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2.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DieseArbeitsmappe" defaultThemeVersion="164011"/>
  <mc:AlternateContent xmlns:mc="http://schemas.openxmlformats.org/markup-compatibility/2006">
    <mc:Choice Requires="x15">
      <x15ac:absPath xmlns:x15ac="http://schemas.microsoft.com/office/spreadsheetml/2010/11/ac" url="G:\StMUK\Abteilungen\Abteilung I\Referat I_7\DigitalPakt I dBIR\00_REGIONALE MASSNAHMEN\UNTERLAGEN\"/>
    </mc:Choice>
  </mc:AlternateContent>
  <workbookProtection workbookAlgorithmName="SHA-512" workbookHashValue="nWA+D2RDOuKDgGGENMeSUgzGbB3Y+39038clz7KhU9y1S/HzI4Egc0DmQ4Ho0PqzAfHHvHF+ZvFMWhtcpifJGg==" workbookSaltValue="fFp6QvPg0tbC98vxg7e6XQ==" workbookSpinCount="100000" lockStructure="1"/>
  <bookViews>
    <workbookView xWindow="0" yWindow="0" windowWidth="23040" windowHeight="9192" firstSheet="3" activeTab="3"/>
  </bookViews>
  <sheets>
    <sheet name="Maßnahmendurchführung" sheetId="10" state="hidden" r:id="rId1"/>
    <sheet name="Verwendungsnachweis" sheetId="12" state="hidden" r:id="rId2"/>
    <sheet name="ABRECHNUNG" sheetId="8" state="hidden" r:id="rId3"/>
    <sheet name="Antragsteller" sheetId="3" r:id="rId4"/>
    <sheet name="Maßnahmenplanung" sheetId="7" r:id="rId5"/>
    <sheet name="Antrag" sheetId="6" r:id="rId6"/>
    <sheet name="MUSTERBEFÜLLUNG" sheetId="11" r:id="rId7"/>
    <sheet name="Anlage_dBIR" sheetId="4" state="hidden" r:id="rId8"/>
    <sheet name="SCHULLISTE" sheetId="2" state="hidden" r:id="rId9"/>
    <sheet name="Diverses" sheetId="5" state="hidden" r:id="rId10"/>
  </sheets>
  <externalReferences>
    <externalReference r:id="rId11"/>
    <externalReference r:id="rId12"/>
  </externalReferences>
  <definedNames>
    <definedName name="Anlage_dBIR">Anlage_dBIR!$B$1:$D$2554</definedName>
    <definedName name="ANT_datum">Antrag!$D$103</definedName>
    <definedName name="ANT_unterschrift">Antrag!$F$103</definedName>
    <definedName name="_xlnm.Print_Area" localSheetId="2">ABRECHNUNG!$A$1:$C$43</definedName>
    <definedName name="_xlnm.Print_Area" localSheetId="5">Antrag!$A$1:$H$155</definedName>
    <definedName name="_xlnm.Print_Area" localSheetId="0">Maßnahmendurchführung!$A$1:$K$23</definedName>
    <definedName name="_xlnm.Print_Area" localSheetId="4">Maßnahmenplanung!$A$1:$K$23</definedName>
    <definedName name="_xlnm.Print_Area" localSheetId="6">MUSTERBEFÜLLUNG!$A$1:$K$23</definedName>
    <definedName name="erg_budgets">Antragsteller!$H$5</definedName>
    <definedName name="ID_antrag">Antrag!$F$9</definedName>
    <definedName name="Kontrollkästchen10" localSheetId="5">Antrag!#REF!</definedName>
    <definedName name="Kontrollkästchen7" localSheetId="5">Antrag!$K$9</definedName>
    <definedName name="md_zupruefen">Maßnahmendurchführung!$S$1</definedName>
    <definedName name="mdm" localSheetId="2">[1]Maßnahmenplanung!#REF!</definedName>
    <definedName name="mdm" localSheetId="0">Maßnahmendurchführung!#REF!</definedName>
    <definedName name="mdm" localSheetId="6">MUSTERBEFÜLLUNG!#REF!</definedName>
    <definedName name="mdm" localSheetId="1">[2]Maßnahmenplanung!#REF!</definedName>
    <definedName name="mdm">Maßnahmenplanung!#REF!</definedName>
    <definedName name="mp_zupruefen">Maßnahmenplanung!$M$1</definedName>
    <definedName name="Rechnungsdatum_max">Diverses!$G$18</definedName>
    <definedName name="Rechnungsdatum_min">Diverses!$G$16</definedName>
    <definedName name="SAT_anz">Antragsteller!$I$6</definedName>
    <definedName name="SCH_anz">Antragsteller!$A$2</definedName>
    <definedName name="schulen" localSheetId="0">[1]SCHULEN!#REF!</definedName>
    <definedName name="schulen" localSheetId="1">[2]SCHULEN!#REF!</definedName>
    <definedName name="schulen_allgbild" localSheetId="0">[1]SCHULEN!#REF!</definedName>
    <definedName name="schulen_allgbild" localSheetId="1">[2]SCHULEN!#REF!</definedName>
    <definedName name="SCHULLISTE">SCHULLISTE!$A$1:$U$6317</definedName>
    <definedName name="schulzahl" localSheetId="0">[1]SCHULEN!#REF!</definedName>
    <definedName name="schulzahl" localSheetId="1">[2]SCHULEN!#REF!</definedName>
    <definedName name="schulzahl_allgbild" localSheetId="0">[1]SCHULEN!#REF!</definedName>
    <definedName name="schulzahl_allgbild" localSheetId="1">[2]SCHULEN!#REF!</definedName>
    <definedName name="server" localSheetId="2">[1]Maßnahmenplanung!#REF!</definedName>
    <definedName name="server" localSheetId="0">Maßnahmendurchführung!#REF!</definedName>
    <definedName name="server" localSheetId="1">[2]Maßnahmenplanung!#REF!</definedName>
    <definedName name="SuS_anz">Antragsteller!$A$3</definedName>
    <definedName name="teil1_aus">ABRECHNUNG!$C$26</definedName>
    <definedName name="teil2_aus">ABRECHNUNG!$C$27</definedName>
    <definedName name="teil3_aus">ABRECHNUNG!$C$28</definedName>
    <definedName name="Text26" localSheetId="5">Antrag!$K$10</definedName>
    <definedName name="Text3" localSheetId="5">Antrag!$D$27</definedName>
    <definedName name="Text5" localSheetId="5">Antrag!$D$71</definedName>
    <definedName name="zahl_antragsteller">Diverses!$G$12</definedName>
    <definedName name="zahl_massnahmen">Diverses!$G$13</definedName>
    <definedName name="zuw_bew_1">ABRECHNUNG!$C$20</definedName>
    <definedName name="zuw_bew_2">ABRECHNUNG!$C$21</definedName>
    <definedName name="zuw_bew_3">ABRECHNUNG!$C$22</definedName>
    <definedName name="zuw_bew_4">ABRECHNUNG!$C$23</definedName>
    <definedName name="zuw_nach">ABRECHNUNG!$C$25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6" l="1"/>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B43" i="3"/>
  <c r="B44" i="3"/>
  <c r="B45" i="3"/>
  <c r="B46" i="3"/>
  <c r="B47" i="3"/>
  <c r="B48" i="3"/>
  <c r="B49" i="3"/>
  <c r="B50" i="3"/>
  <c r="B51" i="3"/>
  <c r="B52" i="3"/>
  <c r="B53" i="3"/>
  <c r="B54" i="3"/>
  <c r="B55" i="3"/>
  <c r="B56" i="3"/>
  <c r="B57" i="3"/>
  <c r="B58" i="3"/>
  <c r="B59" i="3"/>
  <c r="B60" i="3"/>
  <c r="B61" i="3"/>
  <c r="B62" i="3"/>
  <c r="B63" i="3"/>
  <c r="G14" i="3" l="1"/>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2" i="4" l="1"/>
  <c r="G3" i="4"/>
  <c r="G4" i="4"/>
  <c r="G5" i="4"/>
  <c r="G6" i="4"/>
  <c r="G7" i="4"/>
  <c r="G8" i="4"/>
  <c r="G9" i="4"/>
  <c r="G10" i="4"/>
  <c r="G11" i="4"/>
  <c r="G12" i="4"/>
  <c r="G13" i="4"/>
  <c r="G14" i="4"/>
  <c r="G15" i="4"/>
  <c r="G16" i="4"/>
  <c r="G17" i="4"/>
  <c r="G18" i="4"/>
  <c r="G19" i="4"/>
  <c r="G20" i="4"/>
  <c r="G21" i="4"/>
  <c r="G22" i="4"/>
  <c r="G23" i="4"/>
  <c r="G24" i="4"/>
  <c r="G25" i="4"/>
  <c r="G26" i="4"/>
  <c r="G27" i="4"/>
  <c r="G28" i="4"/>
  <c r="G29" i="4"/>
  <c r="G30" i="4"/>
  <c r="G31" i="4"/>
  <c r="G32" i="4"/>
  <c r="G33" i="4"/>
  <c r="G34" i="4"/>
  <c r="G35" i="4"/>
  <c r="G36" i="4"/>
  <c r="G37" i="4"/>
  <c r="G38" i="4"/>
  <c r="G39" i="4"/>
  <c r="G40" i="4"/>
  <c r="G41" i="4"/>
  <c r="G42" i="4"/>
  <c r="G43" i="4"/>
  <c r="G44" i="4"/>
  <c r="G45" i="4"/>
  <c r="G46" i="4"/>
  <c r="G47" i="4"/>
  <c r="G48" i="4"/>
  <c r="G49" i="4"/>
  <c r="G50" i="4"/>
  <c r="G51" i="4"/>
  <c r="G52" i="4"/>
  <c r="G53" i="4"/>
  <c r="G54" i="4"/>
  <c r="G55" i="4"/>
  <c r="G56" i="4"/>
  <c r="G57" i="4"/>
  <c r="G58" i="4"/>
  <c r="G59" i="4"/>
  <c r="G60" i="4"/>
  <c r="G61" i="4"/>
  <c r="G62" i="4"/>
  <c r="G63" i="4"/>
  <c r="G64" i="4"/>
  <c r="G65" i="4"/>
  <c r="G66" i="4"/>
  <c r="G67" i="4"/>
  <c r="G68" i="4"/>
  <c r="G69" i="4"/>
  <c r="G70" i="4"/>
  <c r="G71" i="4"/>
  <c r="G72" i="4"/>
  <c r="G73" i="4"/>
  <c r="G74" i="4"/>
  <c r="G75" i="4"/>
  <c r="G76" i="4"/>
  <c r="G77" i="4"/>
  <c r="G78" i="4"/>
  <c r="G79" i="4"/>
  <c r="G80" i="4"/>
  <c r="G81" i="4"/>
  <c r="G82" i="4"/>
  <c r="G83" i="4"/>
  <c r="G84" i="4"/>
  <c r="G85" i="4"/>
  <c r="G86" i="4"/>
  <c r="G87" i="4"/>
  <c r="G88" i="4"/>
  <c r="G89" i="4"/>
  <c r="G90" i="4"/>
  <c r="G91" i="4"/>
  <c r="G92" i="4"/>
  <c r="G93" i="4"/>
  <c r="G94" i="4"/>
  <c r="G95" i="4"/>
  <c r="G96" i="4"/>
  <c r="G97" i="4"/>
  <c r="G98" i="4"/>
  <c r="G99" i="4"/>
  <c r="G100" i="4"/>
  <c r="G101" i="4"/>
  <c r="G102" i="4"/>
  <c r="G103" i="4"/>
  <c r="G104" i="4"/>
  <c r="G105" i="4"/>
  <c r="G106" i="4"/>
  <c r="G107" i="4"/>
  <c r="G108" i="4"/>
  <c r="G109" i="4"/>
  <c r="G110" i="4"/>
  <c r="G111" i="4"/>
  <c r="G112" i="4"/>
  <c r="G113" i="4"/>
  <c r="G114" i="4"/>
  <c r="G115" i="4"/>
  <c r="G116" i="4"/>
  <c r="G117" i="4"/>
  <c r="G118" i="4"/>
  <c r="G119" i="4"/>
  <c r="G120" i="4"/>
  <c r="G121" i="4"/>
  <c r="G122" i="4"/>
  <c r="G123" i="4"/>
  <c r="G124" i="4"/>
  <c r="G125" i="4"/>
  <c r="G126" i="4"/>
  <c r="G127" i="4"/>
  <c r="G128" i="4"/>
  <c r="G129" i="4"/>
  <c r="G130" i="4"/>
  <c r="G131" i="4"/>
  <c r="G132" i="4"/>
  <c r="G133" i="4"/>
  <c r="G134" i="4"/>
  <c r="G135" i="4"/>
  <c r="G136" i="4"/>
  <c r="G137" i="4"/>
  <c r="G138" i="4"/>
  <c r="G139" i="4"/>
  <c r="G140" i="4"/>
  <c r="G141" i="4"/>
  <c r="G142" i="4"/>
  <c r="G143" i="4"/>
  <c r="G144" i="4"/>
  <c r="G145" i="4"/>
  <c r="G146" i="4"/>
  <c r="G147" i="4"/>
  <c r="G148" i="4"/>
  <c r="G149" i="4"/>
  <c r="G150" i="4"/>
  <c r="G151" i="4"/>
  <c r="G152" i="4"/>
  <c r="G153" i="4"/>
  <c r="G154" i="4"/>
  <c r="G155" i="4"/>
  <c r="G156" i="4"/>
  <c r="G157" i="4"/>
  <c r="G158" i="4"/>
  <c r="G159" i="4"/>
  <c r="G160" i="4"/>
  <c r="G161" i="4"/>
  <c r="G162" i="4"/>
  <c r="G163" i="4"/>
  <c r="G164" i="4"/>
  <c r="G165" i="4"/>
  <c r="G166" i="4"/>
  <c r="G167" i="4"/>
  <c r="G168" i="4"/>
  <c r="G169" i="4"/>
  <c r="G170" i="4"/>
  <c r="G171" i="4"/>
  <c r="G172" i="4"/>
  <c r="G173" i="4"/>
  <c r="G174" i="4"/>
  <c r="G175" i="4"/>
  <c r="G176" i="4"/>
  <c r="G177" i="4"/>
  <c r="G178" i="4"/>
  <c r="G179" i="4"/>
  <c r="G180" i="4"/>
  <c r="G181" i="4"/>
  <c r="G182" i="4"/>
  <c r="G183" i="4"/>
  <c r="G184" i="4"/>
  <c r="G185" i="4"/>
  <c r="G186" i="4"/>
  <c r="G187" i="4"/>
  <c r="G188" i="4"/>
  <c r="G189" i="4"/>
  <c r="G190" i="4"/>
  <c r="G191" i="4"/>
  <c r="G192" i="4"/>
  <c r="G193" i="4"/>
  <c r="G194" i="4"/>
  <c r="G195" i="4"/>
  <c r="G196" i="4"/>
  <c r="G197" i="4"/>
  <c r="G198" i="4"/>
  <c r="G199" i="4"/>
  <c r="G200" i="4"/>
  <c r="G201" i="4"/>
  <c r="G202" i="4"/>
  <c r="G203" i="4"/>
  <c r="G204" i="4"/>
  <c r="G205" i="4"/>
  <c r="G206" i="4"/>
  <c r="G207" i="4"/>
  <c r="G208" i="4"/>
  <c r="G209" i="4"/>
  <c r="G210" i="4"/>
  <c r="G211" i="4"/>
  <c r="G212" i="4"/>
  <c r="G213" i="4"/>
  <c r="G214" i="4"/>
  <c r="G215" i="4"/>
  <c r="G216" i="4"/>
  <c r="G217" i="4"/>
  <c r="G218" i="4"/>
  <c r="G219" i="4"/>
  <c r="G220" i="4"/>
  <c r="G221" i="4"/>
  <c r="G222" i="4"/>
  <c r="G223" i="4"/>
  <c r="G224" i="4"/>
  <c r="G225" i="4"/>
  <c r="G226" i="4"/>
  <c r="G227" i="4"/>
  <c r="G228" i="4"/>
  <c r="G229" i="4"/>
  <c r="G230" i="4"/>
  <c r="G231" i="4"/>
  <c r="G232" i="4"/>
  <c r="G233" i="4"/>
  <c r="G234" i="4"/>
  <c r="G235" i="4"/>
  <c r="G236" i="4"/>
  <c r="G237" i="4"/>
  <c r="G238" i="4"/>
  <c r="G239" i="4"/>
  <c r="G240" i="4"/>
  <c r="G241" i="4"/>
  <c r="G242" i="4"/>
  <c r="G243" i="4"/>
  <c r="G244" i="4"/>
  <c r="G245" i="4"/>
  <c r="G246" i="4"/>
  <c r="G247" i="4"/>
  <c r="G248" i="4"/>
  <c r="G249" i="4"/>
  <c r="G250" i="4"/>
  <c r="G251" i="4"/>
  <c r="G252" i="4"/>
  <c r="G253" i="4"/>
  <c r="G254" i="4"/>
  <c r="G255" i="4"/>
  <c r="G256" i="4"/>
  <c r="G257" i="4"/>
  <c r="G258" i="4"/>
  <c r="G259" i="4"/>
  <c r="G260" i="4"/>
  <c r="G261" i="4"/>
  <c r="G262" i="4"/>
  <c r="G263" i="4"/>
  <c r="G264" i="4"/>
  <c r="G265" i="4"/>
  <c r="G266" i="4"/>
  <c r="G267" i="4"/>
  <c r="G268" i="4"/>
  <c r="G269" i="4"/>
  <c r="G270" i="4"/>
  <c r="G271" i="4"/>
  <c r="G272" i="4"/>
  <c r="G273" i="4"/>
  <c r="G274" i="4"/>
  <c r="G275" i="4"/>
  <c r="G276" i="4"/>
  <c r="G277" i="4"/>
  <c r="G278" i="4"/>
  <c r="G279" i="4"/>
  <c r="G280" i="4"/>
  <c r="G281" i="4"/>
  <c r="G282" i="4"/>
  <c r="G283" i="4"/>
  <c r="G284" i="4"/>
  <c r="G285" i="4"/>
  <c r="G286" i="4"/>
  <c r="G287" i="4"/>
  <c r="G288" i="4"/>
  <c r="G289" i="4"/>
  <c r="G290" i="4"/>
  <c r="G291" i="4"/>
  <c r="G292" i="4"/>
  <c r="G293" i="4"/>
  <c r="G294" i="4"/>
  <c r="G295" i="4"/>
  <c r="G296" i="4"/>
  <c r="G297" i="4"/>
  <c r="G298" i="4"/>
  <c r="G299" i="4"/>
  <c r="G300" i="4"/>
  <c r="G301" i="4"/>
  <c r="G302" i="4"/>
  <c r="G303" i="4"/>
  <c r="G304" i="4"/>
  <c r="G305" i="4"/>
  <c r="G306" i="4"/>
  <c r="G307" i="4"/>
  <c r="G308" i="4"/>
  <c r="G309" i="4"/>
  <c r="G310" i="4"/>
  <c r="G311" i="4"/>
  <c r="G312" i="4"/>
  <c r="G313" i="4"/>
  <c r="G314" i="4"/>
  <c r="G315" i="4"/>
  <c r="G316" i="4"/>
  <c r="G317" i="4"/>
  <c r="G318" i="4"/>
  <c r="G319" i="4"/>
  <c r="G320" i="4"/>
  <c r="G321" i="4"/>
  <c r="G322" i="4"/>
  <c r="G323" i="4"/>
  <c r="G324" i="4"/>
  <c r="G325" i="4"/>
  <c r="G326" i="4"/>
  <c r="G327" i="4"/>
  <c r="G328" i="4"/>
  <c r="G329" i="4"/>
  <c r="G330" i="4"/>
  <c r="G331" i="4"/>
  <c r="G332" i="4"/>
  <c r="G333" i="4"/>
  <c r="G334" i="4"/>
  <c r="G335" i="4"/>
  <c r="G336" i="4"/>
  <c r="G337" i="4"/>
  <c r="G338" i="4"/>
  <c r="G339" i="4"/>
  <c r="G340" i="4"/>
  <c r="G341" i="4"/>
  <c r="G342" i="4"/>
  <c r="G343" i="4"/>
  <c r="G344" i="4"/>
  <c r="G345" i="4"/>
  <c r="G346" i="4"/>
  <c r="G347" i="4"/>
  <c r="G348" i="4"/>
  <c r="G349" i="4"/>
  <c r="G350" i="4"/>
  <c r="G351" i="4"/>
  <c r="G352" i="4"/>
  <c r="G353" i="4"/>
  <c r="G354" i="4"/>
  <c r="G355" i="4"/>
  <c r="G356" i="4"/>
  <c r="G357" i="4"/>
  <c r="G358" i="4"/>
  <c r="G359" i="4"/>
  <c r="G360" i="4"/>
  <c r="G361" i="4"/>
  <c r="G362" i="4"/>
  <c r="G363" i="4"/>
  <c r="G364" i="4"/>
  <c r="G365" i="4"/>
  <c r="G366" i="4"/>
  <c r="G367" i="4"/>
  <c r="G368" i="4"/>
  <c r="G369" i="4"/>
  <c r="G370" i="4"/>
  <c r="G371" i="4"/>
  <c r="G372" i="4"/>
  <c r="G373" i="4"/>
  <c r="G374" i="4"/>
  <c r="G375" i="4"/>
  <c r="G376" i="4"/>
  <c r="G377" i="4"/>
  <c r="G378" i="4"/>
  <c r="G379" i="4"/>
  <c r="G380" i="4"/>
  <c r="G381" i="4"/>
  <c r="G382" i="4"/>
  <c r="G383" i="4"/>
  <c r="G384" i="4"/>
  <c r="G385" i="4"/>
  <c r="G386" i="4"/>
  <c r="G387" i="4"/>
  <c r="G388" i="4"/>
  <c r="G389" i="4"/>
  <c r="G390" i="4"/>
  <c r="G391" i="4"/>
  <c r="G392" i="4"/>
  <c r="G393" i="4"/>
  <c r="G394" i="4"/>
  <c r="G395" i="4"/>
  <c r="G396" i="4"/>
  <c r="G397" i="4"/>
  <c r="G398" i="4"/>
  <c r="G399" i="4"/>
  <c r="G400" i="4"/>
  <c r="G401" i="4"/>
  <c r="G402" i="4"/>
  <c r="G403" i="4"/>
  <c r="G404" i="4"/>
  <c r="G405" i="4"/>
  <c r="G406" i="4"/>
  <c r="G407" i="4"/>
  <c r="G408" i="4"/>
  <c r="G409" i="4"/>
  <c r="G410" i="4"/>
  <c r="G411" i="4"/>
  <c r="G412" i="4"/>
  <c r="G413" i="4"/>
  <c r="G414" i="4"/>
  <c r="G415" i="4"/>
  <c r="G416" i="4"/>
  <c r="G417" i="4"/>
  <c r="G418" i="4"/>
  <c r="G419" i="4"/>
  <c r="G420" i="4"/>
  <c r="G421" i="4"/>
  <c r="G422" i="4"/>
  <c r="G423" i="4"/>
  <c r="G424" i="4"/>
  <c r="G425" i="4"/>
  <c r="G426" i="4"/>
  <c r="G427" i="4"/>
  <c r="G428" i="4"/>
  <c r="G429" i="4"/>
  <c r="G430" i="4"/>
  <c r="G431" i="4"/>
  <c r="G432" i="4"/>
  <c r="G433" i="4"/>
  <c r="G434" i="4"/>
  <c r="G435" i="4"/>
  <c r="G436" i="4"/>
  <c r="G437" i="4"/>
  <c r="G438" i="4"/>
  <c r="G439" i="4"/>
  <c r="G440" i="4"/>
  <c r="G441" i="4"/>
  <c r="G442" i="4"/>
  <c r="G443" i="4"/>
  <c r="G444" i="4"/>
  <c r="G445" i="4"/>
  <c r="G446" i="4"/>
  <c r="G447" i="4"/>
  <c r="G448" i="4"/>
  <c r="G449" i="4"/>
  <c r="G450" i="4"/>
  <c r="G451" i="4"/>
  <c r="G452" i="4"/>
  <c r="G453" i="4"/>
  <c r="G454" i="4"/>
  <c r="G455" i="4"/>
  <c r="G456" i="4"/>
  <c r="G457" i="4"/>
  <c r="G458" i="4"/>
  <c r="G459" i="4"/>
  <c r="G460" i="4"/>
  <c r="G461" i="4"/>
  <c r="G462" i="4"/>
  <c r="G463" i="4"/>
  <c r="G464" i="4"/>
  <c r="G465" i="4"/>
  <c r="G466" i="4"/>
  <c r="G467" i="4"/>
  <c r="G468" i="4"/>
  <c r="G469" i="4"/>
  <c r="G470" i="4"/>
  <c r="G471" i="4"/>
  <c r="G472" i="4"/>
  <c r="G473" i="4"/>
  <c r="G474" i="4"/>
  <c r="G475" i="4"/>
  <c r="G476" i="4"/>
  <c r="G477" i="4"/>
  <c r="G478" i="4"/>
  <c r="G479" i="4"/>
  <c r="G480" i="4"/>
  <c r="G481" i="4"/>
  <c r="G482" i="4"/>
  <c r="G483" i="4"/>
  <c r="G484" i="4"/>
  <c r="G485" i="4"/>
  <c r="G486" i="4"/>
  <c r="G487" i="4"/>
  <c r="G488" i="4"/>
  <c r="G489" i="4"/>
  <c r="G490" i="4"/>
  <c r="G491" i="4"/>
  <c r="G492" i="4"/>
  <c r="G493" i="4"/>
  <c r="G494" i="4"/>
  <c r="G495" i="4"/>
  <c r="G496" i="4"/>
  <c r="G497" i="4"/>
  <c r="G498" i="4"/>
  <c r="G499" i="4"/>
  <c r="G500" i="4"/>
  <c r="G501" i="4"/>
  <c r="G502" i="4"/>
  <c r="G503" i="4"/>
  <c r="G504" i="4"/>
  <c r="G505" i="4"/>
  <c r="G506" i="4"/>
  <c r="G507" i="4"/>
  <c r="G508" i="4"/>
  <c r="G509" i="4"/>
  <c r="G510" i="4"/>
  <c r="G511" i="4"/>
  <c r="G512" i="4"/>
  <c r="G513" i="4"/>
  <c r="G514" i="4"/>
  <c r="G515" i="4"/>
  <c r="G516" i="4"/>
  <c r="G517" i="4"/>
  <c r="G518" i="4"/>
  <c r="G519" i="4"/>
  <c r="G520" i="4"/>
  <c r="G521" i="4"/>
  <c r="G522" i="4"/>
  <c r="G523" i="4"/>
  <c r="G524" i="4"/>
  <c r="G525" i="4"/>
  <c r="G526" i="4"/>
  <c r="G527" i="4"/>
  <c r="G528" i="4"/>
  <c r="G529" i="4"/>
  <c r="G530" i="4"/>
  <c r="G531" i="4"/>
  <c r="G532" i="4"/>
  <c r="G533" i="4"/>
  <c r="G534" i="4"/>
  <c r="G535" i="4"/>
  <c r="G536" i="4"/>
  <c r="G537" i="4"/>
  <c r="G538" i="4"/>
  <c r="G539" i="4"/>
  <c r="G540" i="4"/>
  <c r="G541" i="4"/>
  <c r="G542" i="4"/>
  <c r="G543" i="4"/>
  <c r="G544" i="4"/>
  <c r="G545" i="4"/>
  <c r="G546" i="4"/>
  <c r="G547" i="4"/>
  <c r="G548" i="4"/>
  <c r="G549" i="4"/>
  <c r="G550" i="4"/>
  <c r="G551" i="4"/>
  <c r="G552" i="4"/>
  <c r="G553" i="4"/>
  <c r="G554" i="4"/>
  <c r="G555" i="4"/>
  <c r="G556" i="4"/>
  <c r="G557" i="4"/>
  <c r="G558" i="4"/>
  <c r="G559" i="4"/>
  <c r="G560" i="4"/>
  <c r="G561" i="4"/>
  <c r="G562" i="4"/>
  <c r="G563" i="4"/>
  <c r="G564" i="4"/>
  <c r="G565" i="4"/>
  <c r="G566" i="4"/>
  <c r="G567" i="4"/>
  <c r="G568" i="4"/>
  <c r="G569" i="4"/>
  <c r="G570" i="4"/>
  <c r="G571" i="4"/>
  <c r="G572" i="4"/>
  <c r="G573" i="4"/>
  <c r="G574" i="4"/>
  <c r="G575" i="4"/>
  <c r="G576" i="4"/>
  <c r="G577" i="4"/>
  <c r="G578" i="4"/>
  <c r="G579" i="4"/>
  <c r="G580" i="4"/>
  <c r="G581" i="4"/>
  <c r="G582" i="4"/>
  <c r="G583" i="4"/>
  <c r="G584" i="4"/>
  <c r="G585" i="4"/>
  <c r="G586" i="4"/>
  <c r="G587" i="4"/>
  <c r="G588" i="4"/>
  <c r="G589" i="4"/>
  <c r="G590" i="4"/>
  <c r="G591" i="4"/>
  <c r="G592" i="4"/>
  <c r="G593" i="4"/>
  <c r="G594" i="4"/>
  <c r="G595" i="4"/>
  <c r="G596" i="4"/>
  <c r="G597" i="4"/>
  <c r="G598" i="4"/>
  <c r="G599" i="4"/>
  <c r="G600" i="4"/>
  <c r="G601" i="4"/>
  <c r="G602" i="4"/>
  <c r="G603" i="4"/>
  <c r="G604" i="4"/>
  <c r="G605" i="4"/>
  <c r="G606" i="4"/>
  <c r="G607" i="4"/>
  <c r="G608" i="4"/>
  <c r="G609" i="4"/>
  <c r="G610" i="4"/>
  <c r="G611" i="4"/>
  <c r="G612" i="4"/>
  <c r="G613" i="4"/>
  <c r="G614" i="4"/>
  <c r="G615" i="4"/>
  <c r="G616" i="4"/>
  <c r="G617" i="4"/>
  <c r="G618" i="4"/>
  <c r="G619" i="4"/>
  <c r="G620" i="4"/>
  <c r="G621" i="4"/>
  <c r="G622" i="4"/>
  <c r="G623" i="4"/>
  <c r="G624" i="4"/>
  <c r="G625" i="4"/>
  <c r="G626" i="4"/>
  <c r="G627" i="4"/>
  <c r="G628" i="4"/>
  <c r="G629" i="4"/>
  <c r="G630" i="4"/>
  <c r="G631" i="4"/>
  <c r="G632" i="4"/>
  <c r="G633" i="4"/>
  <c r="G634" i="4"/>
  <c r="G635" i="4"/>
  <c r="G636" i="4"/>
  <c r="G637" i="4"/>
  <c r="G638" i="4"/>
  <c r="G639" i="4"/>
  <c r="G640" i="4"/>
  <c r="G641" i="4"/>
  <c r="G642" i="4"/>
  <c r="G643" i="4"/>
  <c r="G644" i="4"/>
  <c r="G645" i="4"/>
  <c r="G646" i="4"/>
  <c r="G647" i="4"/>
  <c r="G648" i="4"/>
  <c r="G649" i="4"/>
  <c r="G650" i="4"/>
  <c r="G651" i="4"/>
  <c r="G652" i="4"/>
  <c r="G653" i="4"/>
  <c r="G654" i="4"/>
  <c r="G655" i="4"/>
  <c r="G656" i="4"/>
  <c r="G657" i="4"/>
  <c r="G658" i="4"/>
  <c r="G659" i="4"/>
  <c r="G660" i="4"/>
  <c r="G661" i="4"/>
  <c r="G662" i="4"/>
  <c r="G663" i="4"/>
  <c r="G664" i="4"/>
  <c r="G665" i="4"/>
  <c r="G666" i="4"/>
  <c r="G667" i="4"/>
  <c r="G668" i="4"/>
  <c r="G669" i="4"/>
  <c r="G670" i="4"/>
  <c r="G671" i="4"/>
  <c r="G672" i="4"/>
  <c r="G673" i="4"/>
  <c r="G674" i="4"/>
  <c r="G675" i="4"/>
  <c r="G676" i="4"/>
  <c r="G677" i="4"/>
  <c r="G678" i="4"/>
  <c r="G679" i="4"/>
  <c r="G680" i="4"/>
  <c r="G681" i="4"/>
  <c r="G682" i="4"/>
  <c r="G683" i="4"/>
  <c r="G684" i="4"/>
  <c r="G685" i="4"/>
  <c r="G686" i="4"/>
  <c r="G687" i="4"/>
  <c r="G688" i="4"/>
  <c r="G689" i="4"/>
  <c r="G690" i="4"/>
  <c r="G691" i="4"/>
  <c r="G692" i="4"/>
  <c r="G693" i="4"/>
  <c r="G694" i="4"/>
  <c r="G695" i="4"/>
  <c r="G696" i="4"/>
  <c r="G697" i="4"/>
  <c r="G698" i="4"/>
  <c r="G699" i="4"/>
  <c r="G700" i="4"/>
  <c r="G701" i="4"/>
  <c r="G702" i="4"/>
  <c r="G703" i="4"/>
  <c r="G704" i="4"/>
  <c r="G705" i="4"/>
  <c r="G706" i="4"/>
  <c r="G707" i="4"/>
  <c r="G708" i="4"/>
  <c r="G709" i="4"/>
  <c r="G710" i="4"/>
  <c r="G711" i="4"/>
  <c r="G712" i="4"/>
  <c r="G713" i="4"/>
  <c r="G714" i="4"/>
  <c r="G715" i="4"/>
  <c r="G716" i="4"/>
  <c r="G717" i="4"/>
  <c r="G718" i="4"/>
  <c r="G719" i="4"/>
  <c r="G720" i="4"/>
  <c r="G721" i="4"/>
  <c r="G722" i="4"/>
  <c r="G723" i="4"/>
  <c r="G724" i="4"/>
  <c r="G725" i="4"/>
  <c r="G726" i="4"/>
  <c r="G727" i="4"/>
  <c r="G728" i="4"/>
  <c r="G729" i="4"/>
  <c r="G730" i="4"/>
  <c r="G731" i="4"/>
  <c r="G732" i="4"/>
  <c r="G733" i="4"/>
  <c r="G734" i="4"/>
  <c r="G735" i="4"/>
  <c r="G736" i="4"/>
  <c r="G737" i="4"/>
  <c r="G738" i="4"/>
  <c r="G739" i="4"/>
  <c r="G740" i="4"/>
  <c r="G741" i="4"/>
  <c r="G742" i="4"/>
  <c r="G743" i="4"/>
  <c r="G744" i="4"/>
  <c r="G745" i="4"/>
  <c r="G746" i="4"/>
  <c r="G747" i="4"/>
  <c r="G748" i="4"/>
  <c r="G749" i="4"/>
  <c r="G750" i="4"/>
  <c r="G751" i="4"/>
  <c r="G752" i="4"/>
  <c r="G753" i="4"/>
  <c r="G754" i="4"/>
  <c r="G755" i="4"/>
  <c r="G756" i="4"/>
  <c r="G757" i="4"/>
  <c r="G758" i="4"/>
  <c r="G759" i="4"/>
  <c r="G760" i="4"/>
  <c r="G761" i="4"/>
  <c r="G762" i="4"/>
  <c r="G763" i="4"/>
  <c r="G764" i="4"/>
  <c r="G765" i="4"/>
  <c r="G766" i="4"/>
  <c r="G767" i="4"/>
  <c r="G768" i="4"/>
  <c r="G769" i="4"/>
  <c r="G770" i="4"/>
  <c r="G771" i="4"/>
  <c r="G772" i="4"/>
  <c r="G773" i="4"/>
  <c r="G774" i="4"/>
  <c r="G775" i="4"/>
  <c r="G776" i="4"/>
  <c r="G777" i="4"/>
  <c r="G778" i="4"/>
  <c r="G779" i="4"/>
  <c r="G780" i="4"/>
  <c r="G781" i="4"/>
  <c r="G782" i="4"/>
  <c r="G783" i="4"/>
  <c r="G784" i="4"/>
  <c r="G785" i="4"/>
  <c r="G786" i="4"/>
  <c r="G787" i="4"/>
  <c r="G788" i="4"/>
  <c r="G789" i="4"/>
  <c r="G790" i="4"/>
  <c r="G791" i="4"/>
  <c r="G792" i="4"/>
  <c r="G793" i="4"/>
  <c r="G794" i="4"/>
  <c r="G795" i="4"/>
  <c r="G796" i="4"/>
  <c r="G797" i="4"/>
  <c r="G798" i="4"/>
  <c r="G799" i="4"/>
  <c r="G800" i="4"/>
  <c r="G801" i="4"/>
  <c r="G802" i="4"/>
  <c r="G803" i="4"/>
  <c r="G804" i="4"/>
  <c r="G805" i="4"/>
  <c r="G806" i="4"/>
  <c r="G807" i="4"/>
  <c r="G808" i="4"/>
  <c r="G809" i="4"/>
  <c r="G810" i="4"/>
  <c r="G811" i="4"/>
  <c r="G812" i="4"/>
  <c r="G813" i="4"/>
  <c r="G814" i="4"/>
  <c r="G815" i="4"/>
  <c r="G816" i="4"/>
  <c r="G817" i="4"/>
  <c r="G818" i="4"/>
  <c r="G819" i="4"/>
  <c r="G820" i="4"/>
  <c r="G821" i="4"/>
  <c r="G822" i="4"/>
  <c r="G823" i="4"/>
  <c r="G824" i="4"/>
  <c r="G825" i="4"/>
  <c r="G826" i="4"/>
  <c r="G827" i="4"/>
  <c r="G828" i="4"/>
  <c r="G829" i="4"/>
  <c r="G830" i="4"/>
  <c r="G831" i="4"/>
  <c r="G832" i="4"/>
  <c r="G833" i="4"/>
  <c r="G834" i="4"/>
  <c r="G835" i="4"/>
  <c r="G836" i="4"/>
  <c r="G837" i="4"/>
  <c r="G838" i="4"/>
  <c r="G839" i="4"/>
  <c r="G840" i="4"/>
  <c r="G841" i="4"/>
  <c r="G842" i="4"/>
  <c r="G843" i="4"/>
  <c r="G844" i="4"/>
  <c r="G845" i="4"/>
  <c r="G846" i="4"/>
  <c r="G847" i="4"/>
  <c r="G848" i="4"/>
  <c r="G849" i="4"/>
  <c r="G850" i="4"/>
  <c r="G851" i="4"/>
  <c r="G852" i="4"/>
  <c r="G853" i="4"/>
  <c r="G854" i="4"/>
  <c r="G855" i="4"/>
  <c r="G856" i="4"/>
  <c r="G857" i="4"/>
  <c r="G858" i="4"/>
  <c r="G859" i="4"/>
  <c r="G860" i="4"/>
  <c r="G861" i="4"/>
  <c r="G862" i="4"/>
  <c r="G863" i="4"/>
  <c r="G864" i="4"/>
  <c r="G865" i="4"/>
  <c r="G866" i="4"/>
  <c r="G867" i="4"/>
  <c r="G868" i="4"/>
  <c r="G869" i="4"/>
  <c r="G870" i="4"/>
  <c r="G871" i="4"/>
  <c r="G872" i="4"/>
  <c r="G873" i="4"/>
  <c r="G874" i="4"/>
  <c r="G875" i="4"/>
  <c r="G876" i="4"/>
  <c r="G877" i="4"/>
  <c r="G878" i="4"/>
  <c r="G879" i="4"/>
  <c r="G880" i="4"/>
  <c r="G881" i="4"/>
  <c r="G882" i="4"/>
  <c r="G883" i="4"/>
  <c r="G884" i="4"/>
  <c r="G885" i="4"/>
  <c r="G886" i="4"/>
  <c r="G887" i="4"/>
  <c r="G888" i="4"/>
  <c r="G889" i="4"/>
  <c r="G890" i="4"/>
  <c r="G891" i="4"/>
  <c r="G892" i="4"/>
  <c r="G893" i="4"/>
  <c r="G894" i="4"/>
  <c r="G895" i="4"/>
  <c r="G896" i="4"/>
  <c r="G897" i="4"/>
  <c r="G898" i="4"/>
  <c r="G899" i="4"/>
  <c r="G900" i="4"/>
  <c r="G901" i="4"/>
  <c r="G902" i="4"/>
  <c r="G903" i="4"/>
  <c r="G904" i="4"/>
  <c r="G905" i="4"/>
  <c r="G906" i="4"/>
  <c r="G907" i="4"/>
  <c r="G908" i="4"/>
  <c r="G909" i="4"/>
  <c r="G910" i="4"/>
  <c r="G911" i="4"/>
  <c r="G912" i="4"/>
  <c r="G913" i="4"/>
  <c r="G914" i="4"/>
  <c r="G915" i="4"/>
  <c r="G916" i="4"/>
  <c r="G917" i="4"/>
  <c r="G918" i="4"/>
  <c r="G919" i="4"/>
  <c r="G920" i="4"/>
  <c r="G921" i="4"/>
  <c r="G922" i="4"/>
  <c r="G923" i="4"/>
  <c r="G924" i="4"/>
  <c r="G925" i="4"/>
  <c r="G926" i="4"/>
  <c r="G927" i="4"/>
  <c r="G928" i="4"/>
  <c r="G929" i="4"/>
  <c r="G930" i="4"/>
  <c r="G931" i="4"/>
  <c r="G932" i="4"/>
  <c r="G933" i="4"/>
  <c r="G934" i="4"/>
  <c r="G935" i="4"/>
  <c r="G936" i="4"/>
  <c r="G937" i="4"/>
  <c r="G938" i="4"/>
  <c r="G939" i="4"/>
  <c r="G940" i="4"/>
  <c r="G941" i="4"/>
  <c r="G942" i="4"/>
  <c r="G943" i="4"/>
  <c r="G944" i="4"/>
  <c r="G945" i="4"/>
  <c r="G946" i="4"/>
  <c r="G947" i="4"/>
  <c r="G948" i="4"/>
  <c r="G949" i="4"/>
  <c r="G950" i="4"/>
  <c r="G951" i="4"/>
  <c r="G952" i="4"/>
  <c r="G953" i="4"/>
  <c r="G954" i="4"/>
  <c r="G955" i="4"/>
  <c r="G956" i="4"/>
  <c r="G957" i="4"/>
  <c r="G958" i="4"/>
  <c r="G959" i="4"/>
  <c r="G960" i="4"/>
  <c r="G961" i="4"/>
  <c r="G962" i="4"/>
  <c r="G963" i="4"/>
  <c r="G964" i="4"/>
  <c r="G965" i="4"/>
  <c r="G966" i="4"/>
  <c r="G967" i="4"/>
  <c r="G968" i="4"/>
  <c r="G969" i="4"/>
  <c r="G970" i="4"/>
  <c r="G971" i="4"/>
  <c r="G972" i="4"/>
  <c r="G973" i="4"/>
  <c r="G974" i="4"/>
  <c r="G975" i="4"/>
  <c r="G976" i="4"/>
  <c r="G977" i="4"/>
  <c r="G978" i="4"/>
  <c r="G979" i="4"/>
  <c r="G980" i="4"/>
  <c r="G981" i="4"/>
  <c r="G982" i="4"/>
  <c r="G983" i="4"/>
  <c r="G984" i="4"/>
  <c r="G985" i="4"/>
  <c r="G986" i="4"/>
  <c r="G987" i="4"/>
  <c r="G988" i="4"/>
  <c r="G989" i="4"/>
  <c r="G990" i="4"/>
  <c r="G991" i="4"/>
  <c r="G992" i="4"/>
  <c r="G993" i="4"/>
  <c r="G994" i="4"/>
  <c r="G995" i="4"/>
  <c r="G996" i="4"/>
  <c r="G997" i="4"/>
  <c r="G998" i="4"/>
  <c r="G999" i="4"/>
  <c r="G1000" i="4"/>
  <c r="G1001" i="4"/>
  <c r="G1002" i="4"/>
  <c r="G1003" i="4"/>
  <c r="G1004" i="4"/>
  <c r="G1005" i="4"/>
  <c r="G1006" i="4"/>
  <c r="G1007" i="4"/>
  <c r="G1008" i="4"/>
  <c r="G1009" i="4"/>
  <c r="G1010" i="4"/>
  <c r="G1011" i="4"/>
  <c r="G1012" i="4"/>
  <c r="G1013" i="4"/>
  <c r="G1014" i="4"/>
  <c r="G1015" i="4"/>
  <c r="G1016" i="4"/>
  <c r="G1017" i="4"/>
  <c r="G1018" i="4"/>
  <c r="G1019" i="4"/>
  <c r="G1020" i="4"/>
  <c r="G1021" i="4"/>
  <c r="G1022" i="4"/>
  <c r="G1023" i="4"/>
  <c r="G1024" i="4"/>
  <c r="G1025" i="4"/>
  <c r="G1026" i="4"/>
  <c r="G1027" i="4"/>
  <c r="G1028" i="4"/>
  <c r="G1029" i="4"/>
  <c r="G1030" i="4"/>
  <c r="G1031" i="4"/>
  <c r="G1032" i="4"/>
  <c r="G1033" i="4"/>
  <c r="G1034" i="4"/>
  <c r="G1035" i="4"/>
  <c r="G1036" i="4"/>
  <c r="G1037" i="4"/>
  <c r="G1038" i="4"/>
  <c r="G1039" i="4"/>
  <c r="G1040" i="4"/>
  <c r="G1041" i="4"/>
  <c r="G1042" i="4"/>
  <c r="G1043" i="4"/>
  <c r="G1044" i="4"/>
  <c r="G1045" i="4"/>
  <c r="G1046" i="4"/>
  <c r="G1047" i="4"/>
  <c r="G1048" i="4"/>
  <c r="G1049" i="4"/>
  <c r="G1050" i="4"/>
  <c r="G1051" i="4"/>
  <c r="G1052" i="4"/>
  <c r="G1053" i="4"/>
  <c r="G1054" i="4"/>
  <c r="G1055" i="4"/>
  <c r="G1056" i="4"/>
  <c r="G1057" i="4"/>
  <c r="G1058" i="4"/>
  <c r="G1059" i="4"/>
  <c r="G1060" i="4"/>
  <c r="G1061" i="4"/>
  <c r="G1062" i="4"/>
  <c r="G1063" i="4"/>
  <c r="G1064" i="4"/>
  <c r="G1065" i="4"/>
  <c r="G1066" i="4"/>
  <c r="G1067" i="4"/>
  <c r="G1068" i="4"/>
  <c r="G1069" i="4"/>
  <c r="G1070" i="4"/>
  <c r="G1071" i="4"/>
  <c r="G1072" i="4"/>
  <c r="G1073" i="4"/>
  <c r="G1074" i="4"/>
  <c r="G1075" i="4"/>
  <c r="G1076" i="4"/>
  <c r="G1077" i="4"/>
  <c r="G1078" i="4"/>
  <c r="G1079" i="4"/>
  <c r="G1080" i="4"/>
  <c r="G1081" i="4"/>
  <c r="G1082" i="4"/>
  <c r="G1083" i="4"/>
  <c r="G1084" i="4"/>
  <c r="G1085" i="4"/>
  <c r="G1086" i="4"/>
  <c r="G1087" i="4"/>
  <c r="G1088" i="4"/>
  <c r="G1089" i="4"/>
  <c r="G1090" i="4"/>
  <c r="G1091" i="4"/>
  <c r="G1092" i="4"/>
  <c r="G1093" i="4"/>
  <c r="G1094" i="4"/>
  <c r="G1095" i="4"/>
  <c r="G1096" i="4"/>
  <c r="G1097" i="4"/>
  <c r="G1098" i="4"/>
  <c r="G1099" i="4"/>
  <c r="G1100" i="4"/>
  <c r="G1101" i="4"/>
  <c r="G1102" i="4"/>
  <c r="G1103" i="4"/>
  <c r="G1104" i="4"/>
  <c r="G1105" i="4"/>
  <c r="G1106" i="4"/>
  <c r="G1107" i="4"/>
  <c r="G1108" i="4"/>
  <c r="G1109" i="4"/>
  <c r="G1110" i="4"/>
  <c r="G1111" i="4"/>
  <c r="G1112" i="4"/>
  <c r="G1113" i="4"/>
  <c r="G1114" i="4"/>
  <c r="G1115" i="4"/>
  <c r="G1116" i="4"/>
  <c r="G1117" i="4"/>
  <c r="G1118" i="4"/>
  <c r="G1119" i="4"/>
  <c r="G1120" i="4"/>
  <c r="G1121" i="4"/>
  <c r="G1122" i="4"/>
  <c r="G1123" i="4"/>
  <c r="G1124" i="4"/>
  <c r="G1125" i="4"/>
  <c r="G1126" i="4"/>
  <c r="G1127" i="4"/>
  <c r="G1128" i="4"/>
  <c r="G1129" i="4"/>
  <c r="G1130" i="4"/>
  <c r="G1131" i="4"/>
  <c r="G1132" i="4"/>
  <c r="G1133" i="4"/>
  <c r="G1134" i="4"/>
  <c r="G1135" i="4"/>
  <c r="G1136" i="4"/>
  <c r="G1137" i="4"/>
  <c r="G1138" i="4"/>
  <c r="G1139" i="4"/>
  <c r="G1140" i="4"/>
  <c r="G1141" i="4"/>
  <c r="G1142" i="4"/>
  <c r="G1143" i="4"/>
  <c r="G1144" i="4"/>
  <c r="G1145" i="4"/>
  <c r="G1146" i="4"/>
  <c r="G1147" i="4"/>
  <c r="G1148" i="4"/>
  <c r="G1149" i="4"/>
  <c r="G1150" i="4"/>
  <c r="G1151" i="4"/>
  <c r="G1152" i="4"/>
  <c r="G1153" i="4"/>
  <c r="G1154" i="4"/>
  <c r="G1155" i="4"/>
  <c r="G1156" i="4"/>
  <c r="G1157" i="4"/>
  <c r="G1158" i="4"/>
  <c r="G1159" i="4"/>
  <c r="G1160" i="4"/>
  <c r="G1161" i="4"/>
  <c r="G1162" i="4"/>
  <c r="G1163" i="4"/>
  <c r="G1164" i="4"/>
  <c r="G1165" i="4"/>
  <c r="G1166" i="4"/>
  <c r="G1167" i="4"/>
  <c r="G1168" i="4"/>
  <c r="G1169" i="4"/>
  <c r="G1170" i="4"/>
  <c r="G1171" i="4"/>
  <c r="G1172" i="4"/>
  <c r="G1173" i="4"/>
  <c r="G1174" i="4"/>
  <c r="G1175" i="4"/>
  <c r="G1176" i="4"/>
  <c r="G1177" i="4"/>
  <c r="G1178" i="4"/>
  <c r="G1179" i="4"/>
  <c r="G1180" i="4"/>
  <c r="G1181" i="4"/>
  <c r="G1182" i="4"/>
  <c r="G1183" i="4"/>
  <c r="G1184" i="4"/>
  <c r="G1185" i="4"/>
  <c r="G1186" i="4"/>
  <c r="G1187" i="4"/>
  <c r="G1188" i="4"/>
  <c r="G1189" i="4"/>
  <c r="G1190" i="4"/>
  <c r="G1191" i="4"/>
  <c r="G1192" i="4"/>
  <c r="G1193" i="4"/>
  <c r="G1194" i="4"/>
  <c r="G1195" i="4"/>
  <c r="G1196" i="4"/>
  <c r="G1197" i="4"/>
  <c r="G1198" i="4"/>
  <c r="G1199" i="4"/>
  <c r="G1200" i="4"/>
  <c r="G1201" i="4"/>
  <c r="G1202" i="4"/>
  <c r="G1203" i="4"/>
  <c r="G1204" i="4"/>
  <c r="G1205" i="4"/>
  <c r="G1206" i="4"/>
  <c r="G1207" i="4"/>
  <c r="G1208" i="4"/>
  <c r="G1209" i="4"/>
  <c r="G1210" i="4"/>
  <c r="G1211" i="4"/>
  <c r="G1212" i="4"/>
  <c r="G1213" i="4"/>
  <c r="G1214" i="4"/>
  <c r="G1215" i="4"/>
  <c r="G1216" i="4"/>
  <c r="G1217" i="4"/>
  <c r="G1218" i="4"/>
  <c r="G1219" i="4"/>
  <c r="G1220" i="4"/>
  <c r="G1221" i="4"/>
  <c r="G1222" i="4"/>
  <c r="G1223" i="4"/>
  <c r="G1224" i="4"/>
  <c r="G1225" i="4"/>
  <c r="G1226" i="4"/>
  <c r="G1227" i="4"/>
  <c r="G1228" i="4"/>
  <c r="G1229" i="4"/>
  <c r="G1230" i="4"/>
  <c r="G1231" i="4"/>
  <c r="G1232" i="4"/>
  <c r="G1233" i="4"/>
  <c r="G1234" i="4"/>
  <c r="G1235" i="4"/>
  <c r="G1236" i="4"/>
  <c r="G1237" i="4"/>
  <c r="G1238" i="4"/>
  <c r="G1239" i="4"/>
  <c r="G1240" i="4"/>
  <c r="G1241" i="4"/>
  <c r="G1242" i="4"/>
  <c r="G1243" i="4"/>
  <c r="G1244" i="4"/>
  <c r="G1245" i="4"/>
  <c r="G1246" i="4"/>
  <c r="G1247" i="4"/>
  <c r="G1248" i="4"/>
  <c r="G1249" i="4"/>
  <c r="G1250" i="4"/>
  <c r="G1251" i="4"/>
  <c r="G1252" i="4"/>
  <c r="G1253" i="4"/>
  <c r="G1254" i="4"/>
  <c r="G1255" i="4"/>
  <c r="G1256" i="4"/>
  <c r="G1257" i="4"/>
  <c r="G1258" i="4"/>
  <c r="G1259" i="4"/>
  <c r="G1260" i="4"/>
  <c r="G1261" i="4"/>
  <c r="G1262" i="4"/>
  <c r="G1263" i="4"/>
  <c r="G1264" i="4"/>
  <c r="G1265" i="4"/>
  <c r="G1266" i="4"/>
  <c r="G1267" i="4"/>
  <c r="G1268" i="4"/>
  <c r="G1269" i="4"/>
  <c r="G1270" i="4"/>
  <c r="G1271" i="4"/>
  <c r="G1272" i="4"/>
  <c r="G1273" i="4"/>
  <c r="G1274" i="4"/>
  <c r="G1275" i="4"/>
  <c r="G1276" i="4"/>
  <c r="G1277" i="4"/>
  <c r="G1278" i="4"/>
  <c r="G1279" i="4"/>
  <c r="G1280" i="4"/>
  <c r="G1281" i="4"/>
  <c r="G1282" i="4"/>
  <c r="G1283" i="4"/>
  <c r="G1284" i="4"/>
  <c r="G1285" i="4"/>
  <c r="G1286" i="4"/>
  <c r="G1287" i="4"/>
  <c r="G1288" i="4"/>
  <c r="G1289" i="4"/>
  <c r="G1290" i="4"/>
  <c r="G1291" i="4"/>
  <c r="G1292" i="4"/>
  <c r="G1293" i="4"/>
  <c r="G1294" i="4"/>
  <c r="G1295" i="4"/>
  <c r="G1296" i="4"/>
  <c r="G1297" i="4"/>
  <c r="G1298" i="4"/>
  <c r="G1299" i="4"/>
  <c r="G1300" i="4"/>
  <c r="G1301" i="4"/>
  <c r="G1302" i="4"/>
  <c r="G1303" i="4"/>
  <c r="G1304" i="4"/>
  <c r="G1305" i="4"/>
  <c r="G1306" i="4"/>
  <c r="G1307" i="4"/>
  <c r="G1308" i="4"/>
  <c r="G1309" i="4"/>
  <c r="G1310" i="4"/>
  <c r="G1311" i="4"/>
  <c r="G1312" i="4"/>
  <c r="G1313" i="4"/>
  <c r="G1314" i="4"/>
  <c r="G1315" i="4"/>
  <c r="G1316" i="4"/>
  <c r="G1317" i="4"/>
  <c r="G1318" i="4"/>
  <c r="G1319" i="4"/>
  <c r="G1320" i="4"/>
  <c r="G1321" i="4"/>
  <c r="G1322" i="4"/>
  <c r="G1323" i="4"/>
  <c r="G1324" i="4"/>
  <c r="G1325" i="4"/>
  <c r="G1326" i="4"/>
  <c r="G1327" i="4"/>
  <c r="G1328" i="4"/>
  <c r="G1329" i="4"/>
  <c r="G1330" i="4"/>
  <c r="G1331" i="4"/>
  <c r="G1332" i="4"/>
  <c r="G1333" i="4"/>
  <c r="G1334" i="4"/>
  <c r="G1335" i="4"/>
  <c r="G1336" i="4"/>
  <c r="G1337" i="4"/>
  <c r="G1338" i="4"/>
  <c r="G1339" i="4"/>
  <c r="G1340" i="4"/>
  <c r="G1341" i="4"/>
  <c r="G1342" i="4"/>
  <c r="G1343" i="4"/>
  <c r="G1344" i="4"/>
  <c r="G1345" i="4"/>
  <c r="G1346" i="4"/>
  <c r="G1347" i="4"/>
  <c r="G1348" i="4"/>
  <c r="G1349" i="4"/>
  <c r="G1350" i="4"/>
  <c r="G1351" i="4"/>
  <c r="G1352" i="4"/>
  <c r="G1353" i="4"/>
  <c r="G1354" i="4"/>
  <c r="G1355" i="4"/>
  <c r="G1356" i="4"/>
  <c r="G1357" i="4"/>
  <c r="G1358" i="4"/>
  <c r="G1359" i="4"/>
  <c r="G1360" i="4"/>
  <c r="G1361" i="4"/>
  <c r="G1362" i="4"/>
  <c r="G1363" i="4"/>
  <c r="G1364" i="4"/>
  <c r="G1365" i="4"/>
  <c r="G1366" i="4"/>
  <c r="G1367" i="4"/>
  <c r="G1368" i="4"/>
  <c r="G1369" i="4"/>
  <c r="G1370" i="4"/>
  <c r="G1371" i="4"/>
  <c r="G1372" i="4"/>
  <c r="G1373" i="4"/>
  <c r="G1374" i="4"/>
  <c r="G1375" i="4"/>
  <c r="G1376" i="4"/>
  <c r="G1377" i="4"/>
  <c r="G1378" i="4"/>
  <c r="G1379" i="4"/>
  <c r="G1380" i="4"/>
  <c r="G1381" i="4"/>
  <c r="G1382" i="4"/>
  <c r="G1383" i="4"/>
  <c r="G1384" i="4"/>
  <c r="G1385" i="4"/>
  <c r="G1386" i="4"/>
  <c r="G1387" i="4"/>
  <c r="G1388" i="4"/>
  <c r="G1389" i="4"/>
  <c r="G1390" i="4"/>
  <c r="G1391" i="4"/>
  <c r="G1392" i="4"/>
  <c r="G1393" i="4"/>
  <c r="G1394" i="4"/>
  <c r="G1395" i="4"/>
  <c r="G1396" i="4"/>
  <c r="G1397" i="4"/>
  <c r="G1398" i="4"/>
  <c r="G1399" i="4"/>
  <c r="G1400" i="4"/>
  <c r="G1401" i="4"/>
  <c r="G1402" i="4"/>
  <c r="G1403" i="4"/>
  <c r="G1404" i="4"/>
  <c r="G1405" i="4"/>
  <c r="G1406" i="4"/>
  <c r="G1407" i="4"/>
  <c r="G1408" i="4"/>
  <c r="G1409" i="4"/>
  <c r="G1410" i="4"/>
  <c r="G1411" i="4"/>
  <c r="G1412" i="4"/>
  <c r="G1413" i="4"/>
  <c r="G1414" i="4"/>
  <c r="G1415" i="4"/>
  <c r="G1416" i="4"/>
  <c r="G1417" i="4"/>
  <c r="G1418" i="4"/>
  <c r="G1419" i="4"/>
  <c r="G1420" i="4"/>
  <c r="G1421" i="4"/>
  <c r="G1422" i="4"/>
  <c r="G1423" i="4"/>
  <c r="G1424" i="4"/>
  <c r="G1425" i="4"/>
  <c r="G1426" i="4"/>
  <c r="G1427" i="4"/>
  <c r="G1428" i="4"/>
  <c r="G1429" i="4"/>
  <c r="G1430" i="4"/>
  <c r="G1431" i="4"/>
  <c r="G1432" i="4"/>
  <c r="G1433" i="4"/>
  <c r="G1434" i="4"/>
  <c r="G1435" i="4"/>
  <c r="G1436" i="4"/>
  <c r="G1437" i="4"/>
  <c r="G1438" i="4"/>
  <c r="G1439" i="4"/>
  <c r="G1440" i="4"/>
  <c r="G1441" i="4"/>
  <c r="G1442" i="4"/>
  <c r="G1443" i="4"/>
  <c r="G1444" i="4"/>
  <c r="G1445" i="4"/>
  <c r="G1446" i="4"/>
  <c r="G1447" i="4"/>
  <c r="G1448" i="4"/>
  <c r="G1449" i="4"/>
  <c r="G1450" i="4"/>
  <c r="G1451" i="4"/>
  <c r="G1452" i="4"/>
  <c r="G1453" i="4"/>
  <c r="G1454" i="4"/>
  <c r="G1455" i="4"/>
  <c r="G1456" i="4"/>
  <c r="G1457" i="4"/>
  <c r="G1458" i="4"/>
  <c r="G1459" i="4"/>
  <c r="G1460" i="4"/>
  <c r="G1461" i="4"/>
  <c r="G1462" i="4"/>
  <c r="G1463" i="4"/>
  <c r="G1464" i="4"/>
  <c r="G1465" i="4"/>
  <c r="G1466" i="4"/>
  <c r="G1467" i="4"/>
  <c r="G1468" i="4"/>
  <c r="G1469" i="4"/>
  <c r="G1470" i="4"/>
  <c r="G1471" i="4"/>
  <c r="G1472" i="4"/>
  <c r="G1473" i="4"/>
  <c r="G1474" i="4"/>
  <c r="G1475" i="4"/>
  <c r="G1476" i="4"/>
  <c r="G1477" i="4"/>
  <c r="G1478" i="4"/>
  <c r="G1479" i="4"/>
  <c r="G1480" i="4"/>
  <c r="G1481" i="4"/>
  <c r="G1482" i="4"/>
  <c r="G1483" i="4"/>
  <c r="G1484" i="4"/>
  <c r="G1485" i="4"/>
  <c r="G1486" i="4"/>
  <c r="G1487" i="4"/>
  <c r="G1488" i="4"/>
  <c r="G1489" i="4"/>
  <c r="G1490" i="4"/>
  <c r="G1491" i="4"/>
  <c r="G1492" i="4"/>
  <c r="G1493" i="4"/>
  <c r="G1494" i="4"/>
  <c r="G1495" i="4"/>
  <c r="G1496" i="4"/>
  <c r="G1497" i="4"/>
  <c r="G1498" i="4"/>
  <c r="G1499" i="4"/>
  <c r="G1500" i="4"/>
  <c r="G1501" i="4"/>
  <c r="G1502" i="4"/>
  <c r="G1503" i="4"/>
  <c r="G1504" i="4"/>
  <c r="G1505" i="4"/>
  <c r="G1506" i="4"/>
  <c r="G1507" i="4"/>
  <c r="G1508" i="4"/>
  <c r="G1509" i="4"/>
  <c r="G1510" i="4"/>
  <c r="G1511" i="4"/>
  <c r="G1512" i="4"/>
  <c r="G1513" i="4"/>
  <c r="G1514" i="4"/>
  <c r="G1515" i="4"/>
  <c r="G1516" i="4"/>
  <c r="G1517" i="4"/>
  <c r="G1518" i="4"/>
  <c r="G1519" i="4"/>
  <c r="G1520" i="4"/>
  <c r="G1521" i="4"/>
  <c r="G1522" i="4"/>
  <c r="G1523" i="4"/>
  <c r="G1524" i="4"/>
  <c r="G1525" i="4"/>
  <c r="G1526" i="4"/>
  <c r="G1527" i="4"/>
  <c r="G1528" i="4"/>
  <c r="G1529" i="4"/>
  <c r="G1530" i="4"/>
  <c r="G1531" i="4"/>
  <c r="G1532" i="4"/>
  <c r="G1533" i="4"/>
  <c r="G1534" i="4"/>
  <c r="G1535" i="4"/>
  <c r="G1536" i="4"/>
  <c r="G1537" i="4"/>
  <c r="G1538" i="4"/>
  <c r="G1539" i="4"/>
  <c r="G1540" i="4"/>
  <c r="G1541" i="4"/>
  <c r="G1542" i="4"/>
  <c r="G1543" i="4"/>
  <c r="G1544" i="4"/>
  <c r="G1545" i="4"/>
  <c r="G1546" i="4"/>
  <c r="G1547" i="4"/>
  <c r="G1548" i="4"/>
  <c r="G1549" i="4"/>
  <c r="G1550" i="4"/>
  <c r="G1551" i="4"/>
  <c r="G1552" i="4"/>
  <c r="G1553" i="4"/>
  <c r="G1554" i="4"/>
  <c r="G1555" i="4"/>
  <c r="G1556" i="4"/>
  <c r="G1557" i="4"/>
  <c r="G1558" i="4"/>
  <c r="G1559" i="4"/>
  <c r="G1560" i="4"/>
  <c r="G1561" i="4"/>
  <c r="G1562" i="4"/>
  <c r="G1563" i="4"/>
  <c r="G1564" i="4"/>
  <c r="G1565" i="4"/>
  <c r="G1566" i="4"/>
  <c r="G1567" i="4"/>
  <c r="G1568" i="4"/>
  <c r="G1569" i="4"/>
  <c r="G1570" i="4"/>
  <c r="G1571" i="4"/>
  <c r="G1572" i="4"/>
  <c r="G1573" i="4"/>
  <c r="G1574" i="4"/>
  <c r="G1575" i="4"/>
  <c r="G1576" i="4"/>
  <c r="G1577" i="4"/>
  <c r="G1578" i="4"/>
  <c r="G1579" i="4"/>
  <c r="G1580" i="4"/>
  <c r="G1581" i="4"/>
  <c r="G1582" i="4"/>
  <c r="G1583" i="4"/>
  <c r="G1584" i="4"/>
  <c r="G1585" i="4"/>
  <c r="G1586" i="4"/>
  <c r="G1587" i="4"/>
  <c r="G1588" i="4"/>
  <c r="G1589" i="4"/>
  <c r="G1590" i="4"/>
  <c r="G1591" i="4"/>
  <c r="G1592" i="4"/>
  <c r="G1593" i="4"/>
  <c r="G1594" i="4"/>
  <c r="G1595" i="4"/>
  <c r="G1596" i="4"/>
  <c r="G1597" i="4"/>
  <c r="G1598" i="4"/>
  <c r="G1599" i="4"/>
  <c r="G1600" i="4"/>
  <c r="G1601" i="4"/>
  <c r="G1602" i="4"/>
  <c r="G1603" i="4"/>
  <c r="G1604" i="4"/>
  <c r="G1605" i="4"/>
  <c r="G1606" i="4"/>
  <c r="G1607" i="4"/>
  <c r="G1608" i="4"/>
  <c r="G1609" i="4"/>
  <c r="G1610" i="4"/>
  <c r="G1611" i="4"/>
  <c r="G1612" i="4"/>
  <c r="G1613" i="4"/>
  <c r="G1614" i="4"/>
  <c r="G1615" i="4"/>
  <c r="G1616" i="4"/>
  <c r="G1617" i="4"/>
  <c r="G1618" i="4"/>
  <c r="G1619" i="4"/>
  <c r="G1620" i="4"/>
  <c r="G1621" i="4"/>
  <c r="G1622" i="4"/>
  <c r="G1623" i="4"/>
  <c r="G1624" i="4"/>
  <c r="G1625" i="4"/>
  <c r="G1626" i="4"/>
  <c r="G1627" i="4"/>
  <c r="G1628" i="4"/>
  <c r="G1629" i="4"/>
  <c r="G1630" i="4"/>
  <c r="G1631" i="4"/>
  <c r="G1632" i="4"/>
  <c r="G1633" i="4"/>
  <c r="G1634" i="4"/>
  <c r="G1635" i="4"/>
  <c r="G1636" i="4"/>
  <c r="G1637" i="4"/>
  <c r="G1638" i="4"/>
  <c r="G1639" i="4"/>
  <c r="G1640" i="4"/>
  <c r="G1641" i="4"/>
  <c r="G1642" i="4"/>
  <c r="G1643" i="4"/>
  <c r="G1644" i="4"/>
  <c r="G1645" i="4"/>
  <c r="G1646" i="4"/>
  <c r="G1647" i="4"/>
  <c r="G1648" i="4"/>
  <c r="G1649" i="4"/>
  <c r="G1650" i="4"/>
  <c r="G1651" i="4"/>
  <c r="G1652" i="4"/>
  <c r="G1653" i="4"/>
  <c r="G1654" i="4"/>
  <c r="G1655" i="4"/>
  <c r="G1656" i="4"/>
  <c r="G1657" i="4"/>
  <c r="G1658" i="4"/>
  <c r="G1659" i="4"/>
  <c r="G1660" i="4"/>
  <c r="G1661" i="4"/>
  <c r="G1662" i="4"/>
  <c r="G1663" i="4"/>
  <c r="G1664" i="4"/>
  <c r="G1665" i="4"/>
  <c r="G1666" i="4"/>
  <c r="G1667" i="4"/>
  <c r="G1668" i="4"/>
  <c r="G1669" i="4"/>
  <c r="G1670" i="4"/>
  <c r="G1671" i="4"/>
  <c r="G1672" i="4"/>
  <c r="G1673" i="4"/>
  <c r="G1674" i="4"/>
  <c r="G1675" i="4"/>
  <c r="G1676" i="4"/>
  <c r="G1677" i="4"/>
  <c r="G1678" i="4"/>
  <c r="G1679" i="4"/>
  <c r="G1680" i="4"/>
  <c r="G1681" i="4"/>
  <c r="G1682" i="4"/>
  <c r="G1683" i="4"/>
  <c r="G1684" i="4"/>
  <c r="G1685" i="4"/>
  <c r="G1686" i="4"/>
  <c r="G1687" i="4"/>
  <c r="G1688" i="4"/>
  <c r="G1689" i="4"/>
  <c r="G1690" i="4"/>
  <c r="G1691" i="4"/>
  <c r="G1692" i="4"/>
  <c r="G1693" i="4"/>
  <c r="G1694" i="4"/>
  <c r="G1695" i="4"/>
  <c r="G1696" i="4"/>
  <c r="G1697" i="4"/>
  <c r="G1698" i="4"/>
  <c r="G1699" i="4"/>
  <c r="G1700" i="4"/>
  <c r="G1701" i="4"/>
  <c r="G1702" i="4"/>
  <c r="G1703" i="4"/>
  <c r="G1704" i="4"/>
  <c r="G1705" i="4"/>
  <c r="G1706" i="4"/>
  <c r="G1707" i="4"/>
  <c r="G1708" i="4"/>
  <c r="G1709" i="4"/>
  <c r="G1710" i="4"/>
  <c r="G1711" i="4"/>
  <c r="G1712" i="4"/>
  <c r="G1713" i="4"/>
  <c r="G1714" i="4"/>
  <c r="G1715" i="4"/>
  <c r="G1716" i="4"/>
  <c r="G1717" i="4"/>
  <c r="G1718" i="4"/>
  <c r="G1719" i="4"/>
  <c r="G1720" i="4"/>
  <c r="G1721" i="4"/>
  <c r="G1722" i="4"/>
  <c r="G1723" i="4"/>
  <c r="G1724" i="4"/>
  <c r="G1725" i="4"/>
  <c r="G1726" i="4"/>
  <c r="G1727" i="4"/>
  <c r="G1728" i="4"/>
  <c r="G1729" i="4"/>
  <c r="G1730" i="4"/>
  <c r="G1731" i="4"/>
  <c r="G1732" i="4"/>
  <c r="G1733" i="4"/>
  <c r="G1734" i="4"/>
  <c r="G1735" i="4"/>
  <c r="G1736" i="4"/>
  <c r="G1737" i="4"/>
  <c r="G1738" i="4"/>
  <c r="G1739" i="4"/>
  <c r="G1740" i="4"/>
  <c r="G1741" i="4"/>
  <c r="G1742" i="4"/>
  <c r="G1743" i="4"/>
  <c r="G1744" i="4"/>
  <c r="G1745" i="4"/>
  <c r="G1746" i="4"/>
  <c r="G1747" i="4"/>
  <c r="G1748" i="4"/>
  <c r="G1749" i="4"/>
  <c r="G1750" i="4"/>
  <c r="G1751" i="4"/>
  <c r="G1752" i="4"/>
  <c r="G1753" i="4"/>
  <c r="G1754" i="4"/>
  <c r="G1755" i="4"/>
  <c r="G1756" i="4"/>
  <c r="G1757" i="4"/>
  <c r="G1758" i="4"/>
  <c r="G1759" i="4"/>
  <c r="G1760" i="4"/>
  <c r="G1761" i="4"/>
  <c r="G1762" i="4"/>
  <c r="G1763" i="4"/>
  <c r="G1764" i="4"/>
  <c r="G1765" i="4"/>
  <c r="G1766" i="4"/>
  <c r="G1767" i="4"/>
  <c r="G1768" i="4"/>
  <c r="G1769" i="4"/>
  <c r="G1770" i="4"/>
  <c r="G1771" i="4"/>
  <c r="G1772" i="4"/>
  <c r="G1773" i="4"/>
  <c r="G1774" i="4"/>
  <c r="G1775" i="4"/>
  <c r="G1776" i="4"/>
  <c r="G1777" i="4"/>
  <c r="G1778" i="4"/>
  <c r="G1779" i="4"/>
  <c r="G1780" i="4"/>
  <c r="G1781" i="4"/>
  <c r="G1782" i="4"/>
  <c r="G1783" i="4"/>
  <c r="G1784" i="4"/>
  <c r="G1785" i="4"/>
  <c r="G1786" i="4"/>
  <c r="G1787" i="4"/>
  <c r="G1788" i="4"/>
  <c r="G1789" i="4"/>
  <c r="G1790" i="4"/>
  <c r="G1791" i="4"/>
  <c r="G1792" i="4"/>
  <c r="G1793" i="4"/>
  <c r="G1794" i="4"/>
  <c r="G1795" i="4"/>
  <c r="G1796" i="4"/>
  <c r="G1797" i="4"/>
  <c r="G1798" i="4"/>
  <c r="G1799" i="4"/>
  <c r="G1800" i="4"/>
  <c r="G1801" i="4"/>
  <c r="G1802" i="4"/>
  <c r="G1803" i="4"/>
  <c r="G1804" i="4"/>
  <c r="G1805" i="4"/>
  <c r="G1806" i="4"/>
  <c r="G1807" i="4"/>
  <c r="G1808" i="4"/>
  <c r="G1809" i="4"/>
  <c r="G1810" i="4"/>
  <c r="G1811" i="4"/>
  <c r="G1812" i="4"/>
  <c r="G1813" i="4"/>
  <c r="G1814" i="4"/>
  <c r="G1815" i="4"/>
  <c r="G1816" i="4"/>
  <c r="G1817" i="4"/>
  <c r="G1818" i="4"/>
  <c r="G1819" i="4"/>
  <c r="G1820" i="4"/>
  <c r="G1821" i="4"/>
  <c r="G1822" i="4"/>
  <c r="G1823" i="4"/>
  <c r="G1824" i="4"/>
  <c r="G1825" i="4"/>
  <c r="G1826" i="4"/>
  <c r="G1827" i="4"/>
  <c r="G1828" i="4"/>
  <c r="G1829" i="4"/>
  <c r="G1830" i="4"/>
  <c r="G1831" i="4"/>
  <c r="G1832" i="4"/>
  <c r="G1833" i="4"/>
  <c r="G1834" i="4"/>
  <c r="G1835" i="4"/>
  <c r="G1836" i="4"/>
  <c r="G1837" i="4"/>
  <c r="G1838" i="4"/>
  <c r="G1839" i="4"/>
  <c r="G1840" i="4"/>
  <c r="G1841" i="4"/>
  <c r="G1842" i="4"/>
  <c r="G1843" i="4"/>
  <c r="G1844" i="4"/>
  <c r="G1845" i="4"/>
  <c r="G1846" i="4"/>
  <c r="G1847" i="4"/>
  <c r="G1848" i="4"/>
  <c r="G1849" i="4"/>
  <c r="G1850" i="4"/>
  <c r="G1851" i="4"/>
  <c r="G1852" i="4"/>
  <c r="G1853" i="4"/>
  <c r="G1854" i="4"/>
  <c r="G1855" i="4"/>
  <c r="G1856" i="4"/>
  <c r="G1857" i="4"/>
  <c r="G1858" i="4"/>
  <c r="G1859" i="4"/>
  <c r="G1860" i="4"/>
  <c r="G1861" i="4"/>
  <c r="G1862" i="4"/>
  <c r="G1863" i="4"/>
  <c r="G1864" i="4"/>
  <c r="G1865" i="4"/>
  <c r="G1866" i="4"/>
  <c r="G1867" i="4"/>
  <c r="G1868" i="4"/>
  <c r="G1869" i="4"/>
  <c r="G1870" i="4"/>
  <c r="G1871" i="4"/>
  <c r="G1872" i="4"/>
  <c r="G1873" i="4"/>
  <c r="G1874" i="4"/>
  <c r="G1875" i="4"/>
  <c r="G1876" i="4"/>
  <c r="G1877" i="4"/>
  <c r="G1878" i="4"/>
  <c r="G1879" i="4"/>
  <c r="G1880" i="4"/>
  <c r="G1881" i="4"/>
  <c r="G1882" i="4"/>
  <c r="G1883" i="4"/>
  <c r="G1884" i="4"/>
  <c r="G1885" i="4"/>
  <c r="G1886" i="4"/>
  <c r="G1887" i="4"/>
  <c r="G1888" i="4"/>
  <c r="G1889" i="4"/>
  <c r="G1890" i="4"/>
  <c r="G1891" i="4"/>
  <c r="G1892" i="4"/>
  <c r="G1893" i="4"/>
  <c r="G1894" i="4"/>
  <c r="G1895" i="4"/>
  <c r="G1896" i="4"/>
  <c r="G1897" i="4"/>
  <c r="G1898" i="4"/>
  <c r="G1899" i="4"/>
  <c r="G1900" i="4"/>
  <c r="G1901" i="4"/>
  <c r="G1902" i="4"/>
  <c r="G1903" i="4"/>
  <c r="G1904" i="4"/>
  <c r="G1905" i="4"/>
  <c r="G1906" i="4"/>
  <c r="G1907" i="4"/>
  <c r="G1908" i="4"/>
  <c r="G1909" i="4"/>
  <c r="G1910" i="4"/>
  <c r="G1911" i="4"/>
  <c r="G1912" i="4"/>
  <c r="G1913" i="4"/>
  <c r="G1914" i="4"/>
  <c r="G1915" i="4"/>
  <c r="G1916" i="4"/>
  <c r="G1917" i="4"/>
  <c r="G1918" i="4"/>
  <c r="G1919" i="4"/>
  <c r="G1920" i="4"/>
  <c r="G1921" i="4"/>
  <c r="G1922" i="4"/>
  <c r="G1923" i="4"/>
  <c r="G1924" i="4"/>
  <c r="G1925" i="4"/>
  <c r="G1926" i="4"/>
  <c r="G1927" i="4"/>
  <c r="G1928" i="4"/>
  <c r="G1929" i="4"/>
  <c r="G1930" i="4"/>
  <c r="G1931" i="4"/>
  <c r="G1932" i="4"/>
  <c r="G1933" i="4"/>
  <c r="G1934" i="4"/>
  <c r="G1935" i="4"/>
  <c r="G1936" i="4"/>
  <c r="G1937" i="4"/>
  <c r="G1938" i="4"/>
  <c r="G1939" i="4"/>
  <c r="G1940" i="4"/>
  <c r="G1941" i="4"/>
  <c r="G1942" i="4"/>
  <c r="G1943" i="4"/>
  <c r="G1944" i="4"/>
  <c r="G1945" i="4"/>
  <c r="G1946" i="4"/>
  <c r="G1947" i="4"/>
  <c r="G1948" i="4"/>
  <c r="G1949" i="4"/>
  <c r="G1950" i="4"/>
  <c r="G1951" i="4"/>
  <c r="G1952" i="4"/>
  <c r="G1953" i="4"/>
  <c r="G1954" i="4"/>
  <c r="G1955" i="4"/>
  <c r="G1956" i="4"/>
  <c r="G1957" i="4"/>
  <c r="G1958" i="4"/>
  <c r="G1959" i="4"/>
  <c r="G1960" i="4"/>
  <c r="G1961" i="4"/>
  <c r="G1962" i="4"/>
  <c r="G1963" i="4"/>
  <c r="G1964" i="4"/>
  <c r="G1965" i="4"/>
  <c r="G1966" i="4"/>
  <c r="G1967" i="4"/>
  <c r="G1968" i="4"/>
  <c r="G1969" i="4"/>
  <c r="G1970" i="4"/>
  <c r="G1971" i="4"/>
  <c r="G1972" i="4"/>
  <c r="G1973" i="4"/>
  <c r="G1974" i="4"/>
  <c r="G1975" i="4"/>
  <c r="G1976" i="4"/>
  <c r="G1977" i="4"/>
  <c r="G1978" i="4"/>
  <c r="G1979" i="4"/>
  <c r="G1980" i="4"/>
  <c r="G1981" i="4"/>
  <c r="G1982" i="4"/>
  <c r="G1983" i="4"/>
  <c r="G1984" i="4"/>
  <c r="G1985" i="4"/>
  <c r="G1986" i="4"/>
  <c r="G1987" i="4"/>
  <c r="G1988" i="4"/>
  <c r="G1989" i="4"/>
  <c r="G1990" i="4"/>
  <c r="G1991" i="4"/>
  <c r="G1992" i="4"/>
  <c r="G1993" i="4"/>
  <c r="G1994" i="4"/>
  <c r="G1995" i="4"/>
  <c r="G1996" i="4"/>
  <c r="G1997" i="4"/>
  <c r="G1998" i="4"/>
  <c r="G1999" i="4"/>
  <c r="G2000" i="4"/>
  <c r="G2001" i="4"/>
  <c r="G2002" i="4"/>
  <c r="G2003" i="4"/>
  <c r="G2004" i="4"/>
  <c r="G2005" i="4"/>
  <c r="G2006" i="4"/>
  <c r="G2007" i="4"/>
  <c r="G2008" i="4"/>
  <c r="G2009" i="4"/>
  <c r="G2010" i="4"/>
  <c r="G2011" i="4"/>
  <c r="G2012" i="4"/>
  <c r="G2013" i="4"/>
  <c r="G2014" i="4"/>
  <c r="G2015" i="4"/>
  <c r="G2016" i="4"/>
  <c r="G2017" i="4"/>
  <c r="G2018" i="4"/>
  <c r="G2019" i="4"/>
  <c r="G2020" i="4"/>
  <c r="G2021" i="4"/>
  <c r="G2022" i="4"/>
  <c r="G2023" i="4"/>
  <c r="G2024" i="4"/>
  <c r="G2025" i="4"/>
  <c r="G2026" i="4"/>
  <c r="G2027" i="4"/>
  <c r="G2028" i="4"/>
  <c r="G2029" i="4"/>
  <c r="G2030" i="4"/>
  <c r="G2031" i="4"/>
  <c r="G2032" i="4"/>
  <c r="G2033" i="4"/>
  <c r="G2034" i="4"/>
  <c r="G2035" i="4"/>
  <c r="G2036" i="4"/>
  <c r="G2037" i="4"/>
  <c r="G2038" i="4"/>
  <c r="G2039" i="4"/>
  <c r="G2040" i="4"/>
  <c r="G2041" i="4"/>
  <c r="G2042" i="4"/>
  <c r="G2043" i="4"/>
  <c r="G2044" i="4"/>
  <c r="G2045" i="4"/>
  <c r="G2046" i="4"/>
  <c r="G2047" i="4"/>
  <c r="G2048" i="4"/>
  <c r="G2049" i="4"/>
  <c r="G2050" i="4"/>
  <c r="G2051" i="4"/>
  <c r="G2052" i="4"/>
  <c r="G2053" i="4"/>
  <c r="G2054" i="4"/>
  <c r="G2055" i="4"/>
  <c r="G2056" i="4"/>
  <c r="G2057" i="4"/>
  <c r="G2058" i="4"/>
  <c r="G2059" i="4"/>
  <c r="G2060" i="4"/>
  <c r="G2061" i="4"/>
  <c r="G2062" i="4"/>
  <c r="G2063" i="4"/>
  <c r="G2064" i="4"/>
  <c r="G2065" i="4"/>
  <c r="G2066" i="4"/>
  <c r="G2067" i="4"/>
  <c r="G2068" i="4"/>
  <c r="G2069" i="4"/>
  <c r="G2070" i="4"/>
  <c r="G2071" i="4"/>
  <c r="G2072" i="4"/>
  <c r="G2073" i="4"/>
  <c r="G2074" i="4"/>
  <c r="G2075" i="4"/>
  <c r="G2076" i="4"/>
  <c r="G2077" i="4"/>
  <c r="G2078" i="4"/>
  <c r="G2079" i="4"/>
  <c r="G2080" i="4"/>
  <c r="G2081" i="4"/>
  <c r="G2082" i="4"/>
  <c r="G2083" i="4"/>
  <c r="G2084" i="4"/>
  <c r="G2085" i="4"/>
  <c r="G2086" i="4"/>
  <c r="G2087" i="4"/>
  <c r="G2088" i="4"/>
  <c r="G2089" i="4"/>
  <c r="G2090" i="4"/>
  <c r="G2091" i="4"/>
  <c r="G2092" i="4"/>
  <c r="G2093" i="4"/>
  <c r="G2094" i="4"/>
  <c r="G2095" i="4"/>
  <c r="G2096" i="4"/>
  <c r="G2097" i="4"/>
  <c r="G2098" i="4"/>
  <c r="G2099" i="4"/>
  <c r="G2100" i="4"/>
  <c r="G2101" i="4"/>
  <c r="G2102" i="4"/>
  <c r="G2103" i="4"/>
  <c r="G2104" i="4"/>
  <c r="G2105" i="4"/>
  <c r="G2106" i="4"/>
  <c r="G2107" i="4"/>
  <c r="G2108" i="4"/>
  <c r="G2109" i="4"/>
  <c r="G2110" i="4"/>
  <c r="G2111" i="4"/>
  <c r="G2112" i="4"/>
  <c r="G2113" i="4"/>
  <c r="G2114" i="4"/>
  <c r="G2115" i="4"/>
  <c r="G2116" i="4"/>
  <c r="G2117" i="4"/>
  <c r="G2118" i="4"/>
  <c r="G2119" i="4"/>
  <c r="G2120" i="4"/>
  <c r="G2121" i="4"/>
  <c r="G2122" i="4"/>
  <c r="G2123" i="4"/>
  <c r="G2124" i="4"/>
  <c r="G2125" i="4"/>
  <c r="G2126" i="4"/>
  <c r="G2127" i="4"/>
  <c r="G2128" i="4"/>
  <c r="G2129" i="4"/>
  <c r="G2130" i="4"/>
  <c r="G2131" i="4"/>
  <c r="G2132" i="4"/>
  <c r="G2133" i="4"/>
  <c r="G2134" i="4"/>
  <c r="G2135" i="4"/>
  <c r="G2136" i="4"/>
  <c r="G2137" i="4"/>
  <c r="G2138" i="4"/>
  <c r="G2139" i="4"/>
  <c r="G2140" i="4"/>
  <c r="G2141" i="4"/>
  <c r="G2142" i="4"/>
  <c r="G2143" i="4"/>
  <c r="G2144" i="4"/>
  <c r="G2145" i="4"/>
  <c r="G2146" i="4"/>
  <c r="G2147" i="4"/>
  <c r="G2148" i="4"/>
  <c r="G2149" i="4"/>
  <c r="G2150" i="4"/>
  <c r="G2151" i="4"/>
  <c r="G2152" i="4"/>
  <c r="G2153" i="4"/>
  <c r="G2154" i="4"/>
  <c r="G2155" i="4"/>
  <c r="G2156" i="4"/>
  <c r="G2157" i="4"/>
  <c r="G2158" i="4"/>
  <c r="G2159" i="4"/>
  <c r="G2160" i="4"/>
  <c r="G2161" i="4"/>
  <c r="G2162" i="4"/>
  <c r="G2163" i="4"/>
  <c r="G2164" i="4"/>
  <c r="G2165" i="4"/>
  <c r="G2166" i="4"/>
  <c r="G2167" i="4"/>
  <c r="G2168" i="4"/>
  <c r="G2169" i="4"/>
  <c r="G2170" i="4"/>
  <c r="G2171" i="4"/>
  <c r="G2172" i="4"/>
  <c r="G2173" i="4"/>
  <c r="G2174" i="4"/>
  <c r="G2175" i="4"/>
  <c r="G2176" i="4"/>
  <c r="G2177" i="4"/>
  <c r="G2178" i="4"/>
  <c r="G2179" i="4"/>
  <c r="G2180" i="4"/>
  <c r="G2181" i="4"/>
  <c r="G2182" i="4"/>
  <c r="G2183" i="4"/>
  <c r="G2184" i="4"/>
  <c r="G2185" i="4"/>
  <c r="G2186" i="4"/>
  <c r="G2187" i="4"/>
  <c r="G2188" i="4"/>
  <c r="G2189" i="4"/>
  <c r="G2190" i="4"/>
  <c r="G2191" i="4"/>
  <c r="G2192" i="4"/>
  <c r="G2193" i="4"/>
  <c r="G2194" i="4"/>
  <c r="G2195" i="4"/>
  <c r="G2196" i="4"/>
  <c r="G2197" i="4"/>
  <c r="G2198" i="4"/>
  <c r="G2199" i="4"/>
  <c r="G2200" i="4"/>
  <c r="G2201" i="4"/>
  <c r="G2202" i="4"/>
  <c r="G2203" i="4"/>
  <c r="G2204" i="4"/>
  <c r="G2205" i="4"/>
  <c r="G2206" i="4"/>
  <c r="G2207" i="4"/>
  <c r="G2208" i="4"/>
  <c r="G2209" i="4"/>
  <c r="G2210" i="4"/>
  <c r="G2211" i="4"/>
  <c r="G2212" i="4"/>
  <c r="G2213" i="4"/>
  <c r="G2214" i="4"/>
  <c r="G2215" i="4"/>
  <c r="G2216" i="4"/>
  <c r="G2217" i="4"/>
  <c r="G2218" i="4"/>
  <c r="G2219" i="4"/>
  <c r="G2220" i="4"/>
  <c r="G2221" i="4"/>
  <c r="G2222" i="4"/>
  <c r="G2223" i="4"/>
  <c r="G2224" i="4"/>
  <c r="G2225" i="4"/>
  <c r="G2226" i="4"/>
  <c r="G2227" i="4"/>
  <c r="G2228" i="4"/>
  <c r="G2229" i="4"/>
  <c r="G2230" i="4"/>
  <c r="G2231" i="4"/>
  <c r="G2232" i="4"/>
  <c r="G2233" i="4"/>
  <c r="G2234" i="4"/>
  <c r="G2235" i="4"/>
  <c r="G2236" i="4"/>
  <c r="G2237" i="4"/>
  <c r="G2238" i="4"/>
  <c r="G2239" i="4"/>
  <c r="G2240" i="4"/>
  <c r="G2241" i="4"/>
  <c r="G2242" i="4"/>
  <c r="G2243" i="4"/>
  <c r="G2244" i="4"/>
  <c r="G2245" i="4"/>
  <c r="G2246" i="4"/>
  <c r="G2247" i="4"/>
  <c r="G2248" i="4"/>
  <c r="G2249" i="4"/>
  <c r="G2250" i="4"/>
  <c r="G2251" i="4"/>
  <c r="G2252" i="4"/>
  <c r="G2253" i="4"/>
  <c r="G2254" i="4"/>
  <c r="G2255" i="4"/>
  <c r="G2256" i="4"/>
  <c r="G2257" i="4"/>
  <c r="G2258" i="4"/>
  <c r="G2259" i="4"/>
  <c r="G2260" i="4"/>
  <c r="G2261" i="4"/>
  <c r="G2262" i="4"/>
  <c r="G2263" i="4"/>
  <c r="G2264" i="4"/>
  <c r="G2265" i="4"/>
  <c r="G2266" i="4"/>
  <c r="G2267" i="4"/>
  <c r="G2268" i="4"/>
  <c r="G2269" i="4"/>
  <c r="G2270" i="4"/>
  <c r="G2271" i="4"/>
  <c r="G2272" i="4"/>
  <c r="G2273" i="4"/>
  <c r="G2274" i="4"/>
  <c r="G2275" i="4"/>
  <c r="G2276" i="4"/>
  <c r="G2277" i="4"/>
  <c r="G2278" i="4"/>
  <c r="G2279" i="4"/>
  <c r="G2280" i="4"/>
  <c r="G2281" i="4"/>
  <c r="G2282" i="4"/>
  <c r="G2283" i="4"/>
  <c r="G2284" i="4"/>
  <c r="G2285" i="4"/>
  <c r="G2286" i="4"/>
  <c r="G2287" i="4"/>
  <c r="G2288" i="4"/>
  <c r="G2289" i="4"/>
  <c r="G2290" i="4"/>
  <c r="G2291" i="4"/>
  <c r="G2292" i="4"/>
  <c r="G2293" i="4"/>
  <c r="G2294" i="4"/>
  <c r="G2295" i="4"/>
  <c r="G2296" i="4"/>
  <c r="G2297" i="4"/>
  <c r="G2298" i="4"/>
  <c r="G2299" i="4"/>
  <c r="G2300" i="4"/>
  <c r="G2301" i="4"/>
  <c r="G2302" i="4"/>
  <c r="G2303" i="4"/>
  <c r="G2304" i="4"/>
  <c r="G2305" i="4"/>
  <c r="G2306" i="4"/>
  <c r="G2307" i="4"/>
  <c r="G2308" i="4"/>
  <c r="G2309" i="4"/>
  <c r="G2310" i="4"/>
  <c r="G2311" i="4"/>
  <c r="G2312" i="4"/>
  <c r="G2313" i="4"/>
  <c r="G2314" i="4"/>
  <c r="G2315" i="4"/>
  <c r="G2316" i="4"/>
  <c r="G2317" i="4"/>
  <c r="G2318" i="4"/>
  <c r="G2319" i="4"/>
  <c r="G2320" i="4"/>
  <c r="G2321" i="4"/>
  <c r="G2322" i="4"/>
  <c r="G2323" i="4"/>
  <c r="G2324" i="4"/>
  <c r="G2325" i="4"/>
  <c r="G2326" i="4"/>
  <c r="G2327" i="4"/>
  <c r="G2328" i="4"/>
  <c r="G2329" i="4"/>
  <c r="G2330" i="4"/>
  <c r="G2331" i="4"/>
  <c r="G2332" i="4"/>
  <c r="G2333" i="4"/>
  <c r="G2334" i="4"/>
  <c r="G2335" i="4"/>
  <c r="G2336" i="4"/>
  <c r="G2337" i="4"/>
  <c r="G2338" i="4"/>
  <c r="G2339" i="4"/>
  <c r="G2340" i="4"/>
  <c r="G2341" i="4"/>
  <c r="G2342" i="4"/>
  <c r="G2343" i="4"/>
  <c r="G2344" i="4"/>
  <c r="G2345" i="4"/>
  <c r="G2346" i="4"/>
  <c r="G2347" i="4"/>
  <c r="G2348" i="4"/>
  <c r="G2349" i="4"/>
  <c r="G2350" i="4"/>
  <c r="G2351" i="4"/>
  <c r="G2352" i="4"/>
  <c r="G2353" i="4"/>
  <c r="G2354" i="4"/>
  <c r="G2355" i="4"/>
  <c r="G2356" i="4"/>
  <c r="G2357" i="4"/>
  <c r="G2358" i="4"/>
  <c r="G2359" i="4"/>
  <c r="G2360" i="4"/>
  <c r="G2361" i="4"/>
  <c r="G2362" i="4"/>
  <c r="G2363" i="4"/>
  <c r="G2364" i="4"/>
  <c r="G2365" i="4"/>
  <c r="G2366" i="4"/>
  <c r="G2367" i="4"/>
  <c r="G2368" i="4"/>
  <c r="G2369" i="4"/>
  <c r="G2370" i="4"/>
  <c r="G2371" i="4"/>
  <c r="G2372" i="4"/>
  <c r="G2373" i="4"/>
  <c r="G2374" i="4"/>
  <c r="G2375" i="4"/>
  <c r="G2376" i="4"/>
  <c r="G2377" i="4"/>
  <c r="G2378" i="4"/>
  <c r="G2379" i="4"/>
  <c r="G2380" i="4"/>
  <c r="G2381" i="4"/>
  <c r="G2382" i="4"/>
  <c r="G2383" i="4"/>
  <c r="G2384" i="4"/>
  <c r="G2385" i="4"/>
  <c r="G2386" i="4"/>
  <c r="G2387" i="4"/>
  <c r="G2388" i="4"/>
  <c r="G2389" i="4"/>
  <c r="G2390" i="4"/>
  <c r="G2391" i="4"/>
  <c r="G2392" i="4"/>
  <c r="G2393" i="4"/>
  <c r="G2394" i="4"/>
  <c r="G2395" i="4"/>
  <c r="G2396" i="4"/>
  <c r="G2397" i="4"/>
  <c r="G2398" i="4"/>
  <c r="G2399" i="4"/>
  <c r="G2400" i="4"/>
  <c r="G2401" i="4"/>
  <c r="G2402" i="4"/>
  <c r="G2403" i="4"/>
  <c r="G2404" i="4"/>
  <c r="G2405" i="4"/>
  <c r="G2406" i="4"/>
  <c r="G2407" i="4"/>
  <c r="G2408" i="4"/>
  <c r="G2409" i="4"/>
  <c r="G2410" i="4"/>
  <c r="G2411" i="4"/>
  <c r="G2412" i="4"/>
  <c r="G2413" i="4"/>
  <c r="G2414" i="4"/>
  <c r="G2415" i="4"/>
  <c r="G2416" i="4"/>
  <c r="G2417" i="4"/>
  <c r="G2418" i="4"/>
  <c r="G2419" i="4"/>
  <c r="G2420" i="4"/>
  <c r="G2421" i="4"/>
  <c r="G2422" i="4"/>
  <c r="G2423" i="4"/>
  <c r="G2424" i="4"/>
  <c r="G2425" i="4"/>
  <c r="G2426" i="4"/>
  <c r="G2427" i="4"/>
  <c r="G2428" i="4"/>
  <c r="G2429" i="4"/>
  <c r="G2430" i="4"/>
  <c r="G2431" i="4"/>
  <c r="G2432" i="4"/>
  <c r="G2433" i="4"/>
  <c r="G2434" i="4"/>
  <c r="G2435" i="4"/>
  <c r="G2436" i="4"/>
  <c r="G2437" i="4"/>
  <c r="G2438" i="4"/>
  <c r="G2439" i="4"/>
  <c r="G2440" i="4"/>
  <c r="G2441" i="4"/>
  <c r="G2442" i="4"/>
  <c r="G2443" i="4"/>
  <c r="G2444" i="4"/>
  <c r="G2445" i="4"/>
  <c r="G2446" i="4"/>
  <c r="G2447" i="4"/>
  <c r="G2448" i="4"/>
  <c r="G2449" i="4"/>
  <c r="G2450" i="4"/>
  <c r="G2451" i="4"/>
  <c r="G2452" i="4"/>
  <c r="G2453" i="4"/>
  <c r="G2454" i="4"/>
  <c r="G2455" i="4"/>
  <c r="G2456" i="4"/>
  <c r="G2457" i="4"/>
  <c r="G2458" i="4"/>
  <c r="G2459" i="4"/>
  <c r="G2460" i="4"/>
  <c r="G2461" i="4"/>
  <c r="G2462" i="4"/>
  <c r="G2463" i="4"/>
  <c r="G2464" i="4"/>
  <c r="G2465" i="4"/>
  <c r="G2466" i="4"/>
  <c r="G2467" i="4"/>
  <c r="G2468" i="4"/>
  <c r="G2469" i="4"/>
  <c r="G2470" i="4"/>
  <c r="G2471" i="4"/>
  <c r="G2472" i="4"/>
  <c r="G2473" i="4"/>
  <c r="G2474" i="4"/>
  <c r="G2475" i="4"/>
  <c r="G2476" i="4"/>
  <c r="G2477" i="4"/>
  <c r="G2478" i="4"/>
  <c r="G2479" i="4"/>
  <c r="G2480" i="4"/>
  <c r="G2481" i="4"/>
  <c r="G2482" i="4"/>
  <c r="G2483" i="4"/>
  <c r="G2484" i="4"/>
  <c r="G2485" i="4"/>
  <c r="G2486" i="4"/>
  <c r="G2487" i="4"/>
  <c r="G2488" i="4"/>
  <c r="G2489" i="4"/>
  <c r="G2490" i="4"/>
  <c r="G2491" i="4"/>
  <c r="G2492" i="4"/>
  <c r="G2493" i="4"/>
  <c r="G2494" i="4"/>
  <c r="G2495" i="4"/>
  <c r="G2496" i="4"/>
  <c r="G2497" i="4"/>
  <c r="G2498" i="4"/>
  <c r="G2499" i="4"/>
  <c r="G2500" i="4"/>
  <c r="G2501" i="4"/>
  <c r="G2502" i="4"/>
  <c r="G2503" i="4"/>
  <c r="G2504" i="4"/>
  <c r="G2505" i="4"/>
  <c r="G2506" i="4"/>
  <c r="G2507" i="4"/>
  <c r="G2508" i="4"/>
  <c r="G2509" i="4"/>
  <c r="G2510" i="4"/>
  <c r="G2511" i="4"/>
  <c r="G2512" i="4"/>
  <c r="G2513" i="4"/>
  <c r="G2514" i="4"/>
  <c r="G2515" i="4"/>
  <c r="G2516" i="4"/>
  <c r="G2517" i="4"/>
  <c r="G2518" i="4"/>
  <c r="G2519" i="4"/>
  <c r="G2520" i="4"/>
  <c r="G2521" i="4"/>
  <c r="G2522" i="4"/>
  <c r="G2523" i="4"/>
  <c r="G2524" i="4"/>
  <c r="G2525" i="4"/>
  <c r="G2526" i="4"/>
  <c r="G2527" i="4"/>
  <c r="G2528" i="4"/>
  <c r="G2529" i="4"/>
  <c r="G2530" i="4"/>
  <c r="G2531" i="4"/>
  <c r="G2532" i="4"/>
  <c r="G2533" i="4"/>
  <c r="G2534" i="4"/>
  <c r="G2535" i="4"/>
  <c r="G2536" i="4"/>
  <c r="G2537" i="4"/>
  <c r="G2538" i="4"/>
  <c r="G2539" i="4"/>
  <c r="G2540" i="4"/>
  <c r="G2541" i="4"/>
  <c r="G2542" i="4"/>
  <c r="G2543" i="4"/>
  <c r="G2544" i="4"/>
  <c r="G2545" i="4"/>
  <c r="G2546" i="4"/>
  <c r="G2547" i="4"/>
  <c r="G2548" i="4"/>
  <c r="G2549" i="4"/>
  <c r="G2550" i="4"/>
  <c r="G2551" i="4"/>
  <c r="G2552" i="4"/>
  <c r="G2553" i="4"/>
  <c r="G2554" i="4"/>
  <c r="F2" i="4"/>
  <c r="F3" i="4"/>
  <c r="F4" i="4"/>
  <c r="F5" i="4"/>
  <c r="F6" i="4"/>
  <c r="F7" i="4"/>
  <c r="F8" i="4"/>
  <c r="F9" i="4"/>
  <c r="F10" i="4"/>
  <c r="F11" i="4"/>
  <c r="F12" i="4"/>
  <c r="F13" i="4"/>
  <c r="F14" i="4"/>
  <c r="F15" i="4"/>
  <c r="F16" i="4"/>
  <c r="F17" i="4"/>
  <c r="F18" i="4"/>
  <c r="F19"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62" i="4"/>
  <c r="F63" i="4"/>
  <c r="F64" i="4"/>
  <c r="F65" i="4"/>
  <c r="F66" i="4"/>
  <c r="F67" i="4"/>
  <c r="F68" i="4"/>
  <c r="F69" i="4"/>
  <c r="F70" i="4"/>
  <c r="F71" i="4"/>
  <c r="F72" i="4"/>
  <c r="F73" i="4"/>
  <c r="F74" i="4"/>
  <c r="F75" i="4"/>
  <c r="F76" i="4"/>
  <c r="F77" i="4"/>
  <c r="F78" i="4"/>
  <c r="F79" i="4"/>
  <c r="F80" i="4"/>
  <c r="F81" i="4"/>
  <c r="F82" i="4"/>
  <c r="F83" i="4"/>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134" i="4"/>
  <c r="F135" i="4"/>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162" i="4"/>
  <c r="F163" i="4"/>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98" i="4"/>
  <c r="F199" i="4"/>
  <c r="F200" i="4"/>
  <c r="F201" i="4"/>
  <c r="F202" i="4"/>
  <c r="F203" i="4"/>
  <c r="F204" i="4"/>
  <c r="F205" i="4"/>
  <c r="F206" i="4"/>
  <c r="F207" i="4"/>
  <c r="F208" i="4"/>
  <c r="F209" i="4"/>
  <c r="F210" i="4"/>
  <c r="F211" i="4"/>
  <c r="F212" i="4"/>
  <c r="F213" i="4"/>
  <c r="F214" i="4"/>
  <c r="F215" i="4"/>
  <c r="F216" i="4"/>
  <c r="F217" i="4"/>
  <c r="F218" i="4"/>
  <c r="F219" i="4"/>
  <c r="F220" i="4"/>
  <c r="F221" i="4"/>
  <c r="F222" i="4"/>
  <c r="F223" i="4"/>
  <c r="F224" i="4"/>
  <c r="F225" i="4"/>
  <c r="F226" i="4"/>
  <c r="F227" i="4"/>
  <c r="F228" i="4"/>
  <c r="F229" i="4"/>
  <c r="F230" i="4"/>
  <c r="F231" i="4"/>
  <c r="F232" i="4"/>
  <c r="F233" i="4"/>
  <c r="F234" i="4"/>
  <c r="F235" i="4"/>
  <c r="F236" i="4"/>
  <c r="F237" i="4"/>
  <c r="F238" i="4"/>
  <c r="F239" i="4"/>
  <c r="F240" i="4"/>
  <c r="F241" i="4"/>
  <c r="F242" i="4"/>
  <c r="F243" i="4"/>
  <c r="F244" i="4"/>
  <c r="F245" i="4"/>
  <c r="F246" i="4"/>
  <c r="F247" i="4"/>
  <c r="F248" i="4"/>
  <c r="F249" i="4"/>
  <c r="F250" i="4"/>
  <c r="F251" i="4"/>
  <c r="F252" i="4"/>
  <c r="F253" i="4"/>
  <c r="F254" i="4"/>
  <c r="F255" i="4"/>
  <c r="F256" i="4"/>
  <c r="F257" i="4"/>
  <c r="F258" i="4"/>
  <c r="F259" i="4"/>
  <c r="F260" i="4"/>
  <c r="F261" i="4"/>
  <c r="F262" i="4"/>
  <c r="F263" i="4"/>
  <c r="F264" i="4"/>
  <c r="F265" i="4"/>
  <c r="F266" i="4"/>
  <c r="F267" i="4"/>
  <c r="F268" i="4"/>
  <c r="F269" i="4"/>
  <c r="F270" i="4"/>
  <c r="F271" i="4"/>
  <c r="F272" i="4"/>
  <c r="F273" i="4"/>
  <c r="F274" i="4"/>
  <c r="F275" i="4"/>
  <c r="F276" i="4"/>
  <c r="F277" i="4"/>
  <c r="F278" i="4"/>
  <c r="F279" i="4"/>
  <c r="F280" i="4"/>
  <c r="F281" i="4"/>
  <c r="F282" i="4"/>
  <c r="F283" i="4"/>
  <c r="F284" i="4"/>
  <c r="F285" i="4"/>
  <c r="F286" i="4"/>
  <c r="F287" i="4"/>
  <c r="F288" i="4"/>
  <c r="F289" i="4"/>
  <c r="F290" i="4"/>
  <c r="F291" i="4"/>
  <c r="F292" i="4"/>
  <c r="F293" i="4"/>
  <c r="F294" i="4"/>
  <c r="F295" i="4"/>
  <c r="F296" i="4"/>
  <c r="F297" i="4"/>
  <c r="F298" i="4"/>
  <c r="F299" i="4"/>
  <c r="F300" i="4"/>
  <c r="F301" i="4"/>
  <c r="F302" i="4"/>
  <c r="F303" i="4"/>
  <c r="F304" i="4"/>
  <c r="F305" i="4"/>
  <c r="F306" i="4"/>
  <c r="F307" i="4"/>
  <c r="F308" i="4"/>
  <c r="F309" i="4"/>
  <c r="F310" i="4"/>
  <c r="F311" i="4"/>
  <c r="F312" i="4"/>
  <c r="F313" i="4"/>
  <c r="F314" i="4"/>
  <c r="F315" i="4"/>
  <c r="F316" i="4"/>
  <c r="F317" i="4"/>
  <c r="F318" i="4"/>
  <c r="F319" i="4"/>
  <c r="F320" i="4"/>
  <c r="F321" i="4"/>
  <c r="F322" i="4"/>
  <c r="F323" i="4"/>
  <c r="F324" i="4"/>
  <c r="F325" i="4"/>
  <c r="F326" i="4"/>
  <c r="F327" i="4"/>
  <c r="F328" i="4"/>
  <c r="F329" i="4"/>
  <c r="F330" i="4"/>
  <c r="F331" i="4"/>
  <c r="F332" i="4"/>
  <c r="F333" i="4"/>
  <c r="F334" i="4"/>
  <c r="F335" i="4"/>
  <c r="F336" i="4"/>
  <c r="F337" i="4"/>
  <c r="F338" i="4"/>
  <c r="F339" i="4"/>
  <c r="F340" i="4"/>
  <c r="F341" i="4"/>
  <c r="F342" i="4"/>
  <c r="F343" i="4"/>
  <c r="F344" i="4"/>
  <c r="F345" i="4"/>
  <c r="F346" i="4"/>
  <c r="F347" i="4"/>
  <c r="F348" i="4"/>
  <c r="F349" i="4"/>
  <c r="F350" i="4"/>
  <c r="F351" i="4"/>
  <c r="F352" i="4"/>
  <c r="F353" i="4"/>
  <c r="F354" i="4"/>
  <c r="F355" i="4"/>
  <c r="F356" i="4"/>
  <c r="F357" i="4"/>
  <c r="F358" i="4"/>
  <c r="F359" i="4"/>
  <c r="F360" i="4"/>
  <c r="F361" i="4"/>
  <c r="F362" i="4"/>
  <c r="F363" i="4"/>
  <c r="F364" i="4"/>
  <c r="F365" i="4"/>
  <c r="F366" i="4"/>
  <c r="F367" i="4"/>
  <c r="F368" i="4"/>
  <c r="F369" i="4"/>
  <c r="F370" i="4"/>
  <c r="F371" i="4"/>
  <c r="F372" i="4"/>
  <c r="F373" i="4"/>
  <c r="F374" i="4"/>
  <c r="F375" i="4"/>
  <c r="F376" i="4"/>
  <c r="F377" i="4"/>
  <c r="F378" i="4"/>
  <c r="F379" i="4"/>
  <c r="F380" i="4"/>
  <c r="F381" i="4"/>
  <c r="F382" i="4"/>
  <c r="F383" i="4"/>
  <c r="F384" i="4"/>
  <c r="F385" i="4"/>
  <c r="F386" i="4"/>
  <c r="F387" i="4"/>
  <c r="F388" i="4"/>
  <c r="F389" i="4"/>
  <c r="F390" i="4"/>
  <c r="F391" i="4"/>
  <c r="F392" i="4"/>
  <c r="F393" i="4"/>
  <c r="F394" i="4"/>
  <c r="F395" i="4"/>
  <c r="F396" i="4"/>
  <c r="F397" i="4"/>
  <c r="F398" i="4"/>
  <c r="F399" i="4"/>
  <c r="F400" i="4"/>
  <c r="F401" i="4"/>
  <c r="F402" i="4"/>
  <c r="F403" i="4"/>
  <c r="F404" i="4"/>
  <c r="F405" i="4"/>
  <c r="F406" i="4"/>
  <c r="F407" i="4"/>
  <c r="F408" i="4"/>
  <c r="F409" i="4"/>
  <c r="F410" i="4"/>
  <c r="F411" i="4"/>
  <c r="F412" i="4"/>
  <c r="F413" i="4"/>
  <c r="F414" i="4"/>
  <c r="F415" i="4"/>
  <c r="F416" i="4"/>
  <c r="F417" i="4"/>
  <c r="F418" i="4"/>
  <c r="F419" i="4"/>
  <c r="F420" i="4"/>
  <c r="F421" i="4"/>
  <c r="F422" i="4"/>
  <c r="F423" i="4"/>
  <c r="F424" i="4"/>
  <c r="F425" i="4"/>
  <c r="F426" i="4"/>
  <c r="F427" i="4"/>
  <c r="F428" i="4"/>
  <c r="F429" i="4"/>
  <c r="F430" i="4"/>
  <c r="F431" i="4"/>
  <c r="F432" i="4"/>
  <c r="F433" i="4"/>
  <c r="F434" i="4"/>
  <c r="F435" i="4"/>
  <c r="F436" i="4"/>
  <c r="F437" i="4"/>
  <c r="F438" i="4"/>
  <c r="F439" i="4"/>
  <c r="F440" i="4"/>
  <c r="F441" i="4"/>
  <c r="F442" i="4"/>
  <c r="F443" i="4"/>
  <c r="F444" i="4"/>
  <c r="F445" i="4"/>
  <c r="F446" i="4"/>
  <c r="F447" i="4"/>
  <c r="F448" i="4"/>
  <c r="F449" i="4"/>
  <c r="F450" i="4"/>
  <c r="F451" i="4"/>
  <c r="F452" i="4"/>
  <c r="F453" i="4"/>
  <c r="F454" i="4"/>
  <c r="F455" i="4"/>
  <c r="F456" i="4"/>
  <c r="F457" i="4"/>
  <c r="F458" i="4"/>
  <c r="F459" i="4"/>
  <c r="F460" i="4"/>
  <c r="F461" i="4"/>
  <c r="F462" i="4"/>
  <c r="F463" i="4"/>
  <c r="F464" i="4"/>
  <c r="F465" i="4"/>
  <c r="F466" i="4"/>
  <c r="F467" i="4"/>
  <c r="F468" i="4"/>
  <c r="F469" i="4"/>
  <c r="F470" i="4"/>
  <c r="F471" i="4"/>
  <c r="F472" i="4"/>
  <c r="F473" i="4"/>
  <c r="F474" i="4"/>
  <c r="F475" i="4"/>
  <c r="F476" i="4"/>
  <c r="F477" i="4"/>
  <c r="F478" i="4"/>
  <c r="F479" i="4"/>
  <c r="F480" i="4"/>
  <c r="F481" i="4"/>
  <c r="F482" i="4"/>
  <c r="F483" i="4"/>
  <c r="F484" i="4"/>
  <c r="F485" i="4"/>
  <c r="F486" i="4"/>
  <c r="F487" i="4"/>
  <c r="F488" i="4"/>
  <c r="F489" i="4"/>
  <c r="F490" i="4"/>
  <c r="F491" i="4"/>
  <c r="F492" i="4"/>
  <c r="F493" i="4"/>
  <c r="F494" i="4"/>
  <c r="F495" i="4"/>
  <c r="F496" i="4"/>
  <c r="F497" i="4"/>
  <c r="F498" i="4"/>
  <c r="F499" i="4"/>
  <c r="F500" i="4"/>
  <c r="F501" i="4"/>
  <c r="F502" i="4"/>
  <c r="F503" i="4"/>
  <c r="F504" i="4"/>
  <c r="F505" i="4"/>
  <c r="F506" i="4"/>
  <c r="F507" i="4"/>
  <c r="F508" i="4"/>
  <c r="F509" i="4"/>
  <c r="F510" i="4"/>
  <c r="F511" i="4"/>
  <c r="F512" i="4"/>
  <c r="F513" i="4"/>
  <c r="F514" i="4"/>
  <c r="F515" i="4"/>
  <c r="F516" i="4"/>
  <c r="F517" i="4"/>
  <c r="F518" i="4"/>
  <c r="F519" i="4"/>
  <c r="F520" i="4"/>
  <c r="F521" i="4"/>
  <c r="F522" i="4"/>
  <c r="F523" i="4"/>
  <c r="F524" i="4"/>
  <c r="F525" i="4"/>
  <c r="F526" i="4"/>
  <c r="F527" i="4"/>
  <c r="F528" i="4"/>
  <c r="F529" i="4"/>
  <c r="F530" i="4"/>
  <c r="F531" i="4"/>
  <c r="F532" i="4"/>
  <c r="F533" i="4"/>
  <c r="F534" i="4"/>
  <c r="F535" i="4"/>
  <c r="F536" i="4"/>
  <c r="F537" i="4"/>
  <c r="F538" i="4"/>
  <c r="F539" i="4"/>
  <c r="F540" i="4"/>
  <c r="F541" i="4"/>
  <c r="F542" i="4"/>
  <c r="F543" i="4"/>
  <c r="F544" i="4"/>
  <c r="F545" i="4"/>
  <c r="F546" i="4"/>
  <c r="F547" i="4"/>
  <c r="F548" i="4"/>
  <c r="F549" i="4"/>
  <c r="F550" i="4"/>
  <c r="F551" i="4"/>
  <c r="F552" i="4"/>
  <c r="F553" i="4"/>
  <c r="F554" i="4"/>
  <c r="F555" i="4"/>
  <c r="F556" i="4"/>
  <c r="F557" i="4"/>
  <c r="F558" i="4"/>
  <c r="F559" i="4"/>
  <c r="F560" i="4"/>
  <c r="F561" i="4"/>
  <c r="F562" i="4"/>
  <c r="F563" i="4"/>
  <c r="F564" i="4"/>
  <c r="F565" i="4"/>
  <c r="F566" i="4"/>
  <c r="F567" i="4"/>
  <c r="F568" i="4"/>
  <c r="F569" i="4"/>
  <c r="F570" i="4"/>
  <c r="F571" i="4"/>
  <c r="F572" i="4"/>
  <c r="F573" i="4"/>
  <c r="F574" i="4"/>
  <c r="F575" i="4"/>
  <c r="F576" i="4"/>
  <c r="F577" i="4"/>
  <c r="F578" i="4"/>
  <c r="F579" i="4"/>
  <c r="F580" i="4"/>
  <c r="F581" i="4"/>
  <c r="F582" i="4"/>
  <c r="F583" i="4"/>
  <c r="F584" i="4"/>
  <c r="F585" i="4"/>
  <c r="F586" i="4"/>
  <c r="F587" i="4"/>
  <c r="F588" i="4"/>
  <c r="F589" i="4"/>
  <c r="F590" i="4"/>
  <c r="F591" i="4"/>
  <c r="F592" i="4"/>
  <c r="F593" i="4"/>
  <c r="F594" i="4"/>
  <c r="F595" i="4"/>
  <c r="F596" i="4"/>
  <c r="F597" i="4"/>
  <c r="F598" i="4"/>
  <c r="F599" i="4"/>
  <c r="F600" i="4"/>
  <c r="F601" i="4"/>
  <c r="F602" i="4"/>
  <c r="F603" i="4"/>
  <c r="F604" i="4"/>
  <c r="F605" i="4"/>
  <c r="F606" i="4"/>
  <c r="F607" i="4"/>
  <c r="F608" i="4"/>
  <c r="F609" i="4"/>
  <c r="F610" i="4"/>
  <c r="F611" i="4"/>
  <c r="F612" i="4"/>
  <c r="F613" i="4"/>
  <c r="F614" i="4"/>
  <c r="F615" i="4"/>
  <c r="F616" i="4"/>
  <c r="F617" i="4"/>
  <c r="F618" i="4"/>
  <c r="F619" i="4"/>
  <c r="F620" i="4"/>
  <c r="F621" i="4"/>
  <c r="F622" i="4"/>
  <c r="F623" i="4"/>
  <c r="F624" i="4"/>
  <c r="F625" i="4"/>
  <c r="F626" i="4"/>
  <c r="F627" i="4"/>
  <c r="F628" i="4"/>
  <c r="F629" i="4"/>
  <c r="F630" i="4"/>
  <c r="F631" i="4"/>
  <c r="F632" i="4"/>
  <c r="F633" i="4"/>
  <c r="F634" i="4"/>
  <c r="F635" i="4"/>
  <c r="F636" i="4"/>
  <c r="F637" i="4"/>
  <c r="F638" i="4"/>
  <c r="F639" i="4"/>
  <c r="F640" i="4"/>
  <c r="F641" i="4"/>
  <c r="F642" i="4"/>
  <c r="F643" i="4"/>
  <c r="F644" i="4"/>
  <c r="F645" i="4"/>
  <c r="F646" i="4"/>
  <c r="F647" i="4"/>
  <c r="F648" i="4"/>
  <c r="F649" i="4"/>
  <c r="F650" i="4"/>
  <c r="F651" i="4"/>
  <c r="F652" i="4"/>
  <c r="F653" i="4"/>
  <c r="F654" i="4"/>
  <c r="F655" i="4"/>
  <c r="F656" i="4"/>
  <c r="F657" i="4"/>
  <c r="F658" i="4"/>
  <c r="F659" i="4"/>
  <c r="F660" i="4"/>
  <c r="F661" i="4"/>
  <c r="F662" i="4"/>
  <c r="F663" i="4"/>
  <c r="F664" i="4"/>
  <c r="F665" i="4"/>
  <c r="F666" i="4"/>
  <c r="F667" i="4"/>
  <c r="F668" i="4"/>
  <c r="F669" i="4"/>
  <c r="F670" i="4"/>
  <c r="F671" i="4"/>
  <c r="F672" i="4"/>
  <c r="F673" i="4"/>
  <c r="F674" i="4"/>
  <c r="F675" i="4"/>
  <c r="F676" i="4"/>
  <c r="F677" i="4"/>
  <c r="F678" i="4"/>
  <c r="F679" i="4"/>
  <c r="F680" i="4"/>
  <c r="F681" i="4"/>
  <c r="F682" i="4"/>
  <c r="F683" i="4"/>
  <c r="F684" i="4"/>
  <c r="F685" i="4"/>
  <c r="F686" i="4"/>
  <c r="F687" i="4"/>
  <c r="F688" i="4"/>
  <c r="F689" i="4"/>
  <c r="F690" i="4"/>
  <c r="F691" i="4"/>
  <c r="F692" i="4"/>
  <c r="F693" i="4"/>
  <c r="F694" i="4"/>
  <c r="F695" i="4"/>
  <c r="F696" i="4"/>
  <c r="F697" i="4"/>
  <c r="F698" i="4"/>
  <c r="F699" i="4"/>
  <c r="F700" i="4"/>
  <c r="F701" i="4"/>
  <c r="F702" i="4"/>
  <c r="F703" i="4"/>
  <c r="F704" i="4"/>
  <c r="F705" i="4"/>
  <c r="F706" i="4"/>
  <c r="F707" i="4"/>
  <c r="F708" i="4"/>
  <c r="F709" i="4"/>
  <c r="F710" i="4"/>
  <c r="F711" i="4"/>
  <c r="F712" i="4"/>
  <c r="F713" i="4"/>
  <c r="F714" i="4"/>
  <c r="F715" i="4"/>
  <c r="F716" i="4"/>
  <c r="F717" i="4"/>
  <c r="F718" i="4"/>
  <c r="F719" i="4"/>
  <c r="F720" i="4"/>
  <c r="F721" i="4"/>
  <c r="F722" i="4"/>
  <c r="F723" i="4"/>
  <c r="F724" i="4"/>
  <c r="F725" i="4"/>
  <c r="F726" i="4"/>
  <c r="F727" i="4"/>
  <c r="F728" i="4"/>
  <c r="F729" i="4"/>
  <c r="F730" i="4"/>
  <c r="F731" i="4"/>
  <c r="F732" i="4"/>
  <c r="F733" i="4"/>
  <c r="F734" i="4"/>
  <c r="F735" i="4"/>
  <c r="F736" i="4"/>
  <c r="F737" i="4"/>
  <c r="F738" i="4"/>
  <c r="F739" i="4"/>
  <c r="F740" i="4"/>
  <c r="F741" i="4"/>
  <c r="F742" i="4"/>
  <c r="F743" i="4"/>
  <c r="F744" i="4"/>
  <c r="F745" i="4"/>
  <c r="F746" i="4"/>
  <c r="F747" i="4"/>
  <c r="F748" i="4"/>
  <c r="F749" i="4"/>
  <c r="F750" i="4"/>
  <c r="F751" i="4"/>
  <c r="F752" i="4"/>
  <c r="F753" i="4"/>
  <c r="F754" i="4"/>
  <c r="F755" i="4"/>
  <c r="F756" i="4"/>
  <c r="F757" i="4"/>
  <c r="F758" i="4"/>
  <c r="F759" i="4"/>
  <c r="F760" i="4"/>
  <c r="F761" i="4"/>
  <c r="F762" i="4"/>
  <c r="F763" i="4"/>
  <c r="F764" i="4"/>
  <c r="F765" i="4"/>
  <c r="F766" i="4"/>
  <c r="F767" i="4"/>
  <c r="F768" i="4"/>
  <c r="F769" i="4"/>
  <c r="F770" i="4"/>
  <c r="F771" i="4"/>
  <c r="F772" i="4"/>
  <c r="F773" i="4"/>
  <c r="F774" i="4"/>
  <c r="F775" i="4"/>
  <c r="F776" i="4"/>
  <c r="F777" i="4"/>
  <c r="F778" i="4"/>
  <c r="F779" i="4"/>
  <c r="F780" i="4"/>
  <c r="F781" i="4"/>
  <c r="F782" i="4"/>
  <c r="F783" i="4"/>
  <c r="F784" i="4"/>
  <c r="F785" i="4"/>
  <c r="F786" i="4"/>
  <c r="F787" i="4"/>
  <c r="F788" i="4"/>
  <c r="F789" i="4"/>
  <c r="F790" i="4"/>
  <c r="F791" i="4"/>
  <c r="F792" i="4"/>
  <c r="F793" i="4"/>
  <c r="F794" i="4"/>
  <c r="F795" i="4"/>
  <c r="F796" i="4"/>
  <c r="F797" i="4"/>
  <c r="F798" i="4"/>
  <c r="F799" i="4"/>
  <c r="F800" i="4"/>
  <c r="F801" i="4"/>
  <c r="F802" i="4"/>
  <c r="F803" i="4"/>
  <c r="F804" i="4"/>
  <c r="F805" i="4"/>
  <c r="F806" i="4"/>
  <c r="F807" i="4"/>
  <c r="F808" i="4"/>
  <c r="F809" i="4"/>
  <c r="F810" i="4"/>
  <c r="F811" i="4"/>
  <c r="F812" i="4"/>
  <c r="F813" i="4"/>
  <c r="F814" i="4"/>
  <c r="F815" i="4"/>
  <c r="F816" i="4"/>
  <c r="F817" i="4"/>
  <c r="F818" i="4"/>
  <c r="F819" i="4"/>
  <c r="F820" i="4"/>
  <c r="F821" i="4"/>
  <c r="F822" i="4"/>
  <c r="F823" i="4"/>
  <c r="F824" i="4"/>
  <c r="F825" i="4"/>
  <c r="F826" i="4"/>
  <c r="F827" i="4"/>
  <c r="F828" i="4"/>
  <c r="F829" i="4"/>
  <c r="F830" i="4"/>
  <c r="F831" i="4"/>
  <c r="F832" i="4"/>
  <c r="F833" i="4"/>
  <c r="F834" i="4"/>
  <c r="F835" i="4"/>
  <c r="F836" i="4"/>
  <c r="F837" i="4"/>
  <c r="F838" i="4"/>
  <c r="F839" i="4"/>
  <c r="F840" i="4"/>
  <c r="F841" i="4"/>
  <c r="F842" i="4"/>
  <c r="F843" i="4"/>
  <c r="F844" i="4"/>
  <c r="F845" i="4"/>
  <c r="F846" i="4"/>
  <c r="F847" i="4"/>
  <c r="F848" i="4"/>
  <c r="F849" i="4"/>
  <c r="F850" i="4"/>
  <c r="F851" i="4"/>
  <c r="F852" i="4"/>
  <c r="F853" i="4"/>
  <c r="F854" i="4"/>
  <c r="F855" i="4"/>
  <c r="F856" i="4"/>
  <c r="F857" i="4"/>
  <c r="F858" i="4"/>
  <c r="F859" i="4"/>
  <c r="F860" i="4"/>
  <c r="F861" i="4"/>
  <c r="F862" i="4"/>
  <c r="F863" i="4"/>
  <c r="F864" i="4"/>
  <c r="F865" i="4"/>
  <c r="F866" i="4"/>
  <c r="F867" i="4"/>
  <c r="F868" i="4"/>
  <c r="F869" i="4"/>
  <c r="F870" i="4"/>
  <c r="F871" i="4"/>
  <c r="F872" i="4"/>
  <c r="F873" i="4"/>
  <c r="F874" i="4"/>
  <c r="F875" i="4"/>
  <c r="F876" i="4"/>
  <c r="F877" i="4"/>
  <c r="F878" i="4"/>
  <c r="F879" i="4"/>
  <c r="F880" i="4"/>
  <c r="F881" i="4"/>
  <c r="F882" i="4"/>
  <c r="F883" i="4"/>
  <c r="F884" i="4"/>
  <c r="F885" i="4"/>
  <c r="F886" i="4"/>
  <c r="F887" i="4"/>
  <c r="F888" i="4"/>
  <c r="F889" i="4"/>
  <c r="F890" i="4"/>
  <c r="F891" i="4"/>
  <c r="F892" i="4"/>
  <c r="F893" i="4"/>
  <c r="F894" i="4"/>
  <c r="F895" i="4"/>
  <c r="F896" i="4"/>
  <c r="F897" i="4"/>
  <c r="F898" i="4"/>
  <c r="F899" i="4"/>
  <c r="F900" i="4"/>
  <c r="F901" i="4"/>
  <c r="F902" i="4"/>
  <c r="F903" i="4"/>
  <c r="F904" i="4"/>
  <c r="F905" i="4"/>
  <c r="F906" i="4"/>
  <c r="F907" i="4"/>
  <c r="F908" i="4"/>
  <c r="F909" i="4"/>
  <c r="F910" i="4"/>
  <c r="F911" i="4"/>
  <c r="F912" i="4"/>
  <c r="F913" i="4"/>
  <c r="F914" i="4"/>
  <c r="F915" i="4"/>
  <c r="F916" i="4"/>
  <c r="F917" i="4"/>
  <c r="F918" i="4"/>
  <c r="F919" i="4"/>
  <c r="F920" i="4"/>
  <c r="F921" i="4"/>
  <c r="F922" i="4"/>
  <c r="F923" i="4"/>
  <c r="F924" i="4"/>
  <c r="F925" i="4"/>
  <c r="F926" i="4"/>
  <c r="F927" i="4"/>
  <c r="F928" i="4"/>
  <c r="F929" i="4"/>
  <c r="F930" i="4"/>
  <c r="F931" i="4"/>
  <c r="F932" i="4"/>
  <c r="F933" i="4"/>
  <c r="F934" i="4"/>
  <c r="F935" i="4"/>
  <c r="F936" i="4"/>
  <c r="F937" i="4"/>
  <c r="F938" i="4"/>
  <c r="F939" i="4"/>
  <c r="F940" i="4"/>
  <c r="F941" i="4"/>
  <c r="F942" i="4"/>
  <c r="F943" i="4"/>
  <c r="F944" i="4"/>
  <c r="F945" i="4"/>
  <c r="F946" i="4"/>
  <c r="F947" i="4"/>
  <c r="F948" i="4"/>
  <c r="F949" i="4"/>
  <c r="F950" i="4"/>
  <c r="F951" i="4"/>
  <c r="F952" i="4"/>
  <c r="F953" i="4"/>
  <c r="F954" i="4"/>
  <c r="F955" i="4"/>
  <c r="F956" i="4"/>
  <c r="F957" i="4"/>
  <c r="F958" i="4"/>
  <c r="F959" i="4"/>
  <c r="F960" i="4"/>
  <c r="F961" i="4"/>
  <c r="F962" i="4"/>
  <c r="F963" i="4"/>
  <c r="F964" i="4"/>
  <c r="F965" i="4"/>
  <c r="F966" i="4"/>
  <c r="F967" i="4"/>
  <c r="F968" i="4"/>
  <c r="F969" i="4"/>
  <c r="F970" i="4"/>
  <c r="F971" i="4"/>
  <c r="F972" i="4"/>
  <c r="F973" i="4"/>
  <c r="F974" i="4"/>
  <c r="F975" i="4"/>
  <c r="F976" i="4"/>
  <c r="F977" i="4"/>
  <c r="F978" i="4"/>
  <c r="F979" i="4"/>
  <c r="F980" i="4"/>
  <c r="F981" i="4"/>
  <c r="F982" i="4"/>
  <c r="F983" i="4"/>
  <c r="F984" i="4"/>
  <c r="F985" i="4"/>
  <c r="F986" i="4"/>
  <c r="F987" i="4"/>
  <c r="F988" i="4"/>
  <c r="F989" i="4"/>
  <c r="F990" i="4"/>
  <c r="F991" i="4"/>
  <c r="F992" i="4"/>
  <c r="F993" i="4"/>
  <c r="F994" i="4"/>
  <c r="F995" i="4"/>
  <c r="F996" i="4"/>
  <c r="F997" i="4"/>
  <c r="F998" i="4"/>
  <c r="F999" i="4"/>
  <c r="F1000" i="4"/>
  <c r="F1001" i="4"/>
  <c r="F1002" i="4"/>
  <c r="F1003" i="4"/>
  <c r="F1004" i="4"/>
  <c r="F1005" i="4"/>
  <c r="F1006" i="4"/>
  <c r="F1007" i="4"/>
  <c r="F1008" i="4"/>
  <c r="F1009" i="4"/>
  <c r="F1010" i="4"/>
  <c r="F1011" i="4"/>
  <c r="F1012" i="4"/>
  <c r="F1013" i="4"/>
  <c r="F1014" i="4"/>
  <c r="F1015" i="4"/>
  <c r="F1016" i="4"/>
  <c r="F1017" i="4"/>
  <c r="F1018" i="4"/>
  <c r="F1019" i="4"/>
  <c r="F1020" i="4"/>
  <c r="F1021" i="4"/>
  <c r="F1022" i="4"/>
  <c r="F1023" i="4"/>
  <c r="F1024" i="4"/>
  <c r="F1025" i="4"/>
  <c r="F1026" i="4"/>
  <c r="F1027" i="4"/>
  <c r="F1028" i="4"/>
  <c r="F1029" i="4"/>
  <c r="F1030" i="4"/>
  <c r="F1031" i="4"/>
  <c r="F1032" i="4"/>
  <c r="F1033" i="4"/>
  <c r="F1034" i="4"/>
  <c r="F1035" i="4"/>
  <c r="F1036" i="4"/>
  <c r="F1037" i="4"/>
  <c r="F1038" i="4"/>
  <c r="F1039" i="4"/>
  <c r="F1040" i="4"/>
  <c r="F1041" i="4"/>
  <c r="F1042" i="4"/>
  <c r="F1043" i="4"/>
  <c r="F1044" i="4"/>
  <c r="F1045" i="4"/>
  <c r="F1046" i="4"/>
  <c r="F1047" i="4"/>
  <c r="F1048" i="4"/>
  <c r="F1049" i="4"/>
  <c r="F1050" i="4"/>
  <c r="F1051" i="4"/>
  <c r="F1052" i="4"/>
  <c r="F1053" i="4"/>
  <c r="F1054" i="4"/>
  <c r="F1055" i="4"/>
  <c r="F1056" i="4"/>
  <c r="F1057" i="4"/>
  <c r="F1058" i="4"/>
  <c r="F1059" i="4"/>
  <c r="F1060" i="4"/>
  <c r="F1061" i="4"/>
  <c r="F1062" i="4"/>
  <c r="F1063" i="4"/>
  <c r="F1064" i="4"/>
  <c r="F1065" i="4"/>
  <c r="F1066" i="4"/>
  <c r="F1067" i="4"/>
  <c r="F1068" i="4"/>
  <c r="F1069" i="4"/>
  <c r="F1070" i="4"/>
  <c r="F1071" i="4"/>
  <c r="F1072" i="4"/>
  <c r="F1073" i="4"/>
  <c r="F1074" i="4"/>
  <c r="F1075" i="4"/>
  <c r="F1076" i="4"/>
  <c r="F1077" i="4"/>
  <c r="F1078" i="4"/>
  <c r="F1079" i="4"/>
  <c r="F1080" i="4"/>
  <c r="F1081" i="4"/>
  <c r="F1082" i="4"/>
  <c r="F1083" i="4"/>
  <c r="F1084" i="4"/>
  <c r="F1085" i="4"/>
  <c r="F1086" i="4"/>
  <c r="F1087" i="4"/>
  <c r="F1088" i="4"/>
  <c r="F1089" i="4"/>
  <c r="F1090" i="4"/>
  <c r="F1091" i="4"/>
  <c r="F1092" i="4"/>
  <c r="F1093" i="4"/>
  <c r="F1094" i="4"/>
  <c r="F1095" i="4"/>
  <c r="F1096" i="4"/>
  <c r="F1097" i="4"/>
  <c r="F1098" i="4"/>
  <c r="F1099" i="4"/>
  <c r="F1100" i="4"/>
  <c r="F1101" i="4"/>
  <c r="F1102" i="4"/>
  <c r="F1103" i="4"/>
  <c r="F1104" i="4"/>
  <c r="F1105" i="4"/>
  <c r="F1106" i="4"/>
  <c r="F1107" i="4"/>
  <c r="F1108" i="4"/>
  <c r="F1109" i="4"/>
  <c r="F1110" i="4"/>
  <c r="F1111" i="4"/>
  <c r="F1112" i="4"/>
  <c r="F1113" i="4"/>
  <c r="F1114" i="4"/>
  <c r="F1115" i="4"/>
  <c r="F1116" i="4"/>
  <c r="F1117" i="4"/>
  <c r="F1118" i="4"/>
  <c r="F1119" i="4"/>
  <c r="F1120" i="4"/>
  <c r="F1121" i="4"/>
  <c r="F1122" i="4"/>
  <c r="F1123" i="4"/>
  <c r="F1124" i="4"/>
  <c r="F1125" i="4"/>
  <c r="F1126" i="4"/>
  <c r="F1127" i="4"/>
  <c r="F1128" i="4"/>
  <c r="F1129" i="4"/>
  <c r="F1130" i="4"/>
  <c r="F1131" i="4"/>
  <c r="F1132" i="4"/>
  <c r="F1133" i="4"/>
  <c r="F1134" i="4"/>
  <c r="F1135" i="4"/>
  <c r="F1136" i="4"/>
  <c r="F1137" i="4"/>
  <c r="F1138" i="4"/>
  <c r="F1139" i="4"/>
  <c r="F1140" i="4"/>
  <c r="F1141" i="4"/>
  <c r="F1142" i="4"/>
  <c r="F1143" i="4"/>
  <c r="F1144" i="4"/>
  <c r="F1145" i="4"/>
  <c r="F1146" i="4"/>
  <c r="F1147" i="4"/>
  <c r="F1148" i="4"/>
  <c r="F1149" i="4"/>
  <c r="F1150" i="4"/>
  <c r="F1151" i="4"/>
  <c r="F1152" i="4"/>
  <c r="F1153" i="4"/>
  <c r="F1154" i="4"/>
  <c r="F1155" i="4"/>
  <c r="F1156" i="4"/>
  <c r="F1157" i="4"/>
  <c r="F1158" i="4"/>
  <c r="F1159" i="4"/>
  <c r="F1160" i="4"/>
  <c r="F1161" i="4"/>
  <c r="F1162" i="4"/>
  <c r="F1163" i="4"/>
  <c r="F1164" i="4"/>
  <c r="F1165" i="4"/>
  <c r="F1166" i="4"/>
  <c r="F1167" i="4"/>
  <c r="F1168" i="4"/>
  <c r="F1169" i="4"/>
  <c r="F1170" i="4"/>
  <c r="F1171" i="4"/>
  <c r="F1172" i="4"/>
  <c r="F1173" i="4"/>
  <c r="F1174" i="4"/>
  <c r="F1175" i="4"/>
  <c r="F1176" i="4"/>
  <c r="F1177" i="4"/>
  <c r="F1178" i="4"/>
  <c r="F1179" i="4"/>
  <c r="F1180" i="4"/>
  <c r="F1181" i="4"/>
  <c r="F1182" i="4"/>
  <c r="F1183" i="4"/>
  <c r="F1184" i="4"/>
  <c r="F1185" i="4"/>
  <c r="F1186" i="4"/>
  <c r="F1187" i="4"/>
  <c r="F1188" i="4"/>
  <c r="F1189" i="4"/>
  <c r="F1190" i="4"/>
  <c r="F1191" i="4"/>
  <c r="F1192" i="4"/>
  <c r="F1193" i="4"/>
  <c r="F1194" i="4"/>
  <c r="F1195" i="4"/>
  <c r="F1196" i="4"/>
  <c r="F1197" i="4"/>
  <c r="F1198" i="4"/>
  <c r="F1199" i="4"/>
  <c r="F1200" i="4"/>
  <c r="F1201" i="4"/>
  <c r="F1202" i="4"/>
  <c r="F1203" i="4"/>
  <c r="F1204" i="4"/>
  <c r="F1205" i="4"/>
  <c r="F1206" i="4"/>
  <c r="F1207" i="4"/>
  <c r="F1208" i="4"/>
  <c r="F1209" i="4"/>
  <c r="F1210" i="4"/>
  <c r="F1211" i="4"/>
  <c r="F1212" i="4"/>
  <c r="F1213" i="4"/>
  <c r="F1214" i="4"/>
  <c r="F1215" i="4"/>
  <c r="F1216" i="4"/>
  <c r="F1217" i="4"/>
  <c r="F1218" i="4"/>
  <c r="F1219" i="4"/>
  <c r="F1220" i="4"/>
  <c r="F1221" i="4"/>
  <c r="F1222" i="4"/>
  <c r="F1223" i="4"/>
  <c r="F1224" i="4"/>
  <c r="F1225" i="4"/>
  <c r="F1226" i="4"/>
  <c r="F1227" i="4"/>
  <c r="F1228" i="4"/>
  <c r="F1229" i="4"/>
  <c r="F1230" i="4"/>
  <c r="F1231" i="4"/>
  <c r="F1232" i="4"/>
  <c r="F1233" i="4"/>
  <c r="F1234" i="4"/>
  <c r="F1235" i="4"/>
  <c r="F1236" i="4"/>
  <c r="F1237" i="4"/>
  <c r="F1238" i="4"/>
  <c r="F1239" i="4"/>
  <c r="F1240" i="4"/>
  <c r="F1241" i="4"/>
  <c r="F1242" i="4"/>
  <c r="F1243" i="4"/>
  <c r="F1244" i="4"/>
  <c r="F1245" i="4"/>
  <c r="F1246" i="4"/>
  <c r="F1247" i="4"/>
  <c r="F1248" i="4"/>
  <c r="F1249" i="4"/>
  <c r="F1250" i="4"/>
  <c r="F1251" i="4"/>
  <c r="F1252" i="4"/>
  <c r="F1253" i="4"/>
  <c r="F1254" i="4"/>
  <c r="F1255" i="4"/>
  <c r="F1256" i="4"/>
  <c r="F1257" i="4"/>
  <c r="F1258" i="4"/>
  <c r="F1259" i="4"/>
  <c r="F1260" i="4"/>
  <c r="F1261" i="4"/>
  <c r="F1262" i="4"/>
  <c r="F1263" i="4"/>
  <c r="F1264" i="4"/>
  <c r="F1265" i="4"/>
  <c r="F1266" i="4"/>
  <c r="F1267" i="4"/>
  <c r="F1268" i="4"/>
  <c r="F1269" i="4"/>
  <c r="F1270" i="4"/>
  <c r="F1271" i="4"/>
  <c r="F1272" i="4"/>
  <c r="F1273" i="4"/>
  <c r="F1274" i="4"/>
  <c r="F1275" i="4"/>
  <c r="F1276" i="4"/>
  <c r="F1277" i="4"/>
  <c r="F1278" i="4"/>
  <c r="F1279" i="4"/>
  <c r="F1280" i="4"/>
  <c r="F1281" i="4"/>
  <c r="F1282" i="4"/>
  <c r="F1283" i="4"/>
  <c r="F1284" i="4"/>
  <c r="F1285" i="4"/>
  <c r="F1286" i="4"/>
  <c r="F1287" i="4"/>
  <c r="F1288" i="4"/>
  <c r="F1289" i="4"/>
  <c r="F1290" i="4"/>
  <c r="F1291" i="4"/>
  <c r="F1292" i="4"/>
  <c r="F1293" i="4"/>
  <c r="F1294" i="4"/>
  <c r="F1295" i="4"/>
  <c r="F1296" i="4"/>
  <c r="F1297" i="4"/>
  <c r="F1298" i="4"/>
  <c r="F1299" i="4"/>
  <c r="F1300" i="4"/>
  <c r="F1301" i="4"/>
  <c r="F1302" i="4"/>
  <c r="F1303" i="4"/>
  <c r="F1304" i="4"/>
  <c r="F1305" i="4"/>
  <c r="F1306" i="4"/>
  <c r="F1307" i="4"/>
  <c r="F1308" i="4"/>
  <c r="F1309" i="4"/>
  <c r="F1310" i="4"/>
  <c r="F1311" i="4"/>
  <c r="F1312" i="4"/>
  <c r="F1313" i="4"/>
  <c r="F1314" i="4"/>
  <c r="F1315" i="4"/>
  <c r="F1316" i="4"/>
  <c r="F1317" i="4"/>
  <c r="F1318" i="4"/>
  <c r="F1319" i="4"/>
  <c r="F1320" i="4"/>
  <c r="F1321" i="4"/>
  <c r="F1322" i="4"/>
  <c r="F1323" i="4"/>
  <c r="F1324" i="4"/>
  <c r="F1325" i="4"/>
  <c r="F1326" i="4"/>
  <c r="F1327" i="4"/>
  <c r="F1328" i="4"/>
  <c r="F1329" i="4"/>
  <c r="F1330" i="4"/>
  <c r="F1331" i="4"/>
  <c r="F1332" i="4"/>
  <c r="F1333" i="4"/>
  <c r="F1334" i="4"/>
  <c r="F1335" i="4"/>
  <c r="F1336" i="4"/>
  <c r="F1337" i="4"/>
  <c r="F1338" i="4"/>
  <c r="F1339" i="4"/>
  <c r="F1340" i="4"/>
  <c r="F1341" i="4"/>
  <c r="F1342" i="4"/>
  <c r="F1343" i="4"/>
  <c r="F1344" i="4"/>
  <c r="F1345" i="4"/>
  <c r="F1346" i="4"/>
  <c r="F1347" i="4"/>
  <c r="F1348" i="4"/>
  <c r="F1349" i="4"/>
  <c r="F1350" i="4"/>
  <c r="F1351" i="4"/>
  <c r="F1352" i="4"/>
  <c r="F1353" i="4"/>
  <c r="F1354" i="4"/>
  <c r="F1355" i="4"/>
  <c r="F1356" i="4"/>
  <c r="F1357" i="4"/>
  <c r="F1358" i="4"/>
  <c r="F1359" i="4"/>
  <c r="F1360" i="4"/>
  <c r="F1361" i="4"/>
  <c r="F1362" i="4"/>
  <c r="F1363" i="4"/>
  <c r="F1364" i="4"/>
  <c r="F1365" i="4"/>
  <c r="F1366" i="4"/>
  <c r="F1367" i="4"/>
  <c r="F1368" i="4"/>
  <c r="F1369" i="4"/>
  <c r="F1370" i="4"/>
  <c r="F1371" i="4"/>
  <c r="F1372" i="4"/>
  <c r="F1373" i="4"/>
  <c r="F1374" i="4"/>
  <c r="F1375" i="4"/>
  <c r="F1376" i="4"/>
  <c r="F1377" i="4"/>
  <c r="F1378" i="4"/>
  <c r="F1379" i="4"/>
  <c r="F1380" i="4"/>
  <c r="F1381" i="4"/>
  <c r="F1382" i="4"/>
  <c r="F1383" i="4"/>
  <c r="F1384" i="4"/>
  <c r="F1385" i="4"/>
  <c r="F1386" i="4"/>
  <c r="F1387" i="4"/>
  <c r="F1388" i="4"/>
  <c r="F1389" i="4"/>
  <c r="F1390" i="4"/>
  <c r="F1391" i="4"/>
  <c r="F1392" i="4"/>
  <c r="F1393" i="4"/>
  <c r="F1394" i="4"/>
  <c r="F1395" i="4"/>
  <c r="F1396" i="4"/>
  <c r="F1397" i="4"/>
  <c r="F1398" i="4"/>
  <c r="F1399" i="4"/>
  <c r="F1400" i="4"/>
  <c r="F1401" i="4"/>
  <c r="F1402" i="4"/>
  <c r="F1403" i="4"/>
  <c r="F1404" i="4"/>
  <c r="F1405" i="4"/>
  <c r="F1406" i="4"/>
  <c r="F1407" i="4"/>
  <c r="F1408" i="4"/>
  <c r="F1409" i="4"/>
  <c r="F1410" i="4"/>
  <c r="F1411" i="4"/>
  <c r="F1412" i="4"/>
  <c r="F1413" i="4"/>
  <c r="F1414" i="4"/>
  <c r="F1415" i="4"/>
  <c r="F1416" i="4"/>
  <c r="F1417" i="4"/>
  <c r="F1418" i="4"/>
  <c r="F1419" i="4"/>
  <c r="F1420" i="4"/>
  <c r="F1421" i="4"/>
  <c r="F1422" i="4"/>
  <c r="F1423" i="4"/>
  <c r="F1424" i="4"/>
  <c r="F1425" i="4"/>
  <c r="F1426" i="4"/>
  <c r="F1427" i="4"/>
  <c r="F1428" i="4"/>
  <c r="F1429" i="4"/>
  <c r="F1430" i="4"/>
  <c r="F1431" i="4"/>
  <c r="F1432" i="4"/>
  <c r="F1433" i="4"/>
  <c r="F1434" i="4"/>
  <c r="F1435" i="4"/>
  <c r="F1436" i="4"/>
  <c r="F1437" i="4"/>
  <c r="F1438" i="4"/>
  <c r="F1439" i="4"/>
  <c r="F1440" i="4"/>
  <c r="F1441" i="4"/>
  <c r="F1442" i="4"/>
  <c r="F1443" i="4"/>
  <c r="F1444" i="4"/>
  <c r="F1445" i="4"/>
  <c r="F1446" i="4"/>
  <c r="F1447" i="4"/>
  <c r="F1448" i="4"/>
  <c r="F1449" i="4"/>
  <c r="F1450" i="4"/>
  <c r="F1451" i="4"/>
  <c r="F1452" i="4"/>
  <c r="F1453" i="4"/>
  <c r="F1454" i="4"/>
  <c r="F1455" i="4"/>
  <c r="F1456" i="4"/>
  <c r="F1457" i="4"/>
  <c r="F1458" i="4"/>
  <c r="F1459" i="4"/>
  <c r="F1460" i="4"/>
  <c r="F1461" i="4"/>
  <c r="F1462" i="4"/>
  <c r="F1463" i="4"/>
  <c r="F1464" i="4"/>
  <c r="F1465" i="4"/>
  <c r="F1466" i="4"/>
  <c r="F1467" i="4"/>
  <c r="F1468" i="4"/>
  <c r="F1469" i="4"/>
  <c r="F1470" i="4"/>
  <c r="F1471" i="4"/>
  <c r="F1472" i="4"/>
  <c r="F1473" i="4"/>
  <c r="F1474" i="4"/>
  <c r="F1475" i="4"/>
  <c r="F1476" i="4"/>
  <c r="F1477" i="4"/>
  <c r="F1478" i="4"/>
  <c r="F1479" i="4"/>
  <c r="F1480" i="4"/>
  <c r="F1481" i="4"/>
  <c r="F1482" i="4"/>
  <c r="F1483" i="4"/>
  <c r="F1484" i="4"/>
  <c r="F1485" i="4"/>
  <c r="F1486" i="4"/>
  <c r="F1487" i="4"/>
  <c r="F1488" i="4"/>
  <c r="F1489" i="4"/>
  <c r="F1490" i="4"/>
  <c r="F1491" i="4"/>
  <c r="F1492" i="4"/>
  <c r="F1493" i="4"/>
  <c r="F1494" i="4"/>
  <c r="F1495" i="4"/>
  <c r="F1496" i="4"/>
  <c r="F1497" i="4"/>
  <c r="F1498" i="4"/>
  <c r="F1499" i="4"/>
  <c r="F1500" i="4"/>
  <c r="F1501" i="4"/>
  <c r="F1502" i="4"/>
  <c r="F1503" i="4"/>
  <c r="F1504" i="4"/>
  <c r="F1505" i="4"/>
  <c r="F1506" i="4"/>
  <c r="F1507" i="4"/>
  <c r="F1508" i="4"/>
  <c r="F1509" i="4"/>
  <c r="F1510" i="4"/>
  <c r="F1511" i="4"/>
  <c r="F1512" i="4"/>
  <c r="F1513" i="4"/>
  <c r="F1514" i="4"/>
  <c r="F1515" i="4"/>
  <c r="F1516" i="4"/>
  <c r="F1517" i="4"/>
  <c r="F1518" i="4"/>
  <c r="F1519" i="4"/>
  <c r="F1520" i="4"/>
  <c r="F1521" i="4"/>
  <c r="F1522" i="4"/>
  <c r="F1523" i="4"/>
  <c r="F1524" i="4"/>
  <c r="F1525" i="4"/>
  <c r="F1526" i="4"/>
  <c r="F1527" i="4"/>
  <c r="F1528" i="4"/>
  <c r="F1529" i="4"/>
  <c r="F1530" i="4"/>
  <c r="F1531" i="4"/>
  <c r="F1532" i="4"/>
  <c r="F1533" i="4"/>
  <c r="F1534" i="4"/>
  <c r="F1535" i="4"/>
  <c r="F1536" i="4"/>
  <c r="F1537" i="4"/>
  <c r="F1538" i="4"/>
  <c r="F1539" i="4"/>
  <c r="F1540" i="4"/>
  <c r="F1541" i="4"/>
  <c r="F1542" i="4"/>
  <c r="F1543" i="4"/>
  <c r="F1544" i="4"/>
  <c r="F1545" i="4"/>
  <c r="F1546" i="4"/>
  <c r="F1547" i="4"/>
  <c r="F1548" i="4"/>
  <c r="F1549" i="4"/>
  <c r="F1550" i="4"/>
  <c r="F1551" i="4"/>
  <c r="F1552" i="4"/>
  <c r="F1553" i="4"/>
  <c r="F1554" i="4"/>
  <c r="F1555" i="4"/>
  <c r="F1556" i="4"/>
  <c r="F1557" i="4"/>
  <c r="F1558" i="4"/>
  <c r="F1559" i="4"/>
  <c r="F1560" i="4"/>
  <c r="F1561" i="4"/>
  <c r="F1562" i="4"/>
  <c r="F1563" i="4"/>
  <c r="F1564" i="4"/>
  <c r="F1565" i="4"/>
  <c r="F1566" i="4"/>
  <c r="F1567" i="4"/>
  <c r="F1568" i="4"/>
  <c r="F1569" i="4"/>
  <c r="F1570" i="4"/>
  <c r="F1571" i="4"/>
  <c r="F1572" i="4"/>
  <c r="F1573" i="4"/>
  <c r="F1574" i="4"/>
  <c r="F1575" i="4"/>
  <c r="F1576" i="4"/>
  <c r="F1577" i="4"/>
  <c r="F1578" i="4"/>
  <c r="F1579" i="4"/>
  <c r="F1580" i="4"/>
  <c r="F1581" i="4"/>
  <c r="F1582" i="4"/>
  <c r="F1583" i="4"/>
  <c r="F1584" i="4"/>
  <c r="F1585" i="4"/>
  <c r="F1586" i="4"/>
  <c r="F1587" i="4"/>
  <c r="F1588" i="4"/>
  <c r="F1589" i="4"/>
  <c r="F1590" i="4"/>
  <c r="F1591" i="4"/>
  <c r="F1592" i="4"/>
  <c r="F1593" i="4"/>
  <c r="F1594" i="4"/>
  <c r="F1595" i="4"/>
  <c r="F1596" i="4"/>
  <c r="F1597" i="4"/>
  <c r="F1598" i="4"/>
  <c r="F1599" i="4"/>
  <c r="F1600" i="4"/>
  <c r="F1601" i="4"/>
  <c r="F1602" i="4"/>
  <c r="F1603" i="4"/>
  <c r="F1604" i="4"/>
  <c r="F1605" i="4"/>
  <c r="F1606" i="4"/>
  <c r="F1607" i="4"/>
  <c r="F1608" i="4"/>
  <c r="F1609" i="4"/>
  <c r="F1610" i="4"/>
  <c r="F1611" i="4"/>
  <c r="F1612" i="4"/>
  <c r="F1613" i="4"/>
  <c r="F1614" i="4"/>
  <c r="F1615" i="4"/>
  <c r="F1616" i="4"/>
  <c r="F1617" i="4"/>
  <c r="F1618" i="4"/>
  <c r="F1619" i="4"/>
  <c r="F1620" i="4"/>
  <c r="F1621" i="4"/>
  <c r="F1622" i="4"/>
  <c r="F1623" i="4"/>
  <c r="F1624" i="4"/>
  <c r="F1625" i="4"/>
  <c r="F1626" i="4"/>
  <c r="F1627" i="4"/>
  <c r="F1628" i="4"/>
  <c r="F1629" i="4"/>
  <c r="F1630" i="4"/>
  <c r="F1631" i="4"/>
  <c r="F1632" i="4"/>
  <c r="F1633" i="4"/>
  <c r="F1634" i="4"/>
  <c r="F1635" i="4"/>
  <c r="F1636" i="4"/>
  <c r="F1637" i="4"/>
  <c r="F1638" i="4"/>
  <c r="F1639" i="4"/>
  <c r="F1640" i="4"/>
  <c r="F1641" i="4"/>
  <c r="F1642" i="4"/>
  <c r="F1643" i="4"/>
  <c r="F1644" i="4"/>
  <c r="F1645" i="4"/>
  <c r="F1646" i="4"/>
  <c r="F1647" i="4"/>
  <c r="F1648" i="4"/>
  <c r="F1649" i="4"/>
  <c r="F1650" i="4"/>
  <c r="F1651" i="4"/>
  <c r="F1652" i="4"/>
  <c r="F1653" i="4"/>
  <c r="F1654" i="4"/>
  <c r="F1655" i="4"/>
  <c r="F1656" i="4"/>
  <c r="F1657" i="4"/>
  <c r="F1658" i="4"/>
  <c r="F1659" i="4"/>
  <c r="F1660" i="4"/>
  <c r="F1661" i="4"/>
  <c r="F1662" i="4"/>
  <c r="F1663" i="4"/>
  <c r="F1664" i="4"/>
  <c r="F1665" i="4"/>
  <c r="F1666" i="4"/>
  <c r="F1667" i="4"/>
  <c r="F1668" i="4"/>
  <c r="F1669" i="4"/>
  <c r="F1670" i="4"/>
  <c r="F1671" i="4"/>
  <c r="F1672" i="4"/>
  <c r="F1673" i="4"/>
  <c r="F1674" i="4"/>
  <c r="F1675" i="4"/>
  <c r="F1676" i="4"/>
  <c r="F1677" i="4"/>
  <c r="F1678" i="4"/>
  <c r="F1679" i="4"/>
  <c r="F1680" i="4"/>
  <c r="F1681" i="4"/>
  <c r="F1682" i="4"/>
  <c r="F1683" i="4"/>
  <c r="F1684" i="4"/>
  <c r="F1685" i="4"/>
  <c r="F1686" i="4"/>
  <c r="F1687" i="4"/>
  <c r="F1688" i="4"/>
  <c r="F1689" i="4"/>
  <c r="F1690" i="4"/>
  <c r="F1691" i="4"/>
  <c r="F1692" i="4"/>
  <c r="F1693" i="4"/>
  <c r="F1694" i="4"/>
  <c r="F1695" i="4"/>
  <c r="F1696" i="4"/>
  <c r="F1697" i="4"/>
  <c r="F1698" i="4"/>
  <c r="F1699" i="4"/>
  <c r="F1700" i="4"/>
  <c r="F1701" i="4"/>
  <c r="F1702" i="4"/>
  <c r="F1703" i="4"/>
  <c r="F1704" i="4"/>
  <c r="F1705" i="4"/>
  <c r="F1706" i="4"/>
  <c r="F1707" i="4"/>
  <c r="F1708" i="4"/>
  <c r="F1709" i="4"/>
  <c r="F1710" i="4"/>
  <c r="F1711" i="4"/>
  <c r="F1712" i="4"/>
  <c r="F1713" i="4"/>
  <c r="F1714" i="4"/>
  <c r="F1715" i="4"/>
  <c r="F1716" i="4"/>
  <c r="F1717" i="4"/>
  <c r="F1718" i="4"/>
  <c r="F1719" i="4"/>
  <c r="F1720" i="4"/>
  <c r="F1721" i="4"/>
  <c r="F1722" i="4"/>
  <c r="F1723" i="4"/>
  <c r="F1724" i="4"/>
  <c r="F1725" i="4"/>
  <c r="F1726" i="4"/>
  <c r="F1727" i="4"/>
  <c r="F1728" i="4"/>
  <c r="F1729" i="4"/>
  <c r="F1730" i="4"/>
  <c r="F1731" i="4"/>
  <c r="F1732" i="4"/>
  <c r="F1733" i="4"/>
  <c r="F1734" i="4"/>
  <c r="F1735" i="4"/>
  <c r="F1736" i="4"/>
  <c r="F1737" i="4"/>
  <c r="F1738" i="4"/>
  <c r="F1739" i="4"/>
  <c r="F1740" i="4"/>
  <c r="F1741" i="4"/>
  <c r="F1742" i="4"/>
  <c r="F1743" i="4"/>
  <c r="F1744" i="4"/>
  <c r="F1745" i="4"/>
  <c r="F1746" i="4"/>
  <c r="F1747" i="4"/>
  <c r="F1748" i="4"/>
  <c r="F1749" i="4"/>
  <c r="F1750" i="4"/>
  <c r="F1751" i="4"/>
  <c r="F1752" i="4"/>
  <c r="F1753" i="4"/>
  <c r="F1754" i="4"/>
  <c r="F1755" i="4"/>
  <c r="F1756" i="4"/>
  <c r="F1757" i="4"/>
  <c r="F1758" i="4"/>
  <c r="F1759" i="4"/>
  <c r="F1760" i="4"/>
  <c r="F1761" i="4"/>
  <c r="F1762" i="4"/>
  <c r="F1763" i="4"/>
  <c r="F1764" i="4"/>
  <c r="F1765" i="4"/>
  <c r="F1766" i="4"/>
  <c r="F1767" i="4"/>
  <c r="F1768" i="4"/>
  <c r="F1769" i="4"/>
  <c r="F1770" i="4"/>
  <c r="F1771" i="4"/>
  <c r="F1772" i="4"/>
  <c r="F1773" i="4"/>
  <c r="F1774" i="4"/>
  <c r="F1775" i="4"/>
  <c r="F1776" i="4"/>
  <c r="F1777" i="4"/>
  <c r="F1778" i="4"/>
  <c r="F1779" i="4"/>
  <c r="F1780" i="4"/>
  <c r="F1781" i="4"/>
  <c r="F1782" i="4"/>
  <c r="F1783" i="4"/>
  <c r="F1784" i="4"/>
  <c r="F1785" i="4"/>
  <c r="F1786" i="4"/>
  <c r="F1787" i="4"/>
  <c r="F1788" i="4"/>
  <c r="F1789" i="4"/>
  <c r="F1790" i="4"/>
  <c r="F1791" i="4"/>
  <c r="F1792" i="4"/>
  <c r="F1793" i="4"/>
  <c r="F1794" i="4"/>
  <c r="F1795" i="4"/>
  <c r="F1796" i="4"/>
  <c r="F1797" i="4"/>
  <c r="F1798" i="4"/>
  <c r="F1799" i="4"/>
  <c r="F1800" i="4"/>
  <c r="F1801" i="4"/>
  <c r="F1802" i="4"/>
  <c r="F1803" i="4"/>
  <c r="F1804" i="4"/>
  <c r="F1805" i="4"/>
  <c r="F1806" i="4"/>
  <c r="F1807" i="4"/>
  <c r="F1808" i="4"/>
  <c r="F1809" i="4"/>
  <c r="F1810" i="4"/>
  <c r="F1811" i="4"/>
  <c r="F1812" i="4"/>
  <c r="F1813" i="4"/>
  <c r="F1814" i="4"/>
  <c r="F1815" i="4"/>
  <c r="F1816" i="4"/>
  <c r="F1817" i="4"/>
  <c r="F1818" i="4"/>
  <c r="F1819" i="4"/>
  <c r="F1820" i="4"/>
  <c r="F1821" i="4"/>
  <c r="F1822" i="4"/>
  <c r="F1823" i="4"/>
  <c r="F1824" i="4"/>
  <c r="F1825" i="4"/>
  <c r="F1826" i="4"/>
  <c r="F1827" i="4"/>
  <c r="F1828" i="4"/>
  <c r="F1829" i="4"/>
  <c r="F1830" i="4"/>
  <c r="F1831" i="4"/>
  <c r="F1832" i="4"/>
  <c r="F1833" i="4"/>
  <c r="F1834" i="4"/>
  <c r="F1835" i="4"/>
  <c r="F1836" i="4"/>
  <c r="F1837" i="4"/>
  <c r="F1838" i="4"/>
  <c r="F1839" i="4"/>
  <c r="F1840" i="4"/>
  <c r="F1841" i="4"/>
  <c r="F1842" i="4"/>
  <c r="F1843" i="4"/>
  <c r="F1844" i="4"/>
  <c r="F1845" i="4"/>
  <c r="F1846" i="4"/>
  <c r="F1847" i="4"/>
  <c r="F1848" i="4"/>
  <c r="F1849" i="4"/>
  <c r="F1850" i="4"/>
  <c r="F1851" i="4"/>
  <c r="F1852" i="4"/>
  <c r="F1853" i="4"/>
  <c r="F1854" i="4"/>
  <c r="F1855" i="4"/>
  <c r="F1856" i="4"/>
  <c r="F1857" i="4"/>
  <c r="F1858" i="4"/>
  <c r="F1859" i="4"/>
  <c r="F1860" i="4"/>
  <c r="F1861" i="4"/>
  <c r="F1862" i="4"/>
  <c r="F1863" i="4"/>
  <c r="F1864" i="4"/>
  <c r="F1865" i="4"/>
  <c r="F1866" i="4"/>
  <c r="F1867" i="4"/>
  <c r="F1868" i="4"/>
  <c r="F1869" i="4"/>
  <c r="F1870" i="4"/>
  <c r="F1871" i="4"/>
  <c r="F1872" i="4"/>
  <c r="F1873" i="4"/>
  <c r="F1874" i="4"/>
  <c r="F1875" i="4"/>
  <c r="F1876" i="4"/>
  <c r="F1877" i="4"/>
  <c r="F1878" i="4"/>
  <c r="F1879" i="4"/>
  <c r="F1880" i="4"/>
  <c r="F1881" i="4"/>
  <c r="F1882" i="4"/>
  <c r="F1883" i="4"/>
  <c r="F1884" i="4"/>
  <c r="F1885" i="4"/>
  <c r="F1886" i="4"/>
  <c r="F1887" i="4"/>
  <c r="F1888" i="4"/>
  <c r="F1889" i="4"/>
  <c r="F1890" i="4"/>
  <c r="F1891" i="4"/>
  <c r="F1892" i="4"/>
  <c r="F1893" i="4"/>
  <c r="F1894" i="4"/>
  <c r="F1895" i="4"/>
  <c r="F1896" i="4"/>
  <c r="F1897" i="4"/>
  <c r="F1898" i="4"/>
  <c r="F1899" i="4"/>
  <c r="F1900" i="4"/>
  <c r="F1901" i="4"/>
  <c r="F1902" i="4"/>
  <c r="F1903" i="4"/>
  <c r="F1904" i="4"/>
  <c r="F1905" i="4"/>
  <c r="F1906" i="4"/>
  <c r="F1907" i="4"/>
  <c r="F1908" i="4"/>
  <c r="F1909" i="4"/>
  <c r="F1910" i="4"/>
  <c r="F1911" i="4"/>
  <c r="F1912" i="4"/>
  <c r="F1913" i="4"/>
  <c r="F1914" i="4"/>
  <c r="F1915" i="4"/>
  <c r="F1916" i="4"/>
  <c r="F1917" i="4"/>
  <c r="F1918" i="4"/>
  <c r="F1919" i="4"/>
  <c r="F1920" i="4"/>
  <c r="F1921" i="4"/>
  <c r="F1922" i="4"/>
  <c r="F1923" i="4"/>
  <c r="F1924" i="4"/>
  <c r="F1925" i="4"/>
  <c r="F1926" i="4"/>
  <c r="F1927" i="4"/>
  <c r="F1928" i="4"/>
  <c r="F1929" i="4"/>
  <c r="F1930" i="4"/>
  <c r="F1931" i="4"/>
  <c r="F1932" i="4"/>
  <c r="F1933" i="4"/>
  <c r="F1934" i="4"/>
  <c r="F1935" i="4"/>
  <c r="F1936" i="4"/>
  <c r="F1937" i="4"/>
  <c r="F1938" i="4"/>
  <c r="F1939" i="4"/>
  <c r="F1940" i="4"/>
  <c r="F1941" i="4"/>
  <c r="F1942" i="4"/>
  <c r="F1943" i="4"/>
  <c r="F1944" i="4"/>
  <c r="F1945" i="4"/>
  <c r="F1946" i="4"/>
  <c r="F1947" i="4"/>
  <c r="F1948" i="4"/>
  <c r="F1949" i="4"/>
  <c r="F1950" i="4"/>
  <c r="F1951" i="4"/>
  <c r="F1952" i="4"/>
  <c r="F1953" i="4"/>
  <c r="F1954" i="4"/>
  <c r="F1955" i="4"/>
  <c r="F1956" i="4"/>
  <c r="F1957" i="4"/>
  <c r="F1958" i="4"/>
  <c r="F1959" i="4"/>
  <c r="F1960" i="4"/>
  <c r="F1961" i="4"/>
  <c r="F1962" i="4"/>
  <c r="F1963" i="4"/>
  <c r="F1964" i="4"/>
  <c r="F1965" i="4"/>
  <c r="F1966" i="4"/>
  <c r="F1967" i="4"/>
  <c r="F1968" i="4"/>
  <c r="F1969" i="4"/>
  <c r="F1970" i="4"/>
  <c r="F1971" i="4"/>
  <c r="F1972" i="4"/>
  <c r="F1973" i="4"/>
  <c r="F1974" i="4"/>
  <c r="F1975" i="4"/>
  <c r="F1976" i="4"/>
  <c r="F1977" i="4"/>
  <c r="F1978" i="4"/>
  <c r="F1979" i="4"/>
  <c r="F1980" i="4"/>
  <c r="F1981" i="4"/>
  <c r="F1982" i="4"/>
  <c r="F1983" i="4"/>
  <c r="F1984" i="4"/>
  <c r="F1985" i="4"/>
  <c r="F1986" i="4"/>
  <c r="F1987" i="4"/>
  <c r="F1988" i="4"/>
  <c r="F1989" i="4"/>
  <c r="F1990" i="4"/>
  <c r="F1991" i="4"/>
  <c r="F1992" i="4"/>
  <c r="F1993" i="4"/>
  <c r="F1994" i="4"/>
  <c r="F1995" i="4"/>
  <c r="F1996" i="4"/>
  <c r="F1997" i="4"/>
  <c r="F1998" i="4"/>
  <c r="F1999" i="4"/>
  <c r="F2000" i="4"/>
  <c r="F2001" i="4"/>
  <c r="F2002" i="4"/>
  <c r="F2003" i="4"/>
  <c r="F2004" i="4"/>
  <c r="F2005" i="4"/>
  <c r="F2006" i="4"/>
  <c r="F2007" i="4"/>
  <c r="F2008" i="4"/>
  <c r="F2009" i="4"/>
  <c r="F2010" i="4"/>
  <c r="F2011" i="4"/>
  <c r="F2012" i="4"/>
  <c r="F2013" i="4"/>
  <c r="F2014" i="4"/>
  <c r="F2015" i="4"/>
  <c r="F2016" i="4"/>
  <c r="F2017" i="4"/>
  <c r="F2018" i="4"/>
  <c r="F2019" i="4"/>
  <c r="F2020" i="4"/>
  <c r="F2021" i="4"/>
  <c r="F2022" i="4"/>
  <c r="F2023" i="4"/>
  <c r="F2024" i="4"/>
  <c r="F2025" i="4"/>
  <c r="F2026" i="4"/>
  <c r="F2027" i="4"/>
  <c r="F2028" i="4"/>
  <c r="F2029" i="4"/>
  <c r="F2030" i="4"/>
  <c r="F2031" i="4"/>
  <c r="F2032" i="4"/>
  <c r="F2033" i="4"/>
  <c r="F2034" i="4"/>
  <c r="F2035" i="4"/>
  <c r="F2036" i="4"/>
  <c r="F2037" i="4"/>
  <c r="F2038" i="4"/>
  <c r="F2039" i="4"/>
  <c r="F2040" i="4"/>
  <c r="F2041" i="4"/>
  <c r="F2042" i="4"/>
  <c r="F2043" i="4"/>
  <c r="F2044" i="4"/>
  <c r="F2045" i="4"/>
  <c r="F2046" i="4"/>
  <c r="F2047" i="4"/>
  <c r="F2048" i="4"/>
  <c r="F2049" i="4"/>
  <c r="F2050" i="4"/>
  <c r="F2051" i="4"/>
  <c r="F2052" i="4"/>
  <c r="F2053" i="4"/>
  <c r="F2054" i="4"/>
  <c r="F2055" i="4"/>
  <c r="F2056" i="4"/>
  <c r="F2057" i="4"/>
  <c r="F2058" i="4"/>
  <c r="F2059" i="4"/>
  <c r="F2060" i="4"/>
  <c r="F2061" i="4"/>
  <c r="F2062" i="4"/>
  <c r="F2063" i="4"/>
  <c r="F2064" i="4"/>
  <c r="F2065" i="4"/>
  <c r="F2066" i="4"/>
  <c r="F2067" i="4"/>
  <c r="F2068" i="4"/>
  <c r="F2069" i="4"/>
  <c r="F2070" i="4"/>
  <c r="F2071" i="4"/>
  <c r="F2072" i="4"/>
  <c r="F2073" i="4"/>
  <c r="F2074" i="4"/>
  <c r="F2075" i="4"/>
  <c r="F2076" i="4"/>
  <c r="F2077" i="4"/>
  <c r="F2078" i="4"/>
  <c r="F2079" i="4"/>
  <c r="F2080" i="4"/>
  <c r="F2081" i="4"/>
  <c r="F2082" i="4"/>
  <c r="F2083" i="4"/>
  <c r="F2084" i="4"/>
  <c r="F2085" i="4"/>
  <c r="F2086" i="4"/>
  <c r="F2087" i="4"/>
  <c r="F2088" i="4"/>
  <c r="F2089" i="4"/>
  <c r="F2090" i="4"/>
  <c r="F2091" i="4"/>
  <c r="F2092" i="4"/>
  <c r="F2093" i="4"/>
  <c r="F2094" i="4"/>
  <c r="F2095" i="4"/>
  <c r="F2096" i="4"/>
  <c r="F2097" i="4"/>
  <c r="F2098" i="4"/>
  <c r="F2099" i="4"/>
  <c r="F2100" i="4"/>
  <c r="F2101" i="4"/>
  <c r="F2102" i="4"/>
  <c r="F2103" i="4"/>
  <c r="F2104" i="4"/>
  <c r="F2105" i="4"/>
  <c r="F2106" i="4"/>
  <c r="F2107" i="4"/>
  <c r="F2108" i="4"/>
  <c r="F2109" i="4"/>
  <c r="F2110" i="4"/>
  <c r="F2111" i="4"/>
  <c r="F2112" i="4"/>
  <c r="F2113" i="4"/>
  <c r="F2114" i="4"/>
  <c r="F2115" i="4"/>
  <c r="F2116" i="4"/>
  <c r="F2117" i="4"/>
  <c r="F2118" i="4"/>
  <c r="F2119" i="4"/>
  <c r="F2120" i="4"/>
  <c r="F2121" i="4"/>
  <c r="F2122" i="4"/>
  <c r="F2123" i="4"/>
  <c r="F2124" i="4"/>
  <c r="F2125" i="4"/>
  <c r="F2126" i="4"/>
  <c r="F2127" i="4"/>
  <c r="F2128" i="4"/>
  <c r="F2129" i="4"/>
  <c r="F2130" i="4"/>
  <c r="F2131" i="4"/>
  <c r="F2132" i="4"/>
  <c r="F2133" i="4"/>
  <c r="F2134" i="4"/>
  <c r="F2135" i="4"/>
  <c r="F2136" i="4"/>
  <c r="F2137" i="4"/>
  <c r="F2138" i="4"/>
  <c r="F2139" i="4"/>
  <c r="F2140" i="4"/>
  <c r="F2141" i="4"/>
  <c r="F2142" i="4"/>
  <c r="F2143" i="4"/>
  <c r="F2144" i="4"/>
  <c r="F2145" i="4"/>
  <c r="F2146" i="4"/>
  <c r="F2147" i="4"/>
  <c r="F2148" i="4"/>
  <c r="F2149" i="4"/>
  <c r="F2150" i="4"/>
  <c r="F2151" i="4"/>
  <c r="F2152" i="4"/>
  <c r="F2153" i="4"/>
  <c r="F2154" i="4"/>
  <c r="F2155" i="4"/>
  <c r="F2156" i="4"/>
  <c r="F2157" i="4"/>
  <c r="F2158" i="4"/>
  <c r="F2159" i="4"/>
  <c r="F2160" i="4"/>
  <c r="F2161" i="4"/>
  <c r="F2162" i="4"/>
  <c r="F2163" i="4"/>
  <c r="F2164" i="4"/>
  <c r="F2165" i="4"/>
  <c r="F2166" i="4"/>
  <c r="F2167" i="4"/>
  <c r="F2168" i="4"/>
  <c r="F2169" i="4"/>
  <c r="F2170" i="4"/>
  <c r="F2171" i="4"/>
  <c r="F2172" i="4"/>
  <c r="F2173" i="4"/>
  <c r="F2174" i="4"/>
  <c r="F2175" i="4"/>
  <c r="F2176" i="4"/>
  <c r="F2177" i="4"/>
  <c r="F2178" i="4"/>
  <c r="F2179" i="4"/>
  <c r="F2180" i="4"/>
  <c r="F2181" i="4"/>
  <c r="F2182" i="4"/>
  <c r="F2183" i="4"/>
  <c r="F2184" i="4"/>
  <c r="F2185" i="4"/>
  <c r="F2186" i="4"/>
  <c r="F2187" i="4"/>
  <c r="F2188" i="4"/>
  <c r="F2189" i="4"/>
  <c r="F2190" i="4"/>
  <c r="F2191" i="4"/>
  <c r="F2192" i="4"/>
  <c r="F2193" i="4"/>
  <c r="F2194" i="4"/>
  <c r="F2195" i="4"/>
  <c r="F2196" i="4"/>
  <c r="F2197" i="4"/>
  <c r="F2198" i="4"/>
  <c r="F2199" i="4"/>
  <c r="F2200" i="4"/>
  <c r="F2201" i="4"/>
  <c r="F2202" i="4"/>
  <c r="F2203" i="4"/>
  <c r="F2204" i="4"/>
  <c r="F2205" i="4"/>
  <c r="F2206" i="4"/>
  <c r="F2207" i="4"/>
  <c r="F2208" i="4"/>
  <c r="F2209" i="4"/>
  <c r="F2210" i="4"/>
  <c r="F2211" i="4"/>
  <c r="F2212" i="4"/>
  <c r="F2213" i="4"/>
  <c r="F2214" i="4"/>
  <c r="F2215" i="4"/>
  <c r="F2216" i="4"/>
  <c r="F2217" i="4"/>
  <c r="F2218" i="4"/>
  <c r="F2219" i="4"/>
  <c r="F2220" i="4"/>
  <c r="F2221" i="4"/>
  <c r="F2222" i="4"/>
  <c r="F2223" i="4"/>
  <c r="F2224" i="4"/>
  <c r="F2225" i="4"/>
  <c r="F2226" i="4"/>
  <c r="F2227" i="4"/>
  <c r="F2228" i="4"/>
  <c r="F2229" i="4"/>
  <c r="F2230" i="4"/>
  <c r="F2231" i="4"/>
  <c r="F2232" i="4"/>
  <c r="F2233" i="4"/>
  <c r="F2234" i="4"/>
  <c r="F2235" i="4"/>
  <c r="F2236" i="4"/>
  <c r="F2237" i="4"/>
  <c r="F2238" i="4"/>
  <c r="F2239" i="4"/>
  <c r="F2240" i="4"/>
  <c r="F2241" i="4"/>
  <c r="F2242" i="4"/>
  <c r="F2243" i="4"/>
  <c r="F2244" i="4"/>
  <c r="F2245" i="4"/>
  <c r="F2246" i="4"/>
  <c r="F2247" i="4"/>
  <c r="F2248" i="4"/>
  <c r="F2249" i="4"/>
  <c r="F2250" i="4"/>
  <c r="F2251" i="4"/>
  <c r="F2252" i="4"/>
  <c r="F2253" i="4"/>
  <c r="F2254" i="4"/>
  <c r="F2255" i="4"/>
  <c r="F2256" i="4"/>
  <c r="F2257" i="4"/>
  <c r="F2258" i="4"/>
  <c r="F2259" i="4"/>
  <c r="F2260" i="4"/>
  <c r="F2261" i="4"/>
  <c r="F2262" i="4"/>
  <c r="F2263" i="4"/>
  <c r="F2264" i="4"/>
  <c r="F2265" i="4"/>
  <c r="F2266" i="4"/>
  <c r="F2267" i="4"/>
  <c r="F2268" i="4"/>
  <c r="F2269" i="4"/>
  <c r="F2270" i="4"/>
  <c r="F2271" i="4"/>
  <c r="F2272" i="4"/>
  <c r="F2273" i="4"/>
  <c r="F2274" i="4"/>
  <c r="F2275" i="4"/>
  <c r="F2276" i="4"/>
  <c r="F2277" i="4"/>
  <c r="F2278" i="4"/>
  <c r="F2279" i="4"/>
  <c r="F2280" i="4"/>
  <c r="F2281" i="4"/>
  <c r="F2282" i="4"/>
  <c r="F2283" i="4"/>
  <c r="F2284" i="4"/>
  <c r="F2285" i="4"/>
  <c r="F2286" i="4"/>
  <c r="F2287" i="4"/>
  <c r="F2288" i="4"/>
  <c r="F2289" i="4"/>
  <c r="F2290" i="4"/>
  <c r="F2291" i="4"/>
  <c r="F2292" i="4"/>
  <c r="F2293" i="4"/>
  <c r="F2294" i="4"/>
  <c r="F2295" i="4"/>
  <c r="F2296" i="4"/>
  <c r="F2297" i="4"/>
  <c r="F2298" i="4"/>
  <c r="F2299" i="4"/>
  <c r="F2300" i="4"/>
  <c r="F2301" i="4"/>
  <c r="F2302" i="4"/>
  <c r="F2303" i="4"/>
  <c r="F2304" i="4"/>
  <c r="F2305" i="4"/>
  <c r="F2306" i="4"/>
  <c r="F2307" i="4"/>
  <c r="F2308" i="4"/>
  <c r="F2309" i="4"/>
  <c r="F2310" i="4"/>
  <c r="F2311" i="4"/>
  <c r="F2312" i="4"/>
  <c r="F2313" i="4"/>
  <c r="F2314" i="4"/>
  <c r="F2315" i="4"/>
  <c r="F2316" i="4"/>
  <c r="F2317" i="4"/>
  <c r="F2318" i="4"/>
  <c r="F2319" i="4"/>
  <c r="F2320" i="4"/>
  <c r="F2321" i="4"/>
  <c r="F2322" i="4"/>
  <c r="F2323" i="4"/>
  <c r="F2324" i="4"/>
  <c r="F2325" i="4"/>
  <c r="F2326" i="4"/>
  <c r="F2327" i="4"/>
  <c r="F2328" i="4"/>
  <c r="F2329" i="4"/>
  <c r="F2330" i="4"/>
  <c r="F2331" i="4"/>
  <c r="F2332" i="4"/>
  <c r="F2333" i="4"/>
  <c r="F2334" i="4"/>
  <c r="F2335" i="4"/>
  <c r="F2336" i="4"/>
  <c r="F2337" i="4"/>
  <c r="F2338" i="4"/>
  <c r="F2339" i="4"/>
  <c r="F2340" i="4"/>
  <c r="F2341" i="4"/>
  <c r="F2342" i="4"/>
  <c r="F2343" i="4"/>
  <c r="F2344" i="4"/>
  <c r="F2345" i="4"/>
  <c r="F2346" i="4"/>
  <c r="F2347" i="4"/>
  <c r="F2348" i="4"/>
  <c r="F2349" i="4"/>
  <c r="F2350" i="4"/>
  <c r="F2351" i="4"/>
  <c r="F2352" i="4"/>
  <c r="F2353" i="4"/>
  <c r="F2354" i="4"/>
  <c r="F2355" i="4"/>
  <c r="F2356" i="4"/>
  <c r="F2357" i="4"/>
  <c r="F2358" i="4"/>
  <c r="F2359" i="4"/>
  <c r="F2360" i="4"/>
  <c r="F2361" i="4"/>
  <c r="F2362" i="4"/>
  <c r="F2363" i="4"/>
  <c r="F2364" i="4"/>
  <c r="F2365" i="4"/>
  <c r="F2366" i="4"/>
  <c r="F2367" i="4"/>
  <c r="F2368" i="4"/>
  <c r="F2369" i="4"/>
  <c r="F2370" i="4"/>
  <c r="F2371" i="4"/>
  <c r="F2372" i="4"/>
  <c r="F2373" i="4"/>
  <c r="F2374" i="4"/>
  <c r="F2375" i="4"/>
  <c r="F2376" i="4"/>
  <c r="F2377" i="4"/>
  <c r="F2378" i="4"/>
  <c r="F2379" i="4"/>
  <c r="F2380" i="4"/>
  <c r="F2381" i="4"/>
  <c r="F2382" i="4"/>
  <c r="F2383" i="4"/>
  <c r="F2384" i="4"/>
  <c r="F2385" i="4"/>
  <c r="F2386" i="4"/>
  <c r="F2387" i="4"/>
  <c r="F2388" i="4"/>
  <c r="F2389" i="4"/>
  <c r="F2390" i="4"/>
  <c r="F2391" i="4"/>
  <c r="F2392" i="4"/>
  <c r="F2393" i="4"/>
  <c r="F2394" i="4"/>
  <c r="F2395" i="4"/>
  <c r="F2396" i="4"/>
  <c r="F2397" i="4"/>
  <c r="F2398" i="4"/>
  <c r="F2399" i="4"/>
  <c r="F2400" i="4"/>
  <c r="F2401" i="4"/>
  <c r="F2402" i="4"/>
  <c r="F2403" i="4"/>
  <c r="F2404" i="4"/>
  <c r="F2405" i="4"/>
  <c r="F2406" i="4"/>
  <c r="F2407" i="4"/>
  <c r="F2408" i="4"/>
  <c r="F2409" i="4"/>
  <c r="F2410" i="4"/>
  <c r="F2411" i="4"/>
  <c r="F2412" i="4"/>
  <c r="F2413" i="4"/>
  <c r="F2414" i="4"/>
  <c r="F2415" i="4"/>
  <c r="F2416" i="4"/>
  <c r="F2417" i="4"/>
  <c r="F2418" i="4"/>
  <c r="F2419" i="4"/>
  <c r="F2420" i="4"/>
  <c r="F2421" i="4"/>
  <c r="F2422" i="4"/>
  <c r="F2423" i="4"/>
  <c r="F2424" i="4"/>
  <c r="F2425" i="4"/>
  <c r="F2426" i="4"/>
  <c r="F2427" i="4"/>
  <c r="F2428" i="4"/>
  <c r="F2429" i="4"/>
  <c r="F2430" i="4"/>
  <c r="F2431" i="4"/>
  <c r="F2432" i="4"/>
  <c r="F2433" i="4"/>
  <c r="F2434" i="4"/>
  <c r="F2435" i="4"/>
  <c r="F2436" i="4"/>
  <c r="F2437" i="4"/>
  <c r="F2438" i="4"/>
  <c r="F2439" i="4"/>
  <c r="F2440" i="4"/>
  <c r="F2441" i="4"/>
  <c r="F2442" i="4"/>
  <c r="F2443" i="4"/>
  <c r="F2444" i="4"/>
  <c r="F2445" i="4"/>
  <c r="F2446" i="4"/>
  <c r="F2447" i="4"/>
  <c r="F2448" i="4"/>
  <c r="F2449" i="4"/>
  <c r="F2450" i="4"/>
  <c r="F2451" i="4"/>
  <c r="F2452" i="4"/>
  <c r="F2453" i="4"/>
  <c r="F2454" i="4"/>
  <c r="F2455" i="4"/>
  <c r="F2456" i="4"/>
  <c r="F2457" i="4"/>
  <c r="F2458" i="4"/>
  <c r="F2459" i="4"/>
  <c r="F2460" i="4"/>
  <c r="F2461" i="4"/>
  <c r="F2462" i="4"/>
  <c r="F2463" i="4"/>
  <c r="F2464" i="4"/>
  <c r="F2465" i="4"/>
  <c r="F2466" i="4"/>
  <c r="F2467" i="4"/>
  <c r="F2468" i="4"/>
  <c r="F2469" i="4"/>
  <c r="F2470" i="4"/>
  <c r="F2471" i="4"/>
  <c r="F2472" i="4"/>
  <c r="F2473" i="4"/>
  <c r="F2474" i="4"/>
  <c r="F2475" i="4"/>
  <c r="F2476" i="4"/>
  <c r="F2477" i="4"/>
  <c r="F2478" i="4"/>
  <c r="F2479" i="4"/>
  <c r="F2480" i="4"/>
  <c r="F2481" i="4"/>
  <c r="F2482" i="4"/>
  <c r="F2483" i="4"/>
  <c r="F2484" i="4"/>
  <c r="F2485" i="4"/>
  <c r="F2486" i="4"/>
  <c r="F2487" i="4"/>
  <c r="F2488" i="4"/>
  <c r="F2489" i="4"/>
  <c r="F2490" i="4"/>
  <c r="F2491" i="4"/>
  <c r="F2492" i="4"/>
  <c r="F2493" i="4"/>
  <c r="F2494" i="4"/>
  <c r="F2495" i="4"/>
  <c r="F2496" i="4"/>
  <c r="F2497" i="4"/>
  <c r="F2498" i="4"/>
  <c r="F2499" i="4"/>
  <c r="F2500" i="4"/>
  <c r="F2501" i="4"/>
  <c r="F2502" i="4"/>
  <c r="F2503" i="4"/>
  <c r="F2504" i="4"/>
  <c r="F2505" i="4"/>
  <c r="F2506" i="4"/>
  <c r="F2507" i="4"/>
  <c r="F2508" i="4"/>
  <c r="F2509" i="4"/>
  <c r="F2510" i="4"/>
  <c r="F2511" i="4"/>
  <c r="F2512" i="4"/>
  <c r="F2513" i="4"/>
  <c r="F2514" i="4"/>
  <c r="F2515" i="4"/>
  <c r="F2516" i="4"/>
  <c r="F2517" i="4"/>
  <c r="F2518" i="4"/>
  <c r="F2519" i="4"/>
  <c r="F2520" i="4"/>
  <c r="F2521" i="4"/>
  <c r="F2522" i="4"/>
  <c r="F2523" i="4"/>
  <c r="F2524" i="4"/>
  <c r="F2525" i="4"/>
  <c r="F2526" i="4"/>
  <c r="F2527" i="4"/>
  <c r="F2528" i="4"/>
  <c r="F2529" i="4"/>
  <c r="F2530" i="4"/>
  <c r="F2531" i="4"/>
  <c r="F2532" i="4"/>
  <c r="F2533" i="4"/>
  <c r="F2534" i="4"/>
  <c r="F2535" i="4"/>
  <c r="F2536" i="4"/>
  <c r="F2537" i="4"/>
  <c r="F2538" i="4"/>
  <c r="F2539" i="4"/>
  <c r="F2540" i="4"/>
  <c r="F2541" i="4"/>
  <c r="F2542" i="4"/>
  <c r="F2543" i="4"/>
  <c r="F2544" i="4"/>
  <c r="F2545" i="4"/>
  <c r="F2546" i="4"/>
  <c r="F2547" i="4"/>
  <c r="F2548" i="4"/>
  <c r="F2549" i="4"/>
  <c r="F2550" i="4"/>
  <c r="F2551" i="4"/>
  <c r="F2552" i="4"/>
  <c r="F2553" i="4"/>
  <c r="F2554" i="4"/>
  <c r="E2" i="4"/>
  <c r="E3" i="4"/>
  <c r="E4" i="4"/>
  <c r="E5" i="4"/>
  <c r="E6" i="4"/>
  <c r="E7" i="4"/>
  <c r="E8" i="4"/>
  <c r="E9" i="4"/>
  <c r="E10" i="4"/>
  <c r="E11" i="4"/>
  <c r="E12" i="4"/>
  <c r="E13" i="4"/>
  <c r="E14" i="4"/>
  <c r="E15" i="4"/>
  <c r="E16" i="4"/>
  <c r="E17" i="4"/>
  <c r="E18" i="4"/>
  <c r="E19" i="4"/>
  <c r="E20" i="4"/>
  <c r="E21" i="4"/>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E55" i="4"/>
  <c r="E56" i="4"/>
  <c r="E57" i="4"/>
  <c r="E58" i="4"/>
  <c r="E59" i="4"/>
  <c r="E60" i="4"/>
  <c r="E61" i="4"/>
  <c r="E62" i="4"/>
  <c r="E63" i="4"/>
  <c r="E64" i="4"/>
  <c r="E65" i="4"/>
  <c r="E66" i="4"/>
  <c r="E67" i="4"/>
  <c r="E68" i="4"/>
  <c r="E69" i="4"/>
  <c r="E70" i="4"/>
  <c r="E71" i="4"/>
  <c r="E72" i="4"/>
  <c r="E73" i="4"/>
  <c r="E74" i="4"/>
  <c r="E75" i="4"/>
  <c r="E76" i="4"/>
  <c r="E77" i="4"/>
  <c r="E78" i="4"/>
  <c r="E79" i="4"/>
  <c r="E80" i="4"/>
  <c r="E81" i="4"/>
  <c r="E82" i="4"/>
  <c r="E83" i="4"/>
  <c r="E84" i="4"/>
  <c r="E85" i="4"/>
  <c r="E86" i="4"/>
  <c r="E87" i="4"/>
  <c r="E88" i="4"/>
  <c r="E89" i="4"/>
  <c r="E90" i="4"/>
  <c r="E91" i="4"/>
  <c r="E92" i="4"/>
  <c r="E93" i="4"/>
  <c r="E94" i="4"/>
  <c r="E95" i="4"/>
  <c r="E96" i="4"/>
  <c r="E97" i="4"/>
  <c r="E98" i="4"/>
  <c r="E99" i="4"/>
  <c r="E100" i="4"/>
  <c r="E101" i="4"/>
  <c r="E102" i="4"/>
  <c r="E103" i="4"/>
  <c r="E104" i="4"/>
  <c r="E105" i="4"/>
  <c r="E106" i="4"/>
  <c r="E107" i="4"/>
  <c r="E108" i="4"/>
  <c r="E109" i="4"/>
  <c r="E110" i="4"/>
  <c r="E111" i="4"/>
  <c r="E112" i="4"/>
  <c r="E113" i="4"/>
  <c r="E114" i="4"/>
  <c r="E115" i="4"/>
  <c r="E116" i="4"/>
  <c r="E117" i="4"/>
  <c r="E118" i="4"/>
  <c r="E119" i="4"/>
  <c r="E120" i="4"/>
  <c r="E121" i="4"/>
  <c r="E122" i="4"/>
  <c r="E123" i="4"/>
  <c r="E124" i="4"/>
  <c r="E125" i="4"/>
  <c r="E126" i="4"/>
  <c r="E127" i="4"/>
  <c r="E128" i="4"/>
  <c r="E129" i="4"/>
  <c r="E130" i="4"/>
  <c r="E131" i="4"/>
  <c r="E132" i="4"/>
  <c r="E133" i="4"/>
  <c r="E134" i="4"/>
  <c r="E135" i="4"/>
  <c r="E136" i="4"/>
  <c r="E137" i="4"/>
  <c r="E138" i="4"/>
  <c r="E139" i="4"/>
  <c r="E140" i="4"/>
  <c r="E141" i="4"/>
  <c r="E142" i="4"/>
  <c r="E143" i="4"/>
  <c r="E144" i="4"/>
  <c r="E145" i="4"/>
  <c r="E146" i="4"/>
  <c r="E147" i="4"/>
  <c r="E148" i="4"/>
  <c r="E149" i="4"/>
  <c r="E150" i="4"/>
  <c r="E151" i="4"/>
  <c r="E152" i="4"/>
  <c r="E153" i="4"/>
  <c r="E154" i="4"/>
  <c r="E155" i="4"/>
  <c r="E156" i="4"/>
  <c r="E157" i="4"/>
  <c r="E158" i="4"/>
  <c r="E159" i="4"/>
  <c r="E160" i="4"/>
  <c r="E161" i="4"/>
  <c r="E162" i="4"/>
  <c r="E163" i="4"/>
  <c r="E164" i="4"/>
  <c r="E165" i="4"/>
  <c r="E166" i="4"/>
  <c r="E167" i="4"/>
  <c r="E168" i="4"/>
  <c r="E169" i="4"/>
  <c r="E170" i="4"/>
  <c r="E171" i="4"/>
  <c r="E172" i="4"/>
  <c r="E173" i="4"/>
  <c r="E174" i="4"/>
  <c r="E175" i="4"/>
  <c r="E176" i="4"/>
  <c r="E177" i="4"/>
  <c r="E178" i="4"/>
  <c r="E179" i="4"/>
  <c r="E180" i="4"/>
  <c r="E181" i="4"/>
  <c r="E182" i="4"/>
  <c r="E183" i="4"/>
  <c r="E184" i="4"/>
  <c r="E185" i="4"/>
  <c r="E186" i="4"/>
  <c r="E187" i="4"/>
  <c r="E188" i="4"/>
  <c r="E189" i="4"/>
  <c r="E190" i="4"/>
  <c r="E191" i="4"/>
  <c r="E192" i="4"/>
  <c r="E193" i="4"/>
  <c r="E194" i="4"/>
  <c r="E195" i="4"/>
  <c r="E196" i="4"/>
  <c r="E197" i="4"/>
  <c r="E198" i="4"/>
  <c r="E199" i="4"/>
  <c r="E200" i="4"/>
  <c r="E201" i="4"/>
  <c r="E202" i="4"/>
  <c r="E203" i="4"/>
  <c r="E204" i="4"/>
  <c r="E205" i="4"/>
  <c r="E206" i="4"/>
  <c r="E207" i="4"/>
  <c r="E208" i="4"/>
  <c r="E209" i="4"/>
  <c r="E210" i="4"/>
  <c r="E211" i="4"/>
  <c r="E212" i="4"/>
  <c r="E213" i="4"/>
  <c r="E214" i="4"/>
  <c r="E215" i="4"/>
  <c r="E216" i="4"/>
  <c r="E217" i="4"/>
  <c r="E218" i="4"/>
  <c r="E219" i="4"/>
  <c r="E220" i="4"/>
  <c r="E221" i="4"/>
  <c r="E222" i="4"/>
  <c r="E223" i="4"/>
  <c r="E224" i="4"/>
  <c r="E225" i="4"/>
  <c r="E226" i="4"/>
  <c r="E227" i="4"/>
  <c r="E228" i="4"/>
  <c r="E229" i="4"/>
  <c r="E230" i="4"/>
  <c r="E231" i="4"/>
  <c r="E232" i="4"/>
  <c r="E233" i="4"/>
  <c r="E234" i="4"/>
  <c r="E235" i="4"/>
  <c r="E236" i="4"/>
  <c r="E237" i="4"/>
  <c r="E238" i="4"/>
  <c r="E239" i="4"/>
  <c r="E240" i="4"/>
  <c r="E241" i="4"/>
  <c r="E242" i="4"/>
  <c r="E243" i="4"/>
  <c r="E244" i="4"/>
  <c r="E245" i="4"/>
  <c r="E246" i="4"/>
  <c r="E247" i="4"/>
  <c r="E248" i="4"/>
  <c r="E249" i="4"/>
  <c r="E250" i="4"/>
  <c r="E251" i="4"/>
  <c r="E252" i="4"/>
  <c r="E253" i="4"/>
  <c r="E254" i="4"/>
  <c r="E255" i="4"/>
  <c r="E256" i="4"/>
  <c r="E257" i="4"/>
  <c r="E258" i="4"/>
  <c r="E259" i="4"/>
  <c r="E260" i="4"/>
  <c r="E261" i="4"/>
  <c r="E262" i="4"/>
  <c r="E263" i="4"/>
  <c r="E264" i="4"/>
  <c r="E265" i="4"/>
  <c r="E266" i="4"/>
  <c r="E267" i="4"/>
  <c r="E268" i="4"/>
  <c r="E269" i="4"/>
  <c r="E270" i="4"/>
  <c r="E271" i="4"/>
  <c r="E272" i="4"/>
  <c r="E273" i="4"/>
  <c r="E274" i="4"/>
  <c r="E275" i="4"/>
  <c r="E276" i="4"/>
  <c r="E277" i="4"/>
  <c r="E278" i="4"/>
  <c r="E279" i="4"/>
  <c r="E280" i="4"/>
  <c r="E281" i="4"/>
  <c r="E282" i="4"/>
  <c r="E283" i="4"/>
  <c r="E284" i="4"/>
  <c r="E285" i="4"/>
  <c r="E286" i="4"/>
  <c r="E287" i="4"/>
  <c r="E288" i="4"/>
  <c r="E289" i="4"/>
  <c r="E290" i="4"/>
  <c r="E291" i="4"/>
  <c r="E292" i="4"/>
  <c r="E293" i="4"/>
  <c r="E294" i="4"/>
  <c r="E295" i="4"/>
  <c r="E296" i="4"/>
  <c r="E297" i="4"/>
  <c r="E298" i="4"/>
  <c r="E299" i="4"/>
  <c r="E300" i="4"/>
  <c r="E301" i="4"/>
  <c r="E302" i="4"/>
  <c r="E303" i="4"/>
  <c r="E304" i="4"/>
  <c r="E305" i="4"/>
  <c r="E306" i="4"/>
  <c r="E307" i="4"/>
  <c r="E308" i="4"/>
  <c r="E309" i="4"/>
  <c r="E310" i="4"/>
  <c r="E311" i="4"/>
  <c r="E312" i="4"/>
  <c r="E313" i="4"/>
  <c r="E314" i="4"/>
  <c r="E315" i="4"/>
  <c r="E316" i="4"/>
  <c r="E317" i="4"/>
  <c r="E318" i="4"/>
  <c r="E319" i="4"/>
  <c r="E320" i="4"/>
  <c r="E321" i="4"/>
  <c r="E322" i="4"/>
  <c r="E323" i="4"/>
  <c r="E324" i="4"/>
  <c r="E325" i="4"/>
  <c r="E326" i="4"/>
  <c r="E327" i="4"/>
  <c r="E328" i="4"/>
  <c r="E329" i="4"/>
  <c r="E330" i="4"/>
  <c r="E331" i="4"/>
  <c r="E332" i="4"/>
  <c r="E333" i="4"/>
  <c r="E334" i="4"/>
  <c r="E335" i="4"/>
  <c r="E336" i="4"/>
  <c r="E337" i="4"/>
  <c r="E338" i="4"/>
  <c r="E339" i="4"/>
  <c r="E340" i="4"/>
  <c r="E341" i="4"/>
  <c r="E342" i="4"/>
  <c r="E343" i="4"/>
  <c r="E344" i="4"/>
  <c r="E345" i="4"/>
  <c r="E346" i="4"/>
  <c r="E347" i="4"/>
  <c r="E348" i="4"/>
  <c r="E349" i="4"/>
  <c r="E350" i="4"/>
  <c r="E351" i="4"/>
  <c r="E352" i="4"/>
  <c r="E353" i="4"/>
  <c r="E354" i="4"/>
  <c r="E355" i="4"/>
  <c r="E356" i="4"/>
  <c r="E357" i="4"/>
  <c r="E358" i="4"/>
  <c r="E359" i="4"/>
  <c r="E360" i="4"/>
  <c r="E361" i="4"/>
  <c r="E362" i="4"/>
  <c r="E363" i="4"/>
  <c r="E364" i="4"/>
  <c r="E365" i="4"/>
  <c r="E366" i="4"/>
  <c r="E367" i="4"/>
  <c r="E368" i="4"/>
  <c r="E369" i="4"/>
  <c r="E370" i="4"/>
  <c r="E371" i="4"/>
  <c r="E372" i="4"/>
  <c r="E373" i="4"/>
  <c r="E374" i="4"/>
  <c r="E375" i="4"/>
  <c r="E376" i="4"/>
  <c r="E377" i="4"/>
  <c r="E378" i="4"/>
  <c r="E379" i="4"/>
  <c r="E380" i="4"/>
  <c r="E381" i="4"/>
  <c r="E382" i="4"/>
  <c r="E383" i="4"/>
  <c r="E384" i="4"/>
  <c r="E385" i="4"/>
  <c r="E386" i="4"/>
  <c r="E387" i="4"/>
  <c r="E388" i="4"/>
  <c r="E389" i="4"/>
  <c r="E390" i="4"/>
  <c r="E391" i="4"/>
  <c r="E392" i="4"/>
  <c r="E393" i="4"/>
  <c r="E394" i="4"/>
  <c r="E395" i="4"/>
  <c r="E396" i="4"/>
  <c r="E397" i="4"/>
  <c r="E398" i="4"/>
  <c r="E399" i="4"/>
  <c r="E400" i="4"/>
  <c r="E401" i="4"/>
  <c r="E402" i="4"/>
  <c r="E403" i="4"/>
  <c r="E404" i="4"/>
  <c r="E405" i="4"/>
  <c r="E406" i="4"/>
  <c r="E407" i="4"/>
  <c r="E408" i="4"/>
  <c r="E409" i="4"/>
  <c r="E410" i="4"/>
  <c r="E411" i="4"/>
  <c r="E412" i="4"/>
  <c r="E413" i="4"/>
  <c r="E414" i="4"/>
  <c r="E415" i="4"/>
  <c r="E416" i="4"/>
  <c r="E417" i="4"/>
  <c r="E418" i="4"/>
  <c r="E419" i="4"/>
  <c r="E420" i="4"/>
  <c r="E421" i="4"/>
  <c r="E422" i="4"/>
  <c r="E423" i="4"/>
  <c r="E424" i="4"/>
  <c r="E425" i="4"/>
  <c r="E426" i="4"/>
  <c r="E427" i="4"/>
  <c r="E428" i="4"/>
  <c r="E429" i="4"/>
  <c r="E430" i="4"/>
  <c r="E431" i="4"/>
  <c r="E432" i="4"/>
  <c r="E433" i="4"/>
  <c r="E434" i="4"/>
  <c r="E435" i="4"/>
  <c r="E436" i="4"/>
  <c r="E437" i="4"/>
  <c r="E438" i="4"/>
  <c r="E439" i="4"/>
  <c r="E440" i="4"/>
  <c r="E441" i="4"/>
  <c r="E442" i="4"/>
  <c r="E443" i="4"/>
  <c r="E444" i="4"/>
  <c r="E445" i="4"/>
  <c r="E446" i="4"/>
  <c r="E447" i="4"/>
  <c r="E448" i="4"/>
  <c r="E449" i="4"/>
  <c r="E450" i="4"/>
  <c r="E451" i="4"/>
  <c r="E452" i="4"/>
  <c r="E453" i="4"/>
  <c r="E454" i="4"/>
  <c r="E455" i="4"/>
  <c r="E456" i="4"/>
  <c r="E457" i="4"/>
  <c r="E458" i="4"/>
  <c r="E459" i="4"/>
  <c r="E460" i="4"/>
  <c r="E461" i="4"/>
  <c r="E462" i="4"/>
  <c r="E463" i="4"/>
  <c r="E464" i="4"/>
  <c r="E465" i="4"/>
  <c r="E466" i="4"/>
  <c r="E467" i="4"/>
  <c r="E468" i="4"/>
  <c r="E469" i="4"/>
  <c r="E470" i="4"/>
  <c r="E471" i="4"/>
  <c r="E472" i="4"/>
  <c r="E473" i="4"/>
  <c r="E474" i="4"/>
  <c r="E475" i="4"/>
  <c r="E476" i="4"/>
  <c r="E477" i="4"/>
  <c r="E478" i="4"/>
  <c r="E479" i="4"/>
  <c r="E480" i="4"/>
  <c r="E481" i="4"/>
  <c r="E482" i="4"/>
  <c r="E483" i="4"/>
  <c r="E484" i="4"/>
  <c r="E485" i="4"/>
  <c r="E486" i="4"/>
  <c r="E487" i="4"/>
  <c r="E488" i="4"/>
  <c r="E489" i="4"/>
  <c r="E490" i="4"/>
  <c r="E491" i="4"/>
  <c r="E492" i="4"/>
  <c r="E493" i="4"/>
  <c r="E494" i="4"/>
  <c r="E495" i="4"/>
  <c r="E496" i="4"/>
  <c r="E497" i="4"/>
  <c r="E498" i="4"/>
  <c r="E499" i="4"/>
  <c r="E500" i="4"/>
  <c r="E501" i="4"/>
  <c r="E502" i="4"/>
  <c r="E503" i="4"/>
  <c r="E504" i="4"/>
  <c r="E505" i="4"/>
  <c r="E506" i="4"/>
  <c r="E507" i="4"/>
  <c r="E508" i="4"/>
  <c r="E509" i="4"/>
  <c r="E510" i="4"/>
  <c r="E511" i="4"/>
  <c r="E512" i="4"/>
  <c r="E513" i="4"/>
  <c r="E514" i="4"/>
  <c r="E515" i="4"/>
  <c r="E516" i="4"/>
  <c r="E517" i="4"/>
  <c r="E518" i="4"/>
  <c r="E519" i="4"/>
  <c r="E520" i="4"/>
  <c r="E521" i="4"/>
  <c r="E522" i="4"/>
  <c r="E523" i="4"/>
  <c r="E524" i="4"/>
  <c r="E525" i="4"/>
  <c r="E526" i="4"/>
  <c r="E527" i="4"/>
  <c r="E528" i="4"/>
  <c r="E529" i="4"/>
  <c r="E530" i="4"/>
  <c r="E531" i="4"/>
  <c r="E532" i="4"/>
  <c r="E533" i="4"/>
  <c r="E534" i="4"/>
  <c r="E535" i="4"/>
  <c r="E536" i="4"/>
  <c r="E537" i="4"/>
  <c r="E538" i="4"/>
  <c r="E539" i="4"/>
  <c r="E540" i="4"/>
  <c r="E541" i="4"/>
  <c r="E542" i="4"/>
  <c r="E543" i="4"/>
  <c r="E544" i="4"/>
  <c r="E545" i="4"/>
  <c r="E546" i="4"/>
  <c r="E547" i="4"/>
  <c r="E548" i="4"/>
  <c r="E549" i="4"/>
  <c r="E550" i="4"/>
  <c r="E551" i="4"/>
  <c r="E552" i="4"/>
  <c r="E553" i="4"/>
  <c r="E554" i="4"/>
  <c r="E555" i="4"/>
  <c r="E556" i="4"/>
  <c r="E557" i="4"/>
  <c r="E558" i="4"/>
  <c r="E559" i="4"/>
  <c r="E560" i="4"/>
  <c r="E561" i="4"/>
  <c r="E562" i="4"/>
  <c r="E563" i="4"/>
  <c r="E564" i="4"/>
  <c r="E565" i="4"/>
  <c r="E566" i="4"/>
  <c r="E567" i="4"/>
  <c r="E568" i="4"/>
  <c r="E569" i="4"/>
  <c r="E570" i="4"/>
  <c r="E571" i="4"/>
  <c r="E572" i="4"/>
  <c r="E573" i="4"/>
  <c r="E574" i="4"/>
  <c r="E575" i="4"/>
  <c r="E576" i="4"/>
  <c r="E577" i="4"/>
  <c r="E578" i="4"/>
  <c r="E579" i="4"/>
  <c r="E580" i="4"/>
  <c r="E581" i="4"/>
  <c r="E582" i="4"/>
  <c r="E583" i="4"/>
  <c r="E584" i="4"/>
  <c r="E585" i="4"/>
  <c r="E586" i="4"/>
  <c r="E587" i="4"/>
  <c r="E588" i="4"/>
  <c r="E589" i="4"/>
  <c r="E590" i="4"/>
  <c r="E591" i="4"/>
  <c r="E592" i="4"/>
  <c r="E593" i="4"/>
  <c r="E594" i="4"/>
  <c r="E595" i="4"/>
  <c r="E596" i="4"/>
  <c r="E597" i="4"/>
  <c r="E598" i="4"/>
  <c r="E599" i="4"/>
  <c r="E600" i="4"/>
  <c r="E601" i="4"/>
  <c r="E602" i="4"/>
  <c r="E603" i="4"/>
  <c r="E604" i="4"/>
  <c r="E605" i="4"/>
  <c r="E606" i="4"/>
  <c r="E607" i="4"/>
  <c r="E608" i="4"/>
  <c r="E609" i="4"/>
  <c r="E610" i="4"/>
  <c r="E611" i="4"/>
  <c r="E612" i="4"/>
  <c r="E613" i="4"/>
  <c r="E614" i="4"/>
  <c r="E615" i="4"/>
  <c r="E616" i="4"/>
  <c r="E617" i="4"/>
  <c r="E618" i="4"/>
  <c r="E619" i="4"/>
  <c r="E620" i="4"/>
  <c r="E621" i="4"/>
  <c r="E622" i="4"/>
  <c r="E623" i="4"/>
  <c r="E624" i="4"/>
  <c r="E625" i="4"/>
  <c r="E626" i="4"/>
  <c r="E627" i="4"/>
  <c r="E628" i="4"/>
  <c r="E629" i="4"/>
  <c r="E630" i="4"/>
  <c r="E631" i="4"/>
  <c r="E632" i="4"/>
  <c r="E633" i="4"/>
  <c r="E634" i="4"/>
  <c r="E635" i="4"/>
  <c r="E636" i="4"/>
  <c r="E637" i="4"/>
  <c r="E638" i="4"/>
  <c r="E639" i="4"/>
  <c r="E640" i="4"/>
  <c r="E641" i="4"/>
  <c r="E642" i="4"/>
  <c r="E643" i="4"/>
  <c r="E644" i="4"/>
  <c r="E645" i="4"/>
  <c r="E646" i="4"/>
  <c r="E647" i="4"/>
  <c r="E648" i="4"/>
  <c r="E649" i="4"/>
  <c r="E650" i="4"/>
  <c r="E651" i="4"/>
  <c r="E652" i="4"/>
  <c r="E653" i="4"/>
  <c r="E654" i="4"/>
  <c r="E655" i="4"/>
  <c r="E656" i="4"/>
  <c r="E657" i="4"/>
  <c r="E658" i="4"/>
  <c r="E659" i="4"/>
  <c r="E660" i="4"/>
  <c r="E661" i="4"/>
  <c r="E662" i="4"/>
  <c r="E663" i="4"/>
  <c r="E664" i="4"/>
  <c r="E665" i="4"/>
  <c r="E666" i="4"/>
  <c r="E667" i="4"/>
  <c r="E668" i="4"/>
  <c r="E669" i="4"/>
  <c r="E670" i="4"/>
  <c r="E671" i="4"/>
  <c r="E672" i="4"/>
  <c r="E673" i="4"/>
  <c r="E674" i="4"/>
  <c r="E675" i="4"/>
  <c r="E676" i="4"/>
  <c r="E677" i="4"/>
  <c r="E678" i="4"/>
  <c r="E679" i="4"/>
  <c r="E680" i="4"/>
  <c r="E681" i="4"/>
  <c r="E682" i="4"/>
  <c r="E683" i="4"/>
  <c r="E684" i="4"/>
  <c r="E685" i="4"/>
  <c r="E686" i="4"/>
  <c r="E687" i="4"/>
  <c r="E688" i="4"/>
  <c r="E689" i="4"/>
  <c r="E690" i="4"/>
  <c r="E691" i="4"/>
  <c r="E692" i="4"/>
  <c r="E693" i="4"/>
  <c r="E694" i="4"/>
  <c r="E695" i="4"/>
  <c r="E696" i="4"/>
  <c r="E697" i="4"/>
  <c r="E698" i="4"/>
  <c r="E699" i="4"/>
  <c r="E700" i="4"/>
  <c r="E701" i="4"/>
  <c r="E702" i="4"/>
  <c r="E703" i="4"/>
  <c r="E704" i="4"/>
  <c r="E705" i="4"/>
  <c r="E706" i="4"/>
  <c r="E707" i="4"/>
  <c r="E708" i="4"/>
  <c r="E709" i="4"/>
  <c r="E710" i="4"/>
  <c r="E711" i="4"/>
  <c r="E712" i="4"/>
  <c r="E713" i="4"/>
  <c r="E714" i="4"/>
  <c r="E715" i="4"/>
  <c r="E716" i="4"/>
  <c r="E717" i="4"/>
  <c r="E718" i="4"/>
  <c r="E719" i="4"/>
  <c r="E720" i="4"/>
  <c r="E721" i="4"/>
  <c r="E722" i="4"/>
  <c r="E723" i="4"/>
  <c r="E724" i="4"/>
  <c r="E725" i="4"/>
  <c r="E726" i="4"/>
  <c r="E727" i="4"/>
  <c r="E728" i="4"/>
  <c r="E729" i="4"/>
  <c r="E730" i="4"/>
  <c r="E731" i="4"/>
  <c r="E732" i="4"/>
  <c r="E733" i="4"/>
  <c r="E734" i="4"/>
  <c r="E735" i="4"/>
  <c r="E736" i="4"/>
  <c r="E737" i="4"/>
  <c r="E738" i="4"/>
  <c r="E739" i="4"/>
  <c r="E740" i="4"/>
  <c r="E741" i="4"/>
  <c r="E742" i="4"/>
  <c r="E743" i="4"/>
  <c r="E744" i="4"/>
  <c r="E745" i="4"/>
  <c r="E746" i="4"/>
  <c r="E747" i="4"/>
  <c r="E748" i="4"/>
  <c r="E749" i="4"/>
  <c r="E750" i="4"/>
  <c r="E751" i="4"/>
  <c r="E752" i="4"/>
  <c r="E753" i="4"/>
  <c r="E754" i="4"/>
  <c r="E755" i="4"/>
  <c r="E756" i="4"/>
  <c r="E757" i="4"/>
  <c r="E758" i="4"/>
  <c r="E759" i="4"/>
  <c r="E760" i="4"/>
  <c r="E761" i="4"/>
  <c r="E762" i="4"/>
  <c r="E763" i="4"/>
  <c r="E764" i="4"/>
  <c r="E765" i="4"/>
  <c r="E766" i="4"/>
  <c r="E767" i="4"/>
  <c r="E768" i="4"/>
  <c r="E769" i="4"/>
  <c r="E770" i="4"/>
  <c r="E771" i="4"/>
  <c r="E772" i="4"/>
  <c r="E773" i="4"/>
  <c r="E774" i="4"/>
  <c r="E775" i="4"/>
  <c r="E776" i="4"/>
  <c r="E777" i="4"/>
  <c r="E778" i="4"/>
  <c r="E779" i="4"/>
  <c r="E780" i="4"/>
  <c r="E781" i="4"/>
  <c r="E782" i="4"/>
  <c r="E783" i="4"/>
  <c r="E784" i="4"/>
  <c r="E785" i="4"/>
  <c r="E786" i="4"/>
  <c r="E787" i="4"/>
  <c r="E788" i="4"/>
  <c r="E789" i="4"/>
  <c r="E790" i="4"/>
  <c r="E791" i="4"/>
  <c r="E792" i="4"/>
  <c r="E793" i="4"/>
  <c r="E794" i="4"/>
  <c r="E795" i="4"/>
  <c r="E796" i="4"/>
  <c r="E797" i="4"/>
  <c r="E798" i="4"/>
  <c r="E799" i="4"/>
  <c r="E800" i="4"/>
  <c r="E801" i="4"/>
  <c r="E802" i="4"/>
  <c r="E803" i="4"/>
  <c r="E804" i="4"/>
  <c r="E805" i="4"/>
  <c r="E806" i="4"/>
  <c r="E807" i="4"/>
  <c r="E808" i="4"/>
  <c r="E809" i="4"/>
  <c r="E810" i="4"/>
  <c r="E811" i="4"/>
  <c r="E812" i="4"/>
  <c r="E813" i="4"/>
  <c r="E814" i="4"/>
  <c r="E815" i="4"/>
  <c r="E816" i="4"/>
  <c r="E817" i="4"/>
  <c r="E818" i="4"/>
  <c r="E819" i="4"/>
  <c r="E820" i="4"/>
  <c r="E821" i="4"/>
  <c r="E822" i="4"/>
  <c r="E823" i="4"/>
  <c r="E824" i="4"/>
  <c r="E825" i="4"/>
  <c r="E826" i="4"/>
  <c r="E827" i="4"/>
  <c r="E828" i="4"/>
  <c r="E829" i="4"/>
  <c r="E830" i="4"/>
  <c r="E831" i="4"/>
  <c r="E832" i="4"/>
  <c r="E833" i="4"/>
  <c r="E834" i="4"/>
  <c r="E835" i="4"/>
  <c r="E836" i="4"/>
  <c r="E837" i="4"/>
  <c r="E838" i="4"/>
  <c r="E839" i="4"/>
  <c r="E840" i="4"/>
  <c r="E841" i="4"/>
  <c r="E842" i="4"/>
  <c r="E843" i="4"/>
  <c r="E844" i="4"/>
  <c r="E845" i="4"/>
  <c r="E846" i="4"/>
  <c r="E847" i="4"/>
  <c r="E848" i="4"/>
  <c r="E849" i="4"/>
  <c r="E850" i="4"/>
  <c r="E851" i="4"/>
  <c r="E852" i="4"/>
  <c r="E853" i="4"/>
  <c r="E854" i="4"/>
  <c r="E855" i="4"/>
  <c r="E856" i="4"/>
  <c r="E857" i="4"/>
  <c r="E858" i="4"/>
  <c r="E859" i="4"/>
  <c r="E860" i="4"/>
  <c r="E861" i="4"/>
  <c r="E862" i="4"/>
  <c r="E863" i="4"/>
  <c r="E864" i="4"/>
  <c r="E865" i="4"/>
  <c r="E866" i="4"/>
  <c r="E867" i="4"/>
  <c r="E868" i="4"/>
  <c r="E869" i="4"/>
  <c r="E870" i="4"/>
  <c r="E871" i="4"/>
  <c r="E872" i="4"/>
  <c r="E873" i="4"/>
  <c r="E874" i="4"/>
  <c r="E875" i="4"/>
  <c r="E876" i="4"/>
  <c r="E877" i="4"/>
  <c r="E878" i="4"/>
  <c r="E879" i="4"/>
  <c r="E880" i="4"/>
  <c r="E881" i="4"/>
  <c r="E882" i="4"/>
  <c r="E883" i="4"/>
  <c r="E884" i="4"/>
  <c r="E885" i="4"/>
  <c r="E886" i="4"/>
  <c r="E887" i="4"/>
  <c r="E888" i="4"/>
  <c r="E889" i="4"/>
  <c r="E890" i="4"/>
  <c r="E891" i="4"/>
  <c r="E892" i="4"/>
  <c r="E893" i="4"/>
  <c r="E894" i="4"/>
  <c r="E895" i="4"/>
  <c r="E896" i="4"/>
  <c r="E897" i="4"/>
  <c r="E898" i="4"/>
  <c r="E899" i="4"/>
  <c r="E900" i="4"/>
  <c r="E901" i="4"/>
  <c r="E902" i="4"/>
  <c r="E903" i="4"/>
  <c r="E904" i="4"/>
  <c r="E905" i="4"/>
  <c r="E906" i="4"/>
  <c r="E907" i="4"/>
  <c r="E908" i="4"/>
  <c r="E909" i="4"/>
  <c r="E910" i="4"/>
  <c r="E911" i="4"/>
  <c r="E912" i="4"/>
  <c r="E913" i="4"/>
  <c r="E914" i="4"/>
  <c r="E915" i="4"/>
  <c r="E916" i="4"/>
  <c r="E917" i="4"/>
  <c r="E918" i="4"/>
  <c r="E919" i="4"/>
  <c r="E920" i="4"/>
  <c r="E921" i="4"/>
  <c r="E922" i="4"/>
  <c r="E923" i="4"/>
  <c r="E924" i="4"/>
  <c r="E925" i="4"/>
  <c r="E926" i="4"/>
  <c r="E927" i="4"/>
  <c r="E928" i="4"/>
  <c r="E929" i="4"/>
  <c r="E930" i="4"/>
  <c r="E931" i="4"/>
  <c r="E932" i="4"/>
  <c r="E933" i="4"/>
  <c r="E934" i="4"/>
  <c r="E935" i="4"/>
  <c r="E936" i="4"/>
  <c r="E937" i="4"/>
  <c r="E938" i="4"/>
  <c r="E939" i="4"/>
  <c r="E940" i="4"/>
  <c r="E941" i="4"/>
  <c r="E942" i="4"/>
  <c r="E943" i="4"/>
  <c r="E944" i="4"/>
  <c r="E945" i="4"/>
  <c r="E946" i="4"/>
  <c r="E947" i="4"/>
  <c r="E948" i="4"/>
  <c r="E949" i="4"/>
  <c r="E950" i="4"/>
  <c r="E951" i="4"/>
  <c r="E952" i="4"/>
  <c r="E953" i="4"/>
  <c r="E954" i="4"/>
  <c r="E955" i="4"/>
  <c r="E956" i="4"/>
  <c r="E957" i="4"/>
  <c r="E958" i="4"/>
  <c r="E959" i="4"/>
  <c r="E960" i="4"/>
  <c r="E961" i="4"/>
  <c r="E962" i="4"/>
  <c r="E963" i="4"/>
  <c r="E964" i="4"/>
  <c r="E965" i="4"/>
  <c r="E966" i="4"/>
  <c r="E967" i="4"/>
  <c r="E968" i="4"/>
  <c r="E969" i="4"/>
  <c r="E970" i="4"/>
  <c r="E971" i="4"/>
  <c r="E972" i="4"/>
  <c r="E973" i="4"/>
  <c r="E974" i="4"/>
  <c r="E975" i="4"/>
  <c r="E976" i="4"/>
  <c r="E977" i="4"/>
  <c r="E978" i="4"/>
  <c r="E979" i="4"/>
  <c r="E980" i="4"/>
  <c r="E981" i="4"/>
  <c r="E982" i="4"/>
  <c r="E983" i="4"/>
  <c r="E984" i="4"/>
  <c r="E985" i="4"/>
  <c r="E986" i="4"/>
  <c r="E987" i="4"/>
  <c r="E988" i="4"/>
  <c r="E989" i="4"/>
  <c r="E990" i="4"/>
  <c r="E991" i="4"/>
  <c r="E992" i="4"/>
  <c r="E993" i="4"/>
  <c r="E994" i="4"/>
  <c r="E995" i="4"/>
  <c r="E996" i="4"/>
  <c r="E997" i="4"/>
  <c r="E998" i="4"/>
  <c r="E999" i="4"/>
  <c r="E1000" i="4"/>
  <c r="E1001" i="4"/>
  <c r="E1002" i="4"/>
  <c r="E1003" i="4"/>
  <c r="E1004" i="4"/>
  <c r="E1005" i="4"/>
  <c r="E1006" i="4"/>
  <c r="E1007" i="4"/>
  <c r="E1008" i="4"/>
  <c r="E1009" i="4"/>
  <c r="E1010" i="4"/>
  <c r="E1011" i="4"/>
  <c r="E1012" i="4"/>
  <c r="E1013" i="4"/>
  <c r="E1014" i="4"/>
  <c r="E1015" i="4"/>
  <c r="E1016" i="4"/>
  <c r="E1017" i="4"/>
  <c r="E1018" i="4"/>
  <c r="E1019" i="4"/>
  <c r="E1020" i="4"/>
  <c r="E1021" i="4"/>
  <c r="E1022" i="4"/>
  <c r="E1023" i="4"/>
  <c r="E1024" i="4"/>
  <c r="E1025" i="4"/>
  <c r="E1026" i="4"/>
  <c r="E1027" i="4"/>
  <c r="E1028" i="4"/>
  <c r="E1029" i="4"/>
  <c r="E1030" i="4"/>
  <c r="E1031" i="4"/>
  <c r="E1032" i="4"/>
  <c r="E1033" i="4"/>
  <c r="E1034" i="4"/>
  <c r="E1035" i="4"/>
  <c r="E1036" i="4"/>
  <c r="E1037" i="4"/>
  <c r="E1038" i="4"/>
  <c r="E1039" i="4"/>
  <c r="E1040" i="4"/>
  <c r="E1041" i="4"/>
  <c r="E1042" i="4"/>
  <c r="E1043" i="4"/>
  <c r="E1044" i="4"/>
  <c r="E1045" i="4"/>
  <c r="E1046" i="4"/>
  <c r="E1047" i="4"/>
  <c r="E1048" i="4"/>
  <c r="E1049" i="4"/>
  <c r="E1050" i="4"/>
  <c r="E1051" i="4"/>
  <c r="E1052" i="4"/>
  <c r="E1053" i="4"/>
  <c r="E1054" i="4"/>
  <c r="E1055" i="4"/>
  <c r="E1056" i="4"/>
  <c r="E1057" i="4"/>
  <c r="E1058" i="4"/>
  <c r="E1059" i="4"/>
  <c r="E1060" i="4"/>
  <c r="E1061" i="4"/>
  <c r="E1062" i="4"/>
  <c r="E1063" i="4"/>
  <c r="E1064" i="4"/>
  <c r="E1065" i="4"/>
  <c r="E1066" i="4"/>
  <c r="E1067" i="4"/>
  <c r="E1068" i="4"/>
  <c r="E1069" i="4"/>
  <c r="E1070" i="4"/>
  <c r="E1071" i="4"/>
  <c r="E1072" i="4"/>
  <c r="E1073" i="4"/>
  <c r="E1074" i="4"/>
  <c r="E1075" i="4"/>
  <c r="E1076" i="4"/>
  <c r="E1077" i="4"/>
  <c r="E1078" i="4"/>
  <c r="E1079" i="4"/>
  <c r="E1080" i="4"/>
  <c r="E1081" i="4"/>
  <c r="E1082" i="4"/>
  <c r="E1083" i="4"/>
  <c r="E1084" i="4"/>
  <c r="E1085" i="4"/>
  <c r="E1086" i="4"/>
  <c r="E1087" i="4"/>
  <c r="E1088" i="4"/>
  <c r="E1089" i="4"/>
  <c r="E1090" i="4"/>
  <c r="E1091" i="4"/>
  <c r="E1092" i="4"/>
  <c r="E1093" i="4"/>
  <c r="E1094" i="4"/>
  <c r="E1095" i="4"/>
  <c r="E1096" i="4"/>
  <c r="E1097" i="4"/>
  <c r="E1098" i="4"/>
  <c r="E1099" i="4"/>
  <c r="E1100" i="4"/>
  <c r="E1101" i="4"/>
  <c r="E1102" i="4"/>
  <c r="E1103" i="4"/>
  <c r="E1104" i="4"/>
  <c r="E1105" i="4"/>
  <c r="E1106" i="4"/>
  <c r="E1107" i="4"/>
  <c r="E1108" i="4"/>
  <c r="E1109" i="4"/>
  <c r="E1110" i="4"/>
  <c r="E1111" i="4"/>
  <c r="E1112" i="4"/>
  <c r="E1113" i="4"/>
  <c r="E1114" i="4"/>
  <c r="E1115" i="4"/>
  <c r="E1116" i="4"/>
  <c r="E1117" i="4"/>
  <c r="E1118" i="4"/>
  <c r="E1119" i="4"/>
  <c r="E1120" i="4"/>
  <c r="E1121" i="4"/>
  <c r="E1122" i="4"/>
  <c r="E1123" i="4"/>
  <c r="E1124" i="4"/>
  <c r="E1125" i="4"/>
  <c r="E1126" i="4"/>
  <c r="E1127" i="4"/>
  <c r="E1128" i="4"/>
  <c r="E1129" i="4"/>
  <c r="E1130" i="4"/>
  <c r="E1131" i="4"/>
  <c r="E1132" i="4"/>
  <c r="E1133" i="4"/>
  <c r="E1134" i="4"/>
  <c r="E1135" i="4"/>
  <c r="E1136" i="4"/>
  <c r="E1137" i="4"/>
  <c r="E1138" i="4"/>
  <c r="E1139" i="4"/>
  <c r="E1140" i="4"/>
  <c r="E1141" i="4"/>
  <c r="E1142" i="4"/>
  <c r="E1143" i="4"/>
  <c r="E1144" i="4"/>
  <c r="E1145" i="4"/>
  <c r="E1146" i="4"/>
  <c r="E1147" i="4"/>
  <c r="E1148" i="4"/>
  <c r="E1149" i="4"/>
  <c r="E1150" i="4"/>
  <c r="E1151" i="4"/>
  <c r="E1152" i="4"/>
  <c r="E1153" i="4"/>
  <c r="E1154" i="4"/>
  <c r="E1155" i="4"/>
  <c r="E1156" i="4"/>
  <c r="E1157" i="4"/>
  <c r="E1158" i="4"/>
  <c r="E1159" i="4"/>
  <c r="E1160" i="4"/>
  <c r="E1161" i="4"/>
  <c r="E1162" i="4"/>
  <c r="E1163" i="4"/>
  <c r="E1164" i="4"/>
  <c r="E1165" i="4"/>
  <c r="E1166" i="4"/>
  <c r="E1167" i="4"/>
  <c r="E1168" i="4"/>
  <c r="E1169" i="4"/>
  <c r="E1170" i="4"/>
  <c r="E1171" i="4"/>
  <c r="E1172" i="4"/>
  <c r="E1173" i="4"/>
  <c r="E1174" i="4"/>
  <c r="E1175" i="4"/>
  <c r="E1176" i="4"/>
  <c r="E1177" i="4"/>
  <c r="E1178" i="4"/>
  <c r="E1179" i="4"/>
  <c r="E1180" i="4"/>
  <c r="E1181" i="4"/>
  <c r="E1182" i="4"/>
  <c r="E1183" i="4"/>
  <c r="E1184" i="4"/>
  <c r="E1185" i="4"/>
  <c r="E1186" i="4"/>
  <c r="E1187" i="4"/>
  <c r="E1188" i="4"/>
  <c r="E1189" i="4"/>
  <c r="E1190" i="4"/>
  <c r="E1191" i="4"/>
  <c r="E1192" i="4"/>
  <c r="E1193" i="4"/>
  <c r="E1194" i="4"/>
  <c r="E1195" i="4"/>
  <c r="E1196" i="4"/>
  <c r="E1197" i="4"/>
  <c r="E1198" i="4"/>
  <c r="E1199" i="4"/>
  <c r="E1200" i="4"/>
  <c r="E1201" i="4"/>
  <c r="E1202" i="4"/>
  <c r="E1203" i="4"/>
  <c r="E1204" i="4"/>
  <c r="E1205" i="4"/>
  <c r="E1206" i="4"/>
  <c r="E1207" i="4"/>
  <c r="E1208" i="4"/>
  <c r="E1209" i="4"/>
  <c r="E1210" i="4"/>
  <c r="E1211" i="4"/>
  <c r="E1212" i="4"/>
  <c r="E1213" i="4"/>
  <c r="E1214" i="4"/>
  <c r="E1215" i="4"/>
  <c r="E1216" i="4"/>
  <c r="E1217" i="4"/>
  <c r="E1218" i="4"/>
  <c r="E1219" i="4"/>
  <c r="E1220" i="4"/>
  <c r="E1221" i="4"/>
  <c r="E1222" i="4"/>
  <c r="E1223" i="4"/>
  <c r="E1224" i="4"/>
  <c r="E1225" i="4"/>
  <c r="E1226" i="4"/>
  <c r="E1227" i="4"/>
  <c r="E1228" i="4"/>
  <c r="E1229" i="4"/>
  <c r="E1230" i="4"/>
  <c r="E1231" i="4"/>
  <c r="E1232" i="4"/>
  <c r="E1233" i="4"/>
  <c r="E1234" i="4"/>
  <c r="E1235" i="4"/>
  <c r="E1236" i="4"/>
  <c r="E1237" i="4"/>
  <c r="E1238" i="4"/>
  <c r="E1239" i="4"/>
  <c r="E1240" i="4"/>
  <c r="E1241" i="4"/>
  <c r="E1242" i="4"/>
  <c r="E1243" i="4"/>
  <c r="E1244" i="4"/>
  <c r="E1245" i="4"/>
  <c r="E1246" i="4"/>
  <c r="E1247" i="4"/>
  <c r="E1248" i="4"/>
  <c r="E1249" i="4"/>
  <c r="E1250" i="4"/>
  <c r="E1251" i="4"/>
  <c r="E1252" i="4"/>
  <c r="E1253" i="4"/>
  <c r="E1254" i="4"/>
  <c r="E1255" i="4"/>
  <c r="E1256" i="4"/>
  <c r="E1257" i="4"/>
  <c r="E1258" i="4"/>
  <c r="E1259" i="4"/>
  <c r="E1260" i="4"/>
  <c r="E1261" i="4"/>
  <c r="E1262" i="4"/>
  <c r="E1263" i="4"/>
  <c r="E1264" i="4"/>
  <c r="E1265" i="4"/>
  <c r="E1266" i="4"/>
  <c r="E1267" i="4"/>
  <c r="E1268" i="4"/>
  <c r="E1269" i="4"/>
  <c r="E1270" i="4"/>
  <c r="E1271" i="4"/>
  <c r="E1272" i="4"/>
  <c r="E1273" i="4"/>
  <c r="E1274" i="4"/>
  <c r="E1275" i="4"/>
  <c r="E1276" i="4"/>
  <c r="E1277" i="4"/>
  <c r="E1278" i="4"/>
  <c r="E1279" i="4"/>
  <c r="E1280" i="4"/>
  <c r="E1281" i="4"/>
  <c r="E1282" i="4"/>
  <c r="E1283" i="4"/>
  <c r="E1284" i="4"/>
  <c r="E1285" i="4"/>
  <c r="E1286" i="4"/>
  <c r="E1287" i="4"/>
  <c r="E1288" i="4"/>
  <c r="E1289" i="4"/>
  <c r="E1290" i="4"/>
  <c r="E1291" i="4"/>
  <c r="E1292" i="4"/>
  <c r="E1293" i="4"/>
  <c r="E1294" i="4"/>
  <c r="E1295" i="4"/>
  <c r="E1296" i="4"/>
  <c r="E1297" i="4"/>
  <c r="E1298" i="4"/>
  <c r="E1299" i="4"/>
  <c r="E1300" i="4"/>
  <c r="E1301" i="4"/>
  <c r="E1302" i="4"/>
  <c r="E1303" i="4"/>
  <c r="E1304" i="4"/>
  <c r="E1305" i="4"/>
  <c r="E1306" i="4"/>
  <c r="E1307" i="4"/>
  <c r="E1308" i="4"/>
  <c r="E1309" i="4"/>
  <c r="E1310" i="4"/>
  <c r="E1311" i="4"/>
  <c r="E1312" i="4"/>
  <c r="E1313" i="4"/>
  <c r="E1314" i="4"/>
  <c r="E1315" i="4"/>
  <c r="E1316" i="4"/>
  <c r="E1317" i="4"/>
  <c r="E1318" i="4"/>
  <c r="E1319" i="4"/>
  <c r="E1320" i="4"/>
  <c r="E1321" i="4"/>
  <c r="E1322" i="4"/>
  <c r="E1323" i="4"/>
  <c r="E1324" i="4"/>
  <c r="E1325" i="4"/>
  <c r="E1326" i="4"/>
  <c r="E1327" i="4"/>
  <c r="E1328" i="4"/>
  <c r="E1329" i="4"/>
  <c r="E1330" i="4"/>
  <c r="E1331" i="4"/>
  <c r="E1332" i="4"/>
  <c r="E1333" i="4"/>
  <c r="E1334" i="4"/>
  <c r="E1335" i="4"/>
  <c r="E1336" i="4"/>
  <c r="E1337" i="4"/>
  <c r="E1338" i="4"/>
  <c r="E1339" i="4"/>
  <c r="E1340" i="4"/>
  <c r="E1341" i="4"/>
  <c r="E1342" i="4"/>
  <c r="E1343" i="4"/>
  <c r="E1344" i="4"/>
  <c r="E1345" i="4"/>
  <c r="E1346" i="4"/>
  <c r="E1347" i="4"/>
  <c r="E1348" i="4"/>
  <c r="E1349" i="4"/>
  <c r="E1350" i="4"/>
  <c r="E1351" i="4"/>
  <c r="E1352" i="4"/>
  <c r="E1353" i="4"/>
  <c r="E1354" i="4"/>
  <c r="E1355" i="4"/>
  <c r="E1356" i="4"/>
  <c r="E1357" i="4"/>
  <c r="E1358" i="4"/>
  <c r="E1359" i="4"/>
  <c r="E1360" i="4"/>
  <c r="E1361" i="4"/>
  <c r="E1362" i="4"/>
  <c r="E1363" i="4"/>
  <c r="E1364" i="4"/>
  <c r="E1365" i="4"/>
  <c r="E1366" i="4"/>
  <c r="E1367" i="4"/>
  <c r="E1368" i="4"/>
  <c r="E1369" i="4"/>
  <c r="E1370" i="4"/>
  <c r="E1371" i="4"/>
  <c r="E1372" i="4"/>
  <c r="E1373" i="4"/>
  <c r="E1374" i="4"/>
  <c r="E1375" i="4"/>
  <c r="E1376" i="4"/>
  <c r="E1377" i="4"/>
  <c r="E1378" i="4"/>
  <c r="E1379" i="4"/>
  <c r="E1380" i="4"/>
  <c r="E1381" i="4"/>
  <c r="E1382" i="4"/>
  <c r="E1383" i="4"/>
  <c r="E1384" i="4"/>
  <c r="E1385" i="4"/>
  <c r="E1386" i="4"/>
  <c r="E1387" i="4"/>
  <c r="E1388" i="4"/>
  <c r="E1389" i="4"/>
  <c r="E1390" i="4"/>
  <c r="E1391" i="4"/>
  <c r="E1392" i="4"/>
  <c r="E1393" i="4"/>
  <c r="E1394" i="4"/>
  <c r="E1395" i="4"/>
  <c r="E1396" i="4"/>
  <c r="E1397" i="4"/>
  <c r="E1398" i="4"/>
  <c r="E1399" i="4"/>
  <c r="E1400" i="4"/>
  <c r="E1401" i="4"/>
  <c r="E1402" i="4"/>
  <c r="E1403" i="4"/>
  <c r="E1404" i="4"/>
  <c r="E1405" i="4"/>
  <c r="E1406" i="4"/>
  <c r="E1407" i="4"/>
  <c r="E1408" i="4"/>
  <c r="E1409" i="4"/>
  <c r="E1410" i="4"/>
  <c r="E1411" i="4"/>
  <c r="E1412" i="4"/>
  <c r="E1413" i="4"/>
  <c r="E1414" i="4"/>
  <c r="E1415" i="4"/>
  <c r="E1416" i="4"/>
  <c r="E1417" i="4"/>
  <c r="E1418" i="4"/>
  <c r="E1419" i="4"/>
  <c r="E1420" i="4"/>
  <c r="E1421" i="4"/>
  <c r="E1422" i="4"/>
  <c r="E1423" i="4"/>
  <c r="E1424" i="4"/>
  <c r="E1425" i="4"/>
  <c r="E1426" i="4"/>
  <c r="E1427" i="4"/>
  <c r="E1428" i="4"/>
  <c r="E1429" i="4"/>
  <c r="E1430" i="4"/>
  <c r="E1431" i="4"/>
  <c r="E1432" i="4"/>
  <c r="E1433" i="4"/>
  <c r="E1434" i="4"/>
  <c r="E1435" i="4"/>
  <c r="E1436" i="4"/>
  <c r="E1437" i="4"/>
  <c r="E1438" i="4"/>
  <c r="E1439" i="4"/>
  <c r="E1440" i="4"/>
  <c r="E1441" i="4"/>
  <c r="E1442" i="4"/>
  <c r="E1443" i="4"/>
  <c r="E1444" i="4"/>
  <c r="E1445" i="4"/>
  <c r="E1446" i="4"/>
  <c r="E1447" i="4"/>
  <c r="E1448" i="4"/>
  <c r="E1449" i="4"/>
  <c r="E1450" i="4"/>
  <c r="E1451" i="4"/>
  <c r="E1452" i="4"/>
  <c r="E1453" i="4"/>
  <c r="E1454" i="4"/>
  <c r="E1455" i="4"/>
  <c r="E1456" i="4"/>
  <c r="E1457" i="4"/>
  <c r="E1458" i="4"/>
  <c r="E1459" i="4"/>
  <c r="E1460" i="4"/>
  <c r="E1461" i="4"/>
  <c r="E1462" i="4"/>
  <c r="E1463" i="4"/>
  <c r="E1464" i="4"/>
  <c r="E1465" i="4"/>
  <c r="E1466" i="4"/>
  <c r="E1467" i="4"/>
  <c r="E1468" i="4"/>
  <c r="E1469" i="4"/>
  <c r="E1470" i="4"/>
  <c r="E1471" i="4"/>
  <c r="E1472" i="4"/>
  <c r="E1473" i="4"/>
  <c r="E1474" i="4"/>
  <c r="E1475" i="4"/>
  <c r="E1476" i="4"/>
  <c r="E1477" i="4"/>
  <c r="E1478" i="4"/>
  <c r="E1479" i="4"/>
  <c r="E1480" i="4"/>
  <c r="E1481" i="4"/>
  <c r="E1482" i="4"/>
  <c r="E1483" i="4"/>
  <c r="E1484" i="4"/>
  <c r="E1485" i="4"/>
  <c r="E1486" i="4"/>
  <c r="E1487" i="4"/>
  <c r="E1488" i="4"/>
  <c r="E1489" i="4"/>
  <c r="E1490" i="4"/>
  <c r="E1491" i="4"/>
  <c r="E1492" i="4"/>
  <c r="E1493" i="4"/>
  <c r="E1494" i="4"/>
  <c r="E1495" i="4"/>
  <c r="E1496" i="4"/>
  <c r="E1497" i="4"/>
  <c r="E1498" i="4"/>
  <c r="E1499" i="4"/>
  <c r="E1500" i="4"/>
  <c r="E1501" i="4"/>
  <c r="E1502" i="4"/>
  <c r="E1503" i="4"/>
  <c r="E1504" i="4"/>
  <c r="E1505" i="4"/>
  <c r="E1506" i="4"/>
  <c r="E1507" i="4"/>
  <c r="E1508" i="4"/>
  <c r="E1509" i="4"/>
  <c r="E1510" i="4"/>
  <c r="E1511" i="4"/>
  <c r="E1512" i="4"/>
  <c r="E1513" i="4"/>
  <c r="E1514" i="4"/>
  <c r="E1515" i="4"/>
  <c r="E1516" i="4"/>
  <c r="E1517" i="4"/>
  <c r="E1518" i="4"/>
  <c r="E1519" i="4"/>
  <c r="E1520" i="4"/>
  <c r="E1521" i="4"/>
  <c r="E1522" i="4"/>
  <c r="E1523" i="4"/>
  <c r="E1524" i="4"/>
  <c r="E1525" i="4"/>
  <c r="E1526" i="4"/>
  <c r="E1527" i="4"/>
  <c r="E1528" i="4"/>
  <c r="E1529" i="4"/>
  <c r="E1530" i="4"/>
  <c r="E1531" i="4"/>
  <c r="E1532" i="4"/>
  <c r="E1533" i="4"/>
  <c r="E1534" i="4"/>
  <c r="E1535" i="4"/>
  <c r="E1536" i="4"/>
  <c r="E1537" i="4"/>
  <c r="E1538" i="4"/>
  <c r="E1539" i="4"/>
  <c r="E1540" i="4"/>
  <c r="E1541" i="4"/>
  <c r="E1542" i="4"/>
  <c r="E1543" i="4"/>
  <c r="E1544" i="4"/>
  <c r="E1545" i="4"/>
  <c r="E1546" i="4"/>
  <c r="E1547" i="4"/>
  <c r="E1548" i="4"/>
  <c r="E1549" i="4"/>
  <c r="E1550" i="4"/>
  <c r="E1551" i="4"/>
  <c r="E1552" i="4"/>
  <c r="E1553" i="4"/>
  <c r="E1554" i="4"/>
  <c r="E1555" i="4"/>
  <c r="E1556" i="4"/>
  <c r="E1557" i="4"/>
  <c r="E1558" i="4"/>
  <c r="E1559" i="4"/>
  <c r="E1560" i="4"/>
  <c r="E1561" i="4"/>
  <c r="E1562" i="4"/>
  <c r="E1563" i="4"/>
  <c r="E1564" i="4"/>
  <c r="E1565" i="4"/>
  <c r="E1566" i="4"/>
  <c r="E1567" i="4"/>
  <c r="E1568" i="4"/>
  <c r="E1569" i="4"/>
  <c r="E1570" i="4"/>
  <c r="E1571" i="4"/>
  <c r="E1572" i="4"/>
  <c r="E1573" i="4"/>
  <c r="E1574" i="4"/>
  <c r="E1575" i="4"/>
  <c r="E1576" i="4"/>
  <c r="E1577" i="4"/>
  <c r="E1578" i="4"/>
  <c r="E1579" i="4"/>
  <c r="E1580" i="4"/>
  <c r="E1581" i="4"/>
  <c r="E1582" i="4"/>
  <c r="E1583" i="4"/>
  <c r="E1584" i="4"/>
  <c r="E1585" i="4"/>
  <c r="E1586" i="4"/>
  <c r="E1587" i="4"/>
  <c r="E1588" i="4"/>
  <c r="E1589" i="4"/>
  <c r="E1590" i="4"/>
  <c r="E1591" i="4"/>
  <c r="E1592" i="4"/>
  <c r="E1593" i="4"/>
  <c r="E1594" i="4"/>
  <c r="E1595" i="4"/>
  <c r="E1596" i="4"/>
  <c r="E1597" i="4"/>
  <c r="E1598" i="4"/>
  <c r="E1599" i="4"/>
  <c r="E1600" i="4"/>
  <c r="E1601" i="4"/>
  <c r="E1602" i="4"/>
  <c r="E1603" i="4"/>
  <c r="E1604" i="4"/>
  <c r="E1605" i="4"/>
  <c r="E1606" i="4"/>
  <c r="E1607" i="4"/>
  <c r="E1608" i="4"/>
  <c r="E1609" i="4"/>
  <c r="E1610" i="4"/>
  <c r="E1611" i="4"/>
  <c r="E1612" i="4"/>
  <c r="E1613" i="4"/>
  <c r="E1614" i="4"/>
  <c r="E1615" i="4"/>
  <c r="E1616" i="4"/>
  <c r="E1617" i="4"/>
  <c r="E1618" i="4"/>
  <c r="E1619" i="4"/>
  <c r="E1620" i="4"/>
  <c r="E1621" i="4"/>
  <c r="E1622" i="4"/>
  <c r="E1623" i="4"/>
  <c r="E1624" i="4"/>
  <c r="E1625" i="4"/>
  <c r="E1626" i="4"/>
  <c r="E1627" i="4"/>
  <c r="E1628" i="4"/>
  <c r="E1629" i="4"/>
  <c r="E1630" i="4"/>
  <c r="E1631" i="4"/>
  <c r="E1632" i="4"/>
  <c r="E1633" i="4"/>
  <c r="E1634" i="4"/>
  <c r="E1635" i="4"/>
  <c r="E1636" i="4"/>
  <c r="E1637" i="4"/>
  <c r="E1638" i="4"/>
  <c r="E1639" i="4"/>
  <c r="E1640" i="4"/>
  <c r="E1641" i="4"/>
  <c r="E1642" i="4"/>
  <c r="E1643" i="4"/>
  <c r="E1644" i="4"/>
  <c r="E1645" i="4"/>
  <c r="E1646" i="4"/>
  <c r="E1647" i="4"/>
  <c r="E1648" i="4"/>
  <c r="E1649" i="4"/>
  <c r="E1650" i="4"/>
  <c r="E1651" i="4"/>
  <c r="E1652" i="4"/>
  <c r="E1653" i="4"/>
  <c r="E1654" i="4"/>
  <c r="E1655" i="4"/>
  <c r="E1656" i="4"/>
  <c r="E1657" i="4"/>
  <c r="E1658" i="4"/>
  <c r="E1659" i="4"/>
  <c r="E1660" i="4"/>
  <c r="E1661" i="4"/>
  <c r="E1662" i="4"/>
  <c r="E1663" i="4"/>
  <c r="E1664" i="4"/>
  <c r="E1665" i="4"/>
  <c r="E1666" i="4"/>
  <c r="E1667" i="4"/>
  <c r="E1668" i="4"/>
  <c r="E1669" i="4"/>
  <c r="E1670" i="4"/>
  <c r="E1671" i="4"/>
  <c r="E1672" i="4"/>
  <c r="E1673" i="4"/>
  <c r="E1674" i="4"/>
  <c r="E1675" i="4"/>
  <c r="E1676" i="4"/>
  <c r="E1677" i="4"/>
  <c r="E1678" i="4"/>
  <c r="E1679" i="4"/>
  <c r="E1680" i="4"/>
  <c r="E1681" i="4"/>
  <c r="E1682" i="4"/>
  <c r="E1683" i="4"/>
  <c r="E1684" i="4"/>
  <c r="E1685" i="4"/>
  <c r="E1686" i="4"/>
  <c r="E1687" i="4"/>
  <c r="E1688" i="4"/>
  <c r="E1689" i="4"/>
  <c r="E1690" i="4"/>
  <c r="E1691" i="4"/>
  <c r="E1692" i="4"/>
  <c r="E1693" i="4"/>
  <c r="E1694" i="4"/>
  <c r="E1695" i="4"/>
  <c r="E1696" i="4"/>
  <c r="E1697" i="4"/>
  <c r="E1698" i="4"/>
  <c r="E1699" i="4"/>
  <c r="E1700" i="4"/>
  <c r="E1701" i="4"/>
  <c r="E1702" i="4"/>
  <c r="E1703" i="4"/>
  <c r="E1704" i="4"/>
  <c r="E1705" i="4"/>
  <c r="E1706" i="4"/>
  <c r="E1707" i="4"/>
  <c r="E1708" i="4"/>
  <c r="E1709" i="4"/>
  <c r="E1710" i="4"/>
  <c r="E1711" i="4"/>
  <c r="E1712" i="4"/>
  <c r="E1713" i="4"/>
  <c r="E1714" i="4"/>
  <c r="E1715" i="4"/>
  <c r="E1716" i="4"/>
  <c r="E1717" i="4"/>
  <c r="E1718" i="4"/>
  <c r="E1719" i="4"/>
  <c r="E1720" i="4"/>
  <c r="E1721" i="4"/>
  <c r="E1722" i="4"/>
  <c r="E1723" i="4"/>
  <c r="E1724" i="4"/>
  <c r="E1725" i="4"/>
  <c r="E1726" i="4"/>
  <c r="E1727" i="4"/>
  <c r="E1728" i="4"/>
  <c r="E1729" i="4"/>
  <c r="E1730" i="4"/>
  <c r="E1731" i="4"/>
  <c r="E1732" i="4"/>
  <c r="E1733" i="4"/>
  <c r="E1734" i="4"/>
  <c r="E1735" i="4"/>
  <c r="E1736" i="4"/>
  <c r="E1737" i="4"/>
  <c r="E1738" i="4"/>
  <c r="E1739" i="4"/>
  <c r="E1740" i="4"/>
  <c r="E1741" i="4"/>
  <c r="E1742" i="4"/>
  <c r="E1743" i="4"/>
  <c r="E1744" i="4"/>
  <c r="E1745" i="4"/>
  <c r="E1746" i="4"/>
  <c r="E1747" i="4"/>
  <c r="E1748" i="4"/>
  <c r="E1749" i="4"/>
  <c r="E1750" i="4"/>
  <c r="E1751" i="4"/>
  <c r="E1752" i="4"/>
  <c r="E1753" i="4"/>
  <c r="E1754" i="4"/>
  <c r="E1755" i="4"/>
  <c r="E1756" i="4"/>
  <c r="E1757" i="4"/>
  <c r="E1758" i="4"/>
  <c r="E1759" i="4"/>
  <c r="E1760" i="4"/>
  <c r="E1761" i="4"/>
  <c r="E1762" i="4"/>
  <c r="E1763" i="4"/>
  <c r="E1764" i="4"/>
  <c r="E1765" i="4"/>
  <c r="E1766" i="4"/>
  <c r="E1767" i="4"/>
  <c r="E1768" i="4"/>
  <c r="E1769" i="4"/>
  <c r="E1770" i="4"/>
  <c r="E1771" i="4"/>
  <c r="E1772" i="4"/>
  <c r="E1773" i="4"/>
  <c r="E1774" i="4"/>
  <c r="E1775" i="4"/>
  <c r="E1776" i="4"/>
  <c r="E1777" i="4"/>
  <c r="E1778" i="4"/>
  <c r="E1779" i="4"/>
  <c r="E1780" i="4"/>
  <c r="E1781" i="4"/>
  <c r="E1782" i="4"/>
  <c r="E1783" i="4"/>
  <c r="E1784" i="4"/>
  <c r="E1785" i="4"/>
  <c r="E1786" i="4"/>
  <c r="E1787" i="4"/>
  <c r="E1788" i="4"/>
  <c r="E1789" i="4"/>
  <c r="E1790" i="4"/>
  <c r="E1791" i="4"/>
  <c r="E1792" i="4"/>
  <c r="E1793" i="4"/>
  <c r="E1794" i="4"/>
  <c r="E1795" i="4"/>
  <c r="E1796" i="4"/>
  <c r="E1797" i="4"/>
  <c r="E1798" i="4"/>
  <c r="E1799" i="4"/>
  <c r="E1800" i="4"/>
  <c r="E1801" i="4"/>
  <c r="E1802" i="4"/>
  <c r="E1803" i="4"/>
  <c r="E1804" i="4"/>
  <c r="E1805" i="4"/>
  <c r="E1806" i="4"/>
  <c r="E1807" i="4"/>
  <c r="E1808" i="4"/>
  <c r="E1809" i="4"/>
  <c r="E1810" i="4"/>
  <c r="E1811" i="4"/>
  <c r="E1812" i="4"/>
  <c r="E1813" i="4"/>
  <c r="E1814" i="4"/>
  <c r="E1815" i="4"/>
  <c r="E1816" i="4"/>
  <c r="E1817" i="4"/>
  <c r="E1818" i="4"/>
  <c r="E1819" i="4"/>
  <c r="E1820" i="4"/>
  <c r="E1821" i="4"/>
  <c r="E1822" i="4"/>
  <c r="E1823" i="4"/>
  <c r="E1824" i="4"/>
  <c r="E1825" i="4"/>
  <c r="E1826" i="4"/>
  <c r="E1827" i="4"/>
  <c r="E1828" i="4"/>
  <c r="E1829" i="4"/>
  <c r="E1830" i="4"/>
  <c r="E1831" i="4"/>
  <c r="E1832" i="4"/>
  <c r="E1833" i="4"/>
  <c r="E1834" i="4"/>
  <c r="E1835" i="4"/>
  <c r="E1836" i="4"/>
  <c r="E1837" i="4"/>
  <c r="E1838" i="4"/>
  <c r="E1839" i="4"/>
  <c r="E1840" i="4"/>
  <c r="E1841" i="4"/>
  <c r="E1842" i="4"/>
  <c r="E1843" i="4"/>
  <c r="E1844" i="4"/>
  <c r="E1845" i="4"/>
  <c r="E1846" i="4"/>
  <c r="E1847" i="4"/>
  <c r="E1848" i="4"/>
  <c r="E1849" i="4"/>
  <c r="E1850" i="4"/>
  <c r="E1851" i="4"/>
  <c r="E1852" i="4"/>
  <c r="E1853" i="4"/>
  <c r="E1854" i="4"/>
  <c r="E1855" i="4"/>
  <c r="E1856" i="4"/>
  <c r="E1857" i="4"/>
  <c r="E1858" i="4"/>
  <c r="E1859" i="4"/>
  <c r="E1860" i="4"/>
  <c r="E1861" i="4"/>
  <c r="E1862" i="4"/>
  <c r="E1863" i="4"/>
  <c r="E1864" i="4"/>
  <c r="E1865" i="4"/>
  <c r="E1866" i="4"/>
  <c r="E1867" i="4"/>
  <c r="E1868" i="4"/>
  <c r="E1869" i="4"/>
  <c r="E1870" i="4"/>
  <c r="E1871" i="4"/>
  <c r="E1872" i="4"/>
  <c r="E1873" i="4"/>
  <c r="E1874" i="4"/>
  <c r="E1875" i="4"/>
  <c r="E1876" i="4"/>
  <c r="E1877" i="4"/>
  <c r="E1878" i="4"/>
  <c r="E1879" i="4"/>
  <c r="E1880" i="4"/>
  <c r="E1881" i="4"/>
  <c r="E1882" i="4"/>
  <c r="E1883" i="4"/>
  <c r="E1884" i="4"/>
  <c r="E1885" i="4"/>
  <c r="E1886" i="4"/>
  <c r="E1887" i="4"/>
  <c r="E1888" i="4"/>
  <c r="E1889" i="4"/>
  <c r="E1890" i="4"/>
  <c r="E1891" i="4"/>
  <c r="E1892" i="4"/>
  <c r="E1893" i="4"/>
  <c r="E1894" i="4"/>
  <c r="E1895" i="4"/>
  <c r="E1896" i="4"/>
  <c r="E1897" i="4"/>
  <c r="E1898" i="4"/>
  <c r="E1899" i="4"/>
  <c r="E1900" i="4"/>
  <c r="E1901" i="4"/>
  <c r="E1902" i="4"/>
  <c r="E1903" i="4"/>
  <c r="E1904" i="4"/>
  <c r="E1905" i="4"/>
  <c r="E1906" i="4"/>
  <c r="E1907" i="4"/>
  <c r="E1908" i="4"/>
  <c r="E1909" i="4"/>
  <c r="E1910" i="4"/>
  <c r="E1911" i="4"/>
  <c r="E1912" i="4"/>
  <c r="E1913" i="4"/>
  <c r="E1914" i="4"/>
  <c r="E1915" i="4"/>
  <c r="E1916" i="4"/>
  <c r="E1917" i="4"/>
  <c r="E1918" i="4"/>
  <c r="E1919" i="4"/>
  <c r="E1920" i="4"/>
  <c r="E1921" i="4"/>
  <c r="E1922" i="4"/>
  <c r="E1923" i="4"/>
  <c r="E1924" i="4"/>
  <c r="E1925" i="4"/>
  <c r="E1926" i="4"/>
  <c r="E1927" i="4"/>
  <c r="E1928" i="4"/>
  <c r="E1929" i="4"/>
  <c r="E1930" i="4"/>
  <c r="E1931" i="4"/>
  <c r="E1932" i="4"/>
  <c r="E1933" i="4"/>
  <c r="E1934" i="4"/>
  <c r="E1935" i="4"/>
  <c r="E1936" i="4"/>
  <c r="E1937" i="4"/>
  <c r="E1938" i="4"/>
  <c r="E1939" i="4"/>
  <c r="E1940" i="4"/>
  <c r="E1941" i="4"/>
  <c r="E1942" i="4"/>
  <c r="E1943" i="4"/>
  <c r="E1944" i="4"/>
  <c r="E1945" i="4"/>
  <c r="E1946" i="4"/>
  <c r="E1947" i="4"/>
  <c r="E1948" i="4"/>
  <c r="E1949" i="4"/>
  <c r="E1950" i="4"/>
  <c r="E1951" i="4"/>
  <c r="E1952" i="4"/>
  <c r="E1953" i="4"/>
  <c r="E1954" i="4"/>
  <c r="E1955" i="4"/>
  <c r="E1956" i="4"/>
  <c r="E1957" i="4"/>
  <c r="E1958" i="4"/>
  <c r="E1959" i="4"/>
  <c r="E1960" i="4"/>
  <c r="E1961" i="4"/>
  <c r="E1962" i="4"/>
  <c r="E1963" i="4"/>
  <c r="E1964" i="4"/>
  <c r="E1965" i="4"/>
  <c r="E1966" i="4"/>
  <c r="E1967" i="4"/>
  <c r="E1968" i="4"/>
  <c r="E1969" i="4"/>
  <c r="E1970" i="4"/>
  <c r="E1971" i="4"/>
  <c r="E1972" i="4"/>
  <c r="E1973" i="4"/>
  <c r="E1974" i="4"/>
  <c r="E1975" i="4"/>
  <c r="E1976" i="4"/>
  <c r="E1977" i="4"/>
  <c r="E1978" i="4"/>
  <c r="E1979" i="4"/>
  <c r="E1980" i="4"/>
  <c r="E1981" i="4"/>
  <c r="E1982" i="4"/>
  <c r="E1983" i="4"/>
  <c r="E1984" i="4"/>
  <c r="E1985" i="4"/>
  <c r="E1986" i="4"/>
  <c r="E1987" i="4"/>
  <c r="E1988" i="4"/>
  <c r="E1989" i="4"/>
  <c r="E1990" i="4"/>
  <c r="E1991" i="4"/>
  <c r="E1992" i="4"/>
  <c r="E1993" i="4"/>
  <c r="E1994" i="4"/>
  <c r="E1995" i="4"/>
  <c r="E1996" i="4"/>
  <c r="E1997" i="4"/>
  <c r="E1998" i="4"/>
  <c r="E1999" i="4"/>
  <c r="E2000" i="4"/>
  <c r="E2001" i="4"/>
  <c r="E2002" i="4"/>
  <c r="E2003" i="4"/>
  <c r="E2004" i="4"/>
  <c r="E2005" i="4"/>
  <c r="E2006" i="4"/>
  <c r="E2007" i="4"/>
  <c r="E2008" i="4"/>
  <c r="E2009" i="4"/>
  <c r="E2010" i="4"/>
  <c r="E2011" i="4"/>
  <c r="E2012" i="4"/>
  <c r="E2013" i="4"/>
  <c r="E2014" i="4"/>
  <c r="E2015" i="4"/>
  <c r="E2016" i="4"/>
  <c r="E2017" i="4"/>
  <c r="E2018" i="4"/>
  <c r="E2019" i="4"/>
  <c r="E2020" i="4"/>
  <c r="E2021" i="4"/>
  <c r="E2022" i="4"/>
  <c r="E2023" i="4"/>
  <c r="E2024" i="4"/>
  <c r="E2025" i="4"/>
  <c r="E2026" i="4"/>
  <c r="E2027" i="4"/>
  <c r="E2028" i="4"/>
  <c r="E2029" i="4"/>
  <c r="E2030" i="4"/>
  <c r="E2031" i="4"/>
  <c r="E2032" i="4"/>
  <c r="E2033" i="4"/>
  <c r="E2034" i="4"/>
  <c r="E2035" i="4"/>
  <c r="E2036" i="4"/>
  <c r="E2037" i="4"/>
  <c r="E2038" i="4"/>
  <c r="E2039" i="4"/>
  <c r="E2040" i="4"/>
  <c r="E2041" i="4"/>
  <c r="E2042" i="4"/>
  <c r="E2043" i="4"/>
  <c r="E2044" i="4"/>
  <c r="E2045" i="4"/>
  <c r="E2046" i="4"/>
  <c r="E2047" i="4"/>
  <c r="E2048" i="4"/>
  <c r="E2049" i="4"/>
  <c r="E2050" i="4"/>
  <c r="E2051" i="4"/>
  <c r="E2052" i="4"/>
  <c r="E2053" i="4"/>
  <c r="E2054" i="4"/>
  <c r="E2055" i="4"/>
  <c r="E2056" i="4"/>
  <c r="E2057" i="4"/>
  <c r="E2058" i="4"/>
  <c r="E2059" i="4"/>
  <c r="E2060" i="4"/>
  <c r="E2061" i="4"/>
  <c r="E2062" i="4"/>
  <c r="E2063" i="4"/>
  <c r="E2064" i="4"/>
  <c r="E2065" i="4"/>
  <c r="E2066" i="4"/>
  <c r="E2067" i="4"/>
  <c r="E2068" i="4"/>
  <c r="E2069" i="4"/>
  <c r="E2070" i="4"/>
  <c r="E2071" i="4"/>
  <c r="E2072" i="4"/>
  <c r="E2073" i="4"/>
  <c r="E2074" i="4"/>
  <c r="E2075" i="4"/>
  <c r="E2076" i="4"/>
  <c r="E2077" i="4"/>
  <c r="E2078" i="4"/>
  <c r="E2079" i="4"/>
  <c r="E2080" i="4"/>
  <c r="E2081" i="4"/>
  <c r="E2082" i="4"/>
  <c r="E2083" i="4"/>
  <c r="E2084" i="4"/>
  <c r="E2085" i="4"/>
  <c r="E2086" i="4"/>
  <c r="E2087" i="4"/>
  <c r="E2088" i="4"/>
  <c r="E2089" i="4"/>
  <c r="E2090" i="4"/>
  <c r="E2091" i="4"/>
  <c r="E2092" i="4"/>
  <c r="E2093" i="4"/>
  <c r="E2094" i="4"/>
  <c r="E2095" i="4"/>
  <c r="E2096" i="4"/>
  <c r="E2097" i="4"/>
  <c r="E2098" i="4"/>
  <c r="E2099" i="4"/>
  <c r="E2100" i="4"/>
  <c r="E2101" i="4"/>
  <c r="E2102" i="4"/>
  <c r="E2103" i="4"/>
  <c r="E2104" i="4"/>
  <c r="E2105" i="4"/>
  <c r="E2106" i="4"/>
  <c r="E2107" i="4"/>
  <c r="E2108" i="4"/>
  <c r="E2109" i="4"/>
  <c r="E2110" i="4"/>
  <c r="E2111" i="4"/>
  <c r="E2112" i="4"/>
  <c r="E2113" i="4"/>
  <c r="E2114" i="4"/>
  <c r="E2115" i="4"/>
  <c r="E2116" i="4"/>
  <c r="E2117" i="4"/>
  <c r="E2118" i="4"/>
  <c r="E2119" i="4"/>
  <c r="E2120" i="4"/>
  <c r="E2121" i="4"/>
  <c r="E2122" i="4"/>
  <c r="E2123" i="4"/>
  <c r="E2124" i="4"/>
  <c r="E2125" i="4"/>
  <c r="E2126" i="4"/>
  <c r="E2127" i="4"/>
  <c r="E2128" i="4"/>
  <c r="E2129" i="4"/>
  <c r="E2130" i="4"/>
  <c r="E2131" i="4"/>
  <c r="E2132" i="4"/>
  <c r="E2133" i="4"/>
  <c r="E2134" i="4"/>
  <c r="E2135" i="4"/>
  <c r="E2136" i="4"/>
  <c r="E2137" i="4"/>
  <c r="E2138" i="4"/>
  <c r="E2139" i="4"/>
  <c r="E2140" i="4"/>
  <c r="E2141" i="4"/>
  <c r="E2142" i="4"/>
  <c r="E2143" i="4"/>
  <c r="E2144" i="4"/>
  <c r="E2145" i="4"/>
  <c r="E2146" i="4"/>
  <c r="E2147" i="4"/>
  <c r="E2148" i="4"/>
  <c r="E2149" i="4"/>
  <c r="E2150" i="4"/>
  <c r="E2151" i="4"/>
  <c r="E2152" i="4"/>
  <c r="E2153" i="4"/>
  <c r="E2154" i="4"/>
  <c r="E2155" i="4"/>
  <c r="E2156" i="4"/>
  <c r="E2157" i="4"/>
  <c r="E2158" i="4"/>
  <c r="E2159" i="4"/>
  <c r="E2160" i="4"/>
  <c r="E2161" i="4"/>
  <c r="E2162" i="4"/>
  <c r="E2163" i="4"/>
  <c r="E2164" i="4"/>
  <c r="E2165" i="4"/>
  <c r="E2166" i="4"/>
  <c r="E2167" i="4"/>
  <c r="E2168" i="4"/>
  <c r="E2169" i="4"/>
  <c r="E2170" i="4"/>
  <c r="E2171" i="4"/>
  <c r="E2172" i="4"/>
  <c r="E2173" i="4"/>
  <c r="E2174" i="4"/>
  <c r="E2175" i="4"/>
  <c r="E2176" i="4"/>
  <c r="E2177" i="4"/>
  <c r="E2178" i="4"/>
  <c r="E2179" i="4"/>
  <c r="E2180" i="4"/>
  <c r="E2181" i="4"/>
  <c r="E2182" i="4"/>
  <c r="E2183" i="4"/>
  <c r="E2184" i="4"/>
  <c r="E2185" i="4"/>
  <c r="E2186" i="4"/>
  <c r="E2187" i="4"/>
  <c r="E2188" i="4"/>
  <c r="E2189" i="4"/>
  <c r="E2190" i="4"/>
  <c r="E2191" i="4"/>
  <c r="E2192" i="4"/>
  <c r="E2193" i="4"/>
  <c r="E2194" i="4"/>
  <c r="E2195" i="4"/>
  <c r="E2196" i="4"/>
  <c r="E2197" i="4"/>
  <c r="E2198" i="4"/>
  <c r="E2199" i="4"/>
  <c r="E2200" i="4"/>
  <c r="E2201" i="4"/>
  <c r="E2202" i="4"/>
  <c r="E2203" i="4"/>
  <c r="E2204" i="4"/>
  <c r="E2205" i="4"/>
  <c r="E2206" i="4"/>
  <c r="E2207" i="4"/>
  <c r="E2208" i="4"/>
  <c r="E2209" i="4"/>
  <c r="E2210" i="4"/>
  <c r="E2211" i="4"/>
  <c r="E2212" i="4"/>
  <c r="E2213" i="4"/>
  <c r="E2214" i="4"/>
  <c r="E2215" i="4"/>
  <c r="E2216" i="4"/>
  <c r="E2217" i="4"/>
  <c r="E2218" i="4"/>
  <c r="E2219" i="4"/>
  <c r="E2220" i="4"/>
  <c r="E2221" i="4"/>
  <c r="E2222" i="4"/>
  <c r="E2223" i="4"/>
  <c r="E2224" i="4"/>
  <c r="E2225" i="4"/>
  <c r="E2226" i="4"/>
  <c r="E2227" i="4"/>
  <c r="E2228" i="4"/>
  <c r="E2229" i="4"/>
  <c r="E2230" i="4"/>
  <c r="E2231" i="4"/>
  <c r="E2232" i="4"/>
  <c r="E2233" i="4"/>
  <c r="E2234" i="4"/>
  <c r="E2235" i="4"/>
  <c r="E2236" i="4"/>
  <c r="E2237" i="4"/>
  <c r="E2238" i="4"/>
  <c r="E2239" i="4"/>
  <c r="E2240" i="4"/>
  <c r="E2241" i="4"/>
  <c r="E2242" i="4"/>
  <c r="E2243" i="4"/>
  <c r="E2244" i="4"/>
  <c r="E2245" i="4"/>
  <c r="E2246" i="4"/>
  <c r="E2247" i="4"/>
  <c r="E2248" i="4"/>
  <c r="E2249" i="4"/>
  <c r="E2250" i="4"/>
  <c r="E2251" i="4"/>
  <c r="E2252" i="4"/>
  <c r="E2253" i="4"/>
  <c r="E2254" i="4"/>
  <c r="E2255" i="4"/>
  <c r="E2256" i="4"/>
  <c r="E2257" i="4"/>
  <c r="E2258" i="4"/>
  <c r="E2259" i="4"/>
  <c r="E2260" i="4"/>
  <c r="E2261" i="4"/>
  <c r="E2262" i="4"/>
  <c r="E2263" i="4"/>
  <c r="E2264" i="4"/>
  <c r="E2265" i="4"/>
  <c r="E2266" i="4"/>
  <c r="E2267" i="4"/>
  <c r="E2268" i="4"/>
  <c r="E2269" i="4"/>
  <c r="E2270" i="4"/>
  <c r="E2271" i="4"/>
  <c r="E2272" i="4"/>
  <c r="E2273" i="4"/>
  <c r="E2274" i="4"/>
  <c r="E2275" i="4"/>
  <c r="E2276" i="4"/>
  <c r="E2277" i="4"/>
  <c r="E2278" i="4"/>
  <c r="E2279" i="4"/>
  <c r="E2280" i="4"/>
  <c r="E2281" i="4"/>
  <c r="E2282" i="4"/>
  <c r="E2283" i="4"/>
  <c r="E2284" i="4"/>
  <c r="E2285" i="4"/>
  <c r="E2286" i="4"/>
  <c r="E2287" i="4"/>
  <c r="E2288" i="4"/>
  <c r="E2289" i="4"/>
  <c r="E2290" i="4"/>
  <c r="E2291" i="4"/>
  <c r="E2292" i="4"/>
  <c r="E2293" i="4"/>
  <c r="E2294" i="4"/>
  <c r="E2295" i="4"/>
  <c r="E2296" i="4"/>
  <c r="E2297" i="4"/>
  <c r="E2298" i="4"/>
  <c r="E2299" i="4"/>
  <c r="E2300" i="4"/>
  <c r="E2301" i="4"/>
  <c r="E2302" i="4"/>
  <c r="E2303" i="4"/>
  <c r="E2304" i="4"/>
  <c r="E2305" i="4"/>
  <c r="E2306" i="4"/>
  <c r="E2307" i="4"/>
  <c r="E2308" i="4"/>
  <c r="E2309" i="4"/>
  <c r="E2310" i="4"/>
  <c r="E2311" i="4"/>
  <c r="E2312" i="4"/>
  <c r="E2313" i="4"/>
  <c r="E2314" i="4"/>
  <c r="E2315" i="4"/>
  <c r="E2316" i="4"/>
  <c r="E2317" i="4"/>
  <c r="E2318" i="4"/>
  <c r="E2319" i="4"/>
  <c r="E2320" i="4"/>
  <c r="E2321" i="4"/>
  <c r="E2322" i="4"/>
  <c r="E2323" i="4"/>
  <c r="E2324" i="4"/>
  <c r="E2325" i="4"/>
  <c r="E2326" i="4"/>
  <c r="E2327" i="4"/>
  <c r="E2328" i="4"/>
  <c r="E2329" i="4"/>
  <c r="E2330" i="4"/>
  <c r="E2331" i="4"/>
  <c r="E2332" i="4"/>
  <c r="E2333" i="4"/>
  <c r="E2334" i="4"/>
  <c r="E2335" i="4"/>
  <c r="E2336" i="4"/>
  <c r="E2337" i="4"/>
  <c r="E2338" i="4"/>
  <c r="E2339" i="4"/>
  <c r="E2340" i="4"/>
  <c r="E2341" i="4"/>
  <c r="E2342" i="4"/>
  <c r="E2343" i="4"/>
  <c r="E2344" i="4"/>
  <c r="E2345" i="4"/>
  <c r="E2346" i="4"/>
  <c r="E2347" i="4"/>
  <c r="E2348" i="4"/>
  <c r="E2349" i="4"/>
  <c r="E2350" i="4"/>
  <c r="E2351" i="4"/>
  <c r="E2352" i="4"/>
  <c r="E2353" i="4"/>
  <c r="E2354" i="4"/>
  <c r="E2355" i="4"/>
  <c r="E2356" i="4"/>
  <c r="E2357" i="4"/>
  <c r="E2358" i="4"/>
  <c r="E2359" i="4"/>
  <c r="E2360" i="4"/>
  <c r="E2361" i="4"/>
  <c r="E2362" i="4"/>
  <c r="E2363" i="4"/>
  <c r="E2364" i="4"/>
  <c r="E2365" i="4"/>
  <c r="E2366" i="4"/>
  <c r="E2367" i="4"/>
  <c r="E2368" i="4"/>
  <c r="E2369" i="4"/>
  <c r="E2370" i="4"/>
  <c r="E2371" i="4"/>
  <c r="E2372" i="4"/>
  <c r="E2373" i="4"/>
  <c r="E2374" i="4"/>
  <c r="E2375" i="4"/>
  <c r="E2376" i="4"/>
  <c r="E2377" i="4"/>
  <c r="E2378" i="4"/>
  <c r="E2379" i="4"/>
  <c r="E2380" i="4"/>
  <c r="E2381" i="4"/>
  <c r="E2382" i="4"/>
  <c r="E2383" i="4"/>
  <c r="E2384" i="4"/>
  <c r="E2385" i="4"/>
  <c r="E2386" i="4"/>
  <c r="E2387" i="4"/>
  <c r="E2388" i="4"/>
  <c r="E2389" i="4"/>
  <c r="E2390" i="4"/>
  <c r="E2391" i="4"/>
  <c r="E2392" i="4"/>
  <c r="E2393" i="4"/>
  <c r="E2394" i="4"/>
  <c r="E2395" i="4"/>
  <c r="E2396" i="4"/>
  <c r="E2397" i="4"/>
  <c r="E2398" i="4"/>
  <c r="E2399" i="4"/>
  <c r="E2400" i="4"/>
  <c r="E2401" i="4"/>
  <c r="E2402" i="4"/>
  <c r="E2403" i="4"/>
  <c r="E2404" i="4"/>
  <c r="E2405" i="4"/>
  <c r="E2406" i="4"/>
  <c r="E2407" i="4"/>
  <c r="E2408" i="4"/>
  <c r="E2409" i="4"/>
  <c r="E2410" i="4"/>
  <c r="E2411" i="4"/>
  <c r="E2412" i="4"/>
  <c r="E2413" i="4"/>
  <c r="E2414" i="4"/>
  <c r="E2415" i="4"/>
  <c r="E2416" i="4"/>
  <c r="E2417" i="4"/>
  <c r="E2418" i="4"/>
  <c r="E2419" i="4"/>
  <c r="E2420" i="4"/>
  <c r="E2421" i="4"/>
  <c r="E2422" i="4"/>
  <c r="E2423" i="4"/>
  <c r="E2424" i="4"/>
  <c r="E2425" i="4"/>
  <c r="E2426" i="4"/>
  <c r="E2427" i="4"/>
  <c r="E2428" i="4"/>
  <c r="E2429" i="4"/>
  <c r="E2430" i="4"/>
  <c r="E2431" i="4"/>
  <c r="E2432" i="4"/>
  <c r="E2433" i="4"/>
  <c r="E2434" i="4"/>
  <c r="E2435" i="4"/>
  <c r="E2436" i="4"/>
  <c r="E2437" i="4"/>
  <c r="E2438" i="4"/>
  <c r="E2439" i="4"/>
  <c r="E2440" i="4"/>
  <c r="E2441" i="4"/>
  <c r="E2442" i="4"/>
  <c r="E2443" i="4"/>
  <c r="E2444" i="4"/>
  <c r="E2445" i="4"/>
  <c r="E2446" i="4"/>
  <c r="E2447" i="4"/>
  <c r="E2448" i="4"/>
  <c r="E2449" i="4"/>
  <c r="E2450" i="4"/>
  <c r="E2451" i="4"/>
  <c r="E2452" i="4"/>
  <c r="E2453" i="4"/>
  <c r="E2454" i="4"/>
  <c r="E2455" i="4"/>
  <c r="E2456" i="4"/>
  <c r="E2457" i="4"/>
  <c r="E2458" i="4"/>
  <c r="E2459" i="4"/>
  <c r="E2460" i="4"/>
  <c r="E2461" i="4"/>
  <c r="E2462" i="4"/>
  <c r="E2463" i="4"/>
  <c r="E2464" i="4"/>
  <c r="E2465" i="4"/>
  <c r="E2466" i="4"/>
  <c r="E2467" i="4"/>
  <c r="E2468" i="4"/>
  <c r="E2469" i="4"/>
  <c r="E2470" i="4"/>
  <c r="E2471" i="4"/>
  <c r="E2472" i="4"/>
  <c r="E2473" i="4"/>
  <c r="E2474" i="4"/>
  <c r="E2475" i="4"/>
  <c r="E2476" i="4"/>
  <c r="E2477" i="4"/>
  <c r="E2478" i="4"/>
  <c r="E2479" i="4"/>
  <c r="E2480" i="4"/>
  <c r="E2481" i="4"/>
  <c r="E2482" i="4"/>
  <c r="E2483" i="4"/>
  <c r="E2484" i="4"/>
  <c r="E2485" i="4"/>
  <c r="E2486" i="4"/>
  <c r="E2487" i="4"/>
  <c r="E2488" i="4"/>
  <c r="E2489" i="4"/>
  <c r="E2490" i="4"/>
  <c r="E2491" i="4"/>
  <c r="E2492" i="4"/>
  <c r="E2493" i="4"/>
  <c r="E2494" i="4"/>
  <c r="E2495" i="4"/>
  <c r="E2496" i="4"/>
  <c r="E2497" i="4"/>
  <c r="E2498" i="4"/>
  <c r="E2499" i="4"/>
  <c r="E2500" i="4"/>
  <c r="E2501" i="4"/>
  <c r="E2502" i="4"/>
  <c r="E2503" i="4"/>
  <c r="E2504" i="4"/>
  <c r="E2505" i="4"/>
  <c r="E2506" i="4"/>
  <c r="E2507" i="4"/>
  <c r="E2508" i="4"/>
  <c r="E2509" i="4"/>
  <c r="E2510" i="4"/>
  <c r="E2511" i="4"/>
  <c r="E2512" i="4"/>
  <c r="E2513" i="4"/>
  <c r="E2514" i="4"/>
  <c r="E2515" i="4"/>
  <c r="E2516" i="4"/>
  <c r="E2517" i="4"/>
  <c r="E2518" i="4"/>
  <c r="E2519" i="4"/>
  <c r="E2520" i="4"/>
  <c r="E2521" i="4"/>
  <c r="E2522" i="4"/>
  <c r="E2523" i="4"/>
  <c r="E2524" i="4"/>
  <c r="E2525" i="4"/>
  <c r="E2526" i="4"/>
  <c r="E2527" i="4"/>
  <c r="E2528" i="4"/>
  <c r="E2529" i="4"/>
  <c r="E2530" i="4"/>
  <c r="E2531" i="4"/>
  <c r="E2532" i="4"/>
  <c r="E2533" i="4"/>
  <c r="E2534" i="4"/>
  <c r="E2535" i="4"/>
  <c r="E2536" i="4"/>
  <c r="E2537" i="4"/>
  <c r="E2538" i="4"/>
  <c r="E2539" i="4"/>
  <c r="E2540" i="4"/>
  <c r="E2541" i="4"/>
  <c r="E2542" i="4"/>
  <c r="E2543" i="4"/>
  <c r="E2544" i="4"/>
  <c r="E2545" i="4"/>
  <c r="E2546" i="4"/>
  <c r="E2547" i="4"/>
  <c r="E2548" i="4"/>
  <c r="E2549" i="4"/>
  <c r="E2550" i="4"/>
  <c r="E2551" i="4"/>
  <c r="E2552" i="4"/>
  <c r="E2553" i="4"/>
  <c r="E2554" i="4"/>
  <c r="I14" i="3" l="1"/>
  <c r="I15" i="3"/>
  <c r="I16" i="3"/>
  <c r="I17" i="3"/>
  <c r="I18" i="3"/>
  <c r="I19" i="3"/>
  <c r="I20" i="3"/>
  <c r="I21" i="3"/>
  <c r="I22"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2" i="3"/>
  <c r="I63" i="3"/>
  <c r="I8" i="3"/>
  <c r="I64" i="3" l="1"/>
  <c r="H4" i="3" s="1"/>
  <c r="K3" i="11" l="1"/>
  <c r="K4" i="11"/>
  <c r="K5" i="11"/>
  <c r="K6" i="11"/>
  <c r="K7" i="11"/>
  <c r="K8" i="11"/>
  <c r="K9" i="11"/>
  <c r="K10" i="11"/>
  <c r="K11" i="11"/>
  <c r="K12" i="11"/>
  <c r="K13" i="11"/>
  <c r="K14" i="11"/>
  <c r="K15" i="11"/>
  <c r="K16" i="11"/>
  <c r="K17" i="11"/>
  <c r="K18" i="11"/>
  <c r="K19" i="11"/>
  <c r="K20" i="11"/>
  <c r="K21" i="11"/>
  <c r="K22" i="11"/>
  <c r="K23" i="11"/>
  <c r="K24" i="11"/>
  <c r="K25" i="11"/>
  <c r="K26" i="11"/>
  <c r="K27" i="11"/>
  <c r="K28" i="11"/>
  <c r="K29" i="11"/>
  <c r="K30" i="11"/>
  <c r="K31" i="11"/>
  <c r="K32" i="11"/>
  <c r="K33" i="11"/>
  <c r="K34" i="11"/>
  <c r="K35" i="11"/>
  <c r="K36" i="11"/>
  <c r="K37" i="11"/>
  <c r="K38" i="11"/>
  <c r="K39" i="11"/>
  <c r="K40" i="11"/>
  <c r="K41" i="11"/>
  <c r="K42" i="11"/>
  <c r="K43" i="11"/>
  <c r="K44" i="11"/>
  <c r="K45" i="11"/>
  <c r="K46" i="11"/>
  <c r="K47" i="11"/>
  <c r="K48" i="11"/>
  <c r="K49" i="11"/>
  <c r="K50" i="11"/>
  <c r="K51" i="11"/>
  <c r="K52" i="11"/>
  <c r="K53" i="11"/>
  <c r="K54" i="11"/>
  <c r="K55" i="11"/>
  <c r="K56" i="11"/>
  <c r="K57" i="11"/>
  <c r="K58" i="11"/>
  <c r="K59" i="11"/>
  <c r="K60" i="11"/>
  <c r="K61" i="11"/>
  <c r="K62" i="11"/>
  <c r="K63" i="11"/>
  <c r="K64" i="11"/>
  <c r="K65" i="11"/>
  <c r="K66" i="11"/>
  <c r="K67" i="11"/>
  <c r="K68" i="11"/>
  <c r="K69" i="11"/>
  <c r="K70" i="11"/>
  <c r="K71" i="11"/>
  <c r="K72" i="11"/>
  <c r="K73" i="11"/>
  <c r="K74" i="11"/>
  <c r="K75" i="11"/>
  <c r="K76" i="11"/>
  <c r="K77" i="11"/>
  <c r="K78" i="11"/>
  <c r="K79" i="11"/>
  <c r="K80" i="11"/>
  <c r="K81" i="11"/>
  <c r="K82" i="11"/>
  <c r="K83" i="11"/>
  <c r="K84" i="11"/>
  <c r="K85" i="11"/>
  <c r="K86" i="11"/>
  <c r="K87" i="11"/>
  <c r="K88" i="11"/>
  <c r="K89" i="11"/>
  <c r="K90" i="11"/>
  <c r="K91" i="11"/>
  <c r="K92" i="11"/>
  <c r="K93" i="11"/>
  <c r="K94" i="11"/>
  <c r="K95" i="11"/>
  <c r="K96" i="11"/>
  <c r="K97" i="11"/>
  <c r="K98" i="11"/>
  <c r="K99" i="11"/>
  <c r="K100" i="11"/>
  <c r="K101" i="11"/>
  <c r="K102" i="11"/>
  <c r="K103" i="11"/>
  <c r="K104" i="11"/>
  <c r="K105" i="11"/>
  <c r="K106" i="11"/>
  <c r="K107" i="11"/>
  <c r="K108" i="11"/>
  <c r="K109" i="11"/>
  <c r="K110" i="11"/>
  <c r="K111" i="11"/>
  <c r="K112" i="11"/>
  <c r="K113" i="11"/>
  <c r="K114" i="11"/>
  <c r="K115" i="11"/>
  <c r="K116" i="11"/>
  <c r="K117" i="11"/>
  <c r="K118" i="11"/>
  <c r="K119" i="11"/>
  <c r="K120" i="11"/>
  <c r="K121" i="11"/>
  <c r="K122" i="11"/>
  <c r="K123" i="11"/>
  <c r="K124" i="11"/>
  <c r="K125" i="11"/>
  <c r="K126" i="11"/>
  <c r="K127" i="11"/>
  <c r="K128" i="11"/>
  <c r="K129" i="11"/>
  <c r="K130" i="11"/>
  <c r="K131" i="11"/>
  <c r="K132" i="11"/>
  <c r="K133" i="11"/>
  <c r="K134" i="11"/>
  <c r="K135" i="11"/>
  <c r="K136" i="11"/>
  <c r="K137" i="11"/>
  <c r="K138" i="11"/>
  <c r="K139" i="11"/>
  <c r="K140" i="11"/>
  <c r="K141" i="11"/>
  <c r="K142" i="11"/>
  <c r="K143" i="11"/>
  <c r="K144" i="11"/>
  <c r="K145" i="11"/>
  <c r="K146" i="11"/>
  <c r="K147" i="11"/>
  <c r="K148" i="11"/>
  <c r="K149" i="11"/>
  <c r="K150" i="11"/>
  <c r="K151" i="11"/>
  <c r="K152" i="11"/>
  <c r="K153" i="11"/>
  <c r="K154" i="11"/>
  <c r="K155" i="11"/>
  <c r="K156" i="11"/>
  <c r="K157" i="11"/>
  <c r="K158" i="11"/>
  <c r="K159" i="11"/>
  <c r="K160" i="11"/>
  <c r="K161" i="11"/>
  <c r="K162" i="11"/>
  <c r="K163" i="11"/>
  <c r="K164" i="11"/>
  <c r="K165" i="11"/>
  <c r="K166" i="11"/>
  <c r="K167" i="11"/>
  <c r="K168" i="11"/>
  <c r="K169" i="11"/>
  <c r="K170" i="11"/>
  <c r="K171" i="11"/>
  <c r="K172" i="11"/>
  <c r="K173" i="11"/>
  <c r="K174" i="11"/>
  <c r="K175" i="11"/>
  <c r="K176" i="11"/>
  <c r="K177" i="11"/>
  <c r="K178" i="11"/>
  <c r="K179" i="11"/>
  <c r="K180" i="11"/>
  <c r="K181" i="11"/>
  <c r="K182" i="11"/>
  <c r="K183" i="11"/>
  <c r="K184" i="11"/>
  <c r="K185" i="11"/>
  <c r="K186" i="11"/>
  <c r="K187" i="11"/>
  <c r="K188" i="11"/>
  <c r="K189" i="11"/>
  <c r="K190" i="11"/>
  <c r="K191" i="11"/>
  <c r="K192" i="11"/>
  <c r="K193" i="11"/>
  <c r="K194" i="11"/>
  <c r="K195" i="11"/>
  <c r="K196" i="11"/>
  <c r="K197" i="11"/>
  <c r="K198" i="11"/>
  <c r="K199" i="11"/>
  <c r="K200" i="11"/>
  <c r="K201" i="11"/>
  <c r="K202" i="11"/>
  <c r="K203" i="11"/>
  <c r="K204" i="11"/>
  <c r="K205" i="11"/>
  <c r="K206" i="11"/>
  <c r="K207" i="11"/>
  <c r="K208" i="11"/>
  <c r="K209" i="11"/>
  <c r="K210" i="11"/>
  <c r="K211" i="11"/>
  <c r="K212" i="11"/>
  <c r="K213" i="11"/>
  <c r="K214" i="11"/>
  <c r="K215" i="11"/>
  <c r="K216" i="11"/>
  <c r="K217" i="11"/>
  <c r="K218" i="11"/>
  <c r="K219" i="11"/>
  <c r="K220" i="11"/>
  <c r="K221" i="11"/>
  <c r="K222" i="11"/>
  <c r="K223" i="11"/>
  <c r="K224" i="11"/>
  <c r="K225" i="11"/>
  <c r="K226" i="11"/>
  <c r="K227" i="11"/>
  <c r="K228" i="11"/>
  <c r="K229" i="11"/>
  <c r="K230" i="11"/>
  <c r="K231" i="11"/>
  <c r="K232" i="11"/>
  <c r="K233" i="11"/>
  <c r="K234" i="11"/>
  <c r="K235" i="11"/>
  <c r="K236" i="11"/>
  <c r="K237" i="11"/>
  <c r="K238" i="11"/>
  <c r="K239" i="11"/>
  <c r="K240" i="11"/>
  <c r="K241" i="11"/>
  <c r="K242" i="11"/>
  <c r="K243" i="11"/>
  <c r="K244" i="11"/>
  <c r="K245" i="11"/>
  <c r="K246" i="11"/>
  <c r="K247" i="11"/>
  <c r="K248" i="11"/>
  <c r="K249" i="11"/>
  <c r="K250" i="11"/>
  <c r="K251" i="11"/>
  <c r="K252" i="11"/>
  <c r="K253" i="11"/>
  <c r="K254" i="11"/>
  <c r="K255" i="11"/>
  <c r="K256" i="11"/>
  <c r="K257" i="11"/>
  <c r="K258" i="11"/>
  <c r="K259" i="11"/>
  <c r="K260" i="11"/>
  <c r="K261" i="11"/>
  <c r="K262" i="11"/>
  <c r="K263" i="11"/>
  <c r="K264" i="11"/>
  <c r="K265" i="11"/>
  <c r="K266" i="11"/>
  <c r="K267" i="11"/>
  <c r="K268" i="11"/>
  <c r="K269" i="11"/>
  <c r="K270" i="11"/>
  <c r="K271" i="11"/>
  <c r="K272" i="11"/>
  <c r="K273" i="11"/>
  <c r="K274" i="11"/>
  <c r="K275" i="11"/>
  <c r="K276" i="11"/>
  <c r="K277" i="11"/>
  <c r="K278" i="11"/>
  <c r="K279" i="11"/>
  <c r="K280" i="11"/>
  <c r="K281" i="11"/>
  <c r="K282" i="11"/>
  <c r="K283" i="11"/>
  <c r="K284" i="11"/>
  <c r="K285" i="11"/>
  <c r="K286" i="11"/>
  <c r="K287" i="11"/>
  <c r="K288" i="11"/>
  <c r="K289" i="11"/>
  <c r="K290" i="11"/>
  <c r="K291" i="11"/>
  <c r="K292" i="11"/>
  <c r="K293" i="11"/>
  <c r="K294" i="11"/>
  <c r="K295" i="11"/>
  <c r="K296" i="11"/>
  <c r="K297" i="11"/>
  <c r="K298" i="11"/>
  <c r="K299" i="11"/>
  <c r="K300" i="11"/>
  <c r="K301" i="11"/>
  <c r="K302" i="11"/>
  <c r="K303" i="11"/>
  <c r="K304" i="11"/>
  <c r="K305" i="11"/>
  <c r="K306" i="11"/>
  <c r="K307" i="11"/>
  <c r="K308" i="11"/>
  <c r="K309" i="11"/>
  <c r="K310" i="11"/>
  <c r="K311" i="11"/>
  <c r="K312" i="11"/>
  <c r="K313" i="11"/>
  <c r="K314" i="11"/>
  <c r="K315" i="11"/>
  <c r="K316" i="11"/>
  <c r="K317" i="11"/>
  <c r="K318" i="11"/>
  <c r="K319" i="11"/>
  <c r="K320" i="11"/>
  <c r="K321" i="11"/>
  <c r="K322" i="11"/>
  <c r="K323" i="11"/>
  <c r="K324" i="11"/>
  <c r="K325" i="11"/>
  <c r="K326" i="11"/>
  <c r="K327" i="11"/>
  <c r="K328" i="11"/>
  <c r="K329" i="11"/>
  <c r="K330" i="11"/>
  <c r="K331" i="11"/>
  <c r="K332" i="11"/>
  <c r="K333" i="11"/>
  <c r="K334" i="11"/>
  <c r="K335" i="11"/>
  <c r="K336" i="11"/>
  <c r="K337" i="11"/>
  <c r="K338" i="11"/>
  <c r="K339" i="11"/>
  <c r="K340" i="11"/>
  <c r="K341" i="11"/>
  <c r="K342" i="11"/>
  <c r="K343" i="11"/>
  <c r="K344" i="11"/>
  <c r="K345" i="11"/>
  <c r="K346" i="11"/>
  <c r="K347" i="11"/>
  <c r="K348" i="11"/>
  <c r="K349" i="11"/>
  <c r="K350" i="11"/>
  <c r="K351" i="11"/>
  <c r="K352" i="11"/>
  <c r="K353" i="11"/>
  <c r="K354" i="11"/>
  <c r="K355" i="11"/>
  <c r="K356" i="11"/>
  <c r="K357" i="11"/>
  <c r="K358" i="11"/>
  <c r="K359" i="11"/>
  <c r="K360" i="11"/>
  <c r="K361" i="11"/>
  <c r="K362" i="11"/>
  <c r="K363" i="11"/>
  <c r="K364" i="11"/>
  <c r="K365" i="11"/>
  <c r="K366" i="11"/>
  <c r="K367" i="11"/>
  <c r="K368" i="11"/>
  <c r="K369" i="11"/>
  <c r="K370" i="11"/>
  <c r="K371" i="11"/>
  <c r="K372" i="11"/>
  <c r="K373" i="11"/>
  <c r="K374" i="11"/>
  <c r="K375" i="11"/>
  <c r="K376" i="11"/>
  <c r="K377" i="11"/>
  <c r="K378" i="11"/>
  <c r="K379" i="11"/>
  <c r="K380" i="11"/>
  <c r="K381" i="11"/>
  <c r="K382" i="11"/>
  <c r="K383" i="11"/>
  <c r="K384" i="11"/>
  <c r="K385" i="11"/>
  <c r="K386" i="11"/>
  <c r="K387" i="11"/>
  <c r="K388" i="11"/>
  <c r="K389" i="11"/>
  <c r="K390" i="11"/>
  <c r="K391" i="11"/>
  <c r="K392" i="11"/>
  <c r="K393" i="11"/>
  <c r="K394" i="11"/>
  <c r="K395" i="11"/>
  <c r="K396" i="11"/>
  <c r="K397" i="11"/>
  <c r="K398" i="11"/>
  <c r="K399" i="11"/>
  <c r="K400" i="11"/>
  <c r="K401" i="11"/>
  <c r="K402" i="11"/>
  <c r="K403" i="11"/>
  <c r="K404" i="11"/>
  <c r="K405" i="11"/>
  <c r="K406" i="11"/>
  <c r="K407" i="11"/>
  <c r="K408" i="11"/>
  <c r="K409" i="11"/>
  <c r="K410" i="11"/>
  <c r="K411" i="11"/>
  <c r="K412" i="11"/>
  <c r="K413" i="11"/>
  <c r="K414" i="11"/>
  <c r="K415" i="11"/>
  <c r="K416" i="11"/>
  <c r="K417" i="11"/>
  <c r="K418" i="11"/>
  <c r="K419" i="11"/>
  <c r="K420" i="11"/>
  <c r="K421" i="11"/>
  <c r="K422" i="11"/>
  <c r="K423" i="11"/>
  <c r="K424" i="11"/>
  <c r="K425" i="11"/>
  <c r="K426" i="11"/>
  <c r="K427" i="11"/>
  <c r="K428" i="11"/>
  <c r="K429" i="11"/>
  <c r="K430" i="11"/>
  <c r="K431" i="11"/>
  <c r="K432" i="11"/>
  <c r="K433" i="11"/>
  <c r="K434" i="11"/>
  <c r="K435" i="11"/>
  <c r="K436" i="11"/>
  <c r="K437" i="11"/>
  <c r="K438" i="11"/>
  <c r="K439" i="11"/>
  <c r="K440" i="11"/>
  <c r="K441" i="11"/>
  <c r="K442" i="11"/>
  <c r="K443" i="11"/>
  <c r="K444" i="11"/>
  <c r="K445" i="11"/>
  <c r="K446" i="11"/>
  <c r="K447" i="11"/>
  <c r="K448" i="11"/>
  <c r="K449" i="11"/>
  <c r="K450" i="11"/>
  <c r="K451" i="11"/>
  <c r="K452" i="11"/>
  <c r="K453" i="11"/>
  <c r="K454" i="11"/>
  <c r="K455" i="11"/>
  <c r="K456" i="11"/>
  <c r="K457" i="11"/>
  <c r="K458" i="11"/>
  <c r="K459" i="11"/>
  <c r="K460" i="11"/>
  <c r="K461" i="11"/>
  <c r="K462" i="11"/>
  <c r="K463" i="11"/>
  <c r="K464" i="11"/>
  <c r="K465" i="11"/>
  <c r="K466" i="11"/>
  <c r="K467" i="11"/>
  <c r="K468" i="11"/>
  <c r="K469" i="11"/>
  <c r="K470" i="11"/>
  <c r="K471" i="11"/>
  <c r="K472" i="11"/>
  <c r="K473" i="11"/>
  <c r="K474" i="11"/>
  <c r="K475" i="11"/>
  <c r="K476" i="11"/>
  <c r="K477" i="11"/>
  <c r="K478" i="11"/>
  <c r="K479" i="11"/>
  <c r="K480" i="11"/>
  <c r="K481" i="11"/>
  <c r="K482" i="11"/>
  <c r="K483" i="11"/>
  <c r="K484" i="11"/>
  <c r="K485" i="11"/>
  <c r="K486" i="11"/>
  <c r="K487" i="11"/>
  <c r="K488" i="11"/>
  <c r="K489" i="11"/>
  <c r="K490" i="11"/>
  <c r="K491" i="11"/>
  <c r="K492" i="11"/>
  <c r="K493" i="11"/>
  <c r="K494" i="11"/>
  <c r="K495" i="11"/>
  <c r="K496" i="11"/>
  <c r="K497" i="11"/>
  <c r="K498" i="11"/>
  <c r="K499" i="11"/>
  <c r="K500" i="11"/>
  <c r="K501" i="11"/>
  <c r="K502" i="11"/>
  <c r="K3" i="7"/>
  <c r="K4" i="7"/>
  <c r="K5" i="7"/>
  <c r="M5" i="7" s="1"/>
  <c r="K6" i="7"/>
  <c r="M6" i="7" s="1"/>
  <c r="K7" i="7"/>
  <c r="K8" i="7"/>
  <c r="K9" i="7"/>
  <c r="M9" i="7" s="1"/>
  <c r="K10" i="7"/>
  <c r="K11" i="7"/>
  <c r="K12" i="7"/>
  <c r="K13" i="7"/>
  <c r="M13" i="7" s="1"/>
  <c r="K14" i="7"/>
  <c r="M14" i="7" s="1"/>
  <c r="K15" i="7"/>
  <c r="K16" i="7"/>
  <c r="K17" i="7"/>
  <c r="M17" i="7" s="1"/>
  <c r="K18" i="7"/>
  <c r="M18" i="7" s="1"/>
  <c r="K19" i="7"/>
  <c r="K20" i="7"/>
  <c r="K21" i="7"/>
  <c r="M21" i="7" s="1"/>
  <c r="K22" i="7"/>
  <c r="M22" i="7" s="1"/>
  <c r="K23" i="7"/>
  <c r="K24" i="7"/>
  <c r="K25" i="7"/>
  <c r="M25" i="7" s="1"/>
  <c r="K26" i="7"/>
  <c r="K27" i="7"/>
  <c r="K28" i="7"/>
  <c r="K29" i="7"/>
  <c r="M29" i="7" s="1"/>
  <c r="K30" i="7"/>
  <c r="M30" i="7" s="1"/>
  <c r="K31" i="7"/>
  <c r="K32" i="7"/>
  <c r="K33" i="7"/>
  <c r="M33" i="7" s="1"/>
  <c r="K34" i="7"/>
  <c r="M34" i="7" s="1"/>
  <c r="K35" i="7"/>
  <c r="K36" i="7"/>
  <c r="K37" i="7"/>
  <c r="M37" i="7" s="1"/>
  <c r="K38" i="7"/>
  <c r="M38" i="7" s="1"/>
  <c r="K39" i="7"/>
  <c r="K40" i="7"/>
  <c r="K41" i="7"/>
  <c r="M41" i="7" s="1"/>
  <c r="K42" i="7"/>
  <c r="K43" i="7"/>
  <c r="K44" i="7"/>
  <c r="K45" i="7"/>
  <c r="M45" i="7" s="1"/>
  <c r="K46" i="7"/>
  <c r="M46" i="7" s="1"/>
  <c r="K47" i="7"/>
  <c r="K48" i="7"/>
  <c r="K49" i="7"/>
  <c r="M49" i="7" s="1"/>
  <c r="K50" i="7"/>
  <c r="M50" i="7" s="1"/>
  <c r="K51" i="7"/>
  <c r="K52" i="7"/>
  <c r="K53" i="7"/>
  <c r="M53" i="7" s="1"/>
  <c r="K54" i="7"/>
  <c r="M54" i="7" s="1"/>
  <c r="K55" i="7"/>
  <c r="K56" i="7"/>
  <c r="K57" i="7"/>
  <c r="M57" i="7" s="1"/>
  <c r="K58" i="7"/>
  <c r="K59" i="7"/>
  <c r="K60" i="7"/>
  <c r="K61" i="7"/>
  <c r="M61" i="7" s="1"/>
  <c r="K62" i="7"/>
  <c r="M62" i="7" s="1"/>
  <c r="K63" i="7"/>
  <c r="K64" i="7"/>
  <c r="K65" i="7"/>
  <c r="M65" i="7" s="1"/>
  <c r="K66" i="7"/>
  <c r="M66" i="7" s="1"/>
  <c r="K67" i="7"/>
  <c r="K68" i="7"/>
  <c r="K69" i="7"/>
  <c r="M69" i="7" s="1"/>
  <c r="K70" i="7"/>
  <c r="M70" i="7" s="1"/>
  <c r="K71" i="7"/>
  <c r="K72" i="7"/>
  <c r="K73" i="7"/>
  <c r="M73" i="7" s="1"/>
  <c r="K74" i="7"/>
  <c r="K75" i="7"/>
  <c r="K76" i="7"/>
  <c r="K77" i="7"/>
  <c r="M77" i="7" s="1"/>
  <c r="K78" i="7"/>
  <c r="M78" i="7" s="1"/>
  <c r="K79" i="7"/>
  <c r="K80" i="7"/>
  <c r="K81" i="7"/>
  <c r="M81" i="7" s="1"/>
  <c r="K82" i="7"/>
  <c r="M82" i="7" s="1"/>
  <c r="K83" i="7"/>
  <c r="K84" i="7"/>
  <c r="K85" i="7"/>
  <c r="M85" i="7" s="1"/>
  <c r="K86" i="7"/>
  <c r="M86" i="7" s="1"/>
  <c r="K87" i="7"/>
  <c r="K88" i="7"/>
  <c r="K89" i="7"/>
  <c r="M89" i="7" s="1"/>
  <c r="K90" i="7"/>
  <c r="K91" i="7"/>
  <c r="K92" i="7"/>
  <c r="K93" i="7"/>
  <c r="M93" i="7" s="1"/>
  <c r="K94" i="7"/>
  <c r="M94" i="7" s="1"/>
  <c r="K95" i="7"/>
  <c r="K96" i="7"/>
  <c r="K97" i="7"/>
  <c r="M97" i="7" s="1"/>
  <c r="K98" i="7"/>
  <c r="M98" i="7" s="1"/>
  <c r="K99" i="7"/>
  <c r="K100" i="7"/>
  <c r="K101" i="7"/>
  <c r="M101" i="7" s="1"/>
  <c r="K102" i="7"/>
  <c r="M102" i="7" s="1"/>
  <c r="K103" i="7"/>
  <c r="K104" i="7"/>
  <c r="K105" i="7"/>
  <c r="M105" i="7" s="1"/>
  <c r="K106" i="7"/>
  <c r="K107" i="7"/>
  <c r="K108" i="7"/>
  <c r="K109" i="7"/>
  <c r="M109" i="7" s="1"/>
  <c r="K110" i="7"/>
  <c r="M110" i="7" s="1"/>
  <c r="K111" i="7"/>
  <c r="K112" i="7"/>
  <c r="K113" i="7"/>
  <c r="M113" i="7" s="1"/>
  <c r="K114" i="7"/>
  <c r="M114" i="7" s="1"/>
  <c r="K115" i="7"/>
  <c r="K116" i="7"/>
  <c r="K117" i="7"/>
  <c r="M117" i="7" s="1"/>
  <c r="K118" i="7"/>
  <c r="M118" i="7" s="1"/>
  <c r="K119" i="7"/>
  <c r="K120" i="7"/>
  <c r="K121" i="7"/>
  <c r="M121" i="7" s="1"/>
  <c r="K122" i="7"/>
  <c r="K123" i="7"/>
  <c r="K124" i="7"/>
  <c r="K125" i="7"/>
  <c r="M125" i="7" s="1"/>
  <c r="K126" i="7"/>
  <c r="M126" i="7" s="1"/>
  <c r="K127" i="7"/>
  <c r="K128" i="7"/>
  <c r="K129" i="7"/>
  <c r="M129" i="7" s="1"/>
  <c r="K130" i="7"/>
  <c r="M130" i="7" s="1"/>
  <c r="K131" i="7"/>
  <c r="K132" i="7"/>
  <c r="K133" i="7"/>
  <c r="M133" i="7" s="1"/>
  <c r="K134" i="7"/>
  <c r="M134" i="7" s="1"/>
  <c r="K135" i="7"/>
  <c r="K136" i="7"/>
  <c r="K137" i="7"/>
  <c r="M137" i="7" s="1"/>
  <c r="K138" i="7"/>
  <c r="K139" i="7"/>
  <c r="K140" i="7"/>
  <c r="K141" i="7"/>
  <c r="M141" i="7" s="1"/>
  <c r="K142" i="7"/>
  <c r="M142" i="7" s="1"/>
  <c r="K143" i="7"/>
  <c r="K144" i="7"/>
  <c r="K145" i="7"/>
  <c r="M145" i="7" s="1"/>
  <c r="K146" i="7"/>
  <c r="M146" i="7" s="1"/>
  <c r="K147" i="7"/>
  <c r="K148" i="7"/>
  <c r="K149" i="7"/>
  <c r="M149" i="7" s="1"/>
  <c r="K150" i="7"/>
  <c r="M150" i="7" s="1"/>
  <c r="K151" i="7"/>
  <c r="K152" i="7"/>
  <c r="K153" i="7"/>
  <c r="M153" i="7" s="1"/>
  <c r="K154" i="7"/>
  <c r="K155" i="7"/>
  <c r="K156" i="7"/>
  <c r="K157" i="7"/>
  <c r="M157" i="7" s="1"/>
  <c r="K158" i="7"/>
  <c r="M158" i="7" s="1"/>
  <c r="K159" i="7"/>
  <c r="K160" i="7"/>
  <c r="K161" i="7"/>
  <c r="M161" i="7" s="1"/>
  <c r="K162" i="7"/>
  <c r="M162" i="7" s="1"/>
  <c r="K163" i="7"/>
  <c r="K164" i="7"/>
  <c r="K165" i="7"/>
  <c r="M165" i="7" s="1"/>
  <c r="K166" i="7"/>
  <c r="M166" i="7" s="1"/>
  <c r="K167" i="7"/>
  <c r="K168" i="7"/>
  <c r="K169" i="7"/>
  <c r="M169" i="7" s="1"/>
  <c r="K170" i="7"/>
  <c r="K171" i="7"/>
  <c r="K172" i="7"/>
  <c r="K173" i="7"/>
  <c r="M173" i="7" s="1"/>
  <c r="K174" i="7"/>
  <c r="M174" i="7" s="1"/>
  <c r="K175" i="7"/>
  <c r="K176" i="7"/>
  <c r="K177" i="7"/>
  <c r="M177" i="7" s="1"/>
  <c r="K178" i="7"/>
  <c r="M178" i="7" s="1"/>
  <c r="K179" i="7"/>
  <c r="K180" i="7"/>
  <c r="K181" i="7"/>
  <c r="M181" i="7" s="1"/>
  <c r="K182" i="7"/>
  <c r="M182" i="7" s="1"/>
  <c r="K183" i="7"/>
  <c r="K184" i="7"/>
  <c r="K185" i="7"/>
  <c r="M185" i="7" s="1"/>
  <c r="K186" i="7"/>
  <c r="K187" i="7"/>
  <c r="K188" i="7"/>
  <c r="K189" i="7"/>
  <c r="M189" i="7" s="1"/>
  <c r="K190" i="7"/>
  <c r="M190" i="7" s="1"/>
  <c r="K191" i="7"/>
  <c r="K192" i="7"/>
  <c r="K193" i="7"/>
  <c r="M193" i="7" s="1"/>
  <c r="K194" i="7"/>
  <c r="M194" i="7" s="1"/>
  <c r="K195" i="7"/>
  <c r="K196" i="7"/>
  <c r="K197" i="7"/>
  <c r="M197" i="7" s="1"/>
  <c r="K198" i="7"/>
  <c r="M198" i="7" s="1"/>
  <c r="K199" i="7"/>
  <c r="K200" i="7"/>
  <c r="K201" i="7"/>
  <c r="M201" i="7" s="1"/>
  <c r="K202" i="7"/>
  <c r="K203" i="7"/>
  <c r="K204" i="7"/>
  <c r="K205" i="7"/>
  <c r="M205" i="7" s="1"/>
  <c r="K206" i="7"/>
  <c r="M206" i="7" s="1"/>
  <c r="K207" i="7"/>
  <c r="K208" i="7"/>
  <c r="K209" i="7"/>
  <c r="M209" i="7" s="1"/>
  <c r="K210" i="7"/>
  <c r="M210" i="7" s="1"/>
  <c r="K211" i="7"/>
  <c r="K212" i="7"/>
  <c r="K213" i="7"/>
  <c r="M213" i="7" s="1"/>
  <c r="K214" i="7"/>
  <c r="M214" i="7" s="1"/>
  <c r="K215" i="7"/>
  <c r="K216" i="7"/>
  <c r="K217" i="7"/>
  <c r="M217" i="7" s="1"/>
  <c r="K218" i="7"/>
  <c r="K219" i="7"/>
  <c r="K220" i="7"/>
  <c r="K221" i="7"/>
  <c r="M221" i="7" s="1"/>
  <c r="K222" i="7"/>
  <c r="M222" i="7" s="1"/>
  <c r="K223" i="7"/>
  <c r="K224" i="7"/>
  <c r="K225" i="7"/>
  <c r="M225" i="7" s="1"/>
  <c r="K226" i="7"/>
  <c r="M226" i="7" s="1"/>
  <c r="K227" i="7"/>
  <c r="K228" i="7"/>
  <c r="K229" i="7"/>
  <c r="M229" i="7" s="1"/>
  <c r="K230" i="7"/>
  <c r="M230" i="7" s="1"/>
  <c r="K231" i="7"/>
  <c r="K232" i="7"/>
  <c r="K233" i="7"/>
  <c r="M233" i="7" s="1"/>
  <c r="K234" i="7"/>
  <c r="K235" i="7"/>
  <c r="K236" i="7"/>
  <c r="K237" i="7"/>
  <c r="M237" i="7" s="1"/>
  <c r="K238" i="7"/>
  <c r="M238" i="7" s="1"/>
  <c r="K239" i="7"/>
  <c r="K240" i="7"/>
  <c r="K241" i="7"/>
  <c r="M241" i="7" s="1"/>
  <c r="K242" i="7"/>
  <c r="M242" i="7" s="1"/>
  <c r="K243" i="7"/>
  <c r="K244" i="7"/>
  <c r="K245" i="7"/>
  <c r="M245" i="7" s="1"/>
  <c r="K246" i="7"/>
  <c r="M246" i="7" s="1"/>
  <c r="K247" i="7"/>
  <c r="K248" i="7"/>
  <c r="K249" i="7"/>
  <c r="M249" i="7" s="1"/>
  <c r="K250" i="7"/>
  <c r="K251" i="7"/>
  <c r="K252" i="7"/>
  <c r="K253" i="7"/>
  <c r="M253" i="7" s="1"/>
  <c r="K254" i="7"/>
  <c r="M254" i="7" s="1"/>
  <c r="K255" i="7"/>
  <c r="K256" i="7"/>
  <c r="K257" i="7"/>
  <c r="M257" i="7" s="1"/>
  <c r="K258" i="7"/>
  <c r="M258" i="7" s="1"/>
  <c r="K259" i="7"/>
  <c r="K260" i="7"/>
  <c r="K261" i="7"/>
  <c r="M261" i="7" s="1"/>
  <c r="K262" i="7"/>
  <c r="M262" i="7" s="1"/>
  <c r="K263" i="7"/>
  <c r="K264" i="7"/>
  <c r="K265" i="7"/>
  <c r="M265" i="7" s="1"/>
  <c r="K266" i="7"/>
  <c r="K267" i="7"/>
  <c r="K268" i="7"/>
  <c r="K269" i="7"/>
  <c r="M269" i="7" s="1"/>
  <c r="K270" i="7"/>
  <c r="M270" i="7" s="1"/>
  <c r="K271" i="7"/>
  <c r="K272" i="7"/>
  <c r="K273" i="7"/>
  <c r="M273" i="7" s="1"/>
  <c r="K274" i="7"/>
  <c r="M274" i="7" s="1"/>
  <c r="K275" i="7"/>
  <c r="K276" i="7"/>
  <c r="K277" i="7"/>
  <c r="M277" i="7" s="1"/>
  <c r="K278" i="7"/>
  <c r="M278" i="7" s="1"/>
  <c r="K279" i="7"/>
  <c r="K280" i="7"/>
  <c r="K281" i="7"/>
  <c r="M281" i="7" s="1"/>
  <c r="K282" i="7"/>
  <c r="K283" i="7"/>
  <c r="K284" i="7"/>
  <c r="K285" i="7"/>
  <c r="M285" i="7" s="1"/>
  <c r="K286" i="7"/>
  <c r="M286" i="7" s="1"/>
  <c r="K287" i="7"/>
  <c r="K288" i="7"/>
  <c r="K289" i="7"/>
  <c r="M289" i="7" s="1"/>
  <c r="K290" i="7"/>
  <c r="M290" i="7" s="1"/>
  <c r="K291" i="7"/>
  <c r="K292" i="7"/>
  <c r="K293" i="7"/>
  <c r="M293" i="7" s="1"/>
  <c r="K294" i="7"/>
  <c r="M294" i="7" s="1"/>
  <c r="K295" i="7"/>
  <c r="K296" i="7"/>
  <c r="K297" i="7"/>
  <c r="M297" i="7" s="1"/>
  <c r="K298" i="7"/>
  <c r="K299" i="7"/>
  <c r="K300" i="7"/>
  <c r="K301" i="7"/>
  <c r="M301" i="7" s="1"/>
  <c r="K302" i="7"/>
  <c r="M302" i="7" s="1"/>
  <c r="K303" i="7"/>
  <c r="K304" i="7"/>
  <c r="K305" i="7"/>
  <c r="M305" i="7" s="1"/>
  <c r="K306" i="7"/>
  <c r="M306" i="7" s="1"/>
  <c r="K307" i="7"/>
  <c r="K308" i="7"/>
  <c r="K309" i="7"/>
  <c r="M309" i="7" s="1"/>
  <c r="K310" i="7"/>
  <c r="M310" i="7" s="1"/>
  <c r="K311" i="7"/>
  <c r="K312" i="7"/>
  <c r="K313" i="7"/>
  <c r="M313" i="7" s="1"/>
  <c r="K314" i="7"/>
  <c r="K315" i="7"/>
  <c r="K316" i="7"/>
  <c r="K317" i="7"/>
  <c r="M317" i="7" s="1"/>
  <c r="K318" i="7"/>
  <c r="M318" i="7" s="1"/>
  <c r="K319" i="7"/>
  <c r="K320" i="7"/>
  <c r="K321" i="7"/>
  <c r="M321" i="7" s="1"/>
  <c r="K322" i="7"/>
  <c r="M322" i="7" s="1"/>
  <c r="K323" i="7"/>
  <c r="K324" i="7"/>
  <c r="K325" i="7"/>
  <c r="M325" i="7" s="1"/>
  <c r="K326" i="7"/>
  <c r="M326" i="7" s="1"/>
  <c r="K327" i="7"/>
  <c r="K328" i="7"/>
  <c r="K329" i="7"/>
  <c r="M329" i="7" s="1"/>
  <c r="K330" i="7"/>
  <c r="K331" i="7"/>
  <c r="K332" i="7"/>
  <c r="K333" i="7"/>
  <c r="M333" i="7" s="1"/>
  <c r="K334" i="7"/>
  <c r="M334" i="7" s="1"/>
  <c r="K335" i="7"/>
  <c r="K336" i="7"/>
  <c r="K337" i="7"/>
  <c r="M337" i="7" s="1"/>
  <c r="K338" i="7"/>
  <c r="M338" i="7" s="1"/>
  <c r="K339" i="7"/>
  <c r="K340" i="7"/>
  <c r="K341" i="7"/>
  <c r="M341" i="7" s="1"/>
  <c r="K342" i="7"/>
  <c r="M342" i="7" s="1"/>
  <c r="K343" i="7"/>
  <c r="K344" i="7"/>
  <c r="K345" i="7"/>
  <c r="K346" i="7"/>
  <c r="M346" i="7" s="1"/>
  <c r="K347" i="7"/>
  <c r="K348" i="7"/>
  <c r="K349" i="7"/>
  <c r="K350" i="7"/>
  <c r="M350" i="7" s="1"/>
  <c r="K351" i="7"/>
  <c r="K352" i="7"/>
  <c r="K353" i="7"/>
  <c r="K354" i="7"/>
  <c r="M354" i="7" s="1"/>
  <c r="K355" i="7"/>
  <c r="K356" i="7"/>
  <c r="K357" i="7"/>
  <c r="K358" i="7"/>
  <c r="M358" i="7" s="1"/>
  <c r="K359" i="7"/>
  <c r="K360" i="7"/>
  <c r="K361" i="7"/>
  <c r="K362" i="7"/>
  <c r="M362" i="7" s="1"/>
  <c r="K363" i="7"/>
  <c r="K364" i="7"/>
  <c r="K365" i="7"/>
  <c r="K366" i="7"/>
  <c r="M366" i="7" s="1"/>
  <c r="K367" i="7"/>
  <c r="K368" i="7"/>
  <c r="K369" i="7"/>
  <c r="K370" i="7"/>
  <c r="M370" i="7" s="1"/>
  <c r="K371" i="7"/>
  <c r="K372" i="7"/>
  <c r="K373" i="7"/>
  <c r="K374" i="7"/>
  <c r="M374" i="7" s="1"/>
  <c r="K375" i="7"/>
  <c r="K376" i="7"/>
  <c r="K377" i="7"/>
  <c r="K378" i="7"/>
  <c r="M378" i="7" s="1"/>
  <c r="K379" i="7"/>
  <c r="K380" i="7"/>
  <c r="K381" i="7"/>
  <c r="K382" i="7"/>
  <c r="M382" i="7" s="1"/>
  <c r="K383" i="7"/>
  <c r="K384" i="7"/>
  <c r="K385" i="7"/>
  <c r="K386" i="7"/>
  <c r="M386" i="7" s="1"/>
  <c r="K387" i="7"/>
  <c r="K388" i="7"/>
  <c r="K389" i="7"/>
  <c r="K390" i="7"/>
  <c r="M390" i="7" s="1"/>
  <c r="K391" i="7"/>
  <c r="K392" i="7"/>
  <c r="K393" i="7"/>
  <c r="K394" i="7"/>
  <c r="M394" i="7" s="1"/>
  <c r="K395" i="7"/>
  <c r="K396" i="7"/>
  <c r="K397" i="7"/>
  <c r="K398" i="7"/>
  <c r="M398" i="7" s="1"/>
  <c r="K399" i="7"/>
  <c r="K400" i="7"/>
  <c r="K401" i="7"/>
  <c r="K402" i="7"/>
  <c r="M402" i="7" s="1"/>
  <c r="K403" i="7"/>
  <c r="K404" i="7"/>
  <c r="K405" i="7"/>
  <c r="K406" i="7"/>
  <c r="M406" i="7" s="1"/>
  <c r="K407" i="7"/>
  <c r="K408" i="7"/>
  <c r="K409" i="7"/>
  <c r="K410" i="7"/>
  <c r="M410" i="7" s="1"/>
  <c r="K411" i="7"/>
  <c r="K412" i="7"/>
  <c r="K413" i="7"/>
  <c r="K414" i="7"/>
  <c r="M414" i="7" s="1"/>
  <c r="K415" i="7"/>
  <c r="K416" i="7"/>
  <c r="K417" i="7"/>
  <c r="K418" i="7"/>
  <c r="M418" i="7" s="1"/>
  <c r="K419" i="7"/>
  <c r="K420" i="7"/>
  <c r="K421" i="7"/>
  <c r="K422" i="7"/>
  <c r="M422" i="7" s="1"/>
  <c r="K423" i="7"/>
  <c r="K424" i="7"/>
  <c r="K425" i="7"/>
  <c r="K426" i="7"/>
  <c r="M426" i="7" s="1"/>
  <c r="K427" i="7"/>
  <c r="K428" i="7"/>
  <c r="K429" i="7"/>
  <c r="K430" i="7"/>
  <c r="M430" i="7" s="1"/>
  <c r="K431" i="7"/>
  <c r="K432" i="7"/>
  <c r="K433" i="7"/>
  <c r="K434" i="7"/>
  <c r="M434" i="7" s="1"/>
  <c r="K435" i="7"/>
  <c r="K436" i="7"/>
  <c r="K437" i="7"/>
  <c r="K438" i="7"/>
  <c r="M438" i="7" s="1"/>
  <c r="K439" i="7"/>
  <c r="K440" i="7"/>
  <c r="K441" i="7"/>
  <c r="K442" i="7"/>
  <c r="M442" i="7" s="1"/>
  <c r="K443" i="7"/>
  <c r="K444" i="7"/>
  <c r="K445" i="7"/>
  <c r="K446" i="7"/>
  <c r="M446" i="7" s="1"/>
  <c r="K447" i="7"/>
  <c r="K448" i="7"/>
  <c r="K449" i="7"/>
  <c r="K450" i="7"/>
  <c r="M450" i="7" s="1"/>
  <c r="K451" i="7"/>
  <c r="K452" i="7"/>
  <c r="K453" i="7"/>
  <c r="K454" i="7"/>
  <c r="M454" i="7" s="1"/>
  <c r="K455" i="7"/>
  <c r="K456" i="7"/>
  <c r="K457" i="7"/>
  <c r="K458" i="7"/>
  <c r="M458" i="7" s="1"/>
  <c r="K459" i="7"/>
  <c r="K460" i="7"/>
  <c r="K461" i="7"/>
  <c r="K462" i="7"/>
  <c r="M462" i="7" s="1"/>
  <c r="K463" i="7"/>
  <c r="K464" i="7"/>
  <c r="K465" i="7"/>
  <c r="K466" i="7"/>
  <c r="M466" i="7" s="1"/>
  <c r="K467" i="7"/>
  <c r="K468" i="7"/>
  <c r="K469" i="7"/>
  <c r="K470" i="7"/>
  <c r="M470" i="7" s="1"/>
  <c r="K471" i="7"/>
  <c r="K472" i="7"/>
  <c r="K473" i="7"/>
  <c r="K474" i="7"/>
  <c r="M474" i="7" s="1"/>
  <c r="K475" i="7"/>
  <c r="K476" i="7"/>
  <c r="K477" i="7"/>
  <c r="K478" i="7"/>
  <c r="M478" i="7" s="1"/>
  <c r="K479" i="7"/>
  <c r="K480" i="7"/>
  <c r="K481" i="7"/>
  <c r="K482" i="7"/>
  <c r="M482" i="7" s="1"/>
  <c r="K483" i="7"/>
  <c r="K484" i="7"/>
  <c r="K485" i="7"/>
  <c r="K486" i="7"/>
  <c r="M486" i="7" s="1"/>
  <c r="K487" i="7"/>
  <c r="K488" i="7"/>
  <c r="K489" i="7"/>
  <c r="K490" i="7"/>
  <c r="M490" i="7" s="1"/>
  <c r="K491" i="7"/>
  <c r="K492" i="7"/>
  <c r="K493" i="7"/>
  <c r="K494" i="7"/>
  <c r="M494" i="7" s="1"/>
  <c r="K495" i="7"/>
  <c r="K496" i="7"/>
  <c r="K497" i="7"/>
  <c r="K498" i="7"/>
  <c r="M498" i="7" s="1"/>
  <c r="K499" i="7"/>
  <c r="K500" i="7"/>
  <c r="K501" i="7"/>
  <c r="K502" i="7"/>
  <c r="M502" i="7" s="1"/>
  <c r="M7" i="7"/>
  <c r="M8" i="7"/>
  <c r="M10" i="7"/>
  <c r="M11" i="7"/>
  <c r="M12" i="7"/>
  <c r="M15" i="7"/>
  <c r="M16" i="7"/>
  <c r="M19" i="7"/>
  <c r="M20" i="7"/>
  <c r="M23" i="7"/>
  <c r="M24" i="7"/>
  <c r="M26" i="7"/>
  <c r="M27" i="7"/>
  <c r="M28" i="7"/>
  <c r="M31" i="7"/>
  <c r="M32" i="7"/>
  <c r="M35" i="7"/>
  <c r="M36" i="7"/>
  <c r="M39" i="7"/>
  <c r="M40" i="7"/>
  <c r="M42" i="7"/>
  <c r="M43" i="7"/>
  <c r="M44" i="7"/>
  <c r="M47" i="7"/>
  <c r="M48" i="7"/>
  <c r="M51" i="7"/>
  <c r="M52" i="7"/>
  <c r="M55" i="7"/>
  <c r="M56" i="7"/>
  <c r="M58" i="7"/>
  <c r="M59" i="7"/>
  <c r="M60" i="7"/>
  <c r="M63" i="7"/>
  <c r="M64" i="7"/>
  <c r="M67" i="7"/>
  <c r="M68" i="7"/>
  <c r="M71" i="7"/>
  <c r="M72" i="7"/>
  <c r="M74" i="7"/>
  <c r="M75" i="7"/>
  <c r="M76" i="7"/>
  <c r="M79" i="7"/>
  <c r="M80" i="7"/>
  <c r="M83" i="7"/>
  <c r="M84" i="7"/>
  <c r="M87" i="7"/>
  <c r="M88" i="7"/>
  <c r="M90" i="7"/>
  <c r="M91" i="7"/>
  <c r="M92" i="7"/>
  <c r="M95" i="7"/>
  <c r="M96" i="7"/>
  <c r="M99" i="7"/>
  <c r="M100" i="7"/>
  <c r="M103" i="7"/>
  <c r="M104" i="7"/>
  <c r="M106" i="7"/>
  <c r="M107" i="7"/>
  <c r="M108" i="7"/>
  <c r="M111" i="7"/>
  <c r="M112" i="7"/>
  <c r="M115" i="7"/>
  <c r="M116" i="7"/>
  <c r="M119" i="7"/>
  <c r="M120" i="7"/>
  <c r="M122" i="7"/>
  <c r="M123" i="7"/>
  <c r="M124" i="7"/>
  <c r="M127" i="7"/>
  <c r="M128" i="7"/>
  <c r="M131" i="7"/>
  <c r="M132" i="7"/>
  <c r="M135" i="7"/>
  <c r="M136" i="7"/>
  <c r="M138" i="7"/>
  <c r="M139" i="7"/>
  <c r="M140" i="7"/>
  <c r="M143" i="7"/>
  <c r="M144" i="7"/>
  <c r="M147" i="7"/>
  <c r="M148" i="7"/>
  <c r="M151" i="7"/>
  <c r="M152" i="7"/>
  <c r="M154" i="7"/>
  <c r="M155" i="7"/>
  <c r="M156" i="7"/>
  <c r="M159" i="7"/>
  <c r="M160" i="7"/>
  <c r="M163" i="7"/>
  <c r="M164" i="7"/>
  <c r="M167" i="7"/>
  <c r="M168" i="7"/>
  <c r="M170" i="7"/>
  <c r="M171" i="7"/>
  <c r="M172" i="7"/>
  <c r="M175" i="7"/>
  <c r="M176" i="7"/>
  <c r="M179" i="7"/>
  <c r="M180" i="7"/>
  <c r="M183" i="7"/>
  <c r="M184" i="7"/>
  <c r="M186" i="7"/>
  <c r="M187" i="7"/>
  <c r="M188" i="7"/>
  <c r="M191" i="7"/>
  <c r="M192" i="7"/>
  <c r="M195" i="7"/>
  <c r="M196" i="7"/>
  <c r="M199" i="7"/>
  <c r="M200" i="7"/>
  <c r="M202" i="7"/>
  <c r="M203" i="7"/>
  <c r="M204" i="7"/>
  <c r="M207" i="7"/>
  <c r="M208" i="7"/>
  <c r="M211" i="7"/>
  <c r="M212" i="7"/>
  <c r="M215" i="7"/>
  <c r="M216" i="7"/>
  <c r="M218" i="7"/>
  <c r="M219" i="7"/>
  <c r="M220" i="7"/>
  <c r="M223" i="7"/>
  <c r="M224" i="7"/>
  <c r="M227" i="7"/>
  <c r="M228" i="7"/>
  <c r="M231" i="7"/>
  <c r="M232" i="7"/>
  <c r="M234" i="7"/>
  <c r="M235" i="7"/>
  <c r="M236" i="7"/>
  <c r="M239" i="7"/>
  <c r="M240" i="7"/>
  <c r="M243" i="7"/>
  <c r="M244" i="7"/>
  <c r="M247" i="7"/>
  <c r="M248" i="7"/>
  <c r="M250" i="7"/>
  <c r="M251" i="7"/>
  <c r="M252" i="7"/>
  <c r="M255" i="7"/>
  <c r="M256" i="7"/>
  <c r="M259" i="7"/>
  <c r="M260" i="7"/>
  <c r="M263" i="7"/>
  <c r="M264" i="7"/>
  <c r="M266" i="7"/>
  <c r="M267" i="7"/>
  <c r="M268" i="7"/>
  <c r="M271" i="7"/>
  <c r="M272" i="7"/>
  <c r="M275" i="7"/>
  <c r="M276" i="7"/>
  <c r="M279" i="7"/>
  <c r="M280" i="7"/>
  <c r="M282" i="7"/>
  <c r="M283" i="7"/>
  <c r="M284" i="7"/>
  <c r="M287" i="7"/>
  <c r="M288" i="7"/>
  <c r="M291" i="7"/>
  <c r="M292" i="7"/>
  <c r="M295" i="7"/>
  <c r="M296" i="7"/>
  <c r="M298" i="7"/>
  <c r="M299" i="7"/>
  <c r="M300" i="7"/>
  <c r="M303" i="7"/>
  <c r="M304" i="7"/>
  <c r="M307" i="7"/>
  <c r="M308" i="7"/>
  <c r="M311" i="7"/>
  <c r="M312" i="7"/>
  <c r="M314" i="7"/>
  <c r="M315" i="7"/>
  <c r="M316" i="7"/>
  <c r="M319" i="7"/>
  <c r="M320" i="7"/>
  <c r="M323" i="7"/>
  <c r="M324" i="7"/>
  <c r="M327" i="7"/>
  <c r="M328" i="7"/>
  <c r="M330" i="7"/>
  <c r="M331" i="7"/>
  <c r="M332" i="7"/>
  <c r="M335" i="7"/>
  <c r="M336" i="7"/>
  <c r="M339" i="7"/>
  <c r="M340" i="7"/>
  <c r="M343" i="7"/>
  <c r="M344" i="7"/>
  <c r="M345" i="7"/>
  <c r="M347" i="7"/>
  <c r="M348" i="7"/>
  <c r="M349" i="7"/>
  <c r="M351" i="7"/>
  <c r="M352" i="7"/>
  <c r="M353" i="7"/>
  <c r="M355" i="7"/>
  <c r="M356" i="7"/>
  <c r="M357" i="7"/>
  <c r="M359" i="7"/>
  <c r="M360" i="7"/>
  <c r="M361" i="7"/>
  <c r="M363" i="7"/>
  <c r="M364" i="7"/>
  <c r="M365" i="7"/>
  <c r="M367" i="7"/>
  <c r="M368" i="7"/>
  <c r="M369" i="7"/>
  <c r="M371" i="7"/>
  <c r="M372" i="7"/>
  <c r="M373" i="7"/>
  <c r="M375" i="7"/>
  <c r="M376" i="7"/>
  <c r="M377" i="7"/>
  <c r="M379" i="7"/>
  <c r="M380" i="7"/>
  <c r="M381" i="7"/>
  <c r="M383" i="7"/>
  <c r="M384" i="7"/>
  <c r="M385" i="7"/>
  <c r="M387" i="7"/>
  <c r="M388" i="7"/>
  <c r="M389" i="7"/>
  <c r="M391" i="7"/>
  <c r="M392" i="7"/>
  <c r="M393" i="7"/>
  <c r="M395" i="7"/>
  <c r="M396" i="7"/>
  <c r="M397" i="7"/>
  <c r="M399" i="7"/>
  <c r="M400" i="7"/>
  <c r="M401" i="7"/>
  <c r="M403" i="7"/>
  <c r="M404" i="7"/>
  <c r="M405" i="7"/>
  <c r="M407" i="7"/>
  <c r="M408" i="7"/>
  <c r="M409" i="7"/>
  <c r="M411" i="7"/>
  <c r="M412" i="7"/>
  <c r="M413" i="7"/>
  <c r="M415" i="7"/>
  <c r="M416" i="7"/>
  <c r="M417" i="7"/>
  <c r="M419" i="7"/>
  <c r="M420" i="7"/>
  <c r="M421" i="7"/>
  <c r="M423" i="7"/>
  <c r="M424" i="7"/>
  <c r="M425" i="7"/>
  <c r="M427" i="7"/>
  <c r="M428" i="7"/>
  <c r="M429" i="7"/>
  <c r="M431" i="7"/>
  <c r="M432" i="7"/>
  <c r="M433" i="7"/>
  <c r="M435" i="7"/>
  <c r="M436" i="7"/>
  <c r="M437" i="7"/>
  <c r="M439" i="7"/>
  <c r="M440" i="7"/>
  <c r="M441" i="7"/>
  <c r="M443" i="7"/>
  <c r="M444" i="7"/>
  <c r="M445" i="7"/>
  <c r="M447" i="7"/>
  <c r="M448" i="7"/>
  <c r="M449" i="7"/>
  <c r="M451" i="7"/>
  <c r="M452" i="7"/>
  <c r="M453" i="7"/>
  <c r="M455" i="7"/>
  <c r="M456" i="7"/>
  <c r="M457" i="7"/>
  <c r="M459" i="7"/>
  <c r="M460" i="7"/>
  <c r="M461" i="7"/>
  <c r="M463" i="7"/>
  <c r="M464" i="7"/>
  <c r="M465" i="7"/>
  <c r="M467" i="7"/>
  <c r="M468" i="7"/>
  <c r="M469" i="7"/>
  <c r="M471" i="7"/>
  <c r="M472" i="7"/>
  <c r="M473" i="7"/>
  <c r="M475" i="7"/>
  <c r="M476" i="7"/>
  <c r="M477" i="7"/>
  <c r="M479" i="7"/>
  <c r="M480" i="7"/>
  <c r="M481" i="7"/>
  <c r="M483" i="7"/>
  <c r="M484" i="7"/>
  <c r="M485" i="7"/>
  <c r="M487" i="7"/>
  <c r="M488" i="7"/>
  <c r="M489" i="7"/>
  <c r="M491" i="7"/>
  <c r="M492" i="7"/>
  <c r="M493" i="7"/>
  <c r="M495" i="7"/>
  <c r="M496" i="7"/>
  <c r="M497" i="7"/>
  <c r="M499" i="7"/>
  <c r="M500" i="7"/>
  <c r="M501" i="7"/>
  <c r="P5" i="10"/>
  <c r="Q5" i="10"/>
  <c r="S6" i="10"/>
  <c r="S7" i="10"/>
  <c r="S8" i="10"/>
  <c r="S9" i="10"/>
  <c r="S10" i="10"/>
  <c r="S11" i="10"/>
  <c r="S12" i="10"/>
  <c r="S13" i="10"/>
  <c r="S14" i="10"/>
  <c r="S15" i="10"/>
  <c r="S16" i="10"/>
  <c r="S17" i="10"/>
  <c r="S18" i="10"/>
  <c r="S19" i="10"/>
  <c r="S20" i="10"/>
  <c r="S21" i="10"/>
  <c r="S22" i="10"/>
  <c r="S23" i="10"/>
  <c r="S24" i="10"/>
  <c r="S25" i="10"/>
  <c r="S26" i="10"/>
  <c r="S27" i="10"/>
  <c r="S28" i="10"/>
  <c r="S29" i="10"/>
  <c r="S30" i="10"/>
  <c r="S31" i="10"/>
  <c r="S32" i="10"/>
  <c r="S33" i="10"/>
  <c r="S34" i="10"/>
  <c r="S35" i="10"/>
  <c r="S36" i="10"/>
  <c r="S37" i="10"/>
  <c r="S38" i="10"/>
  <c r="S39" i="10"/>
  <c r="S40" i="10"/>
  <c r="S41" i="10"/>
  <c r="S42" i="10"/>
  <c r="S43" i="10"/>
  <c r="S44" i="10"/>
  <c r="S45" i="10"/>
  <c r="S46" i="10"/>
  <c r="S47" i="10"/>
  <c r="S48" i="10"/>
  <c r="S49" i="10"/>
  <c r="S50" i="10"/>
  <c r="S51" i="10"/>
  <c r="S52" i="10"/>
  <c r="S53" i="10"/>
  <c r="S54" i="10"/>
  <c r="S55" i="10"/>
  <c r="S56" i="10"/>
  <c r="S57" i="10"/>
  <c r="S58" i="10"/>
  <c r="S59" i="10"/>
  <c r="S60" i="10"/>
  <c r="S61" i="10"/>
  <c r="S62" i="10"/>
  <c r="S63" i="10"/>
  <c r="S64" i="10"/>
  <c r="S65" i="10"/>
  <c r="S66" i="10"/>
  <c r="S67" i="10"/>
  <c r="S68" i="10"/>
  <c r="S69" i="10"/>
  <c r="S70" i="10"/>
  <c r="S71" i="10"/>
  <c r="S72" i="10"/>
  <c r="S73" i="10"/>
  <c r="S74" i="10"/>
  <c r="S75" i="10"/>
  <c r="S76" i="10"/>
  <c r="S77" i="10"/>
  <c r="S78" i="10"/>
  <c r="S79" i="10"/>
  <c r="S80" i="10"/>
  <c r="S81" i="10"/>
  <c r="S82" i="10"/>
  <c r="S83" i="10"/>
  <c r="S84" i="10"/>
  <c r="S85" i="10"/>
  <c r="S86" i="10"/>
  <c r="S87" i="10"/>
  <c r="S88" i="10"/>
  <c r="S89" i="10"/>
  <c r="S90" i="10"/>
  <c r="S91" i="10"/>
  <c r="S92" i="10"/>
  <c r="S93" i="10"/>
  <c r="S94" i="10"/>
  <c r="S95" i="10"/>
  <c r="S96" i="10"/>
  <c r="S97" i="10"/>
  <c r="S98" i="10"/>
  <c r="S99" i="10"/>
  <c r="S100" i="10"/>
  <c r="S101" i="10"/>
  <c r="S102" i="10"/>
  <c r="S103" i="10"/>
  <c r="S104" i="10"/>
  <c r="S105" i="10"/>
  <c r="S106" i="10"/>
  <c r="S107" i="10"/>
  <c r="S108" i="10"/>
  <c r="S109" i="10"/>
  <c r="S110" i="10"/>
  <c r="S111" i="10"/>
  <c r="S112" i="10"/>
  <c r="S113" i="10"/>
  <c r="S114" i="10"/>
  <c r="S115" i="10"/>
  <c r="S116" i="10"/>
  <c r="S117" i="10"/>
  <c r="S118" i="10"/>
  <c r="S119" i="10"/>
  <c r="S120" i="10"/>
  <c r="S121" i="10"/>
  <c r="S122" i="10"/>
  <c r="S123" i="10"/>
  <c r="S124" i="10"/>
  <c r="S125" i="10"/>
  <c r="S126" i="10"/>
  <c r="S127" i="10"/>
  <c r="S128" i="10"/>
  <c r="S129" i="10"/>
  <c r="S130" i="10"/>
  <c r="S131" i="10"/>
  <c r="S132" i="10"/>
  <c r="S133" i="10"/>
  <c r="S134" i="10"/>
  <c r="S135" i="10"/>
  <c r="S136" i="10"/>
  <c r="S137" i="10"/>
  <c r="S138" i="10"/>
  <c r="S139" i="10"/>
  <c r="S140" i="10"/>
  <c r="S141" i="10"/>
  <c r="S142" i="10"/>
  <c r="S143" i="10"/>
  <c r="S144" i="10"/>
  <c r="S145" i="10"/>
  <c r="S146" i="10"/>
  <c r="S147" i="10"/>
  <c r="S148" i="10"/>
  <c r="S149" i="10"/>
  <c r="S150" i="10"/>
  <c r="S151" i="10"/>
  <c r="S152" i="10"/>
  <c r="S153" i="10"/>
  <c r="S154" i="10"/>
  <c r="S155" i="10"/>
  <c r="S156" i="10"/>
  <c r="S157" i="10"/>
  <c r="S158" i="10"/>
  <c r="S159" i="10"/>
  <c r="S160" i="10"/>
  <c r="S161" i="10"/>
  <c r="S162" i="10"/>
  <c r="S163" i="10"/>
  <c r="S164" i="10"/>
  <c r="S165" i="10"/>
  <c r="S166" i="10"/>
  <c r="S167" i="10"/>
  <c r="S168" i="10"/>
  <c r="S169" i="10"/>
  <c r="S170" i="10"/>
  <c r="S171" i="10"/>
  <c r="S172" i="10"/>
  <c r="S173" i="10"/>
  <c r="S174" i="10"/>
  <c r="S175" i="10"/>
  <c r="S176" i="10"/>
  <c r="S177" i="10"/>
  <c r="S178" i="10"/>
  <c r="S179" i="10"/>
  <c r="S180" i="10"/>
  <c r="S181" i="10"/>
  <c r="S182" i="10"/>
  <c r="S183" i="10"/>
  <c r="S184" i="10"/>
  <c r="S185" i="10"/>
  <c r="S186" i="10"/>
  <c r="S187" i="10"/>
  <c r="S188" i="10"/>
  <c r="S189" i="10"/>
  <c r="S190" i="10"/>
  <c r="S191" i="10"/>
  <c r="S192" i="10"/>
  <c r="S193" i="10"/>
  <c r="S194" i="10"/>
  <c r="S195" i="10"/>
  <c r="S196" i="10"/>
  <c r="S197" i="10"/>
  <c r="S198" i="10"/>
  <c r="S199" i="10"/>
  <c r="S200" i="10"/>
  <c r="S201" i="10"/>
  <c r="S202" i="10"/>
  <c r="S203" i="10"/>
  <c r="S204" i="10"/>
  <c r="S205" i="10"/>
  <c r="S206" i="10"/>
  <c r="S207" i="10"/>
  <c r="S208" i="10"/>
  <c r="S209" i="10"/>
  <c r="S210" i="10"/>
  <c r="S211" i="10"/>
  <c r="S212" i="10"/>
  <c r="S213" i="10"/>
  <c r="S214" i="10"/>
  <c r="S215" i="10"/>
  <c r="S216" i="10"/>
  <c r="S217" i="10"/>
  <c r="S218" i="10"/>
  <c r="S219" i="10"/>
  <c r="S220" i="10"/>
  <c r="S221" i="10"/>
  <c r="S222" i="10"/>
  <c r="S223" i="10"/>
  <c r="S224" i="10"/>
  <c r="S225" i="10"/>
  <c r="S226" i="10"/>
  <c r="S227" i="10"/>
  <c r="S228" i="10"/>
  <c r="S229" i="10"/>
  <c r="S230" i="10"/>
  <c r="S231" i="10"/>
  <c r="S232" i="10"/>
  <c r="S233" i="10"/>
  <c r="S234" i="10"/>
  <c r="S235" i="10"/>
  <c r="S236" i="10"/>
  <c r="S237" i="10"/>
  <c r="S238" i="10"/>
  <c r="S239" i="10"/>
  <c r="S240" i="10"/>
  <c r="S241" i="10"/>
  <c r="S242" i="10"/>
  <c r="S243" i="10"/>
  <c r="S244" i="10"/>
  <c r="S245" i="10"/>
  <c r="S246" i="10"/>
  <c r="S247" i="10"/>
  <c r="S248" i="10"/>
  <c r="S249" i="10"/>
  <c r="S250" i="10"/>
  <c r="S251" i="10"/>
  <c r="S252" i="10"/>
  <c r="S253" i="10"/>
  <c r="S254" i="10"/>
  <c r="S255" i="10"/>
  <c r="S256" i="10"/>
  <c r="S257" i="10"/>
  <c r="S258" i="10"/>
  <c r="S259" i="10"/>
  <c r="S260" i="10"/>
  <c r="S261" i="10"/>
  <c r="S262" i="10"/>
  <c r="S263" i="10"/>
  <c r="S264" i="10"/>
  <c r="S265" i="10"/>
  <c r="S266" i="10"/>
  <c r="S267" i="10"/>
  <c r="S268" i="10"/>
  <c r="S269" i="10"/>
  <c r="S270" i="10"/>
  <c r="S271" i="10"/>
  <c r="S272" i="10"/>
  <c r="S273" i="10"/>
  <c r="S274" i="10"/>
  <c r="S275" i="10"/>
  <c r="S276" i="10"/>
  <c r="S277" i="10"/>
  <c r="S278" i="10"/>
  <c r="S279" i="10"/>
  <c r="S280" i="10"/>
  <c r="S281" i="10"/>
  <c r="S282" i="10"/>
  <c r="S283" i="10"/>
  <c r="S284" i="10"/>
  <c r="S285" i="10"/>
  <c r="S286" i="10"/>
  <c r="S287" i="10"/>
  <c r="S288" i="10"/>
  <c r="S289" i="10"/>
  <c r="S290" i="10"/>
  <c r="S291" i="10"/>
  <c r="S292" i="10"/>
  <c r="S293" i="10"/>
  <c r="S294" i="10"/>
  <c r="S295" i="10"/>
  <c r="S296" i="10"/>
  <c r="S297" i="10"/>
  <c r="S298" i="10"/>
  <c r="S299" i="10"/>
  <c r="S300" i="10"/>
  <c r="S301" i="10"/>
  <c r="S302" i="10"/>
  <c r="S303" i="10"/>
  <c r="S304" i="10"/>
  <c r="S305" i="10"/>
  <c r="S306" i="10"/>
  <c r="S307" i="10"/>
  <c r="S308" i="10"/>
  <c r="S309" i="10"/>
  <c r="S310" i="10"/>
  <c r="S311" i="10"/>
  <c r="S312" i="10"/>
  <c r="S313" i="10"/>
  <c r="S314" i="10"/>
  <c r="S315" i="10"/>
  <c r="S316" i="10"/>
  <c r="S317" i="10"/>
  <c r="S318" i="10"/>
  <c r="S319" i="10"/>
  <c r="S320" i="10"/>
  <c r="S321" i="10"/>
  <c r="S322" i="10"/>
  <c r="S323" i="10"/>
  <c r="S324" i="10"/>
  <c r="S325" i="10"/>
  <c r="S326" i="10"/>
  <c r="S327" i="10"/>
  <c r="S328" i="10"/>
  <c r="S329" i="10"/>
  <c r="S330" i="10"/>
  <c r="S331" i="10"/>
  <c r="S332" i="10"/>
  <c r="S333" i="10"/>
  <c r="S334" i="10"/>
  <c r="S335" i="10"/>
  <c r="S336" i="10"/>
  <c r="S337" i="10"/>
  <c r="S338" i="10"/>
  <c r="S339" i="10"/>
  <c r="S340" i="10"/>
  <c r="S341" i="10"/>
  <c r="S342" i="10"/>
  <c r="S343" i="10"/>
  <c r="S344" i="10"/>
  <c r="S345" i="10"/>
  <c r="S346" i="10"/>
  <c r="S347" i="10"/>
  <c r="S348" i="10"/>
  <c r="S349" i="10"/>
  <c r="S350" i="10"/>
  <c r="S351" i="10"/>
  <c r="S352" i="10"/>
  <c r="S353" i="10"/>
  <c r="S354" i="10"/>
  <c r="S355" i="10"/>
  <c r="S356" i="10"/>
  <c r="S357" i="10"/>
  <c r="S358" i="10"/>
  <c r="S359" i="10"/>
  <c r="S360" i="10"/>
  <c r="S361" i="10"/>
  <c r="S362" i="10"/>
  <c r="S363" i="10"/>
  <c r="S364" i="10"/>
  <c r="S365" i="10"/>
  <c r="S366" i="10"/>
  <c r="S367" i="10"/>
  <c r="S368" i="10"/>
  <c r="S369" i="10"/>
  <c r="S370" i="10"/>
  <c r="S371" i="10"/>
  <c r="S372" i="10"/>
  <c r="S373" i="10"/>
  <c r="S374" i="10"/>
  <c r="S375" i="10"/>
  <c r="S376" i="10"/>
  <c r="S377" i="10"/>
  <c r="S378" i="10"/>
  <c r="S379" i="10"/>
  <c r="S380" i="10"/>
  <c r="S381" i="10"/>
  <c r="S382" i="10"/>
  <c r="S383" i="10"/>
  <c r="S384" i="10"/>
  <c r="S385" i="10"/>
  <c r="S386" i="10"/>
  <c r="S387" i="10"/>
  <c r="S388" i="10"/>
  <c r="S389" i="10"/>
  <c r="S390" i="10"/>
  <c r="S391" i="10"/>
  <c r="S392" i="10"/>
  <c r="S393" i="10"/>
  <c r="S394" i="10"/>
  <c r="S395" i="10"/>
  <c r="S396" i="10"/>
  <c r="S397" i="10"/>
  <c r="S398" i="10"/>
  <c r="S399" i="10"/>
  <c r="S400" i="10"/>
  <c r="S401" i="10"/>
  <c r="S402" i="10"/>
  <c r="S403" i="10"/>
  <c r="S404" i="10"/>
  <c r="S405" i="10"/>
  <c r="S406" i="10"/>
  <c r="S407" i="10"/>
  <c r="S408" i="10"/>
  <c r="S409" i="10"/>
  <c r="S410" i="10"/>
  <c r="S411" i="10"/>
  <c r="S412" i="10"/>
  <c r="S413" i="10"/>
  <c r="S414" i="10"/>
  <c r="S415" i="10"/>
  <c r="S416" i="10"/>
  <c r="S417" i="10"/>
  <c r="S418" i="10"/>
  <c r="S419" i="10"/>
  <c r="S420" i="10"/>
  <c r="S421" i="10"/>
  <c r="S422" i="10"/>
  <c r="S423" i="10"/>
  <c r="S424" i="10"/>
  <c r="S425" i="10"/>
  <c r="S426" i="10"/>
  <c r="S427" i="10"/>
  <c r="S428" i="10"/>
  <c r="S429" i="10"/>
  <c r="S430" i="10"/>
  <c r="S431" i="10"/>
  <c r="S432" i="10"/>
  <c r="S433" i="10"/>
  <c r="S434" i="10"/>
  <c r="S435" i="10"/>
  <c r="S436" i="10"/>
  <c r="S437" i="10"/>
  <c r="S438" i="10"/>
  <c r="S439" i="10"/>
  <c r="S440" i="10"/>
  <c r="S441" i="10"/>
  <c r="S442" i="10"/>
  <c r="S443" i="10"/>
  <c r="S444" i="10"/>
  <c r="S445" i="10"/>
  <c r="S446" i="10"/>
  <c r="S447" i="10"/>
  <c r="S448" i="10"/>
  <c r="S449" i="10"/>
  <c r="S450" i="10"/>
  <c r="S451" i="10"/>
  <c r="S452" i="10"/>
  <c r="S453" i="10"/>
  <c r="S454" i="10"/>
  <c r="S455" i="10"/>
  <c r="S456" i="10"/>
  <c r="S457" i="10"/>
  <c r="S458" i="10"/>
  <c r="S459" i="10"/>
  <c r="S460" i="10"/>
  <c r="S461" i="10"/>
  <c r="S462" i="10"/>
  <c r="S463" i="10"/>
  <c r="S464" i="10"/>
  <c r="S465" i="10"/>
  <c r="S466" i="10"/>
  <c r="S467" i="10"/>
  <c r="S468" i="10"/>
  <c r="S469" i="10"/>
  <c r="S470" i="10"/>
  <c r="S471" i="10"/>
  <c r="S472" i="10"/>
  <c r="S473" i="10"/>
  <c r="S474" i="10"/>
  <c r="S475" i="10"/>
  <c r="S476" i="10"/>
  <c r="S477" i="10"/>
  <c r="S478" i="10"/>
  <c r="S479" i="10"/>
  <c r="S480" i="10"/>
  <c r="S481" i="10"/>
  <c r="S482" i="10"/>
  <c r="S483" i="10"/>
  <c r="S484" i="10"/>
  <c r="S485" i="10"/>
  <c r="S486" i="10"/>
  <c r="S487" i="10"/>
  <c r="S488" i="10"/>
  <c r="S489" i="10"/>
  <c r="S490" i="10"/>
  <c r="S491" i="10"/>
  <c r="S492" i="10"/>
  <c r="S493" i="10"/>
  <c r="S494" i="10"/>
  <c r="S495" i="10"/>
  <c r="S496" i="10"/>
  <c r="S497" i="10"/>
  <c r="S498" i="10"/>
  <c r="S499" i="10"/>
  <c r="S500" i="10"/>
  <c r="S501" i="10"/>
  <c r="S502" i="10"/>
  <c r="E43" i="12"/>
  <c r="G8" i="3"/>
  <c r="I6" i="3" l="1"/>
  <c r="D2" i="3"/>
  <c r="D2555" i="4"/>
  <c r="C2555" i="4"/>
  <c r="G31" i="12"/>
  <c r="D23" i="12"/>
  <c r="B23" i="12"/>
  <c r="B21" i="12"/>
  <c r="B19" i="12"/>
  <c r="F17" i="12"/>
  <c r="E17" i="12"/>
  <c r="B17" i="12"/>
  <c r="P6" i="10"/>
  <c r="Q6" i="10"/>
  <c r="G18" i="5"/>
  <c r="G16" i="5"/>
  <c r="D28" i="8"/>
  <c r="D27" i="8"/>
  <c r="D26" i="8"/>
  <c r="F6" i="6" l="1"/>
  <c r="O6" i="10" l="1"/>
  <c r="Q3" i="10"/>
  <c r="Q4" i="10"/>
  <c r="Q7" i="10"/>
  <c r="Q8" i="10"/>
  <c r="Q9" i="10"/>
  <c r="Q10" i="10"/>
  <c r="Q11" i="10"/>
  <c r="Q12" i="10"/>
  <c r="Q13" i="10"/>
  <c r="Q14" i="10"/>
  <c r="Q15" i="10"/>
  <c r="Q16" i="10"/>
  <c r="Q17" i="10"/>
  <c r="Q18" i="10"/>
  <c r="Q19" i="10"/>
  <c r="Q20" i="10"/>
  <c r="Q21" i="10"/>
  <c r="Q22" i="10"/>
  <c r="Q23" i="10"/>
  <c r="Q24" i="10"/>
  <c r="Q25" i="10"/>
  <c r="Q26" i="10"/>
  <c r="Q27" i="10"/>
  <c r="Q28" i="10"/>
  <c r="Q29" i="10"/>
  <c r="Q30" i="10"/>
  <c r="Q31" i="10"/>
  <c r="Q32" i="10"/>
  <c r="Q33" i="10"/>
  <c r="Q34" i="10"/>
  <c r="Q35" i="10"/>
  <c r="Q36" i="10"/>
  <c r="Q37" i="10"/>
  <c r="Q38" i="10"/>
  <c r="Q39" i="10"/>
  <c r="Q40" i="10"/>
  <c r="Q41" i="10"/>
  <c r="Q42" i="10"/>
  <c r="Q43" i="10"/>
  <c r="Q44" i="10"/>
  <c r="Q45" i="10"/>
  <c r="Q46" i="10"/>
  <c r="Q47" i="10"/>
  <c r="Q48" i="10"/>
  <c r="Q49" i="10"/>
  <c r="Q50" i="10"/>
  <c r="Q51" i="10"/>
  <c r="Q52" i="10"/>
  <c r="Q53" i="10"/>
  <c r="Q54" i="10"/>
  <c r="Q55" i="10"/>
  <c r="Q56" i="10"/>
  <c r="Q57" i="10"/>
  <c r="Q58" i="10"/>
  <c r="Q59" i="10"/>
  <c r="Q60" i="10"/>
  <c r="Q61" i="10"/>
  <c r="Q62" i="10"/>
  <c r="Q63" i="10"/>
  <c r="Q64" i="10"/>
  <c r="Q65" i="10"/>
  <c r="Q66" i="10"/>
  <c r="Q67" i="10"/>
  <c r="Q68" i="10"/>
  <c r="Q69" i="10"/>
  <c r="Q70" i="10"/>
  <c r="Q71" i="10"/>
  <c r="Q72" i="10"/>
  <c r="Q73" i="10"/>
  <c r="Q74" i="10"/>
  <c r="Q75" i="10"/>
  <c r="Q76" i="10"/>
  <c r="Q77" i="10"/>
  <c r="Q78" i="10"/>
  <c r="Q79" i="10"/>
  <c r="Q80" i="10"/>
  <c r="Q81" i="10"/>
  <c r="Q82" i="10"/>
  <c r="Q83" i="10"/>
  <c r="Q84" i="10"/>
  <c r="Q85" i="10"/>
  <c r="Q86" i="10"/>
  <c r="Q87" i="10"/>
  <c r="Q88" i="10"/>
  <c r="Q89" i="10"/>
  <c r="Q90" i="10"/>
  <c r="Q91" i="10"/>
  <c r="Q92" i="10"/>
  <c r="Q93" i="10"/>
  <c r="Q94" i="10"/>
  <c r="Q95" i="10"/>
  <c r="Q96" i="10"/>
  <c r="Q97" i="10"/>
  <c r="Q98" i="10"/>
  <c r="Q99" i="10"/>
  <c r="Q100" i="10"/>
  <c r="Q101" i="10"/>
  <c r="Q102" i="10"/>
  <c r="Q103" i="10"/>
  <c r="Q104" i="10"/>
  <c r="Q105" i="10"/>
  <c r="Q106" i="10"/>
  <c r="Q107" i="10"/>
  <c r="Q108" i="10"/>
  <c r="Q109" i="10"/>
  <c r="Q110" i="10"/>
  <c r="Q111" i="10"/>
  <c r="Q112" i="10"/>
  <c r="Q113" i="10"/>
  <c r="Q114" i="10"/>
  <c r="Q115" i="10"/>
  <c r="Q116" i="10"/>
  <c r="Q117" i="10"/>
  <c r="Q118" i="10"/>
  <c r="Q119" i="10"/>
  <c r="Q120" i="10"/>
  <c r="Q121" i="10"/>
  <c r="Q122" i="10"/>
  <c r="Q123" i="10"/>
  <c r="Q124" i="10"/>
  <c r="Q125" i="10"/>
  <c r="Q126" i="10"/>
  <c r="Q127" i="10"/>
  <c r="Q128" i="10"/>
  <c r="Q129" i="10"/>
  <c r="Q130" i="10"/>
  <c r="Q131" i="10"/>
  <c r="Q132" i="10"/>
  <c r="Q133" i="10"/>
  <c r="Q134" i="10"/>
  <c r="Q135" i="10"/>
  <c r="Q136" i="10"/>
  <c r="Q137" i="10"/>
  <c r="Q138" i="10"/>
  <c r="Q139" i="10"/>
  <c r="Q140" i="10"/>
  <c r="Q141" i="10"/>
  <c r="Q142" i="10"/>
  <c r="Q143" i="10"/>
  <c r="Q144" i="10"/>
  <c r="Q145" i="10"/>
  <c r="Q146" i="10"/>
  <c r="Q147" i="10"/>
  <c r="Q148" i="10"/>
  <c r="Q149" i="10"/>
  <c r="Q150" i="10"/>
  <c r="Q151" i="10"/>
  <c r="Q152" i="10"/>
  <c r="Q153" i="10"/>
  <c r="Q154" i="10"/>
  <c r="Q155" i="10"/>
  <c r="Q156" i="10"/>
  <c r="Q157" i="10"/>
  <c r="Q158" i="10"/>
  <c r="Q159" i="10"/>
  <c r="Q160" i="10"/>
  <c r="Q161" i="10"/>
  <c r="Q162" i="10"/>
  <c r="Q163" i="10"/>
  <c r="Q164" i="10"/>
  <c r="Q165" i="10"/>
  <c r="Q166" i="10"/>
  <c r="Q167" i="10"/>
  <c r="Q168" i="10"/>
  <c r="Q169" i="10"/>
  <c r="Q170" i="10"/>
  <c r="Q171" i="10"/>
  <c r="Q172" i="10"/>
  <c r="Q173" i="10"/>
  <c r="Q174" i="10"/>
  <c r="Q175" i="10"/>
  <c r="Q176" i="10"/>
  <c r="Q177" i="10"/>
  <c r="Q178" i="10"/>
  <c r="Q179" i="10"/>
  <c r="Q180" i="10"/>
  <c r="Q181" i="10"/>
  <c r="Q182" i="10"/>
  <c r="Q183" i="10"/>
  <c r="Q184" i="10"/>
  <c r="Q185" i="10"/>
  <c r="Q186" i="10"/>
  <c r="Q187" i="10"/>
  <c r="Q188" i="10"/>
  <c r="Q189" i="10"/>
  <c r="Q190" i="10"/>
  <c r="Q191" i="10"/>
  <c r="Q192" i="10"/>
  <c r="Q193" i="10"/>
  <c r="Q194" i="10"/>
  <c r="Q195" i="10"/>
  <c r="Q196" i="10"/>
  <c r="Q197" i="10"/>
  <c r="Q198" i="10"/>
  <c r="Q199" i="10"/>
  <c r="Q200" i="10"/>
  <c r="Q201" i="10"/>
  <c r="Q202" i="10"/>
  <c r="Q203" i="10"/>
  <c r="Q204" i="10"/>
  <c r="Q205" i="10"/>
  <c r="Q206" i="10"/>
  <c r="Q207" i="10"/>
  <c r="Q208" i="10"/>
  <c r="Q209" i="10"/>
  <c r="Q210" i="10"/>
  <c r="Q211" i="10"/>
  <c r="Q212" i="10"/>
  <c r="Q213" i="10"/>
  <c r="Q214" i="10"/>
  <c r="Q215" i="10"/>
  <c r="Q216" i="10"/>
  <c r="Q217" i="10"/>
  <c r="Q218" i="10"/>
  <c r="Q219" i="10"/>
  <c r="Q220" i="10"/>
  <c r="Q221" i="10"/>
  <c r="Q222" i="10"/>
  <c r="Q223" i="10"/>
  <c r="Q224" i="10"/>
  <c r="Q225" i="10"/>
  <c r="Q226" i="10"/>
  <c r="Q227" i="10"/>
  <c r="Q228" i="10"/>
  <c r="Q229" i="10"/>
  <c r="Q230" i="10"/>
  <c r="Q231" i="10"/>
  <c r="Q232" i="10"/>
  <c r="Q233" i="10"/>
  <c r="Q234" i="10"/>
  <c r="Q235" i="10"/>
  <c r="Q236" i="10"/>
  <c r="Q237" i="10"/>
  <c r="Q238" i="10"/>
  <c r="Q239" i="10"/>
  <c r="Q240" i="10"/>
  <c r="Q241" i="10"/>
  <c r="Q242" i="10"/>
  <c r="Q243" i="10"/>
  <c r="Q244" i="10"/>
  <c r="Q245" i="10"/>
  <c r="Q246" i="10"/>
  <c r="Q247" i="10"/>
  <c r="Q248" i="10"/>
  <c r="Q249" i="10"/>
  <c r="Q250" i="10"/>
  <c r="Q251" i="10"/>
  <c r="Q252" i="10"/>
  <c r="Q253" i="10"/>
  <c r="Q254" i="10"/>
  <c r="Q255" i="10"/>
  <c r="Q256" i="10"/>
  <c r="Q257" i="10"/>
  <c r="Q258" i="10"/>
  <c r="Q259" i="10"/>
  <c r="Q260" i="10"/>
  <c r="Q261" i="10"/>
  <c r="Q262" i="10"/>
  <c r="Q263" i="10"/>
  <c r="Q264" i="10"/>
  <c r="Q265" i="10"/>
  <c r="Q266" i="10"/>
  <c r="Q267" i="10"/>
  <c r="Q268" i="10"/>
  <c r="Q269" i="10"/>
  <c r="Q270" i="10"/>
  <c r="Q271" i="10"/>
  <c r="Q272" i="10"/>
  <c r="Q273" i="10"/>
  <c r="Q274" i="10"/>
  <c r="Q275" i="10"/>
  <c r="Q276" i="10"/>
  <c r="Q277" i="10"/>
  <c r="Q278" i="10"/>
  <c r="Q279" i="10"/>
  <c r="Q280" i="10"/>
  <c r="Q281" i="10"/>
  <c r="Q282" i="10"/>
  <c r="Q283" i="10"/>
  <c r="Q284" i="10"/>
  <c r="Q285" i="10"/>
  <c r="Q286" i="10"/>
  <c r="Q287" i="10"/>
  <c r="Q288" i="10"/>
  <c r="Q289" i="10"/>
  <c r="Q290" i="10"/>
  <c r="Q291" i="10"/>
  <c r="Q292" i="10"/>
  <c r="Q293" i="10"/>
  <c r="Q294" i="10"/>
  <c r="Q295" i="10"/>
  <c r="Q296" i="10"/>
  <c r="Q297" i="10"/>
  <c r="Q298" i="10"/>
  <c r="Q299" i="10"/>
  <c r="Q300" i="10"/>
  <c r="Q301" i="10"/>
  <c r="Q302" i="10"/>
  <c r="Q303" i="10"/>
  <c r="Q304" i="10"/>
  <c r="Q305" i="10"/>
  <c r="Q306" i="10"/>
  <c r="Q307" i="10"/>
  <c r="Q308" i="10"/>
  <c r="Q309" i="10"/>
  <c r="Q310" i="10"/>
  <c r="Q311" i="10"/>
  <c r="Q312" i="10"/>
  <c r="Q313" i="10"/>
  <c r="Q314" i="10"/>
  <c r="Q315" i="10"/>
  <c r="Q316" i="10"/>
  <c r="Q317" i="10"/>
  <c r="Q318" i="10"/>
  <c r="Q319" i="10"/>
  <c r="Q320" i="10"/>
  <c r="Q321" i="10"/>
  <c r="Q322" i="10"/>
  <c r="Q323" i="10"/>
  <c r="Q324" i="10"/>
  <c r="Q325" i="10"/>
  <c r="Q326" i="10"/>
  <c r="Q327" i="10"/>
  <c r="Q328" i="10"/>
  <c r="Q329" i="10"/>
  <c r="Q330" i="10"/>
  <c r="Q331" i="10"/>
  <c r="Q332" i="10"/>
  <c r="Q333" i="10"/>
  <c r="Q334" i="10"/>
  <c r="Q335" i="10"/>
  <c r="Q336" i="10"/>
  <c r="Q337" i="10"/>
  <c r="Q338" i="10"/>
  <c r="Q339" i="10"/>
  <c r="Q340" i="10"/>
  <c r="Q341" i="10"/>
  <c r="Q342" i="10"/>
  <c r="Q343" i="10"/>
  <c r="Q344" i="10"/>
  <c r="Q345" i="10"/>
  <c r="Q346" i="10"/>
  <c r="Q347" i="10"/>
  <c r="Q348" i="10"/>
  <c r="Q349" i="10"/>
  <c r="Q350" i="10"/>
  <c r="Q351" i="10"/>
  <c r="Q352" i="10"/>
  <c r="Q353" i="10"/>
  <c r="Q354" i="10"/>
  <c r="Q355" i="10"/>
  <c r="Q356" i="10"/>
  <c r="Q357" i="10"/>
  <c r="Q358" i="10"/>
  <c r="Q359" i="10"/>
  <c r="Q360" i="10"/>
  <c r="Q361" i="10"/>
  <c r="Q362" i="10"/>
  <c r="Q363" i="10"/>
  <c r="Q364" i="10"/>
  <c r="Q365" i="10"/>
  <c r="Q366" i="10"/>
  <c r="Q367" i="10"/>
  <c r="Q368" i="10"/>
  <c r="Q369" i="10"/>
  <c r="Q370" i="10"/>
  <c r="Q371" i="10"/>
  <c r="Q372" i="10"/>
  <c r="Q373" i="10"/>
  <c r="Q374" i="10"/>
  <c r="Q375" i="10"/>
  <c r="Q376" i="10"/>
  <c r="Q377" i="10"/>
  <c r="Q378" i="10"/>
  <c r="Q379" i="10"/>
  <c r="Q380" i="10"/>
  <c r="Q381" i="10"/>
  <c r="Q382" i="10"/>
  <c r="Q383" i="10"/>
  <c r="Q384" i="10"/>
  <c r="Q385" i="10"/>
  <c r="Q386" i="10"/>
  <c r="Q387" i="10"/>
  <c r="Q388" i="10"/>
  <c r="Q389" i="10"/>
  <c r="Q390" i="10"/>
  <c r="Q391" i="10"/>
  <c r="Q392" i="10"/>
  <c r="Q393" i="10"/>
  <c r="Q394" i="10"/>
  <c r="Q395" i="10"/>
  <c r="Q396" i="10"/>
  <c r="Q397" i="10"/>
  <c r="Q398" i="10"/>
  <c r="Q399" i="10"/>
  <c r="Q400" i="10"/>
  <c r="Q401" i="10"/>
  <c r="Q402" i="10"/>
  <c r="Q403" i="10"/>
  <c r="Q404" i="10"/>
  <c r="Q405" i="10"/>
  <c r="Q406" i="10"/>
  <c r="Q407" i="10"/>
  <c r="Q408" i="10"/>
  <c r="Q409" i="10"/>
  <c r="Q410" i="10"/>
  <c r="Q411" i="10"/>
  <c r="Q412" i="10"/>
  <c r="Q413" i="10"/>
  <c r="Q414" i="10"/>
  <c r="Q415" i="10"/>
  <c r="Q416" i="10"/>
  <c r="Q417" i="10"/>
  <c r="Q418" i="10"/>
  <c r="Q419" i="10"/>
  <c r="Q420" i="10"/>
  <c r="Q421" i="10"/>
  <c r="Q422" i="10"/>
  <c r="Q423" i="10"/>
  <c r="Q424" i="10"/>
  <c r="Q425" i="10"/>
  <c r="Q426" i="10"/>
  <c r="Q427" i="10"/>
  <c r="Q428" i="10"/>
  <c r="Q429" i="10"/>
  <c r="Q430" i="10"/>
  <c r="Q431" i="10"/>
  <c r="Q432" i="10"/>
  <c r="Q433" i="10"/>
  <c r="Q434" i="10"/>
  <c r="Q435" i="10"/>
  <c r="Q436" i="10"/>
  <c r="Q437" i="10"/>
  <c r="Q438" i="10"/>
  <c r="Q439" i="10"/>
  <c r="Q440" i="10"/>
  <c r="Q441" i="10"/>
  <c r="Q442" i="10"/>
  <c r="Q443" i="10"/>
  <c r="Q444" i="10"/>
  <c r="Q445" i="10"/>
  <c r="Q446" i="10"/>
  <c r="Q447" i="10"/>
  <c r="Q448" i="10"/>
  <c r="Q449" i="10"/>
  <c r="Q450" i="10"/>
  <c r="Q451" i="10"/>
  <c r="Q452" i="10"/>
  <c r="Q453" i="10"/>
  <c r="Q454" i="10"/>
  <c r="Q455" i="10"/>
  <c r="Q456" i="10"/>
  <c r="Q457" i="10"/>
  <c r="Q458" i="10"/>
  <c r="Q459" i="10"/>
  <c r="Q460" i="10"/>
  <c r="Q461" i="10"/>
  <c r="Q462" i="10"/>
  <c r="Q463" i="10"/>
  <c r="Q464" i="10"/>
  <c r="Q465" i="10"/>
  <c r="Q466" i="10"/>
  <c r="Q467" i="10"/>
  <c r="Q468" i="10"/>
  <c r="Q469" i="10"/>
  <c r="Q470" i="10"/>
  <c r="Q471" i="10"/>
  <c r="Q472" i="10"/>
  <c r="Q473" i="10"/>
  <c r="Q474" i="10"/>
  <c r="Q475" i="10"/>
  <c r="Q476" i="10"/>
  <c r="Q477" i="10"/>
  <c r="Q478" i="10"/>
  <c r="Q479" i="10"/>
  <c r="Q480" i="10"/>
  <c r="Q481" i="10"/>
  <c r="Q482" i="10"/>
  <c r="Q483" i="10"/>
  <c r="Q484" i="10"/>
  <c r="Q485" i="10"/>
  <c r="Q486" i="10"/>
  <c r="Q487" i="10"/>
  <c r="Q488" i="10"/>
  <c r="Q489" i="10"/>
  <c r="Q490" i="10"/>
  <c r="Q491" i="10"/>
  <c r="Q492" i="10"/>
  <c r="Q493" i="10"/>
  <c r="Q494" i="10"/>
  <c r="Q495" i="10"/>
  <c r="Q496" i="10"/>
  <c r="Q497" i="10"/>
  <c r="Q498" i="10"/>
  <c r="Q499" i="10"/>
  <c r="Q500" i="10"/>
  <c r="Q501" i="10"/>
  <c r="Q502" i="10"/>
  <c r="P3" i="10"/>
  <c r="S3" i="10" s="1"/>
  <c r="P4" i="10"/>
  <c r="P7" i="10"/>
  <c r="P8" i="10"/>
  <c r="P9" i="10"/>
  <c r="P10" i="10"/>
  <c r="P11" i="10"/>
  <c r="O11" i="10" s="1"/>
  <c r="P12" i="10"/>
  <c r="O12" i="10" s="1"/>
  <c r="P13" i="10"/>
  <c r="P14" i="10"/>
  <c r="P15" i="10"/>
  <c r="O15" i="10" s="1"/>
  <c r="P16" i="10"/>
  <c r="P17" i="10"/>
  <c r="P18" i="10"/>
  <c r="P19" i="10"/>
  <c r="P20" i="10"/>
  <c r="P21" i="10"/>
  <c r="P22" i="10"/>
  <c r="P23" i="10"/>
  <c r="O23" i="10" s="1"/>
  <c r="P24" i="10"/>
  <c r="P25" i="10"/>
  <c r="P26" i="10"/>
  <c r="P27" i="10"/>
  <c r="P28" i="10"/>
  <c r="P29" i="10"/>
  <c r="P30" i="10"/>
  <c r="P31" i="10"/>
  <c r="O31" i="10" s="1"/>
  <c r="P32" i="10"/>
  <c r="P33" i="10"/>
  <c r="P34" i="10"/>
  <c r="P35" i="10"/>
  <c r="P36" i="10"/>
  <c r="P37" i="10"/>
  <c r="P38" i="10"/>
  <c r="P39" i="10"/>
  <c r="O39" i="10" s="1"/>
  <c r="P40" i="10"/>
  <c r="P41" i="10"/>
  <c r="P42" i="10"/>
  <c r="P43" i="10"/>
  <c r="P44" i="10"/>
  <c r="P45" i="10"/>
  <c r="P46" i="10"/>
  <c r="P47" i="10"/>
  <c r="O47" i="10" s="1"/>
  <c r="P48" i="10"/>
  <c r="P49" i="10"/>
  <c r="P50" i="10"/>
  <c r="P51" i="10"/>
  <c r="P52" i="10"/>
  <c r="P53" i="10"/>
  <c r="P54" i="10"/>
  <c r="P55" i="10"/>
  <c r="O55" i="10" s="1"/>
  <c r="P56" i="10"/>
  <c r="P57" i="10"/>
  <c r="P58" i="10"/>
  <c r="P59" i="10"/>
  <c r="O59" i="10" s="1"/>
  <c r="P60" i="10"/>
  <c r="P61" i="10"/>
  <c r="P62" i="10"/>
  <c r="P63" i="10"/>
  <c r="O63" i="10" s="1"/>
  <c r="P64" i="10"/>
  <c r="P65" i="10"/>
  <c r="P66" i="10"/>
  <c r="P67" i="10"/>
  <c r="P68" i="10"/>
  <c r="P69" i="10"/>
  <c r="P70" i="10"/>
  <c r="P71" i="10"/>
  <c r="O71" i="10" s="1"/>
  <c r="P72" i="10"/>
  <c r="P73" i="10"/>
  <c r="P74" i="10"/>
  <c r="P75" i="10"/>
  <c r="P76" i="10"/>
  <c r="P77" i="10"/>
  <c r="P78" i="10"/>
  <c r="P79" i="10"/>
  <c r="O79" i="10" s="1"/>
  <c r="P80" i="10"/>
  <c r="P81" i="10"/>
  <c r="P82" i="10"/>
  <c r="P83" i="10"/>
  <c r="P84" i="10"/>
  <c r="P85" i="10"/>
  <c r="P86" i="10"/>
  <c r="P87" i="10"/>
  <c r="O87" i="10" s="1"/>
  <c r="P88" i="10"/>
  <c r="P89" i="10"/>
  <c r="P90" i="10"/>
  <c r="P91" i="10"/>
  <c r="O91" i="10" s="1"/>
  <c r="P92" i="10"/>
  <c r="P93" i="10"/>
  <c r="P94" i="10"/>
  <c r="P95" i="10"/>
  <c r="O95" i="10" s="1"/>
  <c r="P96" i="10"/>
  <c r="P97" i="10"/>
  <c r="P98" i="10"/>
  <c r="P99" i="10"/>
  <c r="P100" i="10"/>
  <c r="P101" i="10"/>
  <c r="P102" i="10"/>
  <c r="P103" i="10"/>
  <c r="O103" i="10" s="1"/>
  <c r="P104" i="10"/>
  <c r="P105" i="10"/>
  <c r="P106" i="10"/>
  <c r="P107" i="10"/>
  <c r="P108" i="10"/>
  <c r="P109" i="10"/>
  <c r="P110" i="10"/>
  <c r="P111" i="10"/>
  <c r="O111" i="10" s="1"/>
  <c r="P112" i="10"/>
  <c r="P113" i="10"/>
  <c r="P114" i="10"/>
  <c r="P115" i="10"/>
  <c r="P116" i="10"/>
  <c r="P117" i="10"/>
  <c r="P118" i="10"/>
  <c r="P119" i="10"/>
  <c r="O119" i="10" s="1"/>
  <c r="P120" i="10"/>
  <c r="P121" i="10"/>
  <c r="P122" i="10"/>
  <c r="P123" i="10"/>
  <c r="O123" i="10" s="1"/>
  <c r="P124" i="10"/>
  <c r="P125" i="10"/>
  <c r="P126" i="10"/>
  <c r="P127" i="10"/>
  <c r="O127" i="10" s="1"/>
  <c r="P128" i="10"/>
  <c r="P129" i="10"/>
  <c r="P130" i="10"/>
  <c r="P131" i="10"/>
  <c r="P132" i="10"/>
  <c r="P133" i="10"/>
  <c r="P134" i="10"/>
  <c r="P135" i="10"/>
  <c r="O135" i="10" s="1"/>
  <c r="P136" i="10"/>
  <c r="P137" i="10"/>
  <c r="P138" i="10"/>
  <c r="P139" i="10"/>
  <c r="P140" i="10"/>
  <c r="P141" i="10"/>
  <c r="P142" i="10"/>
  <c r="P143" i="10"/>
  <c r="O143" i="10" s="1"/>
  <c r="P144" i="10"/>
  <c r="P145" i="10"/>
  <c r="P146" i="10"/>
  <c r="P147" i="10"/>
  <c r="P148" i="10"/>
  <c r="P149" i="10"/>
  <c r="P150" i="10"/>
  <c r="P151" i="10"/>
  <c r="O151" i="10" s="1"/>
  <c r="P152" i="10"/>
  <c r="P153" i="10"/>
  <c r="P154" i="10"/>
  <c r="P155" i="10"/>
  <c r="O155" i="10" s="1"/>
  <c r="P156" i="10"/>
  <c r="P157" i="10"/>
  <c r="P158" i="10"/>
  <c r="P159" i="10"/>
  <c r="O159" i="10" s="1"/>
  <c r="P160" i="10"/>
  <c r="P161" i="10"/>
  <c r="P162" i="10"/>
  <c r="P163" i="10"/>
  <c r="P164" i="10"/>
  <c r="P165" i="10"/>
  <c r="P166" i="10"/>
  <c r="P167" i="10"/>
  <c r="O167" i="10" s="1"/>
  <c r="P168" i="10"/>
  <c r="P169" i="10"/>
  <c r="P170" i="10"/>
  <c r="P171" i="10"/>
  <c r="P172" i="10"/>
  <c r="P173" i="10"/>
  <c r="P174" i="10"/>
  <c r="P175" i="10"/>
  <c r="O175" i="10" s="1"/>
  <c r="P176" i="10"/>
  <c r="P177" i="10"/>
  <c r="P178" i="10"/>
  <c r="P179" i="10"/>
  <c r="P180" i="10"/>
  <c r="P181" i="10"/>
  <c r="P182" i="10"/>
  <c r="P183" i="10"/>
  <c r="O183" i="10" s="1"/>
  <c r="P184" i="10"/>
  <c r="P185" i="10"/>
  <c r="P186" i="10"/>
  <c r="P187" i="10"/>
  <c r="O187" i="10" s="1"/>
  <c r="P188" i="10"/>
  <c r="P189" i="10"/>
  <c r="P190" i="10"/>
  <c r="P191" i="10"/>
  <c r="O191" i="10" s="1"/>
  <c r="P192" i="10"/>
  <c r="P193" i="10"/>
  <c r="P194" i="10"/>
  <c r="P195" i="10"/>
  <c r="P196" i="10"/>
  <c r="P197" i="10"/>
  <c r="P198" i="10"/>
  <c r="P199" i="10"/>
  <c r="O199" i="10" s="1"/>
  <c r="P200" i="10"/>
  <c r="P201" i="10"/>
  <c r="P202" i="10"/>
  <c r="P203" i="10"/>
  <c r="P204" i="10"/>
  <c r="P205" i="10"/>
  <c r="P206" i="10"/>
  <c r="P207" i="10"/>
  <c r="O207" i="10" s="1"/>
  <c r="P208" i="10"/>
  <c r="P209" i="10"/>
  <c r="P210" i="10"/>
  <c r="P211" i="10"/>
  <c r="P212" i="10"/>
  <c r="P213" i="10"/>
  <c r="P214" i="10"/>
  <c r="P215" i="10"/>
  <c r="O215" i="10" s="1"/>
  <c r="P216" i="10"/>
  <c r="P217" i="10"/>
  <c r="P218" i="10"/>
  <c r="P219" i="10"/>
  <c r="O219" i="10" s="1"/>
  <c r="P220" i="10"/>
  <c r="P221" i="10"/>
  <c r="P222" i="10"/>
  <c r="P223" i="10"/>
  <c r="O223" i="10" s="1"/>
  <c r="P224" i="10"/>
  <c r="P225" i="10"/>
  <c r="P226" i="10"/>
  <c r="P227" i="10"/>
  <c r="P228" i="10"/>
  <c r="P229" i="10"/>
  <c r="P230" i="10"/>
  <c r="P231" i="10"/>
  <c r="O231" i="10" s="1"/>
  <c r="P232" i="10"/>
  <c r="P233" i="10"/>
  <c r="P234" i="10"/>
  <c r="P235" i="10"/>
  <c r="P236" i="10"/>
  <c r="P237" i="10"/>
  <c r="P238" i="10"/>
  <c r="P239" i="10"/>
  <c r="O239" i="10" s="1"/>
  <c r="P240" i="10"/>
  <c r="P241" i="10"/>
  <c r="P242" i="10"/>
  <c r="P243" i="10"/>
  <c r="P244" i="10"/>
  <c r="P245" i="10"/>
  <c r="P246" i="10"/>
  <c r="P247" i="10"/>
  <c r="O247" i="10" s="1"/>
  <c r="P248" i="10"/>
  <c r="P249" i="10"/>
  <c r="P250" i="10"/>
  <c r="P251" i="10"/>
  <c r="O251" i="10" s="1"/>
  <c r="P252" i="10"/>
  <c r="P253" i="10"/>
  <c r="P254" i="10"/>
  <c r="P255" i="10"/>
  <c r="O255" i="10" s="1"/>
  <c r="P256" i="10"/>
  <c r="O256" i="10" s="1"/>
  <c r="P257" i="10"/>
  <c r="P258" i="10"/>
  <c r="P259" i="10"/>
  <c r="P260" i="10"/>
  <c r="O260" i="10" s="1"/>
  <c r="P261" i="10"/>
  <c r="P262" i="10"/>
  <c r="P263" i="10"/>
  <c r="O263" i="10" s="1"/>
  <c r="P264" i="10"/>
  <c r="O264" i="10" s="1"/>
  <c r="P265" i="10"/>
  <c r="P266" i="10"/>
  <c r="P267" i="10"/>
  <c r="P268" i="10"/>
  <c r="O268" i="10" s="1"/>
  <c r="P269" i="10"/>
  <c r="P270" i="10"/>
  <c r="P271" i="10"/>
  <c r="O271" i="10" s="1"/>
  <c r="P272" i="10"/>
  <c r="O272" i="10" s="1"/>
  <c r="P273" i="10"/>
  <c r="P274" i="10"/>
  <c r="P275" i="10"/>
  <c r="P276" i="10"/>
  <c r="O276" i="10" s="1"/>
  <c r="P277" i="10"/>
  <c r="P278" i="10"/>
  <c r="P279" i="10"/>
  <c r="O279" i="10" s="1"/>
  <c r="P280" i="10"/>
  <c r="O280" i="10" s="1"/>
  <c r="P281" i="10"/>
  <c r="P282" i="10"/>
  <c r="P283" i="10"/>
  <c r="O283" i="10" s="1"/>
  <c r="P284" i="10"/>
  <c r="O284" i="10" s="1"/>
  <c r="P285" i="10"/>
  <c r="P286" i="10"/>
  <c r="P287" i="10"/>
  <c r="O287" i="10" s="1"/>
  <c r="P288" i="10"/>
  <c r="O288" i="10" s="1"/>
  <c r="P289" i="10"/>
  <c r="P290" i="10"/>
  <c r="P291" i="10"/>
  <c r="P292" i="10"/>
  <c r="O292" i="10" s="1"/>
  <c r="P293" i="10"/>
  <c r="P294" i="10"/>
  <c r="P295" i="10"/>
  <c r="O295" i="10" s="1"/>
  <c r="P296" i="10"/>
  <c r="O296" i="10" s="1"/>
  <c r="P297" i="10"/>
  <c r="P298" i="10"/>
  <c r="P299" i="10"/>
  <c r="P300" i="10"/>
  <c r="O300" i="10" s="1"/>
  <c r="P301" i="10"/>
  <c r="P302" i="10"/>
  <c r="P303" i="10"/>
  <c r="O303" i="10" s="1"/>
  <c r="P304" i="10"/>
  <c r="O304" i="10" s="1"/>
  <c r="P305" i="10"/>
  <c r="P306" i="10"/>
  <c r="P307" i="10"/>
  <c r="P308" i="10"/>
  <c r="O308" i="10" s="1"/>
  <c r="P309" i="10"/>
  <c r="P310" i="10"/>
  <c r="P311" i="10"/>
  <c r="O311" i="10" s="1"/>
  <c r="P312" i="10"/>
  <c r="O312" i="10" s="1"/>
  <c r="P313" i="10"/>
  <c r="P314" i="10"/>
  <c r="P315" i="10"/>
  <c r="O315" i="10" s="1"/>
  <c r="P316" i="10"/>
  <c r="O316" i="10" s="1"/>
  <c r="P317" i="10"/>
  <c r="P318" i="10"/>
  <c r="P319" i="10"/>
  <c r="O319" i="10" s="1"/>
  <c r="P320" i="10"/>
  <c r="O320" i="10" s="1"/>
  <c r="P321" i="10"/>
  <c r="P322" i="10"/>
  <c r="P323" i="10"/>
  <c r="P324" i="10"/>
  <c r="O324" i="10" s="1"/>
  <c r="P325" i="10"/>
  <c r="P326" i="10"/>
  <c r="P327" i="10"/>
  <c r="O327" i="10" s="1"/>
  <c r="P328" i="10"/>
  <c r="O328" i="10" s="1"/>
  <c r="P329" i="10"/>
  <c r="P330" i="10"/>
  <c r="P331" i="10"/>
  <c r="P332" i="10"/>
  <c r="O332" i="10" s="1"/>
  <c r="P333" i="10"/>
  <c r="P334" i="10"/>
  <c r="P335" i="10"/>
  <c r="O335" i="10" s="1"/>
  <c r="P336" i="10"/>
  <c r="O336" i="10" s="1"/>
  <c r="P337" i="10"/>
  <c r="P338" i="10"/>
  <c r="P339" i="10"/>
  <c r="P340" i="10"/>
  <c r="O340" i="10" s="1"/>
  <c r="P341" i="10"/>
  <c r="P342" i="10"/>
  <c r="P343" i="10"/>
  <c r="O343" i="10" s="1"/>
  <c r="P344" i="10"/>
  <c r="P345" i="10"/>
  <c r="P346" i="10"/>
  <c r="P347" i="10"/>
  <c r="O347" i="10" s="1"/>
  <c r="P348" i="10"/>
  <c r="P349" i="10"/>
  <c r="P350" i="10"/>
  <c r="P351" i="10"/>
  <c r="P352" i="10"/>
  <c r="P353" i="10"/>
  <c r="P354" i="10"/>
  <c r="P355" i="10"/>
  <c r="P356" i="10"/>
  <c r="P357" i="10"/>
  <c r="P358" i="10"/>
  <c r="P359" i="10"/>
  <c r="P360" i="10"/>
  <c r="P361" i="10"/>
  <c r="P362" i="10"/>
  <c r="P363" i="10"/>
  <c r="P364" i="10"/>
  <c r="P365" i="10"/>
  <c r="P366" i="10"/>
  <c r="P367" i="10"/>
  <c r="P368" i="10"/>
  <c r="P369" i="10"/>
  <c r="P370" i="10"/>
  <c r="P371" i="10"/>
  <c r="P372" i="10"/>
  <c r="P373" i="10"/>
  <c r="P374" i="10"/>
  <c r="P375" i="10"/>
  <c r="P376" i="10"/>
  <c r="P377" i="10"/>
  <c r="P378" i="10"/>
  <c r="P379" i="10"/>
  <c r="P380" i="10"/>
  <c r="P381" i="10"/>
  <c r="P382" i="10"/>
  <c r="P383" i="10"/>
  <c r="P384" i="10"/>
  <c r="P385" i="10"/>
  <c r="P386" i="10"/>
  <c r="P387" i="10"/>
  <c r="P388" i="10"/>
  <c r="P389" i="10"/>
  <c r="P390" i="10"/>
  <c r="P391" i="10"/>
  <c r="P392" i="10"/>
  <c r="P393" i="10"/>
  <c r="P394" i="10"/>
  <c r="P395" i="10"/>
  <c r="P396" i="10"/>
  <c r="P397" i="10"/>
  <c r="P398" i="10"/>
  <c r="P399" i="10"/>
  <c r="P400" i="10"/>
  <c r="P401" i="10"/>
  <c r="P402" i="10"/>
  <c r="P403" i="10"/>
  <c r="P404" i="10"/>
  <c r="P405" i="10"/>
  <c r="P406" i="10"/>
  <c r="P407" i="10"/>
  <c r="P408" i="10"/>
  <c r="P409" i="10"/>
  <c r="P410" i="10"/>
  <c r="P411" i="10"/>
  <c r="P412" i="10"/>
  <c r="P413" i="10"/>
  <c r="P414" i="10"/>
  <c r="P415" i="10"/>
  <c r="P416" i="10"/>
  <c r="P417" i="10"/>
  <c r="P418" i="10"/>
  <c r="P419" i="10"/>
  <c r="P420" i="10"/>
  <c r="P421" i="10"/>
  <c r="P422" i="10"/>
  <c r="P423" i="10"/>
  <c r="P424" i="10"/>
  <c r="P425" i="10"/>
  <c r="P426" i="10"/>
  <c r="P427" i="10"/>
  <c r="P428"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S5" i="10" l="1"/>
  <c r="S4" i="10"/>
  <c r="S1" i="10" s="1"/>
  <c r="O501" i="10"/>
  <c r="O497" i="10"/>
  <c r="O493" i="10"/>
  <c r="O489" i="10"/>
  <c r="O485" i="10"/>
  <c r="O481" i="10"/>
  <c r="O477" i="10"/>
  <c r="O473" i="10"/>
  <c r="O469" i="10"/>
  <c r="O465" i="10"/>
  <c r="O461" i="10"/>
  <c r="O457" i="10"/>
  <c r="O453" i="10"/>
  <c r="O449" i="10"/>
  <c r="O445" i="10"/>
  <c r="O441" i="10"/>
  <c r="O437" i="10"/>
  <c r="O433" i="10"/>
  <c r="O429" i="10"/>
  <c r="O425" i="10"/>
  <c r="O421" i="10"/>
  <c r="O417" i="10"/>
  <c r="O413" i="10"/>
  <c r="O409" i="10"/>
  <c r="O405" i="10"/>
  <c r="O401" i="10"/>
  <c r="O397" i="10"/>
  <c r="O393" i="10"/>
  <c r="O389" i="10"/>
  <c r="O385" i="10"/>
  <c r="O381" i="10"/>
  <c r="O377" i="10"/>
  <c r="O373" i="10"/>
  <c r="O369" i="10"/>
  <c r="O365" i="10"/>
  <c r="O361" i="10"/>
  <c r="O357" i="10"/>
  <c r="O353" i="10"/>
  <c r="O349" i="10"/>
  <c r="O345" i="10"/>
  <c r="O341" i="10"/>
  <c r="O337" i="10"/>
  <c r="O333" i="10"/>
  <c r="O329" i="10"/>
  <c r="O325" i="10"/>
  <c r="O321" i="10"/>
  <c r="O317" i="10"/>
  <c r="O313" i="10"/>
  <c r="O309" i="10"/>
  <c r="O305" i="10"/>
  <c r="O388" i="10"/>
  <c r="O384" i="10"/>
  <c r="O380" i="10"/>
  <c r="O376" i="10"/>
  <c r="O372" i="10"/>
  <c r="O368" i="10"/>
  <c r="O364" i="10"/>
  <c r="O360" i="10"/>
  <c r="O356" i="10"/>
  <c r="O352" i="10"/>
  <c r="O348" i="10"/>
  <c r="O344" i="10"/>
  <c r="O500" i="10"/>
  <c r="O496" i="10"/>
  <c r="O492" i="10"/>
  <c r="O488" i="10"/>
  <c r="O484" i="10"/>
  <c r="O480" i="10"/>
  <c r="O476" i="10"/>
  <c r="O472" i="10"/>
  <c r="O468" i="10"/>
  <c r="O464" i="10"/>
  <c r="O460" i="10"/>
  <c r="O456" i="10"/>
  <c r="O452" i="10"/>
  <c r="O448" i="10"/>
  <c r="O444" i="10"/>
  <c r="O440" i="10"/>
  <c r="O436" i="10"/>
  <c r="O432" i="10"/>
  <c r="O428" i="10"/>
  <c r="O424" i="10"/>
  <c r="O420" i="10"/>
  <c r="O416" i="10"/>
  <c r="O412" i="10"/>
  <c r="O408" i="10"/>
  <c r="O404" i="10"/>
  <c r="O400" i="10"/>
  <c r="O396" i="10"/>
  <c r="O392" i="10"/>
  <c r="O252" i="10"/>
  <c r="O248" i="10"/>
  <c r="O244" i="10"/>
  <c r="O240" i="10"/>
  <c r="O236" i="10"/>
  <c r="O232" i="10"/>
  <c r="O228" i="10"/>
  <c r="O224" i="10"/>
  <c r="O216" i="10"/>
  <c r="O208" i="10"/>
  <c r="O200" i="10"/>
  <c r="O196" i="10"/>
  <c r="O192" i="10"/>
  <c r="O188" i="10"/>
  <c r="O180" i="10"/>
  <c r="O176" i="10"/>
  <c r="O172" i="10"/>
  <c r="O168" i="10"/>
  <c r="O164" i="10"/>
  <c r="O160" i="10"/>
  <c r="O156" i="10"/>
  <c r="O152" i="10"/>
  <c r="O148" i="10"/>
  <c r="O144" i="10"/>
  <c r="O140" i="10"/>
  <c r="O136" i="10"/>
  <c r="O132" i="10"/>
  <c r="O128" i="10"/>
  <c r="O124" i="10"/>
  <c r="O120" i="10"/>
  <c r="O116" i="10"/>
  <c r="O112" i="10"/>
  <c r="O108" i="10"/>
  <c r="O104" i="10"/>
  <c r="O100" i="10"/>
  <c r="O96" i="10"/>
  <c r="O92" i="10"/>
  <c r="O88" i="10"/>
  <c r="O84" i="10"/>
  <c r="O80" i="10"/>
  <c r="O76" i="10"/>
  <c r="O72" i="10"/>
  <c r="O68" i="10"/>
  <c r="O64" i="10"/>
  <c r="O60" i="10"/>
  <c r="O56" i="10"/>
  <c r="O52" i="10"/>
  <c r="O48" i="10"/>
  <c r="O44" i="10"/>
  <c r="O40" i="10"/>
  <c r="O36" i="10"/>
  <c r="O32" i="10"/>
  <c r="O28" i="10"/>
  <c r="O24" i="10"/>
  <c r="O20" i="10"/>
  <c r="O16" i="10"/>
  <c r="O220" i="10"/>
  <c r="O212" i="10"/>
  <c r="O204" i="10"/>
  <c r="O184" i="10"/>
  <c r="O502" i="10"/>
  <c r="O498" i="10"/>
  <c r="O494" i="10"/>
  <c r="O490" i="10"/>
  <c r="O486" i="10"/>
  <c r="O482" i="10"/>
  <c r="O478" i="10"/>
  <c r="O474" i="10"/>
  <c r="O470" i="10"/>
  <c r="O466" i="10"/>
  <c r="O462" i="10"/>
  <c r="O458" i="10"/>
  <c r="O454" i="10"/>
  <c r="O450" i="10"/>
  <c r="O446" i="10"/>
  <c r="O442" i="10"/>
  <c r="O438" i="10"/>
  <c r="O434" i="10"/>
  <c r="O430" i="10"/>
  <c r="O426" i="10"/>
  <c r="O422" i="10"/>
  <c r="O418" i="10"/>
  <c r="O414" i="10"/>
  <c r="O410" i="10"/>
  <c r="O406" i="10"/>
  <c r="O402" i="10"/>
  <c r="O398" i="10"/>
  <c r="O394" i="10"/>
  <c r="O390" i="10"/>
  <c r="O386" i="10"/>
  <c r="O382" i="10"/>
  <c r="O378" i="10"/>
  <c r="O374" i="10"/>
  <c r="O370" i="10"/>
  <c r="O366" i="10"/>
  <c r="O362" i="10"/>
  <c r="O358" i="10"/>
  <c r="O354" i="10"/>
  <c r="O350" i="10"/>
  <c r="O346" i="10"/>
  <c r="O338" i="10"/>
  <c r="O330" i="10"/>
  <c r="O322" i="10"/>
  <c r="O314" i="10"/>
  <c r="O306" i="10"/>
  <c r="O298" i="10"/>
  <c r="O290" i="10"/>
  <c r="O282" i="10"/>
  <c r="O274" i="10"/>
  <c r="O266" i="10"/>
  <c r="O258" i="10"/>
  <c r="O250" i="10"/>
  <c r="O242" i="10"/>
  <c r="O234" i="10"/>
  <c r="O226" i="10"/>
  <c r="O218" i="10"/>
  <c r="O210" i="10"/>
  <c r="O202" i="10"/>
  <c r="O194" i="10"/>
  <c r="O186" i="10"/>
  <c r="O178" i="10"/>
  <c r="O170" i="10"/>
  <c r="O162" i="10"/>
  <c r="O154" i="10"/>
  <c r="O146" i="10"/>
  <c r="O138" i="10"/>
  <c r="O130" i="10"/>
  <c r="O122" i="10"/>
  <c r="O114" i="10"/>
  <c r="O106" i="10"/>
  <c r="O98" i="10"/>
  <c r="O90" i="10"/>
  <c r="O82" i="10"/>
  <c r="O74" i="10"/>
  <c r="O66" i="10"/>
  <c r="O58" i="10"/>
  <c r="O50" i="10"/>
  <c r="O42" i="10"/>
  <c r="O34" i="10"/>
  <c r="O26" i="10"/>
  <c r="O18" i="10"/>
  <c r="O301" i="10"/>
  <c r="O297" i="10"/>
  <c r="O293" i="10"/>
  <c r="O289" i="10"/>
  <c r="O285" i="10"/>
  <c r="O281" i="10"/>
  <c r="O277" i="10"/>
  <c r="O273" i="10"/>
  <c r="O269" i="10"/>
  <c r="O265" i="10"/>
  <c r="O261" i="10"/>
  <c r="O257" i="10"/>
  <c r="O253" i="10"/>
  <c r="O249" i="10"/>
  <c r="O245" i="10"/>
  <c r="O241" i="10"/>
  <c r="O237" i="10"/>
  <c r="O233" i="10"/>
  <c r="O229" i="10"/>
  <c r="O225" i="10"/>
  <c r="O221" i="10"/>
  <c r="O217" i="10"/>
  <c r="O213" i="10"/>
  <c r="O209" i="10"/>
  <c r="O205" i="10"/>
  <c r="O201" i="10"/>
  <c r="O197" i="10"/>
  <c r="O193" i="10"/>
  <c r="O189" i="10"/>
  <c r="O185" i="10"/>
  <c r="O181" i="10"/>
  <c r="O177" i="10"/>
  <c r="O173" i="10"/>
  <c r="O169" i="10"/>
  <c r="O165" i="10"/>
  <c r="O161" i="10"/>
  <c r="O157" i="10"/>
  <c r="O149" i="10"/>
  <c r="O141" i="10"/>
  <c r="O133" i="10"/>
  <c r="O125" i="10"/>
  <c r="O117" i="10"/>
  <c r="O109" i="10"/>
  <c r="O101" i="10"/>
  <c r="O93" i="10"/>
  <c r="O85" i="10"/>
  <c r="O77" i="10"/>
  <c r="O69" i="10"/>
  <c r="O65" i="10"/>
  <c r="O57" i="10"/>
  <c r="O53" i="10"/>
  <c r="O49" i="10"/>
  <c r="O45" i="10"/>
  <c r="O41" i="10"/>
  <c r="O37" i="10"/>
  <c r="O33" i="10"/>
  <c r="O29" i="10"/>
  <c r="O25" i="10"/>
  <c r="O21" i="10"/>
  <c r="O17" i="10"/>
  <c r="O13" i="10"/>
  <c r="O153" i="10"/>
  <c r="O145" i="10"/>
  <c r="O137" i="10"/>
  <c r="O129" i="10"/>
  <c r="O121" i="10"/>
  <c r="O113" i="10"/>
  <c r="O105" i="10"/>
  <c r="O97" i="10"/>
  <c r="O89" i="10"/>
  <c r="O81" i="10"/>
  <c r="O73" i="10"/>
  <c r="O61" i="10"/>
  <c r="O499" i="10"/>
  <c r="O495" i="10"/>
  <c r="O491" i="10"/>
  <c r="O487" i="10"/>
  <c r="O483" i="10"/>
  <c r="O479" i="10"/>
  <c r="O475" i="10"/>
  <c r="O471" i="10"/>
  <c r="O467" i="10"/>
  <c r="O463" i="10"/>
  <c r="O459" i="10"/>
  <c r="O455" i="10"/>
  <c r="O451" i="10"/>
  <c r="O447" i="10"/>
  <c r="O443" i="10"/>
  <c r="O439" i="10"/>
  <c r="O435" i="10"/>
  <c r="O431" i="10"/>
  <c r="O427" i="10"/>
  <c r="O423" i="10"/>
  <c r="O419" i="10"/>
  <c r="O415" i="10"/>
  <c r="O411" i="10"/>
  <c r="O407" i="10"/>
  <c r="O403" i="10"/>
  <c r="O399" i="10"/>
  <c r="O395" i="10"/>
  <c r="O391" i="10"/>
  <c r="O387" i="10"/>
  <c r="O383" i="10"/>
  <c r="O379" i="10"/>
  <c r="O375" i="10"/>
  <c r="O371" i="10"/>
  <c r="O367" i="10"/>
  <c r="O363" i="10"/>
  <c r="O359" i="10"/>
  <c r="O355" i="10"/>
  <c r="O351" i="10"/>
  <c r="O339" i="10"/>
  <c r="O331" i="10"/>
  <c r="O323" i="10"/>
  <c r="O307" i="10"/>
  <c r="O299" i="10"/>
  <c r="O291" i="10"/>
  <c r="O275" i="10"/>
  <c r="O267" i="10"/>
  <c r="O259" i="10"/>
  <c r="O243" i="10"/>
  <c r="O235" i="10"/>
  <c r="O227" i="10"/>
  <c r="O211" i="10"/>
  <c r="O203" i="10"/>
  <c r="O195" i="10"/>
  <c r="O179" i="10"/>
  <c r="O171" i="10"/>
  <c r="O163" i="10"/>
  <c r="O147" i="10"/>
  <c r="O139" i="10"/>
  <c r="O131" i="10"/>
  <c r="O115" i="10"/>
  <c r="O107" i="10"/>
  <c r="O99" i="10"/>
  <c r="O83" i="10"/>
  <c r="O75" i="10"/>
  <c r="O67" i="10"/>
  <c r="O51" i="10"/>
  <c r="O43" i="10"/>
  <c r="O35" i="10"/>
  <c r="O27" i="10"/>
  <c r="O19" i="10"/>
  <c r="O342" i="10"/>
  <c r="O334" i="10"/>
  <c r="O326" i="10"/>
  <c r="O318" i="10"/>
  <c r="O310" i="10"/>
  <c r="O302" i="10"/>
  <c r="O294" i="10"/>
  <c r="O286" i="10"/>
  <c r="O278" i="10"/>
  <c r="O270" i="10"/>
  <c r="O262" i="10"/>
  <c r="O254" i="10"/>
  <c r="O246" i="10"/>
  <c r="O238" i="10"/>
  <c r="O230" i="10"/>
  <c r="O222" i="10"/>
  <c r="O214" i="10"/>
  <c r="O206" i="10"/>
  <c r="O198" i="10"/>
  <c r="O190" i="10"/>
  <c r="O182" i="10"/>
  <c r="O174" i="10"/>
  <c r="O166" i="10"/>
  <c r="O158" i="10"/>
  <c r="O150" i="10"/>
  <c r="O142" i="10"/>
  <c r="O134" i="10"/>
  <c r="O126" i="10"/>
  <c r="O118" i="10"/>
  <c r="O110" i="10"/>
  <c r="O102" i="10"/>
  <c r="O94" i="10"/>
  <c r="O86" i="10"/>
  <c r="O78" i="10"/>
  <c r="O70" i="10"/>
  <c r="O62" i="10"/>
  <c r="O54" i="10"/>
  <c r="O46" i="10"/>
  <c r="O38" i="10"/>
  <c r="O30" i="10"/>
  <c r="O22" i="10"/>
  <c r="O14" i="10"/>
  <c r="O10" i="10"/>
  <c r="O9" i="10"/>
  <c r="O5" i="10"/>
  <c r="Q503" i="10"/>
  <c r="C42" i="8" s="1"/>
  <c r="O7" i="10"/>
  <c r="O3" i="10"/>
  <c r="P503" i="10"/>
  <c r="C41" i="8" s="1"/>
  <c r="O4" i="10"/>
  <c r="O8" i="10"/>
  <c r="D56" i="12" l="1"/>
  <c r="F56" i="12"/>
  <c r="I503" i="10"/>
  <c r="J503" i="10"/>
  <c r="F55" i="12" s="1"/>
  <c r="F54" i="12" s="1"/>
  <c r="K503" i="10"/>
  <c r="G55" i="12" s="1"/>
  <c r="G54" i="12" l="1"/>
  <c r="F43" i="12" s="1"/>
  <c r="C34" i="8"/>
  <c r="D41" i="8"/>
  <c r="F58" i="12"/>
  <c r="F49" i="12" l="1"/>
  <c r="F50" i="12" l="1"/>
  <c r="G47" i="12" l="1"/>
  <c r="G48" i="12"/>
  <c r="G44" i="12"/>
  <c r="G45" i="12"/>
  <c r="G43" i="12"/>
  <c r="G49" i="12"/>
  <c r="B44" i="5"/>
  <c r="B43" i="5"/>
  <c r="B35" i="5"/>
  <c r="G50" i="12" l="1"/>
  <c r="B21" i="8"/>
  <c r="B20" i="8"/>
  <c r="B23" i="8"/>
  <c r="B22" i="8"/>
  <c r="E3" i="10"/>
  <c r="E4" i="10"/>
  <c r="E5" i="10"/>
  <c r="E6" i="10"/>
  <c r="E7"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274" i="10"/>
  <c r="E275" i="10"/>
  <c r="E276" i="10"/>
  <c r="E277" i="10"/>
  <c r="E278" i="10"/>
  <c r="E279" i="10"/>
  <c r="E280" i="10"/>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E501" i="10"/>
  <c r="E502" i="10"/>
  <c r="C3" i="10"/>
  <c r="C4" i="10"/>
  <c r="C5" i="10"/>
  <c r="C6" i="10"/>
  <c r="C7" i="10"/>
  <c r="C8" i="10"/>
  <c r="C9" i="10"/>
  <c r="C10" i="10"/>
  <c r="C11" i="10"/>
  <c r="C12" i="10"/>
  <c r="C13" i="10"/>
  <c r="C14" i="10"/>
  <c r="C15" i="10"/>
  <c r="C16" i="10"/>
  <c r="C17" i="10"/>
  <c r="C18" i="10"/>
  <c r="C1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C501" i="10"/>
  <c r="C502" i="10"/>
  <c r="D3" i="10"/>
  <c r="D4" i="10"/>
  <c r="D5" i="10"/>
  <c r="D6" i="10"/>
  <c r="D7" i="10"/>
  <c r="D8" i="10"/>
  <c r="D9" i="10"/>
  <c r="D10" i="10"/>
  <c r="D11" i="10"/>
  <c r="D12" i="10"/>
  <c r="D13" i="10"/>
  <c r="D14" i="10"/>
  <c r="D15" i="10"/>
  <c r="D16" i="10"/>
  <c r="D17" i="10"/>
  <c r="D18" i="10"/>
  <c r="D1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D501" i="10"/>
  <c r="D502" i="10"/>
  <c r="N3" i="7" l="1"/>
  <c r="P3" i="7" l="1"/>
  <c r="R3" i="7" s="1"/>
  <c r="C29" i="8" l="1"/>
  <c r="C9" i="8"/>
  <c r="H42" i="6"/>
  <c r="H43" i="6" s="1"/>
  <c r="H44" i="6" s="1"/>
  <c r="F3" i="10"/>
  <c r="F4" i="10"/>
  <c r="F5" i="10"/>
  <c r="F6" i="10"/>
  <c r="F7" i="10"/>
  <c r="F8" i="10"/>
  <c r="F9" i="10"/>
  <c r="F10" i="10"/>
  <c r="F11" i="10"/>
  <c r="F12" i="10"/>
  <c r="F13" i="10"/>
  <c r="F14" i="10"/>
  <c r="F15" i="10"/>
  <c r="F16" i="10"/>
  <c r="F17" i="10"/>
  <c r="F18" i="10"/>
  <c r="F1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F501" i="10"/>
  <c r="F502" i="10"/>
  <c r="B3" i="10"/>
  <c r="T3" i="10" s="1"/>
  <c r="B4" i="10"/>
  <c r="T4" i="10" s="1"/>
  <c r="B5" i="10"/>
  <c r="T5" i="10" s="1"/>
  <c r="B6" i="10"/>
  <c r="T6" i="10" s="1"/>
  <c r="B7" i="10"/>
  <c r="T7" i="10" s="1"/>
  <c r="B8" i="10"/>
  <c r="T8" i="10" s="1"/>
  <c r="B9" i="10"/>
  <c r="T9" i="10" s="1"/>
  <c r="B10" i="10"/>
  <c r="T10" i="10" s="1"/>
  <c r="B11" i="10"/>
  <c r="B12" i="10"/>
  <c r="T12" i="10" s="1"/>
  <c r="B13" i="10"/>
  <c r="T13" i="10" s="1"/>
  <c r="B14" i="10"/>
  <c r="T14" i="10" s="1"/>
  <c r="B15" i="10"/>
  <c r="T15" i="10" s="1"/>
  <c r="B16" i="10"/>
  <c r="T16" i="10" s="1"/>
  <c r="B17" i="10"/>
  <c r="T17" i="10" s="1"/>
  <c r="B18" i="10"/>
  <c r="T18" i="10" s="1"/>
  <c r="B19" i="10"/>
  <c r="T19" i="10" s="1"/>
  <c r="B20" i="10"/>
  <c r="T20" i="10" s="1"/>
  <c r="B21" i="10"/>
  <c r="T21" i="10" s="1"/>
  <c r="B22" i="10"/>
  <c r="T22" i="10" s="1"/>
  <c r="B23" i="10"/>
  <c r="T23" i="10" s="1"/>
  <c r="B24" i="10"/>
  <c r="T24" i="10" s="1"/>
  <c r="B25" i="10"/>
  <c r="T25" i="10" s="1"/>
  <c r="B26" i="10"/>
  <c r="T26" i="10" s="1"/>
  <c r="B27" i="10"/>
  <c r="T27" i="10" s="1"/>
  <c r="B28" i="10"/>
  <c r="T28" i="10" s="1"/>
  <c r="B29" i="10"/>
  <c r="T29" i="10" s="1"/>
  <c r="B30" i="10"/>
  <c r="T30" i="10" s="1"/>
  <c r="B31" i="10"/>
  <c r="T31" i="10" s="1"/>
  <c r="B32" i="10"/>
  <c r="T32" i="10" s="1"/>
  <c r="B33" i="10"/>
  <c r="T33" i="10" s="1"/>
  <c r="B34" i="10"/>
  <c r="T34" i="10" s="1"/>
  <c r="B35" i="10"/>
  <c r="T35" i="10" s="1"/>
  <c r="B36" i="10"/>
  <c r="T36" i="10" s="1"/>
  <c r="B37" i="10"/>
  <c r="T37" i="10" s="1"/>
  <c r="B38" i="10"/>
  <c r="T38" i="10" s="1"/>
  <c r="B39" i="10"/>
  <c r="T39" i="10" s="1"/>
  <c r="B40" i="10"/>
  <c r="T40" i="10" s="1"/>
  <c r="B41" i="10"/>
  <c r="T41" i="10" s="1"/>
  <c r="B42" i="10"/>
  <c r="T42" i="10" s="1"/>
  <c r="B43" i="10"/>
  <c r="T43" i="10" s="1"/>
  <c r="B44" i="10"/>
  <c r="T44" i="10" s="1"/>
  <c r="B45" i="10"/>
  <c r="T45" i="10" s="1"/>
  <c r="B46" i="10"/>
  <c r="T46" i="10" s="1"/>
  <c r="B47" i="10"/>
  <c r="T47" i="10" s="1"/>
  <c r="B48" i="10"/>
  <c r="T48" i="10" s="1"/>
  <c r="B49" i="10"/>
  <c r="T49" i="10" s="1"/>
  <c r="B50" i="10"/>
  <c r="T50" i="10" s="1"/>
  <c r="B51" i="10"/>
  <c r="T51" i="10" s="1"/>
  <c r="B52" i="10"/>
  <c r="T52" i="10" s="1"/>
  <c r="B53" i="10"/>
  <c r="T53" i="10" s="1"/>
  <c r="B54" i="10"/>
  <c r="T54" i="10" s="1"/>
  <c r="B55" i="10"/>
  <c r="T55" i="10" s="1"/>
  <c r="B56" i="10"/>
  <c r="T56" i="10" s="1"/>
  <c r="B57" i="10"/>
  <c r="T57" i="10" s="1"/>
  <c r="B58" i="10"/>
  <c r="T58" i="10" s="1"/>
  <c r="B59" i="10"/>
  <c r="T59" i="10" s="1"/>
  <c r="B60" i="10"/>
  <c r="T60" i="10" s="1"/>
  <c r="B61" i="10"/>
  <c r="T61" i="10" s="1"/>
  <c r="B62" i="10"/>
  <c r="T62" i="10" s="1"/>
  <c r="B63" i="10"/>
  <c r="T63" i="10" s="1"/>
  <c r="B64" i="10"/>
  <c r="T64" i="10" s="1"/>
  <c r="B65" i="10"/>
  <c r="T65" i="10" s="1"/>
  <c r="B66" i="10"/>
  <c r="T66" i="10" s="1"/>
  <c r="B67" i="10"/>
  <c r="T67" i="10" s="1"/>
  <c r="B68" i="10"/>
  <c r="T68" i="10" s="1"/>
  <c r="B69" i="10"/>
  <c r="T69" i="10" s="1"/>
  <c r="B70" i="10"/>
  <c r="T70" i="10" s="1"/>
  <c r="B71" i="10"/>
  <c r="T71" i="10" s="1"/>
  <c r="B72" i="10"/>
  <c r="T72" i="10" s="1"/>
  <c r="B73" i="10"/>
  <c r="T73" i="10" s="1"/>
  <c r="B74" i="10"/>
  <c r="T74" i="10" s="1"/>
  <c r="B75" i="10"/>
  <c r="T75" i="10" s="1"/>
  <c r="B76" i="10"/>
  <c r="T76" i="10" s="1"/>
  <c r="B77" i="10"/>
  <c r="T77" i="10" s="1"/>
  <c r="B78" i="10"/>
  <c r="T78" i="10" s="1"/>
  <c r="B79" i="10"/>
  <c r="T79" i="10" s="1"/>
  <c r="B80" i="10"/>
  <c r="T80" i="10" s="1"/>
  <c r="B81" i="10"/>
  <c r="T81" i="10" s="1"/>
  <c r="B82" i="10"/>
  <c r="T82" i="10" s="1"/>
  <c r="B83" i="10"/>
  <c r="T83" i="10" s="1"/>
  <c r="B84" i="10"/>
  <c r="T84" i="10" s="1"/>
  <c r="B85" i="10"/>
  <c r="T85" i="10" s="1"/>
  <c r="B86" i="10"/>
  <c r="T86" i="10" s="1"/>
  <c r="B87" i="10"/>
  <c r="T87" i="10" s="1"/>
  <c r="B88" i="10"/>
  <c r="T88" i="10" s="1"/>
  <c r="B89" i="10"/>
  <c r="T89" i="10" s="1"/>
  <c r="B90" i="10"/>
  <c r="T90" i="10" s="1"/>
  <c r="B91" i="10"/>
  <c r="T91" i="10" s="1"/>
  <c r="B92" i="10"/>
  <c r="T92" i="10" s="1"/>
  <c r="B93" i="10"/>
  <c r="T93" i="10" s="1"/>
  <c r="B94" i="10"/>
  <c r="T94" i="10" s="1"/>
  <c r="B95" i="10"/>
  <c r="T95" i="10" s="1"/>
  <c r="B96" i="10"/>
  <c r="T96" i="10" s="1"/>
  <c r="B97" i="10"/>
  <c r="T97" i="10" s="1"/>
  <c r="B98" i="10"/>
  <c r="T98" i="10" s="1"/>
  <c r="B99" i="10"/>
  <c r="T99" i="10" s="1"/>
  <c r="B100" i="10"/>
  <c r="T100" i="10" s="1"/>
  <c r="B101" i="10"/>
  <c r="T101" i="10" s="1"/>
  <c r="B102" i="10"/>
  <c r="T102" i="10" s="1"/>
  <c r="B103" i="10"/>
  <c r="T103" i="10" s="1"/>
  <c r="B104" i="10"/>
  <c r="T104" i="10" s="1"/>
  <c r="B105" i="10"/>
  <c r="T105" i="10" s="1"/>
  <c r="B106" i="10"/>
  <c r="T106" i="10" s="1"/>
  <c r="B107" i="10"/>
  <c r="T107" i="10" s="1"/>
  <c r="B108" i="10"/>
  <c r="T108" i="10" s="1"/>
  <c r="B109" i="10"/>
  <c r="T109" i="10" s="1"/>
  <c r="B110" i="10"/>
  <c r="T110" i="10" s="1"/>
  <c r="B111" i="10"/>
  <c r="T111" i="10" s="1"/>
  <c r="B112" i="10"/>
  <c r="T112" i="10" s="1"/>
  <c r="B113" i="10"/>
  <c r="T113" i="10" s="1"/>
  <c r="B114" i="10"/>
  <c r="T114" i="10" s="1"/>
  <c r="B115" i="10"/>
  <c r="T115" i="10" s="1"/>
  <c r="B116" i="10"/>
  <c r="T116" i="10" s="1"/>
  <c r="B117" i="10"/>
  <c r="T117" i="10" s="1"/>
  <c r="B118" i="10"/>
  <c r="T118" i="10" s="1"/>
  <c r="B119" i="10"/>
  <c r="T119" i="10" s="1"/>
  <c r="B120" i="10"/>
  <c r="T120" i="10" s="1"/>
  <c r="B121" i="10"/>
  <c r="T121" i="10" s="1"/>
  <c r="B122" i="10"/>
  <c r="T122" i="10" s="1"/>
  <c r="B123" i="10"/>
  <c r="T123" i="10" s="1"/>
  <c r="B124" i="10"/>
  <c r="T124" i="10" s="1"/>
  <c r="B125" i="10"/>
  <c r="T125" i="10" s="1"/>
  <c r="B126" i="10"/>
  <c r="T126" i="10" s="1"/>
  <c r="B127" i="10"/>
  <c r="T127" i="10" s="1"/>
  <c r="B128" i="10"/>
  <c r="T128" i="10" s="1"/>
  <c r="B129" i="10"/>
  <c r="T129" i="10" s="1"/>
  <c r="B130" i="10"/>
  <c r="T130" i="10" s="1"/>
  <c r="B131" i="10"/>
  <c r="T131" i="10" s="1"/>
  <c r="B132" i="10"/>
  <c r="T132" i="10" s="1"/>
  <c r="B133" i="10"/>
  <c r="T133" i="10" s="1"/>
  <c r="B134" i="10"/>
  <c r="T134" i="10" s="1"/>
  <c r="B135" i="10"/>
  <c r="T135" i="10" s="1"/>
  <c r="B136" i="10"/>
  <c r="T136" i="10" s="1"/>
  <c r="B137" i="10"/>
  <c r="T137" i="10" s="1"/>
  <c r="B138" i="10"/>
  <c r="T138" i="10" s="1"/>
  <c r="B139" i="10"/>
  <c r="T139" i="10" s="1"/>
  <c r="B140" i="10"/>
  <c r="T140" i="10" s="1"/>
  <c r="B141" i="10"/>
  <c r="T141" i="10" s="1"/>
  <c r="B142" i="10"/>
  <c r="T142" i="10" s="1"/>
  <c r="B143" i="10"/>
  <c r="T143" i="10" s="1"/>
  <c r="B144" i="10"/>
  <c r="T144" i="10" s="1"/>
  <c r="B145" i="10"/>
  <c r="T145" i="10" s="1"/>
  <c r="B146" i="10"/>
  <c r="T146" i="10" s="1"/>
  <c r="B147" i="10"/>
  <c r="T147" i="10" s="1"/>
  <c r="B148" i="10"/>
  <c r="T148" i="10" s="1"/>
  <c r="B149" i="10"/>
  <c r="T149" i="10" s="1"/>
  <c r="B150" i="10"/>
  <c r="T150" i="10" s="1"/>
  <c r="B151" i="10"/>
  <c r="T151" i="10" s="1"/>
  <c r="B152" i="10"/>
  <c r="T152" i="10" s="1"/>
  <c r="B153" i="10"/>
  <c r="T153" i="10" s="1"/>
  <c r="B154" i="10"/>
  <c r="T154" i="10" s="1"/>
  <c r="B155" i="10"/>
  <c r="T155" i="10" s="1"/>
  <c r="B156" i="10"/>
  <c r="T156" i="10" s="1"/>
  <c r="B157" i="10"/>
  <c r="T157" i="10" s="1"/>
  <c r="B158" i="10"/>
  <c r="T158" i="10" s="1"/>
  <c r="B159" i="10"/>
  <c r="T159" i="10" s="1"/>
  <c r="B160" i="10"/>
  <c r="T160" i="10" s="1"/>
  <c r="B161" i="10"/>
  <c r="T161" i="10" s="1"/>
  <c r="B162" i="10"/>
  <c r="T162" i="10" s="1"/>
  <c r="B163" i="10"/>
  <c r="T163" i="10" s="1"/>
  <c r="B164" i="10"/>
  <c r="T164" i="10" s="1"/>
  <c r="B165" i="10"/>
  <c r="T165" i="10" s="1"/>
  <c r="B166" i="10"/>
  <c r="T166" i="10" s="1"/>
  <c r="B167" i="10"/>
  <c r="T167" i="10" s="1"/>
  <c r="B168" i="10"/>
  <c r="T168" i="10" s="1"/>
  <c r="B169" i="10"/>
  <c r="T169" i="10" s="1"/>
  <c r="B170" i="10"/>
  <c r="T170" i="10" s="1"/>
  <c r="B171" i="10"/>
  <c r="T171" i="10" s="1"/>
  <c r="B172" i="10"/>
  <c r="T172" i="10" s="1"/>
  <c r="B173" i="10"/>
  <c r="T173" i="10" s="1"/>
  <c r="B174" i="10"/>
  <c r="T174" i="10" s="1"/>
  <c r="B175" i="10"/>
  <c r="T175" i="10" s="1"/>
  <c r="B176" i="10"/>
  <c r="T176" i="10" s="1"/>
  <c r="B177" i="10"/>
  <c r="T177" i="10" s="1"/>
  <c r="B178" i="10"/>
  <c r="T178" i="10" s="1"/>
  <c r="B179" i="10"/>
  <c r="T179" i="10" s="1"/>
  <c r="B180" i="10"/>
  <c r="T180" i="10" s="1"/>
  <c r="B181" i="10"/>
  <c r="T181" i="10" s="1"/>
  <c r="B182" i="10"/>
  <c r="T182" i="10" s="1"/>
  <c r="B183" i="10"/>
  <c r="T183" i="10" s="1"/>
  <c r="B184" i="10"/>
  <c r="T184" i="10" s="1"/>
  <c r="B185" i="10"/>
  <c r="T185" i="10" s="1"/>
  <c r="B186" i="10"/>
  <c r="T186" i="10" s="1"/>
  <c r="B187" i="10"/>
  <c r="T187" i="10" s="1"/>
  <c r="B188" i="10"/>
  <c r="T188" i="10" s="1"/>
  <c r="B189" i="10"/>
  <c r="T189" i="10" s="1"/>
  <c r="B190" i="10"/>
  <c r="T190" i="10" s="1"/>
  <c r="B191" i="10"/>
  <c r="T191" i="10" s="1"/>
  <c r="B192" i="10"/>
  <c r="T192" i="10" s="1"/>
  <c r="B193" i="10"/>
  <c r="T193" i="10" s="1"/>
  <c r="B194" i="10"/>
  <c r="T194" i="10" s="1"/>
  <c r="B195" i="10"/>
  <c r="T195" i="10" s="1"/>
  <c r="B196" i="10"/>
  <c r="T196" i="10" s="1"/>
  <c r="B197" i="10"/>
  <c r="T197" i="10" s="1"/>
  <c r="B198" i="10"/>
  <c r="T198" i="10" s="1"/>
  <c r="B199" i="10"/>
  <c r="T199" i="10" s="1"/>
  <c r="B200" i="10"/>
  <c r="T200" i="10" s="1"/>
  <c r="B201" i="10"/>
  <c r="T201" i="10" s="1"/>
  <c r="B202" i="10"/>
  <c r="T202" i="10" s="1"/>
  <c r="B203" i="10"/>
  <c r="T203" i="10" s="1"/>
  <c r="B204" i="10"/>
  <c r="T204" i="10" s="1"/>
  <c r="B205" i="10"/>
  <c r="T205" i="10" s="1"/>
  <c r="B206" i="10"/>
  <c r="T206" i="10" s="1"/>
  <c r="B207" i="10"/>
  <c r="T207" i="10" s="1"/>
  <c r="B208" i="10"/>
  <c r="T208" i="10" s="1"/>
  <c r="B209" i="10"/>
  <c r="T209" i="10" s="1"/>
  <c r="B210" i="10"/>
  <c r="T210" i="10" s="1"/>
  <c r="B211" i="10"/>
  <c r="T211" i="10" s="1"/>
  <c r="B212" i="10"/>
  <c r="T212" i="10" s="1"/>
  <c r="B213" i="10"/>
  <c r="T213" i="10" s="1"/>
  <c r="B214" i="10"/>
  <c r="T214" i="10" s="1"/>
  <c r="B215" i="10"/>
  <c r="T215" i="10" s="1"/>
  <c r="B216" i="10"/>
  <c r="T216" i="10" s="1"/>
  <c r="B217" i="10"/>
  <c r="T217" i="10" s="1"/>
  <c r="B218" i="10"/>
  <c r="T218" i="10" s="1"/>
  <c r="B219" i="10"/>
  <c r="T219" i="10" s="1"/>
  <c r="B220" i="10"/>
  <c r="T220" i="10" s="1"/>
  <c r="B221" i="10"/>
  <c r="T221" i="10" s="1"/>
  <c r="B222" i="10"/>
  <c r="T222" i="10" s="1"/>
  <c r="B223" i="10"/>
  <c r="T223" i="10" s="1"/>
  <c r="B224" i="10"/>
  <c r="T224" i="10" s="1"/>
  <c r="B225" i="10"/>
  <c r="T225" i="10" s="1"/>
  <c r="B226" i="10"/>
  <c r="T226" i="10" s="1"/>
  <c r="B227" i="10"/>
  <c r="T227" i="10" s="1"/>
  <c r="B228" i="10"/>
  <c r="T228" i="10" s="1"/>
  <c r="B229" i="10"/>
  <c r="T229" i="10" s="1"/>
  <c r="B230" i="10"/>
  <c r="T230" i="10" s="1"/>
  <c r="B231" i="10"/>
  <c r="T231" i="10" s="1"/>
  <c r="B232" i="10"/>
  <c r="T232" i="10" s="1"/>
  <c r="B233" i="10"/>
  <c r="T233" i="10" s="1"/>
  <c r="B234" i="10"/>
  <c r="T234" i="10" s="1"/>
  <c r="B235" i="10"/>
  <c r="T235" i="10" s="1"/>
  <c r="B236" i="10"/>
  <c r="T236" i="10" s="1"/>
  <c r="B237" i="10"/>
  <c r="T237" i="10" s="1"/>
  <c r="B238" i="10"/>
  <c r="T238" i="10" s="1"/>
  <c r="B239" i="10"/>
  <c r="T239" i="10" s="1"/>
  <c r="B240" i="10"/>
  <c r="T240" i="10" s="1"/>
  <c r="B241" i="10"/>
  <c r="T241" i="10" s="1"/>
  <c r="B242" i="10"/>
  <c r="T242" i="10" s="1"/>
  <c r="B243" i="10"/>
  <c r="T243" i="10" s="1"/>
  <c r="B244" i="10"/>
  <c r="T244" i="10" s="1"/>
  <c r="B245" i="10"/>
  <c r="T245" i="10" s="1"/>
  <c r="B246" i="10"/>
  <c r="T246" i="10" s="1"/>
  <c r="B247" i="10"/>
  <c r="T247" i="10" s="1"/>
  <c r="B248" i="10"/>
  <c r="T248" i="10" s="1"/>
  <c r="B249" i="10"/>
  <c r="T249" i="10" s="1"/>
  <c r="B250" i="10"/>
  <c r="T250" i="10" s="1"/>
  <c r="B251" i="10"/>
  <c r="T251" i="10" s="1"/>
  <c r="B252" i="10"/>
  <c r="T252" i="10" s="1"/>
  <c r="B253" i="10"/>
  <c r="T253" i="10" s="1"/>
  <c r="B254" i="10"/>
  <c r="T254" i="10" s="1"/>
  <c r="B255" i="10"/>
  <c r="T255" i="10" s="1"/>
  <c r="B256" i="10"/>
  <c r="T256" i="10" s="1"/>
  <c r="B257" i="10"/>
  <c r="T257" i="10" s="1"/>
  <c r="B258" i="10"/>
  <c r="T258" i="10" s="1"/>
  <c r="B259" i="10"/>
  <c r="T259" i="10" s="1"/>
  <c r="B260" i="10"/>
  <c r="T260" i="10" s="1"/>
  <c r="B261" i="10"/>
  <c r="T261" i="10" s="1"/>
  <c r="B262" i="10"/>
  <c r="T262" i="10" s="1"/>
  <c r="B263" i="10"/>
  <c r="T263" i="10" s="1"/>
  <c r="B264" i="10"/>
  <c r="T264" i="10" s="1"/>
  <c r="B265" i="10"/>
  <c r="T265" i="10" s="1"/>
  <c r="B266" i="10"/>
  <c r="T266" i="10" s="1"/>
  <c r="B267" i="10"/>
  <c r="T267" i="10" s="1"/>
  <c r="B268" i="10"/>
  <c r="T268" i="10" s="1"/>
  <c r="B269" i="10"/>
  <c r="T269" i="10" s="1"/>
  <c r="B270" i="10"/>
  <c r="T270" i="10" s="1"/>
  <c r="B271" i="10"/>
  <c r="T271" i="10" s="1"/>
  <c r="B272" i="10"/>
  <c r="T272" i="10" s="1"/>
  <c r="B273" i="10"/>
  <c r="T273" i="10" s="1"/>
  <c r="B274" i="10"/>
  <c r="T274" i="10" s="1"/>
  <c r="B275" i="10"/>
  <c r="T275" i="10" s="1"/>
  <c r="B276" i="10"/>
  <c r="T276" i="10" s="1"/>
  <c r="B277" i="10"/>
  <c r="T277" i="10" s="1"/>
  <c r="B278" i="10"/>
  <c r="T278" i="10" s="1"/>
  <c r="B279" i="10"/>
  <c r="T279" i="10" s="1"/>
  <c r="B280" i="10"/>
  <c r="T280" i="10" s="1"/>
  <c r="B281" i="10"/>
  <c r="T281" i="10" s="1"/>
  <c r="B282" i="10"/>
  <c r="T282" i="10" s="1"/>
  <c r="B283" i="10"/>
  <c r="T283" i="10" s="1"/>
  <c r="B284" i="10"/>
  <c r="T284" i="10" s="1"/>
  <c r="B285" i="10"/>
  <c r="T285" i="10" s="1"/>
  <c r="B286" i="10"/>
  <c r="T286" i="10" s="1"/>
  <c r="B287" i="10"/>
  <c r="T287" i="10" s="1"/>
  <c r="B288" i="10"/>
  <c r="T288" i="10" s="1"/>
  <c r="B289" i="10"/>
  <c r="T289" i="10" s="1"/>
  <c r="B290" i="10"/>
  <c r="T290" i="10" s="1"/>
  <c r="B291" i="10"/>
  <c r="T291" i="10" s="1"/>
  <c r="B292" i="10"/>
  <c r="T292" i="10" s="1"/>
  <c r="B293" i="10"/>
  <c r="T293" i="10" s="1"/>
  <c r="B294" i="10"/>
  <c r="T294" i="10" s="1"/>
  <c r="B295" i="10"/>
  <c r="T295" i="10" s="1"/>
  <c r="B296" i="10"/>
  <c r="T296" i="10" s="1"/>
  <c r="B297" i="10"/>
  <c r="T297" i="10" s="1"/>
  <c r="B298" i="10"/>
  <c r="T298" i="10" s="1"/>
  <c r="B299" i="10"/>
  <c r="T299" i="10" s="1"/>
  <c r="B300" i="10"/>
  <c r="T300" i="10" s="1"/>
  <c r="B301" i="10"/>
  <c r="T301" i="10" s="1"/>
  <c r="B302" i="10"/>
  <c r="T302" i="10" s="1"/>
  <c r="B303" i="10"/>
  <c r="T303" i="10" s="1"/>
  <c r="B304" i="10"/>
  <c r="T304" i="10" s="1"/>
  <c r="B305" i="10"/>
  <c r="T305" i="10" s="1"/>
  <c r="B306" i="10"/>
  <c r="T306" i="10" s="1"/>
  <c r="B307" i="10"/>
  <c r="T307" i="10" s="1"/>
  <c r="B308" i="10"/>
  <c r="T308" i="10" s="1"/>
  <c r="B309" i="10"/>
  <c r="T309" i="10" s="1"/>
  <c r="B310" i="10"/>
  <c r="T310" i="10" s="1"/>
  <c r="B311" i="10"/>
  <c r="T311" i="10" s="1"/>
  <c r="B312" i="10"/>
  <c r="T312" i="10" s="1"/>
  <c r="B313" i="10"/>
  <c r="T313" i="10" s="1"/>
  <c r="B314" i="10"/>
  <c r="T314" i="10" s="1"/>
  <c r="B315" i="10"/>
  <c r="T315" i="10" s="1"/>
  <c r="B316" i="10"/>
  <c r="T316" i="10" s="1"/>
  <c r="B317" i="10"/>
  <c r="T317" i="10" s="1"/>
  <c r="B318" i="10"/>
  <c r="T318" i="10" s="1"/>
  <c r="B319" i="10"/>
  <c r="T319" i="10" s="1"/>
  <c r="B320" i="10"/>
  <c r="T320" i="10" s="1"/>
  <c r="B321" i="10"/>
  <c r="T321" i="10" s="1"/>
  <c r="B322" i="10"/>
  <c r="T322" i="10" s="1"/>
  <c r="B323" i="10"/>
  <c r="T323" i="10" s="1"/>
  <c r="B324" i="10"/>
  <c r="T324" i="10" s="1"/>
  <c r="B325" i="10"/>
  <c r="T325" i="10" s="1"/>
  <c r="B326" i="10"/>
  <c r="T326" i="10" s="1"/>
  <c r="B327" i="10"/>
  <c r="T327" i="10" s="1"/>
  <c r="B328" i="10"/>
  <c r="T328" i="10" s="1"/>
  <c r="B329" i="10"/>
  <c r="T329" i="10" s="1"/>
  <c r="B330" i="10"/>
  <c r="T330" i="10" s="1"/>
  <c r="B331" i="10"/>
  <c r="T331" i="10" s="1"/>
  <c r="B332" i="10"/>
  <c r="T332" i="10" s="1"/>
  <c r="B333" i="10"/>
  <c r="T333" i="10" s="1"/>
  <c r="B334" i="10"/>
  <c r="T334" i="10" s="1"/>
  <c r="B335" i="10"/>
  <c r="T335" i="10" s="1"/>
  <c r="B336" i="10"/>
  <c r="T336" i="10" s="1"/>
  <c r="B337" i="10"/>
  <c r="T337" i="10" s="1"/>
  <c r="B338" i="10"/>
  <c r="T338" i="10" s="1"/>
  <c r="B339" i="10"/>
  <c r="T339" i="10" s="1"/>
  <c r="B340" i="10"/>
  <c r="T340" i="10" s="1"/>
  <c r="B341" i="10"/>
  <c r="T341" i="10" s="1"/>
  <c r="B342" i="10"/>
  <c r="T342" i="10" s="1"/>
  <c r="B343" i="10"/>
  <c r="T343" i="10" s="1"/>
  <c r="B344" i="10"/>
  <c r="T344" i="10" s="1"/>
  <c r="B345" i="10"/>
  <c r="T345" i="10" s="1"/>
  <c r="B346" i="10"/>
  <c r="T346" i="10" s="1"/>
  <c r="B347" i="10"/>
  <c r="T347" i="10" s="1"/>
  <c r="B348" i="10"/>
  <c r="T348" i="10" s="1"/>
  <c r="B349" i="10"/>
  <c r="T349" i="10" s="1"/>
  <c r="B350" i="10"/>
  <c r="T350" i="10" s="1"/>
  <c r="B351" i="10"/>
  <c r="T351" i="10" s="1"/>
  <c r="B352" i="10"/>
  <c r="T352" i="10" s="1"/>
  <c r="B353" i="10"/>
  <c r="T353" i="10" s="1"/>
  <c r="B354" i="10"/>
  <c r="T354" i="10" s="1"/>
  <c r="B355" i="10"/>
  <c r="T355" i="10" s="1"/>
  <c r="B356" i="10"/>
  <c r="T356" i="10" s="1"/>
  <c r="B357" i="10"/>
  <c r="T357" i="10" s="1"/>
  <c r="B358" i="10"/>
  <c r="T358" i="10" s="1"/>
  <c r="B359" i="10"/>
  <c r="T359" i="10" s="1"/>
  <c r="B360" i="10"/>
  <c r="T360" i="10" s="1"/>
  <c r="B361" i="10"/>
  <c r="T361" i="10" s="1"/>
  <c r="B362" i="10"/>
  <c r="T362" i="10" s="1"/>
  <c r="B363" i="10"/>
  <c r="T363" i="10" s="1"/>
  <c r="B364" i="10"/>
  <c r="T364" i="10" s="1"/>
  <c r="B365" i="10"/>
  <c r="T365" i="10" s="1"/>
  <c r="B366" i="10"/>
  <c r="T366" i="10" s="1"/>
  <c r="B367" i="10"/>
  <c r="T367" i="10" s="1"/>
  <c r="B368" i="10"/>
  <c r="T368" i="10" s="1"/>
  <c r="B369" i="10"/>
  <c r="T369" i="10" s="1"/>
  <c r="B370" i="10"/>
  <c r="T370" i="10" s="1"/>
  <c r="B371" i="10"/>
  <c r="T371" i="10" s="1"/>
  <c r="B372" i="10"/>
  <c r="T372" i="10" s="1"/>
  <c r="B373" i="10"/>
  <c r="T373" i="10" s="1"/>
  <c r="B374" i="10"/>
  <c r="T374" i="10" s="1"/>
  <c r="B375" i="10"/>
  <c r="T375" i="10" s="1"/>
  <c r="B376" i="10"/>
  <c r="T376" i="10" s="1"/>
  <c r="B377" i="10"/>
  <c r="T377" i="10" s="1"/>
  <c r="B378" i="10"/>
  <c r="T378" i="10" s="1"/>
  <c r="B379" i="10"/>
  <c r="T379" i="10" s="1"/>
  <c r="B380" i="10"/>
  <c r="T380" i="10" s="1"/>
  <c r="B381" i="10"/>
  <c r="T381" i="10" s="1"/>
  <c r="B382" i="10"/>
  <c r="T382" i="10" s="1"/>
  <c r="B383" i="10"/>
  <c r="T383" i="10" s="1"/>
  <c r="B384" i="10"/>
  <c r="T384" i="10" s="1"/>
  <c r="B385" i="10"/>
  <c r="T385" i="10" s="1"/>
  <c r="B386" i="10"/>
  <c r="T386" i="10" s="1"/>
  <c r="B387" i="10"/>
  <c r="T387" i="10" s="1"/>
  <c r="B388" i="10"/>
  <c r="T388" i="10" s="1"/>
  <c r="B389" i="10"/>
  <c r="T389" i="10" s="1"/>
  <c r="B390" i="10"/>
  <c r="T390" i="10" s="1"/>
  <c r="B391" i="10"/>
  <c r="T391" i="10" s="1"/>
  <c r="B392" i="10"/>
  <c r="T392" i="10" s="1"/>
  <c r="B393" i="10"/>
  <c r="T393" i="10" s="1"/>
  <c r="B394" i="10"/>
  <c r="T394" i="10" s="1"/>
  <c r="B395" i="10"/>
  <c r="T395" i="10" s="1"/>
  <c r="B396" i="10"/>
  <c r="T396" i="10" s="1"/>
  <c r="B397" i="10"/>
  <c r="T397" i="10" s="1"/>
  <c r="B398" i="10"/>
  <c r="T398" i="10" s="1"/>
  <c r="B399" i="10"/>
  <c r="T399" i="10" s="1"/>
  <c r="B400" i="10"/>
  <c r="T400" i="10" s="1"/>
  <c r="B401" i="10"/>
  <c r="T401" i="10" s="1"/>
  <c r="B402" i="10"/>
  <c r="T402" i="10" s="1"/>
  <c r="B403" i="10"/>
  <c r="T403" i="10" s="1"/>
  <c r="B404" i="10"/>
  <c r="T404" i="10" s="1"/>
  <c r="B405" i="10"/>
  <c r="T405" i="10" s="1"/>
  <c r="B406" i="10"/>
  <c r="T406" i="10" s="1"/>
  <c r="B407" i="10"/>
  <c r="T407" i="10" s="1"/>
  <c r="B408" i="10"/>
  <c r="T408" i="10" s="1"/>
  <c r="B409" i="10"/>
  <c r="T409" i="10" s="1"/>
  <c r="B410" i="10"/>
  <c r="T410" i="10" s="1"/>
  <c r="B411" i="10"/>
  <c r="T411" i="10" s="1"/>
  <c r="B412" i="10"/>
  <c r="T412" i="10" s="1"/>
  <c r="B413" i="10"/>
  <c r="T413" i="10" s="1"/>
  <c r="B414" i="10"/>
  <c r="T414" i="10" s="1"/>
  <c r="B415" i="10"/>
  <c r="T415" i="10" s="1"/>
  <c r="B416" i="10"/>
  <c r="T416" i="10" s="1"/>
  <c r="B417" i="10"/>
  <c r="T417" i="10" s="1"/>
  <c r="B418" i="10"/>
  <c r="T418" i="10" s="1"/>
  <c r="B419" i="10"/>
  <c r="T419" i="10" s="1"/>
  <c r="B420" i="10"/>
  <c r="T420" i="10" s="1"/>
  <c r="B421" i="10"/>
  <c r="T421" i="10" s="1"/>
  <c r="B422" i="10"/>
  <c r="T422" i="10" s="1"/>
  <c r="B423" i="10"/>
  <c r="T423" i="10" s="1"/>
  <c r="B424" i="10"/>
  <c r="T424" i="10" s="1"/>
  <c r="B425" i="10"/>
  <c r="T425" i="10" s="1"/>
  <c r="B426" i="10"/>
  <c r="T426" i="10" s="1"/>
  <c r="B427" i="10"/>
  <c r="T427" i="10" s="1"/>
  <c r="B428" i="10"/>
  <c r="T428" i="10" s="1"/>
  <c r="B429" i="10"/>
  <c r="T429" i="10" s="1"/>
  <c r="B430" i="10"/>
  <c r="T430" i="10" s="1"/>
  <c r="B431" i="10"/>
  <c r="T431" i="10" s="1"/>
  <c r="B432" i="10"/>
  <c r="T432" i="10" s="1"/>
  <c r="B433" i="10"/>
  <c r="T433" i="10" s="1"/>
  <c r="B434" i="10"/>
  <c r="T434" i="10" s="1"/>
  <c r="B435" i="10"/>
  <c r="T435" i="10" s="1"/>
  <c r="B436" i="10"/>
  <c r="T436" i="10" s="1"/>
  <c r="B437" i="10"/>
  <c r="T437" i="10" s="1"/>
  <c r="B438" i="10"/>
  <c r="T438" i="10" s="1"/>
  <c r="B439" i="10"/>
  <c r="T439" i="10" s="1"/>
  <c r="B440" i="10"/>
  <c r="T440" i="10" s="1"/>
  <c r="B441" i="10"/>
  <c r="T441" i="10" s="1"/>
  <c r="B442" i="10"/>
  <c r="T442" i="10" s="1"/>
  <c r="B443" i="10"/>
  <c r="T443" i="10" s="1"/>
  <c r="B444" i="10"/>
  <c r="T444" i="10" s="1"/>
  <c r="B445" i="10"/>
  <c r="T445" i="10" s="1"/>
  <c r="B446" i="10"/>
  <c r="T446" i="10" s="1"/>
  <c r="B447" i="10"/>
  <c r="T447" i="10" s="1"/>
  <c r="B448" i="10"/>
  <c r="T448" i="10" s="1"/>
  <c r="B449" i="10"/>
  <c r="T449" i="10" s="1"/>
  <c r="B450" i="10"/>
  <c r="T450" i="10" s="1"/>
  <c r="B451" i="10"/>
  <c r="T451" i="10" s="1"/>
  <c r="B452" i="10"/>
  <c r="T452" i="10" s="1"/>
  <c r="B453" i="10"/>
  <c r="T453" i="10" s="1"/>
  <c r="B454" i="10"/>
  <c r="T454" i="10" s="1"/>
  <c r="B455" i="10"/>
  <c r="T455" i="10" s="1"/>
  <c r="B456" i="10"/>
  <c r="T456" i="10" s="1"/>
  <c r="B457" i="10"/>
  <c r="T457" i="10" s="1"/>
  <c r="B458" i="10"/>
  <c r="T458" i="10" s="1"/>
  <c r="B459" i="10"/>
  <c r="T459" i="10" s="1"/>
  <c r="B460" i="10"/>
  <c r="T460" i="10" s="1"/>
  <c r="B461" i="10"/>
  <c r="T461" i="10" s="1"/>
  <c r="B462" i="10"/>
  <c r="T462" i="10" s="1"/>
  <c r="B463" i="10"/>
  <c r="T463" i="10" s="1"/>
  <c r="B464" i="10"/>
  <c r="T464" i="10" s="1"/>
  <c r="B465" i="10"/>
  <c r="T465" i="10" s="1"/>
  <c r="B466" i="10"/>
  <c r="T466" i="10" s="1"/>
  <c r="B467" i="10"/>
  <c r="T467" i="10" s="1"/>
  <c r="B468" i="10"/>
  <c r="T468" i="10" s="1"/>
  <c r="B469" i="10"/>
  <c r="T469" i="10" s="1"/>
  <c r="B470" i="10"/>
  <c r="T470" i="10" s="1"/>
  <c r="B471" i="10"/>
  <c r="T471" i="10" s="1"/>
  <c r="B472" i="10"/>
  <c r="T472" i="10" s="1"/>
  <c r="B473" i="10"/>
  <c r="T473" i="10" s="1"/>
  <c r="B474" i="10"/>
  <c r="T474" i="10" s="1"/>
  <c r="B475" i="10"/>
  <c r="T475" i="10" s="1"/>
  <c r="B476" i="10"/>
  <c r="T476" i="10" s="1"/>
  <c r="B477" i="10"/>
  <c r="T477" i="10" s="1"/>
  <c r="B478" i="10"/>
  <c r="T478" i="10" s="1"/>
  <c r="B479" i="10"/>
  <c r="T479" i="10" s="1"/>
  <c r="B480" i="10"/>
  <c r="T480" i="10" s="1"/>
  <c r="B481" i="10"/>
  <c r="T481" i="10" s="1"/>
  <c r="B482" i="10"/>
  <c r="T482" i="10" s="1"/>
  <c r="B483" i="10"/>
  <c r="T483" i="10" s="1"/>
  <c r="B484" i="10"/>
  <c r="T484" i="10" s="1"/>
  <c r="B485" i="10"/>
  <c r="T485" i="10" s="1"/>
  <c r="B486" i="10"/>
  <c r="T486" i="10" s="1"/>
  <c r="B487" i="10"/>
  <c r="T487" i="10" s="1"/>
  <c r="B488" i="10"/>
  <c r="T488" i="10" s="1"/>
  <c r="B489" i="10"/>
  <c r="T489" i="10" s="1"/>
  <c r="B490" i="10"/>
  <c r="T490" i="10" s="1"/>
  <c r="B491" i="10"/>
  <c r="T491" i="10" s="1"/>
  <c r="B492" i="10"/>
  <c r="T492" i="10" s="1"/>
  <c r="B493" i="10"/>
  <c r="T493" i="10" s="1"/>
  <c r="B494" i="10"/>
  <c r="T494" i="10" s="1"/>
  <c r="B495" i="10"/>
  <c r="T495" i="10" s="1"/>
  <c r="B496" i="10"/>
  <c r="T496" i="10" s="1"/>
  <c r="B497" i="10"/>
  <c r="T497" i="10" s="1"/>
  <c r="B498" i="10"/>
  <c r="T498" i="10" s="1"/>
  <c r="B499" i="10"/>
  <c r="T499" i="10" s="1"/>
  <c r="B500" i="10"/>
  <c r="T500" i="10" s="1"/>
  <c r="B501" i="10"/>
  <c r="T501" i="10" s="1"/>
  <c r="B502" i="10"/>
  <c r="T502" i="10" s="1"/>
  <c r="A1" i="10"/>
  <c r="T11" i="10" l="1"/>
  <c r="C40" i="8"/>
  <c r="C39" i="8"/>
  <c r="C38" i="8"/>
  <c r="C37" i="8"/>
  <c r="C31" i="8"/>
  <c r="C30" i="8"/>
  <c r="C33" i="8"/>
  <c r="C32" i="8"/>
  <c r="D29" i="8" l="1"/>
  <c r="C11" i="8" l="1"/>
  <c r="C12" i="8"/>
  <c r="C13" i="8"/>
  <c r="C10" i="8"/>
  <c r="D9" i="8" l="1"/>
  <c r="H64" i="6"/>
  <c r="H65" i="6" s="1"/>
  <c r="G64" i="6"/>
  <c r="S4" i="7" l="1"/>
  <c r="S5" i="7"/>
  <c r="S6" i="7"/>
  <c r="S7" i="7"/>
  <c r="S8" i="7"/>
  <c r="S9" i="7"/>
  <c r="S10" i="7"/>
  <c r="S11" i="7"/>
  <c r="S12" i="7"/>
  <c r="S13" i="7"/>
  <c r="S14" i="7"/>
  <c r="S15" i="7"/>
  <c r="S16" i="7"/>
  <c r="S17" i="7"/>
  <c r="S18" i="7"/>
  <c r="S19" i="7"/>
  <c r="S20" i="7"/>
  <c r="S21" i="7"/>
  <c r="S22" i="7"/>
  <c r="S23" i="7"/>
  <c r="S24" i="7"/>
  <c r="S25" i="7"/>
  <c r="S26" i="7"/>
  <c r="S27" i="7"/>
  <c r="S28" i="7"/>
  <c r="S29" i="7"/>
  <c r="S30" i="7"/>
  <c r="S31" i="7"/>
  <c r="S32" i="7"/>
  <c r="S33" i="7"/>
  <c r="S34" i="7"/>
  <c r="S35" i="7"/>
  <c r="S36" i="7"/>
  <c r="S37" i="7"/>
  <c r="S38" i="7"/>
  <c r="S39" i="7"/>
  <c r="S40" i="7"/>
  <c r="S41" i="7"/>
  <c r="S42" i="7"/>
  <c r="S43" i="7"/>
  <c r="S44" i="7"/>
  <c r="S45" i="7"/>
  <c r="S46" i="7"/>
  <c r="S47" i="7"/>
  <c r="S48" i="7"/>
  <c r="S49" i="7"/>
  <c r="S50" i="7"/>
  <c r="S51" i="7"/>
  <c r="S52" i="7"/>
  <c r="S53" i="7"/>
  <c r="S54" i="7"/>
  <c r="S55" i="7"/>
  <c r="S56" i="7"/>
  <c r="S57" i="7"/>
  <c r="S58" i="7"/>
  <c r="S59" i="7"/>
  <c r="S60" i="7"/>
  <c r="S61" i="7"/>
  <c r="S62" i="7"/>
  <c r="S63" i="7"/>
  <c r="S64" i="7"/>
  <c r="S65" i="7"/>
  <c r="S66" i="7"/>
  <c r="S67" i="7"/>
  <c r="S68" i="7"/>
  <c r="S69" i="7"/>
  <c r="S70" i="7"/>
  <c r="S71" i="7"/>
  <c r="S72" i="7"/>
  <c r="S73" i="7"/>
  <c r="S74" i="7"/>
  <c r="S75" i="7"/>
  <c r="S76" i="7"/>
  <c r="S77" i="7"/>
  <c r="S78" i="7"/>
  <c r="S79" i="7"/>
  <c r="S80" i="7"/>
  <c r="S81" i="7"/>
  <c r="S82" i="7"/>
  <c r="S83" i="7"/>
  <c r="S84" i="7"/>
  <c r="S85" i="7"/>
  <c r="S86" i="7"/>
  <c r="S87" i="7"/>
  <c r="S88" i="7"/>
  <c r="S89" i="7"/>
  <c r="S90" i="7"/>
  <c r="S91" i="7"/>
  <c r="S92" i="7"/>
  <c r="S93" i="7"/>
  <c r="S94" i="7"/>
  <c r="S95" i="7"/>
  <c r="S96" i="7"/>
  <c r="S97" i="7"/>
  <c r="S98" i="7"/>
  <c r="S99" i="7"/>
  <c r="S100" i="7"/>
  <c r="S101" i="7"/>
  <c r="S102" i="7"/>
  <c r="S103" i="7"/>
  <c r="S104" i="7"/>
  <c r="S105" i="7"/>
  <c r="S106" i="7"/>
  <c r="S107" i="7"/>
  <c r="S108" i="7"/>
  <c r="S109" i="7"/>
  <c r="S110" i="7"/>
  <c r="S111" i="7"/>
  <c r="S112" i="7"/>
  <c r="S113" i="7"/>
  <c r="S114" i="7"/>
  <c r="S115" i="7"/>
  <c r="S116" i="7"/>
  <c r="S117" i="7"/>
  <c r="S118" i="7"/>
  <c r="S119" i="7"/>
  <c r="S120" i="7"/>
  <c r="S121" i="7"/>
  <c r="S122" i="7"/>
  <c r="S123" i="7"/>
  <c r="S124" i="7"/>
  <c r="S125" i="7"/>
  <c r="S126" i="7"/>
  <c r="S127" i="7"/>
  <c r="S128" i="7"/>
  <c r="S129" i="7"/>
  <c r="S130" i="7"/>
  <c r="S131" i="7"/>
  <c r="S132" i="7"/>
  <c r="S133" i="7"/>
  <c r="S134" i="7"/>
  <c r="S135" i="7"/>
  <c r="S136" i="7"/>
  <c r="S137" i="7"/>
  <c r="S138" i="7"/>
  <c r="S139" i="7"/>
  <c r="S140" i="7"/>
  <c r="S141" i="7"/>
  <c r="S142" i="7"/>
  <c r="S143" i="7"/>
  <c r="S144" i="7"/>
  <c r="S145" i="7"/>
  <c r="S146" i="7"/>
  <c r="S147" i="7"/>
  <c r="S148" i="7"/>
  <c r="S149" i="7"/>
  <c r="S150" i="7"/>
  <c r="S151" i="7"/>
  <c r="S152" i="7"/>
  <c r="S153" i="7"/>
  <c r="S154" i="7"/>
  <c r="S155" i="7"/>
  <c r="S156" i="7"/>
  <c r="S157" i="7"/>
  <c r="S158" i="7"/>
  <c r="S159" i="7"/>
  <c r="S160" i="7"/>
  <c r="S161" i="7"/>
  <c r="S162" i="7"/>
  <c r="S163" i="7"/>
  <c r="S164" i="7"/>
  <c r="S165" i="7"/>
  <c r="S166" i="7"/>
  <c r="S167" i="7"/>
  <c r="S168" i="7"/>
  <c r="S169" i="7"/>
  <c r="S170" i="7"/>
  <c r="S171" i="7"/>
  <c r="S172" i="7"/>
  <c r="S173" i="7"/>
  <c r="S174" i="7"/>
  <c r="S175" i="7"/>
  <c r="S176" i="7"/>
  <c r="S177" i="7"/>
  <c r="S178" i="7"/>
  <c r="S179" i="7"/>
  <c r="S180" i="7"/>
  <c r="S181" i="7"/>
  <c r="S182" i="7"/>
  <c r="S183" i="7"/>
  <c r="S184" i="7"/>
  <c r="S185" i="7"/>
  <c r="S186" i="7"/>
  <c r="S187" i="7"/>
  <c r="S188" i="7"/>
  <c r="S189" i="7"/>
  <c r="S190" i="7"/>
  <c r="S191" i="7"/>
  <c r="S192" i="7"/>
  <c r="S193" i="7"/>
  <c r="S194" i="7"/>
  <c r="S195" i="7"/>
  <c r="S196" i="7"/>
  <c r="S197" i="7"/>
  <c r="S198" i="7"/>
  <c r="S199" i="7"/>
  <c r="S200" i="7"/>
  <c r="S201" i="7"/>
  <c r="S202" i="7"/>
  <c r="S203" i="7"/>
  <c r="S204" i="7"/>
  <c r="S205" i="7"/>
  <c r="S206" i="7"/>
  <c r="S207" i="7"/>
  <c r="S208" i="7"/>
  <c r="S209" i="7"/>
  <c r="S210" i="7"/>
  <c r="S211" i="7"/>
  <c r="S212" i="7"/>
  <c r="S213" i="7"/>
  <c r="S214" i="7"/>
  <c r="S215" i="7"/>
  <c r="S216" i="7"/>
  <c r="S217" i="7"/>
  <c r="S218" i="7"/>
  <c r="S219" i="7"/>
  <c r="S220" i="7"/>
  <c r="S221" i="7"/>
  <c r="S222" i="7"/>
  <c r="S223" i="7"/>
  <c r="S224" i="7"/>
  <c r="S225" i="7"/>
  <c r="S226" i="7"/>
  <c r="S227" i="7"/>
  <c r="S228" i="7"/>
  <c r="S229" i="7"/>
  <c r="S230" i="7"/>
  <c r="S231" i="7"/>
  <c r="S232" i="7"/>
  <c r="S233" i="7"/>
  <c r="S234" i="7"/>
  <c r="S235" i="7"/>
  <c r="S236" i="7"/>
  <c r="S237" i="7"/>
  <c r="S238" i="7"/>
  <c r="S239" i="7"/>
  <c r="S240" i="7"/>
  <c r="S241" i="7"/>
  <c r="S242" i="7"/>
  <c r="S243" i="7"/>
  <c r="S244" i="7"/>
  <c r="S245" i="7"/>
  <c r="S246" i="7"/>
  <c r="S247" i="7"/>
  <c r="S248" i="7"/>
  <c r="S249" i="7"/>
  <c r="S250" i="7"/>
  <c r="S251" i="7"/>
  <c r="S252" i="7"/>
  <c r="S253" i="7"/>
  <c r="S254" i="7"/>
  <c r="S255" i="7"/>
  <c r="S256" i="7"/>
  <c r="S257" i="7"/>
  <c r="S258" i="7"/>
  <c r="S259" i="7"/>
  <c r="S260" i="7"/>
  <c r="S261" i="7"/>
  <c r="S262" i="7"/>
  <c r="S263" i="7"/>
  <c r="S264" i="7"/>
  <c r="S265" i="7"/>
  <c r="S266" i="7"/>
  <c r="S267" i="7"/>
  <c r="S268" i="7"/>
  <c r="S269" i="7"/>
  <c r="S270" i="7"/>
  <c r="S271" i="7"/>
  <c r="S272" i="7"/>
  <c r="S273" i="7"/>
  <c r="S274" i="7"/>
  <c r="S275" i="7"/>
  <c r="S276" i="7"/>
  <c r="S277" i="7"/>
  <c r="S278" i="7"/>
  <c r="S279" i="7"/>
  <c r="S280" i="7"/>
  <c r="S281" i="7"/>
  <c r="S282" i="7"/>
  <c r="S283" i="7"/>
  <c r="S284" i="7"/>
  <c r="S285" i="7"/>
  <c r="S286" i="7"/>
  <c r="S287" i="7"/>
  <c r="S288" i="7"/>
  <c r="S289" i="7"/>
  <c r="S290" i="7"/>
  <c r="S291" i="7"/>
  <c r="S292" i="7"/>
  <c r="S293" i="7"/>
  <c r="S294" i="7"/>
  <c r="S295" i="7"/>
  <c r="S296" i="7"/>
  <c r="S297" i="7"/>
  <c r="S298" i="7"/>
  <c r="S299" i="7"/>
  <c r="S300" i="7"/>
  <c r="S301" i="7"/>
  <c r="S302" i="7"/>
  <c r="S303" i="7"/>
  <c r="S304" i="7"/>
  <c r="S305" i="7"/>
  <c r="S306" i="7"/>
  <c r="S307" i="7"/>
  <c r="S308" i="7"/>
  <c r="S309" i="7"/>
  <c r="S310" i="7"/>
  <c r="S311" i="7"/>
  <c r="S312" i="7"/>
  <c r="S313" i="7"/>
  <c r="S314" i="7"/>
  <c r="S315" i="7"/>
  <c r="S316" i="7"/>
  <c r="S317" i="7"/>
  <c r="S318" i="7"/>
  <c r="S319" i="7"/>
  <c r="S320" i="7"/>
  <c r="S321" i="7"/>
  <c r="S322" i="7"/>
  <c r="S323" i="7"/>
  <c r="S324" i="7"/>
  <c r="S325" i="7"/>
  <c r="S326" i="7"/>
  <c r="S327" i="7"/>
  <c r="S328" i="7"/>
  <c r="S329" i="7"/>
  <c r="S330" i="7"/>
  <c r="S331" i="7"/>
  <c r="S332" i="7"/>
  <c r="S333" i="7"/>
  <c r="S334" i="7"/>
  <c r="S335" i="7"/>
  <c r="S336" i="7"/>
  <c r="S337" i="7"/>
  <c r="S338" i="7"/>
  <c r="S339" i="7"/>
  <c r="S340" i="7"/>
  <c r="S341" i="7"/>
  <c r="S342" i="7"/>
  <c r="S343" i="7"/>
  <c r="S344" i="7"/>
  <c r="S345" i="7"/>
  <c r="S346" i="7"/>
  <c r="S347" i="7"/>
  <c r="S348" i="7"/>
  <c r="S349" i="7"/>
  <c r="S350" i="7"/>
  <c r="S351" i="7"/>
  <c r="S352" i="7"/>
  <c r="S353" i="7"/>
  <c r="S354" i="7"/>
  <c r="S355" i="7"/>
  <c r="S356" i="7"/>
  <c r="S357" i="7"/>
  <c r="S358" i="7"/>
  <c r="S359" i="7"/>
  <c r="S360" i="7"/>
  <c r="S361" i="7"/>
  <c r="S362" i="7"/>
  <c r="S363" i="7"/>
  <c r="S364" i="7"/>
  <c r="S365" i="7"/>
  <c r="S366" i="7"/>
  <c r="S367" i="7"/>
  <c r="S368" i="7"/>
  <c r="S369" i="7"/>
  <c r="S370" i="7"/>
  <c r="S371" i="7"/>
  <c r="S372" i="7"/>
  <c r="S373" i="7"/>
  <c r="S374" i="7"/>
  <c r="S375" i="7"/>
  <c r="S376" i="7"/>
  <c r="S377" i="7"/>
  <c r="S378" i="7"/>
  <c r="S379" i="7"/>
  <c r="S380" i="7"/>
  <c r="S381" i="7"/>
  <c r="S382" i="7"/>
  <c r="S383" i="7"/>
  <c r="S384" i="7"/>
  <c r="S385" i="7"/>
  <c r="S386" i="7"/>
  <c r="S387" i="7"/>
  <c r="S388" i="7"/>
  <c r="S389" i="7"/>
  <c r="S390" i="7"/>
  <c r="S391" i="7"/>
  <c r="S392" i="7"/>
  <c r="S393" i="7"/>
  <c r="S394" i="7"/>
  <c r="S395" i="7"/>
  <c r="S396" i="7"/>
  <c r="S397" i="7"/>
  <c r="S398" i="7"/>
  <c r="S399" i="7"/>
  <c r="S400" i="7"/>
  <c r="S401" i="7"/>
  <c r="S402" i="7"/>
  <c r="S403" i="7"/>
  <c r="S404" i="7"/>
  <c r="S405" i="7"/>
  <c r="S406" i="7"/>
  <c r="S407" i="7"/>
  <c r="S408" i="7"/>
  <c r="S409" i="7"/>
  <c r="S410" i="7"/>
  <c r="S411" i="7"/>
  <c r="S412" i="7"/>
  <c r="S413" i="7"/>
  <c r="S414" i="7"/>
  <c r="S415" i="7"/>
  <c r="S416" i="7"/>
  <c r="S417" i="7"/>
  <c r="S418" i="7"/>
  <c r="S419" i="7"/>
  <c r="S420" i="7"/>
  <c r="S421" i="7"/>
  <c r="S422" i="7"/>
  <c r="S423" i="7"/>
  <c r="S424" i="7"/>
  <c r="S425" i="7"/>
  <c r="S426" i="7"/>
  <c r="S427" i="7"/>
  <c r="S428" i="7"/>
  <c r="S429" i="7"/>
  <c r="S430" i="7"/>
  <c r="S431" i="7"/>
  <c r="S432" i="7"/>
  <c r="S433" i="7"/>
  <c r="S434" i="7"/>
  <c r="S435" i="7"/>
  <c r="S436" i="7"/>
  <c r="S437" i="7"/>
  <c r="S438" i="7"/>
  <c r="S439" i="7"/>
  <c r="S440" i="7"/>
  <c r="S441" i="7"/>
  <c r="S442" i="7"/>
  <c r="S443" i="7"/>
  <c r="S444" i="7"/>
  <c r="S445" i="7"/>
  <c r="S446" i="7"/>
  <c r="S447" i="7"/>
  <c r="S448" i="7"/>
  <c r="S449" i="7"/>
  <c r="S450" i="7"/>
  <c r="S451" i="7"/>
  <c r="S452" i="7"/>
  <c r="S453" i="7"/>
  <c r="S454" i="7"/>
  <c r="S455" i="7"/>
  <c r="S456" i="7"/>
  <c r="S457" i="7"/>
  <c r="S458" i="7"/>
  <c r="S459" i="7"/>
  <c r="S460" i="7"/>
  <c r="S461" i="7"/>
  <c r="S462" i="7"/>
  <c r="S463" i="7"/>
  <c r="S464" i="7"/>
  <c r="S465" i="7"/>
  <c r="S466" i="7"/>
  <c r="S467" i="7"/>
  <c r="S468" i="7"/>
  <c r="S469" i="7"/>
  <c r="S470" i="7"/>
  <c r="S471" i="7"/>
  <c r="S472" i="7"/>
  <c r="S473" i="7"/>
  <c r="S474" i="7"/>
  <c r="S475" i="7"/>
  <c r="S476" i="7"/>
  <c r="S477" i="7"/>
  <c r="S478" i="7"/>
  <c r="S479" i="7"/>
  <c r="S480" i="7"/>
  <c r="S481" i="7"/>
  <c r="S482" i="7"/>
  <c r="S483" i="7"/>
  <c r="S484" i="7"/>
  <c r="S485" i="7"/>
  <c r="S486" i="7"/>
  <c r="S487" i="7"/>
  <c r="S488" i="7"/>
  <c r="S489" i="7"/>
  <c r="S490" i="7"/>
  <c r="S491" i="7"/>
  <c r="S492" i="7"/>
  <c r="S493" i="7"/>
  <c r="S494" i="7"/>
  <c r="S495" i="7"/>
  <c r="S496" i="7"/>
  <c r="S497" i="7"/>
  <c r="S498" i="7"/>
  <c r="S499" i="7"/>
  <c r="S500" i="7"/>
  <c r="S501" i="7"/>
  <c r="S502" i="7"/>
  <c r="S3" i="7"/>
  <c r="C21" i="5"/>
  <c r="C22" i="5"/>
  <c r="C23" i="5"/>
  <c r="C24" i="5"/>
  <c r="C25" i="5"/>
  <c r="C26" i="5"/>
  <c r="C27" i="5"/>
  <c r="N502" i="7"/>
  <c r="N501" i="7"/>
  <c r="N500" i="7"/>
  <c r="N499" i="7"/>
  <c r="N498" i="7"/>
  <c r="N497" i="7"/>
  <c r="N496" i="7"/>
  <c r="N495" i="7"/>
  <c r="N494" i="7"/>
  <c r="N493" i="7"/>
  <c r="N492" i="7"/>
  <c r="N491" i="7"/>
  <c r="N490" i="7"/>
  <c r="N489" i="7"/>
  <c r="N488" i="7"/>
  <c r="N487" i="7"/>
  <c r="N486" i="7"/>
  <c r="N485" i="7"/>
  <c r="N484" i="7"/>
  <c r="N483" i="7"/>
  <c r="N482" i="7"/>
  <c r="N481" i="7"/>
  <c r="N480" i="7"/>
  <c r="N479" i="7"/>
  <c r="N478" i="7"/>
  <c r="N477" i="7"/>
  <c r="N476" i="7"/>
  <c r="N475" i="7"/>
  <c r="N474" i="7"/>
  <c r="N473" i="7"/>
  <c r="N472" i="7"/>
  <c r="N471" i="7"/>
  <c r="N470" i="7"/>
  <c r="N469" i="7"/>
  <c r="N468" i="7"/>
  <c r="N467" i="7"/>
  <c r="N466" i="7"/>
  <c r="N465" i="7"/>
  <c r="N464" i="7"/>
  <c r="N463" i="7"/>
  <c r="N462" i="7"/>
  <c r="N461" i="7"/>
  <c r="N460" i="7"/>
  <c r="N459" i="7"/>
  <c r="N458" i="7"/>
  <c r="N457" i="7"/>
  <c r="N456" i="7"/>
  <c r="N455" i="7"/>
  <c r="N454" i="7"/>
  <c r="N453" i="7"/>
  <c r="N452" i="7"/>
  <c r="N451" i="7"/>
  <c r="N450" i="7"/>
  <c r="N449" i="7"/>
  <c r="N448" i="7"/>
  <c r="N447" i="7"/>
  <c r="N446" i="7"/>
  <c r="N445" i="7"/>
  <c r="N444" i="7"/>
  <c r="N443" i="7"/>
  <c r="N442" i="7"/>
  <c r="N441" i="7"/>
  <c r="N440" i="7"/>
  <c r="N439" i="7"/>
  <c r="N438" i="7"/>
  <c r="N437" i="7"/>
  <c r="N436" i="7"/>
  <c r="N435" i="7"/>
  <c r="N434" i="7"/>
  <c r="N433" i="7"/>
  <c r="N432" i="7"/>
  <c r="N431" i="7"/>
  <c r="N430" i="7"/>
  <c r="N429" i="7"/>
  <c r="N428" i="7"/>
  <c r="N427" i="7"/>
  <c r="N426" i="7"/>
  <c r="N425" i="7"/>
  <c r="N424" i="7"/>
  <c r="N423" i="7"/>
  <c r="N422" i="7"/>
  <c r="N421" i="7"/>
  <c r="N420" i="7"/>
  <c r="N419" i="7"/>
  <c r="N418" i="7"/>
  <c r="N417" i="7"/>
  <c r="N416" i="7"/>
  <c r="N415" i="7"/>
  <c r="N414" i="7"/>
  <c r="N413" i="7"/>
  <c r="N412" i="7"/>
  <c r="N411" i="7"/>
  <c r="N410" i="7"/>
  <c r="N409" i="7"/>
  <c r="N408" i="7"/>
  <c r="N407" i="7"/>
  <c r="N406" i="7"/>
  <c r="N405" i="7"/>
  <c r="N404" i="7"/>
  <c r="N403" i="7"/>
  <c r="N402" i="7"/>
  <c r="N401" i="7"/>
  <c r="N400" i="7"/>
  <c r="N399" i="7"/>
  <c r="N398" i="7"/>
  <c r="N397" i="7"/>
  <c r="N396" i="7"/>
  <c r="N395" i="7"/>
  <c r="N394" i="7"/>
  <c r="N393" i="7"/>
  <c r="N392" i="7"/>
  <c r="N391" i="7"/>
  <c r="N390" i="7"/>
  <c r="N389" i="7"/>
  <c r="N388" i="7"/>
  <c r="N387" i="7"/>
  <c r="N386" i="7"/>
  <c r="N385" i="7"/>
  <c r="N384" i="7"/>
  <c r="N383" i="7"/>
  <c r="N382" i="7"/>
  <c r="N381" i="7"/>
  <c r="N380" i="7"/>
  <c r="N379" i="7"/>
  <c r="N378" i="7"/>
  <c r="N377" i="7"/>
  <c r="N376" i="7"/>
  <c r="N375" i="7"/>
  <c r="N374" i="7"/>
  <c r="N373" i="7"/>
  <c r="N372" i="7"/>
  <c r="N371" i="7"/>
  <c r="N370" i="7"/>
  <c r="N369" i="7"/>
  <c r="N368" i="7"/>
  <c r="N367" i="7"/>
  <c r="N366" i="7"/>
  <c r="N365" i="7"/>
  <c r="N364" i="7"/>
  <c r="N363" i="7"/>
  <c r="N362" i="7"/>
  <c r="N361" i="7"/>
  <c r="N360" i="7"/>
  <c r="N359" i="7"/>
  <c r="N358" i="7"/>
  <c r="N357" i="7"/>
  <c r="N356" i="7"/>
  <c r="N355" i="7"/>
  <c r="N354" i="7"/>
  <c r="N353" i="7"/>
  <c r="N352" i="7"/>
  <c r="N351" i="7"/>
  <c r="N350" i="7"/>
  <c r="N349" i="7"/>
  <c r="N348" i="7"/>
  <c r="N347" i="7"/>
  <c r="N346" i="7"/>
  <c r="N345" i="7"/>
  <c r="N344" i="7"/>
  <c r="N343" i="7"/>
  <c r="N342" i="7"/>
  <c r="N341" i="7"/>
  <c r="N340" i="7"/>
  <c r="N339" i="7"/>
  <c r="N338" i="7"/>
  <c r="N337" i="7"/>
  <c r="N336" i="7"/>
  <c r="N335" i="7"/>
  <c r="N334" i="7"/>
  <c r="N333" i="7"/>
  <c r="N332" i="7"/>
  <c r="N331" i="7"/>
  <c r="N330" i="7"/>
  <c r="N329" i="7"/>
  <c r="N328" i="7"/>
  <c r="N327" i="7"/>
  <c r="N326" i="7"/>
  <c r="N325" i="7"/>
  <c r="N324" i="7"/>
  <c r="N323" i="7"/>
  <c r="N322" i="7"/>
  <c r="N321" i="7"/>
  <c r="N320" i="7"/>
  <c r="N319" i="7"/>
  <c r="N318" i="7"/>
  <c r="N317" i="7"/>
  <c r="N316" i="7"/>
  <c r="N315" i="7"/>
  <c r="N314" i="7"/>
  <c r="N313" i="7"/>
  <c r="N312" i="7"/>
  <c r="N311" i="7"/>
  <c r="N310" i="7"/>
  <c r="N309" i="7"/>
  <c r="N308" i="7"/>
  <c r="N307" i="7"/>
  <c r="N306" i="7"/>
  <c r="N305" i="7"/>
  <c r="N304" i="7"/>
  <c r="N303" i="7"/>
  <c r="N302" i="7"/>
  <c r="N301" i="7"/>
  <c r="N300" i="7"/>
  <c r="N299" i="7"/>
  <c r="N298" i="7"/>
  <c r="N297" i="7"/>
  <c r="N296" i="7"/>
  <c r="N295" i="7"/>
  <c r="N294" i="7"/>
  <c r="N293" i="7"/>
  <c r="N292" i="7"/>
  <c r="N291" i="7"/>
  <c r="N290" i="7"/>
  <c r="N289" i="7"/>
  <c r="N288" i="7"/>
  <c r="N287" i="7"/>
  <c r="N286" i="7"/>
  <c r="N285" i="7"/>
  <c r="N284" i="7"/>
  <c r="N283" i="7"/>
  <c r="N282" i="7"/>
  <c r="N281" i="7"/>
  <c r="N280" i="7"/>
  <c r="N279" i="7"/>
  <c r="N278" i="7"/>
  <c r="N277" i="7"/>
  <c r="N276" i="7"/>
  <c r="N275" i="7"/>
  <c r="N274" i="7"/>
  <c r="N273" i="7"/>
  <c r="N272" i="7"/>
  <c r="N271" i="7"/>
  <c r="N270" i="7"/>
  <c r="N269" i="7"/>
  <c r="N268" i="7"/>
  <c r="N267" i="7"/>
  <c r="N266" i="7"/>
  <c r="N265" i="7"/>
  <c r="N264" i="7"/>
  <c r="N263" i="7"/>
  <c r="N262" i="7"/>
  <c r="N261" i="7"/>
  <c r="N260" i="7"/>
  <c r="N259" i="7"/>
  <c r="N258" i="7"/>
  <c r="N257" i="7"/>
  <c r="N256" i="7"/>
  <c r="N255" i="7"/>
  <c r="N254" i="7"/>
  <c r="N253" i="7"/>
  <c r="N252" i="7"/>
  <c r="N251" i="7"/>
  <c r="N250" i="7"/>
  <c r="N249" i="7"/>
  <c r="N248" i="7"/>
  <c r="N247" i="7"/>
  <c r="N246" i="7"/>
  <c r="N245" i="7"/>
  <c r="N244" i="7"/>
  <c r="N243" i="7"/>
  <c r="N242" i="7"/>
  <c r="N241" i="7"/>
  <c r="N240" i="7"/>
  <c r="N239" i="7"/>
  <c r="N238" i="7"/>
  <c r="N237" i="7"/>
  <c r="N236" i="7"/>
  <c r="N235" i="7"/>
  <c r="N234" i="7"/>
  <c r="N233" i="7"/>
  <c r="N232" i="7"/>
  <c r="N231" i="7"/>
  <c r="N230" i="7"/>
  <c r="N229" i="7"/>
  <c r="N228" i="7"/>
  <c r="N227" i="7"/>
  <c r="N226" i="7"/>
  <c r="N225" i="7"/>
  <c r="N224" i="7"/>
  <c r="N223" i="7"/>
  <c r="N222" i="7"/>
  <c r="N221" i="7"/>
  <c r="N220" i="7"/>
  <c r="N219" i="7"/>
  <c r="N218" i="7"/>
  <c r="N217" i="7"/>
  <c r="N216" i="7"/>
  <c r="N215" i="7"/>
  <c r="N214" i="7"/>
  <c r="N213" i="7"/>
  <c r="N212" i="7"/>
  <c r="N211" i="7"/>
  <c r="N210" i="7"/>
  <c r="N209" i="7"/>
  <c r="N208" i="7"/>
  <c r="N207" i="7"/>
  <c r="N206" i="7"/>
  <c r="N205" i="7"/>
  <c r="N204" i="7"/>
  <c r="N203" i="7"/>
  <c r="N202" i="7"/>
  <c r="N201" i="7"/>
  <c r="N200" i="7"/>
  <c r="N199" i="7"/>
  <c r="N198" i="7"/>
  <c r="N197" i="7"/>
  <c r="N196" i="7"/>
  <c r="N195" i="7"/>
  <c r="N194" i="7"/>
  <c r="N193" i="7"/>
  <c r="N192" i="7"/>
  <c r="N191" i="7"/>
  <c r="N190" i="7"/>
  <c r="N189" i="7"/>
  <c r="N188" i="7"/>
  <c r="N187" i="7"/>
  <c r="N186" i="7"/>
  <c r="N185" i="7"/>
  <c r="N184" i="7"/>
  <c r="N183" i="7"/>
  <c r="N182" i="7"/>
  <c r="N181" i="7"/>
  <c r="N180" i="7"/>
  <c r="N179" i="7"/>
  <c r="N178" i="7"/>
  <c r="N177" i="7"/>
  <c r="N176" i="7"/>
  <c r="N175" i="7"/>
  <c r="N174" i="7"/>
  <c r="N173" i="7"/>
  <c r="N172" i="7"/>
  <c r="N171" i="7"/>
  <c r="N170" i="7"/>
  <c r="N169" i="7"/>
  <c r="N168" i="7"/>
  <c r="N167" i="7"/>
  <c r="N166" i="7"/>
  <c r="N165" i="7"/>
  <c r="N164" i="7"/>
  <c r="N163" i="7"/>
  <c r="N162" i="7"/>
  <c r="N161" i="7"/>
  <c r="N160" i="7"/>
  <c r="N159" i="7"/>
  <c r="N158" i="7"/>
  <c r="N157" i="7"/>
  <c r="N156" i="7"/>
  <c r="N155" i="7"/>
  <c r="N154" i="7"/>
  <c r="N153" i="7"/>
  <c r="N152" i="7"/>
  <c r="N151" i="7"/>
  <c r="N150" i="7"/>
  <c r="N149" i="7"/>
  <c r="N148" i="7"/>
  <c r="N147" i="7"/>
  <c r="N146" i="7"/>
  <c r="N145" i="7"/>
  <c r="N144" i="7"/>
  <c r="N143" i="7"/>
  <c r="N142" i="7"/>
  <c r="N141" i="7"/>
  <c r="N140" i="7"/>
  <c r="N139" i="7"/>
  <c r="N138" i="7"/>
  <c r="N137" i="7"/>
  <c r="N136" i="7"/>
  <c r="N135" i="7"/>
  <c r="N134" i="7"/>
  <c r="N133" i="7"/>
  <c r="N132" i="7"/>
  <c r="N131" i="7"/>
  <c r="N130" i="7"/>
  <c r="N129" i="7"/>
  <c r="N128" i="7"/>
  <c r="N127" i="7"/>
  <c r="N126" i="7"/>
  <c r="N125" i="7"/>
  <c r="N124" i="7"/>
  <c r="N123" i="7"/>
  <c r="N122" i="7"/>
  <c r="N121" i="7"/>
  <c r="N120" i="7"/>
  <c r="N119" i="7"/>
  <c r="N118" i="7"/>
  <c r="N117" i="7"/>
  <c r="N116" i="7"/>
  <c r="N115" i="7"/>
  <c r="N114" i="7"/>
  <c r="N113" i="7"/>
  <c r="N112" i="7"/>
  <c r="N111" i="7"/>
  <c r="N110" i="7"/>
  <c r="N109" i="7"/>
  <c r="N108" i="7"/>
  <c r="N107" i="7"/>
  <c r="N106" i="7"/>
  <c r="N105" i="7"/>
  <c r="N104" i="7"/>
  <c r="N103" i="7"/>
  <c r="N102" i="7"/>
  <c r="N101" i="7"/>
  <c r="N100" i="7"/>
  <c r="N99" i="7"/>
  <c r="N98" i="7"/>
  <c r="N97" i="7"/>
  <c r="N96" i="7"/>
  <c r="N95" i="7"/>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O12" i="7" l="1"/>
  <c r="P12" i="7"/>
  <c r="Q12" i="7" s="1"/>
  <c r="O24" i="7"/>
  <c r="P24" i="7"/>
  <c r="Q24" i="7" s="1"/>
  <c r="O36" i="7"/>
  <c r="P36" i="7"/>
  <c r="Q36" i="7" s="1"/>
  <c r="O52" i="7"/>
  <c r="P52" i="7"/>
  <c r="Q52" i="7" s="1"/>
  <c r="O64" i="7"/>
  <c r="P64" i="7"/>
  <c r="Q64" i="7" s="1"/>
  <c r="O72" i="7"/>
  <c r="P72" i="7"/>
  <c r="Q72" i="7" s="1"/>
  <c r="O80" i="7"/>
  <c r="P80" i="7"/>
  <c r="Q80" i="7" s="1"/>
  <c r="O88" i="7"/>
  <c r="P88" i="7"/>
  <c r="Q88" i="7" s="1"/>
  <c r="O96" i="7"/>
  <c r="P96" i="7"/>
  <c r="Q96" i="7" s="1"/>
  <c r="O108" i="7"/>
  <c r="P108" i="7"/>
  <c r="Q108" i="7" s="1"/>
  <c r="O116" i="7"/>
  <c r="P116" i="7"/>
  <c r="Q116" i="7" s="1"/>
  <c r="O124" i="7"/>
  <c r="P124" i="7"/>
  <c r="Q124" i="7" s="1"/>
  <c r="O132" i="7"/>
  <c r="P132" i="7"/>
  <c r="Q132" i="7" s="1"/>
  <c r="O140" i="7"/>
  <c r="P140" i="7"/>
  <c r="Q140" i="7" s="1"/>
  <c r="O148" i="7"/>
  <c r="P148" i="7"/>
  <c r="Q148" i="7" s="1"/>
  <c r="O152" i="7"/>
  <c r="P152" i="7"/>
  <c r="Q152" i="7" s="1"/>
  <c r="O160" i="7"/>
  <c r="P160" i="7"/>
  <c r="Q160" i="7" s="1"/>
  <c r="O168" i="7"/>
  <c r="P168" i="7"/>
  <c r="Q168" i="7" s="1"/>
  <c r="O180" i="7"/>
  <c r="P180" i="7"/>
  <c r="Q180" i="7" s="1"/>
  <c r="O188" i="7"/>
  <c r="P188" i="7"/>
  <c r="Q188" i="7" s="1"/>
  <c r="O196" i="7"/>
  <c r="P196" i="7"/>
  <c r="Q196" i="7" s="1"/>
  <c r="O204" i="7"/>
  <c r="P204" i="7"/>
  <c r="Q204" i="7" s="1"/>
  <c r="O212" i="7"/>
  <c r="P212" i="7"/>
  <c r="Q212" i="7" s="1"/>
  <c r="O220" i="7"/>
  <c r="P220" i="7"/>
  <c r="Q220" i="7" s="1"/>
  <c r="O224" i="7"/>
  <c r="P224" i="7"/>
  <c r="Q224" i="7" s="1"/>
  <c r="O236" i="7"/>
  <c r="P236" i="7"/>
  <c r="Q236" i="7" s="1"/>
  <c r="O244" i="7"/>
  <c r="P244" i="7"/>
  <c r="Q244" i="7" s="1"/>
  <c r="O252" i="7"/>
  <c r="P252" i="7"/>
  <c r="Q252" i="7" s="1"/>
  <c r="O264" i="7"/>
  <c r="P264" i="7"/>
  <c r="Q264" i="7" s="1"/>
  <c r="O272" i="7"/>
  <c r="P272" i="7"/>
  <c r="Q272" i="7" s="1"/>
  <c r="O284" i="7"/>
  <c r="P284" i="7"/>
  <c r="Q284" i="7" s="1"/>
  <c r="O296" i="7"/>
  <c r="P296" i="7"/>
  <c r="Q296" i="7" s="1"/>
  <c r="O308" i="7"/>
  <c r="P308" i="7"/>
  <c r="Q308" i="7" s="1"/>
  <c r="O320" i="7"/>
  <c r="P320" i="7"/>
  <c r="Q320" i="7" s="1"/>
  <c r="O332" i="7"/>
  <c r="P332" i="7"/>
  <c r="Q332" i="7" s="1"/>
  <c r="O344" i="7"/>
  <c r="P344" i="7"/>
  <c r="Q344" i="7" s="1"/>
  <c r="O356" i="7"/>
  <c r="P356" i="7"/>
  <c r="Q356" i="7" s="1"/>
  <c r="O376" i="7"/>
  <c r="P376" i="7"/>
  <c r="Q376" i="7" s="1"/>
  <c r="O460" i="7"/>
  <c r="P460" i="7"/>
  <c r="Q460" i="7" s="1"/>
  <c r="O9" i="7"/>
  <c r="P9" i="7"/>
  <c r="Q9" i="7" s="1"/>
  <c r="O17" i="7"/>
  <c r="P17" i="7"/>
  <c r="Q17" i="7" s="1"/>
  <c r="O25" i="7"/>
  <c r="P25" i="7"/>
  <c r="Q25" i="7" s="1"/>
  <c r="O33" i="7"/>
  <c r="P33" i="7"/>
  <c r="Q33" i="7" s="1"/>
  <c r="O41" i="7"/>
  <c r="P41" i="7"/>
  <c r="Q41" i="7" s="1"/>
  <c r="O53" i="7"/>
  <c r="P53" i="7"/>
  <c r="Q53" i="7" s="1"/>
  <c r="O61" i="7"/>
  <c r="P61" i="7"/>
  <c r="Q61" i="7" s="1"/>
  <c r="O69" i="7"/>
  <c r="P69" i="7"/>
  <c r="Q69" i="7" s="1"/>
  <c r="O77" i="7"/>
  <c r="P77" i="7"/>
  <c r="Q77" i="7" s="1"/>
  <c r="O85" i="7"/>
  <c r="P85" i="7"/>
  <c r="Q85" i="7" s="1"/>
  <c r="O97" i="7"/>
  <c r="P97" i="7"/>
  <c r="Q97" i="7" s="1"/>
  <c r="O105" i="7"/>
  <c r="P105" i="7"/>
  <c r="Q105" i="7" s="1"/>
  <c r="O113" i="7"/>
  <c r="P113" i="7"/>
  <c r="Q113" i="7" s="1"/>
  <c r="O121" i="7"/>
  <c r="P121" i="7"/>
  <c r="Q121" i="7" s="1"/>
  <c r="O129" i="7"/>
  <c r="P129" i="7"/>
  <c r="Q129" i="7" s="1"/>
  <c r="O137" i="7"/>
  <c r="P137" i="7"/>
  <c r="Q137" i="7" s="1"/>
  <c r="O145" i="7"/>
  <c r="P145" i="7"/>
  <c r="Q145" i="7" s="1"/>
  <c r="O153" i="7"/>
  <c r="P153" i="7"/>
  <c r="Q153" i="7" s="1"/>
  <c r="O161" i="7"/>
  <c r="P161" i="7"/>
  <c r="Q161" i="7" s="1"/>
  <c r="O169" i="7"/>
  <c r="P169" i="7"/>
  <c r="Q169" i="7" s="1"/>
  <c r="O181" i="7"/>
  <c r="P181" i="7"/>
  <c r="Q181" i="7" s="1"/>
  <c r="O189" i="7"/>
  <c r="P189" i="7"/>
  <c r="Q189" i="7" s="1"/>
  <c r="O193" i="7"/>
  <c r="P193" i="7"/>
  <c r="Q193" i="7" s="1"/>
  <c r="O201" i="7"/>
  <c r="P201" i="7"/>
  <c r="Q201" i="7" s="1"/>
  <c r="O205" i="7"/>
  <c r="P205" i="7"/>
  <c r="Q205" i="7" s="1"/>
  <c r="O209" i="7"/>
  <c r="P209" i="7"/>
  <c r="Q209" i="7" s="1"/>
  <c r="O213" i="7"/>
  <c r="P213" i="7"/>
  <c r="Q213" i="7" s="1"/>
  <c r="O217" i="7"/>
  <c r="P217" i="7"/>
  <c r="Q217" i="7" s="1"/>
  <c r="O221" i="7"/>
  <c r="P221" i="7"/>
  <c r="Q221" i="7" s="1"/>
  <c r="O225" i="7"/>
  <c r="P225" i="7"/>
  <c r="Q225" i="7" s="1"/>
  <c r="O229" i="7"/>
  <c r="P229" i="7"/>
  <c r="Q229" i="7" s="1"/>
  <c r="O233" i="7"/>
  <c r="P233" i="7"/>
  <c r="Q233" i="7" s="1"/>
  <c r="O237" i="7"/>
  <c r="P237" i="7"/>
  <c r="Q237" i="7" s="1"/>
  <c r="O241" i="7"/>
  <c r="P241" i="7"/>
  <c r="Q241" i="7" s="1"/>
  <c r="O245" i="7"/>
  <c r="P245" i="7"/>
  <c r="Q245" i="7" s="1"/>
  <c r="O249" i="7"/>
  <c r="P249" i="7"/>
  <c r="Q249" i="7" s="1"/>
  <c r="O253" i="7"/>
  <c r="P253" i="7"/>
  <c r="Q253" i="7" s="1"/>
  <c r="O257" i="7"/>
  <c r="P257" i="7"/>
  <c r="Q257" i="7" s="1"/>
  <c r="O261" i="7"/>
  <c r="P261" i="7"/>
  <c r="Q261" i="7" s="1"/>
  <c r="O265" i="7"/>
  <c r="P265" i="7"/>
  <c r="Q265" i="7" s="1"/>
  <c r="O269" i="7"/>
  <c r="P269" i="7"/>
  <c r="Q269" i="7" s="1"/>
  <c r="O273" i="7"/>
  <c r="P273" i="7"/>
  <c r="Q273" i="7" s="1"/>
  <c r="O277" i="7"/>
  <c r="P277" i="7"/>
  <c r="Q277" i="7" s="1"/>
  <c r="O281" i="7"/>
  <c r="P281" i="7"/>
  <c r="Q281" i="7" s="1"/>
  <c r="O285" i="7"/>
  <c r="P285" i="7"/>
  <c r="Q285" i="7" s="1"/>
  <c r="O289" i="7"/>
  <c r="P289" i="7"/>
  <c r="Q289" i="7" s="1"/>
  <c r="O293" i="7"/>
  <c r="P293" i="7"/>
  <c r="Q293" i="7" s="1"/>
  <c r="O297" i="7"/>
  <c r="P297" i="7"/>
  <c r="Q297" i="7" s="1"/>
  <c r="O301" i="7"/>
  <c r="P301" i="7"/>
  <c r="Q301" i="7" s="1"/>
  <c r="O305" i="7"/>
  <c r="P305" i="7"/>
  <c r="Q305" i="7" s="1"/>
  <c r="O309" i="7"/>
  <c r="P309" i="7"/>
  <c r="Q309" i="7" s="1"/>
  <c r="O313" i="7"/>
  <c r="P313" i="7"/>
  <c r="Q313" i="7" s="1"/>
  <c r="O317" i="7"/>
  <c r="P317" i="7"/>
  <c r="Q317" i="7" s="1"/>
  <c r="O321" i="7"/>
  <c r="P321" i="7"/>
  <c r="Q321" i="7" s="1"/>
  <c r="O325" i="7"/>
  <c r="P325" i="7"/>
  <c r="Q325" i="7" s="1"/>
  <c r="O329" i="7"/>
  <c r="P329" i="7"/>
  <c r="Q329" i="7" s="1"/>
  <c r="O333" i="7"/>
  <c r="P333" i="7"/>
  <c r="Q333" i="7" s="1"/>
  <c r="O337" i="7"/>
  <c r="P337" i="7"/>
  <c r="Q337" i="7" s="1"/>
  <c r="O341" i="7"/>
  <c r="P341" i="7"/>
  <c r="Q341" i="7" s="1"/>
  <c r="O345" i="7"/>
  <c r="P345" i="7"/>
  <c r="Q345" i="7" s="1"/>
  <c r="O349" i="7"/>
  <c r="P349" i="7"/>
  <c r="Q349" i="7" s="1"/>
  <c r="O353" i="7"/>
  <c r="P353" i="7"/>
  <c r="Q353" i="7" s="1"/>
  <c r="O357" i="7"/>
  <c r="P357" i="7"/>
  <c r="Q357" i="7" s="1"/>
  <c r="O361" i="7"/>
  <c r="P361" i="7"/>
  <c r="Q361" i="7" s="1"/>
  <c r="O365" i="7"/>
  <c r="P365" i="7"/>
  <c r="Q365" i="7" s="1"/>
  <c r="O369" i="7"/>
  <c r="P369" i="7"/>
  <c r="Q369" i="7" s="1"/>
  <c r="O373" i="7"/>
  <c r="P373" i="7"/>
  <c r="Q373" i="7" s="1"/>
  <c r="O377" i="7"/>
  <c r="P377" i="7"/>
  <c r="Q377" i="7" s="1"/>
  <c r="O381" i="7"/>
  <c r="P381" i="7"/>
  <c r="Q381" i="7" s="1"/>
  <c r="O385" i="7"/>
  <c r="P385" i="7"/>
  <c r="Q385" i="7" s="1"/>
  <c r="O389" i="7"/>
  <c r="P389" i="7"/>
  <c r="Q389" i="7" s="1"/>
  <c r="O393" i="7"/>
  <c r="P393" i="7"/>
  <c r="Q393" i="7" s="1"/>
  <c r="O397" i="7"/>
  <c r="P397" i="7"/>
  <c r="Q397" i="7" s="1"/>
  <c r="O401" i="7"/>
  <c r="P401" i="7"/>
  <c r="Q401" i="7" s="1"/>
  <c r="O405" i="7"/>
  <c r="P405" i="7"/>
  <c r="Q405" i="7" s="1"/>
  <c r="O409" i="7"/>
  <c r="P409" i="7"/>
  <c r="Q409" i="7" s="1"/>
  <c r="O413" i="7"/>
  <c r="P413" i="7"/>
  <c r="Q413" i="7" s="1"/>
  <c r="O417" i="7"/>
  <c r="P417" i="7"/>
  <c r="Q417" i="7" s="1"/>
  <c r="O421" i="7"/>
  <c r="P421" i="7"/>
  <c r="Q421" i="7" s="1"/>
  <c r="O425" i="7"/>
  <c r="P425" i="7"/>
  <c r="Q425" i="7" s="1"/>
  <c r="O429" i="7"/>
  <c r="P429" i="7"/>
  <c r="Q429" i="7" s="1"/>
  <c r="O433" i="7"/>
  <c r="P433" i="7"/>
  <c r="Q433" i="7" s="1"/>
  <c r="O437" i="7"/>
  <c r="P437" i="7"/>
  <c r="Q437" i="7" s="1"/>
  <c r="O441" i="7"/>
  <c r="P441" i="7"/>
  <c r="Q441" i="7" s="1"/>
  <c r="O445" i="7"/>
  <c r="P445" i="7"/>
  <c r="Q445" i="7" s="1"/>
  <c r="O449" i="7"/>
  <c r="P449" i="7"/>
  <c r="Q449" i="7" s="1"/>
  <c r="O453" i="7"/>
  <c r="P453" i="7"/>
  <c r="Q453" i="7" s="1"/>
  <c r="O457" i="7"/>
  <c r="P457" i="7"/>
  <c r="Q457" i="7" s="1"/>
  <c r="O461" i="7"/>
  <c r="P461" i="7"/>
  <c r="Q461" i="7" s="1"/>
  <c r="O465" i="7"/>
  <c r="P465" i="7"/>
  <c r="Q465" i="7" s="1"/>
  <c r="O469" i="7"/>
  <c r="P469" i="7"/>
  <c r="Q469" i="7" s="1"/>
  <c r="O473" i="7"/>
  <c r="P473" i="7"/>
  <c r="Q473" i="7" s="1"/>
  <c r="O477" i="7"/>
  <c r="P477" i="7"/>
  <c r="Q477" i="7" s="1"/>
  <c r="O481" i="7"/>
  <c r="P481" i="7"/>
  <c r="Q481" i="7" s="1"/>
  <c r="O485" i="7"/>
  <c r="P485" i="7"/>
  <c r="Q485" i="7" s="1"/>
  <c r="O489" i="7"/>
  <c r="P489" i="7"/>
  <c r="Q489" i="7" s="1"/>
  <c r="O493" i="7"/>
  <c r="P493" i="7"/>
  <c r="Q493" i="7" s="1"/>
  <c r="O497" i="7"/>
  <c r="P497" i="7"/>
  <c r="Q497" i="7" s="1"/>
  <c r="O501" i="7"/>
  <c r="P501" i="7"/>
  <c r="Q501" i="7" s="1"/>
  <c r="O8" i="7"/>
  <c r="P8" i="7"/>
  <c r="O20" i="7"/>
  <c r="P20" i="7"/>
  <c r="Q20" i="7" s="1"/>
  <c r="O28" i="7"/>
  <c r="P28" i="7"/>
  <c r="Q28" i="7" s="1"/>
  <c r="O40" i="7"/>
  <c r="P40" i="7"/>
  <c r="Q40" i="7" s="1"/>
  <c r="O48" i="7"/>
  <c r="P48" i="7"/>
  <c r="Q48" i="7" s="1"/>
  <c r="O60" i="7"/>
  <c r="P60" i="7"/>
  <c r="Q60" i="7" s="1"/>
  <c r="O76" i="7"/>
  <c r="P76" i="7"/>
  <c r="Q76" i="7" s="1"/>
  <c r="O104" i="7"/>
  <c r="P104" i="7"/>
  <c r="Q104" i="7" s="1"/>
  <c r="O260" i="7"/>
  <c r="P260" i="7"/>
  <c r="Q260" i="7" s="1"/>
  <c r="O276" i="7"/>
  <c r="P276" i="7"/>
  <c r="Q276" i="7" s="1"/>
  <c r="O288" i="7"/>
  <c r="P288" i="7"/>
  <c r="Q288" i="7" s="1"/>
  <c r="O300" i="7"/>
  <c r="P300" i="7"/>
  <c r="Q300" i="7" s="1"/>
  <c r="O312" i="7"/>
  <c r="P312" i="7"/>
  <c r="Q312" i="7" s="1"/>
  <c r="O324" i="7"/>
  <c r="P324" i="7"/>
  <c r="Q324" i="7" s="1"/>
  <c r="O336" i="7"/>
  <c r="P336" i="7"/>
  <c r="Q336" i="7" s="1"/>
  <c r="O348" i="7"/>
  <c r="P348" i="7"/>
  <c r="Q348" i="7" s="1"/>
  <c r="O360" i="7"/>
  <c r="P360" i="7"/>
  <c r="Q360" i="7" s="1"/>
  <c r="O368" i="7"/>
  <c r="P368" i="7"/>
  <c r="Q368" i="7" s="1"/>
  <c r="O380" i="7"/>
  <c r="P380" i="7"/>
  <c r="Q380" i="7" s="1"/>
  <c r="O388" i="7"/>
  <c r="P388" i="7"/>
  <c r="Q388" i="7" s="1"/>
  <c r="O392" i="7"/>
  <c r="P392" i="7"/>
  <c r="Q392" i="7" s="1"/>
  <c r="O396" i="7"/>
  <c r="P396" i="7"/>
  <c r="Q396" i="7" s="1"/>
  <c r="O400" i="7"/>
  <c r="P400" i="7"/>
  <c r="Q400" i="7" s="1"/>
  <c r="O408" i="7"/>
  <c r="P408" i="7"/>
  <c r="Q408" i="7" s="1"/>
  <c r="O412" i="7"/>
  <c r="P412" i="7"/>
  <c r="Q412" i="7" s="1"/>
  <c r="O416" i="7"/>
  <c r="P416" i="7"/>
  <c r="Q416" i="7" s="1"/>
  <c r="O420" i="7"/>
  <c r="P420" i="7"/>
  <c r="Q420" i="7" s="1"/>
  <c r="O424" i="7"/>
  <c r="P424" i="7"/>
  <c r="Q424" i="7" s="1"/>
  <c r="O428" i="7"/>
  <c r="P428" i="7"/>
  <c r="Q428" i="7" s="1"/>
  <c r="O432" i="7"/>
  <c r="P432" i="7"/>
  <c r="Q432" i="7" s="1"/>
  <c r="O436" i="7"/>
  <c r="P436" i="7"/>
  <c r="Q436" i="7" s="1"/>
  <c r="O440" i="7"/>
  <c r="P440" i="7"/>
  <c r="Q440" i="7" s="1"/>
  <c r="O444" i="7"/>
  <c r="P444" i="7"/>
  <c r="Q444" i="7" s="1"/>
  <c r="O448" i="7"/>
  <c r="P448" i="7"/>
  <c r="Q448" i="7" s="1"/>
  <c r="O452" i="7"/>
  <c r="P452" i="7"/>
  <c r="Q452" i="7" s="1"/>
  <c r="O456" i="7"/>
  <c r="P456" i="7"/>
  <c r="Q456" i="7" s="1"/>
  <c r="O464" i="7"/>
  <c r="P464" i="7"/>
  <c r="Q464" i="7" s="1"/>
  <c r="O468" i="7"/>
  <c r="P468" i="7"/>
  <c r="Q468" i="7" s="1"/>
  <c r="O472" i="7"/>
  <c r="P472" i="7"/>
  <c r="Q472" i="7" s="1"/>
  <c r="O476" i="7"/>
  <c r="P476" i="7"/>
  <c r="Q476" i="7" s="1"/>
  <c r="O480" i="7"/>
  <c r="P480" i="7"/>
  <c r="Q480" i="7" s="1"/>
  <c r="O484" i="7"/>
  <c r="P484" i="7"/>
  <c r="Q484" i="7" s="1"/>
  <c r="O5" i="7"/>
  <c r="P5" i="7"/>
  <c r="Q5" i="7" s="1"/>
  <c r="O13" i="7"/>
  <c r="P13" i="7"/>
  <c r="Q13" i="7" s="1"/>
  <c r="O21" i="7"/>
  <c r="P21" i="7"/>
  <c r="Q21" i="7" s="1"/>
  <c r="O29" i="7"/>
  <c r="P29" i="7"/>
  <c r="Q29" i="7" s="1"/>
  <c r="O37" i="7"/>
  <c r="P37" i="7"/>
  <c r="Q37" i="7" s="1"/>
  <c r="O45" i="7"/>
  <c r="P45" i="7"/>
  <c r="Q45" i="7" s="1"/>
  <c r="O49" i="7"/>
  <c r="P49" i="7"/>
  <c r="Q49" i="7" s="1"/>
  <c r="O57" i="7"/>
  <c r="P57" i="7"/>
  <c r="Q57" i="7" s="1"/>
  <c r="O65" i="7"/>
  <c r="P65" i="7"/>
  <c r="Q65" i="7" s="1"/>
  <c r="O73" i="7"/>
  <c r="P73" i="7"/>
  <c r="Q73" i="7" s="1"/>
  <c r="O81" i="7"/>
  <c r="P81" i="7"/>
  <c r="Q81" i="7" s="1"/>
  <c r="O89" i="7"/>
  <c r="P89" i="7"/>
  <c r="Q89" i="7" s="1"/>
  <c r="O93" i="7"/>
  <c r="P93" i="7"/>
  <c r="Q93" i="7" s="1"/>
  <c r="O101" i="7"/>
  <c r="P101" i="7"/>
  <c r="Q101" i="7" s="1"/>
  <c r="O109" i="7"/>
  <c r="P109" i="7"/>
  <c r="Q109" i="7" s="1"/>
  <c r="O117" i="7"/>
  <c r="P117" i="7"/>
  <c r="Q117" i="7" s="1"/>
  <c r="O125" i="7"/>
  <c r="P125" i="7"/>
  <c r="Q125" i="7" s="1"/>
  <c r="O133" i="7"/>
  <c r="P133" i="7"/>
  <c r="Q133" i="7" s="1"/>
  <c r="O141" i="7"/>
  <c r="P141" i="7"/>
  <c r="Q141" i="7" s="1"/>
  <c r="O149" i="7"/>
  <c r="P149" i="7"/>
  <c r="Q149" i="7" s="1"/>
  <c r="O157" i="7"/>
  <c r="P157" i="7"/>
  <c r="Q157" i="7" s="1"/>
  <c r="O165" i="7"/>
  <c r="P165" i="7"/>
  <c r="Q165" i="7" s="1"/>
  <c r="O173" i="7"/>
  <c r="P173" i="7"/>
  <c r="Q173" i="7" s="1"/>
  <c r="O177" i="7"/>
  <c r="P177" i="7"/>
  <c r="Q177" i="7" s="1"/>
  <c r="O185" i="7"/>
  <c r="P185" i="7"/>
  <c r="Q185" i="7" s="1"/>
  <c r="O197" i="7"/>
  <c r="P197" i="7"/>
  <c r="Q197" i="7" s="1"/>
  <c r="O6" i="7"/>
  <c r="P6" i="7"/>
  <c r="Q6" i="7" s="1"/>
  <c r="O10" i="7"/>
  <c r="P10" i="7"/>
  <c r="Q10" i="7" s="1"/>
  <c r="O14" i="7"/>
  <c r="P14" i="7"/>
  <c r="Q14" i="7" s="1"/>
  <c r="O18" i="7"/>
  <c r="P18" i="7"/>
  <c r="Q18" i="7" s="1"/>
  <c r="O22" i="7"/>
  <c r="P22" i="7"/>
  <c r="Q22" i="7" s="1"/>
  <c r="O26" i="7"/>
  <c r="P26" i="7"/>
  <c r="Q26" i="7" s="1"/>
  <c r="O30" i="7"/>
  <c r="P30" i="7"/>
  <c r="Q30" i="7" s="1"/>
  <c r="O34" i="7"/>
  <c r="P34" i="7"/>
  <c r="Q34" i="7" s="1"/>
  <c r="O38" i="7"/>
  <c r="P38" i="7"/>
  <c r="Q38" i="7" s="1"/>
  <c r="O42" i="7"/>
  <c r="P42" i="7"/>
  <c r="Q42" i="7" s="1"/>
  <c r="O46" i="7"/>
  <c r="P46" i="7"/>
  <c r="Q46" i="7" s="1"/>
  <c r="O50" i="7"/>
  <c r="P50" i="7"/>
  <c r="Q50" i="7" s="1"/>
  <c r="O54" i="7"/>
  <c r="P54" i="7"/>
  <c r="Q54" i="7" s="1"/>
  <c r="O58" i="7"/>
  <c r="P58" i="7"/>
  <c r="Q58" i="7" s="1"/>
  <c r="O62" i="7"/>
  <c r="P62" i="7"/>
  <c r="Q62" i="7" s="1"/>
  <c r="O66" i="7"/>
  <c r="P66" i="7"/>
  <c r="Q66" i="7" s="1"/>
  <c r="O70" i="7"/>
  <c r="P70" i="7"/>
  <c r="Q70" i="7" s="1"/>
  <c r="O74" i="7"/>
  <c r="P74" i="7"/>
  <c r="Q74" i="7" s="1"/>
  <c r="O78" i="7"/>
  <c r="P78" i="7"/>
  <c r="Q78" i="7" s="1"/>
  <c r="O82" i="7"/>
  <c r="P82" i="7"/>
  <c r="Q82" i="7" s="1"/>
  <c r="O86" i="7"/>
  <c r="P86" i="7"/>
  <c r="Q86" i="7" s="1"/>
  <c r="O90" i="7"/>
  <c r="P90" i="7"/>
  <c r="Q90" i="7" s="1"/>
  <c r="O94" i="7"/>
  <c r="P94" i="7"/>
  <c r="Q94" i="7" s="1"/>
  <c r="O98" i="7"/>
  <c r="P98" i="7"/>
  <c r="Q98" i="7" s="1"/>
  <c r="O102" i="7"/>
  <c r="P102" i="7"/>
  <c r="Q102" i="7" s="1"/>
  <c r="O106" i="7"/>
  <c r="P106" i="7"/>
  <c r="Q106" i="7" s="1"/>
  <c r="O110" i="7"/>
  <c r="P110" i="7"/>
  <c r="Q110" i="7" s="1"/>
  <c r="O114" i="7"/>
  <c r="P114" i="7"/>
  <c r="Q114" i="7" s="1"/>
  <c r="O118" i="7"/>
  <c r="P118" i="7"/>
  <c r="Q118" i="7" s="1"/>
  <c r="O122" i="7"/>
  <c r="P122" i="7"/>
  <c r="Q122" i="7" s="1"/>
  <c r="O126" i="7"/>
  <c r="P126" i="7"/>
  <c r="Q126" i="7" s="1"/>
  <c r="O130" i="7"/>
  <c r="P130" i="7"/>
  <c r="Q130" i="7" s="1"/>
  <c r="O134" i="7"/>
  <c r="P134" i="7"/>
  <c r="Q134" i="7" s="1"/>
  <c r="O138" i="7"/>
  <c r="P138" i="7"/>
  <c r="Q138" i="7" s="1"/>
  <c r="O142" i="7"/>
  <c r="P142" i="7"/>
  <c r="Q142" i="7" s="1"/>
  <c r="O146" i="7"/>
  <c r="P146" i="7"/>
  <c r="Q146" i="7" s="1"/>
  <c r="O150" i="7"/>
  <c r="P150" i="7"/>
  <c r="Q150" i="7" s="1"/>
  <c r="O154" i="7"/>
  <c r="P154" i="7"/>
  <c r="Q154" i="7" s="1"/>
  <c r="O158" i="7"/>
  <c r="P158" i="7"/>
  <c r="Q158" i="7" s="1"/>
  <c r="O162" i="7"/>
  <c r="P162" i="7"/>
  <c r="Q162" i="7" s="1"/>
  <c r="O166" i="7"/>
  <c r="P166" i="7"/>
  <c r="Q166" i="7" s="1"/>
  <c r="O170" i="7"/>
  <c r="P170" i="7"/>
  <c r="Q170" i="7" s="1"/>
  <c r="O174" i="7"/>
  <c r="P174" i="7"/>
  <c r="Q174" i="7" s="1"/>
  <c r="O178" i="7"/>
  <c r="P178" i="7"/>
  <c r="Q178" i="7" s="1"/>
  <c r="O182" i="7"/>
  <c r="P182" i="7"/>
  <c r="Q182" i="7" s="1"/>
  <c r="O186" i="7"/>
  <c r="P186" i="7"/>
  <c r="Q186" i="7" s="1"/>
  <c r="O190" i="7"/>
  <c r="P190" i="7"/>
  <c r="Q190" i="7" s="1"/>
  <c r="O194" i="7"/>
  <c r="P194" i="7"/>
  <c r="Q194" i="7" s="1"/>
  <c r="O198" i="7"/>
  <c r="P198" i="7"/>
  <c r="Q198" i="7" s="1"/>
  <c r="O202" i="7"/>
  <c r="P202" i="7"/>
  <c r="Q202" i="7" s="1"/>
  <c r="O206" i="7"/>
  <c r="P206" i="7"/>
  <c r="Q206" i="7" s="1"/>
  <c r="O210" i="7"/>
  <c r="P210" i="7"/>
  <c r="Q210" i="7" s="1"/>
  <c r="O214" i="7"/>
  <c r="P214" i="7"/>
  <c r="Q214" i="7" s="1"/>
  <c r="O218" i="7"/>
  <c r="P218" i="7"/>
  <c r="Q218" i="7" s="1"/>
  <c r="O222" i="7"/>
  <c r="P222" i="7"/>
  <c r="Q222" i="7" s="1"/>
  <c r="O226" i="7"/>
  <c r="P226" i="7"/>
  <c r="Q226" i="7" s="1"/>
  <c r="O230" i="7"/>
  <c r="P230" i="7"/>
  <c r="Q230" i="7" s="1"/>
  <c r="O234" i="7"/>
  <c r="P234" i="7"/>
  <c r="Q234" i="7" s="1"/>
  <c r="O238" i="7"/>
  <c r="P238" i="7"/>
  <c r="Q238" i="7" s="1"/>
  <c r="O242" i="7"/>
  <c r="P242" i="7"/>
  <c r="Q242" i="7" s="1"/>
  <c r="O246" i="7"/>
  <c r="P246" i="7"/>
  <c r="Q246" i="7" s="1"/>
  <c r="O250" i="7"/>
  <c r="P250" i="7"/>
  <c r="Q250" i="7" s="1"/>
  <c r="O254" i="7"/>
  <c r="P254" i="7"/>
  <c r="Q254" i="7" s="1"/>
  <c r="O258" i="7"/>
  <c r="P258" i="7"/>
  <c r="Q258" i="7" s="1"/>
  <c r="O262" i="7"/>
  <c r="P262" i="7"/>
  <c r="Q262" i="7" s="1"/>
  <c r="O266" i="7"/>
  <c r="P266" i="7"/>
  <c r="Q266" i="7" s="1"/>
  <c r="O270" i="7"/>
  <c r="P270" i="7"/>
  <c r="Q270" i="7" s="1"/>
  <c r="O274" i="7"/>
  <c r="P274" i="7"/>
  <c r="Q274" i="7" s="1"/>
  <c r="O278" i="7"/>
  <c r="P278" i="7"/>
  <c r="Q278" i="7" s="1"/>
  <c r="O282" i="7"/>
  <c r="P282" i="7"/>
  <c r="Q282" i="7" s="1"/>
  <c r="O286" i="7"/>
  <c r="P286" i="7"/>
  <c r="Q286" i="7" s="1"/>
  <c r="O290" i="7"/>
  <c r="P290" i="7"/>
  <c r="Q290" i="7" s="1"/>
  <c r="O294" i="7"/>
  <c r="P294" i="7"/>
  <c r="Q294" i="7" s="1"/>
  <c r="O298" i="7"/>
  <c r="P298" i="7"/>
  <c r="Q298" i="7" s="1"/>
  <c r="O302" i="7"/>
  <c r="P302" i="7"/>
  <c r="Q302" i="7" s="1"/>
  <c r="O306" i="7"/>
  <c r="P306" i="7"/>
  <c r="Q306" i="7" s="1"/>
  <c r="O310" i="7"/>
  <c r="P310" i="7"/>
  <c r="Q310" i="7" s="1"/>
  <c r="O314" i="7"/>
  <c r="P314" i="7"/>
  <c r="Q314" i="7" s="1"/>
  <c r="O318" i="7"/>
  <c r="P318" i="7"/>
  <c r="Q318" i="7" s="1"/>
  <c r="O322" i="7"/>
  <c r="P322" i="7"/>
  <c r="Q322" i="7" s="1"/>
  <c r="O326" i="7"/>
  <c r="P326" i="7"/>
  <c r="Q326" i="7" s="1"/>
  <c r="O330" i="7"/>
  <c r="P330" i="7"/>
  <c r="Q330" i="7" s="1"/>
  <c r="O334" i="7"/>
  <c r="P334" i="7"/>
  <c r="Q334" i="7" s="1"/>
  <c r="O338" i="7"/>
  <c r="P338" i="7"/>
  <c r="Q338" i="7" s="1"/>
  <c r="O342" i="7"/>
  <c r="P342" i="7"/>
  <c r="Q342" i="7" s="1"/>
  <c r="O346" i="7"/>
  <c r="P346" i="7"/>
  <c r="Q346" i="7" s="1"/>
  <c r="O350" i="7"/>
  <c r="P350" i="7"/>
  <c r="Q350" i="7" s="1"/>
  <c r="O354" i="7"/>
  <c r="P354" i="7"/>
  <c r="Q354" i="7" s="1"/>
  <c r="O358" i="7"/>
  <c r="P358" i="7"/>
  <c r="Q358" i="7" s="1"/>
  <c r="O362" i="7"/>
  <c r="P362" i="7"/>
  <c r="Q362" i="7" s="1"/>
  <c r="O366" i="7"/>
  <c r="P366" i="7"/>
  <c r="Q366" i="7" s="1"/>
  <c r="O370" i="7"/>
  <c r="P370" i="7"/>
  <c r="Q370" i="7" s="1"/>
  <c r="O374" i="7"/>
  <c r="P374" i="7"/>
  <c r="Q374" i="7" s="1"/>
  <c r="O378" i="7"/>
  <c r="P378" i="7"/>
  <c r="Q378" i="7" s="1"/>
  <c r="O382" i="7"/>
  <c r="P382" i="7"/>
  <c r="Q382" i="7" s="1"/>
  <c r="O386" i="7"/>
  <c r="P386" i="7"/>
  <c r="Q386" i="7" s="1"/>
  <c r="O390" i="7"/>
  <c r="P390" i="7"/>
  <c r="Q390" i="7" s="1"/>
  <c r="O394" i="7"/>
  <c r="P394" i="7"/>
  <c r="Q394" i="7" s="1"/>
  <c r="O398" i="7"/>
  <c r="P398" i="7"/>
  <c r="Q398" i="7" s="1"/>
  <c r="O402" i="7"/>
  <c r="P402" i="7"/>
  <c r="Q402" i="7" s="1"/>
  <c r="O406" i="7"/>
  <c r="P406" i="7"/>
  <c r="Q406" i="7" s="1"/>
  <c r="O410" i="7"/>
  <c r="P410" i="7"/>
  <c r="Q410" i="7" s="1"/>
  <c r="O414" i="7"/>
  <c r="P414" i="7"/>
  <c r="Q414" i="7" s="1"/>
  <c r="O418" i="7"/>
  <c r="P418" i="7"/>
  <c r="Q418" i="7" s="1"/>
  <c r="O422" i="7"/>
  <c r="P422" i="7"/>
  <c r="Q422" i="7" s="1"/>
  <c r="O426" i="7"/>
  <c r="P426" i="7"/>
  <c r="Q426" i="7" s="1"/>
  <c r="O430" i="7"/>
  <c r="P430" i="7"/>
  <c r="Q430" i="7" s="1"/>
  <c r="O434" i="7"/>
  <c r="P434" i="7"/>
  <c r="Q434" i="7" s="1"/>
  <c r="O438" i="7"/>
  <c r="P438" i="7"/>
  <c r="Q438" i="7" s="1"/>
  <c r="O442" i="7"/>
  <c r="P442" i="7"/>
  <c r="Q442" i="7" s="1"/>
  <c r="O446" i="7"/>
  <c r="P446" i="7"/>
  <c r="Q446" i="7" s="1"/>
  <c r="O450" i="7"/>
  <c r="P450" i="7"/>
  <c r="Q450" i="7" s="1"/>
  <c r="O454" i="7"/>
  <c r="P454" i="7"/>
  <c r="Q454" i="7" s="1"/>
  <c r="O458" i="7"/>
  <c r="P458" i="7"/>
  <c r="Q458" i="7" s="1"/>
  <c r="O462" i="7"/>
  <c r="P462" i="7"/>
  <c r="Q462" i="7" s="1"/>
  <c r="O466" i="7"/>
  <c r="P466" i="7"/>
  <c r="Q466" i="7" s="1"/>
  <c r="O470" i="7"/>
  <c r="P470" i="7"/>
  <c r="Q470" i="7" s="1"/>
  <c r="O474" i="7"/>
  <c r="P474" i="7"/>
  <c r="Q474" i="7" s="1"/>
  <c r="O478" i="7"/>
  <c r="P478" i="7"/>
  <c r="Q478" i="7" s="1"/>
  <c r="O482" i="7"/>
  <c r="P482" i="7"/>
  <c r="Q482" i="7" s="1"/>
  <c r="O486" i="7"/>
  <c r="P486" i="7"/>
  <c r="Q486" i="7" s="1"/>
  <c r="O490" i="7"/>
  <c r="P490" i="7"/>
  <c r="Q490" i="7" s="1"/>
  <c r="O494" i="7"/>
  <c r="P494" i="7"/>
  <c r="Q494" i="7" s="1"/>
  <c r="O498" i="7"/>
  <c r="P498" i="7"/>
  <c r="Q498" i="7" s="1"/>
  <c r="O502" i="7"/>
  <c r="P502" i="7"/>
  <c r="Q502" i="7" s="1"/>
  <c r="O4" i="7"/>
  <c r="P4" i="7"/>
  <c r="Q4" i="7" s="1"/>
  <c r="O16" i="7"/>
  <c r="P16" i="7"/>
  <c r="Q16" i="7" s="1"/>
  <c r="O32" i="7"/>
  <c r="P32" i="7"/>
  <c r="Q32" i="7" s="1"/>
  <c r="O44" i="7"/>
  <c r="P44" i="7"/>
  <c r="Q44" i="7" s="1"/>
  <c r="O56" i="7"/>
  <c r="P56" i="7"/>
  <c r="Q56" i="7" s="1"/>
  <c r="O68" i="7"/>
  <c r="P68" i="7"/>
  <c r="Q68" i="7" s="1"/>
  <c r="O84" i="7"/>
  <c r="P84" i="7"/>
  <c r="Q84" i="7" s="1"/>
  <c r="O92" i="7"/>
  <c r="P92" i="7"/>
  <c r="Q92" i="7" s="1"/>
  <c r="O100" i="7"/>
  <c r="P100" i="7"/>
  <c r="Q100" i="7" s="1"/>
  <c r="O112" i="7"/>
  <c r="P112" i="7"/>
  <c r="Q112" i="7" s="1"/>
  <c r="O120" i="7"/>
  <c r="P120" i="7"/>
  <c r="Q120" i="7" s="1"/>
  <c r="O128" i="7"/>
  <c r="P128" i="7"/>
  <c r="Q128" i="7" s="1"/>
  <c r="O136" i="7"/>
  <c r="P136" i="7"/>
  <c r="Q136" i="7" s="1"/>
  <c r="O144" i="7"/>
  <c r="P144" i="7"/>
  <c r="Q144" i="7" s="1"/>
  <c r="O156" i="7"/>
  <c r="P156" i="7"/>
  <c r="Q156" i="7" s="1"/>
  <c r="O164" i="7"/>
  <c r="P164" i="7"/>
  <c r="Q164" i="7" s="1"/>
  <c r="O172" i="7"/>
  <c r="P172" i="7"/>
  <c r="Q172" i="7" s="1"/>
  <c r="O176" i="7"/>
  <c r="P176" i="7"/>
  <c r="Q176" i="7" s="1"/>
  <c r="O184" i="7"/>
  <c r="P184" i="7"/>
  <c r="Q184" i="7" s="1"/>
  <c r="O192" i="7"/>
  <c r="P192" i="7"/>
  <c r="Q192" i="7" s="1"/>
  <c r="O200" i="7"/>
  <c r="P200" i="7"/>
  <c r="Q200" i="7" s="1"/>
  <c r="O208" i="7"/>
  <c r="P208" i="7"/>
  <c r="Q208" i="7" s="1"/>
  <c r="O216" i="7"/>
  <c r="P216" i="7"/>
  <c r="Q216" i="7" s="1"/>
  <c r="O228" i="7"/>
  <c r="P228" i="7"/>
  <c r="Q228" i="7" s="1"/>
  <c r="O232" i="7"/>
  <c r="P232" i="7"/>
  <c r="Q232" i="7" s="1"/>
  <c r="O240" i="7"/>
  <c r="P240" i="7"/>
  <c r="Q240" i="7" s="1"/>
  <c r="O248" i="7"/>
  <c r="P248" i="7"/>
  <c r="Q248" i="7" s="1"/>
  <c r="O256" i="7"/>
  <c r="P256" i="7"/>
  <c r="Q256" i="7" s="1"/>
  <c r="O268" i="7"/>
  <c r="P268" i="7"/>
  <c r="Q268" i="7" s="1"/>
  <c r="O280" i="7"/>
  <c r="P280" i="7"/>
  <c r="Q280" i="7" s="1"/>
  <c r="O292" i="7"/>
  <c r="P292" i="7"/>
  <c r="Q292" i="7" s="1"/>
  <c r="O304" i="7"/>
  <c r="P304" i="7"/>
  <c r="Q304" i="7" s="1"/>
  <c r="O316" i="7"/>
  <c r="P316" i="7"/>
  <c r="Q316" i="7" s="1"/>
  <c r="O328" i="7"/>
  <c r="P328" i="7"/>
  <c r="Q328" i="7" s="1"/>
  <c r="O340" i="7"/>
  <c r="P340" i="7"/>
  <c r="Q340" i="7" s="1"/>
  <c r="O352" i="7"/>
  <c r="P352" i="7"/>
  <c r="Q352" i="7" s="1"/>
  <c r="O364" i="7"/>
  <c r="P364" i="7"/>
  <c r="Q364" i="7" s="1"/>
  <c r="O372" i="7"/>
  <c r="P372" i="7"/>
  <c r="Q372" i="7" s="1"/>
  <c r="O384" i="7"/>
  <c r="P384" i="7"/>
  <c r="Q384" i="7" s="1"/>
  <c r="O404" i="7"/>
  <c r="P404" i="7"/>
  <c r="Q404" i="7" s="1"/>
  <c r="O488" i="7"/>
  <c r="P488" i="7"/>
  <c r="Q488" i="7" s="1"/>
  <c r="O492" i="7"/>
  <c r="P492" i="7"/>
  <c r="Q492" i="7" s="1"/>
  <c r="O496" i="7"/>
  <c r="P496" i="7"/>
  <c r="Q496" i="7" s="1"/>
  <c r="O500" i="7"/>
  <c r="P500" i="7"/>
  <c r="Q500" i="7" s="1"/>
  <c r="O3" i="7"/>
  <c r="Q3" i="7"/>
  <c r="O7" i="7"/>
  <c r="P7" i="7"/>
  <c r="Q7" i="7" s="1"/>
  <c r="O11" i="7"/>
  <c r="P11" i="7"/>
  <c r="Q11" i="7" s="1"/>
  <c r="O15" i="7"/>
  <c r="P15" i="7"/>
  <c r="Q15" i="7" s="1"/>
  <c r="O19" i="7"/>
  <c r="P19" i="7"/>
  <c r="Q19" i="7" s="1"/>
  <c r="O23" i="7"/>
  <c r="P23" i="7"/>
  <c r="Q23" i="7" s="1"/>
  <c r="O27" i="7"/>
  <c r="P27" i="7"/>
  <c r="Q27" i="7" s="1"/>
  <c r="O31" i="7"/>
  <c r="P31" i="7"/>
  <c r="Q31" i="7" s="1"/>
  <c r="O35" i="7"/>
  <c r="P35" i="7"/>
  <c r="Q35" i="7" s="1"/>
  <c r="O39" i="7"/>
  <c r="P39" i="7"/>
  <c r="Q39" i="7" s="1"/>
  <c r="O43" i="7"/>
  <c r="P43" i="7"/>
  <c r="Q43" i="7" s="1"/>
  <c r="O47" i="7"/>
  <c r="P47" i="7"/>
  <c r="Q47" i="7" s="1"/>
  <c r="O51" i="7"/>
  <c r="P51" i="7"/>
  <c r="Q51" i="7" s="1"/>
  <c r="O55" i="7"/>
  <c r="P55" i="7"/>
  <c r="Q55" i="7" s="1"/>
  <c r="O59" i="7"/>
  <c r="P59" i="7"/>
  <c r="Q59" i="7" s="1"/>
  <c r="O63" i="7"/>
  <c r="P63" i="7"/>
  <c r="Q63" i="7" s="1"/>
  <c r="O67" i="7"/>
  <c r="P67" i="7"/>
  <c r="Q67" i="7" s="1"/>
  <c r="O71" i="7"/>
  <c r="P71" i="7"/>
  <c r="Q71" i="7" s="1"/>
  <c r="O75" i="7"/>
  <c r="P75" i="7"/>
  <c r="Q75" i="7" s="1"/>
  <c r="O79" i="7"/>
  <c r="P79" i="7"/>
  <c r="Q79" i="7" s="1"/>
  <c r="O83" i="7"/>
  <c r="P83" i="7"/>
  <c r="Q83" i="7" s="1"/>
  <c r="O87" i="7"/>
  <c r="P87" i="7"/>
  <c r="Q87" i="7" s="1"/>
  <c r="O91" i="7"/>
  <c r="P91" i="7"/>
  <c r="Q91" i="7" s="1"/>
  <c r="O95" i="7"/>
  <c r="P95" i="7"/>
  <c r="Q95" i="7" s="1"/>
  <c r="O99" i="7"/>
  <c r="P99" i="7"/>
  <c r="Q99" i="7" s="1"/>
  <c r="O103" i="7"/>
  <c r="P103" i="7"/>
  <c r="Q103" i="7" s="1"/>
  <c r="O107" i="7"/>
  <c r="P107" i="7"/>
  <c r="Q107" i="7" s="1"/>
  <c r="O111" i="7"/>
  <c r="P111" i="7"/>
  <c r="Q111" i="7" s="1"/>
  <c r="O115" i="7"/>
  <c r="P115" i="7"/>
  <c r="Q115" i="7" s="1"/>
  <c r="O119" i="7"/>
  <c r="P119" i="7"/>
  <c r="Q119" i="7" s="1"/>
  <c r="O123" i="7"/>
  <c r="P123" i="7"/>
  <c r="Q123" i="7" s="1"/>
  <c r="O127" i="7"/>
  <c r="P127" i="7"/>
  <c r="Q127" i="7" s="1"/>
  <c r="O131" i="7"/>
  <c r="P131" i="7"/>
  <c r="Q131" i="7" s="1"/>
  <c r="O135" i="7"/>
  <c r="P135" i="7"/>
  <c r="Q135" i="7" s="1"/>
  <c r="O139" i="7"/>
  <c r="P139" i="7"/>
  <c r="Q139" i="7" s="1"/>
  <c r="O143" i="7"/>
  <c r="P143" i="7"/>
  <c r="Q143" i="7" s="1"/>
  <c r="O147" i="7"/>
  <c r="P147" i="7"/>
  <c r="Q147" i="7" s="1"/>
  <c r="O151" i="7"/>
  <c r="P151" i="7"/>
  <c r="Q151" i="7" s="1"/>
  <c r="O155" i="7"/>
  <c r="P155" i="7"/>
  <c r="Q155" i="7" s="1"/>
  <c r="O159" i="7"/>
  <c r="P159" i="7"/>
  <c r="Q159" i="7" s="1"/>
  <c r="O163" i="7"/>
  <c r="P163" i="7"/>
  <c r="Q163" i="7" s="1"/>
  <c r="O167" i="7"/>
  <c r="P167" i="7"/>
  <c r="Q167" i="7" s="1"/>
  <c r="O171" i="7"/>
  <c r="P171" i="7"/>
  <c r="Q171" i="7" s="1"/>
  <c r="O175" i="7"/>
  <c r="P175" i="7"/>
  <c r="Q175" i="7" s="1"/>
  <c r="O179" i="7"/>
  <c r="P179" i="7"/>
  <c r="Q179" i="7" s="1"/>
  <c r="O183" i="7"/>
  <c r="P183" i="7"/>
  <c r="Q183" i="7" s="1"/>
  <c r="O187" i="7"/>
  <c r="P187" i="7"/>
  <c r="Q187" i="7" s="1"/>
  <c r="O191" i="7"/>
  <c r="P191" i="7"/>
  <c r="Q191" i="7" s="1"/>
  <c r="O195" i="7"/>
  <c r="P195" i="7"/>
  <c r="Q195" i="7" s="1"/>
  <c r="O199" i="7"/>
  <c r="P199" i="7"/>
  <c r="Q199" i="7" s="1"/>
  <c r="O203" i="7"/>
  <c r="P203" i="7"/>
  <c r="Q203" i="7" s="1"/>
  <c r="O207" i="7"/>
  <c r="P207" i="7"/>
  <c r="Q207" i="7" s="1"/>
  <c r="O211" i="7"/>
  <c r="P211" i="7"/>
  <c r="Q211" i="7" s="1"/>
  <c r="O215" i="7"/>
  <c r="P215" i="7"/>
  <c r="Q215" i="7" s="1"/>
  <c r="O219" i="7"/>
  <c r="P219" i="7"/>
  <c r="Q219" i="7" s="1"/>
  <c r="O223" i="7"/>
  <c r="P223" i="7"/>
  <c r="Q223" i="7" s="1"/>
  <c r="O227" i="7"/>
  <c r="P227" i="7"/>
  <c r="Q227" i="7" s="1"/>
  <c r="O231" i="7"/>
  <c r="P231" i="7"/>
  <c r="Q231" i="7" s="1"/>
  <c r="O235" i="7"/>
  <c r="P235" i="7"/>
  <c r="Q235" i="7" s="1"/>
  <c r="O239" i="7"/>
  <c r="P239" i="7"/>
  <c r="Q239" i="7" s="1"/>
  <c r="O243" i="7"/>
  <c r="P243" i="7"/>
  <c r="Q243" i="7" s="1"/>
  <c r="O247" i="7"/>
  <c r="P247" i="7"/>
  <c r="Q247" i="7" s="1"/>
  <c r="O251" i="7"/>
  <c r="P251" i="7"/>
  <c r="Q251" i="7" s="1"/>
  <c r="O255" i="7"/>
  <c r="P255" i="7"/>
  <c r="Q255" i="7" s="1"/>
  <c r="O259" i="7"/>
  <c r="P259" i="7"/>
  <c r="Q259" i="7" s="1"/>
  <c r="O263" i="7"/>
  <c r="P263" i="7"/>
  <c r="Q263" i="7" s="1"/>
  <c r="O267" i="7"/>
  <c r="P267" i="7"/>
  <c r="Q267" i="7" s="1"/>
  <c r="O271" i="7"/>
  <c r="P271" i="7"/>
  <c r="Q271" i="7" s="1"/>
  <c r="O275" i="7"/>
  <c r="P275" i="7"/>
  <c r="Q275" i="7" s="1"/>
  <c r="O279" i="7"/>
  <c r="P279" i="7"/>
  <c r="Q279" i="7" s="1"/>
  <c r="O283" i="7"/>
  <c r="P283" i="7"/>
  <c r="Q283" i="7" s="1"/>
  <c r="O287" i="7"/>
  <c r="P287" i="7"/>
  <c r="Q287" i="7" s="1"/>
  <c r="O291" i="7"/>
  <c r="P291" i="7"/>
  <c r="Q291" i="7" s="1"/>
  <c r="O295" i="7"/>
  <c r="P295" i="7"/>
  <c r="Q295" i="7" s="1"/>
  <c r="O299" i="7"/>
  <c r="P299" i="7"/>
  <c r="Q299" i="7" s="1"/>
  <c r="O303" i="7"/>
  <c r="P303" i="7"/>
  <c r="Q303" i="7" s="1"/>
  <c r="O307" i="7"/>
  <c r="P307" i="7"/>
  <c r="Q307" i="7" s="1"/>
  <c r="O311" i="7"/>
  <c r="P311" i="7"/>
  <c r="Q311" i="7" s="1"/>
  <c r="O315" i="7"/>
  <c r="P315" i="7"/>
  <c r="Q315" i="7" s="1"/>
  <c r="O319" i="7"/>
  <c r="P319" i="7"/>
  <c r="Q319" i="7" s="1"/>
  <c r="O323" i="7"/>
  <c r="P323" i="7"/>
  <c r="Q323" i="7" s="1"/>
  <c r="O327" i="7"/>
  <c r="P327" i="7"/>
  <c r="Q327" i="7" s="1"/>
  <c r="O331" i="7"/>
  <c r="P331" i="7"/>
  <c r="Q331" i="7" s="1"/>
  <c r="O335" i="7"/>
  <c r="P335" i="7"/>
  <c r="Q335" i="7" s="1"/>
  <c r="O339" i="7"/>
  <c r="P339" i="7"/>
  <c r="Q339" i="7" s="1"/>
  <c r="O343" i="7"/>
  <c r="P343" i="7"/>
  <c r="Q343" i="7" s="1"/>
  <c r="O347" i="7"/>
  <c r="P347" i="7"/>
  <c r="Q347" i="7" s="1"/>
  <c r="O351" i="7"/>
  <c r="P351" i="7"/>
  <c r="Q351" i="7" s="1"/>
  <c r="O355" i="7"/>
  <c r="P355" i="7"/>
  <c r="Q355" i="7" s="1"/>
  <c r="O359" i="7"/>
  <c r="P359" i="7"/>
  <c r="Q359" i="7" s="1"/>
  <c r="O363" i="7"/>
  <c r="P363" i="7"/>
  <c r="Q363" i="7" s="1"/>
  <c r="O367" i="7"/>
  <c r="P367" i="7"/>
  <c r="Q367" i="7" s="1"/>
  <c r="O371" i="7"/>
  <c r="P371" i="7"/>
  <c r="Q371" i="7" s="1"/>
  <c r="O375" i="7"/>
  <c r="P375" i="7"/>
  <c r="Q375" i="7" s="1"/>
  <c r="O379" i="7"/>
  <c r="P379" i="7"/>
  <c r="Q379" i="7" s="1"/>
  <c r="O383" i="7"/>
  <c r="P383" i="7"/>
  <c r="Q383" i="7" s="1"/>
  <c r="O387" i="7"/>
  <c r="P387" i="7"/>
  <c r="Q387" i="7" s="1"/>
  <c r="O391" i="7"/>
  <c r="P391" i="7"/>
  <c r="Q391" i="7" s="1"/>
  <c r="O395" i="7"/>
  <c r="P395" i="7"/>
  <c r="Q395" i="7" s="1"/>
  <c r="O399" i="7"/>
  <c r="P399" i="7"/>
  <c r="Q399" i="7" s="1"/>
  <c r="O403" i="7"/>
  <c r="P403" i="7"/>
  <c r="Q403" i="7" s="1"/>
  <c r="O407" i="7"/>
  <c r="P407" i="7"/>
  <c r="Q407" i="7" s="1"/>
  <c r="O411" i="7"/>
  <c r="P411" i="7"/>
  <c r="Q411" i="7" s="1"/>
  <c r="O415" i="7"/>
  <c r="P415" i="7"/>
  <c r="Q415" i="7" s="1"/>
  <c r="O419" i="7"/>
  <c r="P419" i="7"/>
  <c r="Q419" i="7" s="1"/>
  <c r="O423" i="7"/>
  <c r="P423" i="7"/>
  <c r="Q423" i="7" s="1"/>
  <c r="O427" i="7"/>
  <c r="P427" i="7"/>
  <c r="Q427" i="7" s="1"/>
  <c r="O431" i="7"/>
  <c r="P431" i="7"/>
  <c r="Q431" i="7" s="1"/>
  <c r="O435" i="7"/>
  <c r="P435" i="7"/>
  <c r="Q435" i="7" s="1"/>
  <c r="O439" i="7"/>
  <c r="P439" i="7"/>
  <c r="Q439" i="7" s="1"/>
  <c r="O443" i="7"/>
  <c r="P443" i="7"/>
  <c r="Q443" i="7" s="1"/>
  <c r="O447" i="7"/>
  <c r="P447" i="7"/>
  <c r="Q447" i="7" s="1"/>
  <c r="O451" i="7"/>
  <c r="P451" i="7"/>
  <c r="Q451" i="7" s="1"/>
  <c r="O455" i="7"/>
  <c r="P455" i="7"/>
  <c r="Q455" i="7" s="1"/>
  <c r="O459" i="7"/>
  <c r="P459" i="7"/>
  <c r="Q459" i="7" s="1"/>
  <c r="O463" i="7"/>
  <c r="P463" i="7"/>
  <c r="Q463" i="7" s="1"/>
  <c r="O467" i="7"/>
  <c r="P467" i="7"/>
  <c r="Q467" i="7" s="1"/>
  <c r="O471" i="7"/>
  <c r="P471" i="7"/>
  <c r="Q471" i="7" s="1"/>
  <c r="O475" i="7"/>
  <c r="P475" i="7"/>
  <c r="Q475" i="7" s="1"/>
  <c r="O479" i="7"/>
  <c r="P479" i="7"/>
  <c r="Q479" i="7" s="1"/>
  <c r="O483" i="7"/>
  <c r="P483" i="7"/>
  <c r="Q483" i="7" s="1"/>
  <c r="O487" i="7"/>
  <c r="P487" i="7"/>
  <c r="Q487" i="7" s="1"/>
  <c r="O491" i="7"/>
  <c r="P491" i="7"/>
  <c r="Q491" i="7" s="1"/>
  <c r="O495" i="7"/>
  <c r="P495" i="7"/>
  <c r="Q495" i="7" s="1"/>
  <c r="O499" i="7"/>
  <c r="P499" i="7"/>
  <c r="Q499" i="7" s="1"/>
  <c r="E13" i="5"/>
  <c r="E16" i="5"/>
  <c r="E15" i="5"/>
  <c r="E14" i="5"/>
  <c r="B503" i="7"/>
  <c r="E60" i="3"/>
  <c r="F60" i="3"/>
  <c r="H60" i="3"/>
  <c r="E48" i="3"/>
  <c r="E49" i="3"/>
  <c r="E50" i="3"/>
  <c r="E51" i="3"/>
  <c r="E52" i="3"/>
  <c r="E53" i="3"/>
  <c r="F48" i="3"/>
  <c r="F49" i="3"/>
  <c r="F50" i="3"/>
  <c r="F51" i="3"/>
  <c r="F52" i="3"/>
  <c r="F53" i="3"/>
  <c r="H48" i="3"/>
  <c r="H49" i="3"/>
  <c r="H50" i="3"/>
  <c r="H51" i="3"/>
  <c r="H52" i="3"/>
  <c r="H53" i="3"/>
  <c r="E35" i="3"/>
  <c r="E36" i="3"/>
  <c r="E37" i="3"/>
  <c r="E38" i="3"/>
  <c r="E39" i="3"/>
  <c r="E40" i="3"/>
  <c r="E41" i="3"/>
  <c r="F35" i="3"/>
  <c r="F36" i="3"/>
  <c r="F37" i="3"/>
  <c r="F38" i="3"/>
  <c r="F39" i="3"/>
  <c r="F40" i="3"/>
  <c r="F41" i="3"/>
  <c r="H35" i="3"/>
  <c r="H36" i="3"/>
  <c r="H37" i="3"/>
  <c r="H38" i="3"/>
  <c r="H39" i="3"/>
  <c r="H40" i="3"/>
  <c r="H41" i="3"/>
  <c r="E61" i="3"/>
  <c r="F61" i="3"/>
  <c r="H61" i="3"/>
  <c r="R461" i="7" l="1"/>
  <c r="R397" i="7"/>
  <c r="R333" i="7"/>
  <c r="R269" i="7"/>
  <c r="R205" i="7"/>
  <c r="R340" i="7"/>
  <c r="R181" i="7"/>
  <c r="R117" i="7"/>
  <c r="R378" i="7"/>
  <c r="R100" i="7"/>
  <c r="R426" i="7"/>
  <c r="R10" i="7"/>
  <c r="R99" i="7"/>
  <c r="R35" i="7"/>
  <c r="R266" i="7"/>
  <c r="R445" i="7"/>
  <c r="R381" i="7"/>
  <c r="R317" i="7"/>
  <c r="R253" i="7"/>
  <c r="R484" i="7"/>
  <c r="R324" i="7"/>
  <c r="R165" i="7"/>
  <c r="R101" i="7"/>
  <c r="R282" i="7"/>
  <c r="R84" i="7"/>
  <c r="R330" i="7"/>
  <c r="R147" i="7"/>
  <c r="R83" i="7"/>
  <c r="R19" i="7"/>
  <c r="R210" i="7"/>
  <c r="R493" i="7"/>
  <c r="R429" i="7"/>
  <c r="R365" i="7"/>
  <c r="R301" i="7"/>
  <c r="R237" i="7"/>
  <c r="R468" i="7"/>
  <c r="R292" i="7"/>
  <c r="R149" i="7"/>
  <c r="R450" i="7"/>
  <c r="R194" i="7"/>
  <c r="R52" i="7"/>
  <c r="R242" i="7"/>
  <c r="R131" i="7"/>
  <c r="R67" i="7"/>
  <c r="R370" i="7"/>
  <c r="R106" i="7"/>
  <c r="R477" i="7"/>
  <c r="R413" i="7"/>
  <c r="R349" i="7"/>
  <c r="R285" i="7"/>
  <c r="R221" i="7"/>
  <c r="R388" i="7"/>
  <c r="R276" i="7"/>
  <c r="R133" i="7"/>
  <c r="R418" i="7"/>
  <c r="R58" i="7"/>
  <c r="R20" i="7"/>
  <c r="R98" i="7"/>
  <c r="R115" i="7"/>
  <c r="R51" i="7"/>
  <c r="R314" i="7"/>
  <c r="R50" i="7"/>
  <c r="R500" i="7"/>
  <c r="R356" i="7"/>
  <c r="R212" i="7"/>
  <c r="R164" i="7"/>
  <c r="R455" i="7"/>
  <c r="R407" i="7"/>
  <c r="R343" i="7"/>
  <c r="R279" i="7"/>
  <c r="R231" i="7"/>
  <c r="R85" i="7"/>
  <c r="R21" i="7"/>
  <c r="R489" i="7"/>
  <c r="R473" i="7"/>
  <c r="R457" i="7"/>
  <c r="R441" i="7"/>
  <c r="R425" i="7"/>
  <c r="R409" i="7"/>
  <c r="R393" i="7"/>
  <c r="R377" i="7"/>
  <c r="R361" i="7"/>
  <c r="R345" i="7"/>
  <c r="R329" i="7"/>
  <c r="R313" i="7"/>
  <c r="R297" i="7"/>
  <c r="R281" i="7"/>
  <c r="R265" i="7"/>
  <c r="R249" i="7"/>
  <c r="R233" i="7"/>
  <c r="R217" i="7"/>
  <c r="R201" i="7"/>
  <c r="R496" i="7"/>
  <c r="R480" i="7"/>
  <c r="R464" i="7"/>
  <c r="R448" i="7"/>
  <c r="R432" i="7"/>
  <c r="R416" i="7"/>
  <c r="R400" i="7"/>
  <c r="R384" i="7"/>
  <c r="R368" i="7"/>
  <c r="R352" i="7"/>
  <c r="R336" i="7"/>
  <c r="R320" i="7"/>
  <c r="R304" i="7"/>
  <c r="R288" i="7"/>
  <c r="R272" i="7"/>
  <c r="R256" i="7"/>
  <c r="R240" i="7"/>
  <c r="R224" i="7"/>
  <c r="R208" i="7"/>
  <c r="R192" i="7"/>
  <c r="R176" i="7"/>
  <c r="R499" i="7"/>
  <c r="R483" i="7"/>
  <c r="R467" i="7"/>
  <c r="R451" i="7"/>
  <c r="R435" i="7"/>
  <c r="R419" i="7"/>
  <c r="R403" i="7"/>
  <c r="R387" i="7"/>
  <c r="R371" i="7"/>
  <c r="R355" i="7"/>
  <c r="R339" i="7"/>
  <c r="R323" i="7"/>
  <c r="R307" i="7"/>
  <c r="R291" i="7"/>
  <c r="R275" i="7"/>
  <c r="R259" i="7"/>
  <c r="R243" i="7"/>
  <c r="R227" i="7"/>
  <c r="R211" i="7"/>
  <c r="R195" i="7"/>
  <c r="R179" i="7"/>
  <c r="R163" i="7"/>
  <c r="R177" i="7"/>
  <c r="R161" i="7"/>
  <c r="R145" i="7"/>
  <c r="R129" i="7"/>
  <c r="R113" i="7"/>
  <c r="R97" i="7"/>
  <c r="R81" i="7"/>
  <c r="R65" i="7"/>
  <c r="R49" i="7"/>
  <c r="R33" i="7"/>
  <c r="R17" i="7"/>
  <c r="R498" i="7"/>
  <c r="R474" i="7"/>
  <c r="R442" i="7"/>
  <c r="R410" i="7"/>
  <c r="R366" i="7"/>
  <c r="R322" i="7"/>
  <c r="R270" i="7"/>
  <c r="R226" i="7"/>
  <c r="R182" i="7"/>
  <c r="R138" i="7"/>
  <c r="R90" i="7"/>
  <c r="R46" i="7"/>
  <c r="R160" i="7"/>
  <c r="R144" i="7"/>
  <c r="R128" i="7"/>
  <c r="R112" i="7"/>
  <c r="R96" i="7"/>
  <c r="R80" i="7"/>
  <c r="R64" i="7"/>
  <c r="R48" i="7"/>
  <c r="R32" i="7"/>
  <c r="R16" i="7"/>
  <c r="R406" i="7"/>
  <c r="R362" i="7"/>
  <c r="R318" i="7"/>
  <c r="R274" i="7"/>
  <c r="R230" i="7"/>
  <c r="R178" i="7"/>
  <c r="R134" i="7"/>
  <c r="R86" i="7"/>
  <c r="R42" i="7"/>
  <c r="R159" i="7"/>
  <c r="R143" i="7"/>
  <c r="R127" i="7"/>
  <c r="R111" i="7"/>
  <c r="R95" i="7"/>
  <c r="R79" i="7"/>
  <c r="R63" i="7"/>
  <c r="R47" i="7"/>
  <c r="R31" i="7"/>
  <c r="R15" i="7"/>
  <c r="R494" i="7"/>
  <c r="R454" i="7"/>
  <c r="R414" i="7"/>
  <c r="R358" i="7"/>
  <c r="R302" i="7"/>
  <c r="R246" i="7"/>
  <c r="R198" i="7"/>
  <c r="R146" i="7"/>
  <c r="R94" i="7"/>
  <c r="R38" i="7"/>
  <c r="R452" i="7"/>
  <c r="R420" i="7"/>
  <c r="R372" i="7"/>
  <c r="R308" i="7"/>
  <c r="R260" i="7"/>
  <c r="R228" i="7"/>
  <c r="R180" i="7"/>
  <c r="R471" i="7"/>
  <c r="R423" i="7"/>
  <c r="R375" i="7"/>
  <c r="R327" i="7"/>
  <c r="R295" i="7"/>
  <c r="R247" i="7"/>
  <c r="R199" i="7"/>
  <c r="R167" i="7"/>
  <c r="R53" i="7"/>
  <c r="R5" i="7"/>
  <c r="R238" i="7"/>
  <c r="R148" i="7"/>
  <c r="R286" i="7"/>
  <c r="R142" i="7"/>
  <c r="R54" i="7"/>
  <c r="R462" i="7"/>
  <c r="R158" i="7"/>
  <c r="R501" i="7"/>
  <c r="R485" i="7"/>
  <c r="R469" i="7"/>
  <c r="R453" i="7"/>
  <c r="R437" i="7"/>
  <c r="R421" i="7"/>
  <c r="R405" i="7"/>
  <c r="R389" i="7"/>
  <c r="R373" i="7"/>
  <c r="R357" i="7"/>
  <c r="R341" i="7"/>
  <c r="R325" i="7"/>
  <c r="R309" i="7"/>
  <c r="R293" i="7"/>
  <c r="R277" i="7"/>
  <c r="R261" i="7"/>
  <c r="R245" i="7"/>
  <c r="R229" i="7"/>
  <c r="R213" i="7"/>
  <c r="R197" i="7"/>
  <c r="R492" i="7"/>
  <c r="R476" i="7"/>
  <c r="R460" i="7"/>
  <c r="R444" i="7"/>
  <c r="R428" i="7"/>
  <c r="R412" i="7"/>
  <c r="R396" i="7"/>
  <c r="R380" i="7"/>
  <c r="R364" i="7"/>
  <c r="R348" i="7"/>
  <c r="R332" i="7"/>
  <c r="R316" i="7"/>
  <c r="R300" i="7"/>
  <c r="R284" i="7"/>
  <c r="R268" i="7"/>
  <c r="R252" i="7"/>
  <c r="R236" i="7"/>
  <c r="R220" i="7"/>
  <c r="R204" i="7"/>
  <c r="R188" i="7"/>
  <c r="R172" i="7"/>
  <c r="R495" i="7"/>
  <c r="R479" i="7"/>
  <c r="R463" i="7"/>
  <c r="R447" i="7"/>
  <c r="R431" i="7"/>
  <c r="R415" i="7"/>
  <c r="R399" i="7"/>
  <c r="R383" i="7"/>
  <c r="R367" i="7"/>
  <c r="R351" i="7"/>
  <c r="R335" i="7"/>
  <c r="R319" i="7"/>
  <c r="R303" i="7"/>
  <c r="R287" i="7"/>
  <c r="R271" i="7"/>
  <c r="R255" i="7"/>
  <c r="R239" i="7"/>
  <c r="R223" i="7"/>
  <c r="R207" i="7"/>
  <c r="R191" i="7"/>
  <c r="R175" i="7"/>
  <c r="R189" i="7"/>
  <c r="R173" i="7"/>
  <c r="R157" i="7"/>
  <c r="R141" i="7"/>
  <c r="R125" i="7"/>
  <c r="R109" i="7"/>
  <c r="R93" i="7"/>
  <c r="R77" i="7"/>
  <c r="R61" i="7"/>
  <c r="R45" i="7"/>
  <c r="R29" i="7"/>
  <c r="R13" i="7"/>
  <c r="R490" i="7"/>
  <c r="R466" i="7"/>
  <c r="R438" i="7"/>
  <c r="R402" i="7"/>
  <c r="R354" i="7"/>
  <c r="R306" i="7"/>
  <c r="R258" i="7"/>
  <c r="R214" i="7"/>
  <c r="R170" i="7"/>
  <c r="R126" i="7"/>
  <c r="R82" i="7"/>
  <c r="R34" i="7"/>
  <c r="R156" i="7"/>
  <c r="R140" i="7"/>
  <c r="R124" i="7"/>
  <c r="R108" i="7"/>
  <c r="R92" i="7"/>
  <c r="R76" i="7"/>
  <c r="R60" i="7"/>
  <c r="R44" i="7"/>
  <c r="R28" i="7"/>
  <c r="R12" i="7"/>
  <c r="R394" i="7"/>
  <c r="R350" i="7"/>
  <c r="R310" i="7"/>
  <c r="R262" i="7"/>
  <c r="R218" i="7"/>
  <c r="R166" i="7"/>
  <c r="R122" i="7"/>
  <c r="R78" i="7"/>
  <c r="R30" i="7"/>
  <c r="R155" i="7"/>
  <c r="R139" i="7"/>
  <c r="R123" i="7"/>
  <c r="R107" i="7"/>
  <c r="R91" i="7"/>
  <c r="R75" i="7"/>
  <c r="R59" i="7"/>
  <c r="R43" i="7"/>
  <c r="R27" i="7"/>
  <c r="R11" i="7"/>
  <c r="R482" i="7"/>
  <c r="R446" i="7"/>
  <c r="R398" i="7"/>
  <c r="R342" i="7"/>
  <c r="R290" i="7"/>
  <c r="R234" i="7"/>
  <c r="R186" i="7"/>
  <c r="R130" i="7"/>
  <c r="R74" i="7"/>
  <c r="R18" i="7"/>
  <c r="R436" i="7"/>
  <c r="R404" i="7"/>
  <c r="R244" i="7"/>
  <c r="R196" i="7"/>
  <c r="R487" i="7"/>
  <c r="R439" i="7"/>
  <c r="R391" i="7"/>
  <c r="R359" i="7"/>
  <c r="R311" i="7"/>
  <c r="R263" i="7"/>
  <c r="R215" i="7"/>
  <c r="R183" i="7"/>
  <c r="R69" i="7"/>
  <c r="R37" i="7"/>
  <c r="R478" i="7"/>
  <c r="R334" i="7"/>
  <c r="R150" i="7"/>
  <c r="R102" i="7"/>
  <c r="R14" i="7"/>
  <c r="R132" i="7"/>
  <c r="R116" i="7"/>
  <c r="R68" i="7"/>
  <c r="R36" i="7"/>
  <c r="R374" i="7"/>
  <c r="R190" i="7"/>
  <c r="R502" i="7"/>
  <c r="R422" i="7"/>
  <c r="R497" i="7"/>
  <c r="R481" i="7"/>
  <c r="R465" i="7"/>
  <c r="R449" i="7"/>
  <c r="R433" i="7"/>
  <c r="R417" i="7"/>
  <c r="R401" i="7"/>
  <c r="R385" i="7"/>
  <c r="R369" i="7"/>
  <c r="R353" i="7"/>
  <c r="R337" i="7"/>
  <c r="R321" i="7"/>
  <c r="R305" i="7"/>
  <c r="R289" i="7"/>
  <c r="R273" i="7"/>
  <c r="R257" i="7"/>
  <c r="R241" i="7"/>
  <c r="R225" i="7"/>
  <c r="R209" i="7"/>
  <c r="R193" i="7"/>
  <c r="R488" i="7"/>
  <c r="R472" i="7"/>
  <c r="R456" i="7"/>
  <c r="R440" i="7"/>
  <c r="R424" i="7"/>
  <c r="R408" i="7"/>
  <c r="R392" i="7"/>
  <c r="R376" i="7"/>
  <c r="R360" i="7"/>
  <c r="R344" i="7"/>
  <c r="R328" i="7"/>
  <c r="R312" i="7"/>
  <c r="R296" i="7"/>
  <c r="R280" i="7"/>
  <c r="R264" i="7"/>
  <c r="R248" i="7"/>
  <c r="R232" i="7"/>
  <c r="R216" i="7"/>
  <c r="R200" i="7"/>
  <c r="R184" i="7"/>
  <c r="R168" i="7"/>
  <c r="R491" i="7"/>
  <c r="R475" i="7"/>
  <c r="R459" i="7"/>
  <c r="R443" i="7"/>
  <c r="R427" i="7"/>
  <c r="R411" i="7"/>
  <c r="R395" i="7"/>
  <c r="R379" i="7"/>
  <c r="R363" i="7"/>
  <c r="R347" i="7"/>
  <c r="R331" i="7"/>
  <c r="R315" i="7"/>
  <c r="R299" i="7"/>
  <c r="R283" i="7"/>
  <c r="R267" i="7"/>
  <c r="R251" i="7"/>
  <c r="R235" i="7"/>
  <c r="R219" i="7"/>
  <c r="R203" i="7"/>
  <c r="R187" i="7"/>
  <c r="R171" i="7"/>
  <c r="R185" i="7"/>
  <c r="R169" i="7"/>
  <c r="R153" i="7"/>
  <c r="R137" i="7"/>
  <c r="R121" i="7"/>
  <c r="R105" i="7"/>
  <c r="R89" i="7"/>
  <c r="R73" i="7"/>
  <c r="R57" i="7"/>
  <c r="R41" i="7"/>
  <c r="R25" i="7"/>
  <c r="R9" i="7"/>
  <c r="R486" i="7"/>
  <c r="R458" i="7"/>
  <c r="R430" i="7"/>
  <c r="R390" i="7"/>
  <c r="R346" i="7"/>
  <c r="R294" i="7"/>
  <c r="R250" i="7"/>
  <c r="R206" i="7"/>
  <c r="R162" i="7"/>
  <c r="R114" i="7"/>
  <c r="R70" i="7"/>
  <c r="R26" i="7"/>
  <c r="R152" i="7"/>
  <c r="R136" i="7"/>
  <c r="R120" i="7"/>
  <c r="R104" i="7"/>
  <c r="R88" i="7"/>
  <c r="R72" i="7"/>
  <c r="R56" i="7"/>
  <c r="R40" i="7"/>
  <c r="R24" i="7"/>
  <c r="R4" i="7"/>
  <c r="R386" i="7"/>
  <c r="R338" i="7"/>
  <c r="R298" i="7"/>
  <c r="R254" i="7"/>
  <c r="R202" i="7"/>
  <c r="R154" i="7"/>
  <c r="R110" i="7"/>
  <c r="R66" i="7"/>
  <c r="R22" i="7"/>
  <c r="R151" i="7"/>
  <c r="R135" i="7"/>
  <c r="R119" i="7"/>
  <c r="R103" i="7"/>
  <c r="R87" i="7"/>
  <c r="R71" i="7"/>
  <c r="R55" i="7"/>
  <c r="R39" i="7"/>
  <c r="R23" i="7"/>
  <c r="R7" i="7"/>
  <c r="R470" i="7"/>
  <c r="R434" i="7"/>
  <c r="R382" i="7"/>
  <c r="R326" i="7"/>
  <c r="R278" i="7"/>
  <c r="R222" i="7"/>
  <c r="R174" i="7"/>
  <c r="R118" i="7"/>
  <c r="R62" i="7"/>
  <c r="R6" i="7"/>
  <c r="Q8" i="7"/>
  <c r="R8" i="7"/>
  <c r="I503" i="11"/>
  <c r="H503" i="11"/>
  <c r="F503" i="11"/>
  <c r="A502" i="11"/>
  <c r="A501" i="11"/>
  <c r="A500" i="11"/>
  <c r="A499" i="11"/>
  <c r="A498" i="11"/>
  <c r="A497" i="11"/>
  <c r="A496" i="11"/>
  <c r="A495" i="11"/>
  <c r="A494" i="11"/>
  <c r="A493" i="11"/>
  <c r="A492" i="11"/>
  <c r="A491" i="11"/>
  <c r="A490" i="11"/>
  <c r="A489" i="11"/>
  <c r="A488" i="11"/>
  <c r="A487" i="11"/>
  <c r="A486" i="11"/>
  <c r="A485" i="11"/>
  <c r="A484" i="11"/>
  <c r="A483" i="11"/>
  <c r="A482" i="11"/>
  <c r="A481" i="11"/>
  <c r="A480" i="11"/>
  <c r="A479" i="11"/>
  <c r="A478" i="11"/>
  <c r="A477" i="11"/>
  <c r="A476" i="11"/>
  <c r="A475" i="11"/>
  <c r="A474" i="11"/>
  <c r="A473" i="11"/>
  <c r="A472" i="11"/>
  <c r="A471" i="11"/>
  <c r="A470" i="11"/>
  <c r="A469" i="11"/>
  <c r="A468" i="11"/>
  <c r="A467" i="11"/>
  <c r="A466" i="11"/>
  <c r="A465" i="11"/>
  <c r="A464" i="11"/>
  <c r="A463" i="11"/>
  <c r="A462" i="11"/>
  <c r="A461" i="11"/>
  <c r="A460" i="11"/>
  <c r="A459" i="11"/>
  <c r="A458" i="11"/>
  <c r="A457" i="11"/>
  <c r="A456" i="11"/>
  <c r="A455" i="11"/>
  <c r="A454" i="11"/>
  <c r="A453" i="11"/>
  <c r="A452" i="11"/>
  <c r="A451" i="11"/>
  <c r="A450" i="11"/>
  <c r="A449" i="11"/>
  <c r="A448" i="11"/>
  <c r="A447" i="11"/>
  <c r="A446" i="11"/>
  <c r="A445" i="11"/>
  <c r="A444" i="11"/>
  <c r="A443" i="11"/>
  <c r="A442" i="11"/>
  <c r="A441" i="11"/>
  <c r="A440" i="11"/>
  <c r="A439" i="11"/>
  <c r="A438" i="11"/>
  <c r="A437" i="11"/>
  <c r="A436" i="11"/>
  <c r="A435" i="11"/>
  <c r="A434" i="11"/>
  <c r="A433" i="11"/>
  <c r="A432" i="11"/>
  <c r="A431" i="11"/>
  <c r="A430" i="11"/>
  <c r="A429" i="11"/>
  <c r="A428" i="11"/>
  <c r="A427" i="11"/>
  <c r="A426" i="11"/>
  <c r="A425" i="11"/>
  <c r="A424" i="11"/>
  <c r="A423" i="11"/>
  <c r="A422" i="11"/>
  <c r="A421" i="11"/>
  <c r="A420" i="11"/>
  <c r="A419" i="11"/>
  <c r="A418" i="11"/>
  <c r="A417" i="11"/>
  <c r="A416" i="11"/>
  <c r="A415" i="11"/>
  <c r="A414" i="11"/>
  <c r="A413" i="11"/>
  <c r="A412" i="11"/>
  <c r="A411" i="11"/>
  <c r="A410" i="11"/>
  <c r="A409" i="11"/>
  <c r="A408" i="11"/>
  <c r="A407" i="11"/>
  <c r="A406" i="11"/>
  <c r="A405" i="11"/>
  <c r="A404" i="11"/>
  <c r="A403" i="11"/>
  <c r="A402" i="11"/>
  <c r="A401" i="11"/>
  <c r="A400" i="11"/>
  <c r="A399" i="11"/>
  <c r="A398" i="11"/>
  <c r="A397" i="11"/>
  <c r="A396" i="11"/>
  <c r="A395" i="11"/>
  <c r="A394" i="11"/>
  <c r="A393" i="11"/>
  <c r="A392" i="11"/>
  <c r="A391" i="11"/>
  <c r="A390" i="11"/>
  <c r="A389" i="11"/>
  <c r="A388" i="11"/>
  <c r="A387" i="11"/>
  <c r="A386" i="11"/>
  <c r="A385" i="11"/>
  <c r="A384" i="11"/>
  <c r="A383" i="11"/>
  <c r="A382" i="11"/>
  <c r="A381" i="11"/>
  <c r="A380" i="11"/>
  <c r="A379" i="11"/>
  <c r="A378" i="11"/>
  <c r="A377" i="11"/>
  <c r="A376" i="11"/>
  <c r="A375" i="11"/>
  <c r="A374" i="11"/>
  <c r="A373" i="11"/>
  <c r="A372" i="11"/>
  <c r="A371" i="11"/>
  <c r="A370" i="11"/>
  <c r="A369" i="11"/>
  <c r="A368" i="11"/>
  <c r="A367" i="11"/>
  <c r="A366" i="11"/>
  <c r="A365" i="11"/>
  <c r="A364" i="11"/>
  <c r="A363" i="11"/>
  <c r="A362" i="11"/>
  <c r="A361" i="11"/>
  <c r="A360" i="11"/>
  <c r="A359" i="11"/>
  <c r="A358" i="11"/>
  <c r="A357" i="11"/>
  <c r="A356" i="11"/>
  <c r="A355" i="11"/>
  <c r="A354" i="11"/>
  <c r="A353" i="11"/>
  <c r="A352" i="11"/>
  <c r="A351" i="11"/>
  <c r="A350" i="11"/>
  <c r="A349" i="11"/>
  <c r="A348" i="11"/>
  <c r="A347" i="11"/>
  <c r="A346" i="11"/>
  <c r="A345" i="11"/>
  <c r="A344" i="11"/>
  <c r="A343" i="11"/>
  <c r="A342" i="11"/>
  <c r="A341" i="11"/>
  <c r="A340" i="11"/>
  <c r="A339" i="11"/>
  <c r="A338" i="11"/>
  <c r="A337" i="11"/>
  <c r="A336" i="11"/>
  <c r="A335" i="11"/>
  <c r="A334" i="11"/>
  <c r="A333" i="11"/>
  <c r="A332" i="11"/>
  <c r="A331" i="11"/>
  <c r="A330" i="11"/>
  <c r="A329" i="11"/>
  <c r="A328" i="11"/>
  <c r="A327" i="11"/>
  <c r="A326" i="11"/>
  <c r="A325" i="11"/>
  <c r="A324" i="11"/>
  <c r="A323" i="11"/>
  <c r="A322" i="11"/>
  <c r="A321" i="11"/>
  <c r="A320" i="11"/>
  <c r="A319" i="11"/>
  <c r="A318" i="11"/>
  <c r="A317" i="11"/>
  <c r="A316" i="11"/>
  <c r="A315" i="11"/>
  <c r="A314" i="11"/>
  <c r="A313" i="11"/>
  <c r="A312" i="11"/>
  <c r="A311" i="11"/>
  <c r="A310" i="11"/>
  <c r="A309" i="11"/>
  <c r="A308" i="11"/>
  <c r="A307" i="11"/>
  <c r="A306" i="11"/>
  <c r="A305" i="11"/>
  <c r="A304" i="11"/>
  <c r="A303" i="11"/>
  <c r="A302" i="11"/>
  <c r="A301" i="11"/>
  <c r="A300" i="11"/>
  <c r="A299" i="11"/>
  <c r="A298" i="11"/>
  <c r="A297" i="11"/>
  <c r="A296" i="11"/>
  <c r="A295" i="11"/>
  <c r="A294" i="11"/>
  <c r="A293" i="11"/>
  <c r="A292" i="11"/>
  <c r="A291" i="11"/>
  <c r="A290" i="11"/>
  <c r="A289" i="11"/>
  <c r="A288" i="11"/>
  <c r="A287" i="11"/>
  <c r="A286" i="11"/>
  <c r="A285" i="11"/>
  <c r="A284" i="11"/>
  <c r="A283" i="11"/>
  <c r="A282" i="11"/>
  <c r="A281" i="11"/>
  <c r="A280" i="11"/>
  <c r="A279" i="11"/>
  <c r="A278" i="11"/>
  <c r="A277" i="11"/>
  <c r="A276" i="11"/>
  <c r="A275" i="11"/>
  <c r="A274" i="11"/>
  <c r="A273" i="11"/>
  <c r="A272" i="11"/>
  <c r="A271" i="11"/>
  <c r="A270" i="11"/>
  <c r="A269" i="11"/>
  <c r="A268" i="11"/>
  <c r="A267" i="11"/>
  <c r="A266" i="11"/>
  <c r="A265" i="11"/>
  <c r="A264" i="11"/>
  <c r="A263" i="11"/>
  <c r="A262" i="11"/>
  <c r="A261" i="11"/>
  <c r="A260" i="11"/>
  <c r="A259" i="11"/>
  <c r="A258" i="11"/>
  <c r="A257" i="11"/>
  <c r="A256" i="11"/>
  <c r="A255" i="11"/>
  <c r="A254" i="11"/>
  <c r="A253" i="11"/>
  <c r="A252" i="11"/>
  <c r="A251" i="11"/>
  <c r="A250" i="11"/>
  <c r="A249" i="11"/>
  <c r="A248" i="11"/>
  <c r="A247" i="11"/>
  <c r="A246" i="11"/>
  <c r="A245" i="11"/>
  <c r="A244" i="11"/>
  <c r="A243" i="11"/>
  <c r="A242" i="11"/>
  <c r="A241" i="11"/>
  <c r="A240" i="11"/>
  <c r="A239" i="11"/>
  <c r="A238" i="11"/>
  <c r="A237" i="11"/>
  <c r="A236" i="11"/>
  <c r="A235" i="11"/>
  <c r="A234" i="11"/>
  <c r="A233" i="11"/>
  <c r="A232" i="11"/>
  <c r="A231" i="11"/>
  <c r="A230" i="11"/>
  <c r="A229" i="11"/>
  <c r="A228" i="11"/>
  <c r="A227" i="11"/>
  <c r="A226" i="11"/>
  <c r="A225" i="11"/>
  <c r="A224" i="11"/>
  <c r="A223" i="11"/>
  <c r="A222" i="11"/>
  <c r="A221" i="11"/>
  <c r="A220" i="11"/>
  <c r="A219" i="11"/>
  <c r="A218" i="11"/>
  <c r="A217" i="11"/>
  <c r="A216" i="11"/>
  <c r="A215" i="11"/>
  <c r="A214" i="11"/>
  <c r="A213" i="11"/>
  <c r="A212" i="11"/>
  <c r="A211" i="11"/>
  <c r="A210" i="11"/>
  <c r="A209" i="11"/>
  <c r="A208" i="11"/>
  <c r="A207" i="11"/>
  <c r="A206" i="11"/>
  <c r="A205" i="11"/>
  <c r="A204" i="11"/>
  <c r="A203" i="11"/>
  <c r="A202" i="11"/>
  <c r="A201" i="11"/>
  <c r="A200" i="11"/>
  <c r="A199" i="11"/>
  <c r="A198" i="11"/>
  <c r="A197" i="11"/>
  <c r="A196" i="11"/>
  <c r="A195" i="11"/>
  <c r="A194" i="11"/>
  <c r="A193" i="11"/>
  <c r="A192" i="11"/>
  <c r="A191" i="11"/>
  <c r="A190" i="11"/>
  <c r="A189" i="11"/>
  <c r="A188" i="11"/>
  <c r="A187" i="11"/>
  <c r="A186" i="11"/>
  <c r="A185" i="11"/>
  <c r="A184" i="11"/>
  <c r="A183" i="11"/>
  <c r="A182" i="11"/>
  <c r="A181" i="11"/>
  <c r="A180" i="11"/>
  <c r="A179" i="11"/>
  <c r="A178" i="11"/>
  <c r="A177" i="11"/>
  <c r="A176" i="11"/>
  <c r="A175" i="11"/>
  <c r="A174" i="11"/>
  <c r="A173" i="11"/>
  <c r="A172" i="11"/>
  <c r="A171" i="11"/>
  <c r="A170" i="11"/>
  <c r="A169" i="11"/>
  <c r="A168" i="11"/>
  <c r="A167" i="11"/>
  <c r="A166" i="11"/>
  <c r="A165" i="11"/>
  <c r="A164" i="11"/>
  <c r="A163" i="11"/>
  <c r="A162" i="11"/>
  <c r="A161" i="11"/>
  <c r="A160" i="11"/>
  <c r="A159" i="11"/>
  <c r="A158" i="11"/>
  <c r="A157" i="11"/>
  <c r="A156" i="11"/>
  <c r="A155" i="11"/>
  <c r="A154" i="11"/>
  <c r="A153" i="11"/>
  <c r="A152" i="11"/>
  <c r="A151" i="11"/>
  <c r="A150" i="11"/>
  <c r="A149" i="11"/>
  <c r="A148" i="11"/>
  <c r="A147" i="11"/>
  <c r="A146" i="11"/>
  <c r="A145" i="11"/>
  <c r="A144" i="11"/>
  <c r="A143" i="11"/>
  <c r="A142" i="11"/>
  <c r="A141" i="11"/>
  <c r="A140" i="11"/>
  <c r="A139" i="11"/>
  <c r="A138" i="11"/>
  <c r="A137" i="11"/>
  <c r="A136" i="11"/>
  <c r="A135" i="11"/>
  <c r="A134" i="11"/>
  <c r="A133" i="11"/>
  <c r="A132" i="11"/>
  <c r="A131" i="11"/>
  <c r="A130" i="11"/>
  <c r="A129" i="11"/>
  <c r="A128" i="11"/>
  <c r="A127" i="11"/>
  <c r="A126" i="11"/>
  <c r="A125" i="11"/>
  <c r="A124" i="11"/>
  <c r="A123" i="11"/>
  <c r="A122" i="11"/>
  <c r="A121" i="11"/>
  <c r="A120" i="11"/>
  <c r="A119" i="11"/>
  <c r="A118" i="11"/>
  <c r="A117" i="11"/>
  <c r="A116" i="11"/>
  <c r="A115" i="11"/>
  <c r="A114" i="11"/>
  <c r="A113" i="11"/>
  <c r="A112" i="11"/>
  <c r="A111" i="11"/>
  <c r="A110" i="11"/>
  <c r="A109" i="11"/>
  <c r="A108" i="11"/>
  <c r="A107" i="11"/>
  <c r="A106" i="11"/>
  <c r="A105" i="11"/>
  <c r="A104" i="11"/>
  <c r="A103" i="11"/>
  <c r="A102" i="11"/>
  <c r="A101" i="11"/>
  <c r="A100" i="11"/>
  <c r="A99" i="11"/>
  <c r="A98" i="11"/>
  <c r="A97" i="11"/>
  <c r="A96" i="11"/>
  <c r="A95" i="11"/>
  <c r="A94" i="11"/>
  <c r="A93" i="11"/>
  <c r="A92" i="11"/>
  <c r="A91" i="11"/>
  <c r="A90" i="11"/>
  <c r="A89" i="11"/>
  <c r="A88" i="11"/>
  <c r="A87" i="11"/>
  <c r="A86" i="11"/>
  <c r="A85" i="11"/>
  <c r="A84" i="11"/>
  <c r="A83" i="11"/>
  <c r="A82" i="11"/>
  <c r="A81" i="11"/>
  <c r="A80" i="11"/>
  <c r="A79" i="11"/>
  <c r="A78" i="11"/>
  <c r="A77" i="11"/>
  <c r="A76" i="11"/>
  <c r="A75" i="11"/>
  <c r="A74" i="11"/>
  <c r="A73" i="11"/>
  <c r="A72" i="11"/>
  <c r="A71" i="11"/>
  <c r="A70" i="11"/>
  <c r="A69" i="11"/>
  <c r="A68" i="11"/>
  <c r="A67" i="11"/>
  <c r="A66" i="11"/>
  <c r="A65" i="11"/>
  <c r="A64" i="11"/>
  <c r="A63" i="11"/>
  <c r="A62" i="11"/>
  <c r="A61" i="11"/>
  <c r="A60" i="11"/>
  <c r="A59" i="11"/>
  <c r="A58" i="11"/>
  <c r="A57" i="11"/>
  <c r="A56" i="11"/>
  <c r="A55" i="11"/>
  <c r="A54" i="11"/>
  <c r="A53" i="11"/>
  <c r="A52" i="11"/>
  <c r="A51" i="11"/>
  <c r="A50" i="11"/>
  <c r="A49" i="11"/>
  <c r="A48" i="11"/>
  <c r="A47" i="11"/>
  <c r="A46" i="11"/>
  <c r="A45" i="11"/>
  <c r="A44" i="11"/>
  <c r="A43" i="11"/>
  <c r="A42" i="11"/>
  <c r="A41" i="11"/>
  <c r="A40" i="11"/>
  <c r="A39" i="11"/>
  <c r="A38" i="11"/>
  <c r="A37" i="11"/>
  <c r="A36" i="11"/>
  <c r="A35" i="11"/>
  <c r="A34" i="11"/>
  <c r="A33" i="11"/>
  <c r="A32" i="11"/>
  <c r="A31" i="11"/>
  <c r="A30" i="11"/>
  <c r="A29" i="11"/>
  <c r="A28" i="11"/>
  <c r="A27" i="11"/>
  <c r="A26" i="11"/>
  <c r="A25" i="11"/>
  <c r="A24" i="11"/>
  <c r="A23" i="11"/>
  <c r="A22" i="11"/>
  <c r="A21" i="11"/>
  <c r="A20" i="11"/>
  <c r="A19" i="11"/>
  <c r="A18" i="11"/>
  <c r="A17" i="11"/>
  <c r="A16" i="11"/>
  <c r="A15" i="11"/>
  <c r="A14" i="11"/>
  <c r="A13" i="11"/>
  <c r="A12" i="11"/>
  <c r="A11" i="11"/>
  <c r="A10" i="11"/>
  <c r="A9" i="11"/>
  <c r="A8" i="11"/>
  <c r="A7" i="11"/>
  <c r="A6" i="11"/>
  <c r="A5" i="11"/>
  <c r="A4" i="11"/>
  <c r="A3" i="11"/>
  <c r="K503" i="11" l="1"/>
  <c r="M503" i="10" l="1"/>
  <c r="F61" i="12" s="1"/>
  <c r="L503" i="10"/>
  <c r="F503" i="10"/>
  <c r="A502" i="10"/>
  <c r="A501" i="10"/>
  <c r="A500" i="10"/>
  <c r="A499" i="10"/>
  <c r="A498" i="10"/>
  <c r="A497" i="10"/>
  <c r="A496" i="10"/>
  <c r="A495" i="10"/>
  <c r="A494" i="10"/>
  <c r="A493" i="10"/>
  <c r="A492" i="10"/>
  <c r="A491" i="10"/>
  <c r="A490" i="10"/>
  <c r="A489" i="10"/>
  <c r="A488" i="10"/>
  <c r="A487" i="10"/>
  <c r="A486" i="10"/>
  <c r="A485" i="10"/>
  <c r="A484" i="10"/>
  <c r="A483" i="10"/>
  <c r="A482" i="10"/>
  <c r="A481" i="10"/>
  <c r="A480" i="10"/>
  <c r="A479" i="10"/>
  <c r="A478" i="10"/>
  <c r="A477" i="10"/>
  <c r="A476" i="10"/>
  <c r="A475" i="10"/>
  <c r="A474" i="10"/>
  <c r="A473" i="10"/>
  <c r="A472" i="10"/>
  <c r="A471" i="10"/>
  <c r="A470" i="10"/>
  <c r="A469" i="10"/>
  <c r="A468" i="10"/>
  <c r="A467" i="10"/>
  <c r="A466" i="10"/>
  <c r="A465" i="10"/>
  <c r="A464" i="10"/>
  <c r="A463" i="10"/>
  <c r="A462" i="10"/>
  <c r="A461" i="10"/>
  <c r="A460" i="10"/>
  <c r="A459" i="10"/>
  <c r="A458" i="10"/>
  <c r="A457" i="10"/>
  <c r="A456" i="10"/>
  <c r="A455" i="10"/>
  <c r="A454" i="10"/>
  <c r="A453" i="10"/>
  <c r="A452" i="10"/>
  <c r="A451" i="10"/>
  <c r="A450" i="10"/>
  <c r="A449" i="10"/>
  <c r="A448" i="10"/>
  <c r="A447" i="10"/>
  <c r="A446" i="10"/>
  <c r="A445" i="10"/>
  <c r="A444" i="10"/>
  <c r="A443" i="10"/>
  <c r="A442" i="10"/>
  <c r="A441" i="10"/>
  <c r="A440" i="10"/>
  <c r="A439" i="10"/>
  <c r="A438" i="10"/>
  <c r="A437" i="10"/>
  <c r="A436" i="10"/>
  <c r="A435" i="10"/>
  <c r="A434" i="10"/>
  <c r="A433" i="10"/>
  <c r="A432" i="10"/>
  <c r="A431" i="10"/>
  <c r="A430" i="10"/>
  <c r="A429" i="10"/>
  <c r="A428" i="10"/>
  <c r="A427" i="10"/>
  <c r="A426" i="10"/>
  <c r="A425" i="10"/>
  <c r="A424" i="10"/>
  <c r="A423" i="10"/>
  <c r="A422" i="10"/>
  <c r="A421" i="10"/>
  <c r="A420" i="10"/>
  <c r="A419" i="10"/>
  <c r="A418" i="10"/>
  <c r="A417" i="10"/>
  <c r="A416" i="10"/>
  <c r="A415" i="10"/>
  <c r="A414" i="10"/>
  <c r="A413" i="10"/>
  <c r="A412" i="10"/>
  <c r="A411" i="10"/>
  <c r="A410" i="10"/>
  <c r="A409" i="10"/>
  <c r="A408" i="10"/>
  <c r="A407" i="10"/>
  <c r="A406" i="10"/>
  <c r="A405" i="10"/>
  <c r="A404" i="10"/>
  <c r="A403" i="10"/>
  <c r="A402" i="10"/>
  <c r="A401" i="10"/>
  <c r="A400" i="10"/>
  <c r="A399" i="10"/>
  <c r="A398" i="10"/>
  <c r="A397" i="10"/>
  <c r="A396" i="10"/>
  <c r="A395" i="10"/>
  <c r="A394" i="10"/>
  <c r="A393" i="10"/>
  <c r="A392" i="10"/>
  <c r="A391" i="10"/>
  <c r="A390" i="10"/>
  <c r="A389" i="10"/>
  <c r="A388" i="10"/>
  <c r="A387" i="10"/>
  <c r="A386" i="10"/>
  <c r="A385" i="10"/>
  <c r="A384" i="10"/>
  <c r="A383" i="10"/>
  <c r="A382" i="10"/>
  <c r="A381" i="10"/>
  <c r="A380" i="10"/>
  <c r="A379" i="10"/>
  <c r="A378" i="10"/>
  <c r="A377" i="10"/>
  <c r="A376" i="10"/>
  <c r="A375" i="10"/>
  <c r="A374" i="10"/>
  <c r="A373" i="10"/>
  <c r="A372" i="10"/>
  <c r="A371" i="10"/>
  <c r="A370" i="10"/>
  <c r="A369" i="10"/>
  <c r="A368" i="10"/>
  <c r="A367" i="10"/>
  <c r="A366" i="10"/>
  <c r="A365" i="10"/>
  <c r="A364" i="10"/>
  <c r="A363" i="10"/>
  <c r="A362" i="10"/>
  <c r="A361" i="10"/>
  <c r="A360" i="10"/>
  <c r="A359" i="10"/>
  <c r="A358" i="10"/>
  <c r="A357" i="10"/>
  <c r="A356" i="10"/>
  <c r="A355" i="10"/>
  <c r="A354" i="10"/>
  <c r="A353" i="10"/>
  <c r="A352" i="10"/>
  <c r="A351" i="10"/>
  <c r="A350" i="10"/>
  <c r="A349" i="10"/>
  <c r="A348" i="10"/>
  <c r="A347" i="10"/>
  <c r="A346" i="10"/>
  <c r="A345" i="10"/>
  <c r="A344" i="10"/>
  <c r="A343" i="10"/>
  <c r="A342" i="10"/>
  <c r="A341" i="10"/>
  <c r="A340" i="10"/>
  <c r="A339" i="10"/>
  <c r="A338" i="10"/>
  <c r="A337" i="10"/>
  <c r="A336" i="10"/>
  <c r="A335" i="10"/>
  <c r="A334" i="10"/>
  <c r="A333" i="10"/>
  <c r="A332" i="10"/>
  <c r="A331" i="10"/>
  <c r="A330" i="10"/>
  <c r="A329" i="10"/>
  <c r="A328" i="10"/>
  <c r="A327" i="10"/>
  <c r="A326" i="10"/>
  <c r="A325" i="10"/>
  <c r="A324" i="10"/>
  <c r="A323" i="10"/>
  <c r="A322" i="10"/>
  <c r="A321" i="10"/>
  <c r="A320" i="10"/>
  <c r="A319" i="10"/>
  <c r="A318" i="10"/>
  <c r="A317" i="10"/>
  <c r="A316" i="10"/>
  <c r="A315" i="10"/>
  <c r="A314" i="10"/>
  <c r="A313" i="10"/>
  <c r="A312" i="10"/>
  <c r="A311" i="10"/>
  <c r="A310" i="10"/>
  <c r="A309" i="10"/>
  <c r="A308" i="10"/>
  <c r="A307" i="10"/>
  <c r="A306" i="10"/>
  <c r="A305" i="10"/>
  <c r="A304" i="10"/>
  <c r="A303" i="10"/>
  <c r="A302" i="10"/>
  <c r="A301" i="10"/>
  <c r="A300" i="10"/>
  <c r="A299" i="10"/>
  <c r="A298" i="10"/>
  <c r="A297" i="10"/>
  <c r="A296" i="10"/>
  <c r="A295" i="10"/>
  <c r="A294" i="10"/>
  <c r="A293" i="10"/>
  <c r="A292" i="10"/>
  <c r="A291" i="10"/>
  <c r="A290" i="10"/>
  <c r="A289" i="10"/>
  <c r="A288" i="10"/>
  <c r="A287" i="10"/>
  <c r="A286" i="10"/>
  <c r="A285" i="10"/>
  <c r="A284" i="10"/>
  <c r="A283" i="10"/>
  <c r="A282" i="10"/>
  <c r="A281" i="10"/>
  <c r="A280" i="10"/>
  <c r="A279" i="10"/>
  <c r="A278" i="10"/>
  <c r="A277" i="10"/>
  <c r="A276" i="10"/>
  <c r="A275" i="10"/>
  <c r="A274" i="10"/>
  <c r="A273" i="10"/>
  <c r="A272" i="10"/>
  <c r="A271" i="10"/>
  <c r="A270" i="10"/>
  <c r="A269" i="10"/>
  <c r="A268" i="10"/>
  <c r="A267" i="10"/>
  <c r="A266" i="10"/>
  <c r="A265" i="10"/>
  <c r="A264" i="10"/>
  <c r="A263" i="10"/>
  <c r="A262" i="10"/>
  <c r="A261" i="10"/>
  <c r="A260" i="10"/>
  <c r="A259" i="10"/>
  <c r="A258" i="10"/>
  <c r="A257" i="10"/>
  <c r="A256" i="10"/>
  <c r="A255" i="10"/>
  <c r="A254" i="10"/>
  <c r="A253" i="10"/>
  <c r="A252" i="10"/>
  <c r="A251" i="10"/>
  <c r="A250" i="10"/>
  <c r="A249" i="10"/>
  <c r="A248" i="10"/>
  <c r="A247" i="10"/>
  <c r="A246" i="10"/>
  <c r="A245" i="10"/>
  <c r="A244" i="10"/>
  <c r="A243" i="10"/>
  <c r="A242" i="10"/>
  <c r="A241" i="10"/>
  <c r="A240" i="10"/>
  <c r="A239" i="10"/>
  <c r="A238" i="10"/>
  <c r="A237" i="10"/>
  <c r="A236" i="10"/>
  <c r="A235" i="10"/>
  <c r="A234" i="10"/>
  <c r="A233" i="10"/>
  <c r="A232" i="10"/>
  <c r="A231" i="10"/>
  <c r="A230" i="10"/>
  <c r="A229" i="10"/>
  <c r="A228" i="10"/>
  <c r="A227" i="10"/>
  <c r="A226" i="10"/>
  <c r="A225" i="10"/>
  <c r="A224" i="10"/>
  <c r="A223" i="10"/>
  <c r="A222" i="10"/>
  <c r="A221" i="10"/>
  <c r="A220" i="10"/>
  <c r="A219" i="10"/>
  <c r="A218" i="10"/>
  <c r="A217" i="10"/>
  <c r="A216" i="10"/>
  <c r="A215" i="10"/>
  <c r="A214" i="10"/>
  <c r="A213" i="10"/>
  <c r="A212" i="10"/>
  <c r="A211" i="10"/>
  <c r="A210" i="10"/>
  <c r="A209" i="10"/>
  <c r="A208" i="10"/>
  <c r="A207" i="10"/>
  <c r="A206" i="10"/>
  <c r="A205" i="10"/>
  <c r="A204" i="10"/>
  <c r="A203" i="10"/>
  <c r="A202" i="10"/>
  <c r="A201" i="10"/>
  <c r="A200" i="10"/>
  <c r="A199" i="10"/>
  <c r="A198" i="10"/>
  <c r="A197" i="10"/>
  <c r="A196" i="10"/>
  <c r="A195" i="10"/>
  <c r="A194" i="10"/>
  <c r="A193" i="10"/>
  <c r="A192" i="10"/>
  <c r="A191" i="10"/>
  <c r="A190" i="10"/>
  <c r="A189" i="10"/>
  <c r="A188" i="10"/>
  <c r="A187" i="10"/>
  <c r="A186" i="10"/>
  <c r="A185" i="10"/>
  <c r="A184" i="10"/>
  <c r="A183" i="10"/>
  <c r="A182" i="10"/>
  <c r="A181" i="10"/>
  <c r="A180" i="10"/>
  <c r="A179" i="10"/>
  <c r="A178" i="10"/>
  <c r="A177" i="10"/>
  <c r="A176" i="10"/>
  <c r="A175" i="10"/>
  <c r="A174" i="10"/>
  <c r="A173" i="10"/>
  <c r="A172" i="10"/>
  <c r="A171" i="10"/>
  <c r="A170" i="10"/>
  <c r="A169" i="10"/>
  <c r="A168" i="10"/>
  <c r="A167" i="10"/>
  <c r="A166" i="10"/>
  <c r="A165" i="10"/>
  <c r="A164" i="10"/>
  <c r="A163" i="10"/>
  <c r="A162" i="10"/>
  <c r="A161" i="10"/>
  <c r="A160" i="10"/>
  <c r="A159" i="10"/>
  <c r="A158" i="10"/>
  <c r="A157" i="10"/>
  <c r="A156" i="10"/>
  <c r="A155" i="10"/>
  <c r="A154" i="10"/>
  <c r="A153" i="10"/>
  <c r="A152" i="10"/>
  <c r="A151" i="10"/>
  <c r="A150" i="10"/>
  <c r="A149" i="10"/>
  <c r="A148" i="10"/>
  <c r="A147" i="10"/>
  <c r="A146" i="10"/>
  <c r="A145" i="10"/>
  <c r="A144" i="10"/>
  <c r="A143" i="10"/>
  <c r="A142" i="10"/>
  <c r="A141" i="10"/>
  <c r="A140" i="10"/>
  <c r="A139" i="10"/>
  <c r="A138" i="10"/>
  <c r="A137" i="10"/>
  <c r="A136" i="10"/>
  <c r="A135" i="10"/>
  <c r="A134" i="10"/>
  <c r="A133" i="10"/>
  <c r="A132" i="10"/>
  <c r="A131" i="10"/>
  <c r="A130" i="10"/>
  <c r="A129" i="10"/>
  <c r="A128" i="10"/>
  <c r="A127" i="10"/>
  <c r="A126" i="10"/>
  <c r="A125" i="10"/>
  <c r="A124" i="10"/>
  <c r="A123" i="10"/>
  <c r="A122" i="10"/>
  <c r="A121" i="10"/>
  <c r="A120" i="10"/>
  <c r="A119" i="10"/>
  <c r="A118" i="10"/>
  <c r="A117" i="10"/>
  <c r="A116" i="10"/>
  <c r="A115" i="10"/>
  <c r="A114" i="10"/>
  <c r="A113" i="10"/>
  <c r="A112" i="10"/>
  <c r="A111" i="10"/>
  <c r="A110" i="10"/>
  <c r="A109" i="10"/>
  <c r="A108" i="10"/>
  <c r="A107" i="10"/>
  <c r="A106" i="10"/>
  <c r="A105" i="10"/>
  <c r="A104" i="10"/>
  <c r="A103" i="10"/>
  <c r="A102" i="10"/>
  <c r="A101" i="10"/>
  <c r="A100" i="10"/>
  <c r="A99" i="10"/>
  <c r="A98" i="10"/>
  <c r="A97" i="10"/>
  <c r="A96" i="10"/>
  <c r="A95" i="10"/>
  <c r="A94" i="10"/>
  <c r="A93" i="10"/>
  <c r="A92" i="10"/>
  <c r="A91" i="10"/>
  <c r="A90" i="10"/>
  <c r="A89" i="10"/>
  <c r="A88" i="10"/>
  <c r="A87" i="10"/>
  <c r="A86" i="10"/>
  <c r="A85" i="10"/>
  <c r="A84" i="10"/>
  <c r="A83" i="10"/>
  <c r="A82" i="10"/>
  <c r="A81" i="10"/>
  <c r="A80" i="10"/>
  <c r="A79" i="10"/>
  <c r="A78" i="10"/>
  <c r="A77" i="10"/>
  <c r="A76" i="10"/>
  <c r="A75" i="10"/>
  <c r="A74" i="10"/>
  <c r="A73" i="10"/>
  <c r="A72" i="10"/>
  <c r="A71" i="10"/>
  <c r="A70" i="10"/>
  <c r="A69" i="10"/>
  <c r="A68" i="10"/>
  <c r="A67" i="10"/>
  <c r="A66" i="10"/>
  <c r="A65" i="10"/>
  <c r="A64" i="10"/>
  <c r="A63" i="10"/>
  <c r="A62" i="10"/>
  <c r="A61" i="10"/>
  <c r="A60" i="10"/>
  <c r="A59" i="10"/>
  <c r="A58" i="10"/>
  <c r="A57" i="10"/>
  <c r="A56" i="10"/>
  <c r="A55" i="10"/>
  <c r="A54" i="10"/>
  <c r="A53" i="10"/>
  <c r="A52" i="10"/>
  <c r="A51" i="10"/>
  <c r="A50" i="10"/>
  <c r="A49" i="10"/>
  <c r="A48" i="10"/>
  <c r="A47" i="10"/>
  <c r="A46" i="10"/>
  <c r="A45" i="10"/>
  <c r="A44" i="10"/>
  <c r="A43" i="10"/>
  <c r="A42" i="10"/>
  <c r="A41" i="10"/>
  <c r="A40" i="10"/>
  <c r="A39" i="10"/>
  <c r="A38" i="10"/>
  <c r="A37" i="10"/>
  <c r="A36" i="10"/>
  <c r="A35" i="10"/>
  <c r="A34" i="10"/>
  <c r="A33" i="10"/>
  <c r="A32" i="10"/>
  <c r="A31" i="10"/>
  <c r="A30" i="10"/>
  <c r="A29" i="10"/>
  <c r="A28" i="10"/>
  <c r="A27" i="10"/>
  <c r="A26" i="10"/>
  <c r="A25" i="10"/>
  <c r="A24" i="10"/>
  <c r="A23" i="10"/>
  <c r="A22" i="10"/>
  <c r="A21" i="10"/>
  <c r="A20" i="10"/>
  <c r="A19" i="10"/>
  <c r="A18" i="10"/>
  <c r="A17" i="10"/>
  <c r="A16" i="10"/>
  <c r="A15" i="10"/>
  <c r="A14" i="10"/>
  <c r="A13" i="10"/>
  <c r="A12" i="10"/>
  <c r="A11" i="10"/>
  <c r="A10" i="10"/>
  <c r="A9" i="10"/>
  <c r="A8" i="10"/>
  <c r="A7" i="10"/>
  <c r="A6" i="10"/>
  <c r="A5" i="10"/>
  <c r="A4" i="10"/>
  <c r="A3" i="10"/>
  <c r="C35" i="8" l="1"/>
  <c r="G13" i="5"/>
  <c r="H38" i="6"/>
  <c r="H37" i="6"/>
  <c r="H59" i="6" s="1"/>
  <c r="I503" i="7"/>
  <c r="H503" i="7"/>
  <c r="D55" i="12" s="1"/>
  <c r="F503" i="7"/>
  <c r="G502" i="10"/>
  <c r="A502" i="7"/>
  <c r="G501" i="10"/>
  <c r="A501" i="7"/>
  <c r="G500" i="10"/>
  <c r="A500" i="7"/>
  <c r="G499" i="10"/>
  <c r="A499" i="7"/>
  <c r="G498" i="10"/>
  <c r="A498" i="7"/>
  <c r="G497" i="10"/>
  <c r="A497" i="7"/>
  <c r="G496" i="10"/>
  <c r="A496" i="7"/>
  <c r="G495" i="10"/>
  <c r="A495" i="7"/>
  <c r="G494" i="10"/>
  <c r="A494" i="7"/>
  <c r="G493" i="10"/>
  <c r="A493" i="7"/>
  <c r="G492" i="10"/>
  <c r="A492" i="7"/>
  <c r="G491" i="10"/>
  <c r="A491" i="7"/>
  <c r="G490" i="10"/>
  <c r="A490" i="7"/>
  <c r="G489" i="10"/>
  <c r="A489" i="7"/>
  <c r="G488" i="10"/>
  <c r="A488" i="7"/>
  <c r="G487" i="10"/>
  <c r="A487" i="7"/>
  <c r="G486" i="10"/>
  <c r="A486" i="7"/>
  <c r="G485" i="10"/>
  <c r="A485" i="7"/>
  <c r="G484" i="10"/>
  <c r="A484" i="7"/>
  <c r="G483" i="10"/>
  <c r="A483" i="7"/>
  <c r="G482" i="10"/>
  <c r="A482" i="7"/>
  <c r="G481" i="10"/>
  <c r="A481" i="7"/>
  <c r="G480" i="10"/>
  <c r="A480" i="7"/>
  <c r="G479" i="10"/>
  <c r="A479" i="7"/>
  <c r="G478" i="10"/>
  <c r="A478" i="7"/>
  <c r="G477" i="10"/>
  <c r="A477" i="7"/>
  <c r="G476" i="10"/>
  <c r="A476" i="7"/>
  <c r="G475" i="10"/>
  <c r="A475" i="7"/>
  <c r="G474" i="10"/>
  <c r="A474" i="7"/>
  <c r="G473" i="10"/>
  <c r="A473" i="7"/>
  <c r="G472" i="10"/>
  <c r="A472" i="7"/>
  <c r="G471" i="10"/>
  <c r="A471" i="7"/>
  <c r="G470" i="10"/>
  <c r="A470" i="7"/>
  <c r="G469" i="10"/>
  <c r="A469" i="7"/>
  <c r="G468" i="10"/>
  <c r="A468" i="7"/>
  <c r="G467" i="10"/>
  <c r="A467" i="7"/>
  <c r="G466" i="10"/>
  <c r="A466" i="7"/>
  <c r="G465" i="10"/>
  <c r="A465" i="7"/>
  <c r="G464" i="10"/>
  <c r="A464" i="7"/>
  <c r="G463" i="10"/>
  <c r="A463" i="7"/>
  <c r="G462" i="10"/>
  <c r="A462" i="7"/>
  <c r="G461" i="10"/>
  <c r="A461" i="7"/>
  <c r="G460" i="10"/>
  <c r="A460" i="7"/>
  <c r="G459" i="10"/>
  <c r="A459" i="7"/>
  <c r="G458" i="10"/>
  <c r="A458" i="7"/>
  <c r="G457" i="10"/>
  <c r="A457" i="7"/>
  <c r="G456" i="10"/>
  <c r="A456" i="7"/>
  <c r="G455" i="10"/>
  <c r="A455" i="7"/>
  <c r="G454" i="10"/>
  <c r="A454" i="7"/>
  <c r="G453" i="10"/>
  <c r="A453" i="7"/>
  <c r="G452" i="10"/>
  <c r="A452" i="7"/>
  <c r="G451" i="10"/>
  <c r="A451" i="7"/>
  <c r="G450" i="10"/>
  <c r="A450" i="7"/>
  <c r="G449" i="10"/>
  <c r="A449" i="7"/>
  <c r="G448" i="10"/>
  <c r="A448" i="7"/>
  <c r="G447" i="10"/>
  <c r="A447" i="7"/>
  <c r="G446" i="10"/>
  <c r="A446" i="7"/>
  <c r="G445" i="10"/>
  <c r="A445" i="7"/>
  <c r="G444" i="10"/>
  <c r="A444" i="7"/>
  <c r="G443" i="10"/>
  <c r="A443" i="7"/>
  <c r="G442" i="10"/>
  <c r="A442" i="7"/>
  <c r="G441" i="10"/>
  <c r="A441" i="7"/>
  <c r="G440" i="10"/>
  <c r="A440" i="7"/>
  <c r="G439" i="10"/>
  <c r="A439" i="7"/>
  <c r="G438" i="10"/>
  <c r="A438" i="7"/>
  <c r="G437" i="10"/>
  <c r="A437" i="7"/>
  <c r="G436" i="10"/>
  <c r="A436" i="7"/>
  <c r="G435" i="10"/>
  <c r="A435" i="7"/>
  <c r="G434" i="10"/>
  <c r="A434" i="7"/>
  <c r="G433" i="10"/>
  <c r="A433" i="7"/>
  <c r="G432" i="10"/>
  <c r="A432" i="7"/>
  <c r="G431" i="10"/>
  <c r="A431" i="7"/>
  <c r="G430" i="10"/>
  <c r="A430" i="7"/>
  <c r="G429" i="10"/>
  <c r="A429" i="7"/>
  <c r="G428" i="10"/>
  <c r="A428" i="7"/>
  <c r="G427" i="10"/>
  <c r="A427" i="7"/>
  <c r="G426" i="10"/>
  <c r="A426" i="7"/>
  <c r="G425" i="10"/>
  <c r="A425" i="7"/>
  <c r="G424" i="10"/>
  <c r="A424" i="7"/>
  <c r="G423" i="10"/>
  <c r="A423" i="7"/>
  <c r="G422" i="10"/>
  <c r="A422" i="7"/>
  <c r="G421" i="10"/>
  <c r="A421" i="7"/>
  <c r="G420" i="10"/>
  <c r="A420" i="7"/>
  <c r="G419" i="10"/>
  <c r="A419" i="7"/>
  <c r="G418" i="10"/>
  <c r="A418" i="7"/>
  <c r="G417" i="10"/>
  <c r="A417" i="7"/>
  <c r="G416" i="10"/>
  <c r="A416" i="7"/>
  <c r="G415" i="10"/>
  <c r="A415" i="7"/>
  <c r="G414" i="10"/>
  <c r="A414" i="7"/>
  <c r="G413" i="10"/>
  <c r="A413" i="7"/>
  <c r="G412" i="10"/>
  <c r="A412" i="7"/>
  <c r="G411" i="10"/>
  <c r="A411" i="7"/>
  <c r="G410" i="10"/>
  <c r="A410" i="7"/>
  <c r="G409" i="10"/>
  <c r="A409" i="7"/>
  <c r="G408" i="10"/>
  <c r="A408" i="7"/>
  <c r="G407" i="10"/>
  <c r="A407" i="7"/>
  <c r="G406" i="10"/>
  <c r="A406" i="7"/>
  <c r="G405" i="10"/>
  <c r="A405" i="7"/>
  <c r="G404" i="10"/>
  <c r="A404" i="7"/>
  <c r="G403" i="10"/>
  <c r="A403" i="7"/>
  <c r="G402" i="10"/>
  <c r="A402" i="7"/>
  <c r="G401" i="10"/>
  <c r="A401" i="7"/>
  <c r="G400" i="10"/>
  <c r="A400" i="7"/>
  <c r="G399" i="10"/>
  <c r="A399" i="7"/>
  <c r="G398" i="10"/>
  <c r="A398" i="7"/>
  <c r="G397" i="10"/>
  <c r="A397" i="7"/>
  <c r="G396" i="10"/>
  <c r="A396" i="7"/>
  <c r="G395" i="10"/>
  <c r="A395" i="7"/>
  <c r="G394" i="10"/>
  <c r="A394" i="7"/>
  <c r="G393" i="10"/>
  <c r="A393" i="7"/>
  <c r="G392" i="10"/>
  <c r="A392" i="7"/>
  <c r="G391" i="10"/>
  <c r="A391" i="7"/>
  <c r="G390" i="10"/>
  <c r="A390" i="7"/>
  <c r="G389" i="10"/>
  <c r="A389" i="7"/>
  <c r="G388" i="10"/>
  <c r="A388" i="7"/>
  <c r="G387" i="10"/>
  <c r="A387" i="7"/>
  <c r="G386" i="10"/>
  <c r="A386" i="7"/>
  <c r="G385" i="10"/>
  <c r="A385" i="7"/>
  <c r="G384" i="10"/>
  <c r="A384" i="7"/>
  <c r="G383" i="10"/>
  <c r="A383" i="7"/>
  <c r="G382" i="10"/>
  <c r="A382" i="7"/>
  <c r="G381" i="10"/>
  <c r="A381" i="7"/>
  <c r="G380" i="10"/>
  <c r="A380" i="7"/>
  <c r="G379" i="10"/>
  <c r="A379" i="7"/>
  <c r="G378" i="10"/>
  <c r="A378" i="7"/>
  <c r="G377" i="10"/>
  <c r="A377" i="7"/>
  <c r="G376" i="10"/>
  <c r="A376" i="7"/>
  <c r="G375" i="10"/>
  <c r="A375" i="7"/>
  <c r="G374" i="10"/>
  <c r="A374" i="7"/>
  <c r="G373" i="10"/>
  <c r="A373" i="7"/>
  <c r="G372" i="10"/>
  <c r="A372" i="7"/>
  <c r="G371" i="10"/>
  <c r="A371" i="7"/>
  <c r="G370" i="10"/>
  <c r="A370" i="7"/>
  <c r="G369" i="10"/>
  <c r="A369" i="7"/>
  <c r="G368" i="10"/>
  <c r="A368" i="7"/>
  <c r="G367" i="10"/>
  <c r="A367" i="7"/>
  <c r="G366" i="10"/>
  <c r="A366" i="7"/>
  <c r="G365" i="10"/>
  <c r="A365" i="7"/>
  <c r="G364" i="10"/>
  <c r="A364" i="7"/>
  <c r="G363" i="10"/>
  <c r="A363" i="7"/>
  <c r="G362" i="10"/>
  <c r="A362" i="7"/>
  <c r="G361" i="10"/>
  <c r="A361" i="7"/>
  <c r="G360" i="10"/>
  <c r="A360" i="7"/>
  <c r="G359" i="10"/>
  <c r="A359" i="7"/>
  <c r="G358" i="10"/>
  <c r="A358" i="7"/>
  <c r="G357" i="10"/>
  <c r="A357" i="7"/>
  <c r="G356" i="10"/>
  <c r="A356" i="7"/>
  <c r="G355" i="10"/>
  <c r="A355" i="7"/>
  <c r="G354" i="10"/>
  <c r="A354" i="7"/>
  <c r="G353" i="10"/>
  <c r="A353" i="7"/>
  <c r="G352" i="10"/>
  <c r="A352" i="7"/>
  <c r="G351" i="10"/>
  <c r="A351" i="7"/>
  <c r="G350" i="10"/>
  <c r="A350" i="7"/>
  <c r="G349" i="10"/>
  <c r="A349" i="7"/>
  <c r="G348" i="10"/>
  <c r="A348" i="7"/>
  <c r="G347" i="10"/>
  <c r="A347" i="7"/>
  <c r="G346" i="10"/>
  <c r="A346" i="7"/>
  <c r="G345" i="10"/>
  <c r="A345" i="7"/>
  <c r="G344" i="10"/>
  <c r="A344" i="7"/>
  <c r="G343" i="10"/>
  <c r="A343" i="7"/>
  <c r="G342" i="10"/>
  <c r="A342" i="7"/>
  <c r="G341" i="10"/>
  <c r="A341" i="7"/>
  <c r="G340" i="10"/>
  <c r="A340" i="7"/>
  <c r="G339" i="10"/>
  <c r="A339" i="7"/>
  <c r="G338" i="10"/>
  <c r="A338" i="7"/>
  <c r="G337" i="10"/>
  <c r="A337" i="7"/>
  <c r="G336" i="10"/>
  <c r="A336" i="7"/>
  <c r="G335" i="10"/>
  <c r="A335" i="7"/>
  <c r="G334" i="10"/>
  <c r="A334" i="7"/>
  <c r="G333" i="10"/>
  <c r="A333" i="7"/>
  <c r="G332" i="10"/>
  <c r="A332" i="7"/>
  <c r="G331" i="10"/>
  <c r="A331" i="7"/>
  <c r="G330" i="10"/>
  <c r="A330" i="7"/>
  <c r="G329" i="10"/>
  <c r="A329" i="7"/>
  <c r="G328" i="10"/>
  <c r="A328" i="7"/>
  <c r="G327" i="10"/>
  <c r="A327" i="7"/>
  <c r="G326" i="10"/>
  <c r="A326" i="7"/>
  <c r="G325" i="10"/>
  <c r="A325" i="7"/>
  <c r="G324" i="10"/>
  <c r="A324" i="7"/>
  <c r="G323" i="10"/>
  <c r="A323" i="7"/>
  <c r="G322" i="10"/>
  <c r="A322" i="7"/>
  <c r="G321" i="10"/>
  <c r="A321" i="7"/>
  <c r="G320" i="10"/>
  <c r="A320" i="7"/>
  <c r="G319" i="10"/>
  <c r="A319" i="7"/>
  <c r="G318" i="10"/>
  <c r="A318" i="7"/>
  <c r="G317" i="10"/>
  <c r="A317" i="7"/>
  <c r="G316" i="10"/>
  <c r="A316" i="7"/>
  <c r="G315" i="10"/>
  <c r="A315" i="7"/>
  <c r="G314" i="10"/>
  <c r="A314" i="7"/>
  <c r="G313" i="10"/>
  <c r="A313" i="7"/>
  <c r="G312" i="10"/>
  <c r="A312" i="7"/>
  <c r="G311" i="10"/>
  <c r="A311" i="7"/>
  <c r="G310" i="10"/>
  <c r="A310" i="7"/>
  <c r="G309" i="10"/>
  <c r="A309" i="7"/>
  <c r="G308" i="10"/>
  <c r="A308" i="7"/>
  <c r="G307" i="10"/>
  <c r="A307" i="7"/>
  <c r="G306" i="10"/>
  <c r="A306" i="7"/>
  <c r="G305" i="10"/>
  <c r="A305" i="7"/>
  <c r="G304" i="10"/>
  <c r="A304" i="7"/>
  <c r="G303" i="10"/>
  <c r="A303" i="7"/>
  <c r="G302" i="10"/>
  <c r="A302" i="7"/>
  <c r="G301" i="10"/>
  <c r="A301" i="7"/>
  <c r="G300" i="10"/>
  <c r="A300" i="7"/>
  <c r="G299" i="10"/>
  <c r="A299" i="7"/>
  <c r="G298" i="10"/>
  <c r="A298" i="7"/>
  <c r="G297" i="10"/>
  <c r="A297" i="7"/>
  <c r="G296" i="10"/>
  <c r="A296" i="7"/>
  <c r="G295" i="10"/>
  <c r="A295" i="7"/>
  <c r="G294" i="10"/>
  <c r="A294" i="7"/>
  <c r="G293" i="10"/>
  <c r="A293" i="7"/>
  <c r="G292" i="10"/>
  <c r="A292" i="7"/>
  <c r="G291" i="10"/>
  <c r="A291" i="7"/>
  <c r="G290" i="10"/>
  <c r="A290" i="7"/>
  <c r="G289" i="10"/>
  <c r="A289" i="7"/>
  <c r="G288" i="10"/>
  <c r="A288" i="7"/>
  <c r="G287" i="10"/>
  <c r="A287" i="7"/>
  <c r="G286" i="10"/>
  <c r="A286" i="7"/>
  <c r="G285" i="10"/>
  <c r="A285" i="7"/>
  <c r="G284" i="10"/>
  <c r="A284" i="7"/>
  <c r="G283" i="10"/>
  <c r="A283" i="7"/>
  <c r="G282" i="10"/>
  <c r="A282" i="7"/>
  <c r="G281" i="10"/>
  <c r="A281" i="7"/>
  <c r="G280" i="10"/>
  <c r="A280" i="7"/>
  <c r="G279" i="10"/>
  <c r="A279" i="7"/>
  <c r="G278" i="10"/>
  <c r="A278" i="7"/>
  <c r="G277" i="10"/>
  <c r="A277" i="7"/>
  <c r="G276" i="10"/>
  <c r="A276" i="7"/>
  <c r="G275" i="10"/>
  <c r="A275" i="7"/>
  <c r="G274" i="10"/>
  <c r="A274" i="7"/>
  <c r="G273" i="10"/>
  <c r="A273" i="7"/>
  <c r="G272" i="10"/>
  <c r="A272" i="7"/>
  <c r="G271" i="10"/>
  <c r="A271" i="7"/>
  <c r="G270" i="10"/>
  <c r="A270" i="7"/>
  <c r="G269" i="10"/>
  <c r="A269" i="7"/>
  <c r="G268" i="10"/>
  <c r="A268" i="7"/>
  <c r="G267" i="10"/>
  <c r="A267" i="7"/>
  <c r="G266" i="10"/>
  <c r="A266" i="7"/>
  <c r="G265" i="10"/>
  <c r="A265" i="7"/>
  <c r="G264" i="10"/>
  <c r="A264" i="7"/>
  <c r="G263" i="10"/>
  <c r="A263" i="7"/>
  <c r="G262" i="10"/>
  <c r="A262" i="7"/>
  <c r="G261" i="10"/>
  <c r="A261" i="7"/>
  <c r="G260" i="10"/>
  <c r="A260" i="7"/>
  <c r="G259" i="10"/>
  <c r="A259" i="7"/>
  <c r="G258" i="10"/>
  <c r="A258" i="7"/>
  <c r="G257" i="10"/>
  <c r="A257" i="7"/>
  <c r="G256" i="10"/>
  <c r="A256" i="7"/>
  <c r="G255" i="10"/>
  <c r="A255" i="7"/>
  <c r="G254" i="10"/>
  <c r="A254" i="7"/>
  <c r="G253" i="10"/>
  <c r="A253" i="7"/>
  <c r="G252" i="10"/>
  <c r="A252" i="7"/>
  <c r="G251" i="10"/>
  <c r="A251" i="7"/>
  <c r="G250" i="10"/>
  <c r="A250" i="7"/>
  <c r="G249" i="10"/>
  <c r="A249" i="7"/>
  <c r="G248" i="10"/>
  <c r="A248" i="7"/>
  <c r="G247" i="10"/>
  <c r="A247" i="7"/>
  <c r="G246" i="10"/>
  <c r="A246" i="7"/>
  <c r="G245" i="10"/>
  <c r="A245" i="7"/>
  <c r="G244" i="10"/>
  <c r="A244" i="7"/>
  <c r="G243" i="10"/>
  <c r="A243" i="7"/>
  <c r="G242" i="10"/>
  <c r="A242" i="7"/>
  <c r="G241" i="10"/>
  <c r="A241" i="7"/>
  <c r="G240" i="10"/>
  <c r="A240" i="7"/>
  <c r="G239" i="10"/>
  <c r="A239" i="7"/>
  <c r="G238" i="10"/>
  <c r="A238" i="7"/>
  <c r="G237" i="10"/>
  <c r="A237" i="7"/>
  <c r="G236" i="10"/>
  <c r="A236" i="7"/>
  <c r="G235" i="10"/>
  <c r="A235" i="7"/>
  <c r="G234" i="10"/>
  <c r="A234" i="7"/>
  <c r="G233" i="10"/>
  <c r="A233" i="7"/>
  <c r="G232" i="10"/>
  <c r="A232" i="7"/>
  <c r="G231" i="10"/>
  <c r="A231" i="7"/>
  <c r="G230" i="10"/>
  <c r="A230" i="7"/>
  <c r="G229" i="10"/>
  <c r="A229" i="7"/>
  <c r="G228" i="10"/>
  <c r="A228" i="7"/>
  <c r="G227" i="10"/>
  <c r="A227" i="7"/>
  <c r="G226" i="10"/>
  <c r="A226" i="7"/>
  <c r="G225" i="10"/>
  <c r="A225" i="7"/>
  <c r="G224" i="10"/>
  <c r="A224" i="7"/>
  <c r="G223" i="10"/>
  <c r="A223" i="7"/>
  <c r="G222" i="10"/>
  <c r="A222" i="7"/>
  <c r="G221" i="10"/>
  <c r="A221" i="7"/>
  <c r="G220" i="10"/>
  <c r="A220" i="7"/>
  <c r="G219" i="10"/>
  <c r="A219" i="7"/>
  <c r="G218" i="10"/>
  <c r="A218" i="7"/>
  <c r="G217" i="10"/>
  <c r="A217" i="7"/>
  <c r="G216" i="10"/>
  <c r="A216" i="7"/>
  <c r="G215" i="10"/>
  <c r="A215" i="7"/>
  <c r="G214" i="10"/>
  <c r="A214" i="7"/>
  <c r="G213" i="10"/>
  <c r="A213" i="7"/>
  <c r="G212" i="10"/>
  <c r="A212" i="7"/>
  <c r="G211" i="10"/>
  <c r="A211" i="7"/>
  <c r="G210" i="10"/>
  <c r="A210" i="7"/>
  <c r="G209" i="10"/>
  <c r="A209" i="7"/>
  <c r="G208" i="10"/>
  <c r="A208" i="7"/>
  <c r="G207" i="10"/>
  <c r="A207" i="7"/>
  <c r="G206" i="10"/>
  <c r="A206" i="7"/>
  <c r="G205" i="10"/>
  <c r="A205" i="7"/>
  <c r="G204" i="10"/>
  <c r="A204" i="7"/>
  <c r="G203" i="10"/>
  <c r="A203" i="7"/>
  <c r="G202" i="10"/>
  <c r="A202" i="7"/>
  <c r="G201" i="10"/>
  <c r="A201" i="7"/>
  <c r="G200" i="10"/>
  <c r="A200" i="7"/>
  <c r="G199" i="10"/>
  <c r="A199" i="7"/>
  <c r="G198" i="10"/>
  <c r="A198" i="7"/>
  <c r="G197" i="10"/>
  <c r="A197" i="7"/>
  <c r="G196" i="10"/>
  <c r="A196" i="7"/>
  <c r="G195" i="10"/>
  <c r="A195" i="7"/>
  <c r="G194" i="10"/>
  <c r="A194" i="7"/>
  <c r="G193" i="10"/>
  <c r="A193" i="7"/>
  <c r="G192" i="10"/>
  <c r="A192" i="7"/>
  <c r="G191" i="10"/>
  <c r="A191" i="7"/>
  <c r="G190" i="10"/>
  <c r="A190" i="7"/>
  <c r="G189" i="10"/>
  <c r="A189" i="7"/>
  <c r="G188" i="10"/>
  <c r="A188" i="7"/>
  <c r="G187" i="10"/>
  <c r="A187" i="7"/>
  <c r="G186" i="10"/>
  <c r="A186" i="7"/>
  <c r="G185" i="10"/>
  <c r="A185" i="7"/>
  <c r="G184" i="10"/>
  <c r="A184" i="7"/>
  <c r="G183" i="10"/>
  <c r="A183" i="7"/>
  <c r="G182" i="10"/>
  <c r="A182" i="7"/>
  <c r="G181" i="10"/>
  <c r="A181" i="7"/>
  <c r="G180" i="10"/>
  <c r="A180" i="7"/>
  <c r="G179" i="10"/>
  <c r="A179" i="7"/>
  <c r="G178" i="10"/>
  <c r="A178" i="7"/>
  <c r="G177" i="10"/>
  <c r="A177" i="7"/>
  <c r="G176" i="10"/>
  <c r="A176" i="7"/>
  <c r="G175" i="10"/>
  <c r="A175" i="7"/>
  <c r="G174" i="10"/>
  <c r="A174" i="7"/>
  <c r="G173" i="10"/>
  <c r="A173" i="7"/>
  <c r="G172" i="10"/>
  <c r="A172" i="7"/>
  <c r="G171" i="10"/>
  <c r="A171" i="7"/>
  <c r="G170" i="10"/>
  <c r="A170" i="7"/>
  <c r="G169" i="10"/>
  <c r="A169" i="7"/>
  <c r="G168" i="10"/>
  <c r="A168" i="7"/>
  <c r="G167" i="10"/>
  <c r="A167" i="7"/>
  <c r="G166" i="10"/>
  <c r="A166" i="7"/>
  <c r="G165" i="10"/>
  <c r="A165" i="7"/>
  <c r="G164" i="10"/>
  <c r="A164" i="7"/>
  <c r="G163" i="10"/>
  <c r="A163" i="7"/>
  <c r="G162" i="10"/>
  <c r="A162" i="7"/>
  <c r="G161" i="10"/>
  <c r="A161" i="7"/>
  <c r="G160" i="10"/>
  <c r="A160" i="7"/>
  <c r="G159" i="10"/>
  <c r="A159" i="7"/>
  <c r="G158" i="10"/>
  <c r="A158" i="7"/>
  <c r="G157" i="10"/>
  <c r="A157" i="7"/>
  <c r="G156" i="10"/>
  <c r="A156" i="7"/>
  <c r="G155" i="10"/>
  <c r="A155" i="7"/>
  <c r="G154" i="10"/>
  <c r="A154" i="7"/>
  <c r="G153" i="10"/>
  <c r="A153" i="7"/>
  <c r="G152" i="10"/>
  <c r="A152" i="7"/>
  <c r="G151" i="10"/>
  <c r="A151" i="7"/>
  <c r="G150" i="10"/>
  <c r="A150" i="7"/>
  <c r="G149" i="10"/>
  <c r="A149" i="7"/>
  <c r="G148" i="10"/>
  <c r="A148" i="7"/>
  <c r="G147" i="10"/>
  <c r="A147" i="7"/>
  <c r="G146" i="10"/>
  <c r="A146" i="7"/>
  <c r="G145" i="10"/>
  <c r="A145" i="7"/>
  <c r="G144" i="10"/>
  <c r="A144" i="7"/>
  <c r="G143" i="10"/>
  <c r="A143" i="7"/>
  <c r="G142" i="10"/>
  <c r="A142" i="7"/>
  <c r="G141" i="10"/>
  <c r="A141" i="7"/>
  <c r="G140" i="10"/>
  <c r="A140" i="7"/>
  <c r="G139" i="10"/>
  <c r="A139" i="7"/>
  <c r="G138" i="10"/>
  <c r="A138" i="7"/>
  <c r="G137" i="10"/>
  <c r="A137" i="7"/>
  <c r="G136" i="10"/>
  <c r="A136" i="7"/>
  <c r="G135" i="10"/>
  <c r="A135" i="7"/>
  <c r="G134" i="10"/>
  <c r="A134" i="7"/>
  <c r="G133" i="10"/>
  <c r="A133" i="7"/>
  <c r="G132" i="10"/>
  <c r="A132" i="7"/>
  <c r="G131" i="10"/>
  <c r="A131" i="7"/>
  <c r="G130" i="10"/>
  <c r="A130" i="7"/>
  <c r="G129" i="10"/>
  <c r="A129" i="7"/>
  <c r="G128" i="10"/>
  <c r="A128" i="7"/>
  <c r="G127" i="10"/>
  <c r="A127" i="7"/>
  <c r="G126" i="10"/>
  <c r="A126" i="7"/>
  <c r="G125" i="10"/>
  <c r="A125" i="7"/>
  <c r="G124" i="10"/>
  <c r="A124" i="7"/>
  <c r="G123" i="10"/>
  <c r="A123" i="7"/>
  <c r="G122" i="10"/>
  <c r="A122" i="7"/>
  <c r="G121" i="10"/>
  <c r="A121" i="7"/>
  <c r="G120" i="10"/>
  <c r="A120" i="7"/>
  <c r="G119" i="10"/>
  <c r="A119" i="7"/>
  <c r="G118" i="10"/>
  <c r="A118" i="7"/>
  <c r="G117" i="10"/>
  <c r="A117" i="7"/>
  <c r="G116" i="10"/>
  <c r="A116" i="7"/>
  <c r="G115" i="10"/>
  <c r="A115" i="7"/>
  <c r="G114" i="10"/>
  <c r="A114" i="7"/>
  <c r="G113" i="10"/>
  <c r="A113" i="7"/>
  <c r="G112" i="10"/>
  <c r="A112" i="7"/>
  <c r="G111" i="10"/>
  <c r="A111" i="7"/>
  <c r="G110" i="10"/>
  <c r="A110" i="7"/>
  <c r="G109" i="10"/>
  <c r="A109" i="7"/>
  <c r="G108" i="10"/>
  <c r="A108" i="7"/>
  <c r="G107" i="10"/>
  <c r="A107" i="7"/>
  <c r="G106" i="10"/>
  <c r="A106" i="7"/>
  <c r="G105" i="10"/>
  <c r="A105" i="7"/>
  <c r="G104" i="10"/>
  <c r="A104" i="7"/>
  <c r="G103" i="10"/>
  <c r="A103" i="7"/>
  <c r="G102" i="10"/>
  <c r="A102" i="7"/>
  <c r="G101" i="10"/>
  <c r="A101" i="7"/>
  <c r="G100" i="10"/>
  <c r="A100" i="7"/>
  <c r="G99" i="10"/>
  <c r="A99" i="7"/>
  <c r="G98" i="10"/>
  <c r="A98" i="7"/>
  <c r="G97" i="10"/>
  <c r="A97" i="7"/>
  <c r="G96" i="10"/>
  <c r="A96" i="7"/>
  <c r="G95" i="10"/>
  <c r="A95" i="7"/>
  <c r="G94" i="10"/>
  <c r="A94" i="7"/>
  <c r="G93" i="10"/>
  <c r="A93" i="7"/>
  <c r="G92" i="10"/>
  <c r="A92" i="7"/>
  <c r="G91" i="10"/>
  <c r="A91" i="7"/>
  <c r="G90" i="10"/>
  <c r="A90" i="7"/>
  <c r="G89" i="10"/>
  <c r="A89" i="7"/>
  <c r="G88" i="10"/>
  <c r="A88" i="7"/>
  <c r="G87" i="10"/>
  <c r="A87" i="7"/>
  <c r="G86" i="10"/>
  <c r="A86" i="7"/>
  <c r="G85" i="10"/>
  <c r="A85" i="7"/>
  <c r="G84" i="10"/>
  <c r="A84" i="7"/>
  <c r="G83" i="10"/>
  <c r="A83" i="7"/>
  <c r="G82" i="10"/>
  <c r="A82" i="7"/>
  <c r="G81" i="10"/>
  <c r="A81" i="7"/>
  <c r="G80" i="10"/>
  <c r="A80" i="7"/>
  <c r="G79" i="10"/>
  <c r="A79" i="7"/>
  <c r="G78" i="10"/>
  <c r="A78" i="7"/>
  <c r="G77" i="10"/>
  <c r="A77" i="7"/>
  <c r="G76" i="10"/>
  <c r="A76" i="7"/>
  <c r="G75" i="10"/>
  <c r="A75" i="7"/>
  <c r="G74" i="10"/>
  <c r="A74" i="7"/>
  <c r="G73" i="10"/>
  <c r="A73" i="7"/>
  <c r="G72" i="10"/>
  <c r="A72" i="7"/>
  <c r="G71" i="10"/>
  <c r="A71" i="7"/>
  <c r="G70" i="10"/>
  <c r="A70" i="7"/>
  <c r="G69" i="10"/>
  <c r="A69" i="7"/>
  <c r="G68" i="10"/>
  <c r="A68" i="7"/>
  <c r="G67" i="10"/>
  <c r="A67" i="7"/>
  <c r="G66" i="10"/>
  <c r="A66" i="7"/>
  <c r="G65" i="10"/>
  <c r="A65" i="7"/>
  <c r="G64" i="10"/>
  <c r="A64" i="7"/>
  <c r="G63" i="10"/>
  <c r="A63" i="7"/>
  <c r="G62" i="10"/>
  <c r="A62" i="7"/>
  <c r="G61" i="10"/>
  <c r="A61" i="7"/>
  <c r="G60" i="10"/>
  <c r="A60" i="7"/>
  <c r="G59" i="10"/>
  <c r="A59" i="7"/>
  <c r="G58" i="10"/>
  <c r="A58" i="7"/>
  <c r="G57" i="10"/>
  <c r="A57" i="7"/>
  <c r="G56" i="10"/>
  <c r="A56" i="7"/>
  <c r="G55" i="10"/>
  <c r="A55" i="7"/>
  <c r="G54" i="10"/>
  <c r="A54" i="7"/>
  <c r="G53" i="10"/>
  <c r="A53" i="7"/>
  <c r="G52" i="10"/>
  <c r="A52" i="7"/>
  <c r="G51" i="10"/>
  <c r="A51" i="7"/>
  <c r="G50" i="10"/>
  <c r="A50" i="7"/>
  <c r="G49" i="10"/>
  <c r="A49" i="7"/>
  <c r="G48" i="10"/>
  <c r="A48" i="7"/>
  <c r="G47" i="10"/>
  <c r="A47" i="7"/>
  <c r="G46" i="10"/>
  <c r="A46" i="7"/>
  <c r="G45" i="10"/>
  <c r="A45" i="7"/>
  <c r="G44" i="10"/>
  <c r="A44" i="7"/>
  <c r="G43" i="10"/>
  <c r="A43" i="7"/>
  <c r="G42" i="10"/>
  <c r="A42" i="7"/>
  <c r="G41" i="10"/>
  <c r="A41" i="7"/>
  <c r="G40" i="10"/>
  <c r="A40" i="7"/>
  <c r="G39" i="10"/>
  <c r="A39" i="7"/>
  <c r="G38" i="10"/>
  <c r="A38" i="7"/>
  <c r="G37" i="10"/>
  <c r="A37" i="7"/>
  <c r="G36" i="10"/>
  <c r="A36" i="7"/>
  <c r="G35" i="10"/>
  <c r="A35" i="7"/>
  <c r="G34" i="10"/>
  <c r="A34" i="7"/>
  <c r="G33" i="10"/>
  <c r="A33" i="7"/>
  <c r="G32" i="10"/>
  <c r="A32" i="7"/>
  <c r="G31" i="10"/>
  <c r="A31" i="7"/>
  <c r="G30" i="10"/>
  <c r="A30" i="7"/>
  <c r="G29" i="10"/>
  <c r="A29" i="7"/>
  <c r="G28" i="10"/>
  <c r="A28" i="7"/>
  <c r="G27" i="10"/>
  <c r="A27" i="7"/>
  <c r="G26" i="10"/>
  <c r="A26" i="7"/>
  <c r="G25" i="10"/>
  <c r="A25" i="7"/>
  <c r="G24" i="10"/>
  <c r="A24" i="7"/>
  <c r="G23" i="10"/>
  <c r="A23" i="7"/>
  <c r="G22" i="10"/>
  <c r="A22" i="7"/>
  <c r="G21" i="10"/>
  <c r="A21" i="7"/>
  <c r="G20" i="10"/>
  <c r="A20" i="7"/>
  <c r="G19" i="10"/>
  <c r="A19" i="7"/>
  <c r="G18" i="10"/>
  <c r="A18" i="7"/>
  <c r="G17" i="10"/>
  <c r="A17" i="7"/>
  <c r="G16" i="10"/>
  <c r="A16" i="7"/>
  <c r="G15" i="10"/>
  <c r="A15" i="7"/>
  <c r="G14" i="10"/>
  <c r="A14" i="7"/>
  <c r="G13" i="10"/>
  <c r="A13" i="7"/>
  <c r="G12" i="10"/>
  <c r="A12" i="7"/>
  <c r="A11" i="7"/>
  <c r="G10" i="10"/>
  <c r="A10" i="7"/>
  <c r="G9" i="10"/>
  <c r="A9" i="7"/>
  <c r="G8" i="10"/>
  <c r="A8" i="7"/>
  <c r="G7" i="10"/>
  <c r="A7" i="7"/>
  <c r="G6" i="10"/>
  <c r="A6" i="7"/>
  <c r="G5" i="10"/>
  <c r="A5" i="7"/>
  <c r="A4" i="7"/>
  <c r="A3" i="7"/>
  <c r="G2" i="5"/>
  <c r="G3" i="5"/>
  <c r="G4" i="5"/>
  <c r="G5" i="5"/>
  <c r="G6" i="5"/>
  <c r="G7" i="5"/>
  <c r="G8" i="5"/>
  <c r="G9" i="5"/>
  <c r="H8" i="3"/>
  <c r="H14" i="3"/>
  <c r="H15" i="3"/>
  <c r="H16" i="3"/>
  <c r="H17" i="3"/>
  <c r="H18" i="3"/>
  <c r="H19" i="3"/>
  <c r="H20" i="3"/>
  <c r="H21" i="3"/>
  <c r="H22" i="3"/>
  <c r="H23" i="3"/>
  <c r="H24" i="3"/>
  <c r="H25" i="3"/>
  <c r="H26" i="3"/>
  <c r="H27" i="3"/>
  <c r="H28" i="3"/>
  <c r="H29" i="3"/>
  <c r="H30" i="3"/>
  <c r="H31" i="3"/>
  <c r="H32" i="3"/>
  <c r="H33" i="3"/>
  <c r="H34" i="3"/>
  <c r="H42" i="3"/>
  <c r="H43" i="3"/>
  <c r="H44" i="3"/>
  <c r="H45" i="3"/>
  <c r="H46" i="3"/>
  <c r="H47" i="3"/>
  <c r="H54" i="3"/>
  <c r="H55" i="3"/>
  <c r="H56" i="3"/>
  <c r="H57" i="3"/>
  <c r="H58" i="3"/>
  <c r="H59" i="3"/>
  <c r="H62" i="3"/>
  <c r="H63" i="3"/>
  <c r="F8" i="3"/>
  <c r="B103" i="6"/>
  <c r="D98" i="6"/>
  <c r="G4" i="10" l="1"/>
  <c r="M4" i="7"/>
  <c r="G3" i="10"/>
  <c r="M3" i="7"/>
  <c r="C18" i="8"/>
  <c r="G11" i="10"/>
  <c r="C17" i="8"/>
  <c r="C15" i="8"/>
  <c r="D54" i="12"/>
  <c r="E49" i="12"/>
  <c r="E50" i="12" s="1"/>
  <c r="C16" i="8"/>
  <c r="C14" i="8"/>
  <c r="E6" i="12"/>
  <c r="E9" i="5"/>
  <c r="U501" i="7"/>
  <c r="U497" i="7"/>
  <c r="U485" i="7"/>
  <c r="U449" i="7"/>
  <c r="U401" i="7"/>
  <c r="U369" i="7"/>
  <c r="U475" i="7"/>
  <c r="U347" i="7"/>
  <c r="U90" i="7"/>
  <c r="U491" i="7"/>
  <c r="U406" i="7"/>
  <c r="U154" i="7"/>
  <c r="U489" i="7"/>
  <c r="U465" i="7"/>
  <c r="U417" i="7"/>
  <c r="U353" i="7"/>
  <c r="U411" i="7"/>
  <c r="U223" i="7"/>
  <c r="U427" i="7"/>
  <c r="U342" i="7"/>
  <c r="U66" i="7"/>
  <c r="U46" i="7"/>
  <c r="U493" i="7"/>
  <c r="U481" i="7"/>
  <c r="U433" i="7"/>
  <c r="U385" i="7"/>
  <c r="U454" i="7"/>
  <c r="U390" i="7"/>
  <c r="U267" i="7"/>
  <c r="U363" i="7"/>
  <c r="U255" i="7"/>
  <c r="U461" i="7"/>
  <c r="U441" i="7"/>
  <c r="U429" i="7"/>
  <c r="U409" i="7"/>
  <c r="U389" i="7"/>
  <c r="U365" i="7"/>
  <c r="U345" i="7"/>
  <c r="U337" i="7"/>
  <c r="U317" i="7"/>
  <c r="U496" i="7"/>
  <c r="U484" i="7"/>
  <c r="U472" i="7"/>
  <c r="U460" i="7"/>
  <c r="U448" i="7"/>
  <c r="U473" i="7"/>
  <c r="U445" i="7"/>
  <c r="U421" i="7"/>
  <c r="U405" i="7"/>
  <c r="U377" i="7"/>
  <c r="U349" i="7"/>
  <c r="U329" i="7"/>
  <c r="U313" i="7"/>
  <c r="U492" i="7"/>
  <c r="U480" i="7"/>
  <c r="U464" i="7"/>
  <c r="U452" i="7"/>
  <c r="U440" i="7"/>
  <c r="U432" i="7"/>
  <c r="U428" i="7"/>
  <c r="U420" i="7"/>
  <c r="U412" i="7"/>
  <c r="U404" i="7"/>
  <c r="U400" i="7"/>
  <c r="U392" i="7"/>
  <c r="U384" i="7"/>
  <c r="U376" i="7"/>
  <c r="U372" i="7"/>
  <c r="U364" i="7"/>
  <c r="U356" i="7"/>
  <c r="U477" i="7"/>
  <c r="U457" i="7"/>
  <c r="U437" i="7"/>
  <c r="U413" i="7"/>
  <c r="U393" i="7"/>
  <c r="U381" i="7"/>
  <c r="U361" i="7"/>
  <c r="U341" i="7"/>
  <c r="U325" i="7"/>
  <c r="U309" i="7"/>
  <c r="U500" i="7"/>
  <c r="U488" i="7"/>
  <c r="U476" i="7"/>
  <c r="U468" i="7"/>
  <c r="U456" i="7"/>
  <c r="U444" i="7"/>
  <c r="U436" i="7"/>
  <c r="U424" i="7"/>
  <c r="U416" i="7"/>
  <c r="U408" i="7"/>
  <c r="U396" i="7"/>
  <c r="U388" i="7"/>
  <c r="U380" i="7"/>
  <c r="U368" i="7"/>
  <c r="U360" i="7"/>
  <c r="U352" i="7"/>
  <c r="U14" i="7"/>
  <c r="U310" i="7"/>
  <c r="U174" i="7"/>
  <c r="U499" i="7"/>
  <c r="U487" i="7"/>
  <c r="U483" i="7"/>
  <c r="U471" i="7"/>
  <c r="U467" i="7"/>
  <c r="U455" i="7"/>
  <c r="U451" i="7"/>
  <c r="U439" i="7"/>
  <c r="U435" i="7"/>
  <c r="U423" i="7"/>
  <c r="U419" i="7"/>
  <c r="U407" i="7"/>
  <c r="U403" i="7"/>
  <c r="U391" i="7"/>
  <c r="U387" i="7"/>
  <c r="U375" i="7"/>
  <c r="U371" i="7"/>
  <c r="U359" i="7"/>
  <c r="U355" i="7"/>
  <c r="U343" i="7"/>
  <c r="U335" i="7"/>
  <c r="U323" i="7"/>
  <c r="U315" i="7"/>
  <c r="U311" i="7"/>
  <c r="U303" i="7"/>
  <c r="U291" i="7"/>
  <c r="U283" i="7"/>
  <c r="U279" i="7"/>
  <c r="U271" i="7"/>
  <c r="U259" i="7"/>
  <c r="U251" i="7"/>
  <c r="U247" i="7"/>
  <c r="U239" i="7"/>
  <c r="U227" i="7"/>
  <c r="U219" i="7"/>
  <c r="U215" i="7"/>
  <c r="U207" i="7"/>
  <c r="U195" i="7"/>
  <c r="U470" i="7"/>
  <c r="U299" i="7"/>
  <c r="U214" i="7"/>
  <c r="U498" i="7"/>
  <c r="U494" i="7"/>
  <c r="U482" i="7"/>
  <c r="U478" i="7"/>
  <c r="U466" i="7"/>
  <c r="U462" i="7"/>
  <c r="U450" i="7"/>
  <c r="U446" i="7"/>
  <c r="U434" i="7"/>
  <c r="U430" i="7"/>
  <c r="U418" i="7"/>
  <c r="U414" i="7"/>
  <c r="U402" i="7"/>
  <c r="U398" i="7"/>
  <c r="U386" i="7"/>
  <c r="U382" i="7"/>
  <c r="U370" i="7"/>
  <c r="U366" i="7"/>
  <c r="U354" i="7"/>
  <c r="U350" i="7"/>
  <c r="U334" i="7"/>
  <c r="U326" i="7"/>
  <c r="U302" i="7"/>
  <c r="U270" i="7"/>
  <c r="U238" i="7"/>
  <c r="U206" i="7"/>
  <c r="U178" i="7"/>
  <c r="U158" i="7"/>
  <c r="U138" i="7"/>
  <c r="U114" i="7"/>
  <c r="U94" i="7"/>
  <c r="U74" i="7"/>
  <c r="U50" i="7"/>
  <c r="U30" i="7"/>
  <c r="U10" i="7"/>
  <c r="U486" i="7"/>
  <c r="U443" i="7"/>
  <c r="U422" i="7"/>
  <c r="U379" i="7"/>
  <c r="U358" i="7"/>
  <c r="U331" i="7"/>
  <c r="U287" i="7"/>
  <c r="U246" i="7"/>
  <c r="U203" i="7"/>
  <c r="U130" i="7"/>
  <c r="U469" i="7"/>
  <c r="U453" i="7"/>
  <c r="U425" i="7"/>
  <c r="U397" i="7"/>
  <c r="U373" i="7"/>
  <c r="U357" i="7"/>
  <c r="U333" i="7"/>
  <c r="U321" i="7"/>
  <c r="U305" i="7"/>
  <c r="U301" i="7"/>
  <c r="U297" i="7"/>
  <c r="U293" i="7"/>
  <c r="U289" i="7"/>
  <c r="U285" i="7"/>
  <c r="U281" i="7"/>
  <c r="U277" i="7"/>
  <c r="U273" i="7"/>
  <c r="U269" i="7"/>
  <c r="U265" i="7"/>
  <c r="U261" i="7"/>
  <c r="U257" i="7"/>
  <c r="U253" i="7"/>
  <c r="U249" i="7"/>
  <c r="U245" i="7"/>
  <c r="U241" i="7"/>
  <c r="U237" i="7"/>
  <c r="U233" i="7"/>
  <c r="U229" i="7"/>
  <c r="U225" i="7"/>
  <c r="U221" i="7"/>
  <c r="U217" i="7"/>
  <c r="U213" i="7"/>
  <c r="U209" i="7"/>
  <c r="U205" i="7"/>
  <c r="U201" i="7"/>
  <c r="U197" i="7"/>
  <c r="U193" i="7"/>
  <c r="U189" i="7"/>
  <c r="U185" i="7"/>
  <c r="U181" i="7"/>
  <c r="U177" i="7"/>
  <c r="U173" i="7"/>
  <c r="U169" i="7"/>
  <c r="U165" i="7"/>
  <c r="U161" i="7"/>
  <c r="U157" i="7"/>
  <c r="U153" i="7"/>
  <c r="U149" i="7"/>
  <c r="U145" i="7"/>
  <c r="U141" i="7"/>
  <c r="U137" i="7"/>
  <c r="U133" i="7"/>
  <c r="U129" i="7"/>
  <c r="U125" i="7"/>
  <c r="U121" i="7"/>
  <c r="U117" i="7"/>
  <c r="U113" i="7"/>
  <c r="U109" i="7"/>
  <c r="U105" i="7"/>
  <c r="U101" i="7"/>
  <c r="U97" i="7"/>
  <c r="U93" i="7"/>
  <c r="U89" i="7"/>
  <c r="U85" i="7"/>
  <c r="U81" i="7"/>
  <c r="U77" i="7"/>
  <c r="U73" i="7"/>
  <c r="U69" i="7"/>
  <c r="U65" i="7"/>
  <c r="U61" i="7"/>
  <c r="U57" i="7"/>
  <c r="U53" i="7"/>
  <c r="U49" i="7"/>
  <c r="U45" i="7"/>
  <c r="U41" i="7"/>
  <c r="U37" i="7"/>
  <c r="U33" i="7"/>
  <c r="U29" i="7"/>
  <c r="U25" i="7"/>
  <c r="U21" i="7"/>
  <c r="U17" i="7"/>
  <c r="U13" i="7"/>
  <c r="U9" i="7"/>
  <c r="U5" i="7"/>
  <c r="U502" i="7"/>
  <c r="U459" i="7"/>
  <c r="U438" i="7"/>
  <c r="U395" i="7"/>
  <c r="U374" i="7"/>
  <c r="U319" i="7"/>
  <c r="U278" i="7"/>
  <c r="U235" i="7"/>
  <c r="U191" i="7"/>
  <c r="U110" i="7"/>
  <c r="U26" i="7"/>
  <c r="U344" i="7"/>
  <c r="U336" i="7"/>
  <c r="U324" i="7"/>
  <c r="U316" i="7"/>
  <c r="U304" i="7"/>
  <c r="U296" i="7"/>
  <c r="U284" i="7"/>
  <c r="U272" i="7"/>
  <c r="U264" i="7"/>
  <c r="U252" i="7"/>
  <c r="U244" i="7"/>
  <c r="U232" i="7"/>
  <c r="U224" i="7"/>
  <c r="U212" i="7"/>
  <c r="U204" i="7"/>
  <c r="U192" i="7"/>
  <c r="U180" i="7"/>
  <c r="U172" i="7"/>
  <c r="U160" i="7"/>
  <c r="U152" i="7"/>
  <c r="U140" i="7"/>
  <c r="U128" i="7"/>
  <c r="U120" i="7"/>
  <c r="U112" i="7"/>
  <c r="U100" i="7"/>
  <c r="U92" i="7"/>
  <c r="U80" i="7"/>
  <c r="U72" i="7"/>
  <c r="U60" i="7"/>
  <c r="U52" i="7"/>
  <c r="U40" i="7"/>
  <c r="U32" i="7"/>
  <c r="U24" i="7"/>
  <c r="U12" i="7"/>
  <c r="U8" i="7"/>
  <c r="U495" i="7"/>
  <c r="U479" i="7"/>
  <c r="U463" i="7"/>
  <c r="U447" i="7"/>
  <c r="U431" i="7"/>
  <c r="U410" i="7"/>
  <c r="U394" i="7"/>
  <c r="U378" i="7"/>
  <c r="U362" i="7"/>
  <c r="U339" i="7"/>
  <c r="U318" i="7"/>
  <c r="U286" i="7"/>
  <c r="U263" i="7"/>
  <c r="U243" i="7"/>
  <c r="U211" i="7"/>
  <c r="U190" i="7"/>
  <c r="U126" i="7"/>
  <c r="U42" i="7"/>
  <c r="U187" i="7"/>
  <c r="U183" i="7"/>
  <c r="U179" i="7"/>
  <c r="U175" i="7"/>
  <c r="U171" i="7"/>
  <c r="U167" i="7"/>
  <c r="U163" i="7"/>
  <c r="U159" i="7"/>
  <c r="U155" i="7"/>
  <c r="U151" i="7"/>
  <c r="U147" i="7"/>
  <c r="U143" i="7"/>
  <c r="U139" i="7"/>
  <c r="U135" i="7"/>
  <c r="U131" i="7"/>
  <c r="U127" i="7"/>
  <c r="U123" i="7"/>
  <c r="U119" i="7"/>
  <c r="U115" i="7"/>
  <c r="U111" i="7"/>
  <c r="U107" i="7"/>
  <c r="U103" i="7"/>
  <c r="U99" i="7"/>
  <c r="U95" i="7"/>
  <c r="U91" i="7"/>
  <c r="U87" i="7"/>
  <c r="U83" i="7"/>
  <c r="U79" i="7"/>
  <c r="U75" i="7"/>
  <c r="U71" i="7"/>
  <c r="U67" i="7"/>
  <c r="U63" i="7"/>
  <c r="U294" i="7"/>
  <c r="U262" i="7"/>
  <c r="U230" i="7"/>
  <c r="U198" i="7"/>
  <c r="U186" i="7"/>
  <c r="U162" i="7"/>
  <c r="U142" i="7"/>
  <c r="U122" i="7"/>
  <c r="U98" i="7"/>
  <c r="U78" i="7"/>
  <c r="U58" i="7"/>
  <c r="U34" i="7"/>
  <c r="U348" i="7"/>
  <c r="U340" i="7"/>
  <c r="U332" i="7"/>
  <c r="U328" i="7"/>
  <c r="U320" i="7"/>
  <c r="U312" i="7"/>
  <c r="U308" i="7"/>
  <c r="U300" i="7"/>
  <c r="U292" i="7"/>
  <c r="U288" i="7"/>
  <c r="U280" i="7"/>
  <c r="U276" i="7"/>
  <c r="U268" i="7"/>
  <c r="U260" i="7"/>
  <c r="U256" i="7"/>
  <c r="U248" i="7"/>
  <c r="U240" i="7"/>
  <c r="U236" i="7"/>
  <c r="U228" i="7"/>
  <c r="U220" i="7"/>
  <c r="U216" i="7"/>
  <c r="U208" i="7"/>
  <c r="U200" i="7"/>
  <c r="U196" i="7"/>
  <c r="U188" i="7"/>
  <c r="U184" i="7"/>
  <c r="U176" i="7"/>
  <c r="U168" i="7"/>
  <c r="U164" i="7"/>
  <c r="U156" i="7"/>
  <c r="U148" i="7"/>
  <c r="U144" i="7"/>
  <c r="U136" i="7"/>
  <c r="U132" i="7"/>
  <c r="U124" i="7"/>
  <c r="U116" i="7"/>
  <c r="U108" i="7"/>
  <c r="U104" i="7"/>
  <c r="U96" i="7"/>
  <c r="U88" i="7"/>
  <c r="U84" i="7"/>
  <c r="U76" i="7"/>
  <c r="U68" i="7"/>
  <c r="U64" i="7"/>
  <c r="U56" i="7"/>
  <c r="U48" i="7"/>
  <c r="U44" i="7"/>
  <c r="U36" i="7"/>
  <c r="U28" i="7"/>
  <c r="U20" i="7"/>
  <c r="U16" i="7"/>
  <c r="U4" i="7"/>
  <c r="U490" i="7"/>
  <c r="U474" i="7"/>
  <c r="U458" i="7"/>
  <c r="U442" i="7"/>
  <c r="U426" i="7"/>
  <c r="U415" i="7"/>
  <c r="U399" i="7"/>
  <c r="U383" i="7"/>
  <c r="U367" i="7"/>
  <c r="U351" i="7"/>
  <c r="U346" i="7"/>
  <c r="U327" i="7"/>
  <c r="U307" i="7"/>
  <c r="U295" i="7"/>
  <c r="U275" i="7"/>
  <c r="U254" i="7"/>
  <c r="U231" i="7"/>
  <c r="U222" i="7"/>
  <c r="U199" i="7"/>
  <c r="U170" i="7"/>
  <c r="U146" i="7"/>
  <c r="U106" i="7"/>
  <c r="U82" i="7"/>
  <c r="U62" i="7"/>
  <c r="U18" i="7"/>
  <c r="U338" i="7"/>
  <c r="U330" i="7"/>
  <c r="U322" i="7"/>
  <c r="U314" i="7"/>
  <c r="U306" i="7"/>
  <c r="U298" i="7"/>
  <c r="U290" i="7"/>
  <c r="U282" i="7"/>
  <c r="U274" i="7"/>
  <c r="U266" i="7"/>
  <c r="U258" i="7"/>
  <c r="U250" i="7"/>
  <c r="U242" i="7"/>
  <c r="U234" i="7"/>
  <c r="U226" i="7"/>
  <c r="U218" i="7"/>
  <c r="U210" i="7"/>
  <c r="U202" i="7"/>
  <c r="U194" i="7"/>
  <c r="U182" i="7"/>
  <c r="U166" i="7"/>
  <c r="U150" i="7"/>
  <c r="U134" i="7"/>
  <c r="U118" i="7"/>
  <c r="U102" i="7"/>
  <c r="U86" i="7"/>
  <c r="U70" i="7"/>
  <c r="U54" i="7"/>
  <c r="U38" i="7"/>
  <c r="U22" i="7"/>
  <c r="U6" i="7"/>
  <c r="U59" i="7"/>
  <c r="U55" i="7"/>
  <c r="U51" i="7"/>
  <c r="U47" i="7"/>
  <c r="U43" i="7"/>
  <c r="U39" i="7"/>
  <c r="U35" i="7"/>
  <c r="U31" i="7"/>
  <c r="U27" i="7"/>
  <c r="U23" i="7"/>
  <c r="U19" i="7"/>
  <c r="U15" i="7"/>
  <c r="U11" i="7"/>
  <c r="U7" i="7"/>
  <c r="T3" i="7"/>
  <c r="U3" i="7"/>
  <c r="T4" i="7"/>
  <c r="T353" i="7"/>
  <c r="T497" i="7"/>
  <c r="T465" i="7"/>
  <c r="T457" i="7"/>
  <c r="T449" i="7"/>
  <c r="T445" i="7"/>
  <c r="T437" i="7"/>
  <c r="T429" i="7"/>
  <c r="T425" i="7"/>
  <c r="T417" i="7"/>
  <c r="T409" i="7"/>
  <c r="T401" i="7"/>
  <c r="T397" i="7"/>
  <c r="T389" i="7"/>
  <c r="T381" i="7"/>
  <c r="T377" i="7"/>
  <c r="T369" i="7"/>
  <c r="T357" i="7"/>
  <c r="T481" i="7"/>
  <c r="T461" i="7"/>
  <c r="T453" i="7"/>
  <c r="T441" i="7"/>
  <c r="T433" i="7"/>
  <c r="T421" i="7"/>
  <c r="T413" i="7"/>
  <c r="T405" i="7"/>
  <c r="T393" i="7"/>
  <c r="T385" i="7"/>
  <c r="T373" i="7"/>
  <c r="T365" i="7"/>
  <c r="T361" i="7"/>
  <c r="T349" i="7"/>
  <c r="T345" i="7"/>
  <c r="T341" i="7"/>
  <c r="T337" i="7"/>
  <c r="T333" i="7"/>
  <c r="T329" i="7"/>
  <c r="T325" i="7"/>
  <c r="T321" i="7"/>
  <c r="T317" i="7"/>
  <c r="T313" i="7"/>
  <c r="T309" i="7"/>
  <c r="T305" i="7"/>
  <c r="T301" i="7"/>
  <c r="T297" i="7"/>
  <c r="T293" i="7"/>
  <c r="T289" i="7"/>
  <c r="T285" i="7"/>
  <c r="T281" i="7"/>
  <c r="T277" i="7"/>
  <c r="T273" i="7"/>
  <c r="T269" i="7"/>
  <c r="T265" i="7"/>
  <c r="T261" i="7"/>
  <c r="T257" i="7"/>
  <c r="T253" i="7"/>
  <c r="T249" i="7"/>
  <c r="T245" i="7"/>
  <c r="T241" i="7"/>
  <c r="T237" i="7"/>
  <c r="T233" i="7"/>
  <c r="T229" i="7"/>
  <c r="T225" i="7"/>
  <c r="T221" i="7"/>
  <c r="T217" i="7"/>
  <c r="T213" i="7"/>
  <c r="T209" i="7"/>
  <c r="T205" i="7"/>
  <c r="T201" i="7"/>
  <c r="T197" i="7"/>
  <c r="T193" i="7"/>
  <c r="T189" i="7"/>
  <c r="T185" i="7"/>
  <c r="T181" i="7"/>
  <c r="T177" i="7"/>
  <c r="T173" i="7"/>
  <c r="T169" i="7"/>
  <c r="T165" i="7"/>
  <c r="T161" i="7"/>
  <c r="T157" i="7"/>
  <c r="T153" i="7"/>
  <c r="T149" i="7"/>
  <c r="T145" i="7"/>
  <c r="T141" i="7"/>
  <c r="T137" i="7"/>
  <c r="T133" i="7"/>
  <c r="T129" i="7"/>
  <c r="T125" i="7"/>
  <c r="T121" i="7"/>
  <c r="T117" i="7"/>
  <c r="T113" i="7"/>
  <c r="T109" i="7"/>
  <c r="T105" i="7"/>
  <c r="T101" i="7"/>
  <c r="T97" i="7"/>
  <c r="T93" i="7"/>
  <c r="T89" i="7"/>
  <c r="T85" i="7"/>
  <c r="T81" i="7"/>
  <c r="T77" i="7"/>
  <c r="T73" i="7"/>
  <c r="T69" i="7"/>
  <c r="T65" i="7"/>
  <c r="T61" i="7"/>
  <c r="T57" i="7"/>
  <c r="T53" i="7"/>
  <c r="T49" i="7"/>
  <c r="T45" i="7"/>
  <c r="T41" i="7"/>
  <c r="T37" i="7"/>
  <c r="T33" i="7"/>
  <c r="T29" i="7"/>
  <c r="T25" i="7"/>
  <c r="T21" i="7"/>
  <c r="T17" i="7"/>
  <c r="T13" i="7"/>
  <c r="T495" i="7"/>
  <c r="T9" i="7"/>
  <c r="T194" i="7"/>
  <c r="T499" i="7"/>
  <c r="T491" i="7"/>
  <c r="T487" i="7"/>
  <c r="T483" i="7"/>
  <c r="T479" i="7"/>
  <c r="T475" i="7"/>
  <c r="T471" i="7"/>
  <c r="T467" i="7"/>
  <c r="T463" i="7"/>
  <c r="T459" i="7"/>
  <c r="T455" i="7"/>
  <c r="T451" i="7"/>
  <c r="T447" i="7"/>
  <c r="T443" i="7"/>
  <c r="T439" i="7"/>
  <c r="T435" i="7"/>
  <c r="T431" i="7"/>
  <c r="T427" i="7"/>
  <c r="T423" i="7"/>
  <c r="T419" i="7"/>
  <c r="T415" i="7"/>
  <c r="T411" i="7"/>
  <c r="T407" i="7"/>
  <c r="T403" i="7"/>
  <c r="T399" i="7"/>
  <c r="T395" i="7"/>
  <c r="T391" i="7"/>
  <c r="T387" i="7"/>
  <c r="T383" i="7"/>
  <c r="T379" i="7"/>
  <c r="T375" i="7"/>
  <c r="T371" i="7"/>
  <c r="T367" i="7"/>
  <c r="T363" i="7"/>
  <c r="T359" i="7"/>
  <c r="T355" i="7"/>
  <c r="T351" i="7"/>
  <c r="T347" i="7"/>
  <c r="T258" i="7"/>
  <c r="T502" i="7"/>
  <c r="T498" i="7"/>
  <c r="T494" i="7"/>
  <c r="T490" i="7"/>
  <c r="T486" i="7"/>
  <c r="T482" i="7"/>
  <c r="T478" i="7"/>
  <c r="T474" i="7"/>
  <c r="T470" i="7"/>
  <c r="T466" i="7"/>
  <c r="T462" i="7"/>
  <c r="T458" i="7"/>
  <c r="T454" i="7"/>
  <c r="T450" i="7"/>
  <c r="T446" i="7"/>
  <c r="T442" i="7"/>
  <c r="T438" i="7"/>
  <c r="T434" i="7"/>
  <c r="T430" i="7"/>
  <c r="T426" i="7"/>
  <c r="T422" i="7"/>
  <c r="T418" i="7"/>
  <c r="T414" i="7"/>
  <c r="T410" i="7"/>
  <c r="T406" i="7"/>
  <c r="T402" i="7"/>
  <c r="T398" i="7"/>
  <c r="T394" i="7"/>
  <c r="T390" i="7"/>
  <c r="T386" i="7"/>
  <c r="T382" i="7"/>
  <c r="T378" i="7"/>
  <c r="T374" i="7"/>
  <c r="T370" i="7"/>
  <c r="T366" i="7"/>
  <c r="T338" i="7"/>
  <c r="T306" i="7"/>
  <c r="T290" i="7"/>
  <c r="T274" i="7"/>
  <c r="T242" i="7"/>
  <c r="T226" i="7"/>
  <c r="T210" i="7"/>
  <c r="T493" i="7"/>
  <c r="T485" i="7"/>
  <c r="T473" i="7"/>
  <c r="T5" i="7"/>
  <c r="T18" i="7"/>
  <c r="T82" i="7"/>
  <c r="T146" i="7"/>
  <c r="T34" i="7"/>
  <c r="T98" i="7"/>
  <c r="T162" i="7"/>
  <c r="T50" i="7"/>
  <c r="T114" i="7"/>
  <c r="T178" i="7"/>
  <c r="T130" i="7"/>
  <c r="T501" i="7"/>
  <c r="T489" i="7"/>
  <c r="T477" i="7"/>
  <c r="T469" i="7"/>
  <c r="T500" i="7"/>
  <c r="T496" i="7"/>
  <c r="T492" i="7"/>
  <c r="T488" i="7"/>
  <c r="T484" i="7"/>
  <c r="T480" i="7"/>
  <c r="T476" i="7"/>
  <c r="T472" i="7"/>
  <c r="T468" i="7"/>
  <c r="T464" i="7"/>
  <c r="T460" i="7"/>
  <c r="T456" i="7"/>
  <c r="T452" i="7"/>
  <c r="T448" i="7"/>
  <c r="T444" i="7"/>
  <c r="T440" i="7"/>
  <c r="T436" i="7"/>
  <c r="T432" i="7"/>
  <c r="T428" i="7"/>
  <c r="T424" i="7"/>
  <c r="T420" i="7"/>
  <c r="T416" i="7"/>
  <c r="T412" i="7"/>
  <c r="T408" i="7"/>
  <c r="T404" i="7"/>
  <c r="T400" i="7"/>
  <c r="T396" i="7"/>
  <c r="T392" i="7"/>
  <c r="T388" i="7"/>
  <c r="T384" i="7"/>
  <c r="T380" i="7"/>
  <c r="T376" i="7"/>
  <c r="T372" i="7"/>
  <c r="T368" i="7"/>
  <c r="T364" i="7"/>
  <c r="T360" i="7"/>
  <c r="T356" i="7"/>
  <c r="T352" i="7"/>
  <c r="T348" i="7"/>
  <c r="T344" i="7"/>
  <c r="T322" i="7"/>
  <c r="T66" i="7"/>
  <c r="T340" i="7"/>
  <c r="T336" i="7"/>
  <c r="T332" i="7"/>
  <c r="T328" i="7"/>
  <c r="T324" i="7"/>
  <c r="T320" i="7"/>
  <c r="T316" i="7"/>
  <c r="T312" i="7"/>
  <c r="T308" i="7"/>
  <c r="T304" i="7"/>
  <c r="T300" i="7"/>
  <c r="T296" i="7"/>
  <c r="T292" i="7"/>
  <c r="T288" i="7"/>
  <c r="T284" i="7"/>
  <c r="T280" i="7"/>
  <c r="T276" i="7"/>
  <c r="T272" i="7"/>
  <c r="T268" i="7"/>
  <c r="T264" i="7"/>
  <c r="T260" i="7"/>
  <c r="T256" i="7"/>
  <c r="T252" i="7"/>
  <c r="T248" i="7"/>
  <c r="T244" i="7"/>
  <c r="T240" i="7"/>
  <c r="T236" i="7"/>
  <c r="T232" i="7"/>
  <c r="T228" i="7"/>
  <c r="T224" i="7"/>
  <c r="T220" i="7"/>
  <c r="T216" i="7"/>
  <c r="T212" i="7"/>
  <c r="T208" i="7"/>
  <c r="T204" i="7"/>
  <c r="T200" i="7"/>
  <c r="T196" i="7"/>
  <c r="T192" i="7"/>
  <c r="T188" i="7"/>
  <c r="T184" i="7"/>
  <c r="T180" i="7"/>
  <c r="T176" i="7"/>
  <c r="T172" i="7"/>
  <c r="T168" i="7"/>
  <c r="T164" i="7"/>
  <c r="T160" i="7"/>
  <c r="T156" i="7"/>
  <c r="T152" i="7"/>
  <c r="T148" i="7"/>
  <c r="T144" i="7"/>
  <c r="T140" i="7"/>
  <c r="T136" i="7"/>
  <c r="T132" i="7"/>
  <c r="T128" i="7"/>
  <c r="T124" i="7"/>
  <c r="T120" i="7"/>
  <c r="T116" i="7"/>
  <c r="T112" i="7"/>
  <c r="T108" i="7"/>
  <c r="T104" i="7"/>
  <c r="T343" i="7"/>
  <c r="T339" i="7"/>
  <c r="T335" i="7"/>
  <c r="T331" i="7"/>
  <c r="T327" i="7"/>
  <c r="T323" i="7"/>
  <c r="T319" i="7"/>
  <c r="T315" i="7"/>
  <c r="T311" i="7"/>
  <c r="T307" i="7"/>
  <c r="T303" i="7"/>
  <c r="T299" i="7"/>
  <c r="T295" i="7"/>
  <c r="T291" i="7"/>
  <c r="T287" i="7"/>
  <c r="T283" i="7"/>
  <c r="T279" i="7"/>
  <c r="T275" i="7"/>
  <c r="T271" i="7"/>
  <c r="T267" i="7"/>
  <c r="T263" i="7"/>
  <c r="T259" i="7"/>
  <c r="T255" i="7"/>
  <c r="T251" i="7"/>
  <c r="T247" i="7"/>
  <c r="T243" i="7"/>
  <c r="T239" i="7"/>
  <c r="T235" i="7"/>
  <c r="T231" i="7"/>
  <c r="T227" i="7"/>
  <c r="T223" i="7"/>
  <c r="T219" i="7"/>
  <c r="T215" i="7"/>
  <c r="T211" i="7"/>
  <c r="T207" i="7"/>
  <c r="T203" i="7"/>
  <c r="T199" i="7"/>
  <c r="T195" i="7"/>
  <c r="T191" i="7"/>
  <c r="T187" i="7"/>
  <c r="T183" i="7"/>
  <c r="T179" i="7"/>
  <c r="T175" i="7"/>
  <c r="T171" i="7"/>
  <c r="T167" i="7"/>
  <c r="T163" i="7"/>
  <c r="T159" i="7"/>
  <c r="T155" i="7"/>
  <c r="T151" i="7"/>
  <c r="T147" i="7"/>
  <c r="T143" i="7"/>
  <c r="T139" i="7"/>
  <c r="T135" i="7"/>
  <c r="T131" i="7"/>
  <c r="T127" i="7"/>
  <c r="T123" i="7"/>
  <c r="T119" i="7"/>
  <c r="T115" i="7"/>
  <c r="T111" i="7"/>
  <c r="T107" i="7"/>
  <c r="T362" i="7"/>
  <c r="T358" i="7"/>
  <c r="T354" i="7"/>
  <c r="T350" i="7"/>
  <c r="T346" i="7"/>
  <c r="T342" i="7"/>
  <c r="T334" i="7"/>
  <c r="T330" i="7"/>
  <c r="T326" i="7"/>
  <c r="T318" i="7"/>
  <c r="T314" i="7"/>
  <c r="T310" i="7"/>
  <c r="T302" i="7"/>
  <c r="T298" i="7"/>
  <c r="T294" i="7"/>
  <c r="T286" i="7"/>
  <c r="T282" i="7"/>
  <c r="T278" i="7"/>
  <c r="T270" i="7"/>
  <c r="T266" i="7"/>
  <c r="T262" i="7"/>
  <c r="T254" i="7"/>
  <c r="T250" i="7"/>
  <c r="T246" i="7"/>
  <c r="T238" i="7"/>
  <c r="T234" i="7"/>
  <c r="T230" i="7"/>
  <c r="T222" i="7"/>
  <c r="T218" i="7"/>
  <c r="T214" i="7"/>
  <c r="T206" i="7"/>
  <c r="T202" i="7"/>
  <c r="T198" i="7"/>
  <c r="T190" i="7"/>
  <c r="T186" i="7"/>
  <c r="T182" i="7"/>
  <c r="T174" i="7"/>
  <c r="T170" i="7"/>
  <c r="T166" i="7"/>
  <c r="T158" i="7"/>
  <c r="T154" i="7"/>
  <c r="T150" i="7"/>
  <c r="T142" i="7"/>
  <c r="T138" i="7"/>
  <c r="T134" i="7"/>
  <c r="T126" i="7"/>
  <c r="T122" i="7"/>
  <c r="T118" i="7"/>
  <c r="T110" i="7"/>
  <c r="T106" i="7"/>
  <c r="T102" i="7"/>
  <c r="T94" i="7"/>
  <c r="T90" i="7"/>
  <c r="T86" i="7"/>
  <c r="T78" i="7"/>
  <c r="T74" i="7"/>
  <c r="T70" i="7"/>
  <c r="T62" i="7"/>
  <c r="T58" i="7"/>
  <c r="T54" i="7"/>
  <c r="T46" i="7"/>
  <c r="T42" i="7"/>
  <c r="T38" i="7"/>
  <c r="T30" i="7"/>
  <c r="T26" i="7"/>
  <c r="T22" i="7"/>
  <c r="T14" i="7"/>
  <c r="T10" i="7"/>
  <c r="T6" i="7"/>
  <c r="T100" i="7"/>
  <c r="T96" i="7"/>
  <c r="T92" i="7"/>
  <c r="T88" i="7"/>
  <c r="T84" i="7"/>
  <c r="T80" i="7"/>
  <c r="T76" i="7"/>
  <c r="T72" i="7"/>
  <c r="T68" i="7"/>
  <c r="T64" i="7"/>
  <c r="T60" i="7"/>
  <c r="T56" i="7"/>
  <c r="T52" i="7"/>
  <c r="T48" i="7"/>
  <c r="T44" i="7"/>
  <c r="T40" i="7"/>
  <c r="T36" i="7"/>
  <c r="T32" i="7"/>
  <c r="T28" i="7"/>
  <c r="T24" i="7"/>
  <c r="T20" i="7"/>
  <c r="T16" i="7"/>
  <c r="T12" i="7"/>
  <c r="T8" i="7"/>
  <c r="T103" i="7"/>
  <c r="T99" i="7"/>
  <c r="T95" i="7"/>
  <c r="T91" i="7"/>
  <c r="T87" i="7"/>
  <c r="T83" i="7"/>
  <c r="T79" i="7"/>
  <c r="T75" i="7"/>
  <c r="T71" i="7"/>
  <c r="T67" i="7"/>
  <c r="T63" i="7"/>
  <c r="T59" i="7"/>
  <c r="T55" i="7"/>
  <c r="T51" i="7"/>
  <c r="T47" i="7"/>
  <c r="T43" i="7"/>
  <c r="T39" i="7"/>
  <c r="T35" i="7"/>
  <c r="T31" i="7"/>
  <c r="T27" i="7"/>
  <c r="T23" i="7"/>
  <c r="T19" i="7"/>
  <c r="T15" i="7"/>
  <c r="T11" i="7"/>
  <c r="T7" i="7"/>
  <c r="B17" i="5"/>
  <c r="C15" i="5" s="1"/>
  <c r="K503" i="7"/>
  <c r="E55" i="12" s="1"/>
  <c r="E7" i="5"/>
  <c r="E6" i="5"/>
  <c r="E5" i="5"/>
  <c r="E8" i="5"/>
  <c r="M1" i="7" l="1"/>
  <c r="E54" i="12"/>
  <c r="D58" i="12"/>
  <c r="B31" i="12"/>
  <c r="D14" i="8"/>
  <c r="E17" i="5"/>
  <c r="O503" i="10"/>
  <c r="C36" i="8" s="1"/>
  <c r="C13" i="5"/>
  <c r="C16" i="5"/>
  <c r="C14" i="5"/>
  <c r="D42" i="8" l="1"/>
  <c r="D36" i="8"/>
  <c r="C17" i="5"/>
  <c r="E24" i="3" l="1"/>
  <c r="F24" i="3"/>
  <c r="F14" i="3"/>
  <c r="F15" i="3"/>
  <c r="F16" i="3"/>
  <c r="F17" i="3"/>
  <c r="F18" i="3"/>
  <c r="F19" i="3"/>
  <c r="F20" i="3"/>
  <c r="F21" i="3"/>
  <c r="F22" i="3"/>
  <c r="F23" i="3"/>
  <c r="F25" i="3"/>
  <c r="F26" i="3"/>
  <c r="F27" i="3"/>
  <c r="F28" i="3"/>
  <c r="F29" i="3"/>
  <c r="F30" i="3"/>
  <c r="F31" i="3"/>
  <c r="F32" i="3"/>
  <c r="F33" i="3"/>
  <c r="F34" i="3"/>
  <c r="F42" i="3"/>
  <c r="F43" i="3"/>
  <c r="F44" i="3"/>
  <c r="F45" i="3"/>
  <c r="F46" i="3"/>
  <c r="F47" i="3"/>
  <c r="F54" i="3"/>
  <c r="F55" i="3"/>
  <c r="F56" i="3"/>
  <c r="F57" i="3"/>
  <c r="F58" i="3"/>
  <c r="F59" i="3"/>
  <c r="F62" i="3"/>
  <c r="F63" i="3"/>
  <c r="B8" i="3"/>
  <c r="B22" i="6" s="1"/>
  <c r="B15" i="12" s="1"/>
  <c r="E4" i="5"/>
  <c r="E14" i="3"/>
  <c r="E15" i="3"/>
  <c r="E16" i="3"/>
  <c r="E17" i="3"/>
  <c r="E18" i="3"/>
  <c r="E19" i="3"/>
  <c r="E20" i="3"/>
  <c r="E21" i="3"/>
  <c r="E22" i="3"/>
  <c r="E23" i="3"/>
  <c r="E25" i="3"/>
  <c r="E26" i="3"/>
  <c r="E27" i="3"/>
  <c r="E28" i="3"/>
  <c r="E29" i="3"/>
  <c r="E30" i="3"/>
  <c r="E31" i="3"/>
  <c r="E32" i="3"/>
  <c r="E33" i="3"/>
  <c r="E34" i="3"/>
  <c r="E42" i="3"/>
  <c r="E43" i="3"/>
  <c r="E44" i="3"/>
  <c r="E45" i="3"/>
  <c r="E46" i="3"/>
  <c r="E47" i="3"/>
  <c r="E54" i="3"/>
  <c r="E55" i="3"/>
  <c r="E56" i="3"/>
  <c r="E57" i="3"/>
  <c r="E58" i="3"/>
  <c r="E59" i="3"/>
  <c r="E62" i="3"/>
  <c r="E63" i="3"/>
  <c r="E8" i="3"/>
  <c r="G12" i="5" l="1"/>
  <c r="E3" i="5"/>
  <c r="E2" i="5"/>
  <c r="G64" i="3"/>
  <c r="F64" i="3"/>
  <c r="A3" i="3" s="1"/>
  <c r="E64" i="3"/>
  <c r="A2" i="3" s="1"/>
  <c r="B33" i="6" l="1"/>
  <c r="B26" i="12"/>
  <c r="F3" i="5"/>
  <c r="F2" i="5"/>
  <c r="F7" i="5"/>
  <c r="F5" i="5"/>
  <c r="F6" i="5"/>
  <c r="F9" i="5"/>
  <c r="F4" i="5"/>
  <c r="F8" i="5"/>
  <c r="E23" i="5"/>
  <c r="E27" i="5"/>
  <c r="E24" i="5"/>
  <c r="E26" i="5"/>
  <c r="I4" i="3"/>
  <c r="I5" i="3" s="1"/>
  <c r="A5" i="3" s="1"/>
  <c r="H5" i="3" s="1"/>
  <c r="H54" i="6" l="1"/>
  <c r="H58" i="6" s="1"/>
  <c r="C7" i="8"/>
  <c r="C43" i="8" s="1"/>
  <c r="I1" i="3"/>
  <c r="A6" i="6" s="1"/>
  <c r="A4" i="3"/>
  <c r="F11" i="6" l="1"/>
  <c r="B1" i="3"/>
  <c r="C45" i="8"/>
  <c r="C44" i="8" s="1"/>
  <c r="C46" i="8"/>
  <c r="E45" i="8"/>
  <c r="F45" i="8" s="1"/>
  <c r="G45" i="8" s="1"/>
  <c r="E43" i="8" s="1"/>
  <c r="C8" i="8"/>
  <c r="C19" i="8" s="1"/>
  <c r="D23" i="8"/>
  <c r="D21" i="8"/>
  <c r="D20" i="8"/>
  <c r="D22" i="8"/>
  <c r="A5" i="6"/>
  <c r="A6" i="12"/>
  <c r="D46" i="8" l="1"/>
  <c r="D43" i="8"/>
  <c r="C24" i="8"/>
  <c r="D8" i="8"/>
  <c r="G65" i="6"/>
</calcChain>
</file>

<file path=xl/sharedStrings.xml><?xml version="1.0" encoding="utf-8"?>
<sst xmlns="http://schemas.openxmlformats.org/spreadsheetml/2006/main" count="106704" uniqueCount="27428">
  <si>
    <t>SNR</t>
  </si>
  <si>
    <t>Name</t>
  </si>
  <si>
    <t>PLZ</t>
  </si>
  <si>
    <t>Ort</t>
  </si>
  <si>
    <t>RBZ</t>
  </si>
  <si>
    <t>A202</t>
  </si>
  <si>
    <t>A203</t>
  </si>
  <si>
    <t>A204</t>
  </si>
  <si>
    <t>A206</t>
  </si>
  <si>
    <t>A207</t>
  </si>
  <si>
    <t>A215</t>
  </si>
  <si>
    <t>A217</t>
  </si>
  <si>
    <t>0122</t>
  </si>
  <si>
    <t>0123</t>
  </si>
  <si>
    <t>0124</t>
  </si>
  <si>
    <t>0125</t>
  </si>
  <si>
    <t>0126</t>
  </si>
  <si>
    <t>0127</t>
  </si>
  <si>
    <t>0129</t>
  </si>
  <si>
    <t>0130</t>
  </si>
  <si>
    <t>0131</t>
  </si>
  <si>
    <t>0132</t>
  </si>
  <si>
    <t>0133</t>
  </si>
  <si>
    <t>0001</t>
  </si>
  <si>
    <t>0002</t>
  </si>
  <si>
    <t>0003</t>
  </si>
  <si>
    <t>0004</t>
  </si>
  <si>
    <t>0005</t>
  </si>
  <si>
    <t>0006</t>
  </si>
  <si>
    <t>0007</t>
  </si>
  <si>
    <t>0008</t>
  </si>
  <si>
    <t>0009</t>
  </si>
  <si>
    <t>0010</t>
  </si>
  <si>
    <t>0011</t>
  </si>
  <si>
    <t>0012</t>
  </si>
  <si>
    <t>0013</t>
  </si>
  <si>
    <t>0014</t>
  </si>
  <si>
    <t>0015</t>
  </si>
  <si>
    <t>0016</t>
  </si>
  <si>
    <t>0017</t>
  </si>
  <si>
    <t>0018</t>
  </si>
  <si>
    <t>0019</t>
  </si>
  <si>
    <t>0020</t>
  </si>
  <si>
    <t>0021</t>
  </si>
  <si>
    <t>0022</t>
  </si>
  <si>
    <t>0023</t>
  </si>
  <si>
    <t>0024</t>
  </si>
  <si>
    <t>0025</t>
  </si>
  <si>
    <t>0026</t>
  </si>
  <si>
    <t>0027</t>
  </si>
  <si>
    <t>0028</t>
  </si>
  <si>
    <t>0029</t>
  </si>
  <si>
    <t>0030</t>
  </si>
  <si>
    <t>0031</t>
  </si>
  <si>
    <t>0032</t>
  </si>
  <si>
    <t>0033</t>
  </si>
  <si>
    <t>0034</t>
  </si>
  <si>
    <t>0035</t>
  </si>
  <si>
    <t>0036</t>
  </si>
  <si>
    <t>0037</t>
  </si>
  <si>
    <t>0038</t>
  </si>
  <si>
    <t>0039</t>
  </si>
  <si>
    <t>0040</t>
  </si>
  <si>
    <t>0041</t>
  </si>
  <si>
    <t>0042</t>
  </si>
  <si>
    <t>0043</t>
  </si>
  <si>
    <t>0044</t>
  </si>
  <si>
    <t>0045</t>
  </si>
  <si>
    <t>0046</t>
  </si>
  <si>
    <t>0047</t>
  </si>
  <si>
    <t>0048</t>
  </si>
  <si>
    <t>0049</t>
  </si>
  <si>
    <t>0050</t>
  </si>
  <si>
    <t>0051</t>
  </si>
  <si>
    <t>0052</t>
  </si>
  <si>
    <t>0053</t>
  </si>
  <si>
    <t>0054</t>
  </si>
  <si>
    <t>0055</t>
  </si>
  <si>
    <t>0056</t>
  </si>
  <si>
    <t>0057</t>
  </si>
  <si>
    <t>0058</t>
  </si>
  <si>
    <t>0059</t>
  </si>
  <si>
    <t>0060</t>
  </si>
  <si>
    <t>0061</t>
  </si>
  <si>
    <t>0062</t>
  </si>
  <si>
    <t>0063</t>
  </si>
  <si>
    <t>0064</t>
  </si>
  <si>
    <t>0065</t>
  </si>
  <si>
    <t>0066</t>
  </si>
  <si>
    <t>0067</t>
  </si>
  <si>
    <t>0068</t>
  </si>
  <si>
    <t>0069</t>
  </si>
  <si>
    <t>0070</t>
  </si>
  <si>
    <t>0071</t>
  </si>
  <si>
    <t>0072</t>
  </si>
  <si>
    <t>0073</t>
  </si>
  <si>
    <t>0074</t>
  </si>
  <si>
    <t>0075</t>
  </si>
  <si>
    <t>0076</t>
  </si>
  <si>
    <t>0077</t>
  </si>
  <si>
    <t>0078</t>
  </si>
  <si>
    <t>0079</t>
  </si>
  <si>
    <t>0080</t>
  </si>
  <si>
    <t>0081</t>
  </si>
  <si>
    <t>0082</t>
  </si>
  <si>
    <t>0083</t>
  </si>
  <si>
    <t>0084</t>
  </si>
  <si>
    <t>0085</t>
  </si>
  <si>
    <t>0086</t>
  </si>
  <si>
    <t>0087</t>
  </si>
  <si>
    <t>0088</t>
  </si>
  <si>
    <t>0089</t>
  </si>
  <si>
    <t>0090</t>
  </si>
  <si>
    <t>0091</t>
  </si>
  <si>
    <t>0092</t>
  </si>
  <si>
    <t>0093</t>
  </si>
  <si>
    <t>0094</t>
  </si>
  <si>
    <t>0095</t>
  </si>
  <si>
    <t>0096</t>
  </si>
  <si>
    <t>0097</t>
  </si>
  <si>
    <t>0098</t>
  </si>
  <si>
    <t>0099</t>
  </si>
  <si>
    <t>0100</t>
  </si>
  <si>
    <t>0101</t>
  </si>
  <si>
    <t>0102</t>
  </si>
  <si>
    <t>0103</t>
  </si>
  <si>
    <t>0104</t>
  </si>
  <si>
    <t>0105</t>
  </si>
  <si>
    <t>0106</t>
  </si>
  <si>
    <t>0107</t>
  </si>
  <si>
    <t>0108</t>
  </si>
  <si>
    <t>0109</t>
  </si>
  <si>
    <t>0110</t>
  </si>
  <si>
    <t>0111</t>
  </si>
  <si>
    <t>0112</t>
  </si>
  <si>
    <t>0113</t>
  </si>
  <si>
    <t>0114</t>
  </si>
  <si>
    <t>0115</t>
  </si>
  <si>
    <t>0116</t>
  </si>
  <si>
    <t>0117</t>
  </si>
  <si>
    <t>0118</t>
  </si>
  <si>
    <t>0119</t>
  </si>
  <si>
    <t>0120</t>
  </si>
  <si>
    <t>0121</t>
  </si>
  <si>
    <t>0134</t>
  </si>
  <si>
    <t>0135</t>
  </si>
  <si>
    <t>0136</t>
  </si>
  <si>
    <t>0137</t>
  </si>
  <si>
    <t>0138</t>
  </si>
  <si>
    <t>0139</t>
  </si>
  <si>
    <t>0140</t>
  </si>
  <si>
    <t>0141</t>
  </si>
  <si>
    <t>0142</t>
  </si>
  <si>
    <t>0143</t>
  </si>
  <si>
    <t>0144</t>
  </si>
  <si>
    <t>0145</t>
  </si>
  <si>
    <t>0146</t>
  </si>
  <si>
    <t>0147</t>
  </si>
  <si>
    <t>0148</t>
  </si>
  <si>
    <t>0149</t>
  </si>
  <si>
    <t>0150</t>
  </si>
  <si>
    <t>0151</t>
  </si>
  <si>
    <t>0152</t>
  </si>
  <si>
    <t>0153</t>
  </si>
  <si>
    <t>0154</t>
  </si>
  <si>
    <t>0155</t>
  </si>
  <si>
    <t>0156</t>
  </si>
  <si>
    <t>0157</t>
  </si>
  <si>
    <t>0158</t>
  </si>
  <si>
    <t>0159</t>
  </si>
  <si>
    <t>0160</t>
  </si>
  <si>
    <t>0161</t>
  </si>
  <si>
    <t>0162</t>
  </si>
  <si>
    <t>0163</t>
  </si>
  <si>
    <t>0164</t>
  </si>
  <si>
    <t>0165</t>
  </si>
  <si>
    <t>0166</t>
  </si>
  <si>
    <t>0167</t>
  </si>
  <si>
    <t>0168</t>
  </si>
  <si>
    <t>0169</t>
  </si>
  <si>
    <t>0170</t>
  </si>
  <si>
    <t>0171</t>
  </si>
  <si>
    <t>0172</t>
  </si>
  <si>
    <t>0173</t>
  </si>
  <si>
    <t>0174</t>
  </si>
  <si>
    <t>0175</t>
  </si>
  <si>
    <t>0176</t>
  </si>
  <si>
    <t>0177</t>
  </si>
  <si>
    <t>0178</t>
  </si>
  <si>
    <t>0179</t>
  </si>
  <si>
    <t>0180</t>
  </si>
  <si>
    <t>0181</t>
  </si>
  <si>
    <t>0182</t>
  </si>
  <si>
    <t>0183</t>
  </si>
  <si>
    <t>0184</t>
  </si>
  <si>
    <t>0185</t>
  </si>
  <si>
    <t>0186</t>
  </si>
  <si>
    <t>0187</t>
  </si>
  <si>
    <t>0269</t>
  </si>
  <si>
    <t>0270</t>
  </si>
  <si>
    <t>0271</t>
  </si>
  <si>
    <t>0272</t>
  </si>
  <si>
    <t>0273</t>
  </si>
  <si>
    <t>0274</t>
  </si>
  <si>
    <t>0275</t>
  </si>
  <si>
    <t>0276</t>
  </si>
  <si>
    <t>0277</t>
  </si>
  <si>
    <t>0278</t>
  </si>
  <si>
    <t>0279</t>
  </si>
  <si>
    <t>0280</t>
  </si>
  <si>
    <t>0281</t>
  </si>
  <si>
    <t>0282</t>
  </si>
  <si>
    <t>0283</t>
  </si>
  <si>
    <t>0284</t>
  </si>
  <si>
    <t>0285</t>
  </si>
  <si>
    <t>0286</t>
  </si>
  <si>
    <t>0287</t>
  </si>
  <si>
    <t>0288</t>
  </si>
  <si>
    <t>0289</t>
  </si>
  <si>
    <t>0290</t>
  </si>
  <si>
    <t>0291</t>
  </si>
  <si>
    <t>0292</t>
  </si>
  <si>
    <t>0293</t>
  </si>
  <si>
    <t>0294</t>
  </si>
  <si>
    <t>0295</t>
  </si>
  <si>
    <t>0296</t>
  </si>
  <si>
    <t>0297</t>
  </si>
  <si>
    <t>0298</t>
  </si>
  <si>
    <t>0299</t>
  </si>
  <si>
    <t>0300</t>
  </si>
  <si>
    <t>0301</t>
  </si>
  <si>
    <t>0302</t>
  </si>
  <si>
    <t>0303</t>
  </si>
  <si>
    <t>0304</t>
  </si>
  <si>
    <t>0305</t>
  </si>
  <si>
    <t>0306</t>
  </si>
  <si>
    <t>0307</t>
  </si>
  <si>
    <t>0308</t>
  </si>
  <si>
    <t>0309</t>
  </si>
  <si>
    <t>0188</t>
  </si>
  <si>
    <t>0189</t>
  </si>
  <si>
    <t>0190</t>
  </si>
  <si>
    <t>0191</t>
  </si>
  <si>
    <t>0192</t>
  </si>
  <si>
    <t>0193</t>
  </si>
  <si>
    <t>0194</t>
  </si>
  <si>
    <t>0195</t>
  </si>
  <si>
    <t>0196</t>
  </si>
  <si>
    <t>0197</t>
  </si>
  <si>
    <t>0198</t>
  </si>
  <si>
    <t>0199</t>
  </si>
  <si>
    <t>0200</t>
  </si>
  <si>
    <t>0201</t>
  </si>
  <si>
    <t>0202</t>
  </si>
  <si>
    <t>0203</t>
  </si>
  <si>
    <t>0204</t>
  </si>
  <si>
    <t>0205</t>
  </si>
  <si>
    <t>0206</t>
  </si>
  <si>
    <t>0207</t>
  </si>
  <si>
    <t>0208</t>
  </si>
  <si>
    <t>0209</t>
  </si>
  <si>
    <t>0210</t>
  </si>
  <si>
    <t>0211</t>
  </si>
  <si>
    <t>0212</t>
  </si>
  <si>
    <t>0213</t>
  </si>
  <si>
    <t>0214</t>
  </si>
  <si>
    <t>0215</t>
  </si>
  <si>
    <t>0216</t>
  </si>
  <si>
    <t>0217</t>
  </si>
  <si>
    <t>0218</t>
  </si>
  <si>
    <t>0219</t>
  </si>
  <si>
    <t>0220</t>
  </si>
  <si>
    <t>0221</t>
  </si>
  <si>
    <t>0222</t>
  </si>
  <si>
    <t>0223</t>
  </si>
  <si>
    <t>0224</t>
  </si>
  <si>
    <t>0225</t>
  </si>
  <si>
    <t>0226</t>
  </si>
  <si>
    <t>0227</t>
  </si>
  <si>
    <t>0228</t>
  </si>
  <si>
    <t>0229</t>
  </si>
  <si>
    <t>0230</t>
  </si>
  <si>
    <t>0231</t>
  </si>
  <si>
    <t>0232</t>
  </si>
  <si>
    <t>0233</t>
  </si>
  <si>
    <t>0234</t>
  </si>
  <si>
    <t>0235</t>
  </si>
  <si>
    <t>0236</t>
  </si>
  <si>
    <t>0237</t>
  </si>
  <si>
    <t>0238</t>
  </si>
  <si>
    <t>0239</t>
  </si>
  <si>
    <t>0240</t>
  </si>
  <si>
    <t>0241</t>
  </si>
  <si>
    <t>0242</t>
  </si>
  <si>
    <t>0243</t>
  </si>
  <si>
    <t>0244</t>
  </si>
  <si>
    <t>0245</t>
  </si>
  <si>
    <t>0246</t>
  </si>
  <si>
    <t>0247</t>
  </si>
  <si>
    <t>0248</t>
  </si>
  <si>
    <t>0249</t>
  </si>
  <si>
    <t>0250</t>
  </si>
  <si>
    <t>0251</t>
  </si>
  <si>
    <t>0252</t>
  </si>
  <si>
    <t>0253</t>
  </si>
  <si>
    <t>0254</t>
  </si>
  <si>
    <t>0255</t>
  </si>
  <si>
    <t>0256</t>
  </si>
  <si>
    <t>0257</t>
  </si>
  <si>
    <t>0258</t>
  </si>
  <si>
    <t>0259</t>
  </si>
  <si>
    <t>0260</t>
  </si>
  <si>
    <t>0261</t>
  </si>
  <si>
    <t>0262</t>
  </si>
  <si>
    <t>0263</t>
  </si>
  <si>
    <t>0264</t>
  </si>
  <si>
    <t>0265</t>
  </si>
  <si>
    <t>0266</t>
  </si>
  <si>
    <t>0267</t>
  </si>
  <si>
    <t>0268</t>
  </si>
  <si>
    <t>0311</t>
  </si>
  <si>
    <t>0312</t>
  </si>
  <si>
    <t>0313</t>
  </si>
  <si>
    <t>0314</t>
  </si>
  <si>
    <t>0315</t>
  </si>
  <si>
    <t>0316</t>
  </si>
  <si>
    <t>0317</t>
  </si>
  <si>
    <t>0318</t>
  </si>
  <si>
    <t>0319</t>
  </si>
  <si>
    <t>0320</t>
  </si>
  <si>
    <t>0321</t>
  </si>
  <si>
    <t>0322</t>
  </si>
  <si>
    <t>0323</t>
  </si>
  <si>
    <t>0324</t>
  </si>
  <si>
    <t>0325</t>
  </si>
  <si>
    <t>0326</t>
  </si>
  <si>
    <t>0327</t>
  </si>
  <si>
    <t>0328</t>
  </si>
  <si>
    <t>0329</t>
  </si>
  <si>
    <t>0330</t>
  </si>
  <si>
    <t>0331</t>
  </si>
  <si>
    <t>0332</t>
  </si>
  <si>
    <t>0333</t>
  </si>
  <si>
    <t>0334</t>
  </si>
  <si>
    <t>0335</t>
  </si>
  <si>
    <t>0336</t>
  </si>
  <si>
    <t>0337</t>
  </si>
  <si>
    <t>0339</t>
  </si>
  <si>
    <t>0340</t>
  </si>
  <si>
    <t>0341</t>
  </si>
  <si>
    <t>0342</t>
  </si>
  <si>
    <t>0343</t>
  </si>
  <si>
    <t>0344</t>
  </si>
  <si>
    <t>0345</t>
  </si>
  <si>
    <t>0346</t>
  </si>
  <si>
    <t>0347</t>
  </si>
  <si>
    <t>0348</t>
  </si>
  <si>
    <t>0349</t>
  </si>
  <si>
    <t>0350</t>
  </si>
  <si>
    <t>0351</t>
  </si>
  <si>
    <t>0352</t>
  </si>
  <si>
    <t>0353</t>
  </si>
  <si>
    <t>0354</t>
  </si>
  <si>
    <t>0355</t>
  </si>
  <si>
    <t>0356</t>
  </si>
  <si>
    <t>0357</t>
  </si>
  <si>
    <t>0358</t>
  </si>
  <si>
    <t>0359</t>
  </si>
  <si>
    <t>0360</t>
  </si>
  <si>
    <t>0361</t>
  </si>
  <si>
    <t>0362</t>
  </si>
  <si>
    <t>0363</t>
  </si>
  <si>
    <t>0364</t>
  </si>
  <si>
    <t>0365</t>
  </si>
  <si>
    <t>0448</t>
  </si>
  <si>
    <t>0449</t>
  </si>
  <si>
    <t>0450</t>
  </si>
  <si>
    <t>0451</t>
  </si>
  <si>
    <t>0452</t>
  </si>
  <si>
    <t>0453</t>
  </si>
  <si>
    <t>0454</t>
  </si>
  <si>
    <t>0455</t>
  </si>
  <si>
    <t>0456</t>
  </si>
  <si>
    <t>0457</t>
  </si>
  <si>
    <t>0458</t>
  </si>
  <si>
    <t>0459</t>
  </si>
  <si>
    <t>0460</t>
  </si>
  <si>
    <t>0461</t>
  </si>
  <si>
    <t>0462</t>
  </si>
  <si>
    <t>0463</t>
  </si>
  <si>
    <t>0464</t>
  </si>
  <si>
    <t>0465</t>
  </si>
  <si>
    <t>0466</t>
  </si>
  <si>
    <t>0467</t>
  </si>
  <si>
    <t>0468</t>
  </si>
  <si>
    <t>0469</t>
  </si>
  <si>
    <t>0470</t>
  </si>
  <si>
    <t>0471</t>
  </si>
  <si>
    <t>0472</t>
  </si>
  <si>
    <t>0473</t>
  </si>
  <si>
    <t>0474</t>
  </si>
  <si>
    <t>0475</t>
  </si>
  <si>
    <t>0476</t>
  </si>
  <si>
    <t>0477</t>
  </si>
  <si>
    <t>0478</t>
  </si>
  <si>
    <t>0366</t>
  </si>
  <si>
    <t>0367</t>
  </si>
  <si>
    <t>0368</t>
  </si>
  <si>
    <t>0369</t>
  </si>
  <si>
    <t>0370</t>
  </si>
  <si>
    <t>0371</t>
  </si>
  <si>
    <t>0372</t>
  </si>
  <si>
    <t>0373</t>
  </si>
  <si>
    <t>0374</t>
  </si>
  <si>
    <t>0375</t>
  </si>
  <si>
    <t>0376</t>
  </si>
  <si>
    <t>0377</t>
  </si>
  <si>
    <t>0378</t>
  </si>
  <si>
    <t>0379</t>
  </si>
  <si>
    <t>0380</t>
  </si>
  <si>
    <t>0381</t>
  </si>
  <si>
    <t>0382</t>
  </si>
  <si>
    <t>0383</t>
  </si>
  <si>
    <t>0384</t>
  </si>
  <si>
    <t>0385</t>
  </si>
  <si>
    <t>0386</t>
  </si>
  <si>
    <t>0387</t>
  </si>
  <si>
    <t>0388</t>
  </si>
  <si>
    <t>0389</t>
  </si>
  <si>
    <t>0390</t>
  </si>
  <si>
    <t>0391</t>
  </si>
  <si>
    <t>0392</t>
  </si>
  <si>
    <t>0393</t>
  </si>
  <si>
    <t>0394</t>
  </si>
  <si>
    <t>0395</t>
  </si>
  <si>
    <t>0396</t>
  </si>
  <si>
    <t>0397</t>
  </si>
  <si>
    <t>0398</t>
  </si>
  <si>
    <t>0399</t>
  </si>
  <si>
    <t>0401</t>
  </si>
  <si>
    <t>0402</t>
  </si>
  <si>
    <t>0403</t>
  </si>
  <si>
    <t>0404</t>
  </si>
  <si>
    <t>0405</t>
  </si>
  <si>
    <t>0406</t>
  </si>
  <si>
    <t>0407</t>
  </si>
  <si>
    <t>0408</t>
  </si>
  <si>
    <t>0409</t>
  </si>
  <si>
    <t>0412</t>
  </si>
  <si>
    <t>0413</t>
  </si>
  <si>
    <t>0414</t>
  </si>
  <si>
    <t>0415</t>
  </si>
  <si>
    <t>0416</t>
  </si>
  <si>
    <t>0417</t>
  </si>
  <si>
    <t>0418</t>
  </si>
  <si>
    <t>0419</t>
  </si>
  <si>
    <t>0420</t>
  </si>
  <si>
    <t>0421</t>
  </si>
  <si>
    <t>0422</t>
  </si>
  <si>
    <t>0423</t>
  </si>
  <si>
    <t>0424</t>
  </si>
  <si>
    <t>0425</t>
  </si>
  <si>
    <t>0426</t>
  </si>
  <si>
    <t>0427</t>
  </si>
  <si>
    <t>0428</t>
  </si>
  <si>
    <t>0429</t>
  </si>
  <si>
    <t>0430</t>
  </si>
  <si>
    <t>0431</t>
  </si>
  <si>
    <t>0432</t>
  </si>
  <si>
    <t>0433</t>
  </si>
  <si>
    <t>0434</t>
  </si>
  <si>
    <t>0435</t>
  </si>
  <si>
    <t>0436</t>
  </si>
  <si>
    <t>0437</t>
  </si>
  <si>
    <t>0438</t>
  </si>
  <si>
    <t>0439</t>
  </si>
  <si>
    <t>0440</t>
  </si>
  <si>
    <t>0441</t>
  </si>
  <si>
    <t>0442</t>
  </si>
  <si>
    <t>0443</t>
  </si>
  <si>
    <t>0444</t>
  </si>
  <si>
    <t>0445</t>
  </si>
  <si>
    <t>0447</t>
  </si>
  <si>
    <t>0479</t>
  </si>
  <si>
    <t>0480</t>
  </si>
  <si>
    <t>0481</t>
  </si>
  <si>
    <t>0482</t>
  </si>
  <si>
    <t>0483</t>
  </si>
  <si>
    <t>0484</t>
  </si>
  <si>
    <t>0485</t>
  </si>
  <si>
    <t>0486</t>
  </si>
  <si>
    <t>0487</t>
  </si>
  <si>
    <t>0488</t>
  </si>
  <si>
    <t>0489</t>
  </si>
  <si>
    <t>0490</t>
  </si>
  <si>
    <t>0491</t>
  </si>
  <si>
    <t>0492</t>
  </si>
  <si>
    <t>0493</t>
  </si>
  <si>
    <t>0494</t>
  </si>
  <si>
    <t>0495</t>
  </si>
  <si>
    <t>0496</t>
  </si>
  <si>
    <t>0497</t>
  </si>
  <si>
    <t>0498</t>
  </si>
  <si>
    <t>0499</t>
  </si>
  <si>
    <t>0500</t>
  </si>
  <si>
    <t>0501</t>
  </si>
  <si>
    <t>0502</t>
  </si>
  <si>
    <t>0503</t>
  </si>
  <si>
    <t>0504</t>
  </si>
  <si>
    <t>0505</t>
  </si>
  <si>
    <t>0506</t>
  </si>
  <si>
    <t>0507</t>
  </si>
  <si>
    <t>0508</t>
  </si>
  <si>
    <t>0509</t>
  </si>
  <si>
    <t>0510</t>
  </si>
  <si>
    <t>0511</t>
  </si>
  <si>
    <t>0512</t>
  </si>
  <si>
    <t>0513</t>
  </si>
  <si>
    <t>0514</t>
  </si>
  <si>
    <t>0515</t>
  </si>
  <si>
    <t>0516</t>
  </si>
  <si>
    <t>0517</t>
  </si>
  <si>
    <t>0518</t>
  </si>
  <si>
    <t>0519</t>
  </si>
  <si>
    <t>0520</t>
  </si>
  <si>
    <t>0521</t>
  </si>
  <si>
    <t>0522</t>
  </si>
  <si>
    <t>0523</t>
  </si>
  <si>
    <t>0524</t>
  </si>
  <si>
    <t>0525</t>
  </si>
  <si>
    <t>0526</t>
  </si>
  <si>
    <t>0527</t>
  </si>
  <si>
    <t>0528</t>
  </si>
  <si>
    <t>0529</t>
  </si>
  <si>
    <t>0530</t>
  </si>
  <si>
    <t>0531</t>
  </si>
  <si>
    <t>0532</t>
  </si>
  <si>
    <t>0533</t>
  </si>
  <si>
    <t>0534</t>
  </si>
  <si>
    <t>0535</t>
  </si>
  <si>
    <t>0611</t>
  </si>
  <si>
    <t>0612</t>
  </si>
  <si>
    <t>0613</t>
  </si>
  <si>
    <t>0614</t>
  </si>
  <si>
    <t>0615</t>
  </si>
  <si>
    <t>0616</t>
  </si>
  <si>
    <t>0617</t>
  </si>
  <si>
    <t>0618</t>
  </si>
  <si>
    <t>0619</t>
  </si>
  <si>
    <t>0620</t>
  </si>
  <si>
    <t>0621</t>
  </si>
  <si>
    <t>0622</t>
  </si>
  <si>
    <t>0623</t>
  </si>
  <si>
    <t>0624</t>
  </si>
  <si>
    <t>0625</t>
  </si>
  <si>
    <t>0626</t>
  </si>
  <si>
    <t>0627</t>
  </si>
  <si>
    <t>0628</t>
  </si>
  <si>
    <t>0629</t>
  </si>
  <si>
    <t>0630</t>
  </si>
  <si>
    <t>0631</t>
  </si>
  <si>
    <t>0632</t>
  </si>
  <si>
    <t>0633</t>
  </si>
  <si>
    <t>0634</t>
  </si>
  <si>
    <t>0635</t>
  </si>
  <si>
    <t>0636</t>
  </si>
  <si>
    <t>0637</t>
  </si>
  <si>
    <t>0536</t>
  </si>
  <si>
    <t>0537</t>
  </si>
  <si>
    <t>0538</t>
  </si>
  <si>
    <t>0539</t>
  </si>
  <si>
    <t>0540</t>
  </si>
  <si>
    <t>0541</t>
  </si>
  <si>
    <t>0542</t>
  </si>
  <si>
    <t>0543</t>
  </si>
  <si>
    <t>0544</t>
  </si>
  <si>
    <t>0545</t>
  </si>
  <si>
    <t>0546</t>
  </si>
  <si>
    <t>0547</t>
  </si>
  <si>
    <t>0548</t>
  </si>
  <si>
    <t>0549</t>
  </si>
  <si>
    <t>0550</t>
  </si>
  <si>
    <t>0551</t>
  </si>
  <si>
    <t>0552</t>
  </si>
  <si>
    <t>0553</t>
  </si>
  <si>
    <t>0554</t>
  </si>
  <si>
    <t>0555</t>
  </si>
  <si>
    <t>0556</t>
  </si>
  <si>
    <t>0557</t>
  </si>
  <si>
    <t>0558</t>
  </si>
  <si>
    <t>0559</t>
  </si>
  <si>
    <t>0560</t>
  </si>
  <si>
    <t>0561</t>
  </si>
  <si>
    <t>0562</t>
  </si>
  <si>
    <t>0563</t>
  </si>
  <si>
    <t>0564</t>
  </si>
  <si>
    <t>0565</t>
  </si>
  <si>
    <t>0566</t>
  </si>
  <si>
    <t>0567</t>
  </si>
  <si>
    <t>0568</t>
  </si>
  <si>
    <t>0569</t>
  </si>
  <si>
    <t>0570</t>
  </si>
  <si>
    <t>0571</t>
  </si>
  <si>
    <t>0572</t>
  </si>
  <si>
    <t>0573</t>
  </si>
  <si>
    <t>0574</t>
  </si>
  <si>
    <t>0575</t>
  </si>
  <si>
    <t>0576</t>
  </si>
  <si>
    <t>0577</t>
  </si>
  <si>
    <t>0578</t>
  </si>
  <si>
    <t>0579</t>
  </si>
  <si>
    <t>0580</t>
  </si>
  <si>
    <t>0581</t>
  </si>
  <si>
    <t>0582</t>
  </si>
  <si>
    <t>0583</t>
  </si>
  <si>
    <t>0584</t>
  </si>
  <si>
    <t>0585</t>
  </si>
  <si>
    <t>0586</t>
  </si>
  <si>
    <t>0587</t>
  </si>
  <si>
    <t>0588</t>
  </si>
  <si>
    <t>0589</t>
  </si>
  <si>
    <t>0590</t>
  </si>
  <si>
    <t>0591</t>
  </si>
  <si>
    <t>0592</t>
  </si>
  <si>
    <t>0593</t>
  </si>
  <si>
    <t>0594</t>
  </si>
  <si>
    <t>0595</t>
  </si>
  <si>
    <t>0596</t>
  </si>
  <si>
    <t>0597</t>
  </si>
  <si>
    <t>0598</t>
  </si>
  <si>
    <t>0600</t>
  </si>
  <si>
    <t>0601</t>
  </si>
  <si>
    <t>0602</t>
  </si>
  <si>
    <t>0603</t>
  </si>
  <si>
    <t>0604</t>
  </si>
  <si>
    <t>0605</t>
  </si>
  <si>
    <t>0606</t>
  </si>
  <si>
    <t>0607</t>
  </si>
  <si>
    <t>0608</t>
  </si>
  <si>
    <t>0609</t>
  </si>
  <si>
    <t>0610</t>
  </si>
  <si>
    <t>0638</t>
  </si>
  <si>
    <t>0639</t>
  </si>
  <si>
    <t>0640</t>
  </si>
  <si>
    <t>0641</t>
  </si>
  <si>
    <t>0642</t>
  </si>
  <si>
    <t>0643</t>
  </si>
  <si>
    <t>0644</t>
  </si>
  <si>
    <t>0645</t>
  </si>
  <si>
    <t>0646</t>
  </si>
  <si>
    <t>0647</t>
  </si>
  <si>
    <t>0648</t>
  </si>
  <si>
    <t>0649</t>
  </si>
  <si>
    <t>0650</t>
  </si>
  <si>
    <t>0651</t>
  </si>
  <si>
    <t>0652</t>
  </si>
  <si>
    <t>0653</t>
  </si>
  <si>
    <t>0654</t>
  </si>
  <si>
    <t>0655</t>
  </si>
  <si>
    <t>0656</t>
  </si>
  <si>
    <t>0657</t>
  </si>
  <si>
    <t>0658</t>
  </si>
  <si>
    <t>0659</t>
  </si>
  <si>
    <t>0660</t>
  </si>
  <si>
    <t>0661</t>
  </si>
  <si>
    <t>0662</t>
  </si>
  <si>
    <t>0663</t>
  </si>
  <si>
    <t>0664</t>
  </si>
  <si>
    <t>0665</t>
  </si>
  <si>
    <t>0666</t>
  </si>
  <si>
    <t>0667</t>
  </si>
  <si>
    <t>0668</t>
  </si>
  <si>
    <t>0669</t>
  </si>
  <si>
    <t>0670</t>
  </si>
  <si>
    <t>0671</t>
  </si>
  <si>
    <t>0672</t>
  </si>
  <si>
    <t>0673</t>
  </si>
  <si>
    <t>0674</t>
  </si>
  <si>
    <t>0675</t>
  </si>
  <si>
    <t>0677</t>
  </si>
  <si>
    <t>0678</t>
  </si>
  <si>
    <t>0679</t>
  </si>
  <si>
    <t>0680</t>
  </si>
  <si>
    <t>0681</t>
  </si>
  <si>
    <t>0682</t>
  </si>
  <si>
    <t>0683</t>
  </si>
  <si>
    <t>0685</t>
  </si>
  <si>
    <t>0686</t>
  </si>
  <si>
    <t>0687</t>
  </si>
  <si>
    <t>0688</t>
  </si>
  <si>
    <t>0689</t>
  </si>
  <si>
    <t>0690</t>
  </si>
  <si>
    <t>0691</t>
  </si>
  <si>
    <t>0692</t>
  </si>
  <si>
    <t>0693</t>
  </si>
  <si>
    <t>0694</t>
  </si>
  <si>
    <t>0695</t>
  </si>
  <si>
    <t>0696</t>
  </si>
  <si>
    <t>0697</t>
  </si>
  <si>
    <t>0698</t>
  </si>
  <si>
    <t>0699</t>
  </si>
  <si>
    <t>0700</t>
  </si>
  <si>
    <t>0701</t>
  </si>
  <si>
    <t>0702</t>
  </si>
  <si>
    <t>0703</t>
  </si>
  <si>
    <t>0704</t>
  </si>
  <si>
    <t>0705</t>
  </si>
  <si>
    <t>0706</t>
  </si>
  <si>
    <t>0707</t>
  </si>
  <si>
    <t>0708</t>
  </si>
  <si>
    <t>0709</t>
  </si>
  <si>
    <t>0710</t>
  </si>
  <si>
    <t>0711</t>
  </si>
  <si>
    <t>0712</t>
  </si>
  <si>
    <t>0713</t>
  </si>
  <si>
    <t>0714</t>
  </si>
  <si>
    <t>0715</t>
  </si>
  <si>
    <t>0716</t>
  </si>
  <si>
    <t>0717</t>
  </si>
  <si>
    <t>0718</t>
  </si>
  <si>
    <t>0719</t>
  </si>
  <si>
    <t>0720</t>
  </si>
  <si>
    <t>0721</t>
  </si>
  <si>
    <t>0722</t>
  </si>
  <si>
    <t>0723</t>
  </si>
  <si>
    <t>0724</t>
  </si>
  <si>
    <t>0725</t>
  </si>
  <si>
    <t>0726</t>
  </si>
  <si>
    <t>0834</t>
  </si>
  <si>
    <t>0835</t>
  </si>
  <si>
    <t>0836</t>
  </si>
  <si>
    <t>0837</t>
  </si>
  <si>
    <t>0838</t>
  </si>
  <si>
    <t>0839</t>
  </si>
  <si>
    <t>0840</t>
  </si>
  <si>
    <t>0841</t>
  </si>
  <si>
    <t>0842</t>
  </si>
  <si>
    <t>0843</t>
  </si>
  <si>
    <t>0844</t>
  </si>
  <si>
    <t>0845</t>
  </si>
  <si>
    <t>0846</t>
  </si>
  <si>
    <t>0847</t>
  </si>
  <si>
    <t>0848</t>
  </si>
  <si>
    <t>0849</t>
  </si>
  <si>
    <t>0850</t>
  </si>
  <si>
    <t>0851</t>
  </si>
  <si>
    <t>0852</t>
  </si>
  <si>
    <t>0853</t>
  </si>
  <si>
    <t>0854</t>
  </si>
  <si>
    <t>0855</t>
  </si>
  <si>
    <t>0856</t>
  </si>
  <si>
    <t>0857</t>
  </si>
  <si>
    <t>0858</t>
  </si>
  <si>
    <t>0859</t>
  </si>
  <si>
    <t>0860</t>
  </si>
  <si>
    <t>0861</t>
  </si>
  <si>
    <t>0862</t>
  </si>
  <si>
    <t>0863</t>
  </si>
  <si>
    <t>0864</t>
  </si>
  <si>
    <t>0865</t>
  </si>
  <si>
    <t>0866</t>
  </si>
  <si>
    <t>0867</t>
  </si>
  <si>
    <t>0868</t>
  </si>
  <si>
    <t>0869</t>
  </si>
  <si>
    <t>0727</t>
  </si>
  <si>
    <t>0728</t>
  </si>
  <si>
    <t>0729</t>
  </si>
  <si>
    <t>0730</t>
  </si>
  <si>
    <t>0731</t>
  </si>
  <si>
    <t>0732</t>
  </si>
  <si>
    <t>0733</t>
  </si>
  <si>
    <t>0734</t>
  </si>
  <si>
    <t>0735</t>
  </si>
  <si>
    <t>0736</t>
  </si>
  <si>
    <t>0737</t>
  </si>
  <si>
    <t>0738</t>
  </si>
  <si>
    <t>0739</t>
  </si>
  <si>
    <t>0740</t>
  </si>
  <si>
    <t>0741</t>
  </si>
  <si>
    <t>0742</t>
  </si>
  <si>
    <t>0743</t>
  </si>
  <si>
    <t>0744</t>
  </si>
  <si>
    <t>0745</t>
  </si>
  <si>
    <t>0746</t>
  </si>
  <si>
    <t>0747</t>
  </si>
  <si>
    <t>0748</t>
  </si>
  <si>
    <t>0749</t>
  </si>
  <si>
    <t>0750</t>
  </si>
  <si>
    <t>0753</t>
  </si>
  <si>
    <t>0754</t>
  </si>
  <si>
    <t>0755</t>
  </si>
  <si>
    <t>0756</t>
  </si>
  <si>
    <t>0757</t>
  </si>
  <si>
    <t>0758</t>
  </si>
  <si>
    <t>0759</t>
  </si>
  <si>
    <t>0760</t>
  </si>
  <si>
    <t>0763</t>
  </si>
  <si>
    <t>0764</t>
  </si>
  <si>
    <t>0765</t>
  </si>
  <si>
    <t>0766</t>
  </si>
  <si>
    <t>0767</t>
  </si>
  <si>
    <t>0768</t>
  </si>
  <si>
    <t>0769</t>
  </si>
  <si>
    <t>0770</t>
  </si>
  <si>
    <t>0771</t>
  </si>
  <si>
    <t>0772</t>
  </si>
  <si>
    <t>0773</t>
  </si>
  <si>
    <t>0774</t>
  </si>
  <si>
    <t>0775</t>
  </si>
  <si>
    <t>0776</t>
  </si>
  <si>
    <t>0777</t>
  </si>
  <si>
    <t>0778</t>
  </si>
  <si>
    <t>0779</t>
  </si>
  <si>
    <t>0781</t>
  </si>
  <si>
    <t>0782</t>
  </si>
  <si>
    <t>0783</t>
  </si>
  <si>
    <t>0784</t>
  </si>
  <si>
    <t>0785</t>
  </si>
  <si>
    <t>0786</t>
  </si>
  <si>
    <t>0787</t>
  </si>
  <si>
    <t>0788</t>
  </si>
  <si>
    <t>0789</t>
  </si>
  <si>
    <t>0790</t>
  </si>
  <si>
    <t>0791</t>
  </si>
  <si>
    <t>0792</t>
  </si>
  <si>
    <t>0794</t>
  </si>
  <si>
    <t>0795</t>
  </si>
  <si>
    <t>0796</t>
  </si>
  <si>
    <t>0797</t>
  </si>
  <si>
    <t>0798</t>
  </si>
  <si>
    <t>0800</t>
  </si>
  <si>
    <t>0802</t>
  </si>
  <si>
    <t>0803</t>
  </si>
  <si>
    <t>0804</t>
  </si>
  <si>
    <t>0805</t>
  </si>
  <si>
    <t>0806</t>
  </si>
  <si>
    <t>0807</t>
  </si>
  <si>
    <t>0808</t>
  </si>
  <si>
    <t>0809</t>
  </si>
  <si>
    <t>0813</t>
  </si>
  <si>
    <t>0815</t>
  </si>
  <si>
    <t>0816</t>
  </si>
  <si>
    <t>0817</t>
  </si>
  <si>
    <t>0818</t>
  </si>
  <si>
    <t>0819</t>
  </si>
  <si>
    <t>0820</t>
  </si>
  <si>
    <t>0821</t>
  </si>
  <si>
    <t>0822</t>
  </si>
  <si>
    <t>0823</t>
  </si>
  <si>
    <t>0824</t>
  </si>
  <si>
    <t>0825</t>
  </si>
  <si>
    <t>0826</t>
  </si>
  <si>
    <t>0827</t>
  </si>
  <si>
    <t>0828</t>
  </si>
  <si>
    <t>0829</t>
  </si>
  <si>
    <t>0830</t>
  </si>
  <si>
    <t>0831</t>
  </si>
  <si>
    <t>0832</t>
  </si>
  <si>
    <t>0833</t>
  </si>
  <si>
    <t>0870</t>
  </si>
  <si>
    <t>0871</t>
  </si>
  <si>
    <t>0872</t>
  </si>
  <si>
    <t>0873</t>
  </si>
  <si>
    <t>0874</t>
  </si>
  <si>
    <t>0875</t>
  </si>
  <si>
    <t>0876</t>
  </si>
  <si>
    <t>0877</t>
  </si>
  <si>
    <t>0878</t>
  </si>
  <si>
    <t>0879</t>
  </si>
  <si>
    <t>0880</t>
  </si>
  <si>
    <t>0881</t>
  </si>
  <si>
    <t>0882</t>
  </si>
  <si>
    <t>0883</t>
  </si>
  <si>
    <t>0884</t>
  </si>
  <si>
    <t>0885</t>
  </si>
  <si>
    <t>0886</t>
  </si>
  <si>
    <t>0887</t>
  </si>
  <si>
    <t>0888</t>
  </si>
  <si>
    <t>0889</t>
  </si>
  <si>
    <t>0890</t>
  </si>
  <si>
    <t>0891</t>
  </si>
  <si>
    <t>0892</t>
  </si>
  <si>
    <t>0893</t>
  </si>
  <si>
    <t>0894</t>
  </si>
  <si>
    <t>0895</t>
  </si>
  <si>
    <t>0896</t>
  </si>
  <si>
    <t>0897</t>
  </si>
  <si>
    <t>0898</t>
  </si>
  <si>
    <t>0900</t>
  </si>
  <si>
    <t>0901</t>
  </si>
  <si>
    <t>0902</t>
  </si>
  <si>
    <t>0903</t>
  </si>
  <si>
    <t>0904</t>
  </si>
  <si>
    <t>0905</t>
  </si>
  <si>
    <t>0906</t>
  </si>
  <si>
    <t>0907</t>
  </si>
  <si>
    <t>0908</t>
  </si>
  <si>
    <t>0909</t>
  </si>
  <si>
    <t>0910</t>
  </si>
  <si>
    <t>0911</t>
  </si>
  <si>
    <t>0912</t>
  </si>
  <si>
    <t>0913</t>
  </si>
  <si>
    <t>0914</t>
  </si>
  <si>
    <t>0915</t>
  </si>
  <si>
    <t>0916</t>
  </si>
  <si>
    <t>0917</t>
  </si>
  <si>
    <t>0918</t>
  </si>
  <si>
    <t>0919</t>
  </si>
  <si>
    <t>0920</t>
  </si>
  <si>
    <t>0921</t>
  </si>
  <si>
    <t>0922</t>
  </si>
  <si>
    <t>0923</t>
  </si>
  <si>
    <t>0924</t>
  </si>
  <si>
    <t>0925</t>
  </si>
  <si>
    <t>0926</t>
  </si>
  <si>
    <t>0927</t>
  </si>
  <si>
    <t>0928</t>
  </si>
  <si>
    <t>0930</t>
  </si>
  <si>
    <t>0931</t>
  </si>
  <si>
    <t>0932</t>
  </si>
  <si>
    <t>0933</t>
  </si>
  <si>
    <t>0934</t>
  </si>
  <si>
    <t>0936</t>
  </si>
  <si>
    <t>0937</t>
  </si>
  <si>
    <t>0938</t>
  </si>
  <si>
    <t>0939</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</si>
  <si>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</si>
  <si>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</si>
  <si>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</si>
  <si>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</si>
  <si>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</si>
  <si>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</si>
  <si>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</si>
  <si>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</si>
  <si>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</si>
  <si>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</si>
  <si>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</si>
  <si>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</si>
  <si>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</si>
  <si>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</si>
  <si>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</si>
  <si>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</si>
  <si>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</si>
  <si>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</si>
  <si>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</si>
  <si>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</si>
  <si>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</si>
  <si>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</si>
  <si>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</si>
  <si>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</si>
  <si>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</si>
  <si>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</si>
  <si>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</si>
  <si>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</si>
  <si>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</si>
  <si>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</si>
  <si>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0942</t>
  </si>
  <si>
    <t>0943</t>
  </si>
  <si>
    <t>0945</t>
  </si>
  <si>
    <t>0946</t>
  </si>
  <si>
    <t>0947</t>
  </si>
  <si>
    <t>0948</t>
  </si>
  <si>
    <t>0949</t>
  </si>
  <si>
    <t>0950</t>
  </si>
  <si>
    <t>0951</t>
  </si>
  <si>
    <t>0952</t>
  </si>
  <si>
    <t>0953</t>
  </si>
  <si>
    <t>0954</t>
  </si>
  <si>
    <t>0955</t>
  </si>
  <si>
    <t>0956</t>
  </si>
  <si>
    <t>0957</t>
  </si>
  <si>
    <t>0958</t>
  </si>
  <si>
    <t>0959</t>
  </si>
  <si>
    <t>0960</t>
  </si>
  <si>
    <t>0961</t>
  </si>
  <si>
    <t>0962</t>
  </si>
  <si>
    <t>0963</t>
  </si>
  <si>
    <t>0964</t>
  </si>
  <si>
    <t>0965</t>
  </si>
  <si>
    <t>0966</t>
  </si>
  <si>
    <t>0967</t>
  </si>
  <si>
    <t>0968</t>
  </si>
  <si>
    <t>0969</t>
  </si>
  <si>
    <t>0970</t>
  </si>
  <si>
    <t>0971</t>
  </si>
  <si>
    <t>0972</t>
  </si>
  <si>
    <t>0973</t>
  </si>
  <si>
    <t>0974</t>
  </si>
  <si>
    <t>0975</t>
  </si>
  <si>
    <t>0976</t>
  </si>
  <si>
    <t>0977</t>
  </si>
  <si>
    <t>0978</t>
  </si>
  <si>
    <t>0979</t>
  </si>
  <si>
    <t>0980</t>
  </si>
  <si>
    <t>0981</t>
  </si>
  <si>
    <t>0982</t>
  </si>
  <si>
    <t>0983</t>
  </si>
  <si>
    <t>0984</t>
  </si>
  <si>
    <t>0985</t>
  </si>
  <si>
    <t>0986</t>
  </si>
  <si>
    <t>0987</t>
  </si>
  <si>
    <t>0989</t>
  </si>
  <si>
    <t>0991</t>
  </si>
  <si>
    <t>0992</t>
  </si>
  <si>
    <t>0993</t>
  </si>
  <si>
    <t>0994</t>
  </si>
  <si>
    <t>0995</t>
  </si>
  <si>
    <t>0996</t>
  </si>
  <si>
    <t>0998</t>
  </si>
  <si>
    <t>0999</t>
  </si>
  <si>
    <t>1002</t>
  </si>
  <si>
    <t>1006</t>
  </si>
  <si>
    <t>1007</t>
  </si>
  <si>
    <t>1008</t>
  </si>
  <si>
    <t>1009</t>
  </si>
  <si>
    <t>1011</t>
  </si>
  <si>
    <t>1012</t>
  </si>
  <si>
    <t>1013</t>
  </si>
  <si>
    <t>1016</t>
  </si>
  <si>
    <t>1018</t>
  </si>
  <si>
    <t>1019</t>
  </si>
  <si>
    <t>1020</t>
  </si>
  <si>
    <t>1021</t>
  </si>
  <si>
    <t>1022</t>
  </si>
  <si>
    <t>1023</t>
  </si>
  <si>
    <t>1033</t>
  </si>
  <si>
    <t>1034</t>
  </si>
  <si>
    <t>1035</t>
  </si>
  <si>
    <t>1037</t>
  </si>
  <si>
    <t>1038</t>
  </si>
  <si>
    <t>1039</t>
  </si>
  <si>
    <t>1041</t>
  </si>
  <si>
    <t>1042</t>
  </si>
  <si>
    <t>1044</t>
  </si>
  <si>
    <t>1045</t>
  </si>
  <si>
    <t>1046</t>
  </si>
  <si>
    <t>1048</t>
  </si>
  <si>
    <t>1049</t>
  </si>
  <si>
    <t>1050</t>
  </si>
  <si>
    <t>1051</t>
  </si>
  <si>
    <t>1070</t>
  </si>
  <si>
    <t>1071</t>
  </si>
  <si>
    <t>1072</t>
  </si>
  <si>
    <t>1073</t>
  </si>
  <si>
    <t>1074</t>
  </si>
  <si>
    <t>1075</t>
  </si>
  <si>
    <t>1076</t>
  </si>
  <si>
    <t>1077</t>
  </si>
  <si>
    <t>1078</t>
  </si>
  <si>
    <t>1079</t>
  </si>
  <si>
    <t>1080</t>
  </si>
  <si>
    <t>1081</t>
  </si>
  <si>
    <t>1082</t>
  </si>
  <si>
    <t>1083</t>
  </si>
  <si>
    <t>1100</t>
  </si>
  <si>
    <t>1101</t>
  </si>
  <si>
    <t>1102</t>
  </si>
  <si>
    <t>1133</t>
  </si>
  <si>
    <t>1134</t>
  </si>
  <si>
    <t>1136</t>
  </si>
  <si>
    <t>1137</t>
  </si>
  <si>
    <t>1170</t>
  </si>
  <si>
    <t>1171</t>
  </si>
  <si>
    <t>1172</t>
  </si>
  <si>
    <t>1173</t>
  </si>
  <si>
    <t>1174</t>
  </si>
  <si>
    <t>1175</t>
  </si>
  <si>
    <t>1176</t>
  </si>
  <si>
    <t>1178</t>
  </si>
  <si>
    <t>1180</t>
  </si>
  <si>
    <t>1181</t>
  </si>
  <si>
    <t>1182</t>
  </si>
  <si>
    <t>1183</t>
  </si>
  <si>
    <t>1184</t>
  </si>
  <si>
    <t>1185</t>
  </si>
  <si>
    <t>1186</t>
  </si>
  <si>
    <t>1187</t>
  </si>
  <si>
    <t>1188</t>
  </si>
  <si>
    <t>1189</t>
  </si>
  <si>
    <t>1190</t>
  </si>
  <si>
    <t>1191</t>
  </si>
  <si>
    <t>1192</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</si>
  <si>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</si>
  <si>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</si>
  <si>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</si>
  <si>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</si>
  <si>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</si>
  <si>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</si>
  <si>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</si>
  <si>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</si>
  <si>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</si>
  <si>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</si>
  <si>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</si>
  <si>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</si>
  <si>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</si>
  <si>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</si>
  <si>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</si>
  <si>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</si>
  <si>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</si>
  <si>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</si>
  <si>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</si>
  <si>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</si>
  <si>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</si>
  <si>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</si>
  <si>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</si>
  <si>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</si>
  <si>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</si>
  <si>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</si>
  <si>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</si>
  <si>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</si>
  <si>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</si>
  <si>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</si>
  <si>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</si>
  <si>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</si>
  <si>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</si>
  <si>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</si>
  <si>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</si>
  <si>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</si>
  <si>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</si>
  <si>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</si>
  <si>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</si>
  <si>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</si>
  <si>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</si>
  <si>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</si>
  <si>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</si>
  <si>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</si>
  <si>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</si>
  <si>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</si>
  <si>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</si>
  <si>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</si>
  <si>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</si>
  <si>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</si>
  <si>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</si>
  <si>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</si>
  <si>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</si>
  <si>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</si>
  <si>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</si>
  <si>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</si>
  <si>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</si>
  <si>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</si>
  <si>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</si>
  <si>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</si>
  <si>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</si>
  <si>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</si>
  <si>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</si>
  <si>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</si>
  <si>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</si>
  <si>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</si>
  <si>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</si>
  <si>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</si>
  <si>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</si>
  <si>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</si>
  <si>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1294</t>
  </si>
  <si>
    <t>1295</t>
  </si>
  <si>
    <t>1296</t>
  </si>
  <si>
    <t>1298</t>
  </si>
  <si>
    <t>1299</t>
  </si>
  <si>
    <t>1300</t>
  </si>
  <si>
    <t>1302</t>
  </si>
  <si>
    <t>1304</t>
  </si>
  <si>
    <t>1307</t>
  </si>
  <si>
    <t>1308</t>
  </si>
  <si>
    <t>1309</t>
  </si>
  <si>
    <t>1310</t>
  </si>
  <si>
    <t>1311</t>
  </si>
  <si>
    <t>1312</t>
  </si>
  <si>
    <t>1313</t>
  </si>
  <si>
    <t>1314</t>
  </si>
  <si>
    <t>1315</t>
  </si>
  <si>
    <t>1316</t>
  </si>
  <si>
    <t>1317</t>
  </si>
  <si>
    <t>1318</t>
  </si>
  <si>
    <t>1319</t>
  </si>
  <si>
    <t>1320</t>
  </si>
  <si>
    <t>1321</t>
  </si>
  <si>
    <t>1322</t>
  </si>
  <si>
    <t>1323</t>
  </si>
  <si>
    <t>1326</t>
  </si>
  <si>
    <t>1327</t>
  </si>
  <si>
    <t>1329</t>
  </si>
  <si>
    <t>1331</t>
  </si>
  <si>
    <t>1332</t>
  </si>
  <si>
    <t>1333</t>
  </si>
  <si>
    <t>1334</t>
  </si>
  <si>
    <t>1335</t>
  </si>
  <si>
    <t>1336</t>
  </si>
  <si>
    <t>1337</t>
  </si>
  <si>
    <t>1338</t>
  </si>
  <si>
    <t>1340</t>
  </si>
  <si>
    <t>1342</t>
  </si>
  <si>
    <t>1343</t>
  </si>
  <si>
    <t>1344</t>
  </si>
  <si>
    <t>1345</t>
  </si>
  <si>
    <t>1348</t>
  </si>
  <si>
    <t>1349</t>
  </si>
  <si>
    <t>1351</t>
  </si>
  <si>
    <t>1353</t>
  </si>
  <si>
    <t>1354</t>
  </si>
  <si>
    <t>1356</t>
  </si>
  <si>
    <t>1357</t>
  </si>
  <si>
    <t>1358</t>
  </si>
  <si>
    <t>1360</t>
  </si>
  <si>
    <t>1361</t>
  </si>
  <si>
    <t>1363</t>
  </si>
  <si>
    <t>1365</t>
  </si>
  <si>
    <t>1366</t>
  </si>
  <si>
    <t>1367</t>
  </si>
  <si>
    <t>1368</t>
  </si>
  <si>
    <t>1371</t>
  </si>
  <si>
    <t>1373</t>
  </si>
  <si>
    <t>1374</t>
  </si>
  <si>
    <t>1375</t>
  </si>
  <si>
    <t>1378</t>
  </si>
  <si>
    <t>1380</t>
  </si>
  <si>
    <t>1381</t>
  </si>
  <si>
    <t>1382</t>
  </si>
  <si>
    <t>1383</t>
  </si>
  <si>
    <t>1384</t>
  </si>
  <si>
    <t>1385</t>
  </si>
  <si>
    <t>1386</t>
  </si>
  <si>
    <t>1388</t>
  </si>
  <si>
    <t>1389</t>
  </si>
  <si>
    <t>1390</t>
  </si>
  <si>
    <t>1391</t>
  </si>
  <si>
    <t>1392</t>
  </si>
  <si>
    <t>1393</t>
  </si>
  <si>
    <t>1397</t>
  </si>
  <si>
    <t>1399</t>
  </si>
  <si>
    <t>1401</t>
  </si>
  <si>
    <t>1404</t>
  </si>
  <si>
    <t>1405</t>
  </si>
  <si>
    <t>1407</t>
  </si>
  <si>
    <t>1411</t>
  </si>
  <si>
    <t>1412</t>
  </si>
  <si>
    <t>1413</t>
  </si>
  <si>
    <t>1414</t>
  </si>
  <si>
    <t>1415</t>
  </si>
  <si>
    <t>1418</t>
  </si>
  <si>
    <t>1422</t>
  </si>
  <si>
    <t>1424</t>
  </si>
  <si>
    <t>1427</t>
  </si>
  <si>
    <t>1428</t>
  </si>
  <si>
    <t>1430</t>
  </si>
  <si>
    <t>1434</t>
  </si>
  <si>
    <t>1436</t>
  </si>
  <si>
    <t>1438</t>
  </si>
  <si>
    <t>1440</t>
  </si>
  <si>
    <t>1441</t>
  </si>
  <si>
    <t>1444</t>
  </si>
  <si>
    <t>1446</t>
  </si>
  <si>
    <t>1447</t>
  </si>
  <si>
    <t>1449</t>
  </si>
  <si>
    <t>1453</t>
  </si>
  <si>
    <t>1455</t>
  </si>
  <si>
    <t>1456</t>
  </si>
  <si>
    <t>1458</t>
  </si>
  <si>
    <t>1461</t>
  </si>
  <si>
    <t>1462</t>
  </si>
  <si>
    <t>1466</t>
  </si>
  <si>
    <t>1468</t>
  </si>
  <si>
    <t>1469</t>
  </si>
  <si>
    <t>1471</t>
  </si>
  <si>
    <t>1473</t>
  </si>
  <si>
    <t>1474</t>
  </si>
  <si>
    <t>1479</t>
  </si>
  <si>
    <t>1480</t>
  </si>
  <si>
    <t>1481</t>
  </si>
  <si>
    <t>1484</t>
  </si>
  <si>
    <t>1486</t>
  </si>
  <si>
    <t>1487</t>
  </si>
  <si>
    <t>1491</t>
  </si>
  <si>
    <t>1494</t>
  </si>
  <si>
    <t>1495</t>
  </si>
  <si>
    <t>1496</t>
  </si>
  <si>
    <t>1497</t>
  </si>
  <si>
    <t>1498</t>
  </si>
  <si>
    <t>1500</t>
  </si>
  <si>
    <t>1501</t>
  </si>
  <si>
    <t>1502</t>
  </si>
  <si>
    <t>1505</t>
  </si>
  <si>
    <t>1506</t>
  </si>
  <si>
    <t>1507</t>
  </si>
  <si>
    <t>1508</t>
  </si>
  <si>
    <t>1510</t>
  </si>
  <si>
    <t>1511</t>
  </si>
  <si>
    <t>1512</t>
  </si>
  <si>
    <t>1513</t>
  </si>
  <si>
    <t>1514</t>
  </si>
  <si>
    <t>1515</t>
  </si>
  <si>
    <t>1516</t>
  </si>
  <si>
    <t>1519</t>
  </si>
  <si>
    <t>1520</t>
  </si>
  <si>
    <t>1521</t>
  </si>
  <si>
    <t>1523</t>
  </si>
  <si>
    <t>1524</t>
  </si>
  <si>
    <t>1526</t>
  </si>
  <si>
    <t>1527</t>
  </si>
  <si>
    <t>1528</t>
  </si>
  <si>
    <t>1529</t>
  </si>
  <si>
    <t>1531</t>
  </si>
  <si>
    <t>1534</t>
  </si>
  <si>
    <t>1536</t>
  </si>
  <si>
    <t>1537</t>
  </si>
  <si>
    <t>1539</t>
  </si>
  <si>
    <t>1540</t>
  </si>
  <si>
    <t>1542</t>
  </si>
  <si>
    <t>1543</t>
  </si>
  <si>
    <t>1544</t>
  </si>
  <si>
    <t>1546</t>
  </si>
  <si>
    <t>1547</t>
  </si>
  <si>
    <t>1549</t>
  </si>
  <si>
    <t>1550</t>
  </si>
  <si>
    <t>1551</t>
  </si>
  <si>
    <t>1552</t>
  </si>
  <si>
    <t>1553</t>
  </si>
  <si>
    <t>1554</t>
  </si>
  <si>
    <t>1555</t>
  </si>
  <si>
    <t>1556</t>
  </si>
  <si>
    <t>1557</t>
  </si>
  <si>
    <t>1558</t>
  </si>
  <si>
    <t>1560</t>
  </si>
  <si>
    <t>1561</t>
  </si>
  <si>
    <t>1562</t>
  </si>
  <si>
    <t>1563</t>
  </si>
  <si>
    <t>1564</t>
  </si>
  <si>
    <t>1565</t>
  </si>
  <si>
    <t>1566</t>
  </si>
  <si>
    <t>1567</t>
  </si>
  <si>
    <t>1568</t>
  </si>
  <si>
    <t>1569</t>
  </si>
  <si>
    <t>1570</t>
  </si>
  <si>
    <t>1571</t>
  </si>
  <si>
    <t>1572</t>
  </si>
  <si>
    <t>1573</t>
  </si>
  <si>
    <t>1574</t>
  </si>
  <si>
    <t>1575</t>
  </si>
  <si>
    <t>1576</t>
  </si>
  <si>
    <t>1577</t>
  </si>
  <si>
    <t>1579</t>
  </si>
  <si>
    <t>1580</t>
  </si>
  <si>
    <t>1583</t>
  </si>
  <si>
    <t>1585</t>
  </si>
  <si>
    <t>1586</t>
  </si>
  <si>
    <t>1587</t>
  </si>
  <si>
    <t>1588</t>
  </si>
  <si>
    <t>1589</t>
  </si>
  <si>
    <t>1590</t>
  </si>
  <si>
    <t>1591</t>
  </si>
  <si>
    <t>1592</t>
  </si>
  <si>
    <t>1593</t>
  </si>
  <si>
    <t>1594</t>
  </si>
  <si>
    <t>1595</t>
  </si>
  <si>
    <t>1596</t>
  </si>
  <si>
    <t>1597</t>
  </si>
  <si>
    <t>1598</t>
  </si>
  <si>
    <t>1599</t>
  </si>
  <si>
    <t>1600</t>
  </si>
  <si>
    <t>1601</t>
  </si>
  <si>
    <t>1602</t>
  </si>
  <si>
    <t>1603</t>
  </si>
  <si>
    <t>1604</t>
  </si>
  <si>
    <t>1607</t>
  </si>
  <si>
    <t>1609</t>
  </si>
  <si>
    <t>1610</t>
  </si>
  <si>
    <t>1616</t>
  </si>
  <si>
    <t>1617</t>
  </si>
  <si>
    <t>1619</t>
  </si>
  <si>
    <t>1620</t>
  </si>
  <si>
    <t>1622</t>
  </si>
  <si>
    <t>1623</t>
  </si>
  <si>
    <t>1627</t>
  </si>
  <si>
    <t>1628</t>
  </si>
  <si>
    <t>1629</t>
  </si>
  <si>
    <t>1630</t>
  </si>
  <si>
    <t>1632</t>
  </si>
  <si>
    <t>1634</t>
  </si>
  <si>
    <t>1635</t>
  </si>
  <si>
    <t>1636</t>
  </si>
  <si>
    <t>1637</t>
  </si>
  <si>
    <t>1638</t>
  </si>
  <si>
    <t>1640</t>
  </si>
  <si>
    <t>1642</t>
  </si>
  <si>
    <t>1644</t>
  </si>
  <si>
    <t>1645</t>
  </si>
  <si>
    <t>1646</t>
  </si>
  <si>
    <t>1647</t>
  </si>
  <si>
    <t>1648</t>
  </si>
  <si>
    <t>1649</t>
  </si>
  <si>
    <t>1650</t>
  </si>
  <si>
    <t>1651</t>
  </si>
  <si>
    <t>1652</t>
  </si>
  <si>
    <t>1653</t>
  </si>
  <si>
    <t>1656</t>
  </si>
  <si>
    <t>1657</t>
  </si>
  <si>
    <t>1659</t>
  </si>
  <si>
    <t>1660</t>
  </si>
  <si>
    <t>1661</t>
  </si>
  <si>
    <t>1662</t>
  </si>
  <si>
    <t>1663</t>
  </si>
  <si>
    <t>1665</t>
  </si>
  <si>
    <t>1666</t>
  </si>
  <si>
    <t>1667</t>
  </si>
  <si>
    <t>1670</t>
  </si>
  <si>
    <t>1671</t>
  </si>
  <si>
    <t>1672</t>
  </si>
  <si>
    <t>1673</t>
  </si>
  <si>
    <t>1674</t>
  </si>
  <si>
    <t>1675</t>
  </si>
  <si>
    <t>1676</t>
  </si>
  <si>
    <t>1679</t>
  </si>
  <si>
    <t>1681</t>
  </si>
  <si>
    <t>1682</t>
  </si>
  <si>
    <t>1683</t>
  </si>
  <si>
    <t>1685</t>
  </si>
  <si>
    <t>1686</t>
  </si>
  <si>
    <t>1688</t>
  </si>
  <si>
    <t>1689</t>
  </si>
  <si>
    <t>1690</t>
  </si>
  <si>
    <t>1691</t>
  </si>
  <si>
    <t>1693</t>
  </si>
  <si>
    <t>1694</t>
  </si>
  <si>
    <t>1695</t>
  </si>
  <si>
    <t>1696</t>
  </si>
  <si>
    <t>1697</t>
  </si>
  <si>
    <t>1698</t>
  </si>
  <si>
    <t>1700</t>
  </si>
  <si>
    <t>1701</t>
  </si>
  <si>
    <t>1702</t>
  </si>
  <si>
    <t>1704</t>
  </si>
  <si>
    <t>1706</t>
  </si>
  <si>
    <t>1708</t>
  </si>
  <si>
    <t>1709</t>
  </si>
  <si>
    <t>1710</t>
  </si>
  <si>
    <t>1711</t>
  </si>
  <si>
    <t>1712</t>
  </si>
  <si>
    <t>1713</t>
  </si>
  <si>
    <t>1714</t>
  </si>
  <si>
    <t>1715</t>
  </si>
  <si>
    <t>1716</t>
  </si>
  <si>
    <t>1717</t>
  </si>
  <si>
    <t>1718</t>
  </si>
  <si>
    <t>1719</t>
  </si>
  <si>
    <t>1720</t>
  </si>
  <si>
    <t>1721</t>
  </si>
  <si>
    <t>1723</t>
  </si>
  <si>
    <t>1724</t>
  </si>
  <si>
    <t>1725</t>
  </si>
  <si>
    <t>1726</t>
  </si>
  <si>
    <t>1727</t>
  </si>
  <si>
    <t>1730</t>
  </si>
  <si>
    <t>1731</t>
  </si>
  <si>
    <t>1732</t>
  </si>
  <si>
    <t>1733</t>
  </si>
  <si>
    <t>1734</t>
  </si>
  <si>
    <t>1735</t>
  </si>
  <si>
    <t>1737</t>
  </si>
  <si>
    <t>1740</t>
  </si>
  <si>
    <t>1741</t>
  </si>
  <si>
    <t>1745</t>
  </si>
  <si>
    <t>1746</t>
  </si>
  <si>
    <t>1747</t>
  </si>
  <si>
    <t>1748</t>
  </si>
  <si>
    <t>1749</t>
  </si>
  <si>
    <t>1750</t>
  </si>
  <si>
    <t>1751</t>
  </si>
  <si>
    <t>1753</t>
  </si>
  <si>
    <t>1754</t>
  </si>
  <si>
    <t>1755</t>
  </si>
  <si>
    <t>1756</t>
  </si>
  <si>
    <t>1757</t>
  </si>
  <si>
    <t>1759</t>
  </si>
  <si>
    <t>1760</t>
  </si>
  <si>
    <t>1762</t>
  </si>
  <si>
    <t>1765</t>
  </si>
  <si>
    <t>1766</t>
  </si>
  <si>
    <t>1768</t>
  </si>
  <si>
    <t>1769</t>
  </si>
  <si>
    <t>1771</t>
  </si>
  <si>
    <t>1772</t>
  </si>
  <si>
    <t>1773</t>
  </si>
  <si>
    <t>1774</t>
  </si>
  <si>
    <t>1776</t>
  </si>
  <si>
    <t>1779</t>
  </si>
  <si>
    <t>1780</t>
  </si>
  <si>
    <t>1781</t>
  </si>
  <si>
    <t>1782</t>
  </si>
  <si>
    <t>1783</t>
  </si>
  <si>
    <t>1784</t>
  </si>
  <si>
    <t>1785</t>
  </si>
  <si>
    <t>1787</t>
  </si>
  <si>
    <t>1789</t>
  </si>
  <si>
    <t>1791</t>
  </si>
  <si>
    <t>1792</t>
  </si>
  <si>
    <t>1794</t>
  </si>
  <si>
    <t>1799</t>
  </si>
  <si>
    <t>1801</t>
  </si>
  <si>
    <t>1804</t>
  </si>
  <si>
    <t>1805</t>
  </si>
  <si>
    <t>1806</t>
  </si>
  <si>
    <t>1807</t>
  </si>
  <si>
    <t>1808</t>
  </si>
  <si>
    <t>1809</t>
  </si>
  <si>
    <t>1810</t>
  </si>
  <si>
    <t>1811</t>
  </si>
  <si>
    <t>1812</t>
  </si>
  <si>
    <t>1813</t>
  </si>
  <si>
    <t>1814</t>
  </si>
  <si>
    <t>1816</t>
  </si>
  <si>
    <t>1817</t>
  </si>
  <si>
    <t>1818</t>
  </si>
  <si>
    <t>1819</t>
  </si>
  <si>
    <t>1820</t>
  </si>
  <si>
    <t>1822</t>
  </si>
  <si>
    <t>1823</t>
  </si>
  <si>
    <t>1824</t>
  </si>
  <si>
    <t>1825</t>
  </si>
  <si>
    <t>1826</t>
  </si>
  <si>
    <t>1827</t>
  </si>
  <si>
    <t>1828</t>
  </si>
  <si>
    <t>1829</t>
  </si>
  <si>
    <t>1830</t>
  </si>
  <si>
    <t>1831</t>
  </si>
  <si>
    <t>1832</t>
  </si>
  <si>
    <t>1833</t>
  </si>
  <si>
    <t>1834</t>
  </si>
  <si>
    <t>1835</t>
  </si>
  <si>
    <t>1836</t>
  </si>
  <si>
    <t>1837</t>
  </si>
  <si>
    <t>1841</t>
  </si>
  <si>
    <t>1844</t>
  </si>
  <si>
    <t>1845</t>
  </si>
  <si>
    <t>1846</t>
  </si>
  <si>
    <t>1847</t>
  </si>
  <si>
    <t>1848</t>
  </si>
  <si>
    <t>1849</t>
  </si>
  <si>
    <t>1850</t>
  </si>
  <si>
    <t>1851</t>
  </si>
  <si>
    <t>1854</t>
  </si>
  <si>
    <t>1856</t>
  </si>
  <si>
    <t>1857</t>
  </si>
  <si>
    <t>1858</t>
  </si>
  <si>
    <t>1860</t>
  </si>
  <si>
    <t>1861</t>
  </si>
  <si>
    <t>1862</t>
  </si>
  <si>
    <t>1864</t>
  </si>
  <si>
    <t>1866</t>
  </si>
  <si>
    <t>1868</t>
  </si>
  <si>
    <t>1869</t>
  </si>
  <si>
    <t>1870</t>
  </si>
  <si>
    <t>1873</t>
  </si>
  <si>
    <t>1874</t>
  </si>
  <si>
    <t>1875</t>
  </si>
  <si>
    <t>1877</t>
  </si>
  <si>
    <t>1879</t>
  </si>
  <si>
    <t>1881</t>
  </si>
  <si>
    <t>1882</t>
  </si>
  <si>
    <t>1883</t>
  </si>
  <si>
    <t>1884</t>
  </si>
  <si>
    <t>1885</t>
  </si>
  <si>
    <t>1887</t>
  </si>
  <si>
    <t>1889</t>
  </si>
  <si>
    <t>1890</t>
  </si>
  <si>
    <t>1891</t>
  </si>
  <si>
    <t>1894</t>
  </si>
  <si>
    <t>1895</t>
  </si>
  <si>
    <t>1896</t>
  </si>
  <si>
    <t>1898</t>
  </si>
  <si>
    <t>1899</t>
  </si>
  <si>
    <t>1901</t>
  </si>
  <si>
    <t>1902</t>
  </si>
  <si>
    <t>1904</t>
  </si>
  <si>
    <t>1905</t>
  </si>
  <si>
    <t>1906</t>
  </si>
  <si>
    <t>1907</t>
  </si>
  <si>
    <t>1908</t>
  </si>
  <si>
    <t>1910</t>
  </si>
  <si>
    <t>1915</t>
  </si>
  <si>
    <t>1918</t>
  </si>
  <si>
    <t>1919</t>
  </si>
  <si>
    <t>1920</t>
  </si>
  <si>
    <t>1925</t>
  </si>
  <si>
    <t>1926</t>
  </si>
  <si>
    <t>1927</t>
  </si>
  <si>
    <t>1928</t>
  </si>
  <si>
    <t>1929</t>
  </si>
  <si>
    <t>1930</t>
  </si>
  <si>
    <t>1931</t>
  </si>
  <si>
    <t>1932</t>
  </si>
  <si>
    <t>1933</t>
  </si>
  <si>
    <t>1934</t>
  </si>
  <si>
    <t>1936</t>
  </si>
  <si>
    <t>1937</t>
  </si>
  <si>
    <t>1940</t>
  </si>
  <si>
    <t>1941</t>
  </si>
  <si>
    <t>1942</t>
  </si>
  <si>
    <t>1943</t>
  </si>
  <si>
    <t>1945</t>
  </si>
  <si>
    <t>1946</t>
  </si>
  <si>
    <t>1947</t>
  </si>
  <si>
    <t>1949</t>
  </si>
  <si>
    <t>1950</t>
  </si>
  <si>
    <t>1951</t>
  </si>
  <si>
    <t>1952</t>
  </si>
  <si>
    <t>1953</t>
  </si>
  <si>
    <t>1955</t>
  </si>
  <si>
    <t>1956</t>
  </si>
  <si>
    <t>1957</t>
  </si>
  <si>
    <t>1958</t>
  </si>
  <si>
    <t>1959</t>
  </si>
  <si>
    <t>1960</t>
  </si>
  <si>
    <t>1961</t>
  </si>
  <si>
    <t>1962</t>
  </si>
  <si>
    <t>1963</t>
  </si>
  <si>
    <t>1965</t>
  </si>
  <si>
    <t>1967</t>
  </si>
  <si>
    <t>1969</t>
  </si>
  <si>
    <t>1971</t>
  </si>
  <si>
    <t>1972</t>
  </si>
  <si>
    <t>1973</t>
  </si>
  <si>
    <t>1974</t>
  </si>
  <si>
    <t>1975</t>
  </si>
  <si>
    <t>1976</t>
  </si>
  <si>
    <t>1977</t>
  </si>
  <si>
    <t>1978</t>
  </si>
  <si>
    <t>1979</t>
  </si>
  <si>
    <t>1980</t>
  </si>
  <si>
    <t>1981</t>
  </si>
  <si>
    <t>1982</t>
  </si>
  <si>
    <t>1983</t>
  </si>
  <si>
    <t>1985</t>
  </si>
  <si>
    <t>1986</t>
  </si>
  <si>
    <t>1987</t>
  </si>
  <si>
    <t>1988</t>
  </si>
  <si>
    <t>1989</t>
  </si>
  <si>
    <t>1990</t>
  </si>
  <si>
    <t>1991</t>
  </si>
  <si>
    <t>1992</t>
  </si>
  <si>
    <t>1993</t>
  </si>
  <si>
    <t>1994</t>
  </si>
  <si>
    <t>1995</t>
  </si>
  <si>
    <t>1996</t>
  </si>
  <si>
    <t>1999</t>
  </si>
  <si>
    <t>2000</t>
  </si>
  <si>
    <t>2001</t>
  </si>
  <si>
    <t>2002</t>
  </si>
  <si>
    <t>2003</t>
  </si>
  <si>
    <t>2004</t>
  </si>
  <si>
    <t>2005</t>
  </si>
  <si>
    <t>2008</t>
  </si>
  <si>
    <t>2009</t>
  </si>
  <si>
    <t>2010</t>
  </si>
  <si>
    <t>2011</t>
  </si>
  <si>
    <t>2012</t>
  </si>
  <si>
    <t>2013</t>
  </si>
  <si>
    <t>2015</t>
  </si>
  <si>
    <t>2016</t>
  </si>
  <si>
    <t>2017</t>
  </si>
  <si>
    <t>2018</t>
  </si>
  <si>
    <t>2019</t>
  </si>
  <si>
    <t>2020</t>
  </si>
  <si>
    <t>2021</t>
  </si>
  <si>
    <t>2022</t>
  </si>
  <si>
    <t>2023</t>
  </si>
  <si>
    <t>2024</t>
  </si>
  <si>
    <t>2025</t>
  </si>
  <si>
    <t>2026</t>
  </si>
  <si>
    <t>2027</t>
  </si>
  <si>
    <t>2028</t>
  </si>
  <si>
    <t>2029</t>
  </si>
  <si>
    <t>2030</t>
  </si>
  <si>
    <t>2031</t>
  </si>
  <si>
    <t>2032</t>
  </si>
  <si>
    <t>2033</t>
  </si>
  <si>
    <t>2035</t>
  </si>
  <si>
    <t>2036</t>
  </si>
  <si>
    <t>2037</t>
  </si>
  <si>
    <t>2039</t>
  </si>
  <si>
    <t>2041</t>
  </si>
  <si>
    <t>2042</t>
  </si>
  <si>
    <t>2043</t>
  </si>
  <si>
    <t>2045</t>
  </si>
  <si>
    <t>2046</t>
  </si>
  <si>
    <t>2048</t>
  </si>
  <si>
    <t>2051</t>
  </si>
  <si>
    <t>2052</t>
  </si>
  <si>
    <t>2053</t>
  </si>
  <si>
    <t>2054</t>
  </si>
  <si>
    <t>2055</t>
  </si>
  <si>
    <t>2056</t>
  </si>
  <si>
    <t>2057</t>
  </si>
  <si>
    <t>2058</t>
  </si>
  <si>
    <t>2059</t>
  </si>
  <si>
    <t>2060</t>
  </si>
  <si>
    <t>2061</t>
  </si>
  <si>
    <t>2062</t>
  </si>
  <si>
    <t>2063</t>
  </si>
  <si>
    <t>2064</t>
  </si>
  <si>
    <t>2065</t>
  </si>
  <si>
    <t>2066</t>
  </si>
  <si>
    <t>2068</t>
  </si>
  <si>
    <t>2069</t>
  </si>
  <si>
    <t>2070</t>
  </si>
  <si>
    <t>2071</t>
  </si>
  <si>
    <t>2072</t>
  </si>
  <si>
    <t>2073</t>
  </si>
  <si>
    <t>2074</t>
  </si>
  <si>
    <t>2075</t>
  </si>
  <si>
    <t>2076</t>
  </si>
  <si>
    <t>2077</t>
  </si>
  <si>
    <t>2078</t>
  </si>
  <si>
    <t>2079</t>
  </si>
  <si>
    <t>2080</t>
  </si>
  <si>
    <t>2081</t>
  </si>
  <si>
    <t>2082</t>
  </si>
  <si>
    <t>2083</t>
  </si>
  <si>
    <t>2084</t>
  </si>
  <si>
    <t>2086</t>
  </si>
  <si>
    <t>2087</t>
  </si>
  <si>
    <t>2088</t>
  </si>
  <si>
    <t>2089</t>
  </si>
  <si>
    <t>2090</t>
  </si>
  <si>
    <t>2091</t>
  </si>
  <si>
    <t>2092</t>
  </si>
  <si>
    <t>2093</t>
  </si>
  <si>
    <t>2094</t>
  </si>
  <si>
    <t>2095</t>
  </si>
  <si>
    <t>2097</t>
  </si>
  <si>
    <t>2098</t>
  </si>
  <si>
    <t>2099</t>
  </si>
  <si>
    <t>2100</t>
  </si>
  <si>
    <t>2101</t>
  </si>
  <si>
    <t>2102</t>
  </si>
  <si>
    <t>2103</t>
  </si>
  <si>
    <t>2104</t>
  </si>
  <si>
    <t>2105</t>
  </si>
  <si>
    <t>2106</t>
  </si>
  <si>
    <t>2107</t>
  </si>
  <si>
    <t>2108</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</si>
  <si>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</si>
  <si>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</si>
  <si>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</si>
  <si>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</si>
  <si>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</si>
  <si>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</si>
  <si>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</si>
  <si>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</si>
  <si>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</si>
  <si>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</si>
  <si>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</si>
  <si>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</si>
  <si>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</si>
  <si>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</si>
  <si>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</si>
  <si>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</si>
  <si>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</si>
  <si>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</si>
  <si>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</si>
  <si>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</si>
  <si>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</si>
  <si>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</si>
  <si>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</si>
  <si>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</si>
  <si>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</si>
  <si>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</si>
  <si>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</si>
  <si>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</si>
  <si>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</si>
  <si>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</si>
  <si>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</si>
  <si>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</si>
  <si>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</si>
  <si>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</si>
  <si>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</si>
  <si>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</si>
  <si>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</si>
  <si>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</si>
  <si>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</si>
  <si>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</si>
  <si>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</si>
  <si>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</si>
  <si>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</si>
  <si>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</si>
  <si>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</si>
  <si>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</si>
  <si>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</si>
  <si>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</si>
  <si>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</si>
  <si>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</si>
  <si>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</si>
  <si>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</si>
  <si>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</si>
  <si>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</si>
  <si>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</si>
  <si>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</si>
  <si>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</si>
  <si>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</si>
  <si>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</si>
  <si>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</si>
  <si>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</si>
  <si>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</si>
  <si>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</si>
  <si>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</si>
  <si>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</si>
  <si>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</si>
  <si>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</si>
  <si>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</si>
  <si>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</si>
  <si>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</si>
  <si>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</si>
  <si>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</si>
  <si>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</si>
  <si>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</si>
  <si>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</si>
  <si>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</si>
  <si>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</si>
  <si>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</si>
  <si>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</si>
  <si>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</si>
  <si>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</si>
  <si>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</si>
  <si>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</si>
  <si>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</si>
  <si>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</si>
  <si>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</si>
  <si>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</si>
  <si>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</si>
  <si>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</si>
  <si>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</si>
  <si>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</si>
  <si>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</si>
  <si>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</si>
  <si>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</si>
  <si>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</si>
  <si>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</si>
  <si>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</si>
  <si>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</si>
  <si>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</si>
  <si>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</si>
  <si>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</si>
  <si>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</si>
  <si>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</si>
  <si>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</si>
  <si>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</si>
  <si>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</si>
  <si>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</si>
  <si>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</si>
  <si>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</si>
  <si>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</si>
  <si>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</si>
  <si>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</si>
  <si>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</si>
  <si>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</si>
  <si>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</si>
  <si>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</si>
  <si>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</si>
  <si>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</si>
  <si>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</si>
  <si>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</si>
  <si>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</si>
  <si>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</si>
  <si>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</si>
  <si>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</si>
  <si>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</si>
  <si>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</si>
  <si>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</si>
  <si>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</si>
  <si>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</si>
  <si>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</si>
  <si>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2242</t>
  </si>
  <si>
    <t>2243</t>
  </si>
  <si>
    <t>2244</t>
  </si>
  <si>
    <t>2245</t>
  </si>
  <si>
    <t>2246</t>
  </si>
  <si>
    <t>2247</t>
  </si>
  <si>
    <t>2248</t>
  </si>
  <si>
    <t>2250</t>
  </si>
  <si>
    <t>2251</t>
  </si>
  <si>
    <t>2252</t>
  </si>
  <si>
    <t>2253</t>
  </si>
  <si>
    <t>2254</t>
  </si>
  <si>
    <t>2255</t>
  </si>
  <si>
    <t>2257</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</si>
  <si>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</si>
  <si>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</si>
  <si>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</si>
  <si>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</si>
  <si>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</si>
  <si>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</si>
  <si>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</si>
  <si>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</si>
  <si>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</si>
  <si>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</si>
  <si>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</si>
  <si>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</si>
  <si>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</si>
  <si>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</si>
  <si>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</si>
  <si>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</si>
  <si>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</si>
  <si>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</si>
  <si>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</si>
  <si>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</si>
  <si>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</si>
  <si>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</si>
  <si>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</si>
  <si>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</si>
  <si>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</si>
  <si>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</si>
  <si>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</si>
  <si>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</si>
  <si>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</si>
  <si>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</si>
  <si>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</si>
  <si>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</si>
  <si>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</si>
  <si>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</si>
  <si>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</si>
  <si>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</si>
  <si>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</si>
  <si>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</si>
  <si>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</si>
  <si>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</si>
  <si>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</si>
  <si>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</si>
  <si>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</si>
  <si>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2302</t>
  </si>
  <si>
    <t>2303</t>
  </si>
  <si>
    <t>2304</t>
  </si>
  <si>
    <t>2305</t>
  </si>
  <si>
    <t>2306</t>
  </si>
  <si>
    <t>2307</t>
  </si>
  <si>
    <t>2308</t>
  </si>
  <si>
    <t>2309</t>
  </si>
  <si>
    <t>2310</t>
  </si>
  <si>
    <t>2312</t>
  </si>
  <si>
    <t>2314</t>
  </si>
  <si>
    <t>2315</t>
  </si>
  <si>
    <t>2316</t>
  </si>
  <si>
    <t>2317</t>
  </si>
  <si>
    <t>2318</t>
  </si>
  <si>
    <t>2319</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</si>
  <si>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</si>
  <si>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</si>
  <si>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</si>
  <si>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</si>
  <si>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</si>
  <si>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</si>
  <si>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</si>
  <si>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</si>
  <si>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</si>
  <si>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</si>
  <si>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</si>
  <si>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</si>
  <si>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</si>
  <si>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</si>
  <si>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</si>
  <si>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</si>
  <si>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</si>
  <si>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</si>
  <si>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</si>
  <si>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</si>
  <si>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</si>
  <si>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</si>
  <si>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</si>
  <si>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</si>
  <si>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</si>
  <si>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</si>
  <si>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</si>
  <si>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</si>
  <si>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</si>
  <si>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</si>
  <si>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</si>
  <si>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</si>
  <si>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</si>
  <si>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</si>
  <si>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2355</t>
  </si>
  <si>
    <t>2356</t>
  </si>
  <si>
    <t>2357</t>
  </si>
  <si>
    <t>2359</t>
  </si>
  <si>
    <t>2360</t>
  </si>
  <si>
    <t>2361</t>
  </si>
  <si>
    <t>2362</t>
  </si>
  <si>
    <t>2363</t>
  </si>
  <si>
    <t>2365</t>
  </si>
  <si>
    <t>2366</t>
  </si>
  <si>
    <t>2367</t>
  </si>
  <si>
    <t>2368</t>
  </si>
  <si>
    <t>2369</t>
  </si>
  <si>
    <t>2370</t>
  </si>
  <si>
    <t>2372</t>
  </si>
  <si>
    <t>2373</t>
  </si>
  <si>
    <t>2374</t>
  </si>
  <si>
    <t>2375</t>
  </si>
  <si>
    <t>2376</t>
  </si>
  <si>
    <t>2377</t>
  </si>
  <si>
    <t>2378</t>
  </si>
  <si>
    <t>2379</t>
  </si>
  <si>
    <t>2380</t>
  </si>
  <si>
    <t>2381</t>
  </si>
  <si>
    <t>2382</t>
  </si>
  <si>
    <t>2383</t>
  </si>
  <si>
    <t>2384</t>
  </si>
  <si>
    <t>2385</t>
  </si>
  <si>
    <t>2387</t>
  </si>
  <si>
    <t>2388</t>
  </si>
  <si>
    <t>2389</t>
  </si>
  <si>
    <t>2390</t>
  </si>
  <si>
    <t>2392</t>
  </si>
  <si>
    <t>2393</t>
  </si>
  <si>
    <t>2394</t>
  </si>
  <si>
    <t>2395</t>
  </si>
  <si>
    <t>2397</t>
  </si>
  <si>
    <t>2398</t>
  </si>
  <si>
    <t>2399</t>
  </si>
  <si>
    <t>2400</t>
  </si>
  <si>
    <t>2401</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</si>
  <si>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</si>
  <si>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</si>
  <si>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</si>
  <si>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</si>
  <si>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</si>
  <si>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</si>
  <si>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</si>
  <si>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</si>
  <si>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</si>
  <si>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</si>
  <si>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</si>
  <si>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</si>
  <si>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</si>
  <si>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</si>
  <si>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</si>
  <si>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</si>
  <si>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</si>
  <si>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</si>
  <si>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</si>
  <si>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</si>
  <si>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</si>
  <si>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</si>
  <si>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</si>
  <si>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</si>
  <si>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2428</t>
  </si>
  <si>
    <t>2429</t>
  </si>
  <si>
    <t>2430</t>
  </si>
  <si>
    <t>2431</t>
  </si>
  <si>
    <t>2432</t>
  </si>
  <si>
    <t>2433</t>
  </si>
  <si>
    <t>2434</t>
  </si>
  <si>
    <t>2435</t>
  </si>
  <si>
    <t>2436</t>
  </si>
  <si>
    <t>2437</t>
  </si>
  <si>
    <t>2438</t>
  </si>
  <si>
    <t>2439</t>
  </si>
  <si>
    <t>2440</t>
  </si>
  <si>
    <t>2441</t>
  </si>
  <si>
    <t>2442</t>
  </si>
  <si>
    <t>2443</t>
  </si>
  <si>
    <t>2444</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</si>
  <si>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</si>
  <si>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</si>
  <si>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</si>
  <si>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</si>
  <si>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</si>
  <si>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</si>
  <si>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</si>
  <si>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</si>
  <si>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</si>
  <si>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</si>
  <si>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</si>
  <si>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</si>
  <si>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</si>
  <si>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</si>
  <si>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</si>
  <si>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</si>
  <si>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</si>
  <si>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</si>
  <si>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</si>
  <si>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</si>
  <si>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</si>
  <si>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</si>
  <si>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</si>
  <si>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</si>
  <si>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</si>
  <si>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</si>
  <si>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</si>
  <si>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</si>
  <si>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</si>
  <si>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</si>
  <si>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</si>
  <si>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</si>
  <si>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</si>
  <si>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</si>
  <si>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</si>
  <si>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</si>
  <si>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</si>
  <si>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</si>
  <si>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</si>
  <si>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</si>
  <si>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2486</t>
  </si>
  <si>
    <t>2487</t>
  </si>
  <si>
    <t>2488</t>
  </si>
  <si>
    <t>2489</t>
  </si>
  <si>
    <t>2490</t>
  </si>
  <si>
    <t>2493</t>
  </si>
  <si>
    <t>2494</t>
  </si>
  <si>
    <t>2495</t>
  </si>
  <si>
    <t>2496</t>
  </si>
  <si>
    <t>2497</t>
  </si>
  <si>
    <t>2498</t>
  </si>
  <si>
    <t>2499</t>
  </si>
  <si>
    <t>2500</t>
  </si>
  <si>
    <t>2501</t>
  </si>
  <si>
    <t>2502</t>
  </si>
  <si>
    <t>2503</t>
  </si>
  <si>
    <t>2504</t>
  </si>
  <si>
    <t>2505</t>
  </si>
  <si>
    <t>2506</t>
  </si>
  <si>
    <t>2507</t>
  </si>
  <si>
    <t>2508</t>
  </si>
  <si>
    <t>2509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</si>
  <si>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</si>
  <si>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</si>
  <si>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</si>
  <si>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</si>
  <si>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</si>
  <si>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</si>
  <si>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</si>
  <si>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</si>
  <si>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</si>
  <si>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</si>
  <si>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</si>
  <si>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</si>
  <si>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</si>
  <si>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</si>
  <si>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</si>
  <si>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</si>
  <si>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</si>
  <si>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</si>
  <si>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</si>
  <si>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</si>
  <si>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</si>
  <si>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</si>
  <si>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</si>
  <si>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</si>
  <si>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</si>
  <si>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</si>
  <si>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</si>
  <si>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</si>
  <si>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</si>
  <si>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</si>
  <si>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</si>
  <si>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</si>
  <si>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</si>
  <si>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</si>
  <si>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2545</t>
  </si>
  <si>
    <t>2546</t>
  </si>
  <si>
    <t>2548</t>
  </si>
  <si>
    <t>2549</t>
  </si>
  <si>
    <t>2550</t>
  </si>
  <si>
    <t>2551</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</si>
  <si>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</si>
  <si>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</si>
  <si>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</si>
  <si>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</si>
  <si>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</si>
  <si>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</si>
  <si>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</si>
  <si>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</si>
  <si>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</si>
  <si>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</si>
  <si>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</si>
  <si>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</si>
  <si>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</si>
  <si>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</si>
  <si>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</si>
  <si>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</si>
  <si>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</si>
  <si>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</si>
  <si>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</si>
  <si>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</si>
  <si>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</si>
  <si>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</si>
  <si>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</si>
  <si>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</si>
  <si>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</si>
  <si>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</si>
  <si>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</si>
  <si>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</si>
  <si>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</si>
  <si>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</si>
  <si>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</si>
  <si>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</si>
  <si>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2585</t>
  </si>
  <si>
    <t>2586</t>
  </si>
  <si>
    <t>2587</t>
  </si>
  <si>
    <t>2588</t>
  </si>
  <si>
    <t>2589</t>
  </si>
  <si>
    <t>2590</t>
  </si>
  <si>
    <t>2591</t>
  </si>
  <si>
    <t>2592</t>
  </si>
  <si>
    <t>2593</t>
  </si>
  <si>
    <t>2594</t>
  </si>
  <si>
    <t>2595</t>
  </si>
  <si>
    <t>2596</t>
  </si>
  <si>
    <t>2597</t>
  </si>
  <si>
    <t>2598</t>
  </si>
  <si>
    <t>2599</t>
  </si>
  <si>
    <t>2600</t>
  </si>
  <si>
    <t>2601</t>
  </si>
  <si>
    <t>2603</t>
  </si>
  <si>
    <t>2604</t>
  </si>
  <si>
    <t>2605</t>
  </si>
  <si>
    <t>2606</t>
  </si>
  <si>
    <t>2607</t>
  </si>
  <si>
    <t>2608</t>
  </si>
  <si>
    <t>2609</t>
  </si>
  <si>
    <t>2610</t>
  </si>
  <si>
    <t>2612</t>
  </si>
  <si>
    <t>2613</t>
  </si>
  <si>
    <t>2614</t>
  </si>
  <si>
    <t>2615</t>
  </si>
  <si>
    <t>2616</t>
  </si>
  <si>
    <t>2617</t>
  </si>
  <si>
    <t>2618</t>
  </si>
  <si>
    <t>2619</t>
  </si>
  <si>
    <t>2620</t>
  </si>
  <si>
    <t>2621</t>
  </si>
  <si>
    <t>2622</t>
  </si>
  <si>
    <t>2623</t>
  </si>
  <si>
    <t>2624</t>
  </si>
  <si>
    <t>2625</t>
  </si>
  <si>
    <t>2626</t>
  </si>
  <si>
    <t>2627</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</si>
  <si>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</si>
  <si>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</si>
  <si>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</si>
  <si>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</si>
  <si>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</si>
  <si>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</si>
  <si>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</si>
  <si>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</si>
  <si>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</si>
  <si>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</si>
  <si>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</si>
  <si>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</si>
  <si>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</si>
  <si>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</si>
  <si>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</si>
  <si>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</si>
  <si>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</si>
  <si>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</si>
  <si>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</si>
  <si>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</si>
  <si>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</si>
  <si>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</si>
  <si>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</si>
  <si>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</si>
  <si>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</si>
  <si>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</si>
  <si>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</si>
  <si>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</si>
  <si>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</si>
  <si>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</si>
  <si>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</si>
  <si>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2661</t>
  </si>
  <si>
    <t>2662</t>
  </si>
  <si>
    <t>2663</t>
  </si>
  <si>
    <t>2665</t>
  </si>
  <si>
    <t>2666</t>
  </si>
  <si>
    <t>2667</t>
  </si>
  <si>
    <t>2668</t>
  </si>
  <si>
    <t>2669</t>
  </si>
  <si>
    <t>2670</t>
  </si>
  <si>
    <t>2671</t>
  </si>
  <si>
    <t>2672</t>
  </si>
  <si>
    <t>2673</t>
  </si>
  <si>
    <t>2674</t>
  </si>
  <si>
    <t>2675</t>
  </si>
  <si>
    <t>2676</t>
  </si>
  <si>
    <t>2677</t>
  </si>
  <si>
    <t>2678</t>
  </si>
  <si>
    <t>2679</t>
  </si>
  <si>
    <t>2680</t>
  </si>
  <si>
    <t>2681</t>
  </si>
  <si>
    <t>2682</t>
  </si>
  <si>
    <t>2683</t>
  </si>
  <si>
    <t>2684</t>
  </si>
  <si>
    <t>2686</t>
  </si>
  <si>
    <t>2687</t>
  </si>
  <si>
    <t>2688</t>
  </si>
  <si>
    <t>2689</t>
  </si>
  <si>
    <t>2690</t>
  </si>
  <si>
    <t>2691</t>
  </si>
  <si>
    <t>2692</t>
  </si>
  <si>
    <t>2693</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</si>
  <si>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</si>
  <si>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</si>
  <si>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</si>
  <si>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</si>
  <si>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</si>
  <si>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</si>
  <si>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</si>
  <si>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</si>
  <si>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</si>
  <si>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</si>
  <si>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</si>
  <si>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</si>
  <si>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</si>
  <si>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</si>
  <si>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</si>
  <si>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</si>
  <si>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</si>
  <si>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</si>
  <si>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</si>
  <si>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</si>
  <si>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</si>
  <si>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</si>
  <si>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</si>
  <si>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</si>
  <si>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</si>
  <si>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</si>
  <si>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</si>
  <si>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</si>
  <si>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</si>
  <si>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</si>
  <si>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</si>
  <si>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</si>
  <si>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</si>
  <si>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</si>
  <si>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</si>
  <si>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</si>
  <si>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</si>
  <si>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</si>
  <si>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</si>
  <si>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</si>
  <si>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</si>
  <si>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</si>
  <si>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</si>
  <si>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</si>
  <si>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</si>
  <si>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</si>
  <si>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</si>
  <si>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</si>
  <si>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</si>
  <si>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</si>
  <si>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</si>
  <si>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</si>
  <si>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</si>
  <si>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</si>
  <si>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</si>
  <si>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</si>
  <si>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</si>
  <si>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</si>
  <si>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</si>
  <si>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</si>
  <si>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</si>
  <si>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</si>
  <si>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</si>
  <si>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</si>
  <si>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</si>
  <si>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</si>
  <si>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</si>
  <si>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</si>
  <si>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</si>
  <si>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</si>
  <si>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</si>
  <si>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</si>
  <si>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</si>
  <si>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</si>
  <si>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</si>
  <si>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</si>
  <si>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</si>
  <si>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</si>
  <si>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</si>
  <si>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</si>
  <si>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</si>
  <si>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</si>
  <si>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</si>
  <si>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</si>
  <si>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</si>
  <si>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</si>
  <si>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</si>
  <si>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</si>
  <si>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</si>
  <si>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</si>
  <si>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</si>
  <si>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2788</t>
  </si>
  <si>
    <t>2789</t>
  </si>
  <si>
    <t>2790</t>
  </si>
  <si>
    <t>2791</t>
  </si>
  <si>
    <t>2792</t>
  </si>
  <si>
    <t>2793</t>
  </si>
  <si>
    <t>2794</t>
  </si>
  <si>
    <t>2795</t>
  </si>
  <si>
    <t>2796</t>
  </si>
  <si>
    <t>2797</t>
  </si>
  <si>
    <t>2798</t>
  </si>
  <si>
    <t>2799</t>
  </si>
  <si>
    <t>2801</t>
  </si>
  <si>
    <t>2802</t>
  </si>
  <si>
    <t>2803</t>
  </si>
  <si>
    <t>2804</t>
  </si>
  <si>
    <t>2805</t>
  </si>
  <si>
    <t>2806</t>
  </si>
  <si>
    <t>2807</t>
  </si>
  <si>
    <t>2808</t>
  </si>
  <si>
    <t>2809</t>
  </si>
  <si>
    <t>2810</t>
  </si>
  <si>
    <t>2811</t>
  </si>
  <si>
    <t>2812</t>
  </si>
  <si>
    <t>2814</t>
  </si>
  <si>
    <t>2815</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</si>
  <si>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</si>
  <si>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</si>
  <si>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</si>
  <si>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</si>
  <si>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</si>
  <si>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</si>
  <si>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</si>
  <si>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</si>
  <si>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</si>
  <si>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</si>
  <si>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</si>
  <si>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</si>
  <si>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</si>
  <si>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</si>
  <si>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</si>
  <si>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</si>
  <si>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</si>
  <si>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</si>
  <si>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</si>
  <si>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</si>
  <si>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</si>
  <si>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</si>
  <si>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</si>
  <si>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</si>
  <si>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</si>
  <si>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</si>
  <si>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</si>
  <si>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</si>
  <si>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</si>
  <si>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</si>
  <si>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</si>
  <si>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</si>
  <si>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</si>
  <si>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</si>
  <si>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</si>
  <si>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</si>
  <si>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</si>
  <si>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</si>
  <si>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</si>
  <si>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</si>
  <si>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</si>
  <si>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</si>
  <si>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</si>
  <si>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</si>
  <si>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</si>
  <si>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</si>
  <si>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</si>
  <si>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</si>
  <si>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</si>
  <si>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</si>
  <si>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</si>
  <si>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</si>
  <si>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</si>
  <si>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</si>
  <si>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</si>
  <si>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</si>
  <si>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</si>
  <si>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</si>
  <si>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</si>
  <si>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2876</t>
  </si>
  <si>
    <t>2877</t>
  </si>
  <si>
    <t>2878</t>
  </si>
  <si>
    <t>2879</t>
  </si>
  <si>
    <t>2880</t>
  </si>
  <si>
    <t>2881</t>
  </si>
  <si>
    <t>2882</t>
  </si>
  <si>
    <t>2883</t>
  </si>
  <si>
    <t>2884</t>
  </si>
  <si>
    <t>2885</t>
  </si>
  <si>
    <t>2886</t>
  </si>
  <si>
    <t>2888</t>
  </si>
  <si>
    <t>2889</t>
  </si>
  <si>
    <t>2890</t>
  </si>
  <si>
    <t>2891</t>
  </si>
  <si>
    <t>2892</t>
  </si>
  <si>
    <t>2893</t>
  </si>
  <si>
    <t>2894</t>
  </si>
  <si>
    <t>2895</t>
  </si>
  <si>
    <t>2896</t>
  </si>
  <si>
    <t>2897</t>
  </si>
  <si>
    <t>2898</t>
  </si>
  <si>
    <t>2899</t>
  </si>
  <si>
    <t>2900</t>
  </si>
  <si>
    <t>2901</t>
  </si>
  <si>
    <t>2902</t>
  </si>
  <si>
    <t>2903</t>
  </si>
  <si>
    <t>2904</t>
  </si>
  <si>
    <t>2905</t>
  </si>
  <si>
    <t>2906</t>
  </si>
  <si>
    <t>2907</t>
  </si>
  <si>
    <t>2908</t>
  </si>
  <si>
    <t>2909</t>
  </si>
  <si>
    <t>2910</t>
  </si>
  <si>
    <t>2911</t>
  </si>
  <si>
    <t>2912</t>
  </si>
  <si>
    <t>2913</t>
  </si>
  <si>
    <t>2916</t>
  </si>
  <si>
    <t>2917</t>
  </si>
  <si>
    <t>2918</t>
  </si>
  <si>
    <t>2919</t>
  </si>
  <si>
    <t>2920</t>
  </si>
  <si>
    <t>2921</t>
  </si>
  <si>
    <t>2922</t>
  </si>
  <si>
    <t>2923</t>
  </si>
  <si>
    <t>2925</t>
  </si>
  <si>
    <t>2926</t>
  </si>
  <si>
    <t>2927</t>
  </si>
  <si>
    <t>2928</t>
  </si>
  <si>
    <t>2929</t>
  </si>
  <si>
    <t>2930</t>
  </si>
  <si>
    <t>2931</t>
  </si>
  <si>
    <t>2932</t>
  </si>
  <si>
    <t>2933</t>
  </si>
  <si>
    <t>2934</t>
  </si>
  <si>
    <t>2935</t>
  </si>
  <si>
    <t>2936</t>
  </si>
  <si>
    <t>2937</t>
  </si>
  <si>
    <t>2938</t>
  </si>
  <si>
    <t>2939</t>
  </si>
  <si>
    <t>2940</t>
  </si>
  <si>
    <t>2941</t>
  </si>
  <si>
    <t>2942</t>
  </si>
  <si>
    <t>2943</t>
  </si>
  <si>
    <t>2944</t>
  </si>
  <si>
    <t>2945</t>
  </si>
  <si>
    <t>2946</t>
  </si>
  <si>
    <t>2948</t>
  </si>
  <si>
    <t>2949</t>
  </si>
  <si>
    <t>2950</t>
  </si>
  <si>
    <t>2951</t>
  </si>
  <si>
    <t>2952</t>
  </si>
  <si>
    <t>2953</t>
  </si>
  <si>
    <t>2955</t>
  </si>
  <si>
    <t>2956</t>
  </si>
  <si>
    <t>2957</t>
  </si>
  <si>
    <t>2958</t>
  </si>
  <si>
    <t>2959</t>
  </si>
  <si>
    <t>2960</t>
  </si>
  <si>
    <t>2961</t>
  </si>
  <si>
    <t>2962</t>
  </si>
  <si>
    <t>2963</t>
  </si>
  <si>
    <t>2964</t>
  </si>
  <si>
    <t>2965</t>
  </si>
  <si>
    <t>2966</t>
  </si>
  <si>
    <t>2967</t>
  </si>
  <si>
    <t>2968</t>
  </si>
  <si>
    <t>2969</t>
  </si>
  <si>
    <t>2970</t>
  </si>
  <si>
    <t>2971</t>
  </si>
  <si>
    <t>2972</t>
  </si>
  <si>
    <t>2973</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</si>
  <si>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</si>
  <si>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</si>
  <si>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</si>
  <si>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</si>
  <si>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</si>
  <si>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</si>
  <si>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</si>
  <si>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</si>
  <si>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</si>
  <si>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</si>
  <si>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</si>
  <si>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</si>
  <si>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</si>
  <si>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</si>
  <si>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</si>
  <si>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</si>
  <si>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</si>
  <si>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</si>
  <si>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</si>
  <si>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</si>
  <si>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</si>
  <si>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</si>
  <si>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</si>
  <si>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</si>
  <si>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</si>
  <si>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</si>
  <si>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3000</t>
  </si>
  <si>
    <t>3001</t>
  </si>
  <si>
    <t>3002</t>
  </si>
  <si>
    <t>3003</t>
  </si>
  <si>
    <t>3004</t>
  </si>
  <si>
    <t>3006</t>
  </si>
  <si>
    <t>3007</t>
  </si>
  <si>
    <t>3008</t>
  </si>
  <si>
    <t>3009</t>
  </si>
  <si>
    <t>3010</t>
  </si>
  <si>
    <t>3011</t>
  </si>
  <si>
    <t>3013</t>
  </si>
  <si>
    <t>3014</t>
  </si>
  <si>
    <t>3016</t>
  </si>
  <si>
    <t>3017</t>
  </si>
  <si>
    <t>3018</t>
  </si>
  <si>
    <t>3019</t>
  </si>
  <si>
    <t>3020</t>
  </si>
  <si>
    <t>3021</t>
  </si>
  <si>
    <t>3022</t>
  </si>
  <si>
    <t>3023</t>
  </si>
  <si>
    <t>3024</t>
  </si>
  <si>
    <t>3025</t>
  </si>
  <si>
    <t>3026</t>
  </si>
  <si>
    <t>3027</t>
  </si>
  <si>
    <t>3028</t>
  </si>
  <si>
    <t>3029</t>
  </si>
  <si>
    <t>3031</t>
  </si>
  <si>
    <t>3032</t>
  </si>
  <si>
    <t>3033</t>
  </si>
  <si>
    <t>3034</t>
  </si>
  <si>
    <t>3035</t>
  </si>
  <si>
    <t>3036</t>
  </si>
  <si>
    <t>3037</t>
  </si>
  <si>
    <t>3038</t>
  </si>
  <si>
    <t>3039</t>
  </si>
  <si>
    <t>3040</t>
  </si>
  <si>
    <t>3041</t>
  </si>
  <si>
    <t>3042</t>
  </si>
  <si>
    <t>3043</t>
  </si>
  <si>
    <t>3044</t>
  </si>
  <si>
    <t>3045</t>
  </si>
  <si>
    <t>3046</t>
  </si>
  <si>
    <t>3049</t>
  </si>
  <si>
    <t>3050</t>
  </si>
  <si>
    <t>3052</t>
  </si>
  <si>
    <t>3053</t>
  </si>
  <si>
    <t>3054</t>
  </si>
  <si>
    <t>3055</t>
  </si>
  <si>
    <t>3056</t>
  </si>
  <si>
    <t>3057</t>
  </si>
  <si>
    <t>3059</t>
  </si>
  <si>
    <t>3061</t>
  </si>
  <si>
    <t>3062</t>
  </si>
  <si>
    <t>3063</t>
  </si>
  <si>
    <t>3064</t>
  </si>
  <si>
    <t>3065</t>
  </si>
  <si>
    <t>3066</t>
  </si>
  <si>
    <t>3067</t>
  </si>
  <si>
    <t>3068</t>
  </si>
  <si>
    <t>3069</t>
  </si>
  <si>
    <t>3070</t>
  </si>
  <si>
    <t>3071</t>
  </si>
  <si>
    <t>3072</t>
  </si>
  <si>
    <t>3073</t>
  </si>
  <si>
    <t>3074</t>
  </si>
  <si>
    <t>3075</t>
  </si>
  <si>
    <t>3076</t>
  </si>
  <si>
    <t>3077</t>
  </si>
  <si>
    <t>3078</t>
  </si>
  <si>
    <t>3079</t>
  </si>
  <si>
    <t>3080</t>
  </si>
  <si>
    <t>3082</t>
  </si>
  <si>
    <t>3083</t>
  </si>
  <si>
    <t>3084</t>
  </si>
  <si>
    <t>3085</t>
  </si>
  <si>
    <t>3086</t>
  </si>
  <si>
    <t>3087</t>
  </si>
  <si>
    <t>3088</t>
  </si>
  <si>
    <t>3089</t>
  </si>
  <si>
    <t>3090</t>
  </si>
  <si>
    <t>3091</t>
  </si>
  <si>
    <t>3092</t>
  </si>
  <si>
    <t>3093</t>
  </si>
  <si>
    <t>3095</t>
  </si>
  <si>
    <t>3096</t>
  </si>
  <si>
    <t>3097</t>
  </si>
  <si>
    <t>3098</t>
  </si>
  <si>
    <t>3099</t>
  </si>
  <si>
    <t>3101</t>
  </si>
  <si>
    <t>3102</t>
  </si>
  <si>
    <t>3103</t>
  </si>
  <si>
    <t>3104</t>
  </si>
  <si>
    <t>3105</t>
  </si>
  <si>
    <t>3110</t>
  </si>
  <si>
    <t>3111</t>
  </si>
  <si>
    <t>3112</t>
  </si>
  <si>
    <t>3113</t>
  </si>
  <si>
    <t>3114</t>
  </si>
  <si>
    <t>3115</t>
  </si>
  <si>
    <t>3117</t>
  </si>
  <si>
    <t>3118</t>
  </si>
  <si>
    <t>3119</t>
  </si>
  <si>
    <t>3120</t>
  </si>
  <si>
    <t>3121</t>
  </si>
  <si>
    <t>3122</t>
  </si>
  <si>
    <t>3123</t>
  </si>
  <si>
    <t>3125</t>
  </si>
  <si>
    <t>3126</t>
  </si>
  <si>
    <t>3127</t>
  </si>
  <si>
    <t>3128</t>
  </si>
  <si>
    <t>3129</t>
  </si>
  <si>
    <t>3130</t>
  </si>
  <si>
    <t>3131</t>
  </si>
  <si>
    <t>3132</t>
  </si>
  <si>
    <t>3133</t>
  </si>
  <si>
    <t>3135</t>
  </si>
  <si>
    <t>3136</t>
  </si>
  <si>
    <t>3137</t>
  </si>
  <si>
    <t>3139</t>
  </si>
  <si>
    <t>3140</t>
  </si>
  <si>
    <t>3142</t>
  </si>
  <si>
    <t>3143</t>
  </si>
  <si>
    <t>3144</t>
  </si>
  <si>
    <t>3145</t>
  </si>
  <si>
    <t>3146</t>
  </si>
  <si>
    <t>3148</t>
  </si>
  <si>
    <t>3149</t>
  </si>
  <si>
    <t>3150</t>
  </si>
  <si>
    <t>3151</t>
  </si>
  <si>
    <t>3152</t>
  </si>
  <si>
    <t>3153</t>
  </si>
  <si>
    <t>3154</t>
  </si>
  <si>
    <t>3155</t>
  </si>
  <si>
    <t>3156</t>
  </si>
  <si>
    <t>3157</t>
  </si>
  <si>
    <t>3158</t>
  </si>
  <si>
    <t>3159</t>
  </si>
  <si>
    <t>3160</t>
  </si>
  <si>
    <t>3161</t>
  </si>
  <si>
    <t>3162</t>
  </si>
  <si>
    <t>3165</t>
  </si>
  <si>
    <t>3166</t>
  </si>
  <si>
    <t>3167</t>
  </si>
  <si>
    <t>3169</t>
  </si>
  <si>
    <t>3171</t>
  </si>
  <si>
    <t>3172</t>
  </si>
  <si>
    <t>3174</t>
  </si>
  <si>
    <t>3176</t>
  </si>
  <si>
    <t>3177</t>
  </si>
  <si>
    <t>3178</t>
  </si>
  <si>
    <t>3179</t>
  </si>
  <si>
    <t>3185</t>
  </si>
  <si>
    <t>3188</t>
  </si>
  <si>
    <t>3190</t>
  </si>
  <si>
    <t>3192</t>
  </si>
  <si>
    <t>3193</t>
  </si>
  <si>
    <t>3195</t>
  </si>
  <si>
    <t>3196</t>
  </si>
  <si>
    <t>3197</t>
  </si>
  <si>
    <t>3199</t>
  </si>
  <si>
    <t>3200</t>
  </si>
  <si>
    <t>3201</t>
  </si>
  <si>
    <t>3202</t>
  </si>
  <si>
    <t>3203</t>
  </si>
  <si>
    <t>3204</t>
  </si>
  <si>
    <t>3207</t>
  </si>
  <si>
    <t>3211</t>
  </si>
  <si>
    <t>3212</t>
  </si>
  <si>
    <t>3214</t>
  </si>
  <si>
    <t>3215</t>
  </si>
  <si>
    <t>3217</t>
  </si>
  <si>
    <t>3218</t>
  </si>
  <si>
    <t>3220</t>
  </si>
  <si>
    <t>3222</t>
  </si>
  <si>
    <t>3223</t>
  </si>
  <si>
    <t>3224</t>
  </si>
  <si>
    <t>3226</t>
  </si>
  <si>
    <t>3228</t>
  </si>
  <si>
    <t>3229</t>
  </si>
  <si>
    <t>3230</t>
  </si>
  <si>
    <t>3231</t>
  </si>
  <si>
    <t>3232</t>
  </si>
  <si>
    <t>3233</t>
  </si>
  <si>
    <t>3234</t>
  </si>
  <si>
    <t>3235</t>
  </si>
  <si>
    <t>3237</t>
  </si>
  <si>
    <t>3238</t>
  </si>
  <si>
    <t>3239</t>
  </si>
  <si>
    <t>3241</t>
  </si>
  <si>
    <t>3243</t>
  </si>
  <si>
    <t>3245</t>
  </si>
  <si>
    <t>3248</t>
  </si>
  <si>
    <t>3249</t>
  </si>
  <si>
    <t>3250</t>
  </si>
  <si>
    <t>3252</t>
  </si>
  <si>
    <t>3253</t>
  </si>
  <si>
    <t>3258</t>
  </si>
  <si>
    <t>3259</t>
  </si>
  <si>
    <t>3260</t>
  </si>
  <si>
    <t>3261</t>
  </si>
  <si>
    <t>3262</t>
  </si>
  <si>
    <t>3264</t>
  </si>
  <si>
    <t>3265</t>
  </si>
  <si>
    <t>3266</t>
  </si>
  <si>
    <t>3268</t>
  </si>
  <si>
    <t>3269</t>
  </si>
  <si>
    <t>3270</t>
  </si>
  <si>
    <t>3271</t>
  </si>
  <si>
    <t>3272</t>
  </si>
  <si>
    <t>3273</t>
  </si>
  <si>
    <t>3274</t>
  </si>
  <si>
    <t>3279</t>
  </si>
  <si>
    <t>3287</t>
  </si>
  <si>
    <t>3383</t>
  </si>
  <si>
    <t>3392</t>
  </si>
  <si>
    <t>3498</t>
  </si>
  <si>
    <t>3500</t>
  </si>
  <si>
    <t>3501</t>
  </si>
  <si>
    <t>3503</t>
  </si>
  <si>
    <t>3504</t>
  </si>
  <si>
    <t>3505</t>
  </si>
  <si>
    <t>3506</t>
  </si>
  <si>
    <t>3508</t>
  </si>
  <si>
    <t>3509</t>
  </si>
  <si>
    <t>3511</t>
  </si>
  <si>
    <t>3512</t>
  </si>
  <si>
    <t>3513</t>
  </si>
  <si>
    <t>3514</t>
  </si>
  <si>
    <t>3515</t>
  </si>
  <si>
    <t>3516</t>
  </si>
  <si>
    <t>3517</t>
  </si>
  <si>
    <t>3518</t>
  </si>
  <si>
    <t>3519</t>
  </si>
  <si>
    <t>3520</t>
  </si>
  <si>
    <t>3521</t>
  </si>
  <si>
    <t>3524</t>
  </si>
  <si>
    <t>3526</t>
  </si>
  <si>
    <t>3527</t>
  </si>
  <si>
    <t>3529</t>
  </si>
  <si>
    <t>3530</t>
  </si>
  <si>
    <t>3531</t>
  </si>
  <si>
    <t>3533</t>
  </si>
  <si>
    <t>3536</t>
  </si>
  <si>
    <t>3537</t>
  </si>
  <si>
    <t>3539</t>
  </si>
  <si>
    <t>3540</t>
  </si>
  <si>
    <t>3541</t>
  </si>
  <si>
    <t>3542</t>
  </si>
  <si>
    <t>3543</t>
  </si>
  <si>
    <t>3544</t>
  </si>
  <si>
    <t>3545</t>
  </si>
  <si>
    <t>3546</t>
  </si>
  <si>
    <t>3547</t>
  </si>
  <si>
    <t>3548</t>
  </si>
  <si>
    <t>3549</t>
  </si>
  <si>
    <t>3551</t>
  </si>
  <si>
    <t>3553</t>
  </si>
  <si>
    <t>3554</t>
  </si>
  <si>
    <t>3555</t>
  </si>
  <si>
    <t>3556</t>
  </si>
  <si>
    <t>3557</t>
  </si>
  <si>
    <t>3558</t>
  </si>
  <si>
    <t>3559</t>
  </si>
  <si>
    <t>3560</t>
  </si>
  <si>
    <t>3561</t>
  </si>
  <si>
    <t>3562</t>
  </si>
  <si>
    <t>3563</t>
  </si>
  <si>
    <t>3564</t>
  </si>
  <si>
    <t>3565</t>
  </si>
  <si>
    <t>3566</t>
  </si>
  <si>
    <t>3567</t>
  </si>
  <si>
    <t>3568</t>
  </si>
  <si>
    <t>3570</t>
  </si>
  <si>
    <t>3571</t>
  </si>
  <si>
    <t>3573</t>
  </si>
  <si>
    <t>3574</t>
  </si>
  <si>
    <t>3575</t>
  </si>
  <si>
    <t>3576</t>
  </si>
  <si>
    <t>3577</t>
  </si>
  <si>
    <t>3578</t>
  </si>
  <si>
    <t>3579</t>
  </si>
  <si>
    <t>3580</t>
  </si>
  <si>
    <t>3581</t>
  </si>
  <si>
    <t>3582</t>
  </si>
  <si>
    <t>3583</t>
  </si>
  <si>
    <t>3585</t>
  </si>
  <si>
    <t>3586</t>
  </si>
  <si>
    <t>3587</t>
  </si>
  <si>
    <t>3588</t>
  </si>
  <si>
    <t>3590</t>
  </si>
  <si>
    <t>3591</t>
  </si>
  <si>
    <t>3593</t>
  </si>
  <si>
    <t>3594</t>
  </si>
  <si>
    <t>3595</t>
  </si>
  <si>
    <t>3596</t>
  </si>
  <si>
    <t>3597</t>
  </si>
  <si>
    <t>3598</t>
  </si>
  <si>
    <t>3599</t>
  </si>
  <si>
    <t>3600</t>
  </si>
  <si>
    <t>3601</t>
  </si>
  <si>
    <t>3602</t>
  </si>
  <si>
    <t>3603</t>
  </si>
  <si>
    <t>3604</t>
  </si>
  <si>
    <t>3605</t>
  </si>
  <si>
    <t>3606</t>
  </si>
  <si>
    <t>3607</t>
  </si>
  <si>
    <t>3609</t>
  </si>
  <si>
    <t>3610</t>
  </si>
  <si>
    <t>3611</t>
  </si>
  <si>
    <t>3612</t>
  </si>
  <si>
    <t>3613</t>
  </si>
  <si>
    <t>3614</t>
  </si>
  <si>
    <t>3615</t>
  </si>
  <si>
    <t>3616</t>
  </si>
  <si>
    <t>3617</t>
  </si>
  <si>
    <t>3618</t>
  </si>
  <si>
    <t>3619</t>
  </si>
  <si>
    <t>3620</t>
  </si>
  <si>
    <t>3621</t>
  </si>
  <si>
    <t>3622</t>
  </si>
  <si>
    <t>3623</t>
  </si>
  <si>
    <t>3624</t>
  </si>
  <si>
    <t>3625</t>
  </si>
  <si>
    <t>3626</t>
  </si>
  <si>
    <t>3627</t>
  </si>
  <si>
    <t>3628</t>
  </si>
  <si>
    <t>3629</t>
  </si>
  <si>
    <t>3630</t>
  </si>
  <si>
    <t>3631</t>
  </si>
  <si>
    <t>3632</t>
  </si>
  <si>
    <t>3634</t>
  </si>
  <si>
    <t>3635</t>
  </si>
  <si>
    <t>3636</t>
  </si>
  <si>
    <t>3638</t>
  </si>
  <si>
    <t>3639</t>
  </si>
  <si>
    <t>3640</t>
  </si>
  <si>
    <t>3641</t>
  </si>
  <si>
    <t>3643</t>
  </si>
  <si>
    <t>3644</t>
  </si>
  <si>
    <t>3645</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</si>
  <si>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</si>
  <si>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</si>
  <si>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</si>
  <si>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</si>
  <si>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</si>
  <si>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</si>
  <si>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</si>
  <si>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</si>
  <si>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</si>
  <si>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</si>
  <si>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</si>
  <si>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</si>
  <si>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</si>
  <si>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</si>
  <si>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</si>
  <si>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</si>
  <si>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</si>
  <si>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</si>
  <si>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</si>
  <si>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</si>
  <si>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</si>
  <si>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</si>
  <si>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</si>
  <si>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</si>
  <si>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</si>
  <si>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</si>
  <si>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</si>
  <si>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</si>
  <si>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</si>
  <si>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</si>
  <si>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</si>
  <si>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3680</t>
  </si>
  <si>
    <t>3681</t>
  </si>
  <si>
    <t>3682</t>
  </si>
  <si>
    <t>3683</t>
  </si>
  <si>
    <t>3684</t>
  </si>
  <si>
    <t>3685</t>
  </si>
  <si>
    <t>3686</t>
  </si>
  <si>
    <t>3687</t>
  </si>
  <si>
    <t>3688</t>
  </si>
  <si>
    <t>3689</t>
  </si>
  <si>
    <t>3690</t>
  </si>
  <si>
    <t>3691</t>
  </si>
  <si>
    <t>3692</t>
  </si>
  <si>
    <t>3693</t>
  </si>
  <si>
    <t>3694</t>
  </si>
  <si>
    <t>3695</t>
  </si>
  <si>
    <t>3696</t>
  </si>
  <si>
    <t>3697</t>
  </si>
  <si>
    <t>3698</t>
  </si>
  <si>
    <t>3699</t>
  </si>
  <si>
    <t>3700</t>
  </si>
  <si>
    <t>3701</t>
  </si>
  <si>
    <t>3702</t>
  </si>
  <si>
    <t>3703</t>
  </si>
  <si>
    <t>3704</t>
  </si>
  <si>
    <t>3705</t>
  </si>
  <si>
    <t>3706</t>
  </si>
  <si>
    <t>3707</t>
  </si>
  <si>
    <t>3708</t>
  </si>
  <si>
    <t>3709</t>
  </si>
  <si>
    <t>3710</t>
  </si>
  <si>
    <t>3711</t>
  </si>
  <si>
    <t>3712</t>
  </si>
  <si>
    <t>3713</t>
  </si>
  <si>
    <t>3714</t>
  </si>
  <si>
    <t>3716</t>
  </si>
  <si>
    <t>3718</t>
  </si>
  <si>
    <t>3719</t>
  </si>
  <si>
    <t>3720</t>
  </si>
  <si>
    <t>3721</t>
  </si>
  <si>
    <t>3722</t>
  </si>
  <si>
    <t>3723</t>
  </si>
  <si>
    <t>3724</t>
  </si>
  <si>
    <t>3725</t>
  </si>
  <si>
    <t>3726</t>
  </si>
  <si>
    <t>3727</t>
  </si>
  <si>
    <t>3728</t>
  </si>
  <si>
    <t>3729</t>
  </si>
  <si>
    <t>3730</t>
  </si>
  <si>
    <t>3731</t>
  </si>
  <si>
    <t>3732</t>
  </si>
  <si>
    <t>3733</t>
  </si>
  <si>
    <t>3734</t>
  </si>
  <si>
    <t>3735</t>
  </si>
  <si>
    <t>3736</t>
  </si>
  <si>
    <t>3738</t>
  </si>
  <si>
    <t>3739</t>
  </si>
  <si>
    <t>3740</t>
  </si>
  <si>
    <t>3741</t>
  </si>
  <si>
    <t>3742</t>
  </si>
  <si>
    <t>3743</t>
  </si>
  <si>
    <t>3744</t>
  </si>
  <si>
    <t>3745</t>
  </si>
  <si>
    <t>3747</t>
  </si>
  <si>
    <t>3748</t>
  </si>
  <si>
    <t>3749</t>
  </si>
  <si>
    <t>3754</t>
  </si>
  <si>
    <t>3755</t>
  </si>
  <si>
    <t>3756</t>
  </si>
  <si>
    <t>3757</t>
  </si>
  <si>
    <t>3758</t>
  </si>
  <si>
    <t>3759</t>
  </si>
  <si>
    <t>3760</t>
  </si>
  <si>
    <t>3761</t>
  </si>
  <si>
    <t>3762</t>
  </si>
  <si>
    <t>3763</t>
  </si>
  <si>
    <t>3764</t>
  </si>
  <si>
    <t>3765</t>
  </si>
  <si>
    <t>3767</t>
  </si>
  <si>
    <t>3768</t>
  </si>
  <si>
    <t>3769</t>
  </si>
  <si>
    <t>3770</t>
  </si>
  <si>
    <t>3771</t>
  </si>
  <si>
    <t>3773</t>
  </si>
  <si>
    <t>3774</t>
  </si>
  <si>
    <t>3776</t>
  </si>
  <si>
    <t>3777</t>
  </si>
  <si>
    <t>3778</t>
  </si>
  <si>
    <t>3779</t>
  </si>
  <si>
    <t>3781</t>
  </si>
  <si>
    <t>3782</t>
  </si>
  <si>
    <t>3783</t>
  </si>
  <si>
    <t>3784</t>
  </si>
  <si>
    <t>3785</t>
  </si>
  <si>
    <t>3787</t>
  </si>
  <si>
    <t>3788</t>
  </si>
  <si>
    <t>3789</t>
  </si>
  <si>
    <t>3791</t>
  </si>
  <si>
    <t>3792</t>
  </si>
  <si>
    <t>3793</t>
  </si>
  <si>
    <t>3794</t>
  </si>
  <si>
    <t>3796</t>
  </si>
  <si>
    <t>3797</t>
  </si>
  <si>
    <t>3798</t>
  </si>
  <si>
    <t>3799</t>
  </si>
  <si>
    <t>3800</t>
  </si>
  <si>
    <t>3801</t>
  </si>
  <si>
    <t>3802</t>
  </si>
  <si>
    <t>3803</t>
  </si>
  <si>
    <t>3804</t>
  </si>
  <si>
    <t>3805</t>
  </si>
  <si>
    <t>3806</t>
  </si>
  <si>
    <t>3807</t>
  </si>
  <si>
    <t>3808</t>
  </si>
  <si>
    <t>3809</t>
  </si>
  <si>
    <t>3810</t>
  </si>
  <si>
    <t>3811</t>
  </si>
  <si>
    <t>3812</t>
  </si>
  <si>
    <t>3813</t>
  </si>
  <si>
    <t>3814</t>
  </si>
  <si>
    <t>3815</t>
  </si>
  <si>
    <t>3817</t>
  </si>
  <si>
    <t>3818</t>
  </si>
  <si>
    <t>3819</t>
  </si>
  <si>
    <t>3820</t>
  </si>
  <si>
    <t>3821</t>
  </si>
  <si>
    <t>3822</t>
  </si>
  <si>
    <t>3823</t>
  </si>
  <si>
    <t>3825</t>
  </si>
  <si>
    <t>3826</t>
  </si>
  <si>
    <t>3827</t>
  </si>
  <si>
    <t>3828</t>
  </si>
  <si>
    <t>3829</t>
  </si>
  <si>
    <t>3830</t>
  </si>
  <si>
    <t>3831</t>
  </si>
  <si>
    <t>3832</t>
  </si>
  <si>
    <t>3833</t>
  </si>
  <si>
    <t>3834</t>
  </si>
  <si>
    <t>3836</t>
  </si>
  <si>
    <t>3837</t>
  </si>
  <si>
    <t>3838</t>
  </si>
  <si>
    <t>3839</t>
  </si>
  <si>
    <t>3840</t>
  </si>
  <si>
    <t>3841</t>
  </si>
  <si>
    <t>3842</t>
  </si>
  <si>
    <t>3845</t>
  </si>
  <si>
    <t>3846</t>
  </si>
  <si>
    <t>3847</t>
  </si>
  <si>
    <t>3848</t>
  </si>
  <si>
    <t>3849</t>
  </si>
  <si>
    <t>3850</t>
  </si>
  <si>
    <t>3851</t>
  </si>
  <si>
    <t>3852</t>
  </si>
  <si>
    <t>3853</t>
  </si>
  <si>
    <t>3854</t>
  </si>
  <si>
    <t>3855</t>
  </si>
  <si>
    <t>3857</t>
  </si>
  <si>
    <t>3860</t>
  </si>
  <si>
    <t>3861</t>
  </si>
  <si>
    <t>3862</t>
  </si>
  <si>
    <t>3864</t>
  </si>
  <si>
    <t>3868</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</si>
  <si>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</si>
  <si>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</si>
  <si>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</si>
  <si>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</si>
  <si>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</si>
  <si>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</si>
  <si>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</si>
  <si>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</si>
  <si>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</si>
  <si>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</si>
  <si>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</si>
  <si>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</si>
  <si>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</si>
  <si>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</si>
  <si>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</si>
  <si>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</si>
  <si>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</si>
  <si>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</si>
  <si>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</si>
  <si>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</si>
  <si>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</si>
  <si>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</si>
  <si>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3891</t>
  </si>
  <si>
    <t>3892</t>
  </si>
  <si>
    <t>3893</t>
  </si>
  <si>
    <t>3894</t>
  </si>
  <si>
    <t>3895</t>
  </si>
  <si>
    <t>3896</t>
  </si>
  <si>
    <t>3897</t>
  </si>
  <si>
    <t>3898</t>
  </si>
  <si>
    <t>3899</t>
  </si>
  <si>
    <t>3900</t>
  </si>
  <si>
    <t>3902</t>
  </si>
  <si>
    <t>3903</t>
  </si>
  <si>
    <t>3904</t>
  </si>
  <si>
    <t>3905</t>
  </si>
  <si>
    <t>3906</t>
  </si>
  <si>
    <t>3907</t>
  </si>
  <si>
    <t>3908</t>
  </si>
  <si>
    <t>3909</t>
  </si>
  <si>
    <t>3910</t>
  </si>
  <si>
    <t>3912</t>
  </si>
  <si>
    <t>3913</t>
  </si>
  <si>
    <t>3914</t>
  </si>
  <si>
    <t>3915</t>
  </si>
  <si>
    <t>3916</t>
  </si>
  <si>
    <t>3917</t>
  </si>
  <si>
    <t>3919</t>
  </si>
  <si>
    <t>3921</t>
  </si>
  <si>
    <t>3922</t>
  </si>
  <si>
    <t>3923</t>
  </si>
  <si>
    <t>3924</t>
  </si>
  <si>
    <t>3926</t>
  </si>
  <si>
    <t>3928</t>
  </si>
  <si>
    <t>3929</t>
  </si>
  <si>
    <t>3930</t>
  </si>
  <si>
    <t>3931</t>
  </si>
  <si>
    <t>3936</t>
  </si>
  <si>
    <t>3937</t>
  </si>
  <si>
    <t>3938</t>
  </si>
  <si>
    <t>3939</t>
  </si>
  <si>
    <t>3940</t>
  </si>
  <si>
    <t>3942</t>
  </si>
  <si>
    <t>3944</t>
  </si>
  <si>
    <t>3945</t>
  </si>
  <si>
    <t>3947</t>
  </si>
  <si>
    <t>3948</t>
  </si>
  <si>
    <t>3949</t>
  </si>
  <si>
    <t>3953</t>
  </si>
  <si>
    <t>3955</t>
  </si>
  <si>
    <t>3956</t>
  </si>
  <si>
    <t>3957</t>
  </si>
  <si>
    <t>3958</t>
  </si>
  <si>
    <t>3960</t>
  </si>
  <si>
    <t>3961</t>
  </si>
  <si>
    <t>4001</t>
  </si>
  <si>
    <t>4002</t>
  </si>
  <si>
    <t>4003</t>
  </si>
  <si>
    <t>4005</t>
  </si>
  <si>
    <t>4006</t>
  </si>
  <si>
    <t>4007</t>
  </si>
  <si>
    <t>4008</t>
  </si>
  <si>
    <t>4009</t>
  </si>
  <si>
    <t>4010</t>
  </si>
  <si>
    <t>4011</t>
  </si>
  <si>
    <t>4013</t>
  </si>
  <si>
    <t>4014</t>
  </si>
  <si>
    <t>4017</t>
  </si>
  <si>
    <t>4018</t>
  </si>
  <si>
    <t>4020</t>
  </si>
  <si>
    <t>4022</t>
  </si>
  <si>
    <t>4023</t>
  </si>
  <si>
    <t>4024</t>
  </si>
  <si>
    <t>4026</t>
  </si>
  <si>
    <t>4027</t>
  </si>
  <si>
    <t>4028</t>
  </si>
  <si>
    <t>4029</t>
  </si>
  <si>
    <t>4032</t>
  </si>
  <si>
    <t>4034</t>
  </si>
  <si>
    <t>4035</t>
  </si>
  <si>
    <t>4040</t>
  </si>
  <si>
    <t>4041</t>
  </si>
  <si>
    <t>4042</t>
  </si>
  <si>
    <t>4044</t>
  </si>
  <si>
    <t>4046</t>
  </si>
  <si>
    <t>4048</t>
  </si>
  <si>
    <t>4049</t>
  </si>
  <si>
    <t>4050</t>
  </si>
  <si>
    <t>4052</t>
  </si>
  <si>
    <t>4053</t>
  </si>
  <si>
    <t>4054</t>
  </si>
  <si>
    <t>4055</t>
  </si>
  <si>
    <t>4056</t>
  </si>
  <si>
    <t>4057</t>
  </si>
  <si>
    <t>4058</t>
  </si>
  <si>
    <t>4060</t>
  </si>
  <si>
    <t>4061</t>
  </si>
  <si>
    <t>4062</t>
  </si>
  <si>
    <t>4063</t>
  </si>
  <si>
    <t>4064</t>
  </si>
  <si>
    <t>4066</t>
  </si>
  <si>
    <t>4067</t>
  </si>
  <si>
    <t>4068</t>
  </si>
  <si>
    <t>4069</t>
  </si>
  <si>
    <t>4070</t>
  </si>
  <si>
    <t>4071</t>
  </si>
  <si>
    <t>4072</t>
  </si>
  <si>
    <t>4073</t>
  </si>
  <si>
    <t>4074</t>
  </si>
  <si>
    <t>4077</t>
  </si>
  <si>
    <t>4078</t>
  </si>
  <si>
    <t>4080</t>
  </si>
  <si>
    <t>4082</t>
  </si>
  <si>
    <t>4084</t>
  </si>
  <si>
    <t>4085</t>
  </si>
  <si>
    <t>4087</t>
  </si>
  <si>
    <t>4088</t>
  </si>
  <si>
    <t>4089</t>
  </si>
  <si>
    <t>4090</t>
  </si>
  <si>
    <t>4092</t>
  </si>
  <si>
    <t>4094</t>
  </si>
  <si>
    <t>4095</t>
  </si>
  <si>
    <t>4096</t>
  </si>
  <si>
    <t>4098</t>
  </si>
  <si>
    <t>4101</t>
  </si>
  <si>
    <t>4102</t>
  </si>
  <si>
    <t>4104</t>
  </si>
  <si>
    <t>4105</t>
  </si>
  <si>
    <t>4107</t>
  </si>
  <si>
    <t>4108</t>
  </si>
  <si>
    <t>4109</t>
  </si>
  <si>
    <t>4110</t>
  </si>
  <si>
    <t>4111</t>
  </si>
  <si>
    <t>4112</t>
  </si>
  <si>
    <t>4113</t>
  </si>
  <si>
    <t>4115</t>
  </si>
  <si>
    <t>4116</t>
  </si>
  <si>
    <t>4117</t>
  </si>
  <si>
    <t>4118</t>
  </si>
  <si>
    <t>4120</t>
  </si>
  <si>
    <t>4121</t>
  </si>
  <si>
    <t>4122</t>
  </si>
  <si>
    <t>4123</t>
  </si>
  <si>
    <t>4124</t>
  </si>
  <si>
    <t>4125</t>
  </si>
  <si>
    <t>4126</t>
  </si>
  <si>
    <t>4127</t>
  </si>
  <si>
    <t>4129</t>
  </si>
  <si>
    <t>4130</t>
  </si>
  <si>
    <t>4131</t>
  </si>
  <si>
    <t>4133</t>
  </si>
  <si>
    <t>4134</t>
  </si>
  <si>
    <t>4135</t>
  </si>
  <si>
    <t>4136</t>
  </si>
  <si>
    <t>4138</t>
  </si>
  <si>
    <t>4139</t>
  </si>
  <si>
    <t>4140</t>
  </si>
  <si>
    <t>4142</t>
  </si>
  <si>
    <t>4144</t>
  </si>
  <si>
    <t>4145</t>
  </si>
  <si>
    <t>4146</t>
  </si>
  <si>
    <t>4150</t>
  </si>
  <si>
    <t>4153</t>
  </si>
  <si>
    <t>4155</t>
  </si>
  <si>
    <t>4156</t>
  </si>
  <si>
    <t>4157</t>
  </si>
  <si>
    <t>4158</t>
  </si>
  <si>
    <t>4159</t>
  </si>
  <si>
    <t>4160</t>
  </si>
  <si>
    <t>4161</t>
  </si>
  <si>
    <t>4162</t>
  </si>
  <si>
    <t>4164</t>
  </si>
  <si>
    <t>4165</t>
  </si>
  <si>
    <t>4166</t>
  </si>
  <si>
    <t>4171</t>
  </si>
  <si>
    <t>4172</t>
  </si>
  <si>
    <t>4173</t>
  </si>
  <si>
    <t>4175</t>
  </si>
  <si>
    <t>4176</t>
  </si>
  <si>
    <t>4178</t>
  </si>
  <si>
    <t>4180</t>
  </si>
  <si>
    <t>4181</t>
  </si>
  <si>
    <t>4182</t>
  </si>
  <si>
    <t>4183</t>
  </si>
  <si>
    <t>4184</t>
  </si>
  <si>
    <t>4185</t>
  </si>
  <si>
    <t>4186</t>
  </si>
  <si>
    <t>4187</t>
  </si>
  <si>
    <t>4188</t>
  </si>
  <si>
    <t>4189</t>
  </si>
  <si>
    <t>4190</t>
  </si>
  <si>
    <t>4191</t>
  </si>
  <si>
    <t>4192</t>
  </si>
  <si>
    <t>4193</t>
  </si>
  <si>
    <t>4194</t>
  </si>
  <si>
    <t>4196</t>
  </si>
  <si>
    <t>4197</t>
  </si>
  <si>
    <t>4199</t>
  </si>
  <si>
    <t>4202</t>
  </si>
  <si>
    <t>4208</t>
  </si>
  <si>
    <t>4213</t>
  </si>
  <si>
    <t>4216</t>
  </si>
  <si>
    <t>4217</t>
  </si>
  <si>
    <t>4220</t>
  </si>
  <si>
    <t>4222</t>
  </si>
  <si>
    <t>4223</t>
  </si>
  <si>
    <t>4224</t>
  </si>
  <si>
    <t>4227</t>
  </si>
  <si>
    <t>4228</t>
  </si>
  <si>
    <t>4229</t>
  </si>
  <si>
    <t>4230</t>
  </si>
  <si>
    <t>4233</t>
  </si>
  <si>
    <t>4234</t>
  </si>
  <si>
    <t>4235</t>
  </si>
  <si>
    <t>4236</t>
  </si>
  <si>
    <t>4237</t>
  </si>
  <si>
    <t>4238</t>
  </si>
  <si>
    <t>4239</t>
  </si>
  <si>
    <t>4240</t>
  </si>
  <si>
    <t>4241</t>
  </si>
  <si>
    <t>4242</t>
  </si>
  <si>
    <t>4243</t>
  </si>
  <si>
    <t>4244</t>
  </si>
  <si>
    <t>4444</t>
  </si>
  <si>
    <t>4459</t>
  </si>
  <si>
    <t>4467</t>
  </si>
  <si>
    <t>4469</t>
  </si>
  <si>
    <t>4478</t>
  </si>
  <si>
    <t>4488</t>
  </si>
  <si>
    <t>4491</t>
  </si>
  <si>
    <t>4500</t>
  </si>
  <si>
    <t>4501</t>
  </si>
  <si>
    <t>4502</t>
  </si>
  <si>
    <t>4503</t>
  </si>
  <si>
    <t>4504</t>
  </si>
  <si>
    <t>4506</t>
  </si>
  <si>
    <t>4508</t>
  </si>
  <si>
    <t>4509</t>
  </si>
  <si>
    <t>4510</t>
  </si>
  <si>
    <t>4513</t>
  </si>
  <si>
    <t>4514</t>
  </si>
  <si>
    <t>4516</t>
  </si>
  <si>
    <t>4517</t>
  </si>
  <si>
    <t>4519</t>
  </si>
  <si>
    <t>4520</t>
  </si>
  <si>
    <t>4521</t>
  </si>
  <si>
    <t>4522</t>
  </si>
  <si>
    <t>4524</t>
  </si>
  <si>
    <t>4525</t>
  </si>
  <si>
    <t>4526</t>
  </si>
  <si>
    <t>4527</t>
  </si>
  <si>
    <t>4528</t>
  </si>
  <si>
    <t>4529</t>
  </si>
  <si>
    <t>4530</t>
  </si>
  <si>
    <t>4531</t>
  </si>
  <si>
    <t>4532</t>
  </si>
  <si>
    <t>4533</t>
  </si>
  <si>
    <t>4534</t>
  </si>
  <si>
    <t>4535</t>
  </si>
  <si>
    <t>4536</t>
  </si>
  <si>
    <t>4537</t>
  </si>
  <si>
    <t>4538</t>
  </si>
  <si>
    <t>4539</t>
  </si>
  <si>
    <t>4540</t>
  </si>
  <si>
    <t>4542</t>
  </si>
  <si>
    <t>4543</t>
  </si>
  <si>
    <t>4544</t>
  </si>
  <si>
    <t>4545</t>
  </si>
  <si>
    <t>4546</t>
  </si>
  <si>
    <t>4547</t>
  </si>
  <si>
    <t>4548</t>
  </si>
  <si>
    <t>4549</t>
  </si>
  <si>
    <t>4550</t>
  </si>
  <si>
    <t>4551</t>
  </si>
  <si>
    <t>4552</t>
  </si>
  <si>
    <t>4553</t>
  </si>
  <si>
    <t>4554</t>
  </si>
  <si>
    <t>4555</t>
  </si>
  <si>
    <t>4556</t>
  </si>
  <si>
    <t>4557</t>
  </si>
  <si>
    <t>4558</t>
  </si>
  <si>
    <t>4559</t>
  </si>
  <si>
    <t>4560</t>
  </si>
  <si>
    <t>4561</t>
  </si>
  <si>
    <t>4562</t>
  </si>
  <si>
    <t>4563</t>
  </si>
  <si>
    <t>4564</t>
  </si>
  <si>
    <t>4565</t>
  </si>
  <si>
    <t>4566</t>
  </si>
  <si>
    <t>4567</t>
  </si>
  <si>
    <t>4568</t>
  </si>
  <si>
    <t>4570</t>
  </si>
  <si>
    <t>4571</t>
  </si>
  <si>
    <t>4573</t>
  </si>
  <si>
    <t>4574</t>
  </si>
  <si>
    <t>4575</t>
  </si>
  <si>
    <t>4576</t>
  </si>
  <si>
    <t>4577</t>
  </si>
  <si>
    <t>4578</t>
  </si>
  <si>
    <t>4579</t>
  </si>
  <si>
    <t>4580</t>
  </si>
  <si>
    <t>4581</t>
  </si>
  <si>
    <t>4583</t>
  </si>
  <si>
    <t>4584</t>
  </si>
  <si>
    <t>4585</t>
  </si>
  <si>
    <t>4586</t>
  </si>
  <si>
    <t>4587</t>
  </si>
  <si>
    <t>4588</t>
  </si>
  <si>
    <t>4589</t>
  </si>
  <si>
    <t>4590</t>
  </si>
  <si>
    <t>4591</t>
  </si>
  <si>
    <t>4592</t>
  </si>
  <si>
    <t>4593</t>
  </si>
  <si>
    <t>4594</t>
  </si>
  <si>
    <t>4596</t>
  </si>
  <si>
    <t>4597</t>
  </si>
  <si>
    <t>4598</t>
  </si>
  <si>
    <t>4599</t>
  </si>
  <si>
    <t>4600</t>
  </si>
  <si>
    <t>4603</t>
  </si>
  <si>
    <t>4604</t>
  </si>
  <si>
    <t>4605</t>
  </si>
  <si>
    <t>4606</t>
  </si>
  <si>
    <t>4607</t>
  </si>
  <si>
    <t>4608</t>
  </si>
  <si>
    <t>4609</t>
  </si>
  <si>
    <t>4610</t>
  </si>
  <si>
    <t>4611</t>
  </si>
  <si>
    <t>4612</t>
  </si>
  <si>
    <t>4613</t>
  </si>
  <si>
    <t>4614</t>
  </si>
  <si>
    <t>4615</t>
  </si>
  <si>
    <t>4617</t>
  </si>
  <si>
    <t>4618</t>
  </si>
  <si>
    <t>4619</t>
  </si>
  <si>
    <t>4620</t>
  </si>
  <si>
    <t>4621</t>
  </si>
  <si>
    <t>4622</t>
  </si>
  <si>
    <t>4623</t>
  </si>
  <si>
    <t>4625</t>
  </si>
  <si>
    <t>4626</t>
  </si>
  <si>
    <t>4627</t>
  </si>
  <si>
    <t>4628</t>
  </si>
  <si>
    <t>4629</t>
  </si>
  <si>
    <t>4630</t>
  </si>
  <si>
    <t>4631</t>
  </si>
  <si>
    <t>4633</t>
  </si>
  <si>
    <t>4634</t>
  </si>
  <si>
    <t>4635</t>
  </si>
  <si>
    <t>4636</t>
  </si>
  <si>
    <t>4637</t>
  </si>
  <si>
    <t>4638</t>
  </si>
  <si>
    <t>4639</t>
  </si>
  <si>
    <t>4640</t>
  </si>
  <si>
    <t>4641</t>
  </si>
  <si>
    <t>4642</t>
  </si>
  <si>
    <t>4643</t>
  </si>
  <si>
    <t>4644</t>
  </si>
  <si>
    <t>4645</t>
  </si>
  <si>
    <t>4646</t>
  </si>
  <si>
    <t>4648</t>
  </si>
  <si>
    <t>4649</t>
  </si>
  <si>
    <t>4650</t>
  </si>
  <si>
    <t>4651</t>
  </si>
  <si>
    <t>4653</t>
  </si>
  <si>
    <t>4654</t>
  </si>
  <si>
    <t>4655</t>
  </si>
  <si>
    <t>4657</t>
  </si>
  <si>
    <t>4658</t>
  </si>
  <si>
    <t>4659</t>
  </si>
  <si>
    <t>4660</t>
  </si>
  <si>
    <t>4661</t>
  </si>
  <si>
    <t>4662</t>
  </si>
  <si>
    <t>4663</t>
  </si>
  <si>
    <t>4664</t>
  </si>
  <si>
    <t>4665</t>
  </si>
  <si>
    <t>4666</t>
  </si>
  <si>
    <t>4669</t>
  </si>
  <si>
    <t>4670</t>
  </si>
  <si>
    <t>4671</t>
  </si>
  <si>
    <t>4672</t>
  </si>
  <si>
    <t>4673</t>
  </si>
  <si>
    <t>4674</t>
  </si>
  <si>
    <t>4675</t>
  </si>
  <si>
    <t>4676</t>
  </si>
  <si>
    <t>4677</t>
  </si>
  <si>
    <t>4678</t>
  </si>
  <si>
    <t>4679</t>
  </si>
  <si>
    <t>4680</t>
  </si>
  <si>
    <t>4681</t>
  </si>
  <si>
    <t>4682</t>
  </si>
  <si>
    <t>4683</t>
  </si>
  <si>
    <t>4684</t>
  </si>
  <si>
    <t>4685</t>
  </si>
  <si>
    <t>4687</t>
  </si>
  <si>
    <t>4689</t>
  </si>
  <si>
    <t>4690</t>
  </si>
  <si>
    <t>4691</t>
  </si>
  <si>
    <t>4692</t>
  </si>
  <si>
    <t>4693</t>
  </si>
  <si>
    <t>4695</t>
  </si>
  <si>
    <t>4696</t>
  </si>
  <si>
    <t>4697</t>
  </si>
  <si>
    <t>4698</t>
  </si>
  <si>
    <t>4699</t>
  </si>
  <si>
    <t>4700</t>
  </si>
  <si>
    <t>4701</t>
  </si>
  <si>
    <t>4702</t>
  </si>
  <si>
    <t>4704</t>
  </si>
  <si>
    <t>4705</t>
  </si>
  <si>
    <t>4706</t>
  </si>
  <si>
    <t>4707</t>
  </si>
  <si>
    <t>4708</t>
  </si>
  <si>
    <t>4709</t>
  </si>
  <si>
    <t>4710</t>
  </si>
  <si>
    <t>4711</t>
  </si>
  <si>
    <t>4713</t>
  </si>
  <si>
    <t>4714</t>
  </si>
  <si>
    <t>4715</t>
  </si>
  <si>
    <t>4716</t>
  </si>
  <si>
    <t>4717</t>
  </si>
  <si>
    <t>4718</t>
  </si>
  <si>
    <t>4719</t>
  </si>
  <si>
    <t>4720</t>
  </si>
  <si>
    <t>4721</t>
  </si>
  <si>
    <t>4722</t>
  </si>
  <si>
    <t>4724</t>
  </si>
  <si>
    <t>4725</t>
  </si>
  <si>
    <t>4726</t>
  </si>
  <si>
    <t>4727</t>
  </si>
  <si>
    <t>4728</t>
  </si>
  <si>
    <t>4729</t>
  </si>
  <si>
    <t>4730</t>
  </si>
  <si>
    <t>4731</t>
  </si>
  <si>
    <t>4732</t>
  </si>
  <si>
    <t>4733</t>
  </si>
  <si>
    <t>4736</t>
  </si>
  <si>
    <t>4738</t>
  </si>
  <si>
    <t>4739</t>
  </si>
  <si>
    <t>4740</t>
  </si>
  <si>
    <t>4741</t>
  </si>
  <si>
    <t>4742</t>
  </si>
  <si>
    <t>4744</t>
  </si>
  <si>
    <t>4745</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</si>
  <si>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</si>
  <si>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</si>
  <si>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</si>
  <si>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</si>
  <si>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</si>
  <si>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</si>
  <si>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</si>
  <si>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</si>
  <si>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</si>
  <si>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</si>
  <si>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</si>
  <si>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</si>
  <si>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</si>
  <si>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</si>
  <si>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</si>
  <si>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</si>
  <si>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</si>
  <si>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</si>
  <si>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</si>
  <si>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</si>
  <si>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</si>
  <si>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</si>
  <si>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</si>
  <si>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</si>
  <si>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</si>
  <si>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</si>
  <si>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4774</t>
  </si>
  <si>
    <t>4775</t>
  </si>
  <si>
    <t>4776</t>
  </si>
  <si>
    <t>4777</t>
  </si>
  <si>
    <t>4778</t>
  </si>
  <si>
    <t>4779</t>
  </si>
  <si>
    <t>4780</t>
  </si>
  <si>
    <t>4784</t>
  </si>
  <si>
    <t>4785</t>
  </si>
  <si>
    <t>4786</t>
  </si>
  <si>
    <t>4787</t>
  </si>
  <si>
    <t>4788</t>
  </si>
  <si>
    <t>4790</t>
  </si>
  <si>
    <t>4791</t>
  </si>
  <si>
    <t>4793</t>
  </si>
  <si>
    <t>4794</t>
  </si>
  <si>
    <t>4795</t>
  </si>
  <si>
    <t>4796</t>
  </si>
  <si>
    <t>4797</t>
  </si>
  <si>
    <t>4798</t>
  </si>
  <si>
    <t>4799</t>
  </si>
  <si>
    <t>4801</t>
  </si>
  <si>
    <t>4802</t>
  </si>
  <si>
    <t>4803</t>
  </si>
  <si>
    <t>4804</t>
  </si>
  <si>
    <t>4805</t>
  </si>
  <si>
    <t>4807</t>
  </si>
  <si>
    <t>4808</t>
  </si>
  <si>
    <t>4809</t>
  </si>
  <si>
    <t>4810</t>
  </si>
  <si>
    <t>4811</t>
  </si>
  <si>
    <t>4812</t>
  </si>
  <si>
    <t>4813</t>
  </si>
  <si>
    <t>4814</t>
  </si>
  <si>
    <t>4816</t>
  </si>
  <si>
    <t>4817</t>
  </si>
  <si>
    <t>4819</t>
  </si>
  <si>
    <t>4824</t>
  </si>
  <si>
    <t>4826</t>
  </si>
  <si>
    <t>4827</t>
  </si>
  <si>
    <t>4828</t>
  </si>
  <si>
    <t>4829</t>
  </si>
  <si>
    <t>4830</t>
  </si>
  <si>
    <t>4832</t>
  </si>
  <si>
    <t>4833</t>
  </si>
  <si>
    <t>4834</t>
  </si>
  <si>
    <t>4835</t>
  </si>
  <si>
    <t>4837</t>
  </si>
  <si>
    <t>4838</t>
  </si>
  <si>
    <t>4840</t>
  </si>
  <si>
    <t>4841</t>
  </si>
  <si>
    <t>4842</t>
  </si>
  <si>
    <t>4843</t>
  </si>
  <si>
    <t>4844</t>
  </si>
  <si>
    <t>4845</t>
  </si>
  <si>
    <t>4846</t>
  </si>
  <si>
    <t>4847</t>
  </si>
  <si>
    <t>4849</t>
  </si>
  <si>
    <t>4851</t>
  </si>
  <si>
    <t>4852</t>
  </si>
  <si>
    <t>4853</t>
  </si>
  <si>
    <t>4854</t>
  </si>
  <si>
    <t>4856</t>
  </si>
  <si>
    <t>4857</t>
  </si>
  <si>
    <t>4858</t>
  </si>
  <si>
    <t>4859</t>
  </si>
  <si>
    <t>4860</t>
  </si>
  <si>
    <t>4861</t>
  </si>
  <si>
    <t>4862</t>
  </si>
  <si>
    <t>4864</t>
  </si>
  <si>
    <t>4866</t>
  </si>
  <si>
    <t>4868</t>
  </si>
  <si>
    <t>4869</t>
  </si>
  <si>
    <t>4872</t>
  </si>
  <si>
    <t>4874</t>
  </si>
  <si>
    <t>4878</t>
  </si>
  <si>
    <t>4879</t>
  </si>
  <si>
    <t>4880</t>
  </si>
  <si>
    <t>4881</t>
  </si>
  <si>
    <t>4882</t>
  </si>
  <si>
    <t>4884</t>
  </si>
  <si>
    <t>4885</t>
  </si>
  <si>
    <t>4887</t>
  </si>
  <si>
    <t>4888</t>
  </si>
  <si>
    <t>4889</t>
  </si>
  <si>
    <t>4890</t>
  </si>
  <si>
    <t>4892</t>
  </si>
  <si>
    <t>4893</t>
  </si>
  <si>
    <t>4894</t>
  </si>
  <si>
    <t>4897</t>
  </si>
  <si>
    <t>4898</t>
  </si>
  <si>
    <t>4903</t>
  </si>
  <si>
    <t>4904</t>
  </si>
  <si>
    <t>4907</t>
  </si>
  <si>
    <t>4908</t>
  </si>
  <si>
    <t>4909</t>
  </si>
  <si>
    <t>4910</t>
  </si>
  <si>
    <t>5000</t>
  </si>
  <si>
    <t>5001</t>
  </si>
  <si>
    <t>5002</t>
  </si>
  <si>
    <t>5003</t>
  </si>
  <si>
    <t>5004</t>
  </si>
  <si>
    <t>5005</t>
  </si>
  <si>
    <t>5009</t>
  </si>
  <si>
    <t>5010</t>
  </si>
  <si>
    <t>5011</t>
  </si>
  <si>
    <t>5012</t>
  </si>
  <si>
    <t>5013</t>
  </si>
  <si>
    <t>5014</t>
  </si>
  <si>
    <t>5015</t>
  </si>
  <si>
    <t>5016</t>
  </si>
  <si>
    <t>5017</t>
  </si>
  <si>
    <t>5018</t>
  </si>
  <si>
    <t>5019</t>
  </si>
  <si>
    <t>5020</t>
  </si>
  <si>
    <t>5021</t>
  </si>
  <si>
    <t>5023</t>
  </si>
  <si>
    <t>5024</t>
  </si>
  <si>
    <t>5026</t>
  </si>
  <si>
    <t>5028</t>
  </si>
  <si>
    <t>5029</t>
  </si>
  <si>
    <t>5030</t>
  </si>
  <si>
    <t>5031</t>
  </si>
  <si>
    <t>5033</t>
  </si>
  <si>
    <t>5034</t>
  </si>
  <si>
    <t>5035</t>
  </si>
  <si>
    <t>5036</t>
  </si>
  <si>
    <t>5038</t>
  </si>
  <si>
    <t>5039</t>
  </si>
  <si>
    <t>5040</t>
  </si>
  <si>
    <t>5042</t>
  </si>
  <si>
    <t>5043</t>
  </si>
  <si>
    <t>5044</t>
  </si>
  <si>
    <t>5046</t>
  </si>
  <si>
    <t>5047</t>
  </si>
  <si>
    <t>5048</t>
  </si>
  <si>
    <t>5049</t>
  </si>
  <si>
    <t>5051</t>
  </si>
  <si>
    <t>5052</t>
  </si>
  <si>
    <t>5055</t>
  </si>
  <si>
    <t>5056</t>
  </si>
  <si>
    <t>5057</t>
  </si>
  <si>
    <t>5058</t>
  </si>
  <si>
    <t>5059</t>
  </si>
  <si>
    <t>5060</t>
  </si>
  <si>
    <t>5061</t>
  </si>
  <si>
    <t>5062</t>
  </si>
  <si>
    <t>5064</t>
  </si>
  <si>
    <t>5065</t>
  </si>
  <si>
    <t>5066</t>
  </si>
  <si>
    <t>5067</t>
  </si>
  <si>
    <t>5069</t>
  </si>
  <si>
    <t>5070</t>
  </si>
  <si>
    <t>5071</t>
  </si>
  <si>
    <t>5072</t>
  </si>
  <si>
    <t>5073</t>
  </si>
  <si>
    <t>5074</t>
  </si>
  <si>
    <t>5076</t>
  </si>
  <si>
    <t>5077</t>
  </si>
  <si>
    <t>5078</t>
  </si>
  <si>
    <t>5079</t>
  </si>
  <si>
    <t>5080</t>
  </si>
  <si>
    <t>5081</t>
  </si>
  <si>
    <t>5082</t>
  </si>
  <si>
    <t>5083</t>
  </si>
  <si>
    <t>5084</t>
  </si>
  <si>
    <t>5085</t>
  </si>
  <si>
    <t>5086</t>
  </si>
  <si>
    <t>5087</t>
  </si>
  <si>
    <t>5088</t>
  </si>
  <si>
    <t>5089</t>
  </si>
  <si>
    <t>5090</t>
  </si>
  <si>
    <t>5091</t>
  </si>
  <si>
    <t>5092</t>
  </si>
  <si>
    <t>5093</t>
  </si>
  <si>
    <t>5094</t>
  </si>
  <si>
    <t>5095</t>
  </si>
  <si>
    <t>5097</t>
  </si>
  <si>
    <t>5098</t>
  </si>
  <si>
    <t>5099</t>
  </si>
  <si>
    <t>5100</t>
  </si>
  <si>
    <t>5102</t>
  </si>
  <si>
    <t>5105</t>
  </si>
  <si>
    <t>5109</t>
  </si>
  <si>
    <t>5110</t>
  </si>
  <si>
    <t>5111</t>
  </si>
  <si>
    <t>5112</t>
  </si>
  <si>
    <t>5113</t>
  </si>
  <si>
    <t>5114</t>
  </si>
  <si>
    <t>5117</t>
  </si>
  <si>
    <t>5118</t>
  </si>
  <si>
    <t>5120</t>
  </si>
  <si>
    <t>5121</t>
  </si>
  <si>
    <t>5122</t>
  </si>
  <si>
    <t>5123</t>
  </si>
  <si>
    <t>5124</t>
  </si>
  <si>
    <t>5125</t>
  </si>
  <si>
    <t>5126</t>
  </si>
  <si>
    <t>5127</t>
  </si>
  <si>
    <t>5129</t>
  </si>
  <si>
    <t>5131</t>
  </si>
  <si>
    <t>5132</t>
  </si>
  <si>
    <t>5134</t>
  </si>
  <si>
    <t>5135</t>
  </si>
  <si>
    <t>5136</t>
  </si>
  <si>
    <t>5137</t>
  </si>
  <si>
    <t>5138</t>
  </si>
  <si>
    <t>5139</t>
  </si>
  <si>
    <t>5140</t>
  </si>
  <si>
    <t>5142</t>
  </si>
  <si>
    <t>5143</t>
  </si>
  <si>
    <t>5144</t>
  </si>
  <si>
    <t>5147</t>
  </si>
  <si>
    <t>5148</t>
  </si>
  <si>
    <t>5152</t>
  </si>
  <si>
    <t>5153</t>
  </si>
  <si>
    <t>5155</t>
  </si>
  <si>
    <t>5156</t>
  </si>
  <si>
    <t>5157</t>
  </si>
  <si>
    <t>5158</t>
  </si>
  <si>
    <t>5162</t>
  </si>
  <si>
    <t>5164</t>
  </si>
  <si>
    <t>5165</t>
  </si>
  <si>
    <t>5166</t>
  </si>
  <si>
    <t>5167</t>
  </si>
  <si>
    <t>5168</t>
  </si>
  <si>
    <t>5169</t>
  </si>
  <si>
    <t>5172</t>
  </si>
  <si>
    <t>5173</t>
  </si>
  <si>
    <t>5174</t>
  </si>
  <si>
    <t>5175</t>
  </si>
  <si>
    <t>5176</t>
  </si>
  <si>
    <t>5177</t>
  </si>
  <si>
    <t>5179</t>
  </si>
  <si>
    <t>5181</t>
  </si>
  <si>
    <t>5182</t>
  </si>
  <si>
    <t>5185</t>
  </si>
  <si>
    <t>5186</t>
  </si>
  <si>
    <t>5187</t>
  </si>
  <si>
    <t>5189</t>
  </si>
  <si>
    <t>5190</t>
  </si>
  <si>
    <t>5192</t>
  </si>
  <si>
    <t>5193</t>
  </si>
  <si>
    <t>5194</t>
  </si>
  <si>
    <t>5195</t>
  </si>
  <si>
    <t>5196</t>
  </si>
  <si>
    <t>5197</t>
  </si>
  <si>
    <t>5199</t>
  </si>
  <si>
    <t>5201</t>
  </si>
  <si>
    <t>5205</t>
  </si>
  <si>
    <t>5206</t>
  </si>
  <si>
    <t>5209</t>
  </si>
  <si>
    <t>5210</t>
  </si>
  <si>
    <t>5212</t>
  </si>
  <si>
    <t>5213</t>
  </si>
  <si>
    <t>5214</t>
  </si>
  <si>
    <t>5215</t>
  </si>
  <si>
    <t>5217</t>
  </si>
  <si>
    <t>5218</t>
  </si>
  <si>
    <t>5219</t>
  </si>
  <si>
    <t>5224</t>
  </si>
  <si>
    <t>5225</t>
  </si>
  <si>
    <t>5227</t>
  </si>
  <si>
    <t>5229</t>
  </si>
  <si>
    <t>5239</t>
  </si>
  <si>
    <t>5247</t>
  </si>
  <si>
    <t>5249</t>
  </si>
  <si>
    <t>5258</t>
  </si>
  <si>
    <t>5259</t>
  </si>
  <si>
    <t>5265</t>
  </si>
  <si>
    <t>5266</t>
  </si>
  <si>
    <t>5269</t>
  </si>
  <si>
    <t>5275</t>
  </si>
  <si>
    <t>5276</t>
  </si>
  <si>
    <t>5284</t>
  </si>
  <si>
    <t>5286</t>
  </si>
  <si>
    <t>5287</t>
  </si>
  <si>
    <t>5288</t>
  </si>
  <si>
    <t>5298</t>
  </si>
  <si>
    <t>5299</t>
  </si>
  <si>
    <t>5306</t>
  </si>
  <si>
    <t>5307</t>
  </si>
  <si>
    <t>5309</t>
  </si>
  <si>
    <t>5313</t>
  </si>
  <si>
    <t>5314</t>
  </si>
  <si>
    <t>5315</t>
  </si>
  <si>
    <t>5316</t>
  </si>
  <si>
    <t>5317</t>
  </si>
  <si>
    <t>5318</t>
  </si>
  <si>
    <t>5329</t>
  </si>
  <si>
    <t>5335</t>
  </si>
  <si>
    <t>5336</t>
  </si>
  <si>
    <t>5338</t>
  </si>
  <si>
    <t>5345</t>
  </si>
  <si>
    <t>5346</t>
  </si>
  <si>
    <t>5347</t>
  </si>
  <si>
    <t>5357</t>
  </si>
  <si>
    <t>5367</t>
  </si>
  <si>
    <t>5368</t>
  </si>
  <si>
    <t>5388</t>
  </si>
  <si>
    <t>5438</t>
  </si>
  <si>
    <t>5458</t>
  </si>
  <si>
    <t>5478</t>
  </si>
  <si>
    <t>5488</t>
  </si>
  <si>
    <t>5500</t>
  </si>
  <si>
    <t>5501</t>
  </si>
  <si>
    <t>5502</t>
  </si>
  <si>
    <t>5503</t>
  </si>
  <si>
    <t>5504</t>
  </si>
  <si>
    <t>5505</t>
  </si>
  <si>
    <t>5507</t>
  </si>
  <si>
    <t>5508</t>
  </si>
  <si>
    <t>5509</t>
  </si>
  <si>
    <t>5510</t>
  </si>
  <si>
    <t>5511</t>
  </si>
  <si>
    <t>5512</t>
  </si>
  <si>
    <t>5513</t>
  </si>
  <si>
    <t>5515</t>
  </si>
  <si>
    <t>5516</t>
  </si>
  <si>
    <t>5517</t>
  </si>
  <si>
    <t>5519</t>
  </si>
  <si>
    <t>5520</t>
  </si>
  <si>
    <t>5521</t>
  </si>
  <si>
    <t>5522</t>
  </si>
  <si>
    <t>5523</t>
  </si>
  <si>
    <t>5525</t>
  </si>
  <si>
    <t>5526</t>
  </si>
  <si>
    <t>5527</t>
  </si>
  <si>
    <t>5528</t>
  </si>
  <si>
    <t>5529</t>
  </si>
  <si>
    <t>5531</t>
  </si>
  <si>
    <t>5532</t>
  </si>
  <si>
    <t>5533</t>
  </si>
  <si>
    <t>5535</t>
  </si>
  <si>
    <t>5536</t>
  </si>
  <si>
    <t>5537</t>
  </si>
  <si>
    <t>5538</t>
  </si>
  <si>
    <t>5539</t>
  </si>
  <si>
    <t>5540</t>
  </si>
  <si>
    <t>5541</t>
  </si>
  <si>
    <t>5542</t>
  </si>
  <si>
    <t>5543</t>
  </si>
  <si>
    <t>5544</t>
  </si>
  <si>
    <t>5545</t>
  </si>
  <si>
    <t>5546</t>
  </si>
  <si>
    <t>5547</t>
  </si>
  <si>
    <t>5548</t>
  </si>
  <si>
    <t>5549</t>
  </si>
  <si>
    <t>5550</t>
  </si>
  <si>
    <t>5552</t>
  </si>
  <si>
    <t>5553</t>
  </si>
  <si>
    <t>5554</t>
  </si>
  <si>
    <t>5555</t>
  </si>
  <si>
    <t>5556</t>
  </si>
  <si>
    <t>5557</t>
  </si>
  <si>
    <t>5558</t>
  </si>
  <si>
    <t>5559</t>
  </si>
  <si>
    <t>5560</t>
  </si>
  <si>
    <t>5561</t>
  </si>
  <si>
    <t>5562</t>
  </si>
  <si>
    <t>5563</t>
  </si>
  <si>
    <t>5564</t>
  </si>
  <si>
    <t>5565</t>
  </si>
  <si>
    <t>5566</t>
  </si>
  <si>
    <t>5567</t>
  </si>
  <si>
    <t>5568</t>
  </si>
  <si>
    <t>5569</t>
  </si>
  <si>
    <t>5570</t>
  </si>
  <si>
    <t>5571</t>
  </si>
  <si>
    <t>5572</t>
  </si>
  <si>
    <t>5573</t>
  </si>
  <si>
    <t>5574</t>
  </si>
  <si>
    <t>5575</t>
  </si>
  <si>
    <t>5576</t>
  </si>
  <si>
    <t>5577</t>
  </si>
  <si>
    <t>5578</t>
  </si>
  <si>
    <t>5579</t>
  </si>
  <si>
    <t>5580</t>
  </si>
  <si>
    <t>5581</t>
  </si>
  <si>
    <t>5582</t>
  </si>
  <si>
    <t>5584</t>
  </si>
  <si>
    <t>5585</t>
  </si>
  <si>
    <t>5586</t>
  </si>
  <si>
    <t>5587</t>
  </si>
  <si>
    <t>5588</t>
  </si>
  <si>
    <t>5589</t>
  </si>
  <si>
    <t>5590</t>
  </si>
  <si>
    <t>5591</t>
  </si>
  <si>
    <t>5592</t>
  </si>
  <si>
    <t>5593</t>
  </si>
  <si>
    <t>5595</t>
  </si>
  <si>
    <t>5596</t>
  </si>
  <si>
    <t>5597</t>
  </si>
  <si>
    <t>5599</t>
  </si>
  <si>
    <t>5600</t>
  </si>
  <si>
    <t>5601</t>
  </si>
  <si>
    <t>5602</t>
  </si>
  <si>
    <t>5603</t>
  </si>
  <si>
    <t>5604</t>
  </si>
  <si>
    <t>5605</t>
  </si>
  <si>
    <t>5606</t>
  </si>
  <si>
    <t>5607</t>
  </si>
  <si>
    <t>5608</t>
  </si>
  <si>
    <t>5609</t>
  </si>
  <si>
    <t>5610</t>
  </si>
  <si>
    <t>5611</t>
  </si>
  <si>
    <t>5612</t>
  </si>
  <si>
    <t>5613</t>
  </si>
  <si>
    <t>5614</t>
  </si>
  <si>
    <t>5615</t>
  </si>
  <si>
    <t>5616</t>
  </si>
  <si>
    <t>5619</t>
  </si>
  <si>
    <t>5620</t>
  </si>
  <si>
    <t>5621</t>
  </si>
  <si>
    <t>5624</t>
  </si>
  <si>
    <t>5625</t>
  </si>
  <si>
    <t>5627</t>
  </si>
  <si>
    <t>5628</t>
  </si>
  <si>
    <t>5629</t>
  </si>
  <si>
    <t>5630</t>
  </si>
  <si>
    <t>5631</t>
  </si>
  <si>
    <t>5632</t>
  </si>
  <si>
    <t>5633</t>
  </si>
  <si>
    <t>5634</t>
  </si>
  <si>
    <t>5635</t>
  </si>
  <si>
    <t>5636</t>
  </si>
  <si>
    <t>5638</t>
  </si>
  <si>
    <t>5639</t>
  </si>
  <si>
    <t>5640</t>
  </si>
  <si>
    <t>5641</t>
  </si>
  <si>
    <t>5642</t>
  </si>
  <si>
    <t>5643</t>
  </si>
  <si>
    <t>5644</t>
  </si>
  <si>
    <t>5645</t>
  </si>
  <si>
    <t>5646</t>
  </si>
  <si>
    <t>5647</t>
  </si>
  <si>
    <t>5649</t>
  </si>
  <si>
    <t>5651</t>
  </si>
  <si>
    <t>5653</t>
  </si>
  <si>
    <t>5654</t>
  </si>
  <si>
    <t>5656</t>
  </si>
  <si>
    <t>5657</t>
  </si>
  <si>
    <t>5659</t>
  </si>
  <si>
    <t>5660</t>
  </si>
  <si>
    <t>5661</t>
  </si>
  <si>
    <t>5662</t>
  </si>
  <si>
    <t>5663</t>
  </si>
  <si>
    <t>5664</t>
  </si>
  <si>
    <t>5665</t>
  </si>
  <si>
    <t>5666</t>
  </si>
  <si>
    <t>5668</t>
  </si>
  <si>
    <t>5669</t>
  </si>
  <si>
    <t>5670</t>
  </si>
  <si>
    <t>5671</t>
  </si>
  <si>
    <t>5672</t>
  </si>
  <si>
    <t>5673</t>
  </si>
  <si>
    <t>5674</t>
  </si>
  <si>
    <t>5675</t>
  </si>
  <si>
    <t>5676</t>
  </si>
  <si>
    <t>5677</t>
  </si>
  <si>
    <t>5678</t>
  </si>
  <si>
    <t>5679</t>
  </si>
  <si>
    <t>5680</t>
  </si>
  <si>
    <t>5681</t>
  </si>
  <si>
    <t>5683</t>
  </si>
  <si>
    <t>5684</t>
  </si>
  <si>
    <t>5685</t>
  </si>
  <si>
    <t>5686</t>
  </si>
  <si>
    <t>5687</t>
  </si>
  <si>
    <t>5688</t>
  </si>
  <si>
    <t>5689</t>
  </si>
  <si>
    <t>5691</t>
  </si>
  <si>
    <t>5692</t>
  </si>
  <si>
    <t>5694</t>
  </si>
  <si>
    <t>5695</t>
  </si>
  <si>
    <t>5696</t>
  </si>
  <si>
    <t>5697</t>
  </si>
  <si>
    <t>5698</t>
  </si>
  <si>
    <t>5699</t>
  </si>
  <si>
    <t>5700</t>
  </si>
  <si>
    <t>5701</t>
  </si>
  <si>
    <t>5702</t>
  </si>
  <si>
    <t>5703</t>
  </si>
  <si>
    <t>5704</t>
  </si>
  <si>
    <t>5705</t>
  </si>
  <si>
    <t>5706</t>
  </si>
  <si>
    <t>5707</t>
  </si>
  <si>
    <t>5708</t>
  </si>
  <si>
    <t>5709</t>
  </si>
  <si>
    <t>5710</t>
  </si>
  <si>
    <t>5711</t>
  </si>
  <si>
    <t>5712</t>
  </si>
  <si>
    <t>5713</t>
  </si>
  <si>
    <t>5714</t>
  </si>
  <si>
    <t>5715</t>
  </si>
  <si>
    <t>5716</t>
  </si>
  <si>
    <t>5717</t>
  </si>
  <si>
    <t>5718</t>
  </si>
  <si>
    <t>5719</t>
  </si>
  <si>
    <t>5720</t>
  </si>
  <si>
    <t>5721</t>
  </si>
  <si>
    <t>5723</t>
  </si>
  <si>
    <t>5724</t>
  </si>
  <si>
    <t>5725</t>
  </si>
  <si>
    <t>5726</t>
  </si>
  <si>
    <t>5727</t>
  </si>
  <si>
    <t>5728</t>
  </si>
  <si>
    <t>5729</t>
  </si>
  <si>
    <t>5730</t>
  </si>
  <si>
    <t>5731</t>
  </si>
  <si>
    <t>5732</t>
  </si>
  <si>
    <t>5733</t>
  </si>
  <si>
    <t>5734</t>
  </si>
  <si>
    <t>5735</t>
  </si>
  <si>
    <t>5736</t>
  </si>
  <si>
    <t>5737</t>
  </si>
  <si>
    <t>5738</t>
  </si>
  <si>
    <t>5739</t>
  </si>
  <si>
    <t>5740</t>
  </si>
  <si>
    <t>5741</t>
  </si>
  <si>
    <t>5742</t>
  </si>
  <si>
    <t>5743</t>
  </si>
  <si>
    <t>5744</t>
  </si>
  <si>
    <t>5745</t>
  </si>
  <si>
    <t>5746</t>
  </si>
  <si>
    <t>5747</t>
  </si>
  <si>
    <t>5751</t>
  </si>
  <si>
    <t>5752</t>
  </si>
  <si>
    <t>5754</t>
  </si>
  <si>
    <t>5755</t>
  </si>
  <si>
    <t>5756</t>
  </si>
  <si>
    <t>5757</t>
  </si>
  <si>
    <t>5759</t>
  </si>
  <si>
    <t>5761</t>
  </si>
  <si>
    <t>5762</t>
  </si>
  <si>
    <t>5763</t>
  </si>
  <si>
    <t>5764</t>
  </si>
  <si>
    <t>5765</t>
  </si>
  <si>
    <t>5766</t>
  </si>
  <si>
    <t>5767</t>
  </si>
  <si>
    <t>5768</t>
  </si>
  <si>
    <t>5769</t>
  </si>
  <si>
    <t>5770</t>
  </si>
  <si>
    <t>5771</t>
  </si>
  <si>
    <t>5774</t>
  </si>
  <si>
    <t>5775</t>
  </si>
  <si>
    <t>5777</t>
  </si>
  <si>
    <t>5778</t>
  </si>
  <si>
    <t>5787</t>
  </si>
  <si>
    <t>5788</t>
  </si>
  <si>
    <t>5789</t>
  </si>
  <si>
    <t>5790</t>
  </si>
  <si>
    <t>5791</t>
  </si>
  <si>
    <t>5793</t>
  </si>
  <si>
    <t>5795</t>
  </si>
  <si>
    <t>5799</t>
  </si>
  <si>
    <t>5801</t>
  </si>
  <si>
    <t>5802</t>
  </si>
  <si>
    <t>5803</t>
  </si>
  <si>
    <t>5805</t>
  </si>
  <si>
    <t>5806</t>
  </si>
  <si>
    <t>5807</t>
  </si>
  <si>
    <t>5808</t>
  </si>
  <si>
    <t>5809</t>
  </si>
  <si>
    <t>5817</t>
  </si>
  <si>
    <t>5818</t>
  </si>
  <si>
    <t>5819</t>
  </si>
  <si>
    <t>5820</t>
  </si>
  <si>
    <t>5821</t>
  </si>
  <si>
    <t>5822</t>
  </si>
  <si>
    <t>5823</t>
  </si>
  <si>
    <t>5824</t>
  </si>
  <si>
    <t>5825</t>
  </si>
  <si>
    <t>5827</t>
  </si>
  <si>
    <t>5828</t>
  </si>
  <si>
    <t>5829</t>
  </si>
  <si>
    <t>5830</t>
  </si>
  <si>
    <t>5831</t>
  </si>
  <si>
    <t>5832</t>
  </si>
  <si>
    <t>5833</t>
  </si>
  <si>
    <t>5834</t>
  </si>
  <si>
    <t>5836</t>
  </si>
  <si>
    <t>5837</t>
  </si>
  <si>
    <t>5838</t>
  </si>
  <si>
    <t>5842</t>
  </si>
  <si>
    <t>5846</t>
  </si>
  <si>
    <t>5847</t>
  </si>
  <si>
    <t>5848</t>
  </si>
  <si>
    <t>5849</t>
  </si>
  <si>
    <t>5852</t>
  </si>
  <si>
    <t>5853</t>
  </si>
  <si>
    <t>5854</t>
  </si>
  <si>
    <t>5855</t>
  </si>
  <si>
    <t>5857</t>
  </si>
  <si>
    <t>5858</t>
  </si>
  <si>
    <t>5859</t>
  </si>
  <si>
    <t>5860</t>
  </si>
  <si>
    <t>5861</t>
  </si>
  <si>
    <t>5862</t>
  </si>
  <si>
    <t>5863</t>
  </si>
  <si>
    <t>5865</t>
  </si>
  <si>
    <t>5871</t>
  </si>
  <si>
    <t>5873</t>
  </si>
  <si>
    <t>5874</t>
  </si>
  <si>
    <t>5876</t>
  </si>
  <si>
    <t>5877</t>
  </si>
  <si>
    <t>5879</t>
  </si>
  <si>
    <t>5880</t>
  </si>
  <si>
    <t>5881</t>
  </si>
  <si>
    <t>5882</t>
  </si>
  <si>
    <t>5883</t>
  </si>
  <si>
    <t>5884</t>
  </si>
  <si>
    <t>5885</t>
  </si>
  <si>
    <t>5886</t>
  </si>
  <si>
    <t>5887</t>
  </si>
  <si>
    <t>5888</t>
  </si>
  <si>
    <t>5890</t>
  </si>
  <si>
    <t>5891</t>
  </si>
  <si>
    <t>5892</t>
  </si>
  <si>
    <t>6001</t>
  </si>
  <si>
    <t>6002</t>
  </si>
  <si>
    <t>6003</t>
  </si>
  <si>
    <t>6004</t>
  </si>
  <si>
    <t>6005</t>
  </si>
  <si>
    <t>6006</t>
  </si>
  <si>
    <t>6007</t>
  </si>
  <si>
    <t>6009</t>
  </si>
  <si>
    <t>6010</t>
  </si>
  <si>
    <t>6011</t>
  </si>
  <si>
    <t>6014</t>
  </si>
  <si>
    <t>6015</t>
  </si>
  <si>
    <t>6017</t>
  </si>
  <si>
    <t>6018</t>
  </si>
  <si>
    <t>6019</t>
  </si>
  <si>
    <t>6021</t>
  </si>
  <si>
    <t>6022</t>
  </si>
  <si>
    <t>6024</t>
  </si>
  <si>
    <t>6025</t>
  </si>
  <si>
    <t>6027</t>
  </si>
  <si>
    <t>6028</t>
  </si>
  <si>
    <t>6029</t>
  </si>
  <si>
    <t>6030</t>
  </si>
  <si>
    <t>6031</t>
  </si>
  <si>
    <t>6032</t>
  </si>
  <si>
    <t>6036</t>
  </si>
  <si>
    <t>6038</t>
  </si>
  <si>
    <t>6039</t>
  </si>
  <si>
    <t>6040</t>
  </si>
  <si>
    <t>6041</t>
  </si>
  <si>
    <t>6042</t>
  </si>
  <si>
    <t>6043</t>
  </si>
  <si>
    <t>6044</t>
  </si>
  <si>
    <t>6045</t>
  </si>
  <si>
    <t>6046</t>
  </si>
  <si>
    <t>6047</t>
  </si>
  <si>
    <t>6048</t>
  </si>
  <si>
    <t>6049</t>
  </si>
  <si>
    <t>6050</t>
  </si>
  <si>
    <t>6051</t>
  </si>
  <si>
    <t>6053</t>
  </si>
  <si>
    <t>6055</t>
  </si>
  <si>
    <t>6056</t>
  </si>
  <si>
    <t>6057</t>
  </si>
  <si>
    <t>6058</t>
  </si>
  <si>
    <t>6059</t>
  </si>
  <si>
    <t>6060</t>
  </si>
  <si>
    <t>6062</t>
  </si>
  <si>
    <t>6064</t>
  </si>
  <si>
    <t>6065</t>
  </si>
  <si>
    <t>6066</t>
  </si>
  <si>
    <t>6067</t>
  </si>
  <si>
    <t>6068</t>
  </si>
  <si>
    <t>6069</t>
  </si>
  <si>
    <t>6070</t>
  </si>
  <si>
    <t>6071</t>
  </si>
  <si>
    <t>6072</t>
  </si>
  <si>
    <t>6073</t>
  </si>
  <si>
    <t>6075</t>
  </si>
  <si>
    <t>6076</t>
  </si>
  <si>
    <t>6077</t>
  </si>
  <si>
    <t>6078</t>
  </si>
  <si>
    <t>6079</t>
  </si>
  <si>
    <t>6080</t>
  </si>
  <si>
    <t>6081</t>
  </si>
  <si>
    <t>6082</t>
  </si>
  <si>
    <t>6083</t>
  </si>
  <si>
    <t>6084</t>
  </si>
  <si>
    <t>6085</t>
  </si>
  <si>
    <t>6086</t>
  </si>
  <si>
    <t>6087</t>
  </si>
  <si>
    <t>6088</t>
  </si>
  <si>
    <t>6089</t>
  </si>
  <si>
    <t>6091</t>
  </si>
  <si>
    <t>6092</t>
  </si>
  <si>
    <t>6093</t>
  </si>
  <si>
    <t>6094</t>
  </si>
  <si>
    <t>6095</t>
  </si>
  <si>
    <t>6097</t>
  </si>
  <si>
    <t>6098</t>
  </si>
  <si>
    <t>6099</t>
  </si>
  <si>
    <t>6100</t>
  </si>
  <si>
    <t>6101</t>
  </si>
  <si>
    <t>6105</t>
  </si>
  <si>
    <t>6106</t>
  </si>
  <si>
    <t>6110</t>
  </si>
  <si>
    <t>6112</t>
  </si>
  <si>
    <t>6113</t>
  </si>
  <si>
    <t>6114</t>
  </si>
  <si>
    <t>6116</t>
  </si>
  <si>
    <t>6117</t>
  </si>
  <si>
    <t>6118</t>
  </si>
  <si>
    <t>6119</t>
  </si>
  <si>
    <t>6120</t>
  </si>
  <si>
    <t>6121</t>
  </si>
  <si>
    <t>6122</t>
  </si>
  <si>
    <t>6123</t>
  </si>
  <si>
    <t>6124</t>
  </si>
  <si>
    <t>6125</t>
  </si>
  <si>
    <t>6126</t>
  </si>
  <si>
    <t>6132</t>
  </si>
  <si>
    <t>6135</t>
  </si>
  <si>
    <t>6138</t>
  </si>
  <si>
    <t>6140</t>
  </si>
  <si>
    <t>6141</t>
  </si>
  <si>
    <t>6145</t>
  </si>
  <si>
    <t>6149</t>
  </si>
  <si>
    <t>6151</t>
  </si>
  <si>
    <t>6152</t>
  </si>
  <si>
    <t>6153</t>
  </si>
  <si>
    <t>6154</t>
  </si>
  <si>
    <t>6155</t>
  </si>
  <si>
    <t>6156</t>
  </si>
  <si>
    <t>6157</t>
  </si>
  <si>
    <t>6158</t>
  </si>
  <si>
    <t>6162</t>
  </si>
  <si>
    <t>6163</t>
  </si>
  <si>
    <t>6165</t>
  </si>
  <si>
    <t>6166</t>
  </si>
  <si>
    <t>6167</t>
  </si>
  <si>
    <t>6168</t>
  </si>
  <si>
    <t>6169</t>
  </si>
  <si>
    <t>6170</t>
  </si>
  <si>
    <t>6174</t>
  </si>
  <si>
    <t>6175</t>
  </si>
  <si>
    <t>6176</t>
  </si>
  <si>
    <t>6178</t>
  </si>
  <si>
    <t>6179</t>
  </si>
  <si>
    <t>6180</t>
  </si>
  <si>
    <t>6182</t>
  </si>
  <si>
    <t>6185</t>
  </si>
  <si>
    <t>6186</t>
  </si>
  <si>
    <t>6188</t>
  </si>
  <si>
    <t>6189</t>
  </si>
  <si>
    <t>6191</t>
  </si>
  <si>
    <t>6193</t>
  </si>
  <si>
    <t>6194</t>
  </si>
  <si>
    <t>6195</t>
  </si>
  <si>
    <t>6198</t>
  </si>
  <si>
    <t>6199</t>
  </si>
  <si>
    <t>6202</t>
  </si>
  <si>
    <t>6203</t>
  </si>
  <si>
    <t>6204</t>
  </si>
  <si>
    <t>6205</t>
  </si>
  <si>
    <t>6208</t>
  </si>
  <si>
    <t>6210</t>
  </si>
  <si>
    <t>6212</t>
  </si>
  <si>
    <t>6213</t>
  </si>
  <si>
    <t>6215</t>
  </si>
  <si>
    <t>6217</t>
  </si>
  <si>
    <t>6218</t>
  </si>
  <si>
    <t>6220</t>
  </si>
  <si>
    <t>6221</t>
  </si>
  <si>
    <t>6222</t>
  </si>
  <si>
    <t>6223</t>
  </si>
  <si>
    <t>6226</t>
  </si>
  <si>
    <t>6228</t>
  </si>
  <si>
    <t>6232</t>
  </si>
  <si>
    <t>6234</t>
  </si>
  <si>
    <t>6235</t>
  </si>
  <si>
    <t>6236</t>
  </si>
  <si>
    <t>6237</t>
  </si>
  <si>
    <t>6238</t>
  </si>
  <si>
    <t>6239</t>
  </si>
  <si>
    <t>6240</t>
  </si>
  <si>
    <t>6241</t>
  </si>
  <si>
    <t>6245</t>
  </si>
  <si>
    <t>6246</t>
  </si>
  <si>
    <t>6247</t>
  </si>
  <si>
    <t>6248</t>
  </si>
  <si>
    <t>6252</t>
  </si>
  <si>
    <t>6254</t>
  </si>
  <si>
    <t>6255</t>
  </si>
  <si>
    <t>6256</t>
  </si>
  <si>
    <t>6257</t>
  </si>
  <si>
    <t>6258</t>
  </si>
  <si>
    <t>6259</t>
  </si>
  <si>
    <t>6260</t>
  </si>
  <si>
    <t>6261</t>
  </si>
  <si>
    <t>6262</t>
  </si>
  <si>
    <t>6263</t>
  </si>
  <si>
    <t>6264</t>
  </si>
  <si>
    <t>6265</t>
  </si>
  <si>
    <t>6267</t>
  </si>
  <si>
    <t>6268</t>
  </si>
  <si>
    <t>6269</t>
  </si>
  <si>
    <t>6270</t>
  </si>
  <si>
    <t>6271</t>
  </si>
  <si>
    <t>6272</t>
  </si>
  <si>
    <t>6273</t>
  </si>
  <si>
    <t>6274</t>
  </si>
  <si>
    <t>6275</t>
  </si>
  <si>
    <t>6276</t>
  </si>
  <si>
    <t>6277</t>
  </si>
  <si>
    <t>6278</t>
  </si>
  <si>
    <t>6279</t>
  </si>
  <si>
    <t>6280</t>
  </si>
  <si>
    <t>6281</t>
  </si>
  <si>
    <t>6282</t>
  </si>
  <si>
    <t>6283</t>
  </si>
  <si>
    <t>6284</t>
  </si>
  <si>
    <t>6286</t>
  </si>
  <si>
    <t>6287</t>
  </si>
  <si>
    <t>6288</t>
  </si>
  <si>
    <t>6289</t>
  </si>
  <si>
    <t>6291</t>
  </si>
  <si>
    <t>6292</t>
  </si>
  <si>
    <t>6293</t>
  </si>
  <si>
    <t>6294</t>
  </si>
  <si>
    <t>6295</t>
  </si>
  <si>
    <t>6296</t>
  </si>
  <si>
    <t>6298</t>
  </si>
  <si>
    <t>6299</t>
  </si>
  <si>
    <t>6300</t>
  </si>
  <si>
    <t>6302</t>
  </si>
  <si>
    <t>6303</t>
  </si>
  <si>
    <t>6304</t>
  </si>
  <si>
    <t>6305</t>
  </si>
  <si>
    <t>6306</t>
  </si>
  <si>
    <t>6307</t>
  </si>
  <si>
    <t>6308</t>
  </si>
  <si>
    <t>6309</t>
  </si>
  <si>
    <t>6310</t>
  </si>
  <si>
    <t>6311</t>
  </si>
  <si>
    <t>6313</t>
  </si>
  <si>
    <t>6314</t>
  </si>
  <si>
    <t>6315</t>
  </si>
  <si>
    <t>6316</t>
  </si>
  <si>
    <t>6317</t>
  </si>
  <si>
    <t>6318</t>
  </si>
  <si>
    <t>6319</t>
  </si>
  <si>
    <t>6322</t>
  </si>
  <si>
    <t>6325</t>
  </si>
  <si>
    <t>6326</t>
  </si>
  <si>
    <t>6329</t>
  </si>
  <si>
    <t>6332</t>
  </si>
  <si>
    <t>6333</t>
  </si>
  <si>
    <t>6335</t>
  </si>
  <si>
    <t>6336</t>
  </si>
  <si>
    <t>6337</t>
  </si>
  <si>
    <t>6338</t>
  </si>
  <si>
    <t>6339</t>
  </si>
  <si>
    <t>6340</t>
  </si>
  <si>
    <t>6341</t>
  </si>
  <si>
    <t>6342</t>
  </si>
  <si>
    <t>6343</t>
  </si>
  <si>
    <t>6346</t>
  </si>
  <si>
    <t>6347</t>
  </si>
  <si>
    <t>6349</t>
  </si>
  <si>
    <t>6353</t>
  </si>
  <si>
    <t>6354</t>
  </si>
  <si>
    <t>6355</t>
  </si>
  <si>
    <t>6356</t>
  </si>
  <si>
    <t>6357</t>
  </si>
  <si>
    <t>6359</t>
  </si>
  <si>
    <t>6362</t>
  </si>
  <si>
    <t>6363</t>
  </si>
  <si>
    <t>6364</t>
  </si>
  <si>
    <t>6365</t>
  </si>
  <si>
    <t>6366</t>
  </si>
  <si>
    <t>6368</t>
  </si>
  <si>
    <t>6369</t>
  </si>
  <si>
    <t>6371</t>
  </si>
  <si>
    <t>6372</t>
  </si>
  <si>
    <t>6373</t>
  </si>
  <si>
    <t>6376</t>
  </si>
  <si>
    <t>6378</t>
  </si>
  <si>
    <t>6380</t>
  </si>
  <si>
    <t>6381</t>
  </si>
  <si>
    <t>6382</t>
  </si>
  <si>
    <t>6383</t>
  </si>
  <si>
    <t>6384</t>
  </si>
  <si>
    <t>6389</t>
  </si>
  <si>
    <t>6390</t>
  </si>
  <si>
    <t>6391</t>
  </si>
  <si>
    <t>6392</t>
  </si>
  <si>
    <t>6393</t>
  </si>
  <si>
    <t>6394</t>
  </si>
  <si>
    <t>6395</t>
  </si>
  <si>
    <t>6396</t>
  </si>
  <si>
    <t>6399</t>
  </si>
  <si>
    <t>6400</t>
  </si>
  <si>
    <t>6401</t>
  </si>
  <si>
    <t>6402</t>
  </si>
  <si>
    <t>6403</t>
  </si>
  <si>
    <t>6404</t>
  </si>
  <si>
    <t>6405</t>
  </si>
  <si>
    <t>6406</t>
  </si>
  <si>
    <t>6409</t>
  </si>
  <si>
    <t>6410</t>
  </si>
  <si>
    <t>6411</t>
  </si>
  <si>
    <t>6412</t>
  </si>
  <si>
    <t>6413</t>
  </si>
  <si>
    <t>6418</t>
  </si>
  <si>
    <t>6427</t>
  </si>
  <si>
    <t>6430</t>
  </si>
  <si>
    <t>6439</t>
  </si>
  <si>
    <t>6440</t>
  </si>
  <si>
    <t>6448</t>
  </si>
  <si>
    <t>6449</t>
  </si>
  <si>
    <t>6450</t>
  </si>
  <si>
    <t>6459</t>
  </si>
  <si>
    <t>6470</t>
  </si>
  <si>
    <t>6478</t>
  </si>
  <si>
    <t>6488</t>
  </si>
  <si>
    <t>6489</t>
  </si>
  <si>
    <t>6501</t>
  </si>
  <si>
    <t>6502</t>
  </si>
  <si>
    <t>6503</t>
  </si>
  <si>
    <t>6505</t>
  </si>
  <si>
    <t>6507</t>
  </si>
  <si>
    <t>6508</t>
  </si>
  <si>
    <t>6509</t>
  </si>
  <si>
    <t>6510</t>
  </si>
  <si>
    <t>6511</t>
  </si>
  <si>
    <t>6512</t>
  </si>
  <si>
    <t>6513</t>
  </si>
  <si>
    <t>6514</t>
  </si>
  <si>
    <t>6516</t>
  </si>
  <si>
    <t>6518</t>
  </si>
  <si>
    <t>6519</t>
  </si>
  <si>
    <t>6520</t>
  </si>
  <si>
    <t>6521</t>
  </si>
  <si>
    <t>6522</t>
  </si>
  <si>
    <t>6523</t>
  </si>
  <si>
    <t>6524</t>
  </si>
  <si>
    <t>6525</t>
  </si>
  <si>
    <t>6526</t>
  </si>
  <si>
    <t>6527</t>
  </si>
  <si>
    <t>6528</t>
  </si>
  <si>
    <t>6529</t>
  </si>
  <si>
    <t>6530</t>
  </si>
  <si>
    <t>6531</t>
  </si>
  <si>
    <t>6532</t>
  </si>
  <si>
    <t>6533</t>
  </si>
  <si>
    <t>6534</t>
  </si>
  <si>
    <t>6535</t>
  </si>
  <si>
    <t>6536</t>
  </si>
  <si>
    <t>6537</t>
  </si>
  <si>
    <t>6538</t>
  </si>
  <si>
    <t>6539</t>
  </si>
  <si>
    <t>6540</t>
  </si>
  <si>
    <t>6541</t>
  </si>
  <si>
    <t>6542</t>
  </si>
  <si>
    <t>6543</t>
  </si>
  <si>
    <t>6545</t>
  </si>
  <si>
    <t>6546</t>
  </si>
  <si>
    <t>6547</t>
  </si>
  <si>
    <t>6548</t>
  </si>
  <si>
    <t>6549</t>
  </si>
  <si>
    <t>6550</t>
  </si>
  <si>
    <t>6551</t>
  </si>
  <si>
    <t>6552</t>
  </si>
  <si>
    <t>6553</t>
  </si>
  <si>
    <t>6554</t>
  </si>
  <si>
    <t>6555</t>
  </si>
  <si>
    <t>6556</t>
  </si>
  <si>
    <t>6558</t>
  </si>
  <si>
    <t>6559</t>
  </si>
  <si>
    <t>6560</t>
  </si>
  <si>
    <t>6561</t>
  </si>
  <si>
    <t>6562</t>
  </si>
  <si>
    <t>6563</t>
  </si>
  <si>
    <t>6564</t>
  </si>
  <si>
    <t>6566</t>
  </si>
  <si>
    <t>6567</t>
  </si>
  <si>
    <t>6568</t>
  </si>
  <si>
    <t>6569</t>
  </si>
  <si>
    <t>6570</t>
  </si>
  <si>
    <t>6571</t>
  </si>
  <si>
    <t>6572</t>
  </si>
  <si>
    <t>6573</t>
  </si>
  <si>
    <t>6574</t>
  </si>
  <si>
    <t>6575</t>
  </si>
  <si>
    <t>6576</t>
  </si>
  <si>
    <t>6578</t>
  </si>
  <si>
    <t>6580</t>
  </si>
  <si>
    <t>6581</t>
  </si>
  <si>
    <t>6582</t>
  </si>
  <si>
    <t>6583</t>
  </si>
  <si>
    <t>6584</t>
  </si>
  <si>
    <t>6585</t>
  </si>
  <si>
    <t>6586</t>
  </si>
  <si>
    <t>6587</t>
  </si>
  <si>
    <t>6588</t>
  </si>
  <si>
    <t>6589</t>
  </si>
  <si>
    <t>6590</t>
  </si>
  <si>
    <t>6591</t>
  </si>
  <si>
    <t>6593</t>
  </si>
  <si>
    <t>6594</t>
  </si>
  <si>
    <t>6597</t>
  </si>
  <si>
    <t>6598</t>
  </si>
  <si>
    <t>6599</t>
  </si>
  <si>
    <t>6600</t>
  </si>
  <si>
    <t>6601</t>
  </si>
  <si>
    <t>6602</t>
  </si>
  <si>
    <t>6606</t>
  </si>
  <si>
    <t>6607</t>
  </si>
  <si>
    <t>6608</t>
  </si>
  <si>
    <t>6609</t>
  </si>
  <si>
    <t>6612</t>
  </si>
  <si>
    <t>6613</t>
  </si>
  <si>
    <t>6614</t>
  </si>
  <si>
    <t>6615</t>
  </si>
  <si>
    <t>6616</t>
  </si>
  <si>
    <t>6617</t>
  </si>
  <si>
    <t>6618</t>
  </si>
  <si>
    <t>6619</t>
  </si>
  <si>
    <t>6620</t>
  </si>
  <si>
    <t>6621</t>
  </si>
  <si>
    <t>6623</t>
  </si>
  <si>
    <t>6624</t>
  </si>
  <si>
    <t>6625</t>
  </si>
  <si>
    <t>6626</t>
  </si>
  <si>
    <t>6627</t>
  </si>
  <si>
    <t>6628</t>
  </si>
  <si>
    <t>6630</t>
  </si>
  <si>
    <t>6632</t>
  </si>
  <si>
    <t>6633</t>
  </si>
  <si>
    <t>6634</t>
  </si>
  <si>
    <t>6635</t>
  </si>
  <si>
    <t>6636</t>
  </si>
  <si>
    <t>6637</t>
  </si>
  <si>
    <t>6638</t>
  </si>
  <si>
    <t>6639</t>
  </si>
  <si>
    <t>6640</t>
  </si>
  <si>
    <t>6641</t>
  </si>
  <si>
    <t>6643</t>
  </si>
  <si>
    <t>6644</t>
  </si>
  <si>
    <t>6645</t>
  </si>
  <si>
    <t>6646</t>
  </si>
  <si>
    <t>6647</t>
  </si>
  <si>
    <t>6648</t>
  </si>
  <si>
    <t>6649</t>
  </si>
  <si>
    <t>6650</t>
  </si>
  <si>
    <t>6651</t>
  </si>
  <si>
    <t>6652</t>
  </si>
  <si>
    <t>6653</t>
  </si>
  <si>
    <t>6654</t>
  </si>
  <si>
    <t>6656</t>
  </si>
  <si>
    <t>6657</t>
  </si>
  <si>
    <t>6658</t>
  </si>
  <si>
    <t>6659</t>
  </si>
  <si>
    <t>6660</t>
  </si>
  <si>
    <t>6662</t>
  </si>
  <si>
    <t>6663</t>
  </si>
  <si>
    <t>6664</t>
  </si>
  <si>
    <t>6665</t>
  </si>
  <si>
    <t>6666</t>
  </si>
  <si>
    <t>6667</t>
  </si>
  <si>
    <t>6668</t>
  </si>
  <si>
    <t>6669</t>
  </si>
  <si>
    <t>6670</t>
  </si>
  <si>
    <t>6671</t>
  </si>
  <si>
    <t>6672</t>
  </si>
  <si>
    <t>6673</t>
  </si>
  <si>
    <t>6674</t>
  </si>
  <si>
    <t>6675</t>
  </si>
  <si>
    <t>6676</t>
  </si>
  <si>
    <t>6677</t>
  </si>
  <si>
    <t>6678</t>
  </si>
  <si>
    <t>6679</t>
  </si>
  <si>
    <t>6680</t>
  </si>
  <si>
    <t>6681</t>
  </si>
  <si>
    <t>6682</t>
  </si>
  <si>
    <t>6683</t>
  </si>
  <si>
    <t>6684</t>
  </si>
  <si>
    <t>6685</t>
  </si>
  <si>
    <t>6686</t>
  </si>
  <si>
    <t>6687</t>
  </si>
  <si>
    <t>6688</t>
  </si>
  <si>
    <t>6689</t>
  </si>
  <si>
    <t>6690</t>
  </si>
  <si>
    <t>6691</t>
  </si>
  <si>
    <t>6692</t>
  </si>
  <si>
    <t>6694</t>
  </si>
  <si>
    <t>6695</t>
  </si>
  <si>
    <t>6696</t>
  </si>
  <si>
    <t>6697</t>
  </si>
  <si>
    <t>6698</t>
  </si>
  <si>
    <t>6700</t>
  </si>
  <si>
    <t>6701</t>
  </si>
  <si>
    <t>6702</t>
  </si>
  <si>
    <t>6703</t>
  </si>
  <si>
    <t>6704</t>
  </si>
  <si>
    <t>6705</t>
  </si>
  <si>
    <t>6706</t>
  </si>
  <si>
    <t>6707</t>
  </si>
  <si>
    <t>6708</t>
  </si>
  <si>
    <t>6709</t>
  </si>
  <si>
    <t>6710</t>
  </si>
  <si>
    <t>6711</t>
  </si>
  <si>
    <t>6712</t>
  </si>
  <si>
    <t>6713</t>
  </si>
  <si>
    <t>6714</t>
  </si>
  <si>
    <t>6715</t>
  </si>
  <si>
    <t>6716</t>
  </si>
  <si>
    <t>6717</t>
  </si>
  <si>
    <t>6718</t>
  </si>
  <si>
    <t>6719</t>
  </si>
  <si>
    <t>6720</t>
  </si>
  <si>
    <t>6721</t>
  </si>
  <si>
    <t>6722</t>
  </si>
  <si>
    <t>6723</t>
  </si>
  <si>
    <t>6724</t>
  </si>
  <si>
    <t>6726</t>
  </si>
  <si>
    <t>6727</t>
  </si>
  <si>
    <t>6728</t>
  </si>
  <si>
    <t>6729</t>
  </si>
  <si>
    <t>6730</t>
  </si>
  <si>
    <t>6731</t>
  </si>
  <si>
    <t>6733</t>
  </si>
  <si>
    <t>6734</t>
  </si>
  <si>
    <t>6735</t>
  </si>
  <si>
    <t>6736</t>
  </si>
  <si>
    <t>6737</t>
  </si>
  <si>
    <t>6738</t>
  </si>
  <si>
    <t>6739</t>
  </si>
  <si>
    <t>6740</t>
  </si>
  <si>
    <t>6741</t>
  </si>
  <si>
    <t>6742</t>
  </si>
  <si>
    <t>6744</t>
  </si>
  <si>
    <t>6745</t>
  </si>
  <si>
    <t>6746</t>
  </si>
  <si>
    <t>6747</t>
  </si>
  <si>
    <t>6748</t>
  </si>
  <si>
    <t>6750</t>
  </si>
  <si>
    <t>6751</t>
  </si>
  <si>
    <t>6752</t>
  </si>
  <si>
    <t>6754</t>
  </si>
  <si>
    <t>6755</t>
  </si>
  <si>
    <t>6756</t>
  </si>
  <si>
    <t>6757</t>
  </si>
  <si>
    <t>6759</t>
  </si>
  <si>
    <t>6760</t>
  </si>
  <si>
    <t>6762</t>
  </si>
  <si>
    <t>6763</t>
  </si>
  <si>
    <t>6764</t>
  </si>
  <si>
    <t>6765</t>
  </si>
  <si>
    <t>6766</t>
  </si>
  <si>
    <t>6767</t>
  </si>
  <si>
    <t>6768</t>
  </si>
  <si>
    <t>6770</t>
  </si>
  <si>
    <t>6771</t>
  </si>
  <si>
    <t>6772</t>
  </si>
  <si>
    <t>6773</t>
  </si>
  <si>
    <t>6774</t>
  </si>
  <si>
    <t>6775</t>
  </si>
  <si>
    <t>6776</t>
  </si>
  <si>
    <t>6777</t>
  </si>
  <si>
    <t>6778</t>
  </si>
  <si>
    <t>6780</t>
  </si>
  <si>
    <t>6781</t>
  </si>
  <si>
    <t>6782</t>
  </si>
  <si>
    <t>6783</t>
  </si>
  <si>
    <t>6784</t>
  </si>
  <si>
    <t>6785</t>
  </si>
  <si>
    <t>6786</t>
  </si>
  <si>
    <t>6787</t>
  </si>
  <si>
    <t>6788</t>
  </si>
  <si>
    <t>6790</t>
  </si>
  <si>
    <t>6791</t>
  </si>
  <si>
    <t>6792</t>
  </si>
  <si>
    <t>6794</t>
  </si>
  <si>
    <t>6795</t>
  </si>
  <si>
    <t>6796</t>
  </si>
  <si>
    <t>6797</t>
  </si>
  <si>
    <t>6799</t>
  </si>
  <si>
    <t>6800</t>
  </si>
  <si>
    <t>6801</t>
  </si>
  <si>
    <t>6802</t>
  </si>
  <si>
    <t>6803</t>
  </si>
  <si>
    <t>6804</t>
  </si>
  <si>
    <t>6805</t>
  </si>
  <si>
    <t>6806</t>
  </si>
  <si>
    <t>6807</t>
  </si>
  <si>
    <t>6808</t>
  </si>
  <si>
    <t>6809</t>
  </si>
  <si>
    <t>6810</t>
  </si>
  <si>
    <t>6811</t>
  </si>
  <si>
    <t>6812</t>
  </si>
  <si>
    <t>6813</t>
  </si>
  <si>
    <t>6814</t>
  </si>
  <si>
    <t>6815</t>
  </si>
  <si>
    <t>6817</t>
  </si>
  <si>
    <t>6818</t>
  </si>
  <si>
    <t>6819</t>
  </si>
  <si>
    <t>6821</t>
  </si>
  <si>
    <t>6822</t>
  </si>
  <si>
    <t>6823</t>
  </si>
  <si>
    <t>6824</t>
  </si>
  <si>
    <t>6825</t>
  </si>
  <si>
    <t>6827</t>
  </si>
  <si>
    <t>6828</t>
  </si>
  <si>
    <t>6829</t>
  </si>
  <si>
    <t>6830</t>
  </si>
  <si>
    <t>6831</t>
  </si>
  <si>
    <t>6832</t>
  </si>
  <si>
    <t>6833</t>
  </si>
  <si>
    <t>6835</t>
  </si>
  <si>
    <t>6836</t>
  </si>
  <si>
    <t>6837</t>
  </si>
  <si>
    <t>6838</t>
  </si>
  <si>
    <t>6839</t>
  </si>
  <si>
    <t>6840</t>
  </si>
  <si>
    <t>6841</t>
  </si>
  <si>
    <t>6842</t>
  </si>
  <si>
    <t>6843</t>
  </si>
  <si>
    <t>6844</t>
  </si>
  <si>
    <t>6845</t>
  </si>
  <si>
    <t>6846</t>
  </si>
  <si>
    <t>6847</t>
  </si>
  <si>
    <t>6848</t>
  </si>
  <si>
    <t>6849</t>
  </si>
  <si>
    <t>6850</t>
  </si>
  <si>
    <t>6851</t>
  </si>
  <si>
    <t>6852</t>
  </si>
  <si>
    <t>6853</t>
  </si>
  <si>
    <t>6855</t>
  </si>
  <si>
    <t>6856</t>
  </si>
  <si>
    <t>6857</t>
  </si>
  <si>
    <t>6858</t>
  </si>
  <si>
    <t>6859</t>
  </si>
  <si>
    <t>6860</t>
  </si>
  <si>
    <t>6861</t>
  </si>
  <si>
    <t>6862</t>
  </si>
  <si>
    <t>6863</t>
  </si>
  <si>
    <t>6865</t>
  </si>
  <si>
    <t>6866</t>
  </si>
  <si>
    <t>6867</t>
  </si>
  <si>
    <t>6868</t>
  </si>
  <si>
    <t>6869</t>
  </si>
  <si>
    <t>6870</t>
  </si>
  <si>
    <t>6871</t>
  </si>
  <si>
    <t>6872</t>
  </si>
  <si>
    <t>6873</t>
  </si>
  <si>
    <t>6877</t>
  </si>
  <si>
    <t>6878</t>
  </si>
  <si>
    <t>6879</t>
  </si>
  <si>
    <t>6881</t>
  </si>
  <si>
    <t>6882</t>
  </si>
  <si>
    <t>6883</t>
  </si>
  <si>
    <t>6884</t>
  </si>
  <si>
    <t>6885</t>
  </si>
  <si>
    <t>6886</t>
  </si>
  <si>
    <t>6889</t>
  </si>
  <si>
    <t>6892</t>
  </si>
  <si>
    <t>6893</t>
  </si>
  <si>
    <t>6894</t>
  </si>
  <si>
    <t>6895</t>
  </si>
  <si>
    <t>6897</t>
  </si>
  <si>
    <t>6898</t>
  </si>
  <si>
    <t>6899</t>
  </si>
  <si>
    <t>6900</t>
  </si>
  <si>
    <t>6902</t>
  </si>
  <si>
    <t>6903</t>
  </si>
  <si>
    <t>6904</t>
  </si>
  <si>
    <t>6905</t>
  </si>
  <si>
    <t>6906</t>
  </si>
  <si>
    <t>6907</t>
  </si>
  <si>
    <t>6908</t>
  </si>
  <si>
    <t>6909</t>
  </si>
  <si>
    <t>6910</t>
  </si>
  <si>
    <t>6911</t>
  </si>
  <si>
    <t>6912</t>
  </si>
  <si>
    <t>6913</t>
  </si>
  <si>
    <t>6914</t>
  </si>
  <si>
    <t>6918</t>
  </si>
  <si>
    <t>6920</t>
  </si>
  <si>
    <t>6921</t>
  </si>
  <si>
    <t>6922</t>
  </si>
  <si>
    <t>6926</t>
  </si>
  <si>
    <t>6927</t>
  </si>
  <si>
    <t>6929</t>
  </si>
  <si>
    <t>6931</t>
  </si>
  <si>
    <t>6933</t>
  </si>
  <si>
    <t>6934</t>
  </si>
  <si>
    <t>6935</t>
  </si>
  <si>
    <t>6936</t>
  </si>
  <si>
    <t>6938</t>
  </si>
  <si>
    <t>6939</t>
  </si>
  <si>
    <t>6940</t>
  </si>
  <si>
    <t>6942</t>
  </si>
  <si>
    <t>6944</t>
  </si>
  <si>
    <t>6945</t>
  </si>
  <si>
    <t>6949</t>
  </si>
  <si>
    <t>6954</t>
  </si>
  <si>
    <t>6957</t>
  </si>
  <si>
    <t>6959</t>
  </si>
  <si>
    <t>6961</t>
  </si>
  <si>
    <t>6962</t>
  </si>
  <si>
    <t>6965</t>
  </si>
  <si>
    <t>6966</t>
  </si>
  <si>
    <t>6967</t>
  </si>
  <si>
    <t>6970</t>
  </si>
  <si>
    <t>6971</t>
  </si>
  <si>
    <t>6973</t>
  </si>
  <si>
    <t>6977</t>
  </si>
  <si>
    <t>6978</t>
  </si>
  <si>
    <t>6984</t>
  </si>
  <si>
    <t>6986</t>
  </si>
  <si>
    <t>6988</t>
  </si>
  <si>
    <t>7000</t>
  </si>
  <si>
    <t>7001</t>
  </si>
  <si>
    <t>7003</t>
  </si>
  <si>
    <t>7004</t>
  </si>
  <si>
    <t>7005</t>
  </si>
  <si>
    <t>7006</t>
  </si>
  <si>
    <t>7007</t>
  </si>
  <si>
    <t>7008</t>
  </si>
  <si>
    <t>7009</t>
  </si>
  <si>
    <t>7015</t>
  </si>
  <si>
    <t>7017</t>
  </si>
  <si>
    <t>7019</t>
  </si>
  <si>
    <t>7020</t>
  </si>
  <si>
    <t>7022</t>
  </si>
  <si>
    <t>7024</t>
  </si>
  <si>
    <t>7025</t>
  </si>
  <si>
    <t>7026</t>
  </si>
  <si>
    <t>7027</t>
  </si>
  <si>
    <t>7028</t>
  </si>
  <si>
    <t>7029</t>
  </si>
  <si>
    <t>7031</t>
  </si>
  <si>
    <t>7032</t>
  </si>
  <si>
    <t>7033</t>
  </si>
  <si>
    <t>7035</t>
  </si>
  <si>
    <t>7036</t>
  </si>
  <si>
    <t>7037</t>
  </si>
  <si>
    <t>7038</t>
  </si>
  <si>
    <t>7039</t>
  </si>
  <si>
    <t>7040</t>
  </si>
  <si>
    <t>7042</t>
  </si>
  <si>
    <t>7046</t>
  </si>
  <si>
    <t>7049</t>
  </si>
  <si>
    <t>7050</t>
  </si>
  <si>
    <t>7051</t>
  </si>
  <si>
    <t>7052</t>
  </si>
  <si>
    <t>7053</t>
  </si>
  <si>
    <t>7054</t>
  </si>
  <si>
    <t>7056</t>
  </si>
  <si>
    <t>7057</t>
  </si>
  <si>
    <t>7058</t>
  </si>
  <si>
    <t>7059</t>
  </si>
  <si>
    <t>7061</t>
  </si>
  <si>
    <t>7062</t>
  </si>
  <si>
    <t>7063</t>
  </si>
  <si>
    <t>7064</t>
  </si>
  <si>
    <t>7065</t>
  </si>
  <si>
    <t>7066</t>
  </si>
  <si>
    <t>7067</t>
  </si>
  <si>
    <t>7068</t>
  </si>
  <si>
    <t>7069</t>
  </si>
  <si>
    <t>7070</t>
  </si>
  <si>
    <t>7071</t>
  </si>
  <si>
    <t>7072</t>
  </si>
  <si>
    <t>7073</t>
  </si>
  <si>
    <t>7074</t>
  </si>
  <si>
    <t>7075</t>
  </si>
  <si>
    <t>7076</t>
  </si>
  <si>
    <t>7077</t>
  </si>
  <si>
    <t>7078</t>
  </si>
  <si>
    <t>7079</t>
  </si>
  <si>
    <t>7080</t>
  </si>
  <si>
    <t>7081</t>
  </si>
  <si>
    <t>7082</t>
  </si>
  <si>
    <t>7083</t>
  </si>
  <si>
    <t>7084</t>
  </si>
  <si>
    <t>7085</t>
  </si>
  <si>
    <t>7086</t>
  </si>
  <si>
    <t>7088</t>
  </si>
  <si>
    <t>7089</t>
  </si>
  <si>
    <t>7090</t>
  </si>
  <si>
    <t>7091</t>
  </si>
  <si>
    <t>7092</t>
  </si>
  <si>
    <t>7093</t>
  </si>
  <si>
    <t>7094</t>
  </si>
  <si>
    <t>7096</t>
  </si>
  <si>
    <t>7097</t>
  </si>
  <si>
    <t>7098</t>
  </si>
  <si>
    <t>7099</t>
  </si>
  <si>
    <t>7101</t>
  </si>
  <si>
    <t>7102</t>
  </si>
  <si>
    <t>7108</t>
  </si>
  <si>
    <t>7109</t>
  </si>
  <si>
    <t>7118</t>
  </si>
  <si>
    <t>7127</t>
  </si>
  <si>
    <t>7129</t>
  </si>
  <si>
    <t>7137</t>
  </si>
  <si>
    <t>7138</t>
  </si>
  <si>
    <t>7147</t>
  </si>
  <si>
    <t>7148</t>
  </si>
  <si>
    <t>7149</t>
  </si>
  <si>
    <t>7150</t>
  </si>
  <si>
    <t>7151</t>
  </si>
  <si>
    <t>7152</t>
  </si>
  <si>
    <t>7153</t>
  </si>
  <si>
    <t>7155</t>
  </si>
  <si>
    <t>7156</t>
  </si>
  <si>
    <t>7158</t>
  </si>
  <si>
    <t>7159</t>
  </si>
  <si>
    <t>7163</t>
  </si>
  <si>
    <t>7164</t>
  </si>
  <si>
    <t>7166</t>
  </si>
  <si>
    <t>7167</t>
  </si>
  <si>
    <t>7168</t>
  </si>
  <si>
    <t>7169</t>
  </si>
  <si>
    <t>7170</t>
  </si>
  <si>
    <t>7176</t>
  </si>
  <si>
    <t>7177</t>
  </si>
  <si>
    <t>7178</t>
  </si>
  <si>
    <t>7179</t>
  </si>
  <si>
    <t>7180</t>
  </si>
  <si>
    <t>7181</t>
  </si>
  <si>
    <t>7182</t>
  </si>
  <si>
    <t>7184</t>
  </si>
  <si>
    <t>7185</t>
  </si>
  <si>
    <t>7186</t>
  </si>
  <si>
    <t>7187</t>
  </si>
  <si>
    <t>7188</t>
  </si>
  <si>
    <t>7193</t>
  </si>
  <si>
    <t>7194</t>
  </si>
  <si>
    <t>7195</t>
  </si>
  <si>
    <t>7196</t>
  </si>
  <si>
    <t>7197</t>
  </si>
  <si>
    <t>7198</t>
  </si>
  <si>
    <t>7199</t>
  </si>
  <si>
    <t>7201</t>
  </si>
  <si>
    <t>7202</t>
  </si>
  <si>
    <t>7203</t>
  </si>
  <si>
    <t>7204</t>
  </si>
  <si>
    <t>7205</t>
  </si>
  <si>
    <t>7206</t>
  </si>
  <si>
    <t>7207</t>
  </si>
  <si>
    <t>7208</t>
  </si>
  <si>
    <t>7211</t>
  </si>
  <si>
    <t>7213</t>
  </si>
  <si>
    <t>7215</t>
  </si>
  <si>
    <t>7216</t>
  </si>
  <si>
    <t>7218</t>
  </si>
  <si>
    <t>7219</t>
  </si>
  <si>
    <t>7220</t>
  </si>
  <si>
    <t>7221</t>
  </si>
  <si>
    <t>7223</t>
  </si>
  <si>
    <t>7224</t>
  </si>
  <si>
    <t>7226</t>
  </si>
  <si>
    <t>7228</t>
  </si>
  <si>
    <t>7229</t>
  </si>
  <si>
    <t>7230</t>
  </si>
  <si>
    <t>7231</t>
  </si>
  <si>
    <t>7232</t>
  </si>
  <si>
    <t>7233</t>
  </si>
  <si>
    <t>7234</t>
  </si>
  <si>
    <t>7235</t>
  </si>
  <si>
    <t>7236</t>
  </si>
  <si>
    <t>7237</t>
  </si>
  <si>
    <t>7238</t>
  </si>
  <si>
    <t>7239</t>
  </si>
  <si>
    <t>7242</t>
  </si>
  <si>
    <t>7243</t>
  </si>
  <si>
    <t>7246</t>
  </si>
  <si>
    <t>7247</t>
  </si>
  <si>
    <t>7248</t>
  </si>
  <si>
    <t>7249</t>
  </si>
  <si>
    <t>7250</t>
  </si>
  <si>
    <t>7251</t>
  </si>
  <si>
    <t>7252</t>
  </si>
  <si>
    <t>7254</t>
  </si>
  <si>
    <t>7259</t>
  </si>
  <si>
    <t>7265</t>
  </si>
  <si>
    <t>7266</t>
  </si>
  <si>
    <t>7267</t>
  </si>
  <si>
    <t>7268</t>
  </si>
  <si>
    <t>7270</t>
  </si>
  <si>
    <t>7272</t>
  </si>
  <si>
    <t>7273</t>
  </si>
  <si>
    <t>7274</t>
  </si>
  <si>
    <t>7277</t>
  </si>
  <si>
    <t>7279</t>
  </si>
  <si>
    <t>7280</t>
  </si>
  <si>
    <t>7281</t>
  </si>
  <si>
    <t>7282</t>
  </si>
  <si>
    <t>7283</t>
  </si>
  <si>
    <t>7285</t>
  </si>
  <si>
    <t>7286</t>
  </si>
  <si>
    <t>7291</t>
  </si>
  <si>
    <t>7292</t>
  </si>
  <si>
    <t>7293</t>
  </si>
  <si>
    <t>7294</t>
  </si>
  <si>
    <t>7297</t>
  </si>
  <si>
    <t>7298</t>
  </si>
  <si>
    <t>7308</t>
  </si>
  <si>
    <t>7309</t>
  </si>
  <si>
    <t>7310</t>
  </si>
  <si>
    <t>7313</t>
  </si>
  <si>
    <t>7314</t>
  </si>
  <si>
    <t>7317</t>
  </si>
  <si>
    <t>7318</t>
  </si>
  <si>
    <t>7319</t>
  </si>
  <si>
    <t>7320</t>
  </si>
  <si>
    <t>7321</t>
  </si>
  <si>
    <t>7325</t>
  </si>
  <si>
    <t>7326</t>
  </si>
  <si>
    <t>7327</t>
  </si>
  <si>
    <t>7328</t>
  </si>
  <si>
    <t>7331</t>
  </si>
  <si>
    <t>7332</t>
  </si>
  <si>
    <t>7335</t>
  </si>
  <si>
    <t>7337</t>
  </si>
  <si>
    <t>7338</t>
  </si>
  <si>
    <t>7339</t>
  </si>
  <si>
    <t>7367</t>
  </si>
  <si>
    <t>7370</t>
  </si>
  <si>
    <t>7372</t>
  </si>
  <si>
    <t>7374</t>
  </si>
  <si>
    <t>7438</t>
  </si>
  <si>
    <t>7447</t>
  </si>
  <si>
    <t>7458</t>
  </si>
  <si>
    <t>7476</t>
  </si>
  <si>
    <t>7500</t>
  </si>
  <si>
    <t>7501</t>
  </si>
  <si>
    <t>7502</t>
  </si>
  <si>
    <t>7503</t>
  </si>
  <si>
    <t>7504</t>
  </si>
  <si>
    <t>7505</t>
  </si>
  <si>
    <t>7506</t>
  </si>
  <si>
    <t>7507</t>
  </si>
  <si>
    <t>7508</t>
  </si>
  <si>
    <t>7509</t>
  </si>
  <si>
    <t>7510</t>
  </si>
  <si>
    <t>7511</t>
  </si>
  <si>
    <t>7512</t>
  </si>
  <si>
    <t>7514</t>
  </si>
  <si>
    <t>7516</t>
  </si>
  <si>
    <t>7517</t>
  </si>
  <si>
    <t>7518</t>
  </si>
  <si>
    <t>7520</t>
  </si>
  <si>
    <t>7521</t>
  </si>
  <si>
    <t>7522</t>
  </si>
  <si>
    <t>7523</t>
  </si>
  <si>
    <t>7525</t>
  </si>
  <si>
    <t>7526</t>
  </si>
  <si>
    <t>7527</t>
  </si>
  <si>
    <t>7528</t>
  </si>
  <si>
    <t>7529</t>
  </si>
  <si>
    <t>7530</t>
  </si>
  <si>
    <t>7531</t>
  </si>
  <si>
    <t>7532</t>
  </si>
  <si>
    <t>7533</t>
  </si>
  <si>
    <t>7534</t>
  </si>
  <si>
    <t>7535</t>
  </si>
  <si>
    <t>7536</t>
  </si>
  <si>
    <t>7537</t>
  </si>
  <si>
    <t>7538</t>
  </si>
  <si>
    <t>7539</t>
  </si>
  <si>
    <t>7540</t>
  </si>
  <si>
    <t>7541</t>
  </si>
  <si>
    <t>7542</t>
  </si>
  <si>
    <t>7543</t>
  </si>
  <si>
    <t>7544</t>
  </si>
  <si>
    <t>7545</t>
  </si>
  <si>
    <t>7546</t>
  </si>
  <si>
    <t>7547</t>
  </si>
  <si>
    <t>7548</t>
  </si>
  <si>
    <t>7550</t>
  </si>
  <si>
    <t>7551</t>
  </si>
  <si>
    <t>7552</t>
  </si>
  <si>
    <t>7553</t>
  </si>
  <si>
    <t>7554</t>
  </si>
  <si>
    <t>7557</t>
  </si>
  <si>
    <t>7558</t>
  </si>
  <si>
    <t>7559</t>
  </si>
  <si>
    <t>7560</t>
  </si>
  <si>
    <t>7561</t>
  </si>
  <si>
    <t>7566</t>
  </si>
  <si>
    <t>7567</t>
  </si>
  <si>
    <t>7570</t>
  </si>
  <si>
    <t>7571</t>
  </si>
  <si>
    <t>7572</t>
  </si>
  <si>
    <t>7573</t>
  </si>
  <si>
    <t>7574</t>
  </si>
  <si>
    <t>7575</t>
  </si>
  <si>
    <t>7576</t>
  </si>
  <si>
    <t>7577</t>
  </si>
  <si>
    <t>7578</t>
  </si>
  <si>
    <t>7579</t>
  </si>
  <si>
    <t>7580</t>
  </si>
  <si>
    <t>7581</t>
  </si>
  <si>
    <t>7582</t>
  </si>
  <si>
    <t>7583</t>
  </si>
  <si>
    <t>7584</t>
  </si>
  <si>
    <t>7585</t>
  </si>
  <si>
    <t>7586</t>
  </si>
  <si>
    <t>7587</t>
  </si>
  <si>
    <t>7588</t>
  </si>
  <si>
    <t>7589</t>
  </si>
  <si>
    <t>7590</t>
  </si>
  <si>
    <t>7591</t>
  </si>
  <si>
    <t>7592</t>
  </si>
  <si>
    <t>7593</t>
  </si>
  <si>
    <t>7594</t>
  </si>
  <si>
    <t>7595</t>
  </si>
  <si>
    <t>7596</t>
  </si>
  <si>
    <t>7597</t>
  </si>
  <si>
    <t>7598</t>
  </si>
  <si>
    <t>7600</t>
  </si>
  <si>
    <t>7601</t>
  </si>
  <si>
    <t>7602</t>
  </si>
  <si>
    <t>7603</t>
  </si>
  <si>
    <t>7605</t>
  </si>
  <si>
    <t>7606</t>
  </si>
  <si>
    <t>7607</t>
  </si>
  <si>
    <t>7608</t>
  </si>
  <si>
    <t>7609</t>
  </si>
  <si>
    <t>7610</t>
  </si>
  <si>
    <t>7611</t>
  </si>
  <si>
    <t>7612</t>
  </si>
  <si>
    <t>7613</t>
  </si>
  <si>
    <t>7615</t>
  </si>
  <si>
    <t>7617</t>
  </si>
  <si>
    <t>7618</t>
  </si>
  <si>
    <t>7619</t>
  </si>
  <si>
    <t>7620</t>
  </si>
  <si>
    <t>7621</t>
  </si>
  <si>
    <t>7622</t>
  </si>
  <si>
    <t>7623</t>
  </si>
  <si>
    <t>7625</t>
  </si>
  <si>
    <t>7627</t>
  </si>
  <si>
    <t>7628</t>
  </si>
  <si>
    <t>7629</t>
  </si>
  <si>
    <t>7630</t>
  </si>
  <si>
    <t>7632</t>
  </si>
  <si>
    <t>7633</t>
  </si>
  <si>
    <t>7634</t>
  </si>
  <si>
    <t>7635</t>
  </si>
  <si>
    <t>7636</t>
  </si>
  <si>
    <t>7637</t>
  </si>
  <si>
    <t>7638</t>
  </si>
  <si>
    <t>7639</t>
  </si>
  <si>
    <t>7640</t>
  </si>
  <si>
    <t>7641</t>
  </si>
  <si>
    <t>7642</t>
  </si>
  <si>
    <t>7643</t>
  </si>
  <si>
    <t>7644</t>
  </si>
  <si>
    <t>7645</t>
  </si>
  <si>
    <t>7646</t>
  </si>
  <si>
    <t>7647</t>
  </si>
  <si>
    <t>7648</t>
  </si>
  <si>
    <t>7649</t>
  </si>
  <si>
    <t>7650</t>
  </si>
  <si>
    <t>7651</t>
  </si>
  <si>
    <t>7652</t>
  </si>
  <si>
    <t>7653</t>
  </si>
  <si>
    <t>7654</t>
  </si>
  <si>
    <t>7655</t>
  </si>
  <si>
    <t>7657</t>
  </si>
  <si>
    <t>7660</t>
  </si>
  <si>
    <t>7661</t>
  </si>
  <si>
    <t>7662</t>
  </si>
  <si>
    <t>7663</t>
  </si>
  <si>
    <t>7665</t>
  </si>
  <si>
    <t>7666</t>
  </si>
  <si>
    <t>7667</t>
  </si>
  <si>
    <t>7668</t>
  </si>
  <si>
    <t>7669</t>
  </si>
  <si>
    <t>7670</t>
  </si>
  <si>
    <t>7671</t>
  </si>
  <si>
    <t>7674</t>
  </si>
  <si>
    <t>7675</t>
  </si>
  <si>
    <t>7676</t>
  </si>
  <si>
    <t>7677</t>
  </si>
  <si>
    <t>7679</t>
  </si>
  <si>
    <t>7681</t>
  </si>
  <si>
    <t>7684</t>
  </si>
  <si>
    <t>7685</t>
  </si>
  <si>
    <t>7686</t>
  </si>
  <si>
    <t>7687</t>
  </si>
  <si>
    <t>7688</t>
  </si>
  <si>
    <t>7689</t>
  </si>
  <si>
    <t>7690</t>
  </si>
  <si>
    <t>7691</t>
  </si>
  <si>
    <t>7692</t>
  </si>
  <si>
    <t>7693</t>
  </si>
  <si>
    <t>7694</t>
  </si>
  <si>
    <t>7695</t>
  </si>
  <si>
    <t>7696</t>
  </si>
  <si>
    <t>7697</t>
  </si>
  <si>
    <t>7698</t>
  </si>
  <si>
    <t>7702</t>
  </si>
  <si>
    <t>7703</t>
  </si>
  <si>
    <t>7704</t>
  </si>
  <si>
    <t>7705</t>
  </si>
  <si>
    <t>7706</t>
  </si>
  <si>
    <t>7707</t>
  </si>
  <si>
    <t>7708</t>
  </si>
  <si>
    <t>7709</t>
  </si>
  <si>
    <t>7711</t>
  </si>
  <si>
    <t>7713</t>
  </si>
  <si>
    <t>7714</t>
  </si>
  <si>
    <t>7715</t>
  </si>
  <si>
    <t>7717</t>
  </si>
  <si>
    <t>7718</t>
  </si>
  <si>
    <t>7719</t>
  </si>
  <si>
    <t>7721</t>
  </si>
  <si>
    <t>7722</t>
  </si>
  <si>
    <t>7723</t>
  </si>
  <si>
    <t>7724</t>
  </si>
  <si>
    <t>7725</t>
  </si>
  <si>
    <t>7726</t>
  </si>
  <si>
    <t>7727</t>
  </si>
  <si>
    <t>7728</t>
  </si>
  <si>
    <t>7729</t>
  </si>
  <si>
    <t>7730</t>
  </si>
  <si>
    <t>7731</t>
  </si>
  <si>
    <t>7732</t>
  </si>
  <si>
    <t>7733</t>
  </si>
  <si>
    <t>7734</t>
  </si>
  <si>
    <t>7735</t>
  </si>
  <si>
    <t>7736</t>
  </si>
  <si>
    <t>7737</t>
  </si>
  <si>
    <t>7738</t>
  </si>
  <si>
    <t>7739</t>
  </si>
  <si>
    <t>7740</t>
  </si>
  <si>
    <t>7741</t>
  </si>
  <si>
    <t>7742</t>
  </si>
  <si>
    <t>7743</t>
  </si>
  <si>
    <t>7744</t>
  </si>
  <si>
    <t>7746</t>
  </si>
  <si>
    <t>7750</t>
  </si>
  <si>
    <t>7751</t>
  </si>
  <si>
    <t>7754</t>
  </si>
  <si>
    <t>7755</t>
  </si>
  <si>
    <t>7756</t>
  </si>
  <si>
    <t>7757</t>
  </si>
  <si>
    <t>7758</t>
  </si>
  <si>
    <t>7760</t>
  </si>
  <si>
    <t>7761</t>
  </si>
  <si>
    <t>7763</t>
  </si>
  <si>
    <t>7764</t>
  </si>
  <si>
    <t>7765</t>
  </si>
  <si>
    <t>7766</t>
  </si>
  <si>
    <t>7767</t>
  </si>
  <si>
    <t>7769</t>
  </si>
  <si>
    <t>7771</t>
  </si>
  <si>
    <t>7772</t>
  </si>
  <si>
    <t>7773</t>
  </si>
  <si>
    <t>7774</t>
  </si>
  <si>
    <t>7775</t>
  </si>
  <si>
    <t>7776</t>
  </si>
  <si>
    <t>7777</t>
  </si>
  <si>
    <t>7779</t>
  </si>
  <si>
    <t>7780</t>
  </si>
  <si>
    <t>7782</t>
  </si>
  <si>
    <t>7783</t>
  </si>
  <si>
    <t>7785</t>
  </si>
  <si>
    <t>7786</t>
  </si>
  <si>
    <t>7787</t>
  </si>
  <si>
    <t>7789</t>
  </si>
  <si>
    <t>7794</t>
  </si>
  <si>
    <t>7795</t>
  </si>
  <si>
    <t>7796</t>
  </si>
  <si>
    <t>7797</t>
  </si>
  <si>
    <t>7798</t>
  </si>
  <si>
    <t>7799</t>
  </si>
  <si>
    <t>7801</t>
  </si>
  <si>
    <t>7802</t>
  </si>
  <si>
    <t>7803</t>
  </si>
  <si>
    <t>7804</t>
  </si>
  <si>
    <t>7805</t>
  </si>
  <si>
    <t>7806</t>
  </si>
  <si>
    <t>7807</t>
  </si>
  <si>
    <t>7808</t>
  </si>
  <si>
    <t>7810</t>
  </si>
  <si>
    <t>7811</t>
  </si>
  <si>
    <t>7812</t>
  </si>
  <si>
    <t>7814</t>
  </si>
  <si>
    <t>7815</t>
  </si>
  <si>
    <t>7816</t>
  </si>
  <si>
    <t>7817</t>
  </si>
  <si>
    <t>7818</t>
  </si>
  <si>
    <t>7820</t>
  </si>
  <si>
    <t>7821</t>
  </si>
  <si>
    <t>7823</t>
  </si>
  <si>
    <t>7824</t>
  </si>
  <si>
    <t>7825</t>
  </si>
  <si>
    <t>7826</t>
  </si>
  <si>
    <t>7832</t>
  </si>
  <si>
    <t>7833</t>
  </si>
  <si>
    <t>7834</t>
  </si>
  <si>
    <t>7835</t>
  </si>
  <si>
    <t>7836</t>
  </si>
  <si>
    <t>7837</t>
  </si>
  <si>
    <t>7838</t>
  </si>
  <si>
    <t>7840</t>
  </si>
  <si>
    <t>7842</t>
  </si>
  <si>
    <t>7843</t>
  </si>
  <si>
    <t>7844</t>
  </si>
  <si>
    <t>7845</t>
  </si>
  <si>
    <t>7847</t>
  </si>
  <si>
    <t>7848</t>
  </si>
  <si>
    <t>7849</t>
  </si>
  <si>
    <t>7850</t>
  </si>
  <si>
    <t>7852</t>
  </si>
  <si>
    <t>7853</t>
  </si>
  <si>
    <t>7855</t>
  </si>
  <si>
    <t>7856</t>
  </si>
  <si>
    <t>7857</t>
  </si>
  <si>
    <t>7859</t>
  </si>
  <si>
    <t>7860</t>
  </si>
  <si>
    <t>7863</t>
  </si>
  <si>
    <t>7866</t>
  </si>
  <si>
    <t>7868</t>
  </si>
  <si>
    <t>7869</t>
  </si>
  <si>
    <t>7871</t>
  </si>
  <si>
    <t>7872</t>
  </si>
  <si>
    <t>7873</t>
  </si>
  <si>
    <t>7875</t>
  </si>
  <si>
    <t>7876</t>
  </si>
  <si>
    <t>7877</t>
  </si>
  <si>
    <t>7878</t>
  </si>
  <si>
    <t>7879</t>
  </si>
  <si>
    <t>7880</t>
  </si>
  <si>
    <t>7881</t>
  </si>
  <si>
    <t>7883</t>
  </si>
  <si>
    <t>7884</t>
  </si>
  <si>
    <t>7885</t>
  </si>
  <si>
    <t>7888</t>
  </si>
  <si>
    <t>7889</t>
  </si>
  <si>
    <t>7890</t>
  </si>
  <si>
    <t>7891</t>
  </si>
  <si>
    <t>7892</t>
  </si>
  <si>
    <t>7893</t>
  </si>
  <si>
    <t>7894</t>
  </si>
  <si>
    <t>7899</t>
  </si>
  <si>
    <t>7902</t>
  </si>
  <si>
    <t>7903</t>
  </si>
  <si>
    <t>7904</t>
  </si>
  <si>
    <t>7905</t>
  </si>
  <si>
    <t>7907</t>
  </si>
  <si>
    <t>7908</t>
  </si>
  <si>
    <t>7909</t>
  </si>
  <si>
    <t>7910</t>
  </si>
  <si>
    <t>7913</t>
  </si>
  <si>
    <t>7914</t>
  </si>
  <si>
    <t>7915</t>
  </si>
  <si>
    <t>7917</t>
  </si>
  <si>
    <t>7918</t>
  </si>
  <si>
    <t>7923</t>
  </si>
  <si>
    <t>7926</t>
  </si>
  <si>
    <t>7927</t>
  </si>
  <si>
    <t>7928</t>
  </si>
  <si>
    <t>7929</t>
  </si>
  <si>
    <t>7930</t>
  </si>
  <si>
    <t>7931</t>
  </si>
  <si>
    <t>7933</t>
  </si>
  <si>
    <t>7935</t>
  </si>
  <si>
    <t>7936</t>
  </si>
  <si>
    <t>7938</t>
  </si>
  <si>
    <t>7940</t>
  </si>
  <si>
    <t>7942</t>
  </si>
  <si>
    <t>7944</t>
  </si>
  <si>
    <t>7945</t>
  </si>
  <si>
    <t>7946</t>
  </si>
  <si>
    <t>7948</t>
  </si>
  <si>
    <t>7950</t>
  </si>
  <si>
    <t>7951</t>
  </si>
  <si>
    <t>7955</t>
  </si>
  <si>
    <t>7956</t>
  </si>
  <si>
    <t>7957</t>
  </si>
  <si>
    <t>7958</t>
  </si>
  <si>
    <t>7959</t>
  </si>
  <si>
    <t>7960</t>
  </si>
  <si>
    <t>7963</t>
  </si>
  <si>
    <t>7965</t>
  </si>
  <si>
    <t>7966</t>
  </si>
  <si>
    <t>7967</t>
  </si>
  <si>
    <t>7969</t>
  </si>
  <si>
    <t>7970</t>
  </si>
  <si>
    <t>7971</t>
  </si>
  <si>
    <t>7972</t>
  </si>
  <si>
    <t>7973</t>
  </si>
  <si>
    <t>7974</t>
  </si>
  <si>
    <t>7975</t>
  </si>
  <si>
    <t>7976</t>
  </si>
  <si>
    <t>7977</t>
  </si>
  <si>
    <t>8001</t>
  </si>
  <si>
    <t>8003</t>
  </si>
  <si>
    <t>8004</t>
  </si>
  <si>
    <t>8005</t>
  </si>
  <si>
    <t>8006</t>
  </si>
  <si>
    <t>8007</t>
  </si>
  <si>
    <t>8008</t>
  </si>
  <si>
    <t>8010</t>
  </si>
  <si>
    <t>8012</t>
  </si>
  <si>
    <t>8013</t>
  </si>
  <si>
    <t>8014</t>
  </si>
  <si>
    <t>8015</t>
  </si>
  <si>
    <t>8016</t>
  </si>
  <si>
    <t>8017</t>
  </si>
  <si>
    <t>8018</t>
  </si>
  <si>
    <t>8020</t>
  </si>
  <si>
    <t>8021</t>
  </si>
  <si>
    <t>8022</t>
  </si>
  <si>
    <t>8023</t>
  </si>
  <si>
    <t>8024</t>
  </si>
  <si>
    <t>8025</t>
  </si>
  <si>
    <t>8026</t>
  </si>
  <si>
    <t>8028</t>
  </si>
  <si>
    <t>8029</t>
  </si>
  <si>
    <t>8030</t>
  </si>
  <si>
    <t>8033</t>
  </si>
  <si>
    <t>8034</t>
  </si>
  <si>
    <t>8035</t>
  </si>
  <si>
    <t>8036</t>
  </si>
  <si>
    <t>8037</t>
  </si>
  <si>
    <t>8038</t>
  </si>
  <si>
    <t>8039</t>
  </si>
  <si>
    <t>8041</t>
  </si>
  <si>
    <t>8042</t>
  </si>
  <si>
    <t>8043</t>
  </si>
  <si>
    <t>8044</t>
  </si>
  <si>
    <t>8045</t>
  </si>
  <si>
    <t>8046</t>
  </si>
  <si>
    <t>8047</t>
  </si>
  <si>
    <t>8049</t>
  </si>
  <si>
    <t>8051</t>
  </si>
  <si>
    <t>8052</t>
  </si>
  <si>
    <t>8053</t>
  </si>
  <si>
    <t>8054</t>
  </si>
  <si>
    <t>8055</t>
  </si>
  <si>
    <t>8056</t>
  </si>
  <si>
    <t>8057</t>
  </si>
  <si>
    <t>8058</t>
  </si>
  <si>
    <t>8059</t>
  </si>
  <si>
    <t>8060</t>
  </si>
  <si>
    <t>8061</t>
  </si>
  <si>
    <t>8062</t>
  </si>
  <si>
    <t>8064</t>
  </si>
  <si>
    <t>8065</t>
  </si>
  <si>
    <t>8066</t>
  </si>
  <si>
    <t>8067</t>
  </si>
  <si>
    <t>8068</t>
  </si>
  <si>
    <t>8069</t>
  </si>
  <si>
    <t>8070</t>
  </si>
  <si>
    <t>8073</t>
  </si>
  <si>
    <t>8075</t>
  </si>
  <si>
    <t>8076</t>
  </si>
  <si>
    <t>8077</t>
  </si>
  <si>
    <t>8078</t>
  </si>
  <si>
    <t>8079</t>
  </si>
  <si>
    <t>8080</t>
  </si>
  <si>
    <t>8081</t>
  </si>
  <si>
    <t>8082</t>
  </si>
  <si>
    <t>8083</t>
  </si>
  <si>
    <t>8084</t>
  </si>
  <si>
    <t>8085</t>
  </si>
  <si>
    <t>8086</t>
  </si>
  <si>
    <t>8087</t>
  </si>
  <si>
    <t>8088</t>
  </si>
  <si>
    <t>8089</t>
  </si>
  <si>
    <t>8090</t>
  </si>
  <si>
    <t>8092</t>
  </si>
  <si>
    <t>8094</t>
  </si>
  <si>
    <t>8095</t>
  </si>
  <si>
    <t>8099</t>
  </si>
  <si>
    <t>8100</t>
  </si>
  <si>
    <t>8101</t>
  </si>
  <si>
    <t>8102</t>
  </si>
  <si>
    <t>8103</t>
  </si>
  <si>
    <t>8104</t>
  </si>
  <si>
    <t>8105</t>
  </si>
  <si>
    <t>8108</t>
  </si>
  <si>
    <t>8109</t>
  </si>
  <si>
    <t>8110</t>
  </si>
  <si>
    <t>8111</t>
  </si>
  <si>
    <t>8112</t>
  </si>
  <si>
    <t>8113</t>
  </si>
  <si>
    <t>8115</t>
  </si>
  <si>
    <t>8116</t>
  </si>
  <si>
    <t>8117</t>
  </si>
  <si>
    <t>8118</t>
  </si>
  <si>
    <t>8119</t>
  </si>
  <si>
    <t>8120</t>
  </si>
  <si>
    <t>8125</t>
  </si>
  <si>
    <t>8126</t>
  </si>
  <si>
    <t>8128</t>
  </si>
  <si>
    <t>8129</t>
  </si>
  <si>
    <t>8130</t>
  </si>
  <si>
    <t>8131</t>
  </si>
  <si>
    <t>8132</t>
  </si>
  <si>
    <t>8133</t>
  </si>
  <si>
    <t>8134</t>
  </si>
  <si>
    <t>8135</t>
  </si>
  <si>
    <t>8136</t>
  </si>
  <si>
    <t>8137</t>
  </si>
  <si>
    <t>8138</t>
  </si>
  <si>
    <t>8139</t>
  </si>
  <si>
    <t>8140</t>
  </si>
  <si>
    <t>8141</t>
  </si>
  <si>
    <t>8146</t>
  </si>
  <si>
    <t>8147</t>
  </si>
  <si>
    <t>8149</t>
  </si>
  <si>
    <t>8150</t>
  </si>
  <si>
    <t>8153</t>
  </si>
  <si>
    <t>8155</t>
  </si>
  <si>
    <t>8156</t>
  </si>
  <si>
    <t>8157</t>
  </si>
  <si>
    <t>8158</t>
  </si>
  <si>
    <t>8159</t>
  </si>
  <si>
    <t>8160</t>
  </si>
  <si>
    <t>8161</t>
  </si>
  <si>
    <t>8162</t>
  </si>
  <si>
    <t>8163</t>
  </si>
  <si>
    <t>8164</t>
  </si>
  <si>
    <t>8165</t>
  </si>
  <si>
    <t>8168</t>
  </si>
  <si>
    <t>8169</t>
  </si>
  <si>
    <t>8170</t>
  </si>
  <si>
    <t>8171</t>
  </si>
  <si>
    <t>8172</t>
  </si>
  <si>
    <t>8173</t>
  </si>
  <si>
    <t>8176</t>
  </si>
  <si>
    <t>8177</t>
  </si>
  <si>
    <t>8178</t>
  </si>
  <si>
    <t>8180</t>
  </si>
  <si>
    <t>8181</t>
  </si>
  <si>
    <t>8182</t>
  </si>
  <si>
    <t>8183</t>
  </si>
  <si>
    <t>8184</t>
  </si>
  <si>
    <t>8185</t>
  </si>
  <si>
    <t>8186</t>
  </si>
  <si>
    <t>8187</t>
  </si>
  <si>
    <t>8190</t>
  </si>
  <si>
    <t>8191</t>
  </si>
  <si>
    <t>8192</t>
  </si>
  <si>
    <t>8194</t>
  </si>
  <si>
    <t>8195</t>
  </si>
  <si>
    <t>8196</t>
  </si>
  <si>
    <t>8197</t>
  </si>
  <si>
    <t>8199</t>
  </si>
  <si>
    <t>8200</t>
  </si>
  <si>
    <t>8201</t>
  </si>
  <si>
    <t>8202</t>
  </si>
  <si>
    <t>8203</t>
  </si>
  <si>
    <t>8204</t>
  </si>
  <si>
    <t>8205</t>
  </si>
  <si>
    <t>8206</t>
  </si>
  <si>
    <t>8208</t>
  </si>
  <si>
    <t>8210</t>
  </si>
  <si>
    <t>8212</t>
  </si>
  <si>
    <t>8213</t>
  </si>
  <si>
    <t>8214</t>
  </si>
  <si>
    <t>8215</t>
  </si>
  <si>
    <t>8217</t>
  </si>
  <si>
    <t>8218</t>
  </si>
  <si>
    <t>8221</t>
  </si>
  <si>
    <t>8222</t>
  </si>
  <si>
    <t>8226</t>
  </si>
  <si>
    <t>8227</t>
  </si>
  <si>
    <t>8228</t>
  </si>
  <si>
    <t>8229</t>
  </si>
  <si>
    <t>8230</t>
  </si>
  <si>
    <t>8232</t>
  </si>
  <si>
    <t>8233</t>
  </si>
  <si>
    <t>8234</t>
  </si>
  <si>
    <t>8235</t>
  </si>
  <si>
    <t>8236</t>
  </si>
  <si>
    <t>8237</t>
  </si>
  <si>
    <t>8238</t>
  </si>
  <si>
    <t>8240</t>
  </si>
  <si>
    <t>8241</t>
  </si>
  <si>
    <t>8243</t>
  </si>
  <si>
    <t>8246</t>
  </si>
  <si>
    <t>8249</t>
  </si>
  <si>
    <t>8253</t>
  </si>
  <si>
    <t>8254</t>
  </si>
  <si>
    <t>8255</t>
  </si>
  <si>
    <t>8256</t>
  </si>
  <si>
    <t>8258</t>
  </si>
  <si>
    <t>8259</t>
  </si>
  <si>
    <t>8261</t>
  </si>
  <si>
    <t>8263</t>
  </si>
  <si>
    <t>8264</t>
  </si>
  <si>
    <t>8267</t>
  </si>
  <si>
    <t>8268</t>
  </si>
  <si>
    <t>8269</t>
  </si>
  <si>
    <t>8271</t>
  </si>
  <si>
    <t>8272</t>
  </si>
  <si>
    <t>8273</t>
  </si>
  <si>
    <t>8275</t>
  </si>
  <si>
    <t>8276</t>
  </si>
  <si>
    <t>8277</t>
  </si>
  <si>
    <t>8278</t>
  </si>
  <si>
    <t>8284</t>
  </si>
  <si>
    <t>8288</t>
  </si>
  <si>
    <t>8289</t>
  </si>
  <si>
    <t>8294</t>
  </si>
  <si>
    <t>8295</t>
  </si>
  <si>
    <t>8299</t>
  </si>
  <si>
    <t>8301</t>
  </si>
  <si>
    <t>8302</t>
  </si>
  <si>
    <t>8304</t>
  </si>
  <si>
    <t>8308</t>
  </si>
  <si>
    <t>8309</t>
  </si>
  <si>
    <t>8310</t>
  </si>
  <si>
    <t>8311</t>
  </si>
  <si>
    <t>8314</t>
  </si>
  <si>
    <t>8315</t>
  </si>
  <si>
    <t>8318</t>
  </si>
  <si>
    <t>8319</t>
  </si>
  <si>
    <t>8320</t>
  </si>
  <si>
    <t>8323</t>
  </si>
  <si>
    <t>8329</t>
  </si>
  <si>
    <t>8332</t>
  </si>
  <si>
    <t>8335</t>
  </si>
  <si>
    <t>8336</t>
  </si>
  <si>
    <t>8340</t>
  </si>
  <si>
    <t>8341</t>
  </si>
  <si>
    <t>8342</t>
  </si>
  <si>
    <t>8343</t>
  </si>
  <si>
    <t>8344</t>
  </si>
  <si>
    <t>8347</t>
  </si>
  <si>
    <t>8348</t>
  </si>
  <si>
    <t>8351</t>
  </si>
  <si>
    <t>8359</t>
  </si>
  <si>
    <t>8373</t>
  </si>
  <si>
    <t>8374</t>
  </si>
  <si>
    <t>8400</t>
  </si>
  <si>
    <t>8401</t>
  </si>
  <si>
    <t>8402</t>
  </si>
  <si>
    <t>8403</t>
  </si>
  <si>
    <t>8404</t>
  </si>
  <si>
    <t>8405</t>
  </si>
  <si>
    <t>8406</t>
  </si>
  <si>
    <t>8407</t>
  </si>
  <si>
    <t>8408</t>
  </si>
  <si>
    <t>8409</t>
  </si>
  <si>
    <t>8410</t>
  </si>
  <si>
    <t>8411</t>
  </si>
  <si>
    <t>8412</t>
  </si>
  <si>
    <t>8413</t>
  </si>
  <si>
    <t>8414</t>
  </si>
  <si>
    <t>8415</t>
  </si>
  <si>
    <t>8416</t>
  </si>
  <si>
    <t>8417</t>
  </si>
  <si>
    <t>8418</t>
  </si>
  <si>
    <t>8419</t>
  </si>
  <si>
    <t>8420</t>
  </si>
  <si>
    <t>8421</t>
  </si>
  <si>
    <t>8422</t>
  </si>
  <si>
    <t>8423</t>
  </si>
  <si>
    <t>8484</t>
  </si>
  <si>
    <t>8485</t>
  </si>
  <si>
    <t>8486</t>
  </si>
  <si>
    <t>8487</t>
  </si>
  <si>
    <t>8489</t>
  </si>
  <si>
    <t>8493</t>
  </si>
  <si>
    <t>8500</t>
  </si>
  <si>
    <t>8501</t>
  </si>
  <si>
    <t>8502</t>
  </si>
  <si>
    <t>8503</t>
  </si>
  <si>
    <t>8506</t>
  </si>
  <si>
    <t>8507</t>
  </si>
  <si>
    <t>8508</t>
  </si>
  <si>
    <t>8510</t>
  </si>
  <si>
    <t>8511</t>
  </si>
  <si>
    <t>8512</t>
  </si>
  <si>
    <t>8513</t>
  </si>
  <si>
    <t>8514</t>
  </si>
  <si>
    <t>8515</t>
  </si>
  <si>
    <t>8516</t>
  </si>
  <si>
    <t>8517</t>
  </si>
  <si>
    <t>8518</t>
  </si>
  <si>
    <t>8519</t>
  </si>
  <si>
    <t>8521</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</si>
  <si>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</si>
  <si>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</si>
  <si>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</si>
  <si>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</si>
  <si>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</si>
  <si>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</si>
  <si>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</si>
  <si>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</si>
  <si>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</si>
  <si>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</si>
  <si>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</si>
  <si>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</si>
  <si>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</si>
  <si>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</si>
  <si>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</si>
  <si>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</si>
  <si>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</si>
  <si>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</si>
  <si>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</si>
  <si>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</si>
  <si>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</si>
  <si>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</si>
  <si>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</si>
  <si>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</si>
  <si>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</si>
  <si>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</si>
  <si>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8549</t>
  </si>
  <si>
    <t>8550</t>
  </si>
  <si>
    <t>8551</t>
  </si>
  <si>
    <t>8552</t>
  </si>
  <si>
    <t>8553</t>
  </si>
  <si>
    <t>8554</t>
  </si>
  <si>
    <t>8555</t>
  </si>
  <si>
    <t>8556</t>
  </si>
  <si>
    <t>8557</t>
  </si>
  <si>
    <t>8558</t>
  </si>
  <si>
    <t>8559</t>
  </si>
  <si>
    <t>8560</t>
  </si>
  <si>
    <t>8561</t>
  </si>
  <si>
    <t>8562</t>
  </si>
  <si>
    <t>8563</t>
  </si>
  <si>
    <t>8564</t>
  </si>
  <si>
    <t>8565</t>
  </si>
  <si>
    <t>8566</t>
  </si>
  <si>
    <t>8567</t>
  </si>
  <si>
    <t>8568</t>
  </si>
  <si>
    <t>8569</t>
  </si>
  <si>
    <t>8570</t>
  </si>
  <si>
    <t>8571</t>
  </si>
  <si>
    <t>8572</t>
  </si>
  <si>
    <t>8573</t>
  </si>
  <si>
    <t>8574</t>
  </si>
  <si>
    <t>8575</t>
  </si>
  <si>
    <t>8576</t>
  </si>
  <si>
    <t>8577</t>
  </si>
  <si>
    <t>8578</t>
  </si>
  <si>
    <t>8579</t>
  </si>
  <si>
    <t>8580</t>
  </si>
  <si>
    <t>8581</t>
  </si>
  <si>
    <t>8582</t>
  </si>
  <si>
    <t>8583</t>
  </si>
  <si>
    <t>8584</t>
  </si>
  <si>
    <t>8585</t>
  </si>
  <si>
    <t>8586</t>
  </si>
  <si>
    <t>8587</t>
  </si>
  <si>
    <t>8588</t>
  </si>
  <si>
    <t>8589</t>
  </si>
  <si>
    <t>8590</t>
  </si>
  <si>
    <t>8591</t>
  </si>
  <si>
    <t>8592</t>
  </si>
  <si>
    <t>8593</t>
  </si>
  <si>
    <t>8594</t>
  </si>
  <si>
    <t>8595</t>
  </si>
  <si>
    <t>8597</t>
  </si>
  <si>
    <t>8598</t>
  </si>
  <si>
    <t>8599</t>
  </si>
  <si>
    <t>8600</t>
  </si>
  <si>
    <t>8601</t>
  </si>
  <si>
    <t>8602</t>
  </si>
  <si>
    <t>8603</t>
  </si>
  <si>
    <t>8604</t>
  </si>
  <si>
    <t>8605</t>
  </si>
  <si>
    <t>8606</t>
  </si>
  <si>
    <t>8607</t>
  </si>
  <si>
    <t>8608</t>
  </si>
  <si>
    <t>8609</t>
  </si>
  <si>
    <t>8611</t>
  </si>
  <si>
    <t>8612</t>
  </si>
  <si>
    <t>8613</t>
  </si>
  <si>
    <t>8614</t>
  </si>
  <si>
    <t>8615</t>
  </si>
  <si>
    <t>8616</t>
  </si>
  <si>
    <t>8617</t>
  </si>
  <si>
    <t>8618</t>
  </si>
  <si>
    <t>8619</t>
  </si>
  <si>
    <t>8620</t>
  </si>
  <si>
    <t>8621</t>
  </si>
  <si>
    <t>8622</t>
  </si>
  <si>
    <t>8623</t>
  </si>
  <si>
    <t>8624</t>
  </si>
  <si>
    <t>8625</t>
  </si>
  <si>
    <t>8626</t>
  </si>
  <si>
    <t>8627</t>
  </si>
  <si>
    <t>8628</t>
  </si>
  <si>
    <t>8629</t>
  </si>
  <si>
    <t>8630</t>
  </si>
  <si>
    <t>8631</t>
  </si>
  <si>
    <t>8632</t>
  </si>
  <si>
    <t>8633</t>
  </si>
  <si>
    <t>8634</t>
  </si>
  <si>
    <t>8635</t>
  </si>
  <si>
    <t>8636</t>
  </si>
  <si>
    <t>8637</t>
  </si>
  <si>
    <t>8639</t>
  </si>
  <si>
    <t>8640</t>
  </si>
  <si>
    <t>8641</t>
  </si>
  <si>
    <t>8642</t>
  </si>
  <si>
    <t>8643</t>
  </si>
  <si>
    <t>8644</t>
  </si>
  <si>
    <t>8646</t>
  </si>
  <si>
    <t>8647</t>
  </si>
  <si>
    <t>8648</t>
  </si>
  <si>
    <t>8650</t>
  </si>
  <si>
    <t>8651</t>
  </si>
  <si>
    <t>8652</t>
  </si>
  <si>
    <t>8653</t>
  </si>
  <si>
    <t>8654</t>
  </si>
  <si>
    <t>8655</t>
  </si>
  <si>
    <t>8656</t>
  </si>
  <si>
    <t>8657</t>
  </si>
  <si>
    <t>8658</t>
  </si>
  <si>
    <t>8659</t>
  </si>
  <si>
    <t>8660</t>
  </si>
  <si>
    <t>8661</t>
  </si>
  <si>
    <t>8662</t>
  </si>
  <si>
    <t>8663</t>
  </si>
  <si>
    <t>8664</t>
  </si>
  <si>
    <t>8665</t>
  </si>
  <si>
    <t>8666</t>
  </si>
  <si>
    <t>8668</t>
  </si>
  <si>
    <t>8669</t>
  </si>
  <si>
    <t>8670</t>
  </si>
  <si>
    <t>8671</t>
  </si>
  <si>
    <t>8672</t>
  </si>
  <si>
    <t>8673</t>
  </si>
  <si>
    <t>8674</t>
  </si>
  <si>
    <t>8675</t>
  </si>
  <si>
    <t>8676</t>
  </si>
  <si>
    <t>8677</t>
  </si>
  <si>
    <t>8678</t>
  </si>
  <si>
    <t>8679</t>
  </si>
  <si>
    <t>8680</t>
  </si>
  <si>
    <t>8683</t>
  </si>
  <si>
    <t>8684</t>
  </si>
  <si>
    <t>8685</t>
  </si>
  <si>
    <t>8686</t>
  </si>
  <si>
    <t>8687</t>
  </si>
  <si>
    <t>8688</t>
  </si>
  <si>
    <t>8689</t>
  </si>
  <si>
    <t>8690</t>
  </si>
  <si>
    <t>8691</t>
  </si>
  <si>
    <t>8692</t>
  </si>
  <si>
    <t>8693</t>
  </si>
  <si>
    <t>8694</t>
  </si>
  <si>
    <t>8695</t>
  </si>
  <si>
    <t>8696</t>
  </si>
  <si>
    <t>8697</t>
  </si>
  <si>
    <t>8698</t>
  </si>
  <si>
    <t>8699</t>
  </si>
  <si>
    <t>8701</t>
  </si>
  <si>
    <t>8702</t>
  </si>
  <si>
    <t>8703</t>
  </si>
  <si>
    <t>8704</t>
  </si>
  <si>
    <t>8705</t>
  </si>
  <si>
    <t>8706</t>
  </si>
  <si>
    <t>8707</t>
  </si>
  <si>
    <t>8708</t>
  </si>
  <si>
    <t>8709</t>
  </si>
  <si>
    <t>8710</t>
  </si>
  <si>
    <t>8711</t>
  </si>
  <si>
    <t>8712</t>
  </si>
  <si>
    <t>8713</t>
  </si>
  <si>
    <t>8714</t>
  </si>
  <si>
    <t>8715</t>
  </si>
  <si>
    <t>8716</t>
  </si>
  <si>
    <t>8717</t>
  </si>
  <si>
    <t>8718</t>
  </si>
  <si>
    <t>8719</t>
  </si>
  <si>
    <t>8720</t>
  </si>
  <si>
    <t>8721</t>
  </si>
  <si>
    <t>8722</t>
  </si>
  <si>
    <t>8723</t>
  </si>
  <si>
    <t>8724</t>
  </si>
  <si>
    <t>8725</t>
  </si>
  <si>
    <t>8726</t>
  </si>
  <si>
    <t>8727</t>
  </si>
  <si>
    <t>8728</t>
  </si>
  <si>
    <t>8729</t>
  </si>
  <si>
    <t>8730</t>
  </si>
  <si>
    <t>8731</t>
  </si>
  <si>
    <t>8732</t>
  </si>
  <si>
    <t>8733</t>
  </si>
  <si>
    <t>8734</t>
  </si>
  <si>
    <t>8735</t>
  </si>
  <si>
    <t>8736</t>
  </si>
  <si>
    <t>8737</t>
  </si>
  <si>
    <t>8738</t>
  </si>
  <si>
    <t>8739</t>
  </si>
  <si>
    <t>8741</t>
  </si>
  <si>
    <t>8742</t>
  </si>
  <si>
    <t>8743</t>
  </si>
  <si>
    <t>8744</t>
  </si>
  <si>
    <t>8745</t>
  </si>
  <si>
    <t>8746</t>
  </si>
  <si>
    <t>8747</t>
  </si>
  <si>
    <t>8748</t>
  </si>
  <si>
    <t>8749</t>
  </si>
  <si>
    <t>8750</t>
  </si>
  <si>
    <t>8751</t>
  </si>
  <si>
    <t>8752</t>
  </si>
  <si>
    <t>8753</t>
  </si>
  <si>
    <t>8754</t>
  </si>
  <si>
    <t>8755</t>
  </si>
  <si>
    <t>8756</t>
  </si>
  <si>
    <t>8757</t>
  </si>
  <si>
    <t>8758</t>
  </si>
  <si>
    <t>8759</t>
  </si>
  <si>
    <t>8760</t>
  </si>
  <si>
    <t>8761</t>
  </si>
  <si>
    <t>8762</t>
  </si>
  <si>
    <t>8763</t>
  </si>
  <si>
    <t>8764</t>
  </si>
  <si>
    <t>8765</t>
  </si>
  <si>
    <t>8766</t>
  </si>
  <si>
    <t>8767</t>
  </si>
  <si>
    <t>8768</t>
  </si>
  <si>
    <t>8769</t>
  </si>
  <si>
    <t>8770</t>
  </si>
  <si>
    <t>8771</t>
  </si>
  <si>
    <t>8772</t>
  </si>
  <si>
    <t>8773</t>
  </si>
  <si>
    <t>8774</t>
  </si>
  <si>
    <t>8775</t>
  </si>
  <si>
    <t>8776</t>
  </si>
  <si>
    <t>8777</t>
  </si>
  <si>
    <t>8778</t>
  </si>
  <si>
    <t>8779</t>
  </si>
  <si>
    <t>8780</t>
  </si>
  <si>
    <t>8781</t>
  </si>
  <si>
    <t>8782</t>
  </si>
  <si>
    <t>8783</t>
  </si>
  <si>
    <t>8784</t>
  </si>
  <si>
    <t>8785</t>
  </si>
  <si>
    <t>8788</t>
  </si>
  <si>
    <t>8789</t>
  </si>
  <si>
    <t>8790</t>
  </si>
  <si>
    <t>8792</t>
  </si>
  <si>
    <t>8793</t>
  </si>
  <si>
    <t>8794</t>
  </si>
  <si>
    <t>8795</t>
  </si>
  <si>
    <t>8796</t>
  </si>
  <si>
    <t>8797</t>
  </si>
  <si>
    <t>8798</t>
  </si>
  <si>
    <t>8799</t>
  </si>
  <si>
    <t>8800</t>
  </si>
  <si>
    <t>8801</t>
  </si>
  <si>
    <t>8802</t>
  </si>
  <si>
    <t>8803</t>
  </si>
  <si>
    <t>8804</t>
  </si>
  <si>
    <t>8805</t>
  </si>
  <si>
    <t>8806</t>
  </si>
  <si>
    <t>8807</t>
  </si>
  <si>
    <t>8808</t>
  </si>
  <si>
    <t>8811</t>
  </si>
  <si>
    <t>8812</t>
  </si>
  <si>
    <t>8813</t>
  </si>
  <si>
    <t>8814</t>
  </si>
  <si>
    <t>8815</t>
  </si>
  <si>
    <t>8816</t>
  </si>
  <si>
    <t>8817</t>
  </si>
  <si>
    <t>8818</t>
  </si>
  <si>
    <t>8819</t>
  </si>
  <si>
    <t>8820</t>
  </si>
  <si>
    <t>8821</t>
  </si>
  <si>
    <t>8822</t>
  </si>
  <si>
    <t>8823</t>
  </si>
  <si>
    <t>8824</t>
  </si>
  <si>
    <t>8825</t>
  </si>
  <si>
    <t>8827</t>
  </si>
  <si>
    <t>8828</t>
  </si>
  <si>
    <t>8829</t>
  </si>
  <si>
    <t>8830</t>
  </si>
  <si>
    <t>8831</t>
  </si>
  <si>
    <t>8832</t>
  </si>
  <si>
    <t>8833</t>
  </si>
  <si>
    <t>8834</t>
  </si>
  <si>
    <t>8835</t>
  </si>
  <si>
    <t>8836</t>
  </si>
  <si>
    <t>8837</t>
  </si>
  <si>
    <t>8838</t>
  </si>
  <si>
    <t>8840</t>
  </si>
  <si>
    <t>8841</t>
  </si>
  <si>
    <t>8842</t>
  </si>
  <si>
    <t>8843</t>
  </si>
  <si>
    <t>8844</t>
  </si>
  <si>
    <t>8845</t>
  </si>
  <si>
    <t>8846</t>
  </si>
  <si>
    <t>8847</t>
  </si>
  <si>
    <t>8848</t>
  </si>
  <si>
    <t>8849</t>
  </si>
  <si>
    <t>8850</t>
  </si>
  <si>
    <t>8851</t>
  </si>
  <si>
    <t>8852</t>
  </si>
  <si>
    <t>8853</t>
  </si>
  <si>
    <t>8854</t>
  </si>
  <si>
    <t>8855</t>
  </si>
  <si>
    <t>8856</t>
  </si>
  <si>
    <t>8857</t>
  </si>
  <si>
    <t>8859</t>
  </si>
  <si>
    <t>8860</t>
  </si>
  <si>
    <t>8861</t>
  </si>
  <si>
    <t>8862</t>
  </si>
  <si>
    <t>8863</t>
  </si>
  <si>
    <t>8864</t>
  </si>
  <si>
    <t>8865</t>
  </si>
  <si>
    <t>8866</t>
  </si>
  <si>
    <t>8867</t>
  </si>
  <si>
    <t>8868</t>
  </si>
  <si>
    <t>8869</t>
  </si>
  <si>
    <t>8870</t>
  </si>
  <si>
    <t>8871</t>
  </si>
  <si>
    <t>8872</t>
  </si>
  <si>
    <t>8873</t>
  </si>
  <si>
    <t>8874</t>
  </si>
  <si>
    <t>8875</t>
  </si>
  <si>
    <t>8876</t>
  </si>
  <si>
    <t>8877</t>
  </si>
  <si>
    <t>8878</t>
  </si>
  <si>
    <t>8879</t>
  </si>
  <si>
    <t>8880</t>
  </si>
  <si>
    <t>8881</t>
  </si>
  <si>
    <t>8882</t>
  </si>
  <si>
    <t>8883</t>
  </si>
  <si>
    <t>8884</t>
  </si>
  <si>
    <t>8885</t>
  </si>
  <si>
    <t>8886</t>
  </si>
  <si>
    <t>8887</t>
  </si>
  <si>
    <t>8888</t>
  </si>
  <si>
    <t>8889</t>
  </si>
  <si>
    <t>8891</t>
  </si>
  <si>
    <t>8892</t>
  </si>
  <si>
    <t>8893</t>
  </si>
  <si>
    <t>8894</t>
  </si>
  <si>
    <t>8895</t>
  </si>
  <si>
    <t>8896</t>
  </si>
  <si>
    <t>8897</t>
  </si>
  <si>
    <t>8898</t>
  </si>
  <si>
    <t>8899</t>
  </si>
  <si>
    <t>8900</t>
  </si>
  <si>
    <t>8901</t>
  </si>
  <si>
    <t>8902</t>
  </si>
  <si>
    <t>8903</t>
  </si>
  <si>
    <t>8904</t>
  </si>
  <si>
    <t>8905</t>
  </si>
  <si>
    <t>8906</t>
  </si>
  <si>
    <t>8907</t>
  </si>
  <si>
    <t>8908</t>
  </si>
  <si>
    <t>8909</t>
  </si>
  <si>
    <t>8910</t>
  </si>
  <si>
    <t>8911</t>
  </si>
  <si>
    <t>8912</t>
  </si>
  <si>
    <t>8913</t>
  </si>
  <si>
    <t>8914</t>
  </si>
  <si>
    <t>8915</t>
  </si>
  <si>
    <t>8916</t>
  </si>
  <si>
    <t>8917</t>
  </si>
  <si>
    <t>8918</t>
  </si>
  <si>
    <t>8919</t>
  </si>
  <si>
    <t>8920</t>
  </si>
  <si>
    <t>8921</t>
  </si>
  <si>
    <t>8922</t>
  </si>
  <si>
    <t>8923</t>
  </si>
  <si>
    <t>8924</t>
  </si>
  <si>
    <t>8925</t>
  </si>
  <si>
    <t>8926</t>
  </si>
  <si>
    <t>8927</t>
  </si>
  <si>
    <t>8928</t>
  </si>
  <si>
    <t>8929</t>
  </si>
  <si>
    <t>8930</t>
  </si>
  <si>
    <t>8931</t>
  </si>
  <si>
    <t>8932</t>
  </si>
  <si>
    <t>8933</t>
  </si>
  <si>
    <t>8934</t>
  </si>
  <si>
    <t>8935</t>
  </si>
  <si>
    <t>8936</t>
  </si>
  <si>
    <t>8937</t>
  </si>
  <si>
    <t>8938</t>
  </si>
  <si>
    <t>8939</t>
  </si>
  <si>
    <t>8940</t>
  </si>
  <si>
    <t>8941</t>
  </si>
  <si>
    <t>8942</t>
  </si>
  <si>
    <t>8943</t>
  </si>
  <si>
    <t>8944</t>
  </si>
  <si>
    <t>8945</t>
  </si>
  <si>
    <t>8946</t>
  </si>
  <si>
    <t>8947</t>
  </si>
  <si>
    <t>8948</t>
  </si>
  <si>
    <t>8949</t>
  </si>
  <si>
    <t>8950</t>
  </si>
  <si>
    <t>8951</t>
  </si>
  <si>
    <t>8952</t>
  </si>
  <si>
    <t>8953</t>
  </si>
  <si>
    <t>8954</t>
  </si>
  <si>
    <t>8955</t>
  </si>
  <si>
    <t>8956</t>
  </si>
  <si>
    <t>8957</t>
  </si>
  <si>
    <t>8958</t>
  </si>
  <si>
    <t>8959</t>
  </si>
  <si>
    <t>8960</t>
  </si>
  <si>
    <t>8961</t>
  </si>
  <si>
    <t>8963</t>
  </si>
  <si>
    <t>8964</t>
  </si>
  <si>
    <t>8965</t>
  </si>
  <si>
    <t>8968</t>
  </si>
  <si>
    <t>8969</t>
  </si>
  <si>
    <t>8970</t>
  </si>
  <si>
    <t>8971</t>
  </si>
  <si>
    <t>8972</t>
  </si>
  <si>
    <t>8973</t>
  </si>
  <si>
    <t>8974</t>
  </si>
  <si>
    <t>8975</t>
  </si>
  <si>
    <t>8976</t>
  </si>
  <si>
    <t>8977</t>
  </si>
  <si>
    <t>8978</t>
  </si>
  <si>
    <t>8979</t>
  </si>
  <si>
    <t>8980</t>
  </si>
  <si>
    <t>8981</t>
  </si>
  <si>
    <t>8982</t>
  </si>
  <si>
    <t>8983</t>
  </si>
  <si>
    <t>8985</t>
  </si>
  <si>
    <t>8986</t>
  </si>
  <si>
    <t>8987</t>
  </si>
  <si>
    <t>8988</t>
  </si>
  <si>
    <t>8989</t>
  </si>
  <si>
    <t>8990</t>
  </si>
  <si>
    <t>9051</t>
  </si>
  <si>
    <t>9053</t>
  </si>
  <si>
    <t>9202</t>
  </si>
  <si>
    <t>9203</t>
  </si>
  <si>
    <t>9204</t>
  </si>
  <si>
    <t>9205</t>
  </si>
  <si>
    <t>9207</t>
  </si>
  <si>
    <t>9212</t>
  </si>
  <si>
    <t>9213</t>
  </si>
  <si>
    <t>9214</t>
  </si>
  <si>
    <t>9215</t>
  </si>
  <si>
    <t>9216</t>
  </si>
  <si>
    <t>9218</t>
  </si>
  <si>
    <t>9220</t>
  </si>
  <si>
    <t>9223</t>
  </si>
  <si>
    <t>9224</t>
  </si>
  <si>
    <t>9225</t>
  </si>
  <si>
    <t>9226</t>
  </si>
  <si>
    <t>9227</t>
  </si>
  <si>
    <t>9229</t>
  </si>
  <si>
    <t>9230</t>
  </si>
  <si>
    <t>9231</t>
  </si>
  <si>
    <t>9232</t>
  </si>
  <si>
    <t>9234</t>
  </si>
  <si>
    <t>9235</t>
  </si>
  <si>
    <t>9236</t>
  </si>
  <si>
    <t>9237</t>
  </si>
  <si>
    <t>9238</t>
  </si>
  <si>
    <t>9239</t>
  </si>
  <si>
    <t>9240</t>
  </si>
  <si>
    <t>9241</t>
  </si>
  <si>
    <t>9242</t>
  </si>
  <si>
    <t>9244</t>
  </si>
  <si>
    <t>9245</t>
  </si>
  <si>
    <t>9246</t>
  </si>
  <si>
    <t>9249</t>
  </si>
  <si>
    <t>9251</t>
  </si>
  <si>
    <t>9252</t>
  </si>
  <si>
    <t>9253</t>
  </si>
  <si>
    <t>9254</t>
  </si>
  <si>
    <t>9255</t>
  </si>
  <si>
    <t>9256</t>
  </si>
  <si>
    <t>9257</t>
  </si>
  <si>
    <t>9258</t>
  </si>
  <si>
    <t>9259</t>
  </si>
  <si>
    <t>9260</t>
  </si>
  <si>
    <t>9261</t>
  </si>
  <si>
    <t>9262</t>
  </si>
  <si>
    <t>9264</t>
  </si>
  <si>
    <t>9265</t>
  </si>
  <si>
    <t>9266</t>
  </si>
  <si>
    <t>9267</t>
  </si>
  <si>
    <t>9268</t>
  </si>
  <si>
    <t>9270</t>
  </si>
  <si>
    <t>9271</t>
  </si>
  <si>
    <t>9272</t>
  </si>
  <si>
    <t>9273</t>
  </si>
  <si>
    <t>9274</t>
  </si>
  <si>
    <t>9277</t>
  </si>
  <si>
    <t>9279</t>
  </si>
  <si>
    <t>9282</t>
  </si>
  <si>
    <t>9284</t>
  </si>
  <si>
    <t>9285</t>
  </si>
  <si>
    <t>9286</t>
  </si>
  <si>
    <t>9287</t>
  </si>
  <si>
    <t>9288</t>
  </si>
  <si>
    <t>9292</t>
  </si>
  <si>
    <t>9294</t>
  </si>
  <si>
    <t>9295</t>
  </si>
  <si>
    <t>9296</t>
  </si>
  <si>
    <t>80331</t>
  </si>
  <si>
    <t>München</t>
  </si>
  <si>
    <t>1</t>
  </si>
  <si>
    <t>80539</t>
  </si>
  <si>
    <t>80335</t>
  </si>
  <si>
    <t>80333</t>
  </si>
  <si>
    <t>80538</t>
  </si>
  <si>
    <t>81925</t>
  </si>
  <si>
    <t>80797</t>
  </si>
  <si>
    <t>92696</t>
  </si>
  <si>
    <t>Flossenbürg</t>
  </si>
  <si>
    <t>3</t>
  </si>
  <si>
    <t>81675</t>
  </si>
  <si>
    <t>95183</t>
  </si>
  <si>
    <t>4</t>
  </si>
  <si>
    <t>81667</t>
  </si>
  <si>
    <t>84028</t>
  </si>
  <si>
    <t>Landshut</t>
  </si>
  <si>
    <t>2</t>
  </si>
  <si>
    <t>93047</t>
  </si>
  <si>
    <t>Regensburg</t>
  </si>
  <si>
    <t>95444</t>
  </si>
  <si>
    <t>Bayreuth</t>
  </si>
  <si>
    <t>91522</t>
  </si>
  <si>
    <t>Ansbach</t>
  </si>
  <si>
    <t>5</t>
  </si>
  <si>
    <t>97070</t>
  </si>
  <si>
    <t>Würzburg</t>
  </si>
  <si>
    <t>6</t>
  </si>
  <si>
    <t>86152</t>
  </si>
  <si>
    <t>Augsburg</t>
  </si>
  <si>
    <t>7</t>
  </si>
  <si>
    <t>91710</t>
  </si>
  <si>
    <t>Gunzenhausen</t>
  </si>
  <si>
    <t>81541</t>
  </si>
  <si>
    <t>82008</t>
  </si>
  <si>
    <t>Unterhaching</t>
  </si>
  <si>
    <t>84030</t>
  </si>
  <si>
    <t>92224</t>
  </si>
  <si>
    <t>Amberg</t>
  </si>
  <si>
    <t>81241</t>
  </si>
  <si>
    <t>Staatsinstitut für die Ausbildung von Fachlehrern - Abt. I Augsburg</t>
  </si>
  <si>
    <t>Henisiusstr. 1</t>
  </si>
  <si>
    <t>Staatsinstitut für die Ausbildung von Fachlehrern - Abt. II München</t>
  </si>
  <si>
    <t>Am Stadtpark 20</t>
  </si>
  <si>
    <t>81243</t>
  </si>
  <si>
    <t>Staatsinstitut für die Ausbildung von Fachlehrern - Abt. III Ansbach</t>
  </si>
  <si>
    <t>Schlesierstr. 26-28</t>
  </si>
  <si>
    <t>80799</t>
  </si>
  <si>
    <t>Staatsinstitut für die Ausbildung von Fachlehrern - Abt. V Bayreuth</t>
  </si>
  <si>
    <t>Geschwister-Scholl-Platz 3</t>
  </si>
  <si>
    <t>95445</t>
  </si>
  <si>
    <t>Staatsinstitut für die Ausbildung von Fachlehrern - Abt. IV berufl. Schulen Ansbach</t>
  </si>
  <si>
    <t>Schlesierstr. 30</t>
  </si>
  <si>
    <t>96052</t>
  </si>
  <si>
    <t>Bamberg</t>
  </si>
  <si>
    <t>89407</t>
  </si>
  <si>
    <t>Dillingen a.d.Donau</t>
  </si>
  <si>
    <t>83536</t>
  </si>
  <si>
    <t>Gars a.Inn</t>
  </si>
  <si>
    <t>Heilsbronn</t>
  </si>
  <si>
    <t>Staatsinstitut für die Ausbildung von Förderlehrern - Abt.II Freising</t>
  </si>
  <si>
    <t>Heiliggeistgasse 1</t>
  </si>
  <si>
    <t>85354</t>
  </si>
  <si>
    <t>Freising</t>
  </si>
  <si>
    <t>86169</t>
  </si>
  <si>
    <t>Staatsinstitut für die Ausbildung von Förderlehrern - Abt. I Bayreuth</t>
  </si>
  <si>
    <t>90441</t>
  </si>
  <si>
    <t>Nürnberg</t>
  </si>
  <si>
    <t>81737</t>
  </si>
  <si>
    <t>86343</t>
  </si>
  <si>
    <t>Königsbrunn</t>
  </si>
  <si>
    <t>Wackersberger Str. 61</t>
  </si>
  <si>
    <t>81371</t>
  </si>
  <si>
    <t>80802</t>
  </si>
  <si>
    <t>91052</t>
  </si>
  <si>
    <t>Erlangen</t>
  </si>
  <si>
    <t>93051</t>
  </si>
  <si>
    <t>86159</t>
  </si>
  <si>
    <t>82031</t>
  </si>
  <si>
    <t>Grünwald</t>
  </si>
  <si>
    <t>94032</t>
  </si>
  <si>
    <t>Passau</t>
  </si>
  <si>
    <t>85072</t>
  </si>
  <si>
    <t>Eichstätt</t>
  </si>
  <si>
    <t>96049</t>
  </si>
  <si>
    <t>90403</t>
  </si>
  <si>
    <t>80336</t>
  </si>
  <si>
    <t>80803</t>
  </si>
  <si>
    <t>91560</t>
  </si>
  <si>
    <t>85221</t>
  </si>
  <si>
    <t>Dachau</t>
  </si>
  <si>
    <t>81679</t>
  </si>
  <si>
    <t>84034</t>
  </si>
  <si>
    <t>93049</t>
  </si>
  <si>
    <t>95028</t>
  </si>
  <si>
    <t>Hof</t>
  </si>
  <si>
    <t>90478</t>
  </si>
  <si>
    <t>97072</t>
  </si>
  <si>
    <t>86150</t>
  </si>
  <si>
    <t>82467</t>
  </si>
  <si>
    <t>Garmisch-Partenkirchen</t>
  </si>
  <si>
    <t>96047</t>
  </si>
  <si>
    <t>95447</t>
  </si>
  <si>
    <t>Innstr. 41</t>
  </si>
  <si>
    <t>91564</t>
  </si>
  <si>
    <t>Neuendettelsau</t>
  </si>
  <si>
    <t>85579</t>
  </si>
  <si>
    <t>Neubiberg</t>
  </si>
  <si>
    <t>Seminarstr. 2</t>
  </si>
  <si>
    <t>93059</t>
  </si>
  <si>
    <t>Schloßplatz 4</t>
  </si>
  <si>
    <t>91054</t>
  </si>
  <si>
    <t>Geschwister-Scholl-Platz 1</t>
  </si>
  <si>
    <t>93053</t>
  </si>
  <si>
    <t>Königstein</t>
  </si>
  <si>
    <t>81539</t>
  </si>
  <si>
    <t>90480</t>
  </si>
  <si>
    <t>Ludwigstr. 8</t>
  </si>
  <si>
    <t>Kirchplatz 2</t>
  </si>
  <si>
    <t>Waldstr. 9</t>
  </si>
  <si>
    <t>Friedrichstr. 9</t>
  </si>
  <si>
    <t>83671</t>
  </si>
  <si>
    <t>Benediktbeuern</t>
  </si>
  <si>
    <t>Wittelsbacherring 9</t>
  </si>
  <si>
    <t>96450</t>
  </si>
  <si>
    <t>Coburg</t>
  </si>
  <si>
    <t>85049</t>
  </si>
  <si>
    <t>Ingolstadt</t>
  </si>
  <si>
    <t>89231</t>
  </si>
  <si>
    <t>Neu-Ulm</t>
  </si>
  <si>
    <t>86161</t>
  </si>
  <si>
    <t>90489</t>
  </si>
  <si>
    <t>94469</t>
  </si>
  <si>
    <t>Deggendorf</t>
  </si>
  <si>
    <t>Beethovenstr. 1</t>
  </si>
  <si>
    <t>Hochschulstr. 1</t>
  </si>
  <si>
    <t>83024</t>
  </si>
  <si>
    <t>Rosenheim</t>
  </si>
  <si>
    <t>Sanderring 8</t>
  </si>
  <si>
    <t>90429</t>
  </si>
  <si>
    <t>87435</t>
  </si>
  <si>
    <t>Kempten (Allgäu)</t>
  </si>
  <si>
    <t>84036</t>
  </si>
  <si>
    <t>82256</t>
  </si>
  <si>
    <t>Fürstenfeldbruck</t>
  </si>
  <si>
    <t>82211</t>
  </si>
  <si>
    <t>Herrsching a.Ammersee</t>
  </si>
  <si>
    <t>82319</t>
  </si>
  <si>
    <t>Starnberg</t>
  </si>
  <si>
    <t>63743</t>
  </si>
  <si>
    <t>Aschaffenburg</t>
  </si>
  <si>
    <t>83512</t>
  </si>
  <si>
    <t>Wasserburg a.Inn</t>
  </si>
  <si>
    <t>Bahnhofstr. 15</t>
  </si>
  <si>
    <t>Christoph-Dorner-Str. 18</t>
  </si>
  <si>
    <t>Isarstr. 24</t>
  </si>
  <si>
    <t>93057</t>
  </si>
  <si>
    <t>Adolf-Wächter-Str. 10</t>
  </si>
  <si>
    <t>Pommernstr. 10</t>
  </si>
  <si>
    <t>90451</t>
  </si>
  <si>
    <t>Frankfurter Str. 71</t>
  </si>
  <si>
    <t>97082</t>
  </si>
  <si>
    <t>Völkstr. 20</t>
  </si>
  <si>
    <t>Regerplatz 1</t>
  </si>
  <si>
    <t>Jürgen-Schumann-Str. 20</t>
  </si>
  <si>
    <t>Löbleinstr. 10</t>
  </si>
  <si>
    <t>90409</t>
  </si>
  <si>
    <t>Am Pleidenturm 16</t>
  </si>
  <si>
    <t>Hallstr. 10</t>
  </si>
  <si>
    <t>Drausnickstr. 1 c</t>
  </si>
  <si>
    <t>94315</t>
  </si>
  <si>
    <t>Straubing</t>
  </si>
  <si>
    <t>87509</t>
  </si>
  <si>
    <t>Immenstadt i.Allgäu</t>
  </si>
  <si>
    <t>87719</t>
  </si>
  <si>
    <t>Mindelheim</t>
  </si>
  <si>
    <t>86551</t>
  </si>
  <si>
    <t>Aichach</t>
  </si>
  <si>
    <t>86381</t>
  </si>
  <si>
    <t>Krumbach (Schwaben)</t>
  </si>
  <si>
    <t>Augsburger Str. 75</t>
  </si>
  <si>
    <t>87616</t>
  </si>
  <si>
    <t>Marktoberdorf</t>
  </si>
  <si>
    <t>86609</t>
  </si>
  <si>
    <t>Donauwörth</t>
  </si>
  <si>
    <t>Neuöttinger Straße 64 c</t>
  </si>
  <si>
    <t>84503</t>
  </si>
  <si>
    <t>Altötting</t>
  </si>
  <si>
    <t>Wippenhauser Str. 57</t>
  </si>
  <si>
    <t>Am Holzhof 5</t>
  </si>
  <si>
    <t>Innstraße 41</t>
  </si>
  <si>
    <t>84453</t>
  </si>
  <si>
    <t>Mühldorf a.Inn</t>
  </si>
  <si>
    <t>Monheimer Str. 66</t>
  </si>
  <si>
    <t>86633</t>
  </si>
  <si>
    <t>Neuburg a.d.Donau</t>
  </si>
  <si>
    <t>Pestalozzistraße 2</t>
  </si>
  <si>
    <t>Schleiferberg 12</t>
  </si>
  <si>
    <t>85276</t>
  </si>
  <si>
    <t>Pfaffenhofen a.d.Ilm</t>
  </si>
  <si>
    <t>Wilhelm-Köhler-Straße 40</t>
  </si>
  <si>
    <t>86956</t>
  </si>
  <si>
    <t>Schongau</t>
  </si>
  <si>
    <t>Baierbrunner Str. 28</t>
  </si>
  <si>
    <t>81379</t>
  </si>
  <si>
    <t>Amalienstr. 36</t>
  </si>
  <si>
    <t>Hauptstraße 70</t>
  </si>
  <si>
    <t>Frauenstr. 19</t>
  </si>
  <si>
    <t>80469</t>
  </si>
  <si>
    <t>Antonienstr. 6</t>
  </si>
  <si>
    <t>Deroystr. 1</t>
  </si>
  <si>
    <t>Roßmarkt 15</t>
  </si>
  <si>
    <t>Liebherrstr. 13</t>
  </si>
  <si>
    <t>Alter Postweg 86 a</t>
  </si>
  <si>
    <t>85055</t>
  </si>
  <si>
    <t>83022</t>
  </si>
  <si>
    <t>Bahnhofstr. 38</t>
  </si>
  <si>
    <t>83435</t>
  </si>
  <si>
    <t>Bad Reichenhall</t>
  </si>
  <si>
    <t>83646</t>
  </si>
  <si>
    <t>Bad Tölz</t>
  </si>
  <si>
    <t>Wasserburger Str. 2</t>
  </si>
  <si>
    <t>85560</t>
  </si>
  <si>
    <t>Ebersberg</t>
  </si>
  <si>
    <t>85435</t>
  </si>
  <si>
    <t>Erding</t>
  </si>
  <si>
    <t>85356</t>
  </si>
  <si>
    <t>86899</t>
  </si>
  <si>
    <t>Landsberg am Lech</t>
  </si>
  <si>
    <t>Am Windfeld 9</t>
  </si>
  <si>
    <t>83714</t>
  </si>
  <si>
    <t>Miesbach</t>
  </si>
  <si>
    <t>Kirchplatz 3</t>
  </si>
  <si>
    <t>83278</t>
  </si>
  <si>
    <t>Traunstein</t>
  </si>
  <si>
    <t>82362</t>
  </si>
  <si>
    <t>94121</t>
  </si>
  <si>
    <t>Salzweg</t>
  </si>
  <si>
    <t>94078</t>
  </si>
  <si>
    <t>Freyung</t>
  </si>
  <si>
    <t>93309</t>
  </si>
  <si>
    <t>Kelheim</t>
  </si>
  <si>
    <t>94209</t>
  </si>
  <si>
    <t>Regen</t>
  </si>
  <si>
    <t>84307</t>
  </si>
  <si>
    <t>Eggenfelden</t>
  </si>
  <si>
    <t>84130</t>
  </si>
  <si>
    <t>Dingolfing</t>
  </si>
  <si>
    <t>Felixallee 9</t>
  </si>
  <si>
    <t>92660</t>
  </si>
  <si>
    <t>Neustadt a.d.Waldnaab</t>
  </si>
  <si>
    <t>93413</t>
  </si>
  <si>
    <t>Cham</t>
  </si>
  <si>
    <t>92318</t>
  </si>
  <si>
    <t>Neumarkt i.d.OPf.</t>
  </si>
  <si>
    <t>92442</t>
  </si>
  <si>
    <t>Wackersdorf</t>
  </si>
  <si>
    <t>95643</t>
  </si>
  <si>
    <t>Tirschenreuth</t>
  </si>
  <si>
    <t>96050</t>
  </si>
  <si>
    <t>95448</t>
  </si>
  <si>
    <t>95032</t>
  </si>
  <si>
    <t>91301</t>
  </si>
  <si>
    <t>Forchheim</t>
  </si>
  <si>
    <t>96317</t>
  </si>
  <si>
    <t>Kronach</t>
  </si>
  <si>
    <t>95326</t>
  </si>
  <si>
    <t>Kulmbach</t>
  </si>
  <si>
    <t>96215</t>
  </si>
  <si>
    <t>Lichtenfels</t>
  </si>
  <si>
    <t>95632</t>
  </si>
  <si>
    <t>Wunsiedel</t>
  </si>
  <si>
    <t>91058</t>
  </si>
  <si>
    <t>90763</t>
  </si>
  <si>
    <t>Fürth</t>
  </si>
  <si>
    <t>90471</t>
  </si>
  <si>
    <t>91154</t>
  </si>
  <si>
    <t>Roth</t>
  </si>
  <si>
    <t>90537</t>
  </si>
  <si>
    <t>Feucht</t>
  </si>
  <si>
    <t>91413</t>
  </si>
  <si>
    <t>Neustadt a.d.Aisch</t>
  </si>
  <si>
    <t>91781</t>
  </si>
  <si>
    <t>Weißenburg i.Bay.</t>
  </si>
  <si>
    <t>63741</t>
  </si>
  <si>
    <t>97421</t>
  </si>
  <si>
    <t>Schweinfurt</t>
  </si>
  <si>
    <t>97080</t>
  </si>
  <si>
    <t>Klosterweg 10</t>
  </si>
  <si>
    <t>97688</t>
  </si>
  <si>
    <t>Bad Kissingen</t>
  </si>
  <si>
    <t>97616</t>
  </si>
  <si>
    <t>Bad Neustadt a.d.Saale</t>
  </si>
  <si>
    <t>97437</t>
  </si>
  <si>
    <t>Haßfurt</t>
  </si>
  <si>
    <t>97318</t>
  </si>
  <si>
    <t>Kitzingen</t>
  </si>
  <si>
    <t>63897</t>
  </si>
  <si>
    <t>Miltenberg</t>
  </si>
  <si>
    <t>97753</t>
  </si>
  <si>
    <t>Karlstadt</t>
  </si>
  <si>
    <t>Luisenstr. 9 - 11</t>
  </si>
  <si>
    <t>Luisenstr. 29</t>
  </si>
  <si>
    <t>Pranckhstr. 2</t>
  </si>
  <si>
    <t>Simon-Knoll-Platz 3</t>
  </si>
  <si>
    <t>81669</t>
  </si>
  <si>
    <t>Brückenkopf 1</t>
  </si>
  <si>
    <t>85051</t>
  </si>
  <si>
    <t>83229</t>
  </si>
  <si>
    <t>Aschau i.Chiemgau</t>
  </si>
  <si>
    <t>82166</t>
  </si>
  <si>
    <t>Gräfelfing</t>
  </si>
  <si>
    <t>Frauenschulstraße 1</t>
  </si>
  <si>
    <t>Mariahilfplatz 14</t>
  </si>
  <si>
    <t>83483</t>
  </si>
  <si>
    <t>Bischofswiesen</t>
  </si>
  <si>
    <t>80337</t>
  </si>
  <si>
    <t>80796</t>
  </si>
  <si>
    <t>Ludmillastr. 30</t>
  </si>
  <si>
    <t>81543</t>
  </si>
  <si>
    <t>Mitterfeldstr. 20</t>
  </si>
  <si>
    <t>80689</t>
  </si>
  <si>
    <t>Industriestr. 31</t>
  </si>
  <si>
    <t>81245</t>
  </si>
  <si>
    <t>Mühldorfstr. 6</t>
  </si>
  <si>
    <t>81671</t>
  </si>
  <si>
    <t>82481</t>
  </si>
  <si>
    <t>Mittenwald</t>
  </si>
  <si>
    <t>Schlierseestr. 47</t>
  </si>
  <si>
    <t>Beckenweiherallee 21</t>
  </si>
  <si>
    <t>Rudolfshofer Straße 30</t>
  </si>
  <si>
    <t>91207</t>
  </si>
  <si>
    <t>Lauf a.d.Pegnitz</t>
  </si>
  <si>
    <t>Theresienstr. 15</t>
  </si>
  <si>
    <t>90762</t>
  </si>
  <si>
    <t>Drausnickstr. 1 d</t>
  </si>
  <si>
    <t>Äußere Bayreuther Str. 8</t>
  </si>
  <si>
    <t>90491</t>
  </si>
  <si>
    <t>Zollhausstr. 95</t>
  </si>
  <si>
    <t>90469</t>
  </si>
  <si>
    <t>Rummelsberg 35</t>
  </si>
  <si>
    <t>90592</t>
  </si>
  <si>
    <t>Schwarzenbruck</t>
  </si>
  <si>
    <t>Wilhelm-Löhe-Str. 21</t>
  </si>
  <si>
    <t>Am Fernmeldeturm 3</t>
  </si>
  <si>
    <t>Gymnasium Ergolding</t>
  </si>
  <si>
    <t>Am Sportpark 8</t>
  </si>
  <si>
    <t>Ergolding</t>
  </si>
  <si>
    <t>Reuchlin-Gymnasium Ingolstadt</t>
  </si>
  <si>
    <t>Gymnasiumstr. 15</t>
  </si>
  <si>
    <t>Christoph-Scheiner-Gymnasium Ingolstadt</t>
  </si>
  <si>
    <t>Hartmannplatz 1</t>
  </si>
  <si>
    <t>Katharinen-Gymnasium Ingolstadt</t>
  </si>
  <si>
    <t>Jesuitenstr. 10</t>
  </si>
  <si>
    <t>Gnadenthal-Gymnasium Ingolstadt der Diözese Eichstätt</t>
  </si>
  <si>
    <t>Kupferstr. 23</t>
  </si>
  <si>
    <t>Landschulheim Schloß Ising am Chiemsee des Zweckverbands Bayer. Landschulheime - Gymnasium</t>
  </si>
  <si>
    <t>Schloßstr. 3</t>
  </si>
  <si>
    <t>83339</t>
  </si>
  <si>
    <t>Chieming</t>
  </si>
  <si>
    <t>92280</t>
  </si>
  <si>
    <t>Kastl</t>
  </si>
  <si>
    <t>Jakob-Brucker-Gymnasium Kaufbeuren</t>
  </si>
  <si>
    <t>Neugablonzer Str. 38</t>
  </si>
  <si>
    <t>87600</t>
  </si>
  <si>
    <t>Kaufbeuren</t>
  </si>
  <si>
    <t>Marien-Gymnasium Kaufbeuren d. Schulwerks d. Diözese Augsburg</t>
  </si>
  <si>
    <t>Kemnater Str. 19</t>
  </si>
  <si>
    <t>Donau-Gymnasium Kelheim</t>
  </si>
  <si>
    <t>Rennweg 61</t>
  </si>
  <si>
    <t>Landschulheim Kempfenhausen des Zweckverbandes Bayerische Landschulheime - Gymnasium -</t>
  </si>
  <si>
    <t>Münchner Str. 49 - 63</t>
  </si>
  <si>
    <t>82335</t>
  </si>
  <si>
    <t>Berg</t>
  </si>
  <si>
    <t>Carl-von-Linde-Gymnasium Kempten</t>
  </si>
  <si>
    <t>Haubensteigweg 10</t>
  </si>
  <si>
    <t>87439</t>
  </si>
  <si>
    <t>Kurzstr. 2</t>
  </si>
  <si>
    <t>81547</t>
  </si>
  <si>
    <t>Klosterhof 7 - 9</t>
  </si>
  <si>
    <t>82401</t>
  </si>
  <si>
    <t>Rottenbuch</t>
  </si>
  <si>
    <t>Prinzregentenstr. 68</t>
  </si>
  <si>
    <t>Elisabethplatz 4</t>
  </si>
  <si>
    <t>80992</t>
  </si>
  <si>
    <t>Orleansstr. 46</t>
  </si>
  <si>
    <t>Brienner Str. 37</t>
  </si>
  <si>
    <t>Lindwurmstr. 90</t>
  </si>
  <si>
    <t>Blumenauer Str. 131</t>
  </si>
  <si>
    <t>Schnepfenluckstraße 12</t>
  </si>
  <si>
    <t>Prinzregentenstr. 26</t>
  </si>
  <si>
    <t>82131</t>
  </si>
  <si>
    <t>Gauting</t>
  </si>
  <si>
    <t>Zenostraße 6</t>
  </si>
  <si>
    <t>80687</t>
  </si>
  <si>
    <t>Grafinger Str. 6</t>
  </si>
  <si>
    <t>Kerschensteinerstraße 2</t>
  </si>
  <si>
    <t>83395</t>
  </si>
  <si>
    <t>Freilassing</t>
  </si>
  <si>
    <t>Anatomiestr. 12</t>
  </si>
  <si>
    <t>Altenhohenau 14</t>
  </si>
  <si>
    <t>83556</t>
  </si>
  <si>
    <t>Griesstätt</t>
  </si>
  <si>
    <t>81673</t>
  </si>
  <si>
    <t>82340</t>
  </si>
  <si>
    <t>Feldafing</t>
  </si>
  <si>
    <t>Adolf-Kolping-Str. 11</t>
  </si>
  <si>
    <t>83043</t>
  </si>
  <si>
    <t>Bad Aibling</t>
  </si>
  <si>
    <t>Ponschabaustr. 20</t>
  </si>
  <si>
    <t>Schützenstr. 30</t>
  </si>
  <si>
    <t>Heinz-Goerke-Str. 5</t>
  </si>
  <si>
    <t>81377</t>
  </si>
  <si>
    <t>Max-Breiherr-Str. 30</t>
  </si>
  <si>
    <t>84347</t>
  </si>
  <si>
    <t>Pfarrkirchen</t>
  </si>
  <si>
    <t>Dr.-Muggenthaler-Str. 11</t>
  </si>
  <si>
    <t>Sebastianstr. 22</t>
  </si>
  <si>
    <t>92637</t>
  </si>
  <si>
    <t>Weiden i.d.OPf.</t>
  </si>
  <si>
    <t>Universitätsstr. 42 - 44</t>
  </si>
  <si>
    <t>84524</t>
  </si>
  <si>
    <t>Neuötting</t>
  </si>
  <si>
    <t>Am Dicken Turm 7</t>
  </si>
  <si>
    <t>91438</t>
  </si>
  <si>
    <t>Bad Windsheim</t>
  </si>
  <si>
    <t>Glätzlstr. 29</t>
  </si>
  <si>
    <t>92421</t>
  </si>
  <si>
    <t>Schwandorf</t>
  </si>
  <si>
    <t>Wittelsbacherstr. 1</t>
  </si>
  <si>
    <t>91126</t>
  </si>
  <si>
    <t>Schwabach</t>
  </si>
  <si>
    <t>Bodenseestr. 45</t>
  </si>
  <si>
    <t>87700</t>
  </si>
  <si>
    <t>Memmingen</t>
  </si>
  <si>
    <t>Marienplatz 8</t>
  </si>
  <si>
    <t>Obere Bachgasse 23</t>
  </si>
  <si>
    <t>Fachschulstraße 15 - 19</t>
  </si>
  <si>
    <t>94227</t>
  </si>
  <si>
    <t>Zwiesel</t>
  </si>
  <si>
    <t>Freyunger Str. 8</t>
  </si>
  <si>
    <t>94065</t>
  </si>
  <si>
    <t>Waldkirchen</t>
  </si>
  <si>
    <t>Am Lurzenhof 5</t>
  </si>
  <si>
    <t>Kolbstraße 1</t>
  </si>
  <si>
    <t>Kapuzinerstraße 17</t>
  </si>
  <si>
    <t>94474</t>
  </si>
  <si>
    <t>Vilshofen an der Donau</t>
  </si>
  <si>
    <t>Neuburger Str. 96</t>
  </si>
  <si>
    <t>Georg-Eckl-Str. 18</t>
  </si>
  <si>
    <t>94447</t>
  </si>
  <si>
    <t>Plattling</t>
  </si>
  <si>
    <t>Bismarckplatz 14</t>
  </si>
  <si>
    <t>94486</t>
  </si>
  <si>
    <t>Osterhofen</t>
  </si>
  <si>
    <t>84163</t>
  </si>
  <si>
    <t>Marklkofen</t>
  </si>
  <si>
    <t>Pestalozzistr. 4</t>
  </si>
  <si>
    <t>Äußere Passauer Str. 60</t>
  </si>
  <si>
    <t>Luitpoldstr. 26</t>
  </si>
  <si>
    <t>Am Fernsehturm 1</t>
  </si>
  <si>
    <t>94036</t>
  </si>
  <si>
    <t>84359</t>
  </si>
  <si>
    <t>Simbach a.Inn</t>
  </si>
  <si>
    <t>Schulgasse 9</t>
  </si>
  <si>
    <t>94330</t>
  </si>
  <si>
    <t>Aiterhofen</t>
  </si>
  <si>
    <t>84032</t>
  </si>
  <si>
    <t>Bildstr. 15 - 17</t>
  </si>
  <si>
    <t>Plattlinger Str. 24</t>
  </si>
  <si>
    <t>93055</t>
  </si>
  <si>
    <t>Neumarkter Str. 10</t>
  </si>
  <si>
    <t>92237</t>
  </si>
  <si>
    <t>Sulzbach-Rosenberg</t>
  </si>
  <si>
    <t>Badstr. 88</t>
  </si>
  <si>
    <t>Dr.-Robert-Eckert-Str. 3</t>
  </si>
  <si>
    <t>93128</t>
  </si>
  <si>
    <t>Regenstauf</t>
  </si>
  <si>
    <t>Alfons-Auer-Str. 18</t>
  </si>
  <si>
    <t>Alfons-Auer-Str. 20</t>
  </si>
  <si>
    <t>Prüfeninger Str. 100</t>
  </si>
  <si>
    <t>95676</t>
  </si>
  <si>
    <t>Wiesau</t>
  </si>
  <si>
    <t>92431</t>
  </si>
  <si>
    <t>Neunburg vorm Wald</t>
  </si>
  <si>
    <t>Stockerhutweg 52</t>
  </si>
  <si>
    <t>Deininger Weg 82</t>
  </si>
  <si>
    <t>Friedrich-Fröbel-Str. 2</t>
  </si>
  <si>
    <t>95176</t>
  </si>
  <si>
    <t>Konradsreuth</t>
  </si>
  <si>
    <t>91257</t>
  </si>
  <si>
    <t>Pegnitz</t>
  </si>
  <si>
    <t>Plattenäcker 30</t>
  </si>
  <si>
    <t>Siechenangerstraße 13</t>
  </si>
  <si>
    <t>95213</t>
  </si>
  <si>
    <t>Münchberg</t>
  </si>
  <si>
    <t>Weißenbacher Straße 60</t>
  </si>
  <si>
    <t>95100</t>
  </si>
  <si>
    <t>Selb</t>
  </si>
  <si>
    <t>Heinrichsdamm 32 a</t>
  </si>
  <si>
    <t>Kanalstr. 1</t>
  </si>
  <si>
    <t>Mozartstr. 16</t>
  </si>
  <si>
    <t>95030</t>
  </si>
  <si>
    <t>Nibelungenstr. 47</t>
  </si>
  <si>
    <t>Goldbergstraße 5</t>
  </si>
  <si>
    <t>Pfarrer-Dr.-Vogl-Str. 35</t>
  </si>
  <si>
    <t>Pestalozziplatz 1</t>
  </si>
  <si>
    <t>Adolf-Wächter-Str. 3</t>
  </si>
  <si>
    <t>Parkstr. 49</t>
  </si>
  <si>
    <t>Hainstr. 59</t>
  </si>
  <si>
    <t>Kirchplatz 7</t>
  </si>
  <si>
    <t>Langheinrichstr. 1</t>
  </si>
  <si>
    <t>95502</t>
  </si>
  <si>
    <t>Himmelkron</t>
  </si>
  <si>
    <t>Ohmstr. 12-16</t>
  </si>
  <si>
    <t>Schulstr. 12</t>
  </si>
  <si>
    <t>95615</t>
  </si>
  <si>
    <t>Marktredwitz</t>
  </si>
  <si>
    <t>Schloßplatz 6</t>
  </si>
  <si>
    <t>Dr.-Franz-Str. 3</t>
  </si>
  <si>
    <t>Vierzehnheiligen 12</t>
  </si>
  <si>
    <t>96231</t>
  </si>
  <si>
    <t>Bad Staffelstein</t>
  </si>
  <si>
    <t>Wülzburg 6</t>
  </si>
  <si>
    <t>Hindenburgstr. 42</t>
  </si>
  <si>
    <t>Augustenstr. 30</t>
  </si>
  <si>
    <t>90461</t>
  </si>
  <si>
    <t>Schönweißstr. 7</t>
  </si>
  <si>
    <t>Deumentenstr. 1</t>
  </si>
  <si>
    <t>90408</t>
  </si>
  <si>
    <t>Eyber Straße 73</t>
  </si>
  <si>
    <t>Brauhausstraße 9 b</t>
  </si>
  <si>
    <t>Fichtenstr. 9</t>
  </si>
  <si>
    <t>Friedrich-Weiler-Platz 2</t>
  </si>
  <si>
    <t>91074</t>
  </si>
  <si>
    <t>Herzogenaurach</t>
  </si>
  <si>
    <t>Bezoldweg 31</t>
  </si>
  <si>
    <t>91541</t>
  </si>
  <si>
    <t>Rothenburg ob der Tauber</t>
  </si>
  <si>
    <t>Goethestr. 6</t>
  </si>
  <si>
    <t>91443</t>
  </si>
  <si>
    <t>Scheinfeld</t>
  </si>
  <si>
    <t>Brentwoodstr. 41</t>
  </si>
  <si>
    <t>Fürther Str. 77</t>
  </si>
  <si>
    <t>Seidelstr. 4</t>
  </si>
  <si>
    <t>97461</t>
  </si>
  <si>
    <t>Hofheim i.UFr.</t>
  </si>
  <si>
    <t>Altstadtweg 1</t>
  </si>
  <si>
    <t>97702</t>
  </si>
  <si>
    <t>Münnerstadt</t>
  </si>
  <si>
    <t>Pestalozzistraße 4</t>
  </si>
  <si>
    <t>97199</t>
  </si>
  <si>
    <t>Ochsenfurt</t>
  </si>
  <si>
    <t>97424</t>
  </si>
  <si>
    <t>Schneidmühlweg 3</t>
  </si>
  <si>
    <t>Paradeplatz 4</t>
  </si>
  <si>
    <t>Zwerchgraben 2</t>
  </si>
  <si>
    <t>97074</t>
  </si>
  <si>
    <t>Stettiner Str. 1</t>
  </si>
  <si>
    <t>Königsberger Str. 46</t>
  </si>
  <si>
    <t>Tiefe Gasse 6</t>
  </si>
  <si>
    <t>97084</t>
  </si>
  <si>
    <t>97348</t>
  </si>
  <si>
    <t>Geschwister-Scholl-Str. 18</t>
  </si>
  <si>
    <t>Pestalozzistr. 2</t>
  </si>
  <si>
    <t>97209</t>
  </si>
  <si>
    <t>Veitshöchheim</t>
  </si>
  <si>
    <t>Seidelstr. 2</t>
  </si>
  <si>
    <t>Poststraße 31</t>
  </si>
  <si>
    <t>63939</t>
  </si>
  <si>
    <t>Wörth a.Main</t>
  </si>
  <si>
    <t>Neubaustr. 40</t>
  </si>
  <si>
    <t>86316</t>
  </si>
  <si>
    <t>Friedberg</t>
  </si>
  <si>
    <t>Am Stadtbach 5</t>
  </si>
  <si>
    <t>89312</t>
  </si>
  <si>
    <t>Günzburg</t>
  </si>
  <si>
    <t>Prinz-Eugen-Str. 13</t>
  </si>
  <si>
    <t>89420</t>
  </si>
  <si>
    <t>Höchstädt a.d.Donau</t>
  </si>
  <si>
    <t>89257</t>
  </si>
  <si>
    <t>Illertissen</t>
  </si>
  <si>
    <t>Missener Straße 2 - 6</t>
  </si>
  <si>
    <t>Kotterner Str. 43</t>
  </si>
  <si>
    <t>Wiesstr. 30</t>
  </si>
  <si>
    <t>Wiesstr. 32</t>
  </si>
  <si>
    <t>Peter-Dörfler-Straße 20</t>
  </si>
  <si>
    <t>Westernacher Str. 5</t>
  </si>
  <si>
    <t>86356</t>
  </si>
  <si>
    <t>Neusäß</t>
  </si>
  <si>
    <t>Ringstr. 1</t>
  </si>
  <si>
    <t>Predigerberg 1</t>
  </si>
  <si>
    <t>Haunstetter Str. 59</t>
  </si>
  <si>
    <t>86179</t>
  </si>
  <si>
    <t>86154</t>
  </si>
  <si>
    <t>Inneres Pfaffengäßchen 3</t>
  </si>
  <si>
    <t>Friedrich-Ebert-Straße 14</t>
  </si>
  <si>
    <t>89415</t>
  </si>
  <si>
    <t>Lauingen (Donau)</t>
  </si>
  <si>
    <t>Europaplatz 1</t>
  </si>
  <si>
    <t>88131</t>
  </si>
  <si>
    <t>Lindau (Bodensee)</t>
  </si>
  <si>
    <t>Bgm.-Reiger-Str. 36</t>
  </si>
  <si>
    <t>86720</t>
  </si>
  <si>
    <t>Nördlingen</t>
  </si>
  <si>
    <t>Jägerndorfer Str. 1</t>
  </si>
  <si>
    <t>Oststr. 38</t>
  </si>
  <si>
    <t>86825</t>
  </si>
  <si>
    <t>Bad Wörishofen</t>
  </si>
  <si>
    <t>Rathausplatz 2</t>
  </si>
  <si>
    <t>86156</t>
  </si>
  <si>
    <t>Leibniz-Gymnasium Altdorf</t>
  </si>
  <si>
    <t>Fischbacher Str. 23</t>
  </si>
  <si>
    <t>90518</t>
  </si>
  <si>
    <t>Altdorf b.Nürnberg</t>
  </si>
  <si>
    <t>Maria-Ward-Gymnasium Altötting der Maria-Ward-Schulstiftung Passau</t>
  </si>
  <si>
    <t>Neuöttinger Str. 8</t>
  </si>
  <si>
    <t>Spessart-Gymnasium Alzenau</t>
  </si>
  <si>
    <t>Brentanostr. 55</t>
  </si>
  <si>
    <t>63755</t>
  </si>
  <si>
    <t>Alzenau</t>
  </si>
  <si>
    <t>Erasmus-Gymnasium Amberg</t>
  </si>
  <si>
    <t>Gymnasiumstr. 7</t>
  </si>
  <si>
    <t>Gregor-Mendel-Gymnasium Amberg</t>
  </si>
  <si>
    <t>Moritzstr. 1</t>
  </si>
  <si>
    <t>Max-Reger-Gymnasium Amberg</t>
  </si>
  <si>
    <t>Kaiser-Wilhelm-Ring 7</t>
  </si>
  <si>
    <t>Dr.-Johanna-Decker-Gymnasium Amberg der Schulstiftung der Diözese Regensburg</t>
  </si>
  <si>
    <t>Deutsche Schulgasse 2</t>
  </si>
  <si>
    <t>Deutschherren-Gymnasium Aichach</t>
  </si>
  <si>
    <t>Ludwigstr. 58</t>
  </si>
  <si>
    <t>Karl-Ernst-Gymnasium Amorbach</t>
  </si>
  <si>
    <t>Richterstr. 1</t>
  </si>
  <si>
    <t>63916</t>
  </si>
  <si>
    <t>Amorbach</t>
  </si>
  <si>
    <t>Gymnasium Carolinum Ansbach</t>
  </si>
  <si>
    <t>Reuterstr. 9</t>
  </si>
  <si>
    <t>Platen-Gymnasium Ansbach</t>
  </si>
  <si>
    <t>Bahnhofsplatz 15</t>
  </si>
  <si>
    <t>Theresien-Gymnasium Ansbach</t>
  </si>
  <si>
    <t>Schreibmüllerstr. 10</t>
  </si>
  <si>
    <t>Kronberg-Gymnasium Aschaffenburg</t>
  </si>
  <si>
    <t>Fasaneriestr. 33</t>
  </si>
  <si>
    <t>63739</t>
  </si>
  <si>
    <t>Friedrich-Dessauer-Gymnasium Aschaffenburg</t>
  </si>
  <si>
    <t>Stadtbadstr. 4</t>
  </si>
  <si>
    <t>Karl-Theodor-von-Dalberg-Gymnasium Aschaffenburg</t>
  </si>
  <si>
    <t>Grünewaldstr. 18</t>
  </si>
  <si>
    <t>Maria-Ward-Schule Mädchengymnasium der Maria-Ward-Stiftung Aschaffenburg</t>
  </si>
  <si>
    <t>Brentanoplatz 8-10</t>
  </si>
  <si>
    <t>Gymnasium bei St.Anna Augsburg</t>
  </si>
  <si>
    <t>Schertlinstr. 5-7</t>
  </si>
  <si>
    <t>Gymnasium bei St.Stephan Augsburg</t>
  </si>
  <si>
    <t>Gallusplatz 2</t>
  </si>
  <si>
    <t>Peutinger-Gymnasium Augsburg</t>
  </si>
  <si>
    <t>An der Blauen Kappe 10</t>
  </si>
  <si>
    <t>Holbein-Gymnasium Augsburg</t>
  </si>
  <si>
    <t>Städtisches Maria-Theresia-Gymnasium Augsburg</t>
  </si>
  <si>
    <t>Gutenbergstr. 1</t>
  </si>
  <si>
    <t>Städtisches Jakob-Fugger-Gymnasium Augsburg</t>
  </si>
  <si>
    <t>Kriemhildenstr. 5</t>
  </si>
  <si>
    <t>Maria-Ward-Gymnasium Augsburg d. Schulwerks d. Diözese Augsburg</t>
  </si>
  <si>
    <t>Frauentorstr. 26</t>
  </si>
  <si>
    <t>A.B. von Stettensches Institut Augsburg -Gymnasium-</t>
  </si>
  <si>
    <t>Am Katzenstadel 18a</t>
  </si>
  <si>
    <t>Franz-Miltenberger-Gymnasium Bad Brückenau</t>
  </si>
  <si>
    <t>Römershager Str. 27</t>
  </si>
  <si>
    <t>97769</t>
  </si>
  <si>
    <t>Bad Brückenau</t>
  </si>
  <si>
    <t>Jack-Steinberger-Gymnasium Bad Kissingen</t>
  </si>
  <si>
    <t>Steinstr. 18</t>
  </si>
  <si>
    <t>Rhön-Gymnasium Bad Neustadt</t>
  </si>
  <si>
    <t>Franz-Marschall-Str. 7</t>
  </si>
  <si>
    <t>Karlsgymnasium Bad Reichenhall</t>
  </si>
  <si>
    <t>Salzburger Str. 28</t>
  </si>
  <si>
    <t>Gabriel-von-Seidl-Gymnasium Bad Tölz</t>
  </si>
  <si>
    <t>Hindenburgstr. 26</t>
  </si>
  <si>
    <t>Georg-Wilhelm-Steller-Gymnasium Bad Windsheim</t>
  </si>
  <si>
    <t>Friedensweg 24</t>
  </si>
  <si>
    <t>Kaiser-Heinrich-Gymnasium Bamberg</t>
  </si>
  <si>
    <t>Altenburger Str. 16</t>
  </si>
  <si>
    <t>Franz-Ludwig-Gymnasium Bamberg</t>
  </si>
  <si>
    <t>Franz-Ludwig-Str. 13</t>
  </si>
  <si>
    <t>Clavius-Gymnasium Bamberg</t>
  </si>
  <si>
    <t>Kapuzinerstr. 29</t>
  </si>
  <si>
    <t>Dientzenhofer-Gymnasium Bamberg</t>
  </si>
  <si>
    <t>Feldkirchenstr. 22</t>
  </si>
  <si>
    <t>E.T.A.Hoffmann-Gymnasium Bamberg</t>
  </si>
  <si>
    <t>Sternwartstr. 3</t>
  </si>
  <si>
    <t>Städtisches Eichendorff-Gymnasium Bamberg</t>
  </si>
  <si>
    <t>Kloster-Langheim-Str. 10</t>
  </si>
  <si>
    <t>Maria-Ward-Gymnasium Bamberg der Erzdiözese Bamberg</t>
  </si>
  <si>
    <t>Theresianum Bamberg - Spätberufenengymnasium der Caritas-Schulen gGmbH</t>
  </si>
  <si>
    <t>Am Knöcklein 1</t>
  </si>
  <si>
    <t>Gymnasium Christian-Ernestinum Bayreuth</t>
  </si>
  <si>
    <t>Albrecht-Dürer-Str. 2</t>
  </si>
  <si>
    <t>Graf-Münster-Gymnasium Bayreuth</t>
  </si>
  <si>
    <t>Schützenplatz 12</t>
  </si>
  <si>
    <t>Markgräfin-Wilhelmine-Gymnasium Bayreuth</t>
  </si>
  <si>
    <t>Königsallee 17</t>
  </si>
  <si>
    <t>Richard-Wagner-Gymnasium Bayreuth</t>
  </si>
  <si>
    <t>Städt. Wirtschaftswissenschaftl. Gymnasium Bayreuth</t>
  </si>
  <si>
    <t>Am Sportpark 1</t>
  </si>
  <si>
    <t>Gymnasium Berchtesgaden</t>
  </si>
  <si>
    <t>Am Anzenbachfeld 1</t>
  </si>
  <si>
    <t>83471</t>
  </si>
  <si>
    <t>Berchtesgaden</t>
  </si>
  <si>
    <t>CJD Christophorusschulen  Berchtesgaden - Gymnasium d.CJD in Schönau am Königssee</t>
  </si>
  <si>
    <t>Am Dürreck 4</t>
  </si>
  <si>
    <t>Schönau a.Königssee</t>
  </si>
  <si>
    <t>Gymnasium Burgkunstadt</t>
  </si>
  <si>
    <t>Kirchleiner Str. 18</t>
  </si>
  <si>
    <t>96224</t>
  </si>
  <si>
    <t>Burgkunstadt</t>
  </si>
  <si>
    <t>Staatl. Gymnasium Lappersdorf</t>
  </si>
  <si>
    <t>Am Sportzentrum 2</t>
  </si>
  <si>
    <t>93138</t>
  </si>
  <si>
    <t>Lappersdorf</t>
  </si>
  <si>
    <t>Kurfürst-Maximilian-Gymnasium Burghausen</t>
  </si>
  <si>
    <t>Kanzelmüllerstr. 90 1/2</t>
  </si>
  <si>
    <t>84489</t>
  </si>
  <si>
    <t>Burghausen</t>
  </si>
  <si>
    <t>Aventinus-Gymnasium Burghausen</t>
  </si>
  <si>
    <t>Adalbert-Stifter-Str. 2</t>
  </si>
  <si>
    <t>Johann-Michael-Fischer-Gymnasium Burglengenfeld</t>
  </si>
  <si>
    <t>Johannes-Kepler-Str. 4</t>
  </si>
  <si>
    <t>93133</t>
  </si>
  <si>
    <t>Burglengenfeld</t>
  </si>
  <si>
    <t>Marianum Buxheim Gymnasium des Schulwerks der Diözese Augsburg</t>
  </si>
  <si>
    <t>An der Kartause 3</t>
  </si>
  <si>
    <t>87740</t>
  </si>
  <si>
    <t>Buxheim</t>
  </si>
  <si>
    <t>Robert-Schuman-Gymnasium Cham</t>
  </si>
  <si>
    <t>Pfarrer-Lukas-Str. 36</t>
  </si>
  <si>
    <t>Joseph-von-Fraunhofer-Gymnasium Cham</t>
  </si>
  <si>
    <t>Dr.-Muggenthaler-Str. 32</t>
  </si>
  <si>
    <t>Gymnasium Casimirianum Coburg</t>
  </si>
  <si>
    <t>Gymnasiumsgasse 2</t>
  </si>
  <si>
    <t>Gymnasium Ernestinum Coburg</t>
  </si>
  <si>
    <t>Untere Realschulstr. 2</t>
  </si>
  <si>
    <t>Gymnasium Alexandrinum Coburg</t>
  </si>
  <si>
    <t>Seidmannsdorfer Str. 12</t>
  </si>
  <si>
    <t>Gymnasium Albertinum Coburg</t>
  </si>
  <si>
    <t>Untere Anlage 1</t>
  </si>
  <si>
    <t>Josef-Effner-Gymnasium Dachau</t>
  </si>
  <si>
    <t>Erich-Ollenhauer-Str. 12</t>
  </si>
  <si>
    <t>Comenius-Gymnasium Deggendorf</t>
  </si>
  <si>
    <t>Jahnstr. 8</t>
  </si>
  <si>
    <t>Johann-Michael-Sailer-Gymnasium Dillingen</t>
  </si>
  <si>
    <t>Ziegelstr. 8</t>
  </si>
  <si>
    <t>St.-Bonaventura-Gymnasium Dillingen des Schulwerks der Diözese Augsburg</t>
  </si>
  <si>
    <t>Konviktstr. 11a</t>
  </si>
  <si>
    <t>Gymnasium Dingolfing</t>
  </si>
  <si>
    <t>Kerschensteinerstr. 6</t>
  </si>
  <si>
    <t>Gymnasium Dinkelsbühl</t>
  </si>
  <si>
    <t>Ulmer Weg 5</t>
  </si>
  <si>
    <t>91550</t>
  </si>
  <si>
    <t>Dinkelsbühl</t>
  </si>
  <si>
    <t>Gymnasium Donauwörth</t>
  </si>
  <si>
    <t>Pyrkstockstr. 1</t>
  </si>
  <si>
    <t>Friedrich-Rückert-Gymnasium Ebern</t>
  </si>
  <si>
    <t>Gymnasiumstr. 4</t>
  </si>
  <si>
    <t>96106</t>
  </si>
  <si>
    <t>Ebern</t>
  </si>
  <si>
    <t>Karl-von-Closen-Gymnasium Eggenfelden</t>
  </si>
  <si>
    <t>Gerner Allee 1</t>
  </si>
  <si>
    <t>Willibald-Gymnasium Eichstätt</t>
  </si>
  <si>
    <t>Schottenau 16</t>
  </si>
  <si>
    <t>Gabrieli-Gymnasium Eichstätt</t>
  </si>
  <si>
    <t>Luitpoldstr. 40</t>
  </si>
  <si>
    <t>Schmuttertal-Gymnasium Diedorf</t>
  </si>
  <si>
    <t>Schmetterlingsplatz 1</t>
  </si>
  <si>
    <t>86420</t>
  </si>
  <si>
    <t>Diedorf</t>
  </si>
  <si>
    <t>Anne-Frank-Gymnasium Erding</t>
  </si>
  <si>
    <t>Heilig Blut 8</t>
  </si>
  <si>
    <t>Gymnasium Fridericianum Erlangen</t>
  </si>
  <si>
    <t>Sebaldusstr. 37</t>
  </si>
  <si>
    <t>Albert-Schweitzer-Gymnasium Erlangen</t>
  </si>
  <si>
    <t>Dompfaffstr. 111</t>
  </si>
  <si>
    <t>91056</t>
  </si>
  <si>
    <t>Ohm-Gymnasium Erlangen</t>
  </si>
  <si>
    <t>Am Röthelheim 6</t>
  </si>
  <si>
    <t>Christian-Ernst-Gymnasium Erlangen</t>
  </si>
  <si>
    <t>Langemarckplatz 2</t>
  </si>
  <si>
    <t>Städtisches Marie-Therese- Gymnasium Erlangen</t>
  </si>
  <si>
    <t>Schillerstr. 12</t>
  </si>
  <si>
    <t>Hermann-Staudinger-Gymnasium Erlenbach a.Main</t>
  </si>
  <si>
    <t>Elsenfelder Str. 55</t>
  </si>
  <si>
    <t>63906</t>
  </si>
  <si>
    <t>Erlenbach a.Main</t>
  </si>
  <si>
    <t>Gymnasium Eschenbach</t>
  </si>
  <si>
    <t>Dr.-Friedrich-Arnold-Str. 2</t>
  </si>
  <si>
    <t>92676</t>
  </si>
  <si>
    <t>Eschenbach i.d.OPf.</t>
  </si>
  <si>
    <t>Benediktinergymnasium Ettal</t>
  </si>
  <si>
    <t>Kaiser-Ludwig-Platz 1</t>
  </si>
  <si>
    <t>82488</t>
  </si>
  <si>
    <t>Ettal</t>
  </si>
  <si>
    <t>KISSori-Gymnasium Bad Kissingen Priv. naturwiss. -techn. Gymnasium der KISSori-Lernzentrum gGmbH</t>
  </si>
  <si>
    <t>Salinenstr. 32</t>
  </si>
  <si>
    <t>Gymnasium Feuchtwangen</t>
  </si>
  <si>
    <t>Dr.-Hans-Güthlein-Weg 10</t>
  </si>
  <si>
    <t>91555</t>
  </si>
  <si>
    <t>Feuchtwangen</t>
  </si>
  <si>
    <t>Spätberufenenschule St. Josef der Oblaten des Hl. Franz von Sales Fockenfeld</t>
  </si>
  <si>
    <t>Fockenfeld 1</t>
  </si>
  <si>
    <t>95692</t>
  </si>
  <si>
    <t>Konnersreuth</t>
  </si>
  <si>
    <t>Herder-Gymnasium Forchheim</t>
  </si>
  <si>
    <t>Luitpoldstr. 1</t>
  </si>
  <si>
    <t>Gymnasium Buchloe</t>
  </si>
  <si>
    <t>Kerschensteinerstr. 8</t>
  </si>
  <si>
    <t>86807</t>
  </si>
  <si>
    <t>Buchloe</t>
  </si>
  <si>
    <t>Dom-Gymnasium Freising</t>
  </si>
  <si>
    <t>Domberg 3 - 5</t>
  </si>
  <si>
    <t>Josef-Hofmiller-Gymnasium Freising</t>
  </si>
  <si>
    <t>Vimystr. 14</t>
  </si>
  <si>
    <t>Camerloher-Gymnasium Freising</t>
  </si>
  <si>
    <t>Wippenhauser Str. 51</t>
  </si>
  <si>
    <t>Emmy-Noether-Gymnasium Erlangen</t>
  </si>
  <si>
    <t>Noetherstr. 49 b</t>
  </si>
  <si>
    <t>Gymnasium Freyung</t>
  </si>
  <si>
    <t>St.-Gunther-Str. 52</t>
  </si>
  <si>
    <t>Graf-Rasso-Gymnasium Fürstenfeldbruck</t>
  </si>
  <si>
    <t>Münchner Str. 69</t>
  </si>
  <si>
    <t>Maristengymnasium Fürstenzell</t>
  </si>
  <si>
    <t>Schulstr. 18</t>
  </si>
  <si>
    <t>94081</t>
  </si>
  <si>
    <t>Fürstenzell</t>
  </si>
  <si>
    <t>Heinrich-Schliemann-Gymnasium Fürth</t>
  </si>
  <si>
    <t>Königstr. 105</t>
  </si>
  <si>
    <t>Hardenberg-Gymnasium Fürth</t>
  </si>
  <si>
    <t>Kaiserstr. 92</t>
  </si>
  <si>
    <t>Helene-Lange-Gymnasium Fürth</t>
  </si>
  <si>
    <t>Tannenstr. 19</t>
  </si>
  <si>
    <t>Gymnasium Füssen</t>
  </si>
  <si>
    <t>Dr.-Enzinger-Str. 5</t>
  </si>
  <si>
    <t>87629</t>
  </si>
  <si>
    <t>Füssen</t>
  </si>
  <si>
    <t>Maristen-Gymnasium Furth</t>
  </si>
  <si>
    <t>Klosterstr. 6</t>
  </si>
  <si>
    <t>84095</t>
  </si>
  <si>
    <t>Furth</t>
  </si>
  <si>
    <t>Franken-Landschulheim  Schloss Gaibach öffentliches Gymnasium Volkach</t>
  </si>
  <si>
    <t>Schönbornstr. 2</t>
  </si>
  <si>
    <t>97332</t>
  </si>
  <si>
    <t>Volkach</t>
  </si>
  <si>
    <t>Werdenfels-Gymnasium Garmisch-Partenkirchen</t>
  </si>
  <si>
    <t>Wettersteinstr. 30</t>
  </si>
  <si>
    <t>Erzbischöfliches St.-Irmengard-Gymnasium Garmisch-Partenkirchen</t>
  </si>
  <si>
    <t>Hauptstr. 45</t>
  </si>
  <si>
    <t>Gymnasium Gars a.Inn</t>
  </si>
  <si>
    <t>Tassilostr. 1</t>
  </si>
  <si>
    <t>Otto-von-Taube-Gymnasium Gauting</t>
  </si>
  <si>
    <t>Germeringer Str. 41</t>
  </si>
  <si>
    <t>Friedrich-List-Gymnasium Gemünden</t>
  </si>
  <si>
    <t>Kolpingstr. 11</t>
  </si>
  <si>
    <t>97737</t>
  </si>
  <si>
    <t>Gemünden a.Main</t>
  </si>
  <si>
    <t>Max-Born-Gymnasium Germering</t>
  </si>
  <si>
    <t>Johann-Sebastian-Bach-Str. 8</t>
  </si>
  <si>
    <t>82110</t>
  </si>
  <si>
    <t>Germering</t>
  </si>
  <si>
    <t>Gymnasium Maria Stern Augsburg des Schulwerks der Diözese Augsburg</t>
  </si>
  <si>
    <t>Gögginger Str. 132</t>
  </si>
  <si>
    <t>86199</t>
  </si>
  <si>
    <t>Kurt-Huber-Gymnasium Gräfelfing</t>
  </si>
  <si>
    <t>Adalbert-Stifter-Platz 2</t>
  </si>
  <si>
    <t>Landgraf-Leuchtenberg-Gymnasium Grafenau</t>
  </si>
  <si>
    <t>Rachelweg 18</t>
  </si>
  <si>
    <t>94481</t>
  </si>
  <si>
    <t>Grafenau</t>
  </si>
  <si>
    <t>Max-Mannheimer-Gymnasium Grafing</t>
  </si>
  <si>
    <t>Jahnstr. 17</t>
  </si>
  <si>
    <t>85567</t>
  </si>
  <si>
    <t>Grafing b.München</t>
  </si>
  <si>
    <t>Dossenberger-Gymnasium Günzburg</t>
  </si>
  <si>
    <t>Am Südlichen Burgfrieden 4</t>
  </si>
  <si>
    <t>Maria-Ward-Gymnasium Günzburg d. Schulwerks d. Diözese Augsburg</t>
  </si>
  <si>
    <t>Frauenplatz 1</t>
  </si>
  <si>
    <t>Simon-Marius-Gymnasium Gunzenhausen</t>
  </si>
  <si>
    <t>Simon-Marius-Str. 3</t>
  </si>
  <si>
    <t>Frobenius-Gymnasium Hammelburg</t>
  </si>
  <si>
    <t>Von-der-Tann-Str. 8 - 10</t>
  </si>
  <si>
    <t>97762</t>
  </si>
  <si>
    <t>Hammelburg</t>
  </si>
  <si>
    <t>Regiomontanus-Gymnasium Haßfurt</t>
  </si>
  <si>
    <t>Tricastiner Platz 1</t>
  </si>
  <si>
    <t>Paul-Pfinzing-Gymnasium Hersbruck</t>
  </si>
  <si>
    <t>Amberger Str. 30</t>
  </si>
  <si>
    <t>91217</t>
  </si>
  <si>
    <t>Hersbruck</t>
  </si>
  <si>
    <t>Gymnasium Hilpoltstein</t>
  </si>
  <si>
    <t>Patersholzer Weg 19</t>
  </si>
  <si>
    <t>91161</t>
  </si>
  <si>
    <t>Hilpoltstein</t>
  </si>
  <si>
    <t>Gymnasium Höchstadt a.d.Aisch</t>
  </si>
  <si>
    <t>Bergstr. 4</t>
  </si>
  <si>
    <t>91315</t>
  </si>
  <si>
    <t>Höchstadt a.d.Aisch</t>
  </si>
  <si>
    <t>Jean-Paul-Gymnasium Hof</t>
  </si>
  <si>
    <t>Gymnasiumsplatz 4 - 6</t>
  </si>
  <si>
    <t>Schiller-Gymnasium Hof</t>
  </si>
  <si>
    <t>Schillerstr. 38</t>
  </si>
  <si>
    <t>Johann-Christian-Reinhart- Gymnasium Hof</t>
  </si>
  <si>
    <t>Max-Reger-Str. 71</t>
  </si>
  <si>
    <t>Erzbischöfliches St.-Ursula-Gymnasium Schloss Hohenburg Lenggries</t>
  </si>
  <si>
    <t>Schloss Hohenburg</t>
  </si>
  <si>
    <t>83661</t>
  </si>
  <si>
    <t>Lenggries</t>
  </si>
  <si>
    <t>Gymnasium Hohenschwangau</t>
  </si>
  <si>
    <t>Colomanstr. 10</t>
  </si>
  <si>
    <t>87645</t>
  </si>
  <si>
    <t>Schwangau</t>
  </si>
  <si>
    <t>Rainer-Maria-Rilke-Gymnasium Icking</t>
  </si>
  <si>
    <t>Ulrichstr. 1-7</t>
  </si>
  <si>
    <t>82057</t>
  </si>
  <si>
    <t>Icking</t>
  </si>
  <si>
    <t>Kolleg der Schulbrüder Illertissen - Gymnasium - des Schulwerks der Diözese Augsburg</t>
  </si>
  <si>
    <t>Dietenheimer Str. 70</t>
  </si>
  <si>
    <t>Allgäu-Gymnasium Kempten</t>
  </si>
  <si>
    <t>Eberhard-Schobacher-Weg 1</t>
  </si>
  <si>
    <t>Hildegardis-Gymnasium Kempten</t>
  </si>
  <si>
    <t>Lindauer Str. 22</t>
  </si>
  <si>
    <t>Armin-Knab-Gymnasium Kitzingen</t>
  </si>
  <si>
    <t>Kanzler-Stürtzel-Str. 15</t>
  </si>
  <si>
    <t>Gymnasium Königsbrunn</t>
  </si>
  <si>
    <t>Alter Postweg 3</t>
  </si>
  <si>
    <t>Gymnasium Bad Königshofen i.Gr.</t>
  </si>
  <si>
    <t>Dr.-Ernst-Weber-Str. 16</t>
  </si>
  <si>
    <t>97631</t>
  </si>
  <si>
    <t>Bad Königshofen i.Grabfeld</t>
  </si>
  <si>
    <t>Benedikt-Stattler-Gymnasium Bad Kötzting</t>
  </si>
  <si>
    <t>Bgm.-Dullinger-Str. 23</t>
  </si>
  <si>
    <t>93444</t>
  </si>
  <si>
    <t>Bad Kötzting</t>
  </si>
  <si>
    <t>Kaspar-Zeuß-Gymnasium Kronach</t>
  </si>
  <si>
    <t>Langer Steig 1</t>
  </si>
  <si>
    <t>Simpert-Kraemer-Gymnasium Krumbach</t>
  </si>
  <si>
    <t>Jochnerstr. 30</t>
  </si>
  <si>
    <t>Markgraf-Georg-Friedrich-Gymnasium Kulmbach</t>
  </si>
  <si>
    <t>Schießgraben 1</t>
  </si>
  <si>
    <t>Caspar-Vischer-Gymnasium Kulmbach</t>
  </si>
  <si>
    <t>Christian-Pertsch-Str. 4</t>
  </si>
  <si>
    <t>Gymnasium Landau a.d.Isar</t>
  </si>
  <si>
    <t>Harburger Str. 12</t>
  </si>
  <si>
    <t>94405</t>
  </si>
  <si>
    <t>Landau a.d.Isar</t>
  </si>
  <si>
    <t>Dominikus-Zimmermann-Gymnasium Landsberg am Lech</t>
  </si>
  <si>
    <t>Platanenstr. 2</t>
  </si>
  <si>
    <t>Hans-Carossa-Gymnasium Landshut</t>
  </si>
  <si>
    <t>Freyung 630 a</t>
  </si>
  <si>
    <t>Hans-Leinberger-Gymnasium Landshut</t>
  </si>
  <si>
    <t>Gymnasium der Schulstiftung Seligenthal in Landshut</t>
  </si>
  <si>
    <t>Christoph-Jacob-Treu-Gymnasium Lauf a.d.Pegnitz</t>
  </si>
  <si>
    <t>Hardtstr. 37</t>
  </si>
  <si>
    <t>Rottmayr-Gymnasium Laufen</t>
  </si>
  <si>
    <t>Barbarossastr. 16</t>
  </si>
  <si>
    <t>83410</t>
  </si>
  <si>
    <t>Laufen</t>
  </si>
  <si>
    <t>Albertus-Gymnasium Lauingen</t>
  </si>
  <si>
    <t>Brüderstr. 10</t>
  </si>
  <si>
    <t>Gymnasium München-Trudering</t>
  </si>
  <si>
    <t>Friedenspromenade 64</t>
  </si>
  <si>
    <t>81827</t>
  </si>
  <si>
    <t>Meranier-Gymnasium Lichtenfels</t>
  </si>
  <si>
    <t>Kronacher Str. 34</t>
  </si>
  <si>
    <t>Bodensee-Gymnasium Lindau</t>
  </si>
  <si>
    <t>Reutiner Str. 14</t>
  </si>
  <si>
    <t>Valentin-Heider-Gymnasium Lindau</t>
  </si>
  <si>
    <t>Ludwig-Kick-Str. 19</t>
  </si>
  <si>
    <t>Gymnasium Lindenberg i.Allgäu</t>
  </si>
  <si>
    <t>Blumenstr. 12</t>
  </si>
  <si>
    <t>88161</t>
  </si>
  <si>
    <t>Lindenberg i.Allgäu</t>
  </si>
  <si>
    <t>Franz-Ludwig-von-Erthal-Gymnasium Lohr</t>
  </si>
  <si>
    <t>Nägelseestr. 8</t>
  </si>
  <si>
    <t>97816</t>
  </si>
  <si>
    <t>Lohr a.Main</t>
  </si>
  <si>
    <t>Gabelsberger-Gymnasium Mainburg</t>
  </si>
  <si>
    <t>Ebrantshauser Str. 70</t>
  </si>
  <si>
    <t>84048</t>
  </si>
  <si>
    <t>Mainburg</t>
  </si>
  <si>
    <t>Gymnasium Marktbreit</t>
  </si>
  <si>
    <t>Neue Obernbreiter Str. 21</t>
  </si>
  <si>
    <t>97340</t>
  </si>
  <si>
    <t>Marktbreit</t>
  </si>
  <si>
    <t>Gymnasium Marktoberdorf</t>
  </si>
  <si>
    <t>Mühlsteig 23</t>
  </si>
  <si>
    <t>Otto-Hahn-Gymnasium Marktredwitz</t>
  </si>
  <si>
    <t>Schulstr. 10</t>
  </si>
  <si>
    <t>Gymnasium Landschulheim Marquartstein</t>
  </si>
  <si>
    <t>Neues Schloß 1</t>
  </si>
  <si>
    <t>83250</t>
  </si>
  <si>
    <t>Marquartstein</t>
  </si>
  <si>
    <t>Martin-Pollich-Gymnasium Mellrichstadt</t>
  </si>
  <si>
    <t>Sonnenlandstr. 21</t>
  </si>
  <si>
    <t>97638</t>
  </si>
  <si>
    <t>Mellrichstadt</t>
  </si>
  <si>
    <t>Bernhard-Strigel-Gymnasium Memmingen</t>
  </si>
  <si>
    <t>Wielandstr. 6</t>
  </si>
  <si>
    <t>Vöhlin-Gymnasium Memmingen</t>
  </si>
  <si>
    <t>Kaisergraben 21</t>
  </si>
  <si>
    <t>St.-Michaels-Gymnasium der Benediktiner Metten</t>
  </si>
  <si>
    <t>Abteistr. 3</t>
  </si>
  <si>
    <t>94526</t>
  </si>
  <si>
    <t>Metten</t>
  </si>
  <si>
    <t>Gymnasium Miesbach</t>
  </si>
  <si>
    <t>Haidmühlstr. 36</t>
  </si>
  <si>
    <t>Johannes-Butzbach-Gymnasium Miltenberg</t>
  </si>
  <si>
    <t>Martin-Vierengel-Str. 4</t>
  </si>
  <si>
    <t>Maristenkolleg Mindelheim - Gymnasium -  des Schulwerks der Diözese Augsburg</t>
  </si>
  <si>
    <t>Champagnatplatz 1</t>
  </si>
  <si>
    <t>Ignaz-Taschner-Gymnasium Dachau</t>
  </si>
  <si>
    <t>Landsberger Str. 1</t>
  </si>
  <si>
    <t>Christoph-Probst-Gymnasium Gilching</t>
  </si>
  <si>
    <t>Talhofstr. 7</t>
  </si>
  <si>
    <t>82205</t>
  </si>
  <si>
    <t>Gilching</t>
  </si>
  <si>
    <t>Ruperti-Gymnasium Mühldorf a.Inn</t>
  </si>
  <si>
    <t>Herzog-Friedrich-Str. 16 - 18</t>
  </si>
  <si>
    <t>Gymnasium Münchberg</t>
  </si>
  <si>
    <t>Hofer Str. 41</t>
  </si>
  <si>
    <t>Karlsgymnasium München-Pasing</t>
  </si>
  <si>
    <t>Am Stadtpark 21</t>
  </si>
  <si>
    <t>Ludwigsgymnasium München</t>
  </si>
  <si>
    <t>Fürstenrieder Str. 159 a</t>
  </si>
  <si>
    <t>Maximiliansgymnasium München</t>
  </si>
  <si>
    <t>Oettingenstr. 78</t>
  </si>
  <si>
    <t>Theresien-Gymnasium München</t>
  </si>
  <si>
    <t>Kaiser-Ludwig-Platz 3</t>
  </si>
  <si>
    <t>Wilhelmsgymnasium München</t>
  </si>
  <si>
    <t>Thierschstr. 46</t>
  </si>
  <si>
    <t>Wittelsbacher-Gymnasium München</t>
  </si>
  <si>
    <t>Marsplatz 1</t>
  </si>
  <si>
    <t>Albert-Einstein-Gymnasium München</t>
  </si>
  <si>
    <t>Lautererstr. 2</t>
  </si>
  <si>
    <t>81545</t>
  </si>
  <si>
    <t>Oskar-von-Miller-Gymnasium München</t>
  </si>
  <si>
    <t>Ungererstr. 191</t>
  </si>
  <si>
    <t>80805</t>
  </si>
  <si>
    <t>Asam-Gymnasium München</t>
  </si>
  <si>
    <t>Schlierseestr. 20</t>
  </si>
  <si>
    <t>Erasmus-Grasser-Gymnasium München</t>
  </si>
  <si>
    <t>Fürstenrieder Str. 159</t>
  </si>
  <si>
    <t>Gisela-Gymnasium München</t>
  </si>
  <si>
    <t>Arcisstr. 65</t>
  </si>
  <si>
    <t>80801</t>
  </si>
  <si>
    <t>Klenze-Gymnasium München</t>
  </si>
  <si>
    <t>Wackersberger Str. 59</t>
  </si>
  <si>
    <t>Luitpold-Gymnasium München</t>
  </si>
  <si>
    <t>Seeaustr. 1</t>
  </si>
  <si>
    <t>Maria-Theresia-Gymnasium München</t>
  </si>
  <si>
    <t>Gymnasium d. Regensburger Domspatzen,Musisch.Gym., Naturw.-techn.Gym., Tr.:Stiftung Reg. Domspatzen</t>
  </si>
  <si>
    <t>Reichsstr. 22</t>
  </si>
  <si>
    <t>Max-Rill-Gymnasium Schloss Reichersbeuern des Max-Rill-Gymnasium Schloss Reichersbeuern e.V.</t>
  </si>
  <si>
    <t>Schloßweg 1 - 11</t>
  </si>
  <si>
    <t>83677</t>
  </si>
  <si>
    <t>Reichersbeuern</t>
  </si>
  <si>
    <t>Privates Jules Verne Gymnasium der Jules Verne Campus gGmbH in München</t>
  </si>
  <si>
    <t>Bayerwaldstr. 8</t>
  </si>
  <si>
    <t>Johannes-Nepomuk-Gymnasium der Benediktiner Rohr</t>
  </si>
  <si>
    <t>Abt-Dominik-Prokop-Platz 1</t>
  </si>
  <si>
    <t>93352</t>
  </si>
  <si>
    <t>Rohr i.NB</t>
  </si>
  <si>
    <t>Ignaz-Günther-Gymnasium Rosenheim</t>
  </si>
  <si>
    <t>Prinzregentenstr. 32</t>
  </si>
  <si>
    <t>Sebastian-Finsterwalder-Gymnasium Rosenheim</t>
  </si>
  <si>
    <t>Königstr. 25</t>
  </si>
  <si>
    <t>Karolinen-Gymnasium Rosenheim</t>
  </si>
  <si>
    <t>Ebersberger Str. 3</t>
  </si>
  <si>
    <t>Gymnasium Roth</t>
  </si>
  <si>
    <t>Brentwoodstr. 4</t>
  </si>
  <si>
    <t>Reichsstadt-Gymnasium Rothenburg o.d.Tauber</t>
  </si>
  <si>
    <t>Dinkelsbühler Str. 5</t>
  </si>
  <si>
    <t>Rhabanus-Maurus-Gymnasium Sankt Ottilien des Schulwerks der Diözese Augsburg</t>
  </si>
  <si>
    <t>Erzabtei 23</t>
  </si>
  <si>
    <t>86941</t>
  </si>
  <si>
    <t>St. Ottilien</t>
  </si>
  <si>
    <t>Gymnasium Scheinfeld</t>
  </si>
  <si>
    <t>Landwehrstr. 11</t>
  </si>
  <si>
    <t>Welfen-Gymnasium Schongau</t>
  </si>
  <si>
    <t>Dornauer Weg 21</t>
  </si>
  <si>
    <t>Gymnasium Schrobenhausen</t>
  </si>
  <si>
    <t>Georg-Leinfelder-Str. 14</t>
  </si>
  <si>
    <t>86529</t>
  </si>
  <si>
    <t>Schrobenhausen</t>
  </si>
  <si>
    <t>Adam-Kraft-Gymnasium Schwabach</t>
  </si>
  <si>
    <t>Bismarckstr. 6</t>
  </si>
  <si>
    <t>Wolfram-von-Eschenbach-Gymnasium Schwabach</t>
  </si>
  <si>
    <t>Haydnstr. 1</t>
  </si>
  <si>
    <t>Carl-Friedrich-Gauß-Gymnasium Schwandorf</t>
  </si>
  <si>
    <t>Kreuzbergstr. 20</t>
  </si>
  <si>
    <t>Bertha-von-Suttner-Gymnasium Neu-Ulm</t>
  </si>
  <si>
    <t>Heerstr. 117</t>
  </si>
  <si>
    <t>89233</t>
  </si>
  <si>
    <t>Gymnasium München-Nord</t>
  </si>
  <si>
    <t>Knorrstr. 171</t>
  </si>
  <si>
    <t>80937</t>
  </si>
  <si>
    <t>Celtis-Gymnasium Schweinfurt</t>
  </si>
  <si>
    <t>Alexander-von-Humboldt-Gymnasium Schweinfurt</t>
  </si>
  <si>
    <t>Geschwister-Scholl-Str. 4</t>
  </si>
  <si>
    <t>Olympia-Morata-Gymnasium Schweinfurt</t>
  </si>
  <si>
    <t>Ignaz-Schön-Str. 9</t>
  </si>
  <si>
    <t>Städt. Walther-Rathenau-Gymnasium Schweinfurt</t>
  </si>
  <si>
    <t>Ignaz-Schön-Str. 7</t>
  </si>
  <si>
    <t>Walter-Gropius-Gymnasium Selb</t>
  </si>
  <si>
    <t>Hohenberger Str. 90</t>
  </si>
  <si>
    <t>Tassilo-Gymnasium Simbach a.Inn</t>
  </si>
  <si>
    <t>Obersimbach 28</t>
  </si>
  <si>
    <t>Helene-Habermann-Gymnasium München in Trägerschaft d. Israelitischen Kultusgemeinde München u.Oberbay</t>
  </si>
  <si>
    <t>St.-Jakobs-Platz 18</t>
  </si>
  <si>
    <t>Gymnasium Sonthofen</t>
  </si>
  <si>
    <t>Albert-Schweitzer-Str. 21</t>
  </si>
  <si>
    <t>87527</t>
  </si>
  <si>
    <t>Sonthofen</t>
  </si>
  <si>
    <t>Gymnasium Starnberg</t>
  </si>
  <si>
    <t>Rheinlandstr. 2</t>
  </si>
  <si>
    <t>Schule Schloss Stein, Staatl.anerk. neusprachl. u. wirtschaftswiss.Gymnasium,Int. f. Jungen u.Mädchen</t>
  </si>
  <si>
    <t>Schloßhof 1</t>
  </si>
  <si>
    <t>83371</t>
  </si>
  <si>
    <t>Stein a.d. Traun</t>
  </si>
  <si>
    <t>Johannes-Turmair-Gymnasium Straubing</t>
  </si>
  <si>
    <t>Am Peterswöhrd 5</t>
  </si>
  <si>
    <t>Ludwigsgymnasium Straubing</t>
  </si>
  <si>
    <t>Max-Planck-Str. 25</t>
  </si>
  <si>
    <t>Anton-Bruckner-Gymnasium Straubing</t>
  </si>
  <si>
    <t>Hans-Adlhoch-Str. 23</t>
  </si>
  <si>
    <t>Gymnasium d.Ursulinen-Schulstiftung Straubing</t>
  </si>
  <si>
    <t>Burggasse 40</t>
  </si>
  <si>
    <t>Herzog-Christian-August-Gymnasium Sulzbach-Rosenberg</t>
  </si>
  <si>
    <t>Blumenaustr. 1</t>
  </si>
  <si>
    <t>Gymnasium Tegernsee</t>
  </si>
  <si>
    <t>Schloßplatz 1c</t>
  </si>
  <si>
    <t>83684</t>
  </si>
  <si>
    <t>Tegernsee</t>
  </si>
  <si>
    <t>Stiftland-Gymnasium Tirschenreuth</t>
  </si>
  <si>
    <t>Stiftlandring 1</t>
  </si>
  <si>
    <t>Gymnasium Puchheim</t>
  </si>
  <si>
    <t>Bürgermeister-Ertl-Straße 11</t>
  </si>
  <si>
    <t>82178</t>
  </si>
  <si>
    <t>Puchheim</t>
  </si>
  <si>
    <t>Johannes-Heidenhain-Gymnasium Traunreut</t>
  </si>
  <si>
    <t>Adalbert-Stifter-Str. 36</t>
  </si>
  <si>
    <t>83301</t>
  </si>
  <si>
    <t>Traunreut</t>
  </si>
  <si>
    <t>Chiemgau-Gymnasium Traunstein</t>
  </si>
  <si>
    <t>Brunnwiese 1</t>
  </si>
  <si>
    <t>Annette-Kolb-Gymnasium Traunstein</t>
  </si>
  <si>
    <t>Güterhallenstr. 12</t>
  </si>
  <si>
    <t>Hertzhaimer-Gymnasium Trostberg</t>
  </si>
  <si>
    <t>Stefan-Günthner-Weg 6</t>
  </si>
  <si>
    <t>83308</t>
  </si>
  <si>
    <t>Trostberg</t>
  </si>
  <si>
    <t>Gymnasium Tutzing</t>
  </si>
  <si>
    <t>Hauptstr. 20 - 22</t>
  </si>
  <si>
    <t>82327</t>
  </si>
  <si>
    <t>Tutzing</t>
  </si>
  <si>
    <t>Max-Planck-Gymnasium München</t>
  </si>
  <si>
    <t>Weinbergerstr. 29</t>
  </si>
  <si>
    <t>Rupprecht-Gymnasium München</t>
  </si>
  <si>
    <t>Albrechtstr. 7</t>
  </si>
  <si>
    <t>80636</t>
  </si>
  <si>
    <t>Pestalozzi-Gymnasium München</t>
  </si>
  <si>
    <t>Eduard-Schmid-Str. 1</t>
  </si>
  <si>
    <t>Max-Josef-Stift München</t>
  </si>
  <si>
    <t>Mühlbaurstr. 15</t>
  </si>
  <si>
    <t>81677</t>
  </si>
  <si>
    <t>Städtisches Luisengymnasium München</t>
  </si>
  <si>
    <t>Luisenstr. 7</t>
  </si>
  <si>
    <t>Städtisches Elsa-Brändström- Gymnasium München</t>
  </si>
  <si>
    <t>Ebenböckstr. 1</t>
  </si>
  <si>
    <t>Städtisches Louise-Schroeder Gymnasium München</t>
  </si>
  <si>
    <t>Pfarrer-Grimm-Str. 1</t>
  </si>
  <si>
    <t>80999</t>
  </si>
  <si>
    <t>Städtisches Sophie-Scholl-Gymnasium München</t>
  </si>
  <si>
    <t>Karl-Theodor-Str. 92</t>
  </si>
  <si>
    <t>Städtisches Theodolinden-Gymnasium München</t>
  </si>
  <si>
    <t>Am Staudengarten 2</t>
  </si>
  <si>
    <t>Städtisches Willi-Graf-Gymnasium München</t>
  </si>
  <si>
    <t>Borschtallee 26</t>
  </si>
  <si>
    <t>80804</t>
  </si>
  <si>
    <t>Städtisches Thomas-Mann-Gymnasium München</t>
  </si>
  <si>
    <t>Drygalski-Allee 2</t>
  </si>
  <si>
    <t>81477</t>
  </si>
  <si>
    <t>Städtisches St.-Anna-Gymnasium München</t>
  </si>
  <si>
    <t>St.-Anna-Str. 20</t>
  </si>
  <si>
    <t>Michaeli-Gymnasium München</t>
  </si>
  <si>
    <t>Hachinger-Bach-Str. 25</t>
  </si>
  <si>
    <t>Städtisches Adolf-Weber-Gymnasium München</t>
  </si>
  <si>
    <t>Kapschstr. 4</t>
  </si>
  <si>
    <t>Städtisches Käthe-Kollwitz- Gymnasium München</t>
  </si>
  <si>
    <t>Nibelungenstr. 51 a</t>
  </si>
  <si>
    <t>80639</t>
  </si>
  <si>
    <t>Städtisches Bertolt-Brecht- Gymnasium München</t>
  </si>
  <si>
    <t>Peslmüllerstr. 6</t>
  </si>
  <si>
    <t>Theresia-Gerhardinger-Gymnasium am Anger München</t>
  </si>
  <si>
    <t>Blumenstr. 26</t>
  </si>
  <si>
    <t>Gymnasium Höhenkirchen-Siegertsbrunn</t>
  </si>
  <si>
    <t>Bahnhofplatz 4</t>
  </si>
  <si>
    <t>85635</t>
  </si>
  <si>
    <t>Höhenkirchen-Siegertsbrunn</t>
  </si>
  <si>
    <t>Erzbischöfliches Maria-Ward-Gymnasium Nymphenburg, München</t>
  </si>
  <si>
    <t>Maria-Ward-Str. 5</t>
  </si>
  <si>
    <t>80638</t>
  </si>
  <si>
    <t>Erzbischöfliches Edith-Stein-Gymnasium München</t>
  </si>
  <si>
    <t>Preysingstr. 105</t>
  </si>
  <si>
    <t>Nymphenburger Gymnasium München des Schulvereins Ernst Adam e.V.</t>
  </si>
  <si>
    <t>Sadelerstr. 10</t>
  </si>
  <si>
    <t>Karl-Ritter-von-Frisch-Gymnasium Moosburg</t>
  </si>
  <si>
    <t>Albinstr. 5</t>
  </si>
  <si>
    <t>85368</t>
  </si>
  <si>
    <t>Moosburg a.d.Isar</t>
  </si>
  <si>
    <t>Obermenzinger Gymnasium München</t>
  </si>
  <si>
    <t>Freseniusstr. 47 - 49</t>
  </si>
  <si>
    <t>81247</t>
  </si>
  <si>
    <t>Kleines privates Lehrinstitut Derksen München -Gymnasium-</t>
  </si>
  <si>
    <t>Pfingstrosenstr. 73</t>
  </si>
  <si>
    <t>Priv. wirtschafts- und sozialwiss. SABEL Gymnasium Nürnberg, staatlich genehmigt</t>
  </si>
  <si>
    <t>Widhalmstr. 4</t>
  </si>
  <si>
    <t>90459</t>
  </si>
  <si>
    <t>Gymnasium Grünwald</t>
  </si>
  <si>
    <t>Laufzorner Str. 1</t>
  </si>
  <si>
    <t>Privatgymnasium Dr. Florian Überreiter München</t>
  </si>
  <si>
    <t>Pariser Str. 30</t>
  </si>
  <si>
    <t>Joh.-Philipp-v.-Schönborn-Gymnasium Münnerstadt</t>
  </si>
  <si>
    <t>Dr.-Ortloff-Weg 1</t>
  </si>
  <si>
    <t>Egbert-Gymnasium d. Benediktiner Münsterschwarzach</t>
  </si>
  <si>
    <t>Schweinfurter Str. 40</t>
  </si>
  <si>
    <t>97359</t>
  </si>
  <si>
    <t>Schwarzach a.Main</t>
  </si>
  <si>
    <t>Staffelsee-Gymnasium Murnau</t>
  </si>
  <si>
    <t>Weindorfer Str. 20</t>
  </si>
  <si>
    <t>82418</t>
  </si>
  <si>
    <t>Murnau a.Staffelsee</t>
  </si>
  <si>
    <t>Johann-Andreas-Schmeller-Gymnasium Nabburg</t>
  </si>
  <si>
    <t>Eichenweg 3</t>
  </si>
  <si>
    <t>92507</t>
  </si>
  <si>
    <t>Nabburg</t>
  </si>
  <si>
    <t>Hochfranken-Gymnasium Naila</t>
  </si>
  <si>
    <t>Finkenweg 15</t>
  </si>
  <si>
    <t>95119</t>
  </si>
  <si>
    <t>Naila</t>
  </si>
  <si>
    <t>Schloss Neubeuern - Gymnasium Internatsschule für Mädchen und Jungen</t>
  </si>
  <si>
    <t>Schloßstr. 20</t>
  </si>
  <si>
    <t>83115</t>
  </si>
  <si>
    <t>Neubeuern</t>
  </si>
  <si>
    <t>Descartes-Gymnasium Neuburg a.d.Donau</t>
  </si>
  <si>
    <t>Frauenplatz B 88</t>
  </si>
  <si>
    <t>Laurentius-Gymnasium Neuendettelsau der Diakoneo KdöR</t>
  </si>
  <si>
    <t>Waldsteig 9</t>
  </si>
  <si>
    <t>Willibald-Gluck-Gymnasium Neumarkt</t>
  </si>
  <si>
    <t>Woffenbacher Str. 33</t>
  </si>
  <si>
    <t>Justus-von-Liebig-Gymnasium Neusäß</t>
  </si>
  <si>
    <t>Landrat-Dr.-Frey-Str. 4</t>
  </si>
  <si>
    <t>Friedrich-Alexander-Gymnasium Neustadt a.d.Aisch</t>
  </si>
  <si>
    <t>Comeniusstr. 4</t>
  </si>
  <si>
    <t>Arnold-Gymnasium Neustadt bei Coburg</t>
  </si>
  <si>
    <t>Pestalozzistr. 10</t>
  </si>
  <si>
    <t>96465</t>
  </si>
  <si>
    <t>Neustadt b.Coburg</t>
  </si>
  <si>
    <t>Lessing-Gymnasium Neu-Ulm</t>
  </si>
  <si>
    <t>St.-Gotthard-Gymnasium der Benediktiner Niederaltaich</t>
  </si>
  <si>
    <t>Hengersberger Str. 19</t>
  </si>
  <si>
    <t>94557</t>
  </si>
  <si>
    <t>Niederalteich</t>
  </si>
  <si>
    <t>Regental-Gymnasium Nittenau</t>
  </si>
  <si>
    <t>Jahnweg 22</t>
  </si>
  <si>
    <t>93149</t>
  </si>
  <si>
    <t>Nittenau</t>
  </si>
  <si>
    <t>Theodor-Heuss-Gymnasium Nördlingen</t>
  </si>
  <si>
    <t>Schäufelinstr. 8</t>
  </si>
  <si>
    <t>Melanchthon-Gymnasium Nürnberg</t>
  </si>
  <si>
    <t>Sulzbacher Str. 32</t>
  </si>
  <si>
    <t>Neues Gymnasium Nürnberg</t>
  </si>
  <si>
    <t>Weddigenstr. 21</t>
  </si>
  <si>
    <t>Willstätter-Gymnasium Nürnberg</t>
  </si>
  <si>
    <t>Innerer Laufer Platz 11</t>
  </si>
  <si>
    <t>Dürer-Gymnasium Nürnberg</t>
  </si>
  <si>
    <t>Sielstr. 17</t>
  </si>
  <si>
    <t>Hans-Sachs-Gymnasium Nürnberg</t>
  </si>
  <si>
    <t>Martin-Behaim-Gymnasium Nürnberg</t>
  </si>
  <si>
    <t>Schultheißallee 1</t>
  </si>
  <si>
    <t>Pirckheimer-Gymnasium Nürnberg</t>
  </si>
  <si>
    <t>Gibitzenhofstr. 151</t>
  </si>
  <si>
    <t>90443</t>
  </si>
  <si>
    <t>Städtisches Labenwolf-Gymnasium Nürnberg</t>
  </si>
  <si>
    <t>Labenwolfstr. 10</t>
  </si>
  <si>
    <t>Städtisches Sigena-Gymnasium Nürnberg</t>
  </si>
  <si>
    <t>Gibitzenhofstr. 135</t>
  </si>
  <si>
    <t>Städtisches Johannes-Scharrer- Gymnasium Nürnberg</t>
  </si>
  <si>
    <t>Tetzelgasse 20</t>
  </si>
  <si>
    <t>Städtische Peter-Vischer-Schule Nürnberg -Gymnasium-</t>
  </si>
  <si>
    <t>Bielingplatz 2</t>
  </si>
  <si>
    <t>90419</t>
  </si>
  <si>
    <t>Maria-Ward-Gymnasium Nürnberg der Erzdiözese Bamberg</t>
  </si>
  <si>
    <t>Keßlerplatz 2</t>
  </si>
  <si>
    <t>Wilhelm-Löhe-Schule Nürnberg Evang. kooperative Gesamtschule -Gymnasium-</t>
  </si>
  <si>
    <t>Deutschherrnstr. 10</t>
  </si>
  <si>
    <t>Staatliches Gymnasium Holzkirchen</t>
  </si>
  <si>
    <t>Jörg-Hube-Str. 4</t>
  </si>
  <si>
    <t>83607</t>
  </si>
  <si>
    <t>Holzkirchen</t>
  </si>
  <si>
    <t>Dietrich-Bonhoeffer-Gymnasium Oberasbach</t>
  </si>
  <si>
    <t>Albrecht-Dürer-Str. 9 - 11</t>
  </si>
  <si>
    <t>90522</t>
  </si>
  <si>
    <t>Oberasbach</t>
  </si>
  <si>
    <t>Gertrud-von-le-Fort-Gymnasium Oberstdorf</t>
  </si>
  <si>
    <t>Rubinger Str. 8</t>
  </si>
  <si>
    <t>87561</t>
  </si>
  <si>
    <t>Oberstdorf</t>
  </si>
  <si>
    <t>Ortenburg-Gymnasium Oberviechtach</t>
  </si>
  <si>
    <t>Jahnstr. 18</t>
  </si>
  <si>
    <t>92526</t>
  </si>
  <si>
    <t>Oberviechtach</t>
  </si>
  <si>
    <t>Albrecht-Ernst-Gymnasium Oettingen</t>
  </si>
  <si>
    <t>Goethestr. 36</t>
  </si>
  <si>
    <t>86732</t>
  </si>
  <si>
    <t>Oettingen i.Bay.</t>
  </si>
  <si>
    <t>Rupert-Ness-Gymnasium Ottobeuren</t>
  </si>
  <si>
    <t>Bergstr. 80</t>
  </si>
  <si>
    <t>87724</t>
  </si>
  <si>
    <t>Ottobeuren</t>
  </si>
  <si>
    <t>Gymnasium Ottobrunn</t>
  </si>
  <si>
    <t>Karl-Stieler-Str. 1</t>
  </si>
  <si>
    <t>85521</t>
  </si>
  <si>
    <t>Ottobrunn</t>
  </si>
  <si>
    <t>Gymnasium Leopoldinum Passau</t>
  </si>
  <si>
    <t>Michaeligasse 15</t>
  </si>
  <si>
    <t>Adalbert-Stifter-Gymnasium Passau</t>
  </si>
  <si>
    <t>Innstr. 69</t>
  </si>
  <si>
    <t>Gisela-Gymnasium Passau-Niedernburg</t>
  </si>
  <si>
    <t>Klosterwinkel 1</t>
  </si>
  <si>
    <t>Auersperg-Gymnasium der Maria-Ward-Schulstiftung Passau Freudenhain</t>
  </si>
  <si>
    <t>Freudenhain 2</t>
  </si>
  <si>
    <t>94034</t>
  </si>
  <si>
    <t>Gymnasium Pegnitz</t>
  </si>
  <si>
    <t>Wilhelm-von-Humboldt-Str. 7</t>
  </si>
  <si>
    <t>Schyren-Gymnasium Pfaffenhofen a.d.Ilm</t>
  </si>
  <si>
    <t>Niederscheyerer Str. 4</t>
  </si>
  <si>
    <t>Gymnasium Pfarrkirchen</t>
  </si>
  <si>
    <t>Arnstorfer Str. 9</t>
  </si>
  <si>
    <t>Staatl. Gymnasium Mering</t>
  </si>
  <si>
    <t>Tratteilstr. 34</t>
  </si>
  <si>
    <t>86415</t>
  </si>
  <si>
    <t>Mering</t>
  </si>
  <si>
    <t>Wilhelm-Diess-Gymnasium Pocking</t>
  </si>
  <si>
    <t>Dr.-Karl-Weiß-Platz 2</t>
  </si>
  <si>
    <t>94060</t>
  </si>
  <si>
    <t>Pocking</t>
  </si>
  <si>
    <t>Ludwig-Thoma-Gymnasium Prien</t>
  </si>
  <si>
    <t>Seestr. 25</t>
  </si>
  <si>
    <t>83209</t>
  </si>
  <si>
    <t>Prien a.Chiemsee</t>
  </si>
  <si>
    <t>Otfried-Preußler-Gymnasium  Pullach</t>
  </si>
  <si>
    <t>Hans-Keis-Str. 61</t>
  </si>
  <si>
    <t>82049</t>
  </si>
  <si>
    <t>Pullach i.Isartal</t>
  </si>
  <si>
    <t>Erzbischöfliches  Pater-Rupert-Mayer-Gymnasium Pullach</t>
  </si>
  <si>
    <t>Wolfratshauser Str. 30</t>
  </si>
  <si>
    <t>Albertus-Magnus-Gymnasium Regensburg</t>
  </si>
  <si>
    <t>Hans-Sachs-Str. 2</t>
  </si>
  <si>
    <t>Albrecht-Altdorfer-Gymnasium Regensburg</t>
  </si>
  <si>
    <t>Minoritenweg 33</t>
  </si>
  <si>
    <t>Goethe-Gymnasium Regensburg</t>
  </si>
  <si>
    <t>Goethestr. 1</t>
  </si>
  <si>
    <t>Werner-von-Siemens-Gymnasium Regensburg</t>
  </si>
  <si>
    <t>Brennesstr. 4</t>
  </si>
  <si>
    <t>Städtisches Von-Müller-Gymnasium Regensburg</t>
  </si>
  <si>
    <t>Erzbischof-Buchberger-Allee 21</t>
  </si>
  <si>
    <t>St. Marien-Gymnasium der Schulstiftung der Diözese Regensburg</t>
  </si>
  <si>
    <t>Helenenstr. 2</t>
  </si>
  <si>
    <t>Leitenstr. 2</t>
  </si>
  <si>
    <t>Christian-von-Bomhard-Schule Uffenheim Evangelische Heimschule - Gymnasium -</t>
  </si>
  <si>
    <t>Im Krämersgarten 10</t>
  </si>
  <si>
    <t>97215</t>
  </si>
  <si>
    <t>Uffenheim</t>
  </si>
  <si>
    <t>Gymnasium Untergriesbach</t>
  </si>
  <si>
    <t>Bgm.-Kainz-Str. 12</t>
  </si>
  <si>
    <t>94107</t>
  </si>
  <si>
    <t>Untergriesbach</t>
  </si>
  <si>
    <t>Gymnasium der Benediktiner Schäftlarn</t>
  </si>
  <si>
    <t>Klosterstraße 2</t>
  </si>
  <si>
    <t>82067</t>
  </si>
  <si>
    <t>Kloster Schäftlarn</t>
  </si>
  <si>
    <t>Ernst-Reisinger-Schule Schondorf, st. anerk. Gymn. m. neusprachl., wirtschafts- u. sozialwiss. Zweig</t>
  </si>
  <si>
    <t>Landheim 1</t>
  </si>
  <si>
    <t>86938</t>
  </si>
  <si>
    <t>Schondorf am Ammersee</t>
  </si>
  <si>
    <t>Ringeisen-Gymnasium der St. Josefskongregation Ursberg</t>
  </si>
  <si>
    <t>Josefsplatz 1</t>
  </si>
  <si>
    <t>86513</t>
  </si>
  <si>
    <t>Ursberg</t>
  </si>
  <si>
    <t>Dominicus-von-Linprun-Gymnasium Viechtach</t>
  </si>
  <si>
    <t>Jahnstr. 36</t>
  </si>
  <si>
    <t>94234</t>
  </si>
  <si>
    <t>Viechtach</t>
  </si>
  <si>
    <t>Gymnasium Vilshofen</t>
  </si>
  <si>
    <t>Prof.-Scharrer-Str. 19</t>
  </si>
  <si>
    <t>Johannes-Gutenberg-Gymnasium Waldkirchen</t>
  </si>
  <si>
    <t>Schulstr. 2</t>
  </si>
  <si>
    <t>Luitpold-Gymnasium Wasserburg</t>
  </si>
  <si>
    <t>Salzburger Str. 11</t>
  </si>
  <si>
    <t>Augustinus-Gymnasium Weiden</t>
  </si>
  <si>
    <t>Sebastianstr. 28</t>
  </si>
  <si>
    <t>Kepler-Gymnasium Weiden</t>
  </si>
  <si>
    <t>Friedrich-Ebert-Str. 21</t>
  </si>
  <si>
    <t>Elly-Heuss-Gymnasium Weiden</t>
  </si>
  <si>
    <t>Weigelstr. 26</t>
  </si>
  <si>
    <t>Gymnasium Weilheim i.OB</t>
  </si>
  <si>
    <t>Murnauer Str. 12</t>
  </si>
  <si>
    <t>Weilheim i.OB</t>
  </si>
  <si>
    <t>Werner-von-Siemens-Gymnasium Weißenburg</t>
  </si>
  <si>
    <t>An der Hagenau 24</t>
  </si>
  <si>
    <t>Nikolaus-Kopernikus-Gymnasium Weißenhorn</t>
  </si>
  <si>
    <t>Buchenweg 22</t>
  </si>
  <si>
    <t>89264</t>
  </si>
  <si>
    <t>Weißenhorn</t>
  </si>
  <si>
    <t>Bilinguales Deutsch-Italienisches Gymnasium Leonardo da Vinci -  München</t>
  </si>
  <si>
    <t>Wolfratshauser Straße 84</t>
  </si>
  <si>
    <t>St.-Thomas-Gymnasium Wettenhausen d. Schulwerks d. Diözese Augsburg</t>
  </si>
  <si>
    <t>St.-Thomas-Weg 2</t>
  </si>
  <si>
    <t>89358</t>
  </si>
  <si>
    <t>Kammeltal</t>
  </si>
  <si>
    <t>Gymnasium München-Freiham</t>
  </si>
  <si>
    <t>Hildegard-Hamm-Brücher-Str. 5</t>
  </si>
  <si>
    <t>81249</t>
  </si>
  <si>
    <t>Steigerwald-Landschulheim Wiesentheid des Zweckverbands Bayer. Landschulheime - Gymnasium</t>
  </si>
  <si>
    <t>Hans-Zander-Weg 1</t>
  </si>
  <si>
    <t>97353</t>
  </si>
  <si>
    <t>Wiesentheid</t>
  </si>
  <si>
    <t>Johann-Sebastian-Bach-Gymnasium Windsbach</t>
  </si>
  <si>
    <t>Moosbacher Str. 9</t>
  </si>
  <si>
    <t>91575</t>
  </si>
  <si>
    <t>Windsbach</t>
  </si>
  <si>
    <t>Spätberufenengymnasium der Erzbischöflichen Stiftung St. Matthias Wolfratshausen-Waldram</t>
  </si>
  <si>
    <t>Seminarplatz 3</t>
  </si>
  <si>
    <t>82515</t>
  </si>
  <si>
    <t>Wolfratshausen</t>
  </si>
  <si>
    <t>Riemenschneider-Gymnasium Würzburg</t>
  </si>
  <si>
    <t>Rennweger Ring 12</t>
  </si>
  <si>
    <t>Wirsberg-Gymnasium Würzburg</t>
  </si>
  <si>
    <t>Siebold-Gymnasium Würzburg</t>
  </si>
  <si>
    <t>Rennweger Ring 11</t>
  </si>
  <si>
    <t>Röntgen-Gymnasium Würzburg</t>
  </si>
  <si>
    <t>Matthias-Grünewald-Gymnasium Würzburg</t>
  </si>
  <si>
    <t>Zwerchgraben 1</t>
  </si>
  <si>
    <t>Gymnasium Unterföhring</t>
  </si>
  <si>
    <t>Mitterfeldallee 17</t>
  </si>
  <si>
    <t>85774</t>
  </si>
  <si>
    <t>Unterföhring</t>
  </si>
  <si>
    <t>St.-Ursula-Schule der Ursulinen Würzburg - Gymnasium -</t>
  </si>
  <si>
    <t>Augustinerstr. 17</t>
  </si>
  <si>
    <t>Luisenburg-Gymnasium Wunsiedel</t>
  </si>
  <si>
    <t>Burggraf-Friedrich-Str. 9</t>
  </si>
  <si>
    <t>Gymnasium Zwiesel</t>
  </si>
  <si>
    <t>Dr.-Schott-Str. 54</t>
  </si>
  <si>
    <t>Julius-Echter-Gymnasium Elsenfeld</t>
  </si>
  <si>
    <t>Dammsfeldstr. 20</t>
  </si>
  <si>
    <t>63820</t>
  </si>
  <si>
    <t>Elsenfeld</t>
  </si>
  <si>
    <t>Joseph-Bernhart-Gymnasium Türkheim</t>
  </si>
  <si>
    <t>Irsinger Str. 7</t>
  </si>
  <si>
    <t>86842</t>
  </si>
  <si>
    <t>Türkheim</t>
  </si>
  <si>
    <t>Erzbischöfliches Abendgymnasium für Berufstätige Bamberg</t>
  </si>
  <si>
    <t>Städtisches Abendgymnasium für Berufstätige im Anton-Fingerle-Bildungszentrum München</t>
  </si>
  <si>
    <t>Privates Abendgymnasium für Berufstätige der Gesellschaft f.Erwachsenenbildung e.V., Regensburg</t>
  </si>
  <si>
    <t>Weinweg 6</t>
  </si>
  <si>
    <t>Privates Abendgymnasium Würzburg</t>
  </si>
  <si>
    <t>Zeller Str. 8</t>
  </si>
  <si>
    <t>97276</t>
  </si>
  <si>
    <t>Margetshöchheim</t>
  </si>
  <si>
    <t>Bayernkolleg Augsburg mit Schülerheim</t>
  </si>
  <si>
    <t>Schillstr. 94</t>
  </si>
  <si>
    <t>Münchenkolleg - Städt. Institut zur Erlangung der Hochschulreife am Anton-Fingerle-Bildungszentrum</t>
  </si>
  <si>
    <t>Hermann-Kesten-Kolleg Nürnberg Städt. Institut zur Erlangung der Hochschulreife</t>
  </si>
  <si>
    <t>Fürther Str. 212</t>
  </si>
  <si>
    <t>Bayernkolleg Schweinfurt, Staatl. Gymnasium des Zweiten Bildungsweges</t>
  </si>
  <si>
    <t>Florian-Geyer-Str. 13</t>
  </si>
  <si>
    <t>Kolleg der Erzbischöflichen Stiftung St. Matthias Wolfratshausen-Waldram</t>
  </si>
  <si>
    <t>Bilinguales Gymnasium Phorms München</t>
  </si>
  <si>
    <t>Maria-Theresia-Str. 35</t>
  </si>
  <si>
    <t>Dante-Gymnasium München</t>
  </si>
  <si>
    <t>Wilhelm-Hausenstein-Gymnasium München</t>
  </si>
  <si>
    <t>Elektrastr. 61</t>
  </si>
  <si>
    <t>Veit-Höser-Gymnasium Bogen</t>
  </si>
  <si>
    <t>Wittelsbacherstr. 4</t>
  </si>
  <si>
    <t>94327</t>
  </si>
  <si>
    <t>Bogen</t>
  </si>
  <si>
    <t>Robert-Koch-Gymnasium Deggendorf</t>
  </si>
  <si>
    <t>Konrad-Adenauer-Str. 6</t>
  </si>
  <si>
    <t>Gymnasium Fränkische Schweiz Ebermannstadt</t>
  </si>
  <si>
    <t>Georg-Wagner-Str. 17</t>
  </si>
  <si>
    <t>91320</t>
  </si>
  <si>
    <t>Ebermannstadt</t>
  </si>
  <si>
    <t>Emil-von-Behring-Gymnasium Spardorf</t>
  </si>
  <si>
    <t>Buckenhofer Str. 5</t>
  </si>
  <si>
    <t>91080</t>
  </si>
  <si>
    <t>Spardorf</t>
  </si>
  <si>
    <t>Staatliches Gymnasium Friedberg</t>
  </si>
  <si>
    <t>Rothenbergstr. 3</t>
  </si>
  <si>
    <t>Balthasar-Neumann-Gymnasium Marktheidenfeld</t>
  </si>
  <si>
    <t>Oberländerstr. 29</t>
  </si>
  <si>
    <t>97828</t>
  </si>
  <si>
    <t>Marktheidenfeld</t>
  </si>
  <si>
    <t>Humboldt-Gymnasium Vaterstetten in Baldham</t>
  </si>
  <si>
    <t>Johann-Strauß-Str. 41</t>
  </si>
  <si>
    <t>85598</t>
  </si>
  <si>
    <t>Baldham</t>
  </si>
  <si>
    <t>Gymnasium Waldkraiburg</t>
  </si>
  <si>
    <t>Ritter-von-Gluck-Weg 3a</t>
  </si>
  <si>
    <t>84478</t>
  </si>
  <si>
    <t>Waldkraiburg</t>
  </si>
  <si>
    <t>Gymnasium Wertingen</t>
  </si>
  <si>
    <t>Pestalozzistr. 12</t>
  </si>
  <si>
    <t>86637</t>
  </si>
  <si>
    <t>Wertingen</t>
  </si>
  <si>
    <t>König-Karlmann-Gymnasium Altötting</t>
  </si>
  <si>
    <t>Kardinal-Wartenberg-Str. 30</t>
  </si>
  <si>
    <t>Herzog-Tassilo-Realschule Staatliche Realschule Dingolfing</t>
  </si>
  <si>
    <t>Dr.-Josef-Hastreiter-Str. 20</t>
  </si>
  <si>
    <t>Realschule Heilig Kreuz Donauwörth des Schulwerks der Diözese Augsburg</t>
  </si>
  <si>
    <t>Neudegger Allee 11</t>
  </si>
  <si>
    <t>Realschule St. Ursula Donauwörth des Schulwerks der Diözese Augsburg</t>
  </si>
  <si>
    <t>Klostergasse 1</t>
  </si>
  <si>
    <t>Staatliche Realschule Ebermannstadt</t>
  </si>
  <si>
    <t>Georg-Wagner-Str. 16</t>
  </si>
  <si>
    <t>Dr.-Ernst-Schmidt-Realschule Staatliche Realschule Ebern</t>
  </si>
  <si>
    <t>Georg-Nadler-Str. 7</t>
  </si>
  <si>
    <t>Dr.-Wintrich-Schule Staatliche Realschule Ebersberg</t>
  </si>
  <si>
    <t>Dr.-Wintrich-Str. 64</t>
  </si>
  <si>
    <t>Steigerwaldschule Staatliche Realschule Ebrach</t>
  </si>
  <si>
    <t>Horbachweg 11</t>
  </si>
  <si>
    <t>96157</t>
  </si>
  <si>
    <t>Ebrach</t>
  </si>
  <si>
    <t>Stefan-Krumenauer-Realschule Staatliche Realschule Eggenfelden</t>
  </si>
  <si>
    <t>Schulstr. 7</t>
  </si>
  <si>
    <t>Maria-Ward-Realschule der Diözese Eichstätt</t>
  </si>
  <si>
    <t>Pater-Moser-Str. 3</t>
  </si>
  <si>
    <t>Herzog-Tassilo-Realschule Staatliche Realschule Erding</t>
  </si>
  <si>
    <t>Münchener Str. 134</t>
  </si>
  <si>
    <t>Erzbischöfliche Mädchenrealschule Heilig Blut Erding</t>
  </si>
  <si>
    <t>Heilig Blut 1</t>
  </si>
  <si>
    <t>Werner-von-Siemens-Realschule Staatliche Realschule Erlangen I</t>
  </si>
  <si>
    <t>Elise-Spaeth-Str. 7</t>
  </si>
  <si>
    <t>Staatliche Realschule Feucht</t>
  </si>
  <si>
    <t>Jahnstr. 32</t>
  </si>
  <si>
    <t>Johann-Georg-von-Soldner-Schule Staatl. Realschule Feuchtwangen</t>
  </si>
  <si>
    <t>Dr.-Hans-Güthlein-Weg 12</t>
  </si>
  <si>
    <t>Georg-Hartmann-Realschule Staatliche Realschule Forchheim</t>
  </si>
  <si>
    <t>Realschule im Rupertiwinkel, Staatliche Realschule für Knaben Freilassing</t>
  </si>
  <si>
    <t>Erzbischöfliche Mädchenrealschule Franz von Assisi Freilassing</t>
  </si>
  <si>
    <t>Laufener Str. 72</t>
  </si>
  <si>
    <t>Karl-Meichelbeck-Realschule Staatl. Realschule Freising</t>
  </si>
  <si>
    <t>Düwellstr. 22</t>
  </si>
  <si>
    <t>Staatliche Realschule Freyung</t>
  </si>
  <si>
    <t>Konradin-Realschule - Staatl. Realschule Friedberg -</t>
  </si>
  <si>
    <t>Rothenbergstr. 4</t>
  </si>
  <si>
    <t>Ferdinand-von-Miller-Schule Staatliche Realschule Fürstenfeldbruck</t>
  </si>
  <si>
    <t>Leopold-Ullstein-Realschule - Staatliche Realschule Fürth -</t>
  </si>
  <si>
    <t>Sigmund-Nathan-Str. 1</t>
  </si>
  <si>
    <t>Hans-Böckler-Schule Städt. Realschule Fürth</t>
  </si>
  <si>
    <t>Fronmüllerstr. 30</t>
  </si>
  <si>
    <t>Johann-Jakob-Herkomer-Schule Staatliche Realschule Füssen</t>
  </si>
  <si>
    <t>Birkstr. 5</t>
  </si>
  <si>
    <t>Staatliche Realschule Furth i.Wald</t>
  </si>
  <si>
    <t>Carl-Clos-Str. 1 - 3</t>
  </si>
  <si>
    <t>93437</t>
  </si>
  <si>
    <t>Furth im Wald</t>
  </si>
  <si>
    <t>Franken-Landschulheim  Schloss Gaibach öffentliche Realschule Volkach</t>
  </si>
  <si>
    <t>Erzbischöfliche St.-Irmengard-Realschule Garmisch-Partenkirchen</t>
  </si>
  <si>
    <t>Hauptstraße 45</t>
  </si>
  <si>
    <t>Private Realschule des Bildungswerks Marktbreit e.V.</t>
  </si>
  <si>
    <t>Buheleite 20</t>
  </si>
  <si>
    <t>Staatliche Realschule Gauting</t>
  </si>
  <si>
    <t>Birkenstr. 1</t>
  </si>
  <si>
    <t>Jacob-Ellrod-Realschule Evang. Ganztagsschule Gefrees</t>
  </si>
  <si>
    <t>Theodor-Heuss-Str. 8</t>
  </si>
  <si>
    <t>95482</t>
  </si>
  <si>
    <t>Gefrees</t>
  </si>
  <si>
    <t>Staatliche Realschule Gemünden a.Main</t>
  </si>
  <si>
    <t>Kolpingstr. 7</t>
  </si>
  <si>
    <t>Gymnasium Ismaning</t>
  </si>
  <si>
    <t>Seidl-Kreuz-Weg 11</t>
  </si>
  <si>
    <t>85737</t>
  </si>
  <si>
    <t>Ismaning</t>
  </si>
  <si>
    <t>Werner-Heisenberg-Gymnasium Garching</t>
  </si>
  <si>
    <t>Professor-Angermair-Ring 40</t>
  </si>
  <si>
    <t>85748</t>
  </si>
  <si>
    <t>Garching b.München</t>
  </si>
  <si>
    <t>Theodosius-Florentini-Schule, Gymnasium der Kreuzschwestern Gemünden</t>
  </si>
  <si>
    <t>Kreuzstr. 3</t>
  </si>
  <si>
    <t>Gymnasium Geretsried</t>
  </si>
  <si>
    <t>Adalbert-Stifter-Str. 14</t>
  </si>
  <si>
    <t>82538</t>
  </si>
  <si>
    <t>Geretsried</t>
  </si>
  <si>
    <t>Paul-Klee-Gymnasium Gersthofen</t>
  </si>
  <si>
    <t>Schubertstr. 57</t>
  </si>
  <si>
    <t>86368</t>
  </si>
  <si>
    <t>Gersthofen</t>
  </si>
  <si>
    <t>Apian-Gymnasium Ingolstadt</t>
  </si>
  <si>
    <t>Maximilianstr. 25</t>
  </si>
  <si>
    <t>Johann-Schöner-Gymnasium Karlstadt</t>
  </si>
  <si>
    <t>Bodelschwinghstr. 29</t>
  </si>
  <si>
    <t>Städtisches Werner-von-Siemens-Gymnasium München</t>
  </si>
  <si>
    <t>Quiddestr. 4</t>
  </si>
  <si>
    <t>81735</t>
  </si>
  <si>
    <t>Gymnasium München - Fürstenried</t>
  </si>
  <si>
    <t>Engadiner Str. 1</t>
  </si>
  <si>
    <t>81475</t>
  </si>
  <si>
    <t>Ostendorfer-Gymnasium Neumarkt</t>
  </si>
  <si>
    <t>Dr.-Grundler-Str. 5</t>
  </si>
  <si>
    <t>Gymnasium Olching</t>
  </si>
  <si>
    <t>Georgenstr. 2</t>
  </si>
  <si>
    <t>82140</t>
  </si>
  <si>
    <t>Olching</t>
  </si>
  <si>
    <t>Gymnasium Parsberg</t>
  </si>
  <si>
    <t>Aschenbrennerstr. 10</t>
  </si>
  <si>
    <t>92331</t>
  </si>
  <si>
    <t>Parsberg</t>
  </si>
  <si>
    <t>Lise-Meitner-Gymnasium Unterhaching</t>
  </si>
  <si>
    <t>Jahnstr. 3</t>
  </si>
  <si>
    <t>Maximilian-von-Montgelas-Gymnasium Vilsbiburg</t>
  </si>
  <si>
    <t>Gobener Str. 4</t>
  </si>
  <si>
    <t>84137</t>
  </si>
  <si>
    <t>Vilsbiburg</t>
  </si>
  <si>
    <t>Ernst-Mach-Gymnasium Haar</t>
  </si>
  <si>
    <t>Jagdfeldring 82</t>
  </si>
  <si>
    <t>85540</t>
  </si>
  <si>
    <t>Haar</t>
  </si>
  <si>
    <t>Gymnasium Neustadt a.d.Waldnaab</t>
  </si>
  <si>
    <t>Bildstr. 20</t>
  </si>
  <si>
    <t>Geschwister-Scholl-Gymnasium Röthenbach a.d.Pegnitz</t>
  </si>
  <si>
    <t>90552</t>
  </si>
  <si>
    <t>Röthenbach a.d.Pegnitz</t>
  </si>
  <si>
    <t>Deutschhaus-Gymnasium Würzburg</t>
  </si>
  <si>
    <t>Zeller Str. 41</t>
  </si>
  <si>
    <t>Sigmund-Schuckert-Gymnasium Nürnberg</t>
  </si>
  <si>
    <t>Gymnasium Herzogenaurach</t>
  </si>
  <si>
    <t>Burgstaller Weg 20</t>
  </si>
  <si>
    <t>Private Schulen Pindl GmbH Gymnasium Regensburg</t>
  </si>
  <si>
    <t>Dr.-Johann-Maier-Str. 2</t>
  </si>
  <si>
    <t>Isar-Gymnasium München - Schule in freier Trägerschaft -</t>
  </si>
  <si>
    <t>Kohlstr. 5</t>
  </si>
  <si>
    <t>Gymnasium Raubling</t>
  </si>
  <si>
    <t>Kapellenweg 43</t>
  </si>
  <si>
    <t>83064</t>
  </si>
  <si>
    <t>Raubling</t>
  </si>
  <si>
    <t>Viscardi-Gymnasium Fürstenfeldbruck</t>
  </si>
  <si>
    <t>Balduin-Helm-Str. 2</t>
  </si>
  <si>
    <t>Franz-Marc-Gymnasium Markt Schwaben</t>
  </si>
  <si>
    <t>Rektor-Haushofer-Str. 6</t>
  </si>
  <si>
    <t>85570</t>
  </si>
  <si>
    <t>Markt Schwaben</t>
  </si>
  <si>
    <t>Gymnasium München/Moosach</t>
  </si>
  <si>
    <t>Gerastr. 6</t>
  </si>
  <si>
    <t>80993</t>
  </si>
  <si>
    <t>Burkhart-Gymnasium Mallersdorf-Pfaffenberg</t>
  </si>
  <si>
    <t>Burkhartstr. 3</t>
  </si>
  <si>
    <t>84066</t>
  </si>
  <si>
    <t>Mallersdorf-Pfaffenberg</t>
  </si>
  <si>
    <t>Hanns-Seidel-Gymnasium Hösbach</t>
  </si>
  <si>
    <t>An der Maas 2</t>
  </si>
  <si>
    <t>63768</t>
  </si>
  <si>
    <t>Hösbach</t>
  </si>
  <si>
    <t>Friedrich-Koenig-Gymnasium Würzburg</t>
  </si>
  <si>
    <t>Friedrichstr. 22</t>
  </si>
  <si>
    <t>Illertal-Gymnasium Vöhringen</t>
  </si>
  <si>
    <t>Zum Sportplatz 17</t>
  </si>
  <si>
    <t>89269</t>
  </si>
  <si>
    <t>Vöhringen</t>
  </si>
  <si>
    <t>Theresianum Bamberg - Kolleg der Caritas-Schulen gGmbH</t>
  </si>
  <si>
    <t>Karmelitenplatz 1 - 3</t>
  </si>
  <si>
    <t>Gymnasium Bad Aibling</t>
  </si>
  <si>
    <t>Max-Mannheimer-Str. 2</t>
  </si>
  <si>
    <t>Gymnasium Dorfen</t>
  </si>
  <si>
    <t>Josef-Martin-Bauer-Str. 18</t>
  </si>
  <si>
    <t>84405</t>
  </si>
  <si>
    <t>Dorfen</t>
  </si>
  <si>
    <t>Gymnasium Neutraubling</t>
  </si>
  <si>
    <t>Gregor-Mendel-Str. 5</t>
  </si>
  <si>
    <t>93073</t>
  </si>
  <si>
    <t>Neutraubling</t>
  </si>
  <si>
    <t>Mädchenrealschule Marienburg, Abenberg der Diözese Eichstätt</t>
  </si>
  <si>
    <t>Marienburg 1</t>
  </si>
  <si>
    <t>91183</t>
  </si>
  <si>
    <t>Abenberg</t>
  </si>
  <si>
    <t>Johann-Turmair-Realschule Staatliche Realschule Abensberg</t>
  </si>
  <si>
    <t>Stadionstr. 46</t>
  </si>
  <si>
    <t>93326</t>
  </si>
  <si>
    <t>Abensberg</t>
  </si>
  <si>
    <t>Wittelsbacher-Realschule Staatliche Realschule Aichach</t>
  </si>
  <si>
    <t>Jahnstr. 2</t>
  </si>
  <si>
    <t>Angela-Fraundorfer-Realschule der Franziskanerinnen Aiterhofen</t>
  </si>
  <si>
    <t>Herzog-Ludwig-Realschule Staatliche Realschule Altötting</t>
  </si>
  <si>
    <t>Justus-von-Liebig-Str. 10</t>
  </si>
  <si>
    <t>Maria-Ward-Realschule Altötting der Maria-Ward-Schulstiftung Passau</t>
  </si>
  <si>
    <t>Edith-Stein-Schule Staatliche Realschule Alzenau</t>
  </si>
  <si>
    <t>Nikolaus-Fey-Str. 2 a</t>
  </si>
  <si>
    <t>Dr.-Johanna-Decker-Realschule Amberg der Schulstiftung der Diözese Regensburg</t>
  </si>
  <si>
    <t>Theresia-Gerhardinger-Realschule der Diözese Würzburg Amorbach</t>
  </si>
  <si>
    <t>Richterstr. 4</t>
  </si>
  <si>
    <t>Darmstädter Str. 2</t>
  </si>
  <si>
    <t>Maria-Ward-Schule Aschaffenburg, Mädchenrealschule der Maria-Ward-Stiftung Aschaffenburg</t>
  </si>
  <si>
    <t>Brentanoplatz 8 - 10</t>
  </si>
  <si>
    <t>Walter-Mohr-Realschule Staatl. Realschule Traunreut</t>
  </si>
  <si>
    <t>Traunring 61 a</t>
  </si>
  <si>
    <t>Realschule des Zweckverbandes Auerbach</t>
  </si>
  <si>
    <t>Klosterweg 2</t>
  </si>
  <si>
    <t>91275</t>
  </si>
  <si>
    <t>Auerbach i.d.OPf.</t>
  </si>
  <si>
    <t>Bertolt-Brecht-Realschule Staatl. Realschule Augsburg I</t>
  </si>
  <si>
    <t>Heinrich-von-Buz-Realschule Staatliche Realschule Augsburg II</t>
  </si>
  <si>
    <t>Eschenhofstr. 5</t>
  </si>
  <si>
    <t>Agnes-Bernauer-Schule der Stadt Augsburg, Realschule für Mädchen</t>
  </si>
  <si>
    <t>Auf dem Kreuz 36</t>
  </si>
  <si>
    <t>Mädchenrealschule St.Ursula Augsburg des Schulwerks der Diözese Augsburg</t>
  </si>
  <si>
    <t>Bei St. Ursula 2</t>
  </si>
  <si>
    <t>Maria-Ward-Realschule Augsburg d. Schulwerks d. Diözese Augsburg</t>
  </si>
  <si>
    <t>A.B. von Stettensches Institut Augsburg Realschule für Mädchen</t>
  </si>
  <si>
    <t>Am Katzenstadel 18 a</t>
  </si>
  <si>
    <t>Wilhelm-Leibl-Schule Staatliche Realschule Bad Aibling</t>
  </si>
  <si>
    <t>Max-Mannheimer-Str. 1</t>
  </si>
  <si>
    <t>Staatliche Realschule Bad Kissingen</t>
  </si>
  <si>
    <t>Valentin-Weidner-Platz 4</t>
  </si>
  <si>
    <t>Staatl. Realschule Obertraubling</t>
  </si>
  <si>
    <t>Walhallastr. 24</t>
  </si>
  <si>
    <t>93083</t>
  </si>
  <si>
    <t>Obertraubling</t>
  </si>
  <si>
    <t>Werner-von-Siemens-Realschule Staatl. Realschule Bad Neustadt a.d.Saale</t>
  </si>
  <si>
    <t>Rhönblick 17</t>
  </si>
  <si>
    <t>Erzbischöfliche  Maria-Ward-Realschule St. Zeno Bad Reichenhall</t>
  </si>
  <si>
    <t>Klosterstr. 3</t>
  </si>
  <si>
    <t>Städtische Graf-Stauffenberg- Realschule Bamberg</t>
  </si>
  <si>
    <t>Kloster-Langheim-Str. 11</t>
  </si>
  <si>
    <t>Maria-Ward-Realschule Bamberg der Erzdiözese Bamberg</t>
  </si>
  <si>
    <t>Alexander-von-Humboldt-Realschule Staatliche Realschule Bayreuth I</t>
  </si>
  <si>
    <t>An der Bürgerreuth 14</t>
  </si>
  <si>
    <t>Johannes-Kepler-Realschule Staatliche Realschule Bayreuth II</t>
  </si>
  <si>
    <t>Adolf-Wächter-Str. 8</t>
  </si>
  <si>
    <t>Altmühltal-Realschule Staatliche Realschule Beilngries</t>
  </si>
  <si>
    <t>Ingolstädter Str. 5</t>
  </si>
  <si>
    <t>92339</t>
  </si>
  <si>
    <t>Beilngries</t>
  </si>
  <si>
    <t>Staatliche Realschule Bobingen</t>
  </si>
  <si>
    <t>Willi-Ohlendorf-Weg 3</t>
  </si>
  <si>
    <t>86399</t>
  </si>
  <si>
    <t>Bobingen</t>
  </si>
  <si>
    <t>Ludmilla-Schule Staatliche Realschule Bogen</t>
  </si>
  <si>
    <t>Pestalozzistr. 19</t>
  </si>
  <si>
    <t>Institut Schloss Brannenburg, staatl. anerkannte privat Realschule</t>
  </si>
  <si>
    <t>Schloßstraße</t>
  </si>
  <si>
    <t>83098</t>
  </si>
  <si>
    <t>Brannenburg</t>
  </si>
  <si>
    <t>Staatliche Realschule Bad Brückenau</t>
  </si>
  <si>
    <t>Römershager Str. 29</t>
  </si>
  <si>
    <t>Staatliche Realschule Buchloe</t>
  </si>
  <si>
    <t>Kerschensteinerstr. 2</t>
  </si>
  <si>
    <t>Markgrafen-Realschule Staatliche Realschule Burgau</t>
  </si>
  <si>
    <t>Spitzstr. 1</t>
  </si>
  <si>
    <t>89331</t>
  </si>
  <si>
    <t>Burgau</t>
  </si>
  <si>
    <t>Maria-Ward-Realschule Burghausen der Maria-Ward-Schulstiftung Passau</t>
  </si>
  <si>
    <t>Stadtplatz 101</t>
  </si>
  <si>
    <t>Staatliche Realschule Burgkunstadt</t>
  </si>
  <si>
    <t>Kirchleiner Str. 16</t>
  </si>
  <si>
    <t>Realschule am Kreuzberg Staatliche Realschule Burglengenfeld</t>
  </si>
  <si>
    <t>Kreuzbergweg 4 a</t>
  </si>
  <si>
    <t>Maristen-Realschule Cham der Schulstiftung der Diözese Regensburg</t>
  </si>
  <si>
    <t>Katzberger Str. 5</t>
  </si>
  <si>
    <t>Marienrealschule Cham der Schulstiftung der Diözese Regensburg</t>
  </si>
  <si>
    <t>Staatliche Realschule Coburg I</t>
  </si>
  <si>
    <t>Glockenberg 33</t>
  </si>
  <si>
    <t>Staatliche Realschule Coburg II</t>
  </si>
  <si>
    <t>Thüringer Str. 5/7</t>
  </si>
  <si>
    <t>Realschule Deggendorf der Maria-Ward-Schulstiftung Passau</t>
  </si>
  <si>
    <t>Maria-Ward-Platz 18</t>
  </si>
  <si>
    <t>Liebfrauenschule Dießen Mädchenrealschule des Schulwerks der Diözese Augsburg</t>
  </si>
  <si>
    <t>Klosterhof 4</t>
  </si>
  <si>
    <t>86911</t>
  </si>
  <si>
    <t>Dießen am Ammersee</t>
  </si>
  <si>
    <t>St. Bonaventura-Realschule Dillingen des Schulwerks der Diözese Augsburg</t>
  </si>
  <si>
    <t>Theodosius-Florentini-Schule, Realschule der Kreuzschwestern Gemünden</t>
  </si>
  <si>
    <t>Ludwig-Derleth-Realschule Staatliche Realschule Gerolzhofen</t>
  </si>
  <si>
    <t>Dr.-Georg-Schäfer-Str. 8</t>
  </si>
  <si>
    <t>97447</t>
  </si>
  <si>
    <t>Gerolzhofen</t>
  </si>
  <si>
    <t>Realschule Maria Stern Augsburg des Schulwerks der Diözese Augsburg</t>
  </si>
  <si>
    <t>Ritter-Wirnt-Schule Staatliche Realschule Gräfenberg</t>
  </si>
  <si>
    <t>Kasberger Str. 33</t>
  </si>
  <si>
    <t>91322</t>
  </si>
  <si>
    <t>Gräfenberg</t>
  </si>
  <si>
    <t>Staatl. Realschule Grafenau</t>
  </si>
  <si>
    <t>Rachelweg 20</t>
  </si>
  <si>
    <t>Staatliche Realschule Bad Griesbach i.Rottal</t>
  </si>
  <si>
    <t>Seilerberg 20</t>
  </si>
  <si>
    <t>94086</t>
  </si>
  <si>
    <t>Bad Griesbach i.Rottal</t>
  </si>
  <si>
    <t>Maria-Ward-Realschule Günzburg des Schulwerks der Diözese Augsburg</t>
  </si>
  <si>
    <t>Schützenstr. 13</t>
  </si>
  <si>
    <t>Realschule Hensoltshöhe der Stiftung Hensoltshöhe gGmbH, Gunzenhausen</t>
  </si>
  <si>
    <t>Lindleinswasenstr. 32</t>
  </si>
  <si>
    <t>Dr.-Auguste-Kirchner-Realschule Staatliche Realschule Haßfurt</t>
  </si>
  <si>
    <t>Johann-Riederer-Schule Staatliche Realschule Hauzenberg</t>
  </si>
  <si>
    <t>Eckmühlstr. 24</t>
  </si>
  <si>
    <t>94051</t>
  </si>
  <si>
    <t>Hauzenberg</t>
  </si>
  <si>
    <t>Markgraf-Georg-Friedrich-Realschule Staatliche Realschule Heilsbronn</t>
  </si>
  <si>
    <t>Ansbacher Str. 11</t>
  </si>
  <si>
    <t>Staatliche Realschule Helmbrechts</t>
  </si>
  <si>
    <t>Am Pfarrteich 1</t>
  </si>
  <si>
    <t>95233</t>
  </si>
  <si>
    <t>Helmbrechts</t>
  </si>
  <si>
    <t>Staatliche Realschule Herrsching</t>
  </si>
  <si>
    <t>Jahnstr. 10 - 12</t>
  </si>
  <si>
    <t>Johannes-Scharrer-Realschule Staatliche Realschule Hersbruck</t>
  </si>
  <si>
    <t>Happurger Str. 13</t>
  </si>
  <si>
    <t>Staatliche Realschule Herzogenaurach</t>
  </si>
  <si>
    <t>Burgstaller Weg 3</t>
  </si>
  <si>
    <t>Staatliche Realschule Hilpoltstein</t>
  </si>
  <si>
    <t>Pestalozziweg 1</t>
  </si>
  <si>
    <t>Staatliche Realschule Hirschaid</t>
  </si>
  <si>
    <t>Realschulstr. 2 - 6</t>
  </si>
  <si>
    <t>96114</t>
  </si>
  <si>
    <t>Hirschaid</t>
  </si>
  <si>
    <t>Joh.-Georg-August-Wirth-Realschule Staatliche Realschule Hof</t>
  </si>
  <si>
    <t>Jacob-Curio-Realschule Staatliche Realschule Hofheim</t>
  </si>
  <si>
    <t>Jahnstr. 12</t>
  </si>
  <si>
    <t>Johannes-von-La Salle-Realschule Illertissen des Schulwerks der Diözese Augsburg</t>
  </si>
  <si>
    <t>Dietenheimer Str. 68</t>
  </si>
  <si>
    <t>Staatliche Realschule für Knaben Immenstadt</t>
  </si>
  <si>
    <t>Allgäuer Str. 7</t>
  </si>
  <si>
    <t>Mädchenrealschule Maria Stern Immenstadt des Schulwerks der Diözese Augsburg</t>
  </si>
  <si>
    <t>Bei Maria Stern 1</t>
  </si>
  <si>
    <t>Erzbischöfliche Realschule Vinzenz von Paul Markt Indersdorf</t>
  </si>
  <si>
    <t>Marienplatz 7</t>
  </si>
  <si>
    <t>85229</t>
  </si>
  <si>
    <t>Markt Indersdorf</t>
  </si>
  <si>
    <t>Freiherr-von-Ickstatt-Schule Staatliche Realschule Ingolstadt I</t>
  </si>
  <si>
    <t>Von-der-Tann-Str. 1</t>
  </si>
  <si>
    <t>Gnadenthal-Mädchenrealschule Ingolstadt der Diözese Eichstätt</t>
  </si>
  <si>
    <t>Johann-Rudolph-Glauber-Schule Staatliche Realschule Karlstadt</t>
  </si>
  <si>
    <t>Krönleinsweg 29</t>
  </si>
  <si>
    <t>Sophie-La-Roche-Realschule Staatl. Realschule Kaufbeuren</t>
  </si>
  <si>
    <t>Markgrafenstr. 3</t>
  </si>
  <si>
    <t>Marien-Realschule Kaufbeuren d. Schulwerks d. Diözese Augsburg</t>
  </si>
  <si>
    <t>Kemnater Str. 15</t>
  </si>
  <si>
    <t>Staatliche Realschule Kemnath Realschule am Tor zur Oberpfalz</t>
  </si>
  <si>
    <t>Schulplatz 4</t>
  </si>
  <si>
    <t>95478</t>
  </si>
  <si>
    <t>Kemnath</t>
  </si>
  <si>
    <t>Private Realschule Gut Warnberg der begemann gemeinnützige GmbH in München</t>
  </si>
  <si>
    <t>Warnbergstr. 1</t>
  </si>
  <si>
    <t>81479</t>
  </si>
  <si>
    <t>Realschule an der Salzstraße Staatliche Realschule Kempten</t>
  </si>
  <si>
    <t>Salzstr. 17</t>
  </si>
  <si>
    <t>Städtische Realschule Kempten</t>
  </si>
  <si>
    <t>Westendstr. 27</t>
  </si>
  <si>
    <t>Maria-Ward-Schule Kempten Mädchenrealschule d. Schulwerks d.Diözese Augsburg</t>
  </si>
  <si>
    <t>Hoffeldweg 12</t>
  </si>
  <si>
    <t>Staatliche Realschule Kitzingen</t>
  </si>
  <si>
    <t>Glauberstr. 72</t>
  </si>
  <si>
    <t>Staatliche Realschule Kaufering</t>
  </si>
  <si>
    <t>Bayernstr. 12</t>
  </si>
  <si>
    <t>86916</t>
  </si>
  <si>
    <t>Kaufering</t>
  </si>
  <si>
    <t>Via-Claudia-Realschule Staatliche Realschule Königsbrunn</t>
  </si>
  <si>
    <t>Schwabenstr. 35</t>
  </si>
  <si>
    <t>Dr.-Karl-Grünewald-Schule Staatliche Realschule Bad Königshofen i.Gr.</t>
  </si>
  <si>
    <t>Dr.-Ernst-Weber-Str. 28</t>
  </si>
  <si>
    <t>Staatliche Realschule Bad Kötzting - Realschule der Pfingstrittstadt</t>
  </si>
  <si>
    <t>Bgm.-Dullinger-Str. 14</t>
  </si>
  <si>
    <t>Maximilian-von-Welsch-Schule Staatliche Realschule Kronach I</t>
  </si>
  <si>
    <t>Gabelsbergerstr. 4</t>
  </si>
  <si>
    <t>Staatliche Realschule Krumbach</t>
  </si>
  <si>
    <t>Talstr. 72</t>
  </si>
  <si>
    <t>Carl-von-Linde-Schule Staatliche Realschule Kulmbach</t>
  </si>
  <si>
    <t>Alte Forstlahmer Str. 16</t>
  </si>
  <si>
    <t>Viktor-Karell-Realschule, Staatliche Realschule Landau a d.Isar</t>
  </si>
  <si>
    <t>Pfarrer-Huber-Str. 17</t>
  </si>
  <si>
    <t>Johann-Winklhofer-Realschule Staatliche Realschule Landsberg</t>
  </si>
  <si>
    <t>Staatliche Realschule Landshut</t>
  </si>
  <si>
    <t>Erzbischöfliche Ursulinen-Realschule Landshut</t>
  </si>
  <si>
    <t>Bischof-Sailer-Platz 537</t>
  </si>
  <si>
    <t>Oskar-Sembach-Realschule Staatl. Realschule Lauf a.d.Pegnitz</t>
  </si>
  <si>
    <t>Nordring 5</t>
  </si>
  <si>
    <t>Staatliche Realschule Lauingen Donau-Realschule Lauingen</t>
  </si>
  <si>
    <t>Friedrich-Ebert-Str. 10</t>
  </si>
  <si>
    <t>Erzbischöfliche St.-Ursula-Mädchenrealschule Schloss Hohenburg Lenggries</t>
  </si>
  <si>
    <t>Dominik-Brunner-Realschule Staatliche Realschule Poing</t>
  </si>
  <si>
    <t>Seerosenstr. 13 a</t>
  </si>
  <si>
    <t>85586</t>
  </si>
  <si>
    <t>Poing</t>
  </si>
  <si>
    <t>Staatliche Realschule Lindau Realschule im Dreiländereck</t>
  </si>
  <si>
    <t>Reutiner Str. 2</t>
  </si>
  <si>
    <t>Maria-Ward-Realschule Lindau des Schulwerks der Diözese Augsburg</t>
  </si>
  <si>
    <t>Ludwigstr. 3</t>
  </si>
  <si>
    <t>Staatliche Realschule Lindenberg i.Allgäu</t>
  </si>
  <si>
    <t>Sonnenhalde 55</t>
  </si>
  <si>
    <t>St.-Emmeram-Realschule Staatl. Realschule Aschheim</t>
  </si>
  <si>
    <t>Eichendorffstr. 14</t>
  </si>
  <si>
    <t>85609</t>
  </si>
  <si>
    <t>Aschheim</t>
  </si>
  <si>
    <t>Nardini-Realschule der Schulstiftung d. Diözese Regensburg in Mallersdorf-Pfaffenberg</t>
  </si>
  <si>
    <t>Klosterberg 1</t>
  </si>
  <si>
    <t>Realschule Tegernseer Tal, Staatliche Realschule Gmund a.Tegernsee</t>
  </si>
  <si>
    <t>Tölzer Str. 100</t>
  </si>
  <si>
    <t>83703</t>
  </si>
  <si>
    <t>Gmund a.Tegernsee</t>
  </si>
  <si>
    <t>Leo Weismantel-Realschule Priv. Realschule d. Realschulver. Marktbreit e.V.</t>
  </si>
  <si>
    <t>Staatliche Realschule Marktheidenfeld</t>
  </si>
  <si>
    <t>Oberländerstr. 28</t>
  </si>
  <si>
    <t>Siegfried-von-Vegesack-Realschule Staatliche Realschule Regen</t>
  </si>
  <si>
    <t>Pfarrer-Biebl-Str. 20</t>
  </si>
  <si>
    <t>Realschule am Judenstein Staatliche Realschule Regensburg I</t>
  </si>
  <si>
    <t>Am Judenstein 1</t>
  </si>
  <si>
    <t>Albert-Schweitzer-Realschule Staatl. Realschule Regensburg II</t>
  </si>
  <si>
    <t>Mädchenrealschule der Armen Schulschwestern von Unserer Lieben Frau Regensburg-Niedermünster</t>
  </si>
  <si>
    <t>Alter Kornmarkt 5</t>
  </si>
  <si>
    <t>St. Marien-Realschule der Schulstiftung der Diözese Regensburg</t>
  </si>
  <si>
    <t>Private Schulen Pindl GmbH Realschule Regensburg</t>
  </si>
  <si>
    <t>Markgraf-Friedrich-Schule Staatliche Realschule Rehau</t>
  </si>
  <si>
    <t>Pilgramsreuther Str. 34</t>
  </si>
  <si>
    <t>95111</t>
  </si>
  <si>
    <t>Rehau</t>
  </si>
  <si>
    <t>Staatl. Realschule Haag i.OB</t>
  </si>
  <si>
    <t>Maria-Ward-Str. 24</t>
  </si>
  <si>
    <t>83527</t>
  </si>
  <si>
    <t>Haag i.OB</t>
  </si>
  <si>
    <t>Johann-Simon-Mayr-Schule Staatliche Realschule Riedenburg</t>
  </si>
  <si>
    <t>Schulstr. 21</t>
  </si>
  <si>
    <t>93339</t>
  </si>
  <si>
    <t>Riedenburg</t>
  </si>
  <si>
    <t>Mädchenrealschule St. Anna Riedenburg der Schulstiftung der Diözese Regensburg</t>
  </si>
  <si>
    <t>St.-Anna-Platz 8</t>
  </si>
  <si>
    <t>Konrad-Adenauer-Schule Staatliche Realschule Roding</t>
  </si>
  <si>
    <t>Mozartstr. 5</t>
  </si>
  <si>
    <t>93426</t>
  </si>
  <si>
    <t>Roding</t>
  </si>
  <si>
    <t>Johann-Rieder-Realschule Staatliche Realschule Rosenheim</t>
  </si>
  <si>
    <t>Am Nörreut 10</t>
  </si>
  <si>
    <t>Städtische Realschule für Mädchen Rosenheim</t>
  </si>
  <si>
    <t>Ebersberger Str. 13</t>
  </si>
  <si>
    <t>Wilhelm-von-Stieber-Realschule Staatliche Realschule Roth</t>
  </si>
  <si>
    <t>Brentwoodstraße 1 + 3</t>
  </si>
  <si>
    <t>Oskar-von-Miller-Realschule Staatliche Realschule Rothenburg o.d.Tauber</t>
  </si>
  <si>
    <t>Ackerweg 3</t>
  </si>
  <si>
    <t>Priv. staatl. anerkannte Realschule Schloß Schwarzenberg</t>
  </si>
  <si>
    <t>Schwarzenberg 1</t>
  </si>
  <si>
    <t>Edith-Stein-Realschule Schillingsfürst der Erzdiözese Bamberg</t>
  </si>
  <si>
    <t>Neue Gasse 17</t>
  </si>
  <si>
    <t>91583</t>
  </si>
  <si>
    <t>Schillingsfürst</t>
  </si>
  <si>
    <t>Erzbischöfliche Realschule St. Immaculata Schlehdorf</t>
  </si>
  <si>
    <t>Kirchstr. 6</t>
  </si>
  <si>
    <t>82444</t>
  </si>
  <si>
    <t>Schlehdorf</t>
  </si>
  <si>
    <t>Wolfgang-Kubelka-Realschule Staatliche Realschule für Knaben Schondorf a. Ammersee</t>
  </si>
  <si>
    <t>Schulstr. 11</t>
  </si>
  <si>
    <t>Pfaffenwinkel-Realschule Staatl. Realschule Schongau</t>
  </si>
  <si>
    <t>Bgm.-Lechenbauer-Str. 7 - 9</t>
  </si>
  <si>
    <t>Maria-Ward-Schule Schrobenhausen des Schulwerks der Diözese Augsburg</t>
  </si>
  <si>
    <t>Spitalgasse 2</t>
  </si>
  <si>
    <t>Staatl. Realschule Bruckmühl</t>
  </si>
  <si>
    <t>Rathausplatz 3</t>
  </si>
  <si>
    <t>83052</t>
  </si>
  <si>
    <t>Bruckmühl</t>
  </si>
  <si>
    <t>Konrad-Max-Kunz-Realschule Staatl. Realschule Schwandorf</t>
  </si>
  <si>
    <t>Senefelderstr. 14</t>
  </si>
  <si>
    <t>Mädchenrealschule St. Josef Schwandorf</t>
  </si>
  <si>
    <t>Dominikanerinnenstr. 1</t>
  </si>
  <si>
    <t>Wilhelm-Sattler-Realschule Staatl. Realschule Schweinfurt</t>
  </si>
  <si>
    <t>St.-Kilian-Str. 15</t>
  </si>
  <si>
    <t>Walther-Rathenau-Realschule der Stadt Schweinfurt</t>
  </si>
  <si>
    <t>Staatliche Realschule Selb</t>
  </si>
  <si>
    <t>Jahnstr. 61</t>
  </si>
  <si>
    <t>Staatl. Realschule Marktoberdorf</t>
  </si>
  <si>
    <t>Mühlsteig 19</t>
  </si>
  <si>
    <t>Fichtelgebirgsrealschule Staatliche Realschule Marktredwitz</t>
  </si>
  <si>
    <t>Schulstr. 3</t>
  </si>
  <si>
    <t>Dr.-Max-Josef-Metzger-Schule Staatl. Realschule Meitingen</t>
  </si>
  <si>
    <t>Gartenstr. 3</t>
  </si>
  <si>
    <t>86405</t>
  </si>
  <si>
    <t>Meitingen</t>
  </si>
  <si>
    <t>Ignaz-Reder-Realschule Staatliche Realschule Mellrichstadt</t>
  </si>
  <si>
    <t>Friedenstr. 25</t>
  </si>
  <si>
    <t>Sebastian-Lotzer-Realschule Städt. Realschule Memmingen</t>
  </si>
  <si>
    <t>Schlachthofstr. 32</t>
  </si>
  <si>
    <t>Gunetzrhainer-Schule Staatliche Realschule Miesbach</t>
  </si>
  <si>
    <t>Stöger-Ostin-Str. 6</t>
  </si>
  <si>
    <t>Johannes-Hartung-Realschule Staatliche Realschule Miltenberg</t>
  </si>
  <si>
    <t>Nikolaus-Fasel-Str. 12</t>
  </si>
  <si>
    <t>Bischof-Ulrich-Realschule Augsburg des Schulwerks der Diözese Augsburg</t>
  </si>
  <si>
    <t>Sommestr. 59</t>
  </si>
  <si>
    <t>Maria-Ward-Realschule Mindelheim des Schulwerks der Diözese Augsburg</t>
  </si>
  <si>
    <t>Luxenhoferstr. 3</t>
  </si>
  <si>
    <t>Maristenkolleg Mindelheim - Realschule - des Schulwerks der Diözese Augsburg</t>
  </si>
  <si>
    <t>Kastulus-Realschule Staatliche Realschule Moosburg</t>
  </si>
  <si>
    <t>Breitenbergstr. 22</t>
  </si>
  <si>
    <t>Städtische Salvator-Realschule München</t>
  </si>
  <si>
    <t>Damenstiftstr. 3</t>
  </si>
  <si>
    <t>Städtische Carl-von-Linde- Realschule München</t>
  </si>
  <si>
    <t>Ridlerstr. 26</t>
  </si>
  <si>
    <t>80339</t>
  </si>
  <si>
    <t>Städtische Hermann-Frieb- Realschule München</t>
  </si>
  <si>
    <t>Hohenzollernstr. 140</t>
  </si>
  <si>
    <t>Städtische Elly-Heuss-Realschule München</t>
  </si>
  <si>
    <t>Ungsteiner Str. 46</t>
  </si>
  <si>
    <t>Städtische Rudolf-Diesel- Realschule München</t>
  </si>
  <si>
    <t>80634</t>
  </si>
  <si>
    <t>Städtische Helen-Keller-Realschule München</t>
  </si>
  <si>
    <t>Fürkhofstr. 28</t>
  </si>
  <si>
    <t>81927</t>
  </si>
  <si>
    <t>Städtische Ricarda-Huch-Realschule München</t>
  </si>
  <si>
    <t>Wilhelmstr. 29</t>
  </si>
  <si>
    <t>Städtische Maria-Probst-Realschule München</t>
  </si>
  <si>
    <t>Gotzinger Platz 1 a</t>
  </si>
  <si>
    <t>Städtische Balthasar-Neumann- Realschule München</t>
  </si>
  <si>
    <t>Hugo-Wolf-Str. 70</t>
  </si>
  <si>
    <t>Staatl. Realschule Röthenbach a.d.Pegnitz Realschule am Fränkischen Dünenweg</t>
  </si>
  <si>
    <t>Werner-von-Siemens-Allee 50</t>
  </si>
  <si>
    <t>Städtische Anne-Frank-Realschule München</t>
  </si>
  <si>
    <t>Bäckerstr. 58</t>
  </si>
  <si>
    <t>Städtische Fridtjof-Nansen- Realschule München</t>
  </si>
  <si>
    <t>Ernst-Reuter-Str. 4</t>
  </si>
  <si>
    <t>Städtische Ludwig-Thoma-Realschule München</t>
  </si>
  <si>
    <t>Fehwiesenstr. 118</t>
  </si>
  <si>
    <t>Städtische Adalbert-Stifter- Realschule München</t>
  </si>
  <si>
    <t>Flurstr. 4</t>
  </si>
  <si>
    <t>Erzbischöfliche Maria-Ward-Realschule Nymphenburg, München</t>
  </si>
  <si>
    <t>Hans-Maier-Realschule Staatliche Realschule Ichenhausen</t>
  </si>
  <si>
    <t>Rohrer Str. 21</t>
  </si>
  <si>
    <t>89335</t>
  </si>
  <si>
    <t>Ichenhausen</t>
  </si>
  <si>
    <t>Erzbischöfliche Maria-Ward-Mädchenrealschule  Berg am Laim, München</t>
  </si>
  <si>
    <t>Josephsburgstr. 22</t>
  </si>
  <si>
    <t>Erzbischöfliche Theresia-Gerhardinger- Mädchenrealschule München-Au</t>
  </si>
  <si>
    <t>Mariahilfplatz 13</t>
  </si>
  <si>
    <t>Staatliche Realschule Langenzenn</t>
  </si>
  <si>
    <t>Klaushofer Weg 6</t>
  </si>
  <si>
    <t>90579</t>
  </si>
  <si>
    <t>Langenzenn</t>
  </si>
  <si>
    <t>Staatl. Realschule Memmingen</t>
  </si>
  <si>
    <t>Schlachthofstr. 34</t>
  </si>
  <si>
    <t>E.-Barlach-Schulen GmbH, Priv. Realschule z. sonderpäd. Förderung, München</t>
  </si>
  <si>
    <t>Barlachstr. 36</t>
  </si>
  <si>
    <t>Naabtal-Realschule Staatliche Realschule Nabburg</t>
  </si>
  <si>
    <t>Rotbühlring 2</t>
  </si>
  <si>
    <t>Staatliche Realschule Naila</t>
  </si>
  <si>
    <t>Finkenweg 17</t>
  </si>
  <si>
    <t>Paul-Winter-Schule Staatliche Realschule für Knaben Neuburg a.d.Donau</t>
  </si>
  <si>
    <t>Kreuter Weg 10</t>
  </si>
  <si>
    <t>Maria-Ward-Schule Neuburg a.d.Donau, Mädchenrealschule d. Schulw. d. Diözese Augsburg</t>
  </si>
  <si>
    <t>Amalienstr. 11</t>
  </si>
  <si>
    <t>Laurentius-Realschule Neuendettelsau der Diakoneo KdöR</t>
  </si>
  <si>
    <t>Staatliche Realschule Neufahrn i.NB</t>
  </si>
  <si>
    <t>Niederfeldstr. 3</t>
  </si>
  <si>
    <t>84088</t>
  </si>
  <si>
    <t>Neufahrn i.NB</t>
  </si>
  <si>
    <t>Maria-Ward-Realschule Neuhaus a.Inn</t>
  </si>
  <si>
    <t>Schloss 1</t>
  </si>
  <si>
    <t>94152</t>
  </si>
  <si>
    <t>Neuhaus a.Inn</t>
  </si>
  <si>
    <t>Staatliche Realschule für Knaben Neumarkt i.d.Opf.</t>
  </si>
  <si>
    <t>Mühlstr. 44</t>
  </si>
  <si>
    <t>Staatliche Realschule für Mädchen Neumarkt i.d.Opf</t>
  </si>
  <si>
    <t>Mühlstr. 30</t>
  </si>
  <si>
    <t>Gregor-von-Scherr-Schule Staatliche Realschule Neunburg vorm Wald</t>
  </si>
  <si>
    <t>Katzdorfer Str. 22</t>
  </si>
  <si>
    <t>Priv. staatl. anerk. Realschule Krauß, Priv. Schulen Krauß e.V., Aschaffenburg</t>
  </si>
  <si>
    <t>Erlenmeyerstr. 3 - 5</t>
  </si>
  <si>
    <t>Dietrich-Bonhoeffer-Schule Staatliche Realschule Neustadt a.d.Aisch</t>
  </si>
  <si>
    <t>Lobkowitz-Realschule Staatliche Realschule Neustadt a.d.Waldnaab</t>
  </si>
  <si>
    <t>Josef-Blau-Str. 16</t>
  </si>
  <si>
    <t>Staatliche Realschule Neustadt b.Coburg</t>
  </si>
  <si>
    <t>Feldstr. 22</t>
  </si>
  <si>
    <t>Columba-Neef-Realschule der Benediktinerinnen der Anbetung Neustift</t>
  </si>
  <si>
    <t>Klosterberg 27</t>
  </si>
  <si>
    <t>94496</t>
  </si>
  <si>
    <t>Ortenburg</t>
  </si>
  <si>
    <t>Staatliche Realschule Neutraubling</t>
  </si>
  <si>
    <t>Johann-Michael-Sailer-Str. 20</t>
  </si>
  <si>
    <t>Christoph-Probst-Realschule Staatliche Realschule Neu-Ulm</t>
  </si>
  <si>
    <t>Albert-Schweitzer-Str. 12</t>
  </si>
  <si>
    <t>Realschule der Dominikanerinnen St. Maria a.d.Isar, Niederviehbach</t>
  </si>
  <si>
    <t>Klosterstr. 12</t>
  </si>
  <si>
    <t>84183</t>
  </si>
  <si>
    <t>Niederviehbach</t>
  </si>
  <si>
    <t>Realschule Maria Stern Nördlingen des Schulwerks der Diözese Augsburg</t>
  </si>
  <si>
    <t>Hüttengasse 2</t>
  </si>
  <si>
    <t>Städtische Peter-Vischer-Schule Nürnberg -Realschule-</t>
  </si>
  <si>
    <t>Städtische Veit-Stoß-Realschule Nürnberg</t>
  </si>
  <si>
    <t>Merseburger Str. 4</t>
  </si>
  <si>
    <t>Städtische Adam-Kraft-Realschule Nürnberg</t>
  </si>
  <si>
    <t>Lutherplatz 4</t>
  </si>
  <si>
    <t>Maria-Ward-Realschule Nürnberg der Erzdiözese Bamberg</t>
  </si>
  <si>
    <t>Wilhelm-Löhe-Schule Nürnberg - Realschule -</t>
  </si>
  <si>
    <t>Staatlich genehmigte Sabel Realschule Nürnberg II der Sabel Schulen Nürnberg gGmbH</t>
  </si>
  <si>
    <t>Eilgutstr. 10</t>
  </si>
  <si>
    <t>Private staatlich anerkannte neuhof pro Realschule München der neuhof Bildungswerk gGmbH</t>
  </si>
  <si>
    <t>Plinganserstr. 138</t>
  </si>
  <si>
    <t>81369</t>
  </si>
  <si>
    <t>Main-Limes-Realschule Staatliche Realschule Obernburg</t>
  </si>
  <si>
    <t>Dekaneistr. 2</t>
  </si>
  <si>
    <t>63785</t>
  </si>
  <si>
    <t>Obernburg a.Main</t>
  </si>
  <si>
    <t>Realschule Oberroning der Schulstiftung d. Diözese Regensburg in Rottenburg</t>
  </si>
  <si>
    <t>84056</t>
  </si>
  <si>
    <t>Rottenburg a.d.Laaber</t>
  </si>
  <si>
    <t>Realschule am Maindreieck Staatliche Realschule Ochsenfurt</t>
  </si>
  <si>
    <t>Pestalozzistr. 6</t>
  </si>
  <si>
    <t>Evangelische Realschule Ortenburg der Evang. Erziehungsstiftung</t>
  </si>
  <si>
    <t>Frauenfeld 5 - 7</t>
  </si>
  <si>
    <t>Landgraf-Leuchtenberg-Realschule Staatl. Realschule Osterhofen</t>
  </si>
  <si>
    <t>Seewiesen 10</t>
  </si>
  <si>
    <t>Edith-Stein-Realschule Staatliche Realschule Parsberg</t>
  </si>
  <si>
    <t>Aschenbrennerstr. 6</t>
  </si>
  <si>
    <t>Gisela-Realschule Passau-Niedernburg</t>
  </si>
  <si>
    <t>Staatliche Realschule Pegnitz</t>
  </si>
  <si>
    <t>Stadionstr. 22</t>
  </si>
  <si>
    <t>Heinrich-Campendonk-Realschule Staatliche Realschule Penzberg</t>
  </si>
  <si>
    <t>Karlstr. 36</t>
  </si>
  <si>
    <t>82377</t>
  </si>
  <si>
    <t>Penzberg</t>
  </si>
  <si>
    <t>Georg-Hipp-Realschule Staatliche Realschule Pfaffenhofen a.d.Ilm</t>
  </si>
  <si>
    <t>Niederscheyerer Str. 2</t>
  </si>
  <si>
    <t>Staatliche Realschule Pfarrkirchen</t>
  </si>
  <si>
    <t>Von-Fraunhofer-Str. 4</t>
  </si>
  <si>
    <t>Private staatlich anerkannte Tilly-Realschule Ingolstadt</t>
  </si>
  <si>
    <t>Brückenkopf 1 / Haus D</t>
  </si>
  <si>
    <t>Conrad-Graf-Preysing-Realschule Staatliche Realschule Plattling</t>
  </si>
  <si>
    <t>Salvatorstr. 17</t>
  </si>
  <si>
    <t>Realschule Herrieden</t>
  </si>
  <si>
    <t>Steinweg 6</t>
  </si>
  <si>
    <t>91567</t>
  </si>
  <si>
    <t>Herrieden</t>
  </si>
  <si>
    <t>Erzbischöfliche Pater-Rupert-Mayer-Realschule Pullach</t>
  </si>
  <si>
    <t>Knabenrealschule Rebdorf der Diözese Eichstätt</t>
  </si>
  <si>
    <t>Staatlich genehmigte Sabel Realschule München II der Stiftung Sabel Schulen</t>
  </si>
  <si>
    <t>Schwanthalerstr. 51 - 53 a</t>
  </si>
  <si>
    <t>Staatliche Realschule Sonthofen</t>
  </si>
  <si>
    <t>Sudetenstr. 6</t>
  </si>
  <si>
    <t>Viktor-von-Scheffel-Schule Staatliche Realschule Bad Staffelstein</t>
  </si>
  <si>
    <t>St.-Veit-Str. 10</t>
  </si>
  <si>
    <t>Jakob-Sandtner-Schule Staatliche Realschule für Knaben Straubing</t>
  </si>
  <si>
    <t>Innere Passauer Str. 1</t>
  </si>
  <si>
    <t>Realschule der Ursulinen-Schulstiftung Straubing</t>
  </si>
  <si>
    <t>Staatliche Realschule Sulzbach-Rosenberg</t>
  </si>
  <si>
    <t>Erlheimer Weg 10</t>
  </si>
  <si>
    <t>Christoph-von-Schmid-Schule Staatliche Realschule Thannhausen</t>
  </si>
  <si>
    <t>Röschstr. 12</t>
  </si>
  <si>
    <t>86470</t>
  </si>
  <si>
    <t>Thannhausen</t>
  </si>
  <si>
    <t>Staatliche Realschule Tittling Realschule im Dreiburgenland</t>
  </si>
  <si>
    <t>Theodor-Heuss-Str. 11</t>
  </si>
  <si>
    <t>94104</t>
  </si>
  <si>
    <t>Tittling</t>
  </si>
  <si>
    <t>Reiffenstuel-Realschule Staatl. Realschule Traunstein</t>
  </si>
  <si>
    <t>Wasserburger Str. 46</t>
  </si>
  <si>
    <t>Erzbischöfliche Maria-Ward-Mädchenrealschule Traunstein-Sparz</t>
  </si>
  <si>
    <t>Sparz 2</t>
  </si>
  <si>
    <t>Staatlich anerkannte Herder-Realschule Pielenhofen des Herder-Schulvereins e.V.Kallmünz</t>
  </si>
  <si>
    <t>Klosterstr. 10</t>
  </si>
  <si>
    <t>93188</t>
  </si>
  <si>
    <t>Pielenhofen</t>
  </si>
  <si>
    <t>Staatliche Realschule Trostberg</t>
  </si>
  <si>
    <t>Stefan-Günthner-Weg 8</t>
  </si>
  <si>
    <t>Benedictus-Realschule Tutzing des Schulwerks der Diözese Augsburg</t>
  </si>
  <si>
    <t>Hauptstr. 12 - 14</t>
  </si>
  <si>
    <t>Christian-von-Bomhard-Schule Evang. Heimschule Uffenheim -Realschule-</t>
  </si>
  <si>
    <t>Staatl. Realschule Arnstorf</t>
  </si>
  <si>
    <t>Eggenfeldener Str. 43</t>
  </si>
  <si>
    <t>94424</t>
  </si>
  <si>
    <t>Arnstorf</t>
  </si>
  <si>
    <t>Staatliche Realschule Viechtach</t>
  </si>
  <si>
    <t>Jahnstr. 38</t>
  </si>
  <si>
    <t>Staatliche Realschule Vilsbiburg</t>
  </si>
  <si>
    <t>Amselstr. 6</t>
  </si>
  <si>
    <t>Staatliche Realschule Vöhringen</t>
  </si>
  <si>
    <t>Herbststr. 1</t>
  </si>
  <si>
    <t>Staatliche Realschule Vohenstrauß</t>
  </si>
  <si>
    <t>Pestalozzistr. 14</t>
  </si>
  <si>
    <t>92648</t>
  </si>
  <si>
    <t>Vohenstrauß</t>
  </si>
  <si>
    <t>Staatl. anerk. Mädchenrealschule der Stiftung der Dillinger Franziskanerinnen St. Maria Volkach</t>
  </si>
  <si>
    <t>Staatliche Realschule Waldkraiburg</t>
  </si>
  <si>
    <t>Franz-Liszt-Str. 51</t>
  </si>
  <si>
    <t>Realschule im Stiftland Staatliche Realschule für Knaben Waldsassen</t>
  </si>
  <si>
    <t>95652</t>
  </si>
  <si>
    <t>Waldsassen</t>
  </si>
  <si>
    <t>Mädchenrealschule der Zisterzienserinnen Waldsassen</t>
  </si>
  <si>
    <t>Basilikaplatz 2</t>
  </si>
  <si>
    <t>Maria-Ward-Realschule Wallerstein des Schulwerks der Diözese Augsburg</t>
  </si>
  <si>
    <t>Herrenstr. 15</t>
  </si>
  <si>
    <t>86757</t>
  </si>
  <si>
    <t>Wallerstein</t>
  </si>
  <si>
    <t>Anton-Heilingbrunner-Schule Staatliche Realschule Wasserburg</t>
  </si>
  <si>
    <t>Landwehrstr. 18</t>
  </si>
  <si>
    <t>Imma-Mack-Realschule Staatl. Realschule Eching</t>
  </si>
  <si>
    <t>Nelkenstr. 32</t>
  </si>
  <si>
    <t>85386</t>
  </si>
  <si>
    <t>Eching</t>
  </si>
  <si>
    <t>Staatliche Realschule Wassertrüdingen</t>
  </si>
  <si>
    <t>Bahnhofstr. 12</t>
  </si>
  <si>
    <t>91717</t>
  </si>
  <si>
    <t>Wassertrüdingen</t>
  </si>
  <si>
    <t>Erzbischöfliche Theresia-Gerhardinger-Realschule Weichs</t>
  </si>
  <si>
    <t>Freiherrnstr. 17</t>
  </si>
  <si>
    <t>85258</t>
  </si>
  <si>
    <t>Weichs</t>
  </si>
  <si>
    <t>Private staatlich anerkannte Pestalozzi Realschule München der Offenes Bildungshaus gemeinn. GmbH</t>
  </si>
  <si>
    <t>Truderinger Str. 265 b</t>
  </si>
  <si>
    <t>81825</t>
  </si>
  <si>
    <t>Staatliche Realschule Weilheim</t>
  </si>
  <si>
    <t>Prälatenweg 5</t>
  </si>
  <si>
    <t>Staatliche Realschule Weißenburg</t>
  </si>
  <si>
    <t>An der Hagenau 26</t>
  </si>
  <si>
    <t>Städtische Realschule Weißenhorn</t>
  </si>
  <si>
    <t>Herzog-Ludwig-Str. 7</t>
  </si>
  <si>
    <t>Anton-Jaumann-Realschule Staatliche Realschule Wemding</t>
  </si>
  <si>
    <t>Polsinger Weg 13</t>
  </si>
  <si>
    <t>86650</t>
  </si>
  <si>
    <t>Wemding</t>
  </si>
  <si>
    <t>Anton-Rauch-Realschule Staatliche Realschule Wertingen</t>
  </si>
  <si>
    <t>Fere-Str. 3</t>
  </si>
  <si>
    <t>Staatl. Realschule Bessenbach</t>
  </si>
  <si>
    <t>Ludwig-Straub-Str. 11</t>
  </si>
  <si>
    <t>63856</t>
  </si>
  <si>
    <t>Bessenbach</t>
  </si>
  <si>
    <t>Isar-Loisach-Realschule, Staatliche Realschule Wolfratshausen</t>
  </si>
  <si>
    <t>Franz-Kölbl-Weg 2</t>
  </si>
  <si>
    <t>Jakob-Stoll-Schule Staatliche Realschule Würzburg I</t>
  </si>
  <si>
    <t>Wolffskeel-Schule Staatliche Realschule Würzburg II</t>
  </si>
  <si>
    <t>Frankenstr. 201</t>
  </si>
  <si>
    <t>97078</t>
  </si>
  <si>
    <t>Maria-Ward-Schule Würzburg Mädchenrealschule der Maria-Ward-Stiftung</t>
  </si>
  <si>
    <t>Annastr. 6</t>
  </si>
  <si>
    <t>St.-Ursula-Schule der Ursulinen Würzburg -Mädchenrealschule-</t>
  </si>
  <si>
    <t>Staatl. Realschule Holzkirchen Oberland-Realschule</t>
  </si>
  <si>
    <t>Probst-Sigl-Str. 3</t>
  </si>
  <si>
    <t>Marieluise-Fleißer-Realschule Staatl. Realschule München III</t>
  </si>
  <si>
    <t>Aschauer Straße 9</t>
  </si>
  <si>
    <t>81549</t>
  </si>
  <si>
    <t>Abendrealschule für Berufstätige der Stadt Augsburg</t>
  </si>
  <si>
    <t>Städt. Franz-Auweck-Abendschule München - Abendrealschule f.Berufstätige -</t>
  </si>
  <si>
    <t>Städtische Abendrealschule an der Veit-Stoß-Realschule Nürnberg</t>
  </si>
  <si>
    <t>Staatliche Realschule Dettelbach</t>
  </si>
  <si>
    <t>Luitpold-Baumann-Str. 37</t>
  </si>
  <si>
    <t>97337</t>
  </si>
  <si>
    <t>Dettelbach</t>
  </si>
  <si>
    <t>Realschule am Europakanal Staatliche Realschule Erlangen II</t>
  </si>
  <si>
    <t>Schallershofer Str. 18</t>
  </si>
  <si>
    <t>Staatl. Realschule Geretsried</t>
  </si>
  <si>
    <t>Georg-Büchner-Realschule Staatliche Realschule München I</t>
  </si>
  <si>
    <t>Droste-Hülshoff-Str. 5</t>
  </si>
  <si>
    <t>80686</t>
  </si>
  <si>
    <t>Peter-Henlein-Realschule Staatl. Realschule Nürnberg I</t>
  </si>
  <si>
    <t>Staatliche Realschule Passau Dreiflüsse-Realschule</t>
  </si>
  <si>
    <t>Neuburger Str. 94</t>
  </si>
  <si>
    <t>Inge-Aicher-Scholl-Realschule Staatliche Realschule Neu-Ulm-Pfuhl</t>
  </si>
  <si>
    <t>Heerstr. 115</t>
  </si>
  <si>
    <t>Staatliche Realschule Rain</t>
  </si>
  <si>
    <t>Kraftwerkstr. 10</t>
  </si>
  <si>
    <t>86641</t>
  </si>
  <si>
    <t>Rain</t>
  </si>
  <si>
    <t>Staatliche Realschule Schöllnach</t>
  </si>
  <si>
    <t>94508</t>
  </si>
  <si>
    <t>Schöllnach</t>
  </si>
  <si>
    <t>Hans-Scholl-Realschule Staatliche Realschule für Knaben Weiden</t>
  </si>
  <si>
    <t>Kurt-Schumacher-Allee 8</t>
  </si>
  <si>
    <t>Private staatlich anerkannte Pelzl-Realschule Schweinfurt</t>
  </si>
  <si>
    <t>Wirsingstr. 7</t>
  </si>
  <si>
    <t>Wallburg-Realschule Staatliche Realschule Eltmann</t>
  </si>
  <si>
    <t>Oskar-Serrand-Str. 29</t>
  </si>
  <si>
    <t>97483</t>
  </si>
  <si>
    <t>Eltmann</t>
  </si>
  <si>
    <t>Dominikus-Zimmermann-Realschule Staatl. Realschule Günzburg</t>
  </si>
  <si>
    <t>Rebaystr. 9</t>
  </si>
  <si>
    <t>Jakob-Kaiser-Realschule Staatliche Realschule Hammelburg</t>
  </si>
  <si>
    <t>Realschule am Keltenwall Staatliche Realschule Manching</t>
  </si>
  <si>
    <t>Ingolstädter Str. 100</t>
  </si>
  <si>
    <t>85077</t>
  </si>
  <si>
    <t>Manching</t>
  </si>
  <si>
    <t>Städtische Carl-Spitzweg-Realschule München</t>
  </si>
  <si>
    <t>Zwiedineckstr. 35</t>
  </si>
  <si>
    <t>Staatliche Realschule Bad Tölz</t>
  </si>
  <si>
    <t>Alter Bahnhofplatz 5 - 7</t>
  </si>
  <si>
    <t>Dr.-Josef-Schwalber-Realschule Staatliche Realschule Dachau</t>
  </si>
  <si>
    <t>Nikolaus-Deichl-Str. 1</t>
  </si>
  <si>
    <t>Staatliche Realschule Elsenfeld</t>
  </si>
  <si>
    <t>Dammsfeldstr. 18</t>
  </si>
  <si>
    <t>Max-Ulrich-von-Drechsel-Realschule Staatliche Realschule Regenstauf</t>
  </si>
  <si>
    <t>Hauzensteiner Str. 54</t>
  </si>
  <si>
    <t>Staatliche Realschule Rottenburg</t>
  </si>
  <si>
    <t>Pater-Wilhelm-Fink-Str. 20</t>
  </si>
  <si>
    <t>Staatliche Realschule Schwabach Hermann-Stamm-Realschule</t>
  </si>
  <si>
    <t>Waikersreuther Str. 9 a</t>
  </si>
  <si>
    <t>Sigmund-Wann-Realschule Staatliche Realschule Wunsiedel</t>
  </si>
  <si>
    <t>Nordendstr. 8</t>
  </si>
  <si>
    <t>David-Schuster-Realschule Staatl. Realschule Würzburg III</t>
  </si>
  <si>
    <t>Sandbergerstr. 1</t>
  </si>
  <si>
    <t>Staatliche Realschule Ergolding</t>
  </si>
  <si>
    <t>Etzstr. 2</t>
  </si>
  <si>
    <t>Städtische Artur-Kutscher-Realschule München</t>
  </si>
  <si>
    <t>Städtische Wilhelm-Röntgen-Realschule München</t>
  </si>
  <si>
    <t>Klabundstr. 8</t>
  </si>
  <si>
    <t>Senefelder-Schule Treuchtlingen - Realschule</t>
  </si>
  <si>
    <t>Bürgermeister-Döbler-Allee 3</t>
  </si>
  <si>
    <t>91757</t>
  </si>
  <si>
    <t>Treuchtlingen</t>
  </si>
  <si>
    <t>Staatl. Realschule Berching</t>
  </si>
  <si>
    <t>Uferpromenade 14</t>
  </si>
  <si>
    <t>92334</t>
  </si>
  <si>
    <t>Berching</t>
  </si>
  <si>
    <t>Private staatl. anerkannte Lukas-Realschule der Lukas-Schulen gGmbH München</t>
  </si>
  <si>
    <t>Helmpertstr. 9</t>
  </si>
  <si>
    <t>Samuel-Heinicke-Schule, Priv. Realschule zur sonderpäd. Förd., Förderschwerpunkt Hören, München</t>
  </si>
  <si>
    <t>In den Kirschen 1</t>
  </si>
  <si>
    <t>Staatl. Realschule Geisenfeld</t>
  </si>
  <si>
    <t>Forstamtstr. 13</t>
  </si>
  <si>
    <t>85290</t>
  </si>
  <si>
    <t>Geisenfeld</t>
  </si>
  <si>
    <t>Lena-Christ-Realschule Staatl. Realschule Markt Schwaben</t>
  </si>
  <si>
    <t>Habererweg 17</t>
  </si>
  <si>
    <t>Staatliche Realschule Zirndorf</t>
  </si>
  <si>
    <t>Jakob-Wassermann-Str. 1</t>
  </si>
  <si>
    <t>90513</t>
  </si>
  <si>
    <t>Zirndorf</t>
  </si>
  <si>
    <t>Rupert-Ness-Realschule Ottobeuren</t>
  </si>
  <si>
    <t>Staatliche Realschule Scheßlitz</t>
  </si>
  <si>
    <t>Burgholzstr. 10</t>
  </si>
  <si>
    <t>96110</t>
  </si>
  <si>
    <t>Scheßlitz</t>
  </si>
  <si>
    <t>Staatliche Realschule Neubiberg</t>
  </si>
  <si>
    <t>Buchenstr. 4</t>
  </si>
  <si>
    <t>Staatliche Realschule Taufkirchen (Vils)</t>
  </si>
  <si>
    <t>Attinger Weg 10</t>
  </si>
  <si>
    <t>84416</t>
  </si>
  <si>
    <t>Taufkirchen (Vils)</t>
  </si>
  <si>
    <t>Orlando-di-Lasso-Realschule Staatl. Realschule Maisach</t>
  </si>
  <si>
    <t>Lusstr. 36</t>
  </si>
  <si>
    <t>82216</t>
  </si>
  <si>
    <t>Maisach</t>
  </si>
  <si>
    <t>Georg-Ludwig-Rexroth-Realschule Staatliche Realschule Lohr</t>
  </si>
  <si>
    <t>Bgm.-Keßler-Platz 3</t>
  </si>
  <si>
    <t>Anton-Fugger-Realschule Staatliche Realschule Babenhausen</t>
  </si>
  <si>
    <t>Pestalozzistr. 7</t>
  </si>
  <si>
    <t>87727</t>
  </si>
  <si>
    <t>Babenhausen</t>
  </si>
  <si>
    <t>Staatliche Realschule Zwiesel</t>
  </si>
  <si>
    <t>Hochstr. 1</t>
  </si>
  <si>
    <t>Staatliche Berufsoberschule Straubing</t>
  </si>
  <si>
    <t>Stadtgraben 38</t>
  </si>
  <si>
    <t>Staatliche Berufsoberschule Schönbrunn in Landshut</t>
  </si>
  <si>
    <t>Staatliche Berufsoberschule Miesbach</t>
  </si>
  <si>
    <t>Frauenschulstr. 1</t>
  </si>
  <si>
    <t>Staatliche Berufsoberschule Nürnberg</t>
  </si>
  <si>
    <t>Schoppershofstr. 80</t>
  </si>
  <si>
    <t>Staatliche Berufsoberschule Scheyern</t>
  </si>
  <si>
    <t>Schyrenplatz 1</t>
  </si>
  <si>
    <t>85298</t>
  </si>
  <si>
    <t>Scheyern</t>
  </si>
  <si>
    <t>Staatliche Berufsoberschule Altötting</t>
  </si>
  <si>
    <t>Neuöttinger Str. 64 c</t>
  </si>
  <si>
    <t>Staatliche Berufsoberschule Rosenheim</t>
  </si>
  <si>
    <t>Westerndorfer Str. 45</t>
  </si>
  <si>
    <t>Staatliche Berufsoberschule Kempten (Allgäu)</t>
  </si>
  <si>
    <t>Kotterner Str. 41</t>
  </si>
  <si>
    <t>Staatliche Berufsoberschule Schwandorf</t>
  </si>
  <si>
    <t>Friedrich-Fischer-Schule Staatl.Berufsoberschule Schweinfurt</t>
  </si>
  <si>
    <t>Goethestr. 5</t>
  </si>
  <si>
    <t>Staatliche Berufsoberschule Traunstein</t>
  </si>
  <si>
    <t>Wasserburger Str. 48</t>
  </si>
  <si>
    <t>Staatliche Berufsoberschule Augsburg</t>
  </si>
  <si>
    <t>Gustav-von-Schlör-Schule Staatliche Berufsoberschule Weiden i.d.OPf.</t>
  </si>
  <si>
    <t>Campusallee 2</t>
  </si>
  <si>
    <t>Staatliche Berufsoberschule Weilheim i.OB</t>
  </si>
  <si>
    <t>Staatliche Berufsoberschule Weißenburg i.Bay.</t>
  </si>
  <si>
    <t>Wildbadstr. 19</t>
  </si>
  <si>
    <t>Staatliche Berufsoberschule Bayreuth</t>
  </si>
  <si>
    <t>Körnerstr. 6</t>
  </si>
  <si>
    <t>Adalbert-Raps-Schule Staatliche Berufsoberschule Kulmbach</t>
  </si>
  <si>
    <t>Georg-Hagen-Str. 35</t>
  </si>
  <si>
    <t>Staatl. Fachoberschule Altötting</t>
  </si>
  <si>
    <t>Staatliche Fachoberschule Amberg</t>
  </si>
  <si>
    <t>Raigeringer Str. 27</t>
  </si>
  <si>
    <t>Staatliche Fachoberschule Ansbach</t>
  </si>
  <si>
    <t>Pfarrstr. 21/23</t>
  </si>
  <si>
    <t>Staatliche Fachoberschule Aschaffenburg</t>
  </si>
  <si>
    <t>Ottostraße 3</t>
  </si>
  <si>
    <t>Staatliche Fachoberschule Augsburg</t>
  </si>
  <si>
    <t>Staatliche Fachoberschule Bad Tölz</t>
  </si>
  <si>
    <t>Alter Bahnhofplatz 10</t>
  </si>
  <si>
    <t>Staatliche Fachoberschule Bad Neustadt a.d.Saale</t>
  </si>
  <si>
    <t>Otto-Hahn-Str. 36</t>
  </si>
  <si>
    <t>Staatliche Fachoberschule Bamberg</t>
  </si>
  <si>
    <t>Ohmstr. 17</t>
  </si>
  <si>
    <t>Staatliche Fachoberschule Bayreuth</t>
  </si>
  <si>
    <t>Staatliche Fachoberschule Cham</t>
  </si>
  <si>
    <t>Regiomontanus-Schule Staatliche Fachoberschule Coburg</t>
  </si>
  <si>
    <t>Aloys-Fischer-Schule Staatliche Fachoberschule Deggendorf</t>
  </si>
  <si>
    <t>Jahnstr. 5</t>
  </si>
  <si>
    <t>Hans-Leipelt-Schule Staatliche Fachoberschule Donauwörth</t>
  </si>
  <si>
    <t>Neudegger Allee 9</t>
  </si>
  <si>
    <t>Staatliche Fachoberschule Erlangen</t>
  </si>
  <si>
    <t>Staatliche Fachoberschule Freising</t>
  </si>
  <si>
    <t>Wippenhauser Str. 64</t>
  </si>
  <si>
    <t>Priv. Fachoberschule d.Mathilde-Zimmer-Stiftung in Scheinfeld</t>
  </si>
  <si>
    <t>Max-Grundig-Schule Staatliche Fachoberschule Fürth</t>
  </si>
  <si>
    <t>Amalienstr. 2 - 4</t>
  </si>
  <si>
    <t>Staatliche Fachoberschule Hof</t>
  </si>
  <si>
    <t>Staatliche Fachoberschule Ingolstadt</t>
  </si>
  <si>
    <t>Oberer Graben 4</t>
  </si>
  <si>
    <t>Johann-Steingruber-Schule Staatliche Realschule Ansbach</t>
  </si>
  <si>
    <t>Schreibmüllerstr. 12</t>
  </si>
  <si>
    <t>Michael-Ignaz-Schmidt-Schule Staatliche Realschule Arnstein</t>
  </si>
  <si>
    <t>Schwebenrieder Str. 22</t>
  </si>
  <si>
    <t>97450</t>
  </si>
  <si>
    <t>Arnstein</t>
  </si>
  <si>
    <t>Leopold-Sonnemann-Realschule Staatliche Realschule Höchberg</t>
  </si>
  <si>
    <t>Rudolf-Harbig-Platz 7</t>
  </si>
  <si>
    <t>97204</t>
  </si>
  <si>
    <t>Höchberg</t>
  </si>
  <si>
    <t>Staatliche Realschule Mering</t>
  </si>
  <si>
    <t>Tratteilstr. 38</t>
  </si>
  <si>
    <t>Staatliche Realschule Obergünzburg</t>
  </si>
  <si>
    <t>Nikolausberg 3</t>
  </si>
  <si>
    <t>87634</t>
  </si>
  <si>
    <t>Obergünzburg</t>
  </si>
  <si>
    <t>Franz-von-Lenbach-Schule Staatliche Realschule für Knaben Schrobenhausen</t>
  </si>
  <si>
    <t>Georg-Leinfelder-Str. 18</t>
  </si>
  <si>
    <t>Sophie-Scholl-Realschule Staatl. Realschule für Mädchen Weiden</t>
  </si>
  <si>
    <t>Edith-Stein-Schule, st.anerk.Realschule z. sonderpäd. Förd., Förderschwerpunkt Sehen</t>
  </si>
  <si>
    <t>Pater-Setzer-Platz 1</t>
  </si>
  <si>
    <t>85716</t>
  </si>
  <si>
    <t>Unterschleißheim</t>
  </si>
  <si>
    <t>Städtische Werner-von-Siemens- Realschule München</t>
  </si>
  <si>
    <t>Franz-Xaver-von-Schönwerth- Realschule Staatliche Realschule Amberg</t>
  </si>
  <si>
    <t>Fuggerstr. 15</t>
  </si>
  <si>
    <t>Joseph-von-Fraunhofer-Schule, Staatl. Realschule München II</t>
  </si>
  <si>
    <t>Staatliche Realschule Simbach a.Inn</t>
  </si>
  <si>
    <t>Kirchenplatz 2</t>
  </si>
  <si>
    <t>Walter-Klingenbeck-Schule Staatliche Realschule Taufkirchen</t>
  </si>
  <si>
    <t>Köglweg 102</t>
  </si>
  <si>
    <t>82024</t>
  </si>
  <si>
    <t>Taufkirchen</t>
  </si>
  <si>
    <t>Staatliche Realschule Unterpfaffenhofen in Germering</t>
  </si>
  <si>
    <t>Masurenweg 4</t>
  </si>
  <si>
    <t>Private Isar-Realschule München</t>
  </si>
  <si>
    <t>Adolf-Reichwein-Schule Nürnberg -Private Realschule-</t>
  </si>
  <si>
    <t>Schleifweg 39</t>
  </si>
  <si>
    <t>Staatliche Realschule Hösbach</t>
  </si>
  <si>
    <t>Ludwig-Fronhofer-Schule Staatl. Realschule Ingolstadt II</t>
  </si>
  <si>
    <t>Maximilianstr. 23</t>
  </si>
  <si>
    <t>Siegmund-Loewe-Schule Staatliche Realschule Kronach II</t>
  </si>
  <si>
    <t>Am Schulzentrum 3</t>
  </si>
  <si>
    <t>Johann-Pachelbel-Realschule Staatl. Realschule Nürnberg III</t>
  </si>
  <si>
    <t>Rothenburger Str. 401</t>
  </si>
  <si>
    <t>90431</t>
  </si>
  <si>
    <t>Staatliche Realschule Peißenberg</t>
  </si>
  <si>
    <t>Sonnenstr. 29</t>
  </si>
  <si>
    <t>82380</t>
  </si>
  <si>
    <t>Peißenberg</t>
  </si>
  <si>
    <t>CJD Christophorusschule Berchtesgaden Staatl. anerk. Realschule in Schönau</t>
  </si>
  <si>
    <t>Schneewinklweg 12</t>
  </si>
  <si>
    <t>Kommunale Realschule Prien am Chiemsee</t>
  </si>
  <si>
    <t>Valdagno-Platz 1</t>
  </si>
  <si>
    <t>Städtische Realschule an der Blutenburg München</t>
  </si>
  <si>
    <t>Grandlstr. 5</t>
  </si>
  <si>
    <t>Bayerische Landesschule f.Körperbehinderte München Förderzentr., Förderschwerp.körperl.u.mot.Entw.</t>
  </si>
  <si>
    <t>Staatlich anerkannte Sabel Realschule München I der Stiftung Sabel Schulen</t>
  </si>
  <si>
    <t>Dientzenhofer-Schule Staatliche Realschule Brannenburg</t>
  </si>
  <si>
    <t>Kirchenstr. 40 a</t>
  </si>
  <si>
    <t>Therese-Giehse-Realschule Staatl. Realschule Unterschleißheim</t>
  </si>
  <si>
    <t>Münchner Ring 8</t>
  </si>
  <si>
    <t>Nymphenburger Realschule München des Schulvereins Ernst Adam e.V.</t>
  </si>
  <si>
    <t>Johann-Andreas-Schmeller-Realschule Staatliche Realschule Ismaning</t>
  </si>
  <si>
    <t>An der Torfbahn 5</t>
  </si>
  <si>
    <t>Leonhard-Wagner-Realschule Staatl. Realschule Schwabmünchen</t>
  </si>
  <si>
    <t>Breitweg 16</t>
  </si>
  <si>
    <t>86830</t>
  </si>
  <si>
    <t>Schwabmünchen</t>
  </si>
  <si>
    <t>Städt. Erich Kästner-Realschule München</t>
  </si>
  <si>
    <t>Petrarcastr. 1</t>
  </si>
  <si>
    <t>80933</t>
  </si>
  <si>
    <t>Priv. Realschule Huber in München</t>
  </si>
  <si>
    <t>Kohlstraße 5</t>
  </si>
  <si>
    <t>Achental-Realschule Staatl. Realschule Marquartstein</t>
  </si>
  <si>
    <t>Lanzinger Str. 12</t>
  </si>
  <si>
    <t>Staatliche Realschule Vaterstetten in Baldham</t>
  </si>
  <si>
    <t>Neue Poststr. 6</t>
  </si>
  <si>
    <t>Zugspitz-Realschule Staatl. Realschule für Knaben Garmisch-Partenkirchen</t>
  </si>
  <si>
    <t>Bahnhofstr. 9 - 11</t>
  </si>
  <si>
    <t>Staatliche Realschule Neusäß</t>
  </si>
  <si>
    <t>Landrat-Dr.-Frey-Str. 8</t>
  </si>
  <si>
    <t>Staatliche Realschule Puchheim</t>
  </si>
  <si>
    <t>Bürgermeister-Ertl-Straße 9</t>
  </si>
  <si>
    <t>Städtische Wilhelm-Busch- Realschule München</t>
  </si>
  <si>
    <t>Krehlebogen 16</t>
  </si>
  <si>
    <t>Landschulheim Elkofen, Realschule zur sonderpäd. Förderung Grafing Förderschwerp. emot.u.soz.Entw.</t>
  </si>
  <si>
    <t>Mindeltal-Realschule Jettingen-Scheppach  der Vision Privatschulen gGmbH</t>
  </si>
  <si>
    <t>Hauptstr. 240</t>
  </si>
  <si>
    <t>89343</t>
  </si>
  <si>
    <t>Jettingen-Scheppach</t>
  </si>
  <si>
    <t>Städtische Bertolt-Brecht-Schule Nürnberg - Realschule -</t>
  </si>
  <si>
    <t>Bertolt-Brecht-Str. 39</t>
  </si>
  <si>
    <t>Staatlich anerkannte Sabel Realschule Nürnberg I der Sabel Schulen Nürnberg gGmbH</t>
  </si>
  <si>
    <t>Eilgutstraße 10</t>
  </si>
  <si>
    <t>Private staatlich genehmigte neuhof neo Realschule München der neuhof Bildungswerk gGmbH</t>
  </si>
  <si>
    <t>Geschwister-Scholl-Realschule Staatl. Realschule Nürnberg II</t>
  </si>
  <si>
    <t>Muggenhofer Str. 122</t>
  </si>
  <si>
    <t>Staatl. Realschule Zusmarshausen</t>
  </si>
  <si>
    <t>Stadionstr. 4</t>
  </si>
  <si>
    <t>86441</t>
  </si>
  <si>
    <t>Zusmarshausen</t>
  </si>
  <si>
    <t>Coelestin-Maier-Realschule Schweiklberg in Vilshofen</t>
  </si>
  <si>
    <t>Schweiklberg 1</t>
  </si>
  <si>
    <t>Staatl. Realschule Höchstadt a.d.Aisch</t>
  </si>
  <si>
    <t>Rothenburger Str. 10</t>
  </si>
  <si>
    <t>Staatl. Realschule Kösching</t>
  </si>
  <si>
    <t>Ingolstädter Str. 111</t>
  </si>
  <si>
    <t>85092</t>
  </si>
  <si>
    <t>Kösching</t>
  </si>
  <si>
    <t>Bäckerstr. 56</t>
  </si>
  <si>
    <t>Staatl. Berufsoberschule Erding</t>
  </si>
  <si>
    <t>Siglfinger Str. 50</t>
  </si>
  <si>
    <t>Staatl. Berufsoberschule Fürstenfeldbruck</t>
  </si>
  <si>
    <t>Münchner Str. 67</t>
  </si>
  <si>
    <t>Therese-von-Bayern-Schule, staatl. Berufsoberschule für Wirtschaft München</t>
  </si>
  <si>
    <t>Staatl. Berufsoberschule Kelheim</t>
  </si>
  <si>
    <t>Staatl. Berufsoberschule Krumbach</t>
  </si>
  <si>
    <t>Lichtensteinstr. 14</t>
  </si>
  <si>
    <t>Staatliche Berufsoberschule Obernburg a.Main</t>
  </si>
  <si>
    <t>Dekaneistr. 5 - 9</t>
  </si>
  <si>
    <t>Staatliche Berufsoberschule Pfarrkirchen</t>
  </si>
  <si>
    <t>Von-Fraunhofer-Str. 2</t>
  </si>
  <si>
    <t>Staatl. Berufsoberschule Landsberg a.Lech</t>
  </si>
  <si>
    <t>Spitalfeldstr. 11</t>
  </si>
  <si>
    <t>Städtische Berufsoberschule Schwabach</t>
  </si>
  <si>
    <t>Südliche Ringstr. 9 a</t>
  </si>
  <si>
    <t>Staatliche Berufsoberschule Ingolstadt</t>
  </si>
  <si>
    <t>Staatliche Berufsoberschule Landshut</t>
  </si>
  <si>
    <t>Staatliche Berufsoberschule für Technik München</t>
  </si>
  <si>
    <t>Orleansstr. 44</t>
  </si>
  <si>
    <t>Rollnerstr. 15</t>
  </si>
  <si>
    <t>Staatliche Berufsoberschule Passau</t>
  </si>
  <si>
    <t>Heiliggeistgasse 10</t>
  </si>
  <si>
    <t>Staatliche Berufsoberschule Regensburg</t>
  </si>
  <si>
    <t>Fort-Skelly-Str. 31</t>
  </si>
  <si>
    <t>Staatliche Berufsoberschule Triesdorf in Weidenbach</t>
  </si>
  <si>
    <t>Reitbahn 9</t>
  </si>
  <si>
    <t>91746</t>
  </si>
  <si>
    <t>Weidenbach</t>
  </si>
  <si>
    <t>Staatl. Berufsoberschule Memmingen</t>
  </si>
  <si>
    <t>Claußweg 10</t>
  </si>
  <si>
    <t>Staatliche Berufsoberschule Wasserburg a.Inn</t>
  </si>
  <si>
    <t>Klosterweg 21</t>
  </si>
  <si>
    <t>Staatliche Berufsoberschule Bad Neustadt a.d.Saale</t>
  </si>
  <si>
    <t>Bergsonstr. 109</t>
  </si>
  <si>
    <t>Staatliche Berufsoberschule Amberg</t>
  </si>
  <si>
    <t>Staatliche Berufsoberschule Ansbach</t>
  </si>
  <si>
    <t>Staatliche Berufsoberschule Aschaffenburg</t>
  </si>
  <si>
    <t>Städtische Nelson-Mandela-Berufsoberschule Wirtschaft in München</t>
  </si>
  <si>
    <t>Schleißheimer Str. 510</t>
  </si>
  <si>
    <t>Städtische Anita-Augspurg-Berufsoberschule für Sozialwesen und Gesundheit München</t>
  </si>
  <si>
    <t>Staatliche Berufsoberschule Lindau (Bodensee)</t>
  </si>
  <si>
    <t>Achstr. 13</t>
  </si>
  <si>
    <t>Staatliche Berufsoberschule Bamberg</t>
  </si>
  <si>
    <t>Berufsoberschule für Sozialwesen und Gesundheit</t>
  </si>
  <si>
    <t>Weckerlestr. 17</t>
  </si>
  <si>
    <t>Hans-Leipelt-Schule Staatliche Berufsoberschule Donauwörth</t>
  </si>
  <si>
    <t>Staatl. Berufsoberschule Marktredwitz</t>
  </si>
  <si>
    <t>Staatl. Berufsoberschule Friedberg</t>
  </si>
  <si>
    <t>Aichacher Str. 18</t>
  </si>
  <si>
    <t>Städtische Berufsoberschule Augsburg</t>
  </si>
  <si>
    <t>Staatl. Berufsoberschule Waldkirchen</t>
  </si>
  <si>
    <t>Staatl. Berufsoberschule Neusäß</t>
  </si>
  <si>
    <t>Landrat-Dr.-Frey-Str. 12</t>
  </si>
  <si>
    <t>Staatliche Berufsoberschule Kaufbeuren</t>
  </si>
  <si>
    <t>Josef-Fischer-Str. 5</t>
  </si>
  <si>
    <t>Staatliche Berufsoberschule Bad Tölz</t>
  </si>
  <si>
    <t>Staatliche Berufsoberschule Cham</t>
  </si>
  <si>
    <t>Regiomontanus-Schule Staatliche Berufsoberschule Coburg</t>
  </si>
  <si>
    <t>Aloys-Fischer-Schule Staatliche Berufsoberschule Deggendorf</t>
  </si>
  <si>
    <t>Städtische Berufsoberschule Regensburg Ausbildungsrichtung Wirtschaft</t>
  </si>
  <si>
    <t>St.-Peters-Weg 17</t>
  </si>
  <si>
    <t>Staatl. Berufsoberschule Kitzingen</t>
  </si>
  <si>
    <t>Thomas-Ehemann-Str. 13 a</t>
  </si>
  <si>
    <t>Staatliche Berufsoberschule Erlangen</t>
  </si>
  <si>
    <t>Staatliche Berufsoberschule Freising</t>
  </si>
  <si>
    <t>Max-Grundig-Schule Staatliche Berufsoberschule Fürth</t>
  </si>
  <si>
    <t>Staatliche Berufsoberschule Hof</t>
  </si>
  <si>
    <t>Staatliche Berufsoberschule Marktheidenfeld</t>
  </si>
  <si>
    <t>Friedenstr. 44</t>
  </si>
  <si>
    <t>Maximilian-Kolbe-Schule Staatliche Berufsoberschule Neumarkt i.d.OPf.</t>
  </si>
  <si>
    <t>Kerschensteinerstr. 7</t>
  </si>
  <si>
    <t>Staatliche Berufsoberschule Neu-Ulm</t>
  </si>
  <si>
    <t>Memminger Str. 48</t>
  </si>
  <si>
    <t>Staatliche Fachoberschule Kaufbeuren</t>
  </si>
  <si>
    <t>Staatliche Fachoberschule Kempten (Allgäu)</t>
  </si>
  <si>
    <t>Staatl. Fachoberschule Kitzingen</t>
  </si>
  <si>
    <t>Staatliche Fachoberschule Krumbach</t>
  </si>
  <si>
    <t>Staatliche Fachoberschule Landshut</t>
  </si>
  <si>
    <t>Marienplatz 11</t>
  </si>
  <si>
    <t>Staatliche Fachoberschule Lindau (Bodensee)</t>
  </si>
  <si>
    <t>Staatl. Fachoberschule Memmingen</t>
  </si>
  <si>
    <t>Staatliche Fachoberschule für Technik München</t>
  </si>
  <si>
    <t>Städt. Rainer-Werner-Fassbinder-Fachoberschule für Sozialwesen München</t>
  </si>
  <si>
    <t>Kath.Romano-Guardini-Fachoberschule für Sozialwesen München</t>
  </si>
  <si>
    <t>Preysingstr. 91</t>
  </si>
  <si>
    <t>Evang. Friedrich Oberlin Fachoberschule f. Sozialw. u. Wirtsch., Verw. u. Rechtspfl. München</t>
  </si>
  <si>
    <t>Karl-Hromadnik-Str. 5</t>
  </si>
  <si>
    <t>Laurentius-Fachoberschule für Sozialwesen und Gestaltung Neuendettelsau der Diakoneo KdöR</t>
  </si>
  <si>
    <t>Maximilian-Kolbe-Schule Staatliche Fachoberschule Neumarkt i.d.OPf.</t>
  </si>
  <si>
    <t>Staatliche Fachoberschule Neu-Ulm</t>
  </si>
  <si>
    <t>Städtische Fachoberschule Nürnberg</t>
  </si>
  <si>
    <t>Wilhelm-Löhe-Schule Nürnberg Evang. Kooperative Gesamtschule - Fachoberschule</t>
  </si>
  <si>
    <t>Staatliche Fachoberschule Obernburg a.Main</t>
  </si>
  <si>
    <t>Staatliche Fachoberschule Passau</t>
  </si>
  <si>
    <t>Staatliche Fachoberschule Pfarrkirchen</t>
  </si>
  <si>
    <t>Staatliche Fachoberschule Regensburg</t>
  </si>
  <si>
    <t>Staatl. Fachoberschule Rosenheim</t>
  </si>
  <si>
    <t>Staatliche Fachoberschule Schönbrunn in Landshut</t>
  </si>
  <si>
    <t>Staatliche Fachoberschule Schwandorf</t>
  </si>
  <si>
    <t>Friedrich-Fischer-Schule Staatliche Fachoberschule Schweinfurt</t>
  </si>
  <si>
    <t>Staatliche Fachoberschule Traunstein</t>
  </si>
  <si>
    <t>Staatliche Fachoberschule  Triesdorf in Weidenbach</t>
  </si>
  <si>
    <t>Gustav-von-Schlör-Schule Staatliche Fachoberschule Weiden i.d.OPf.</t>
  </si>
  <si>
    <t>Staatliche Fachoberschule Weilheim i.OB</t>
  </si>
  <si>
    <t>Staatliche Fachoberschule Weißenburg i.Bay.</t>
  </si>
  <si>
    <t>Adalbert-Raps-Schule Staatl. Fachoberschule Kulmbach</t>
  </si>
  <si>
    <t>Staatliche Fachoberschule Marktheidenfeld</t>
  </si>
  <si>
    <t>Institut Schloss Brannenburg, staatl. anerkannte private Fachoberschule</t>
  </si>
  <si>
    <t>Lothar-von-Faber-Schule Staatliche Fachoberschule Nürnberg</t>
  </si>
  <si>
    <t>Schafhofstr. 25</t>
  </si>
  <si>
    <t>90411</t>
  </si>
  <si>
    <t>Staatl. Fachoberschule Sonthofen</t>
  </si>
  <si>
    <t>Albert-Schweitzer-Str. 19</t>
  </si>
  <si>
    <t>Staatl. Fachoberschule Straubing</t>
  </si>
  <si>
    <t>Private Christian-von-Bomhard- Fachoberschule für Sozialwesen Uffenheim</t>
  </si>
  <si>
    <t>Staatliche Fachoberschule Wasserburg a.Inn</t>
  </si>
  <si>
    <t>Montessori-Fachoberschule Franken der MOS Franken GmbH in Nürnberg</t>
  </si>
  <si>
    <t>Dr.-Carlo-Schmid-Str. 87</t>
  </si>
  <si>
    <t>E.-Barlach-Schulen,Priv.Fachoberschule z.sonderpäd Förderung,Förderschwerp.körp.u.motor.Entw. München</t>
  </si>
  <si>
    <t>Barlachstr. 38</t>
  </si>
  <si>
    <t>Staatliche Fachoberschule Regen</t>
  </si>
  <si>
    <t>Erzbischöfliche Fachoberschule Franz von Assisi Freilassing</t>
  </si>
  <si>
    <t>Private Fachoberschule des Mesale e.V. in Nürnberg</t>
  </si>
  <si>
    <t>Hasstr. 7</t>
  </si>
  <si>
    <t>Samuel-Heinicke-Schule, St. anerk. Fachoberschule z.sonderpäd.Förd.,Förderschwerpunkt Hören, München</t>
  </si>
  <si>
    <t>Dachstr. 19</t>
  </si>
  <si>
    <t>Städt. Robert-Bosch-Fachoberschule für Wirtschaft München</t>
  </si>
  <si>
    <t>Isar-Fachoberschule München der Isar Wirtschaftsschule GmbH</t>
  </si>
  <si>
    <t>Private SABEL Fachoberschule der SABEL Schulen Nürnberg gGmbH, staatlich genehmigt</t>
  </si>
  <si>
    <t>Fachoberschule Bad Wörishofen des Zweckverbandes Beruflicher Schulen Bad Wörishofen</t>
  </si>
  <si>
    <t>Fachoberschule Karlsfeld des Fachoberschule Dachau e.V.</t>
  </si>
  <si>
    <t>Zugspitzstr. 3</t>
  </si>
  <si>
    <t>85757</t>
  </si>
  <si>
    <t>Karlsfeld</t>
  </si>
  <si>
    <t>Staatl. Fachoberschule Friedberg</t>
  </si>
  <si>
    <t>Staatl. Fachoberschule Waldkirchen</t>
  </si>
  <si>
    <t>Staatl. Fachoberschule Neuburg a.d.Donau</t>
  </si>
  <si>
    <t>Eybstraße B 251</t>
  </si>
  <si>
    <t>Staatl. Fachoberschule Landsberg a.Lech</t>
  </si>
  <si>
    <t>Staatl. Fachoberschule Forchheim</t>
  </si>
  <si>
    <t>Fritz-Hoffmann-Str. 3</t>
  </si>
  <si>
    <t>Staatl. Fachoberschule Erding</t>
  </si>
  <si>
    <t>Private Fachoberschule Reinhard, München</t>
  </si>
  <si>
    <t>Herzogstr. 36</t>
  </si>
  <si>
    <t>Private staatlich anerkannte neuhof pro Fachoberschule München der neuhof Bildungswerk gGm</t>
  </si>
  <si>
    <t>Staatl. Fachoberschule Fürstenfeldbruck</t>
  </si>
  <si>
    <t>Staatl. Fachoberschule Kelheim</t>
  </si>
  <si>
    <t>Therese-von-Bayern-Schule, Staatl. Fachoberschule für Wirtschaft München</t>
  </si>
  <si>
    <t>Private Fachoberschule Fränkische Schweiz der Arche Teach and Work Internat. gGmbH in Eggolsheim</t>
  </si>
  <si>
    <t>Bahnhofstr. 55</t>
  </si>
  <si>
    <t>91330</t>
  </si>
  <si>
    <t>Eggolsheim</t>
  </si>
  <si>
    <t>Staatl. Fachoberschule Neusäß</t>
  </si>
  <si>
    <t>Montessori-Fachoberschule des Montessori-Schule Rosenheim- Rohrdorf Fördervereins e.V. in Rohrdorf</t>
  </si>
  <si>
    <t>Dorfplatz 1</t>
  </si>
  <si>
    <t>83101</t>
  </si>
  <si>
    <t>Rohrdorf</t>
  </si>
  <si>
    <t>Montessori-Fachoberschule des Montessori Fördergem. Passau und Umgebung e.V. in Passau</t>
  </si>
  <si>
    <t>Spitalhofstr. 37</t>
  </si>
  <si>
    <t>Priv. Montessori-Fachoberschule der Montessori Fördergemeinschaft Würzburg e.V. in Zell a. Main</t>
  </si>
  <si>
    <t>Kloster Oberzell 16</t>
  </si>
  <si>
    <t>97299</t>
  </si>
  <si>
    <t>Zell a.Main</t>
  </si>
  <si>
    <t>Montessori-Fachoberschule des Montessori Fördervereins des Kreises Dillingen e.V.Wertingen</t>
  </si>
  <si>
    <t>Zusmarshauser Str. 19</t>
  </si>
  <si>
    <t>Montessori-Fachoberschule der Montessori-Zentrum München gemeinnützige GmbH in München</t>
  </si>
  <si>
    <t>Langfeldstr. 6</t>
  </si>
  <si>
    <t>80939</t>
  </si>
  <si>
    <t>Montessori-Fachoberschule Regensburg von montessori regensburg e.V.</t>
  </si>
  <si>
    <t>Prüfeninger Schloßstr. 73 c</t>
  </si>
  <si>
    <t>August-Horch-Grundschule Titting</t>
  </si>
  <si>
    <t>Am Kreuzberg 20</t>
  </si>
  <si>
    <t>85135</t>
  </si>
  <si>
    <t>Titting</t>
  </si>
  <si>
    <t>Marie-Pettenbeck-Grundschule Wartenberg</t>
  </si>
  <si>
    <t>Zustorfer Str. 1</t>
  </si>
  <si>
    <t>85456</t>
  </si>
  <si>
    <t>Wartenberg</t>
  </si>
  <si>
    <t>Grundschule Finsing</t>
  </si>
  <si>
    <t>Neufinsinger Str. 35</t>
  </si>
  <si>
    <t>85464</t>
  </si>
  <si>
    <t>Finsing</t>
  </si>
  <si>
    <t>Grundschule Forstern</t>
  </si>
  <si>
    <t>Schulstr. 4</t>
  </si>
  <si>
    <t>85659</t>
  </si>
  <si>
    <t>Forstern</t>
  </si>
  <si>
    <t>Grundschule Isen</t>
  </si>
  <si>
    <t>Bräuanger 1</t>
  </si>
  <si>
    <t>84424</t>
  </si>
  <si>
    <t>Isen</t>
  </si>
  <si>
    <t>Grundschule Oberding</t>
  </si>
  <si>
    <t>Hauptstr. 66</t>
  </si>
  <si>
    <t>85445</t>
  </si>
  <si>
    <t>Oberding</t>
  </si>
  <si>
    <t>Orterer Schule Wörth, Grundschule</t>
  </si>
  <si>
    <t>Breitöttinger Str. 15</t>
  </si>
  <si>
    <t>85457</t>
  </si>
  <si>
    <t>Wörth</t>
  </si>
  <si>
    <t>Mittelschule Allershausen</t>
  </si>
  <si>
    <t>Schulstr. 4 - 6</t>
  </si>
  <si>
    <t>85391</t>
  </si>
  <si>
    <t>Allershausen</t>
  </si>
  <si>
    <t>Mittelschule Eching, an der Danziger Straße</t>
  </si>
  <si>
    <t>Danziger Str. 4</t>
  </si>
  <si>
    <t>Mittelschule Neustift in Freising</t>
  </si>
  <si>
    <t>Eckerstr. 24</t>
  </si>
  <si>
    <t>Paul-Gerhardt-Mittelschule Freising</t>
  </si>
  <si>
    <t>Düwellstr. 24</t>
  </si>
  <si>
    <t>Mittelschule Hallbergmoos</t>
  </si>
  <si>
    <t>Utzschneiderweg 2</t>
  </si>
  <si>
    <t>85399</t>
  </si>
  <si>
    <t>Hallbergmoos</t>
  </si>
  <si>
    <t>Mittelschule Nandlstadt</t>
  </si>
  <si>
    <t>Moosburger Str. 1</t>
  </si>
  <si>
    <t>85405</t>
  </si>
  <si>
    <t>Nandlstadt</t>
  </si>
  <si>
    <t>Mittelschule Zolling</t>
  </si>
  <si>
    <t>Heilmaierstr. 12</t>
  </si>
  <si>
    <t>85406</t>
  </si>
  <si>
    <t>Zolling</t>
  </si>
  <si>
    <t>Bürgermeister-Hans-Reiner- Mittelschule Bad Kohlgrub</t>
  </si>
  <si>
    <t>Rudolf-Schnell-Str. 3</t>
  </si>
  <si>
    <t>82433</t>
  </si>
  <si>
    <t>Bad Kohlgrub</t>
  </si>
  <si>
    <t>Mittelschule Garmisch-Partenkirchen am Gröben</t>
  </si>
  <si>
    <t>Maximilianstr. 31</t>
  </si>
  <si>
    <t>Bürgermeister-Schütte-Mittelschule Garmisch-Partenkirchen</t>
  </si>
  <si>
    <t>Hindenburgstr. 10</t>
  </si>
  <si>
    <t>Mittelschule Oberammergau</t>
  </si>
  <si>
    <t>Schulweg 1</t>
  </si>
  <si>
    <t>82487</t>
  </si>
  <si>
    <t>Oberammergau</t>
  </si>
  <si>
    <t>Mittelschule Oberau</t>
  </si>
  <si>
    <t>Hauptstr. 16</t>
  </si>
  <si>
    <t>82496</t>
  </si>
  <si>
    <t>Oberau</t>
  </si>
  <si>
    <t>Mittelschule Mittenwald</t>
  </si>
  <si>
    <t>Mauthweg 11</t>
  </si>
  <si>
    <t>Grundschule Rottach-Egern</t>
  </si>
  <si>
    <t>Kißlingerstr. 35</t>
  </si>
  <si>
    <t>83700</t>
  </si>
  <si>
    <t>Rottach-Egern</t>
  </si>
  <si>
    <t>Grundschule Waakirchen</t>
  </si>
  <si>
    <t>Glückaufstr. 14</t>
  </si>
  <si>
    <t>83666</t>
  </si>
  <si>
    <t>Waakirchen</t>
  </si>
  <si>
    <t>Grundschule Valley</t>
  </si>
  <si>
    <t>Buchenweg 1</t>
  </si>
  <si>
    <t>83626</t>
  </si>
  <si>
    <t>Valley</t>
  </si>
  <si>
    <t>Mittelschule Kirchheim b.München, an der Heimstettner Straße</t>
  </si>
  <si>
    <t>Heimstettner Str. 12</t>
  </si>
  <si>
    <t>85551</t>
  </si>
  <si>
    <t>Kirchheim b.München</t>
  </si>
  <si>
    <t>Mittelschule Unterhaching, am Sportpark</t>
  </si>
  <si>
    <t>Anton-Troppmann-Weg 1</t>
  </si>
  <si>
    <t>Erich Kästner-Mittelschule Höhenkirchen-Siegertsbrunn</t>
  </si>
  <si>
    <t>Brunnthaler Str. 8</t>
  </si>
  <si>
    <t>Grundschule Burgheim</t>
  </si>
  <si>
    <t>Schulgasse 4</t>
  </si>
  <si>
    <t>86666</t>
  </si>
  <si>
    <t>Burgheim</t>
  </si>
  <si>
    <t>Grundschule Ehekirchen</t>
  </si>
  <si>
    <t>Bürgermeister-Braun-Straße 1</t>
  </si>
  <si>
    <t>86676</t>
  </si>
  <si>
    <t>Ehekirchen</t>
  </si>
  <si>
    <t>Maurus-Gerle-Grundschule  Karlshuld</t>
  </si>
  <si>
    <t>Schulstr. 1</t>
  </si>
  <si>
    <t>86668</t>
  </si>
  <si>
    <t>Karlshuld</t>
  </si>
  <si>
    <t>Freiherr-von-Hertling-Grundschule Karlskron</t>
  </si>
  <si>
    <t>Bürgermeister-Stoll-Str. 1</t>
  </si>
  <si>
    <t>85123</t>
  </si>
  <si>
    <t>Karlskron</t>
  </si>
  <si>
    <t>Staatl. Fachoberschule Marktredwitz</t>
  </si>
  <si>
    <t>Montessori-Fachoberschule der Montessori-Vereinigung Nürnberger Land e.V.,Lauf a</t>
  </si>
  <si>
    <t>Private Fachoberschule der Private Schulen Breitschaft gemeinnützige GmbH in Regensburg</t>
  </si>
  <si>
    <t>Salzburger Gasse 1</t>
  </si>
  <si>
    <t>Private Fachoberschule der Private Schulen Pindl GmbH in Regensburg</t>
  </si>
  <si>
    <t>Private SABEL Fachoberschule  Kronach der Stiftung SABEL Schulen, staatlich anerkannt</t>
  </si>
  <si>
    <t>Industriestr. 11</t>
  </si>
  <si>
    <t>Staatliche Fachoberschule Scheyern</t>
  </si>
  <si>
    <t>Private staatlich genehmigte neuhof neo Fachoberschule München der neuhof Bildungswerk gGm</t>
  </si>
  <si>
    <t>Rudolf-Diesel-Gymnasium Augsburg</t>
  </si>
  <si>
    <t>Peterhofstr. 9</t>
  </si>
  <si>
    <t>86163</t>
  </si>
  <si>
    <t>Ignaz-Kögler-Gymnasium Landsberg am Lech</t>
  </si>
  <si>
    <t>Lechstr. 6</t>
  </si>
  <si>
    <t>Gymnasium Neubiberg</t>
  </si>
  <si>
    <t>Cramer-Klett-Str. 10</t>
  </si>
  <si>
    <t>Frankenwald-Gymnasium Kronach</t>
  </si>
  <si>
    <t>Am Schulzentrum 5</t>
  </si>
  <si>
    <t>Gymnasium Oberhaching</t>
  </si>
  <si>
    <t>Kastanienallee 20</t>
  </si>
  <si>
    <t>82041</t>
  </si>
  <si>
    <t>Oberhaching</t>
  </si>
  <si>
    <t>Feodor-Lynen-Gymnasium Planegg</t>
  </si>
  <si>
    <t>Feodor-Lynen-Str. 2</t>
  </si>
  <si>
    <t>82152</t>
  </si>
  <si>
    <t>Planegg</t>
  </si>
  <si>
    <t>Jenaplan-Gymnasium Nürnberg der Jenaplan-Gymnasium Nürnberg gemeinnützige eG</t>
  </si>
  <si>
    <t>Herderstr. 5 - 9</t>
  </si>
  <si>
    <t>90427</t>
  </si>
  <si>
    <t>Zeller Weg 27</t>
  </si>
  <si>
    <t>Gymnasium Immenstadt</t>
  </si>
  <si>
    <t>Allgäuer Str. 7/9</t>
  </si>
  <si>
    <t>Carl-Orff-Gymnasium Unterschleißheim</t>
  </si>
  <si>
    <t>Münchner Ring 6</t>
  </si>
  <si>
    <t>Leonhard-Wagner-Gymnasium Schwabmünchen</t>
  </si>
  <si>
    <t>Städtisches Lion-Feuchtwanger- Gymnasium München</t>
  </si>
  <si>
    <t>Freiligrathstr. 71</t>
  </si>
  <si>
    <t>80807</t>
  </si>
  <si>
    <t>Städtisches Heinrich-Heine- Gymnasium München</t>
  </si>
  <si>
    <t>Max-Reinhardt-Weg 27</t>
  </si>
  <si>
    <t>81739</t>
  </si>
  <si>
    <t>Carl-Spitzweg-Gymnasium Unterpfaffenhofen in Germering</t>
  </si>
  <si>
    <t>Masurenweg 2</t>
  </si>
  <si>
    <t>Gymnasium Stein</t>
  </si>
  <si>
    <t>Faber-Castell-Allee 10</t>
  </si>
  <si>
    <t>90547</t>
  </si>
  <si>
    <t>Stein</t>
  </si>
  <si>
    <t>Senefelder-Schule Treuchtlingen - Gymnasium</t>
  </si>
  <si>
    <t>Wolfgang-Borchert-Gymnasium Langenzenn</t>
  </si>
  <si>
    <t>Sportplatzstr. 2</t>
  </si>
  <si>
    <t>Gymnasium Gröbenzell</t>
  </si>
  <si>
    <t>Wildmoosstr. 34</t>
  </si>
  <si>
    <t>82194</t>
  </si>
  <si>
    <t>Gröbenzell</t>
  </si>
  <si>
    <t>Gymnasium Penzberg</t>
  </si>
  <si>
    <t>Karlstr. 38 - 42</t>
  </si>
  <si>
    <t>Gymnasium Veitshöchheim</t>
  </si>
  <si>
    <t>Günterslebener Str. 45</t>
  </si>
  <si>
    <t>Ehrenbürg-Gymnasium Forchheim</t>
  </si>
  <si>
    <t>Ruhalmstr. 5</t>
  </si>
  <si>
    <t>Gymnasium Kirchheim b. München</t>
  </si>
  <si>
    <t>Heimstettner Str. 3</t>
  </si>
  <si>
    <t>Kirchheim b. München</t>
  </si>
  <si>
    <t>Oskar-Maria-Graf-Gymnasium Neufahrn b. Freising</t>
  </si>
  <si>
    <t>Keltenweg 5</t>
  </si>
  <si>
    <t>85375</t>
  </si>
  <si>
    <t>Neufahrn b.Freising</t>
  </si>
  <si>
    <t>Hallertau-Gymnasium Wolnzach</t>
  </si>
  <si>
    <t>Anton-Dost-Str. 10</t>
  </si>
  <si>
    <t>85283</t>
  </si>
  <si>
    <t>Wolnzach</t>
  </si>
  <si>
    <t>Gymnasium Huber München - Schule in freier Trägerschaft -</t>
  </si>
  <si>
    <t>Privates Abendgymnasium Nürnberg</t>
  </si>
  <si>
    <t>Lina-Ammon-Str. 30</t>
  </si>
  <si>
    <t>Gymnasium Eckental</t>
  </si>
  <si>
    <t>Neunkirchener Str. 1</t>
  </si>
  <si>
    <t>90542</t>
  </si>
  <si>
    <t>Eckental</t>
  </si>
  <si>
    <t>Privates staatlich anerkanntes neuhof pro Gymnasium München der neuhof Bildungswerk gGmbH</t>
  </si>
  <si>
    <t>Gymnasium Markt Indersdorf</t>
  </si>
  <si>
    <t>Arnbacher Str. 40</t>
  </si>
  <si>
    <t>Städtische Bertolt-Brecht-Schule Nürnberg -Gymnasium-</t>
  </si>
  <si>
    <t>Montessori-Schule Gut Biberkor Gymnasium Berg-Höhenrain</t>
  </si>
  <si>
    <t>Biberkorstr. 19 - 21</t>
  </si>
  <si>
    <t>Gymnasium Beilngries</t>
  </si>
  <si>
    <t>Sandstr. 27</t>
  </si>
  <si>
    <t>Privates staatlich genehmigtes neuhof neo Gymnasium München der neuhof Bildungswerk gGmbH</t>
  </si>
  <si>
    <t>Gymnasium Bruckmühl</t>
  </si>
  <si>
    <t>Kirchdorfer Str. 21</t>
  </si>
  <si>
    <t>Julius-Lohmann-Gymnasium Schondorf, staatl.gen. (wirtschafts- u. sozialwiss. Ausbildungsrichtung)</t>
  </si>
  <si>
    <t>Privatgymnasium Holzkirchen</t>
  </si>
  <si>
    <t>Krankenhausstr. 7</t>
  </si>
  <si>
    <t>Korbinian-Aigner-Gymnasium Erding</t>
  </si>
  <si>
    <t>Sigwolfstr. 50</t>
  </si>
  <si>
    <t>Ammersee-Gymnasium Dießen</t>
  </si>
  <si>
    <t>Dießener Str. 100</t>
  </si>
  <si>
    <t>Staatliches Gymnasium Kirchseeon</t>
  </si>
  <si>
    <t>Moosacher Str. 3</t>
  </si>
  <si>
    <t>85614</t>
  </si>
  <si>
    <t>Kirchseeon</t>
  </si>
  <si>
    <t>86153</t>
  </si>
  <si>
    <t>SIS Swiss International School Ingolstadt - Gymnasium in Trägerschaft der SIS gem.GmbH</t>
  </si>
  <si>
    <t>Stinnesstr. 1</t>
  </si>
  <si>
    <t>85057</t>
  </si>
  <si>
    <t>Mindeltal-Gymnasium Jettingen-Scheppach der Vision Privatschulen gGmbH</t>
  </si>
  <si>
    <t>Gymnasium Gaimersheim</t>
  </si>
  <si>
    <t>Am Hochholzer Berg 2</t>
  </si>
  <si>
    <t>85080</t>
  </si>
  <si>
    <t>Gaimersheim</t>
  </si>
  <si>
    <t>Privates Gymnasium des Private Oberlandschulen e.V. Weilheim</t>
  </si>
  <si>
    <t>Leprosenweg 14</t>
  </si>
  <si>
    <t>Privates evangelisches Lukas-Gymnasium der Lukas-Schulen gGmbH München</t>
  </si>
  <si>
    <t>Riegerhofstr. 18</t>
  </si>
  <si>
    <t>Dag-Hammarskjöld-Gymnasium, Evangelisches Gymnasium Würzburg</t>
  </si>
  <si>
    <t>Frauenlandplatz 5</t>
  </si>
  <si>
    <t>SIS Swiss International School Regensburg, Priv. Gymnasium der SIS gemeinn. GmbH</t>
  </si>
  <si>
    <t>Klosterackerweg 1</t>
  </si>
  <si>
    <t>Staatl. Gymnasium Wendelstein</t>
  </si>
  <si>
    <t>In der Gibitzen 29</t>
  </si>
  <si>
    <t>90530</t>
  </si>
  <si>
    <t>Wendelstein</t>
  </si>
  <si>
    <t>Freie Waldorfschule Weilheim (Grund- und weiterführende Schule), Huglfing</t>
  </si>
  <si>
    <t>Am Bahnhof 6</t>
  </si>
  <si>
    <t>82386</t>
  </si>
  <si>
    <t>Huglfing</t>
  </si>
  <si>
    <t>Kalifornienstr. 1</t>
  </si>
  <si>
    <t>Städt. Willy-Brandt-Gesamtschule München</t>
  </si>
  <si>
    <t>Paul-Hindemith-Allee 7</t>
  </si>
  <si>
    <t>Rudolf-Steiner-Schule München-Schwabing</t>
  </si>
  <si>
    <t>Leopoldstr. 17</t>
  </si>
  <si>
    <t>Rudolf-Steiner-Schule Nürnberg</t>
  </si>
  <si>
    <t>Steinplattenweg 25</t>
  </si>
  <si>
    <t>Freie Waldorfschule Regensburg des Trägervereins Freie Waldorfschule Regensburg e.V.</t>
  </si>
  <si>
    <t>Unterislinger Weg 32</t>
  </si>
  <si>
    <t>Senefelder-Schule Treuchtlingen - Staatl. kooperative Gesamtschule</t>
  </si>
  <si>
    <t>Staatl. Gesamtschule Hollfeld</t>
  </si>
  <si>
    <t>Oberes Tor 18</t>
  </si>
  <si>
    <t>96142</t>
  </si>
  <si>
    <t>Hollfeld</t>
  </si>
  <si>
    <t>Wilhelm-Löhe-Schule Nürnberg Evang. kooperative Gesamtschule</t>
  </si>
  <si>
    <t>Marie-Curie-Str. 2</t>
  </si>
  <si>
    <t>Schwabenstr. 25</t>
  </si>
  <si>
    <t>Städtische Schulartunabhängige Orientierungsstufe München-Neuperlach</t>
  </si>
  <si>
    <t>Freie Waldorfschule Würzburg Schule nach der Pädagogik Rudolf Steiners</t>
  </si>
  <si>
    <t>Oberer Neubergweg 14</t>
  </si>
  <si>
    <t>Freie Waldorfschule Chiemgau in Prien a.Chiemsee</t>
  </si>
  <si>
    <t>Bernauer Str. 34</t>
  </si>
  <si>
    <t>Freie Waldorfschule Augsburg der Freien Waldorfschule u. Waldorfkindergärten Augsburg e.V.</t>
  </si>
  <si>
    <t>Dr.-Schmelzing-Str. 52</t>
  </si>
  <si>
    <t>Freie Schule Albris in Buchenberg, einheitl.Grund- u.Höhere Schule i.d.Erz.-Kunst Rudolf Steiners</t>
  </si>
  <si>
    <t>Albris 231</t>
  </si>
  <si>
    <t>87474</t>
  </si>
  <si>
    <t>Buchenberg</t>
  </si>
  <si>
    <t>Freie Waldorfschule Wernstein des Junger Main e.V., Mainleus</t>
  </si>
  <si>
    <t>Am Eisweiher 1</t>
  </si>
  <si>
    <t>95336</t>
  </si>
  <si>
    <t>Mainleus</t>
  </si>
  <si>
    <t>Rudolf-Steiner-Schule Gröbenzell</t>
  </si>
  <si>
    <t>Spechtweg 1</t>
  </si>
  <si>
    <t>Buchhofstraße 1</t>
  </si>
  <si>
    <t>Berlepschstr. 3</t>
  </si>
  <si>
    <t>81373</t>
  </si>
  <si>
    <t>81829</t>
  </si>
  <si>
    <t>Striegauer Str. 1</t>
  </si>
  <si>
    <t>90473</t>
  </si>
  <si>
    <t>Wernher-von-Braun-Str. 1 a</t>
  </si>
  <si>
    <t>Rudolf-Steiner-Schule München-Daglfing</t>
  </si>
  <si>
    <t>Max-Proebstl-Str. 7</t>
  </si>
  <si>
    <t>81929</t>
  </si>
  <si>
    <t>Freie Waldorfschule Erlangen</t>
  </si>
  <si>
    <t>Rudolf-Steiner-Str. 2</t>
  </si>
  <si>
    <t>Freie Waldorfschule Landsberg</t>
  </si>
  <si>
    <t>Münchener Str. 72</t>
  </si>
  <si>
    <t>Rudolf-Steiner-Schule Coburg</t>
  </si>
  <si>
    <t>Callenberg 12</t>
  </si>
  <si>
    <t>Rudolf-Steiner-Schule Ismaning</t>
  </si>
  <si>
    <t>Dorfstr. 77</t>
  </si>
  <si>
    <t>Freie Waldorfschule München Südwest</t>
  </si>
  <si>
    <t>Züricher Str. 9</t>
  </si>
  <si>
    <t>81476</t>
  </si>
  <si>
    <t>Hauptstr. 1</t>
  </si>
  <si>
    <t>85778</t>
  </si>
  <si>
    <t>Haimhausen</t>
  </si>
  <si>
    <t>Priv. Waldorfschule Hof</t>
  </si>
  <si>
    <t>Kolpingshöhe 3</t>
  </si>
  <si>
    <t>Freie Waldorfschule Wendelstein</t>
  </si>
  <si>
    <t>In der Gibitzen 49</t>
  </si>
  <si>
    <t>Freie Waldorfschule Rosenheim</t>
  </si>
  <si>
    <t>Mangfallstr. 53</t>
  </si>
  <si>
    <t>83026</t>
  </si>
  <si>
    <t>Freie Waldorfschule in den Mainauen Haßfurt des Gründungskreises Waldorfschule Mainfranken e.V.</t>
  </si>
  <si>
    <t>Am Ziegelbrunn 10</t>
  </si>
  <si>
    <t>Freie Schule Glonntal in Baiern</t>
  </si>
  <si>
    <t>Glonntalstr. 13</t>
  </si>
  <si>
    <t>85625</t>
  </si>
  <si>
    <t>Baiern</t>
  </si>
  <si>
    <t>Freie Waldorfschule Isartal in Geretsried der Freie Waldorfschule Isartal in Geretsried gem.e.G.</t>
  </si>
  <si>
    <t>Malvenweg 2 - 4</t>
  </si>
  <si>
    <t>Freie Schule Lech-Donau einheitl. Grund- und höhere Schule n.d. Päd. R. Steiners Buttenwiesen</t>
  </si>
  <si>
    <t>86647</t>
  </si>
  <si>
    <t>Buttenwiesen</t>
  </si>
  <si>
    <t>Waldorfschule Landshut, Private Grundschule</t>
  </si>
  <si>
    <t>Papiererstr. 25 a</t>
  </si>
  <si>
    <t>84567</t>
  </si>
  <si>
    <t>Erlbach</t>
  </si>
  <si>
    <t>Staatl. Realschule Affing</t>
  </si>
  <si>
    <t>Augsburger Str. 4</t>
  </si>
  <si>
    <t>86444</t>
  </si>
  <si>
    <t>Affing</t>
  </si>
  <si>
    <t>Staatl. Realschule Großostheim</t>
  </si>
  <si>
    <t>Zur Welzbachhalle 1</t>
  </si>
  <si>
    <t>63762</t>
  </si>
  <si>
    <t>Großostheim</t>
  </si>
  <si>
    <t>Staatl.genehmigte DBBC-Privatschule - Realschule - Diakon.Institut f. Bildung u.Soziales, Bad Aibling</t>
  </si>
  <si>
    <t>Dietrich-Bonhoeffer-Str. 28</t>
  </si>
  <si>
    <t>Staatl. Realschule Schonungen</t>
  </si>
  <si>
    <t>An der Tann 6</t>
  </si>
  <si>
    <t>97453</t>
  </si>
  <si>
    <t>Schonungen</t>
  </si>
  <si>
    <t>Chiemsee-Realschule, Staatliche Realschule  Prien a.Chiemsee</t>
  </si>
  <si>
    <t>Schulstr. 5</t>
  </si>
  <si>
    <t>Staatl. Realschule Oberding</t>
  </si>
  <si>
    <t>Hauptstr. 56</t>
  </si>
  <si>
    <t>Staatl. Realschule Mainburg</t>
  </si>
  <si>
    <t>Ebrantshauser Str. 68 b</t>
  </si>
  <si>
    <t>Staatl. Realschule Murnau Realschule im Blauen Land</t>
  </si>
  <si>
    <t>Weindorfer Str. 27</t>
  </si>
  <si>
    <t>Staatl. Realschule Odelzhausen Glonntal-Realschule</t>
  </si>
  <si>
    <t>Dietenhausener Str. 19 b</t>
  </si>
  <si>
    <t>85235</t>
  </si>
  <si>
    <t>Odelzhausen</t>
  </si>
  <si>
    <t>Staatl. Realschule Freising II Realschule Gute Änger</t>
  </si>
  <si>
    <t>Gute Änger 34</t>
  </si>
  <si>
    <t>Ruth-Weiss-Realschule Aschaffenburg</t>
  </si>
  <si>
    <t>Abenstal Realschule, Staatl. Realschule Au in der Hallertau</t>
  </si>
  <si>
    <t>Hochfeldstr. 32</t>
  </si>
  <si>
    <t>84072</t>
  </si>
  <si>
    <t>Au i.d.Hallertau</t>
  </si>
  <si>
    <t>Staatl. Realschule Waldmünchen</t>
  </si>
  <si>
    <t>Dr.-Matthias-Lechner-Str. 11</t>
  </si>
  <si>
    <t>93449</t>
  </si>
  <si>
    <t>Waldmünchen</t>
  </si>
  <si>
    <t>Staatl. gen. Innovative Realschule München der Innovative Schulen München gemeinn. GmbH</t>
  </si>
  <si>
    <t>Am Moosfeld 3</t>
  </si>
  <si>
    <t>Gymnasium Messestadt Riem, München</t>
  </si>
  <si>
    <t>Paul-Wassermann-Str. 18</t>
  </si>
  <si>
    <t>Gymnasium München Feldmoching</t>
  </si>
  <si>
    <t>Georg-Zech-Allee 16</t>
  </si>
  <si>
    <t>80995</t>
  </si>
  <si>
    <t>Montessori-Gymnasium Ingolstadt d.Pädagogi. Zentr. Förderkreis + Haus Miteinander gGmbH</t>
  </si>
  <si>
    <t>Johann-Michael-Sailer-Str. 7</t>
  </si>
  <si>
    <t>Schwanthalerstr. 51 - 55</t>
  </si>
  <si>
    <t>Jörg-Hube-Str. 2</t>
  </si>
  <si>
    <t>Staatliche Berufsoberschule Neuburg a.d.Donau</t>
  </si>
  <si>
    <t>Staatliche Berufsoberschule Würzburg</t>
  </si>
  <si>
    <t>Mozartstr. 9</t>
  </si>
  <si>
    <t>Staatliche Berufsoberschule Unterschleißheim</t>
  </si>
  <si>
    <t>Südliche Ingolstädter Str. 1</t>
  </si>
  <si>
    <t>Berufsoberschule Bad Wörishofen des Zweckverbandes Beruflicher Schulen Bad Wörishofen</t>
  </si>
  <si>
    <t>Staatliche Fachoberschule Holzkirchen</t>
  </si>
  <si>
    <t>Private SABEL Fachoberschule München der Stiftung SABEL Schulen</t>
  </si>
  <si>
    <t>Staatliche Fachoberschule Würzburg</t>
  </si>
  <si>
    <t>Staatliche Fachoberschule Unterschleißheim</t>
  </si>
  <si>
    <t>Städtische Fachoberschule für Gestaltung München</t>
  </si>
  <si>
    <t>Staatliche Fachoberschule Lauf a.d.Pegnitz</t>
  </si>
  <si>
    <t>Rudolfshofer Str. 30</t>
  </si>
  <si>
    <t>Erzbischöfliche St.-Irmengard-Fachoberschule Garmisch-Partenkirchen</t>
  </si>
  <si>
    <t>CJD Christophorusschulen Berchtesgaden - Private Fachoberschule des CJD in Schönau am Königssee</t>
  </si>
  <si>
    <t>Staatl. genehmigte DBBC-Privatschule - Fachoberschule - Diakon.Institut in Bad Aibling</t>
  </si>
  <si>
    <t>Herder-Schule, Private Fachoberschule des Herder-Schulvereins e.V. in Pielenhofen</t>
  </si>
  <si>
    <t>MOS Allgäu - Priv. Montessori Fachoberschule d. Augsburger Gesellsch.f.Lehmbau, Kempten</t>
  </si>
  <si>
    <t>Reichlinstr. 23</t>
  </si>
  <si>
    <t>MD.A - Priv. Fachoberschule München für Gestaltung und Internationale Wirtschaft</t>
  </si>
  <si>
    <t>Claudius-Keller-Str. 7</t>
  </si>
  <si>
    <t>Staatl. Fachoberschule Starnberg</t>
  </si>
  <si>
    <t>Gautinger Str. 1</t>
  </si>
  <si>
    <t>Private Fachoberschule des Emile Montessori-Schulverein München-Südost in Neubiberg</t>
  </si>
  <si>
    <t>Arastr. 2</t>
  </si>
  <si>
    <t>Private Fachoberschule für Wirtschaft und Verwaltung der EuroKolleg Privatschulen in München</t>
  </si>
  <si>
    <t>Wolfratshauser Str. 84</t>
  </si>
  <si>
    <t>Städtische Fachoberschule für Sozialwesen und Gesundheit München Nord</t>
  </si>
  <si>
    <t>Hildegard-Hamm-Brücher-Str. 3</t>
  </si>
  <si>
    <t>Staatliche Fachoberschule II Nürnberg</t>
  </si>
  <si>
    <t>Private Fachoberschule des Montessori e.V. Neuötting</t>
  </si>
  <si>
    <t>Badstr. 3</t>
  </si>
  <si>
    <t>Erzbischöfliche Fachoberschule Vinzenz von Paul Markt Indersdorf</t>
  </si>
  <si>
    <t>Montessori-Fachoberschule Kronach</t>
  </si>
  <si>
    <t>Haßlachgasse 4</t>
  </si>
  <si>
    <t>Fachoberschule der Erzbischöflichen Stiftung St. Matthias Wolfratshausen-Waldram</t>
  </si>
  <si>
    <t>Staatl. Fachoberschule Germering</t>
  </si>
  <si>
    <t>Staatl. Fachoberschule Haar</t>
  </si>
  <si>
    <t>Hans-Pinsel-Straße 10 a</t>
  </si>
  <si>
    <t>Ellis-Kaut-Schule,  Priv. Fachoberschule für Wirtschaft und Verwaltung sowie Sozialwesen</t>
  </si>
  <si>
    <t>Lützelsteiner Str. 1 a</t>
  </si>
  <si>
    <t>St.-Bonaventura-Fachoberschule Dillingen des Schulwerks der Diözese Augsburg</t>
  </si>
  <si>
    <t>Konviktstr. 11 a</t>
  </si>
  <si>
    <t>Staatliche Fachoberschule München-West</t>
  </si>
  <si>
    <t>Montessori Fachoberschule Schweinfurt</t>
  </si>
  <si>
    <t>Geschwister-Scholl-Str. 22</t>
  </si>
  <si>
    <t>Staatliche Fachoberschule Schwabach</t>
  </si>
  <si>
    <t>Mittelschule Rosenheim-Fürstätt</t>
  </si>
  <si>
    <t>Am Gries 11 b</t>
  </si>
  <si>
    <t>Mittelschule Rosenheim-Aising</t>
  </si>
  <si>
    <t>Gärtnerstr. 6</t>
  </si>
  <si>
    <t>Mittelschule Rosenheim-Westerndorf St.Peter</t>
  </si>
  <si>
    <t>Römerstr. 3</t>
  </si>
  <si>
    <t>Max-Fellermeier-Grundschule Neuötting</t>
  </si>
  <si>
    <t>Simbacher Str. 10/12</t>
  </si>
  <si>
    <t>Grundschule Tüßling</t>
  </si>
  <si>
    <t>Burgkirchener Str. 5</t>
  </si>
  <si>
    <t>84577</t>
  </si>
  <si>
    <t>Tüßling</t>
  </si>
  <si>
    <t>Grundschule Bad Tölz-Süd</t>
  </si>
  <si>
    <t>Krankenhausstr. 45</t>
  </si>
  <si>
    <t>Jahn-Grundschule Bad Tölz</t>
  </si>
  <si>
    <t>Jahnstr. 9</t>
  </si>
  <si>
    <t>Grundschule Benediktbeuern</t>
  </si>
  <si>
    <t>Ludlmühlstr. 17</t>
  </si>
  <si>
    <t>Grundschule Dietramszell</t>
  </si>
  <si>
    <t>Am Richteranger 12 - 18</t>
  </si>
  <si>
    <t>83623</t>
  </si>
  <si>
    <t>Dietramszell</t>
  </si>
  <si>
    <t>Grundschule Gaißach</t>
  </si>
  <si>
    <t>Wetzl 5</t>
  </si>
  <si>
    <t>83674</t>
  </si>
  <si>
    <t>Gaißach</t>
  </si>
  <si>
    <t>Grundschule Königsdorf</t>
  </si>
  <si>
    <t>Sedlmeierstr. 10</t>
  </si>
  <si>
    <t>82549</t>
  </si>
  <si>
    <t>Königsdorf</t>
  </si>
  <si>
    <t>Grundschule Wolfratshausen</t>
  </si>
  <si>
    <t>Hammerschmiedweg 8</t>
  </si>
  <si>
    <t>Grundschule Wolfratshausen-Waldram</t>
  </si>
  <si>
    <t>Kardinal-Wendel-Str. 96</t>
  </si>
  <si>
    <t>Grundschule Altomünster</t>
  </si>
  <si>
    <t>Faberweg 13 - 15</t>
  </si>
  <si>
    <t>85250</t>
  </si>
  <si>
    <t>Altomünster</t>
  </si>
  <si>
    <t>Grundschule Erdweg</t>
  </si>
  <si>
    <t>Pater-Cherubin-Str. 3</t>
  </si>
  <si>
    <t>85253</t>
  </si>
  <si>
    <t>Erdweg</t>
  </si>
  <si>
    <t>Grundschule Hebertshausen</t>
  </si>
  <si>
    <t>Am Weinberg 6</t>
  </si>
  <si>
    <t>85241</t>
  </si>
  <si>
    <t>Hebertshausen</t>
  </si>
  <si>
    <t>Mittelschule Aßling</t>
  </si>
  <si>
    <t>Schulstr. 3-5</t>
  </si>
  <si>
    <t>85617</t>
  </si>
  <si>
    <t>Aßling</t>
  </si>
  <si>
    <t>Mittelschule Ebersberg</t>
  </si>
  <si>
    <t>Baldestr. 20</t>
  </si>
  <si>
    <t>Mittelschule Glonn</t>
  </si>
  <si>
    <t>Glonn</t>
  </si>
  <si>
    <t>Mittelschule Kirchseeon</t>
  </si>
  <si>
    <t>Münchner Str. 19</t>
  </si>
  <si>
    <t>Karlheinz-Böhm-Mittelschule Vaterstetten am Hans-Luft-Weg</t>
  </si>
  <si>
    <t>Hans-Luft-Weg 6</t>
  </si>
  <si>
    <t>85591</t>
  </si>
  <si>
    <t>Vaterstetten</t>
  </si>
  <si>
    <t>Anni-Pickert-Mittelschule Poing</t>
  </si>
  <si>
    <t>Gruber Str. 4</t>
  </si>
  <si>
    <t>Grundschule Denkendorf</t>
  </si>
  <si>
    <t>Ringstr. 31</t>
  </si>
  <si>
    <t>85095</t>
  </si>
  <si>
    <t>Denkendorf</t>
  </si>
  <si>
    <t>Grundschule Großmehring</t>
  </si>
  <si>
    <t>Schulstr. 24</t>
  </si>
  <si>
    <t>85098</t>
  </si>
  <si>
    <t>Großmehring</t>
  </si>
  <si>
    <t>Rudolf-Winterstein-Grundschule Kösching</t>
  </si>
  <si>
    <t>Stadtweg 2 - 4</t>
  </si>
  <si>
    <t>Irlanda-Riedl-Mittelschule Geisenfeld</t>
  </si>
  <si>
    <t>Forstamtstr. 9</t>
  </si>
  <si>
    <t>Mittelschule Hohenwart</t>
  </si>
  <si>
    <t>86558</t>
  </si>
  <si>
    <t>Hohenwart</t>
  </si>
  <si>
    <t>Mittelschule Pfaffenhofen a.d.Ilm</t>
  </si>
  <si>
    <t>Kapellenweg 14</t>
  </si>
  <si>
    <t>Hans-Oberhauser-Mittelschule  Reichertshausen</t>
  </si>
  <si>
    <t>Paindorfer Str. 8</t>
  </si>
  <si>
    <t>85293</t>
  </si>
  <si>
    <t>Reichertshausen</t>
  </si>
  <si>
    <t>Mittelschule Reichertshofen</t>
  </si>
  <si>
    <t>Pestalozzistr. 1</t>
  </si>
  <si>
    <t>85084</t>
  </si>
  <si>
    <t>Reichertshofen</t>
  </si>
  <si>
    <t>Landrat-von-Koch-Mittelschule Rohrbach</t>
  </si>
  <si>
    <t>Kirchenweg 5</t>
  </si>
  <si>
    <t>85296</t>
  </si>
  <si>
    <t>Rohrbach</t>
  </si>
  <si>
    <t>Mittelschule Schweitenkirchen - Paunzhausen</t>
  </si>
  <si>
    <t>85301</t>
  </si>
  <si>
    <t>Schweitenkirchen</t>
  </si>
  <si>
    <t>Mittelschule Vohburg a.d.Donau</t>
  </si>
  <si>
    <t>Hartackerstr. 23</t>
  </si>
  <si>
    <t>85088</t>
  </si>
  <si>
    <t>Vohburg a.d.Donau</t>
  </si>
  <si>
    <t>St.-Georg-Mittelschule  Bad Aibling</t>
  </si>
  <si>
    <t>Friedrich-Wilhelm-Raiffeisen-Str. 3</t>
  </si>
  <si>
    <t>Fritz-Schäffer-Mittelschule Ostermünchen in Tuntenhausen</t>
  </si>
  <si>
    <t>Niedergartenweg 7</t>
  </si>
  <si>
    <t>83104</t>
  </si>
  <si>
    <t>Tuntenhausen</t>
  </si>
  <si>
    <t>Maria-Caspar-Filser-Mittelschule Brannenburg</t>
  </si>
  <si>
    <t>Kirchenstr. 40</t>
  </si>
  <si>
    <t>Justus-von-Liebig-Mittelschule Heufeld, Markt Bruckmühl</t>
  </si>
  <si>
    <t>Hans-Scheibmaier-Str. 2 - 10</t>
  </si>
  <si>
    <t>Franziska-Lechner-Mittelschule Edling</t>
  </si>
  <si>
    <t>83533</t>
  </si>
  <si>
    <t>Edling</t>
  </si>
  <si>
    <t>Mittelschule Eiselfing</t>
  </si>
  <si>
    <t>Pfarrer-Möderl-Weg 2</t>
  </si>
  <si>
    <t>83549</t>
  </si>
  <si>
    <t>Eiselfing</t>
  </si>
  <si>
    <t>Mittelschule Markt Bad Endorf</t>
  </si>
  <si>
    <t>Hans-Kögl-Str. 2</t>
  </si>
  <si>
    <t>83093</t>
  </si>
  <si>
    <t>Bad Endorf</t>
  </si>
  <si>
    <t>Leo-von-Welden-Mittelschule Bad Feilnbach</t>
  </si>
  <si>
    <t>Leo-von-Welden-Weg 6</t>
  </si>
  <si>
    <t>83075</t>
  </si>
  <si>
    <t>Bad Feilnbach</t>
  </si>
  <si>
    <t>Max-Joseph-Mittelschule Großkarolinenfeld</t>
  </si>
  <si>
    <t>Pfälzer Str. 12</t>
  </si>
  <si>
    <t>83109</t>
  </si>
  <si>
    <t>Großkarolinenfeld</t>
  </si>
  <si>
    <t>Mittelschule Kiefersfelden</t>
  </si>
  <si>
    <t>Dorfstr. 23 - 25</t>
  </si>
  <si>
    <t>83088</t>
  </si>
  <si>
    <t>Kiefersfelden</t>
  </si>
  <si>
    <t>Michael-Ende-Mittelschule Raubling</t>
  </si>
  <si>
    <t>Rosenheimer Str. 2 b</t>
  </si>
  <si>
    <t>Berufsfachschule f.Altenpflegehilfe der Hans-Weinberger-Akademie d.Arbeiterwohlfahrt Münch</t>
  </si>
  <si>
    <t>Mittelschule München, Weilerstraße 1</t>
  </si>
  <si>
    <t>Weilerstr. 1</t>
  </si>
  <si>
    <t>Hohenau-Mittelschule Neubeuern</t>
  </si>
  <si>
    <t>Schloßstr. 6</t>
  </si>
  <si>
    <t>Grundschule Bergen</t>
  </si>
  <si>
    <t>Tannhäuserweg 10</t>
  </si>
  <si>
    <t>83346</t>
  </si>
  <si>
    <t>Bergen</t>
  </si>
  <si>
    <t>Grundschule Chieming</t>
  </si>
  <si>
    <t>Josef-Heigenmooser-Str. 45</t>
  </si>
  <si>
    <t>Grundschule Grassau</t>
  </si>
  <si>
    <t>Birkenweg 12</t>
  </si>
  <si>
    <t>83224</t>
  </si>
  <si>
    <t>Grassau</t>
  </si>
  <si>
    <t>Grundschule Inzell</t>
  </si>
  <si>
    <t>83334</t>
  </si>
  <si>
    <t>Inzell</t>
  </si>
  <si>
    <t>Grundschule Obing</t>
  </si>
  <si>
    <t>Brunnerweg 4 - 5</t>
  </si>
  <si>
    <t>83119</t>
  </si>
  <si>
    <t>Obing</t>
  </si>
  <si>
    <t>Grundschule Ruhpolding</t>
  </si>
  <si>
    <t>Branderstr. 7</t>
  </si>
  <si>
    <t>83324</t>
  </si>
  <si>
    <t>Ruhpolding</t>
  </si>
  <si>
    <t>Grundschule Schnaitsee</t>
  </si>
  <si>
    <t>Kirchensurer Str. 29</t>
  </si>
  <si>
    <t>83530</t>
  </si>
  <si>
    <t>Schnaitsee</t>
  </si>
  <si>
    <t>Berufsfachschule für Altenpflege des Caritasverbandes d. Erzdiözese München u. Freising</t>
  </si>
  <si>
    <t>Landwehrstr. 66</t>
  </si>
  <si>
    <t>Berufsfachschule für Altenpflegehilfe der Gemeinn. Gesellsch. für soz. Dienste  -DAA- mbH Rosenheim</t>
  </si>
  <si>
    <t>Klepperstr. 18 b</t>
  </si>
  <si>
    <t>Grundschule Unterwössen</t>
  </si>
  <si>
    <t>Wetterkreuzstr. 3</t>
  </si>
  <si>
    <t>83246</t>
  </si>
  <si>
    <t>Unterwössen</t>
  </si>
  <si>
    <t>Mittelschule Rott a.Inn</t>
  </si>
  <si>
    <t>Haager Str. 19</t>
  </si>
  <si>
    <t>83543</t>
  </si>
  <si>
    <t>Rott a.Inn</t>
  </si>
  <si>
    <t>Otfried-Preußler-Mittelschule Stephanskirchen</t>
  </si>
  <si>
    <t>Schömeringer Str. 35</t>
  </si>
  <si>
    <t>83071</t>
  </si>
  <si>
    <t>Stephanskirchen</t>
  </si>
  <si>
    <t>Grundschule Siegsdorf</t>
  </si>
  <si>
    <t>An der Schule 10</t>
  </si>
  <si>
    <t>83313</t>
  </si>
  <si>
    <t>Siegsdorf</t>
  </si>
  <si>
    <t>Berufsfachschule für Altenpflegehilfe der Gemeinn. Gesellschaft für soziale Dienste DAA-mbH Miesbach</t>
  </si>
  <si>
    <t>Haidmühlstraße 30</t>
  </si>
  <si>
    <t>Berufsfachschule für Altenpflegehilfe der Berufsfachschulen Heimerer GmbH, Schongau</t>
  </si>
  <si>
    <t>Karmeliterstr. 4</t>
  </si>
  <si>
    <t>EURO Fachakademie Ingolstadt, Fachakademie f. Übersetzen u. Dolmetschen d. EURO Schulvereins</t>
  </si>
  <si>
    <t>Esplanade 36</t>
  </si>
  <si>
    <t>Berufsfachschule f.Altenpflegehilfe Insula d.Evang.-Luth.Diakoniewerks Hohenbrunn in Strub</t>
  </si>
  <si>
    <t>Insulaweg 1 - 7</t>
  </si>
  <si>
    <t>Berufsfachschule für Ergotherapie München des IB e.V. (IB)</t>
  </si>
  <si>
    <t>Lindwurmstr. 129/131</t>
  </si>
  <si>
    <t>Grundschule Übersee</t>
  </si>
  <si>
    <t>Grassauer Str. 8</t>
  </si>
  <si>
    <t>83236</t>
  </si>
  <si>
    <t>Übersee</t>
  </si>
  <si>
    <t>Isar-Grundschule München</t>
  </si>
  <si>
    <t>Private Grundschule Bildungshaus Bad Aibling des Diakonischen Werks Rosenheim e.V.</t>
  </si>
  <si>
    <t>Dietrich-Bonhoeffer-Str. 9</t>
  </si>
  <si>
    <t>Berufsfachschule f.Altenpflegehilfe des Caritasverbandes d. Erzdiözese München u. Freising</t>
  </si>
  <si>
    <t>Parzival-Schule München, privates Förderzentrum, Förderschwerpunkt Lernen</t>
  </si>
  <si>
    <t>Ackermannstr. 83</t>
  </si>
  <si>
    <t>Berufsfachschule für Physiotherapie am Klinikum Starnberg des IB e.V. (IB)</t>
  </si>
  <si>
    <t>Oßwaldstr. 1 a</t>
  </si>
  <si>
    <t>Hans-Urmiller-Ring 11</t>
  </si>
  <si>
    <t>Berufsfachschule für Altenpflegehilfe der Berufsfachschulen Heimerer GmbH, Landsberg am Lech</t>
  </si>
  <si>
    <t>Obere Wiesen 9</t>
  </si>
  <si>
    <t>Städtische Fachschule für  Fahrzeugtechnik und Elektromobilität München</t>
  </si>
  <si>
    <t>Staatliche Fachschule für Kunststofftechnik und Faserverbundtechnologie Wasserburg</t>
  </si>
  <si>
    <t>Sonderpädagogisches Förderzentrum Dorfen</t>
  </si>
  <si>
    <t>Bernöder Weg 7</t>
  </si>
  <si>
    <t>Berufsfachschule für Altenpflege Altenhohenau des Caritasverbandes d.Erzdiözese München und Freising</t>
  </si>
  <si>
    <t>Berufsfachschule für Altenpflege der Hans-Weinberger-Akademie d.Arbeiterwohlf. e.V. Mün</t>
  </si>
  <si>
    <t>Fachschule f. Heilerziehungspflege u. -pflegehilfe Markt Indersdorf d. Franziskuswerk Schönbrunn</t>
  </si>
  <si>
    <t>Häusern 1</t>
  </si>
  <si>
    <t>Berufsfachschule für Altenpflege der Berufsfachschulen Heimerer GmbH, Landsberg am Lech</t>
  </si>
  <si>
    <t>Staatl. Wirtschaftsschule Altötting in Burgkirchen</t>
  </si>
  <si>
    <t>Wendelsteinstr. 33</t>
  </si>
  <si>
    <t>84508</t>
  </si>
  <si>
    <t>Burgkirchen a.d.Alz</t>
  </si>
  <si>
    <t>Staatliche Fachschule für Umweltschutztechnik und regenerative Energien Altötting</t>
  </si>
  <si>
    <t>Fachakademie für Sozialpädagogik des Diakonischen Werks Traunstein e.V., Traunstein</t>
  </si>
  <si>
    <t>Herzog-Friedrich-Str. 6 a</t>
  </si>
  <si>
    <t>Fachakademie f. Sozialpädagogik d. Arbeiterwohlfahrt in München u. Oberbayern gGmbH</t>
  </si>
  <si>
    <t>Berufsfachschule für Physiotherapie der Heimerer Stiftung, München</t>
  </si>
  <si>
    <t>Bayerstr. 71 - 73</t>
  </si>
  <si>
    <t>Berufsfachschule für Altenpflege der Gemeinn. Gesellsch. für soz. Dienste  -DAA- mbH Rosenheim</t>
  </si>
  <si>
    <t>Berufsfachschule für Krankenpflegehilfe d.Kliniken d.Stadt u.d. Landkreises Rosenheim GmbH, Rosenheim</t>
  </si>
  <si>
    <t>Brückenstr. 1</t>
  </si>
  <si>
    <t>Berufsfachschule für Altenpflege der Gemeinn. Gesellschaft für soziale Dienste DAA-mbH Miesbach</t>
  </si>
  <si>
    <t>Berufsfachschule f. Altenpflege der Hans-Weinberger-Akademie der Arbeiterwohlfahrt  Ma</t>
  </si>
  <si>
    <t>Bruckbergstr. 1</t>
  </si>
  <si>
    <t>84533</t>
  </si>
  <si>
    <t>Marktl</t>
  </si>
  <si>
    <t>Staatliche Fachakademie  Sozialpädagogik Freising</t>
  </si>
  <si>
    <t>Fachakademie für Sozialpädagogik Rosenheim der gem. Gesellschaft für soziale Dienste - DAA - mbH</t>
  </si>
  <si>
    <t>Luitpoldstr. 5</t>
  </si>
  <si>
    <t>Berufsfachschule für Altenpflege der Franziskuswerk Schönbrunn gGmbH Markt Indersdorf</t>
  </si>
  <si>
    <t>Priv. Berufsfachschule für Physiotherapie d. Ludwig Fresenius Schulen gem. GmbH München</t>
  </si>
  <si>
    <t>Charles-de-Gaulles-Str. 2</t>
  </si>
  <si>
    <t>Fachschule f. Maschinenbautechnik Traunstein d. Berufl. Fortbildungszentren d. Bayer. Wirtschaft</t>
  </si>
  <si>
    <t>Gewerbepark Kaserne 17</t>
  </si>
  <si>
    <t>Berufsfachschule f.Altenpflege Insula d.Evang.-Luth.Diakoniewerks Hohenbrunn in Strub</t>
  </si>
  <si>
    <t>Private Berufsfachschule für Krankenpflegehilfe Dachau der HELIOS Gesellschaft</t>
  </si>
  <si>
    <t>Krankenhausstr. 15</t>
  </si>
  <si>
    <t>Staatl. Berufsfachschule für Assistenten für Hotel- und Tourismusmanagement Freilassing</t>
  </si>
  <si>
    <t>Staatl. Berufsfachschule für Sozialpflege Schongau</t>
  </si>
  <si>
    <t>Staatl. Berufsfachschule f. Sozialpflege Traunstein</t>
  </si>
  <si>
    <t>Berufsfachschule für Podologie der Heimerer Stiftung, München</t>
  </si>
  <si>
    <t>Berufsfachschule für Krankenpflege der Berufsgenossenschaftlichen Klinikum Murnau gGmbH</t>
  </si>
  <si>
    <t>Prof.-Küntscher-Str. 8</t>
  </si>
  <si>
    <t>Städt. Berufsschule für den Einzelhandel München Nord</t>
  </si>
  <si>
    <t>Riesstr. 38</t>
  </si>
  <si>
    <t>Fachakademie für Sozialpädagogik München der gemeinn. Gesellschaft für soziale Dienste -DAA-mbH</t>
  </si>
  <si>
    <t>Neumarkter Str. 83</t>
  </si>
  <si>
    <t>Schule für Kranke an der Klinik Hochried/Murnau Zentrum für Kinder- und Jugendmedizin Murnau</t>
  </si>
  <si>
    <t>Hochried 10</t>
  </si>
  <si>
    <t>Staatl. Berufsfachschule für Altenpflege Mühldorf a.Inn</t>
  </si>
  <si>
    <t>Berufsfachschule für Altenpflege der Rummelsberger Dienste für Menschen gGmbH, Penzberg</t>
  </si>
  <si>
    <t>Seeshaupter Str. 73</t>
  </si>
  <si>
    <t>Berufsfachschule f.Altenpflegehilfe der Rummelsberger Dienste für Menschen gGmbH, Penzberg</t>
  </si>
  <si>
    <t>Elsenheimerstr. 31</t>
  </si>
  <si>
    <t>Berufsfachschule für Ergotherapie der Franziskuswerk Schönbrunn gGmbH Markt Indersdorf</t>
  </si>
  <si>
    <t>Berufsfachschule für Altenpflege der Berufsfachschulen Heimerer GmbH, Schongau</t>
  </si>
  <si>
    <t>Berufsfachschule f. Altenpflege der Hans-Weinberger-Akademie der AWO e.V., Eichstätt</t>
  </si>
  <si>
    <t>Schottenau 10 b</t>
  </si>
  <si>
    <t>Berufsfachschule für Altenpflege der Hilfe im Alter - gemeinn. GmbH der Inneren Mission München</t>
  </si>
  <si>
    <t>Baierbrunner Str. 105</t>
  </si>
  <si>
    <t>Berufsfachschule für Bürokommunikation des Priv. Wirtschaftsschule Oberland e.V. in Weilheim</t>
  </si>
  <si>
    <t>Berufsfachschule für Musik - Fachr. Rock/Pop/Jazz des Vereins Neue Jazzschool München e.V., München</t>
  </si>
  <si>
    <t>Manzingerweg 7</t>
  </si>
  <si>
    <t>Raphael-Schule Bad Aibling Heilpäd. Waldorfschule, Priv. Förderzentrum, Förderschwerp. geist. Entw.</t>
  </si>
  <si>
    <t>Dietrich-Bonhoeffer-Str. 22</t>
  </si>
  <si>
    <t>Berufsfachschule für Sozialpflege der Franziskuswerk Schönbrunn gGmbH Markt Indersdorf</t>
  </si>
  <si>
    <t>Berufsfachschule für Altenpflegehilfe d. Gemeinn. Gesellschaft f. soziale Dienste DAA-mbH in München</t>
  </si>
  <si>
    <t>Berufsfachschule f. Altenpflegehilfe der Hilfe im Alter- gemeinn.GmbH d.Inn.Miss. München in München</t>
  </si>
  <si>
    <t>Berufsfachschule für Altenpflege der Berufsfachschulen Heimerer GmbH, München</t>
  </si>
  <si>
    <t>Bayerstraße 73</t>
  </si>
  <si>
    <t>Priv. Berufsfachschule für Fremdsprachenberufe des Vereins Priv.Oberlandschulen Weilh. e.V., Weilheim</t>
  </si>
  <si>
    <t>Phoenix-Schule München, Priv. kond. Förderzentrum, Förderschwerp.körperl. u. motor. Entwickl.</t>
  </si>
  <si>
    <t>Oberföhringer Str. 150</t>
  </si>
  <si>
    <t>Fachschule f.Informatik-, Chemie-, Elektro- u. Maschinenbautechnik Burgkirchen</t>
  </si>
  <si>
    <t>Alte-Haupttor-Str. 2</t>
  </si>
  <si>
    <t>Staatliche Dieter-Hildebrandt-Wirtschaftsschule München</t>
  </si>
  <si>
    <t>Plinganserstraße 28</t>
  </si>
  <si>
    <t>Berufsfachschule f.Altenpflegehilfe der Hans-Weinberger-Akademie der AWO e.V., Eichstätt</t>
  </si>
  <si>
    <t>83629</t>
  </si>
  <si>
    <t>Weyarn</t>
  </si>
  <si>
    <t>Priv. Fachakademie für Darstellende Kunst Passau des Vereins zur Förderung der Kunst des Theaters</t>
  </si>
  <si>
    <t>Schulbergstr. 30</t>
  </si>
  <si>
    <t>Berufsfachschule f.Altenpflegehilfe d. Franziskuswerks Schönbrunn in Markt Indersdorf</t>
  </si>
  <si>
    <t>Berufsfachschule f.Altenpflegehilfe der Hans-Weinberger-Akademie der Arbeiterwohlfahrt Mar</t>
  </si>
  <si>
    <t>Berufsfachschule für Altenpflege der Schwesternschaft vom BRK München e.V. in Erding</t>
  </si>
  <si>
    <t>Bajuwarenstraße 9</t>
  </si>
  <si>
    <t>Berufsfachschule für Altenpflege der Stiftung Behindertenwerk St.Johannes in Neuburg a.d. Donau</t>
  </si>
  <si>
    <t>Bahnhofstr. 107</t>
  </si>
  <si>
    <t>Berufsfachschule für Altenpflegehilfe der Gemeinn. Gesellschaft f. soz. Dienste DAA-mbH in Ingolstadt</t>
  </si>
  <si>
    <t>Egerlandstr. 7</t>
  </si>
  <si>
    <t>85053</t>
  </si>
  <si>
    <t>Berufsfachschule für Altenpflege d. Gemeinnützigen Gesellschaft f. soziale Dienste DAA-mbH in München</t>
  </si>
  <si>
    <t>Berufsfachschule für Ergotherapie Neuötting d. Berufl. Fortbildungszentren der Bayer. Wirtschaft</t>
  </si>
  <si>
    <t>Herzog-Georg-Platz 2</t>
  </si>
  <si>
    <t>Städt. Meisterschule für das Vergolderhandwerk München</t>
  </si>
  <si>
    <t>Schertlinstr. 8a</t>
  </si>
  <si>
    <t>Städt. Meisterschule für das Maler und Lackiererhandwerk München</t>
  </si>
  <si>
    <t>Berufsfachschule für Altenpflegehilfe der Berufsfachschulen Heimerer GmbH, München</t>
  </si>
  <si>
    <t>Berufsfachschule für Altenpflege der Gemeinn. Gesellschaft f. soz. Dienste DAA-mbH in Ingolstadt</t>
  </si>
  <si>
    <t>Priv. Berufsfachschule für Euromanagement-Ass. München der Bayer. Akademie für Außenwirtschaft</t>
  </si>
  <si>
    <t>Berufsfachschule für Logopädie Ingolstadt des Krankenhauszweckverbandes Ingolstadt</t>
  </si>
  <si>
    <t>Krumenauerstr. 23</t>
  </si>
  <si>
    <t>Gießereistr. 43</t>
  </si>
  <si>
    <t>Priv. Berufsfachschule für Sozialpflege zur sonderpäd.Förd. in Traunreut, Förderschwerp.Lernen</t>
  </si>
  <si>
    <t>Frühlinger Spitz 3</t>
  </si>
  <si>
    <t>Private GBS Fachschule für Informationstechnik der GBS Schulen München</t>
  </si>
  <si>
    <t>Goethestr. 12</t>
  </si>
  <si>
    <t>Berufsfachschule für technische Assistenten für Informatik der BIT in Burgkirchen</t>
  </si>
  <si>
    <t>Berufsfachschule für Krankenpflege der Krankenhaus Agatharied GmbH, Hausham</t>
  </si>
  <si>
    <t>St.-Agatha-Str. 1</t>
  </si>
  <si>
    <t>83734</t>
  </si>
  <si>
    <t>Hausham</t>
  </si>
  <si>
    <t>Fachakademie für Heilpädagogik Markt Indersdorf der Franziskuswerk Schönbrunn gGmbH</t>
  </si>
  <si>
    <t>Berufsfachschule für Krankenpflegehilfe Gabersee am Bezirkskrankenhaus des Bezirks Oberbayern</t>
  </si>
  <si>
    <t>Gabersee 46</t>
  </si>
  <si>
    <t>Berufsfachschule für Assistenten für Hotel- und Tourismusmanagement in Bad Reichenhall</t>
  </si>
  <si>
    <t>Städt. Berufsschule für Medienberufe München</t>
  </si>
  <si>
    <t>Riesstr. 40</t>
  </si>
  <si>
    <t>Städtische Berufsschule  für Büromanagement  und Industriekaufleute München</t>
  </si>
  <si>
    <t>Riesstr. 36</t>
  </si>
  <si>
    <t>Städt. Berufsfachschule für Sozialpflege München</t>
  </si>
  <si>
    <t>80809</t>
  </si>
  <si>
    <t>Berufsfachschule für Sozialpflege der Gemeinnützigen Gesellschaft  für soziale Dienste,</t>
  </si>
  <si>
    <t>Königstraße 1</t>
  </si>
  <si>
    <t>82431</t>
  </si>
  <si>
    <t>Kochel a.See</t>
  </si>
  <si>
    <t>Liselotte von Lepel-Gnitz-Schule, Evang. Fachschule f. Heilerziehungspflege u.-pflegehilfe</t>
  </si>
  <si>
    <t>Dorfplatz 5</t>
  </si>
  <si>
    <t>86971</t>
  </si>
  <si>
    <t>Peiting</t>
  </si>
  <si>
    <t>Berufsfachschule für Kinderkrankenpflege, Kreisklinik Altötting des InnKlinikum</t>
  </si>
  <si>
    <t>Vinzenz-von-Paul-Str. 10</t>
  </si>
  <si>
    <t>Private SABEL Wirtschaftsschule  München II der Stiftung SABEL  Schulen, staatlich genehmigt</t>
  </si>
  <si>
    <t>Augsburger Str. 7</t>
  </si>
  <si>
    <t>Staatl. Berufsfachschule für gastgewerbliche Berufe in Freilassing</t>
  </si>
  <si>
    <t>Fachschule f. Heilerziehungspflege u. -pflegehilfe der Stiftung St.Johannes in Neuburg a.d.Donau</t>
  </si>
  <si>
    <t>Fachschule für Bautechnik des Berufsförderungswerkes München gGmbH in Kirchseeon</t>
  </si>
  <si>
    <t>Moosacher Str. 31</t>
  </si>
  <si>
    <t>Stefanusstr. 8</t>
  </si>
  <si>
    <t>Adolf-Rebl-Schule Pfaffenhofen Förderzentrum, Förderschwerpunkt geistige Entwicklung</t>
  </si>
  <si>
    <t>Adolf-Rebl-Straße 4</t>
  </si>
  <si>
    <t>Priv. GBS Berufsfachschule für techn. Assistenten f.Informatik München, st. anerk.</t>
  </si>
  <si>
    <t>Blocherer-Schule München Berufsfachschule für Kommunikationsdesign</t>
  </si>
  <si>
    <t>Berufsfachschule für Physiotherapie der Döpfer Schulen München GmbH</t>
  </si>
  <si>
    <t>Würzburger Str. 4</t>
  </si>
  <si>
    <t>Priv. Berufsfachschule für Physiotherapie Traunstein Chiemsee-Schule-Zimmermann GmbH</t>
  </si>
  <si>
    <t>Sonntagshornstr. 21</t>
  </si>
  <si>
    <t>Staatl. Berufsfachschule für Sozialpflege Neuburg a.d.Donau</t>
  </si>
  <si>
    <t>Monheimer Straße 66</t>
  </si>
  <si>
    <t>Berufsfachschule für Logopädie der Döpfer Schulen München GmbH</t>
  </si>
  <si>
    <t>Alfons-Brandl-Schule, staatl. anerk. priv. Förderzentrum, Diakonie Herzogsägmühle gGmbH, Peit</t>
  </si>
  <si>
    <t>Schulweg 5</t>
  </si>
  <si>
    <t>Berufsfachschule für Krankenpflege der Asklepios Krankenpflegeschulen an der Stadtklinik Bad Tölz</t>
  </si>
  <si>
    <t>Schützenstr. 15</t>
  </si>
  <si>
    <t>Städt. Fachschule für industrielle Buchbindetechnik (Meisterschule) München</t>
  </si>
  <si>
    <t>Fachschule für Braumeister (Meisterschule) Gräfelfing des Doemens e.V.</t>
  </si>
  <si>
    <t>Fachschule f.d. Hotel- u. Gaststättengewerbe Bad Reichenhall d. Steigenb. Hotelfachschule GmbH</t>
  </si>
  <si>
    <t>Staatl. Berufsfachschule für Sozialpflege Mühldorf a.Inn</t>
  </si>
  <si>
    <t>Sonderpädagogisches Förderzentrum Sankt Zeno Bad Reichenhall</t>
  </si>
  <si>
    <t>Salzburger Str. 33</t>
  </si>
  <si>
    <t>Priv. Berufsfachschule f. Kinderpflege d. Gemeinn.Gesellsch. f. soz. Dienste, Ingolstadt</t>
  </si>
  <si>
    <t>Fachakademie für Brau- und Getränketechnologie Gräfelfing des Doemens e.V.</t>
  </si>
  <si>
    <t>Städt. Fachschule für Heizungs-, Lüftungs-, Klima- und Sanitärtechnik München</t>
  </si>
  <si>
    <t>Schertlinstr. 6 c</t>
  </si>
  <si>
    <t>Silvia-Görres-Schule, Priv. Förderzentrum, Förderschwerpunkt geist. Entwickl., München</t>
  </si>
  <si>
    <t>Neuherbergstr. 20</t>
  </si>
  <si>
    <t>Private Heimschule, Förderzentrum, Förderschwerpunkt emot. u. soz. Entwicklung</t>
  </si>
  <si>
    <t>Birkeneck 1</t>
  </si>
  <si>
    <t>Berufsfachschule f. Krankenpflege der Klinikum Garmisch-Partenkirchen GmbH</t>
  </si>
  <si>
    <t>Gehfeldstr. 24</t>
  </si>
  <si>
    <t>Berufsfachschule für Physiotherapie d. Kliniken d. Stadt u.d. Lkr. Rosenheim GmbH Wasserburg am Inn</t>
  </si>
  <si>
    <t>Krankenhausstr. 11</t>
  </si>
  <si>
    <t>Meisterschule f.Orthopädietechnik (Fachschule der Stadt München)</t>
  </si>
  <si>
    <t>Katharina-Fischer-Schule Sonderpädagogisches Förderzentrum Erding</t>
  </si>
  <si>
    <t>Wilhelm-Bachmair-Str. 7</t>
  </si>
  <si>
    <t>Berufsfachschule für Hebammen d. Krankenhauszweckverbands Ingolstadt am Klinikum</t>
  </si>
  <si>
    <t>Berufsfachschule für Krankenpflegehilfe des Krankenhauszweckverbandes am Klinikum Ingolstadt</t>
  </si>
  <si>
    <t>Berufsfachschule für Physiotherapie München des IB e.V. (IB)</t>
  </si>
  <si>
    <t>Lindwurmstr. 129 - 131</t>
  </si>
  <si>
    <t>Berufsfachschule für Assistenten für Hotel- und Tourismusmanagement des Kermess e.V. in München</t>
  </si>
  <si>
    <t>Fachschule für das Hotel- u.Gaststättengewerbe des Vereins Bayer. Akad. f. Außenwirtschaft in München</t>
  </si>
  <si>
    <t>Berufsfachschule für Logopädie der Medizinische Akademie IB MEDAU GmbH, München</t>
  </si>
  <si>
    <t>Lindwurmstr. 129-131</t>
  </si>
  <si>
    <t>Fachschule des Heeres für Bautechnik Ingolstadt</t>
  </si>
  <si>
    <t>Manchinger Str. 1</t>
  </si>
  <si>
    <t>Fachakademie für Sozialpädagogik der Heimerer Stiftung, München</t>
  </si>
  <si>
    <t>Paul-Heyse-Str. 29 b</t>
  </si>
  <si>
    <t>Pestalozzischule Sonderpädagogisches Förderzentrum Neuötting</t>
  </si>
  <si>
    <t>Sebastiansplatz 4</t>
  </si>
  <si>
    <t>Marie-Luise-Schultze-Jahn-Schule, Sonderpädagogisches Förderzentrum Bad Tölz</t>
  </si>
  <si>
    <t>Alter Bahnhofplatz 7</t>
  </si>
  <si>
    <t>Johannesschule Haus Hohenfried, Priv. Förderzentr. mit Schwerpunkt geistige Entwicklung Bayer.Gmain</t>
  </si>
  <si>
    <t>Hohenfriedstr. 20</t>
  </si>
  <si>
    <t>83457</t>
  </si>
  <si>
    <t>Bayerisch Gmain</t>
  </si>
  <si>
    <t>Dr.-Elisabeth-Bamberger-Schule Hebertshausen,Priv. Förderzentrum, Förderschwerp.emot.u.soz.Entwickl.</t>
  </si>
  <si>
    <t>Freisinger Str. 19</t>
  </si>
  <si>
    <t>Johannes-Neuhäusler-Schule Schönbr.,Priv.Förderz., Förderschwerp. geist.Entwickl.,d.Franziskuswerks</t>
  </si>
  <si>
    <t>Msgr.-Seidinger-Straße 4</t>
  </si>
  <si>
    <t>85244</t>
  </si>
  <si>
    <t>Röhrmoos</t>
  </si>
  <si>
    <t>Johann-Comenius-Schule Sonderpädagogisches Förderzentrum Grafing</t>
  </si>
  <si>
    <t>Kapellenstr. 21</t>
  </si>
  <si>
    <t>Schloss Zinneberg, st. anerk. priv. Förderzentrum mit Förderschwerpunkt emot. u. soz. Entwicklung</t>
  </si>
  <si>
    <t>Zinneberg 1</t>
  </si>
  <si>
    <t>Berufsfachschule für Ergotherapie der Heimerer Stiftung, München</t>
  </si>
  <si>
    <t>Sonderpädag. Förderzentrum Freising, Förderschwerp. Sprache, Lernen, Sozial-emot.Entw.</t>
  </si>
  <si>
    <t>St.-Ulrich-Str. 9</t>
  </si>
  <si>
    <t>St.Nikolaus-Schule Erding, Priv. Förderzentr., Förderschwerp.geist.Entwickl., München</t>
  </si>
  <si>
    <t>Wilhelm-Bachmair-Str. 5</t>
  </si>
  <si>
    <t>Pestalozzi-Schule Sonderpädagogisches Förderzentrum Fürstenfeldbruck</t>
  </si>
  <si>
    <t>Theodor-Heuss-Str. 1</t>
  </si>
  <si>
    <t>Maria-Ludwig-Ferdinand-Schule, Priv.Förderzentrum, Förderschwerp. Sehen u. weit. Förderbed., München</t>
  </si>
  <si>
    <t>Romanstr. 12</t>
  </si>
  <si>
    <t>Priv.Schule für Kranke am Dt. Zentrum für Kinder- und Jugendrheumatologie Garmisch-Partenkirchen</t>
  </si>
  <si>
    <t>August-Horch-Schule, Sonderpädagogisches Förderzentrum Ingolstadt I</t>
  </si>
  <si>
    <t>Furtwänglerstr. 9</t>
  </si>
  <si>
    <t>Schule am Luisenhof, Sonderpädagogisches Förderzentrum Landsberg a.Lech</t>
  </si>
  <si>
    <t>Isidor-Hipper-Str. 6</t>
  </si>
  <si>
    <t>Regens-Wagner-Schule Holzhausen,Priv.Förderz. Förderschwerp. Lernen u.geist.Entw.,Igling,</t>
  </si>
  <si>
    <t>Magnusstr. 3</t>
  </si>
  <si>
    <t>86859</t>
  </si>
  <si>
    <t>Igling</t>
  </si>
  <si>
    <t>Anton-Weilmaier-Schule Sonderpädagogisches Förderzentrum Hausham</t>
  </si>
  <si>
    <t>Tegernseer Str. 36</t>
  </si>
  <si>
    <t>Joseph-von-Eichendorff-Schule Sonderpädagogisches Förderzentrum Waldkraiburg</t>
  </si>
  <si>
    <t>Dieselstr. 4</t>
  </si>
  <si>
    <t>Sonderpädagogisches Förderzentrum München Mitte 3, Am Westpark</t>
  </si>
  <si>
    <t>Gilmstr. 46</t>
  </si>
  <si>
    <t>Sonderpädagogisches Förderzentrum Dachauer Straße 98 / Nadistraße / München Mitte 1</t>
  </si>
  <si>
    <t>Dachauer Str. 98</t>
  </si>
  <si>
    <t>Berufsfachschule für Ergotherapie der Döpfer Schulen München GmbH</t>
  </si>
  <si>
    <t>Sonderpädagogisches Förderzentrum Innsbrucker Ring/Berg-am-Laim-Str./ München Mitte 4</t>
  </si>
  <si>
    <t>Innsbrucker Ring 75</t>
  </si>
  <si>
    <t>Sonderpädagogisches Förderzentrum München-Ost an der Astrid-Lindgren-Str. 5</t>
  </si>
  <si>
    <t>Astrid-Lindgren-Str. 5</t>
  </si>
  <si>
    <t>Fröttmaninger Str. 21</t>
  </si>
  <si>
    <t>Droste-Hülshoff-Str. 9</t>
  </si>
  <si>
    <t>Städtische Fachschule für  Umweltschutztechnik und regenerative Energien München</t>
  </si>
  <si>
    <t>Bergsonstraße 109</t>
  </si>
  <si>
    <t>Kirchenstr. 13</t>
  </si>
  <si>
    <t>Mathilde-Eller-Schule, Förderzentrum mit Förderschwerpunkt geist. Entw. München</t>
  </si>
  <si>
    <t>Klenzestr. 27</t>
  </si>
  <si>
    <t>Sonderpädagogisches Förderzentrum München Nord-Ost</t>
  </si>
  <si>
    <t>Rothpletzstr. 40</t>
  </si>
  <si>
    <t>Stielerstr. 6</t>
  </si>
  <si>
    <t>Musenbergschule, Förderzentrum, Förderschwerpunkt Hören, München</t>
  </si>
  <si>
    <t>Musenbergstr. 32</t>
  </si>
  <si>
    <t>Clemens-Maria-Hofbauer-Schule, Priv. Förderz. m.d. Förderschw. emot. u. soz. Entw.,Putzbrunn</t>
  </si>
  <si>
    <t>Theodor-Heuss-Str. 18</t>
  </si>
  <si>
    <t>85640</t>
  </si>
  <si>
    <t>Putzbrunn</t>
  </si>
  <si>
    <t>Ernst-Barlach-Schule, Priv. Förderzentrum, Förderschwerp. körperl.u.motor. Entwickl., München</t>
  </si>
  <si>
    <t>Barlachstr. 26</t>
  </si>
  <si>
    <t>Luise-Kiesselbach-Schule, Priv.Förderzentrum, Förderschwerpunkt körperl.u.motor. Entwickl. d.Sti</t>
  </si>
  <si>
    <t>Garmischer Str. 241</t>
  </si>
  <si>
    <t>Rupert-Egenberger-Schule, Sonderpädagogisches Förderzentrum Unterschleißheim</t>
  </si>
  <si>
    <t>Birkenstr. 4</t>
  </si>
  <si>
    <t>Philipp Neri Schule Rosenheim, Staatl.anerk.priv. Förderzentrum m. Förderschwerpunkt geist.Entwickl.</t>
  </si>
  <si>
    <t>Ebersberger Str. 32b</t>
  </si>
  <si>
    <t>Priv. Förderzentrum, Förderschwerp. körperl. und motor. Entwickl. Aschau i.Chiemgau</t>
  </si>
  <si>
    <t>Bernauer Str. 18</t>
  </si>
  <si>
    <t>Regens-Wagner-Schule Hohenwart, Priv.Förderzentr., Förderschwerpunkt Hören und weiterer Förderbedarf</t>
  </si>
  <si>
    <t>Richildisstr. 13</t>
  </si>
  <si>
    <t>Berufsfachschule für Notfallsanitäter der MKT-Institut für Notfallmedizin in München</t>
  </si>
  <si>
    <t>Wilhelm-Löhe-Schule, Privates Sonderpädagogisches Förderzentrum Traunreut des Diakonischen Werkes</t>
  </si>
  <si>
    <t>Salzburger Str. 41</t>
  </si>
  <si>
    <t>Schule im Englischen Institut, Sonderpädagogisches Förderzentrum Wasserburg a.Inn</t>
  </si>
  <si>
    <t>Kaspar-Aiblinger-Platz 4</t>
  </si>
  <si>
    <t>Sonderpädagogisches Förderzentrum Weilheim - Schule am Gögerl</t>
  </si>
  <si>
    <t>Johann-Baur-Str. 10</t>
  </si>
  <si>
    <t>Janusz-Korczak-Schule Penzberg Sonderpädagogisches Förderzentrum</t>
  </si>
  <si>
    <t>Südstr. 1 a</t>
  </si>
  <si>
    <t>Franz-Marc-Schule Geretsried Sonderpädagogisches Förderzentrum</t>
  </si>
  <si>
    <t>Robert-Schumann-Weg 5</t>
  </si>
  <si>
    <t>Berufsfachschule für Podologie d.Berufsförderungswerk München gGmbH Kirchseeon</t>
  </si>
  <si>
    <t>Moosacher Straße 31</t>
  </si>
  <si>
    <t>Eugen-Papst-Schule Sonderpädagogisches Förderzentrum Unterpfaffenhofen in Germering</t>
  </si>
  <si>
    <t>Theodor-Heuss-Str. 4</t>
  </si>
  <si>
    <t>Sonderpädagogisches Förderzentrum München-West</t>
  </si>
  <si>
    <t>Helmut-Schmidt-Allee 45</t>
  </si>
  <si>
    <t>Makarius-Wiedemann-Schule Wasserb. a.Inn, Priv. Förderzentrum, Förderschwerpunkt geist. Entwickl.</t>
  </si>
  <si>
    <t>Attel 3</t>
  </si>
  <si>
    <t>Staatl. Berufsschule Bad Tölz-Wolfratshausen</t>
  </si>
  <si>
    <t>Gudrunstr. 2</t>
  </si>
  <si>
    <t>Berufsfachschule für Notfallsanitäter des Bayer. Roten Kreuzes in Burghausen</t>
  </si>
  <si>
    <t>Krankenhausstr. 1 a</t>
  </si>
  <si>
    <t>Staatl. Berufsschule Dachau</t>
  </si>
  <si>
    <t>Heinrich-Neumaier-Platz 1</t>
  </si>
  <si>
    <t>Dr.Herb.-Weinberger-Schule Erding Staatl. Berufsschule</t>
  </si>
  <si>
    <t>Freisinger Str. 89</t>
  </si>
  <si>
    <t>Staatl. Berufsschule Berchtesgadener Land Freilassing</t>
  </si>
  <si>
    <t>Staatl. Berufsschule Freising</t>
  </si>
  <si>
    <t>Staatl. Berufsschule Fürstenfeldbruck</t>
  </si>
  <si>
    <t>Staatl. Berufsschule Garmisch-Partenkirchen</t>
  </si>
  <si>
    <t>Staatl. Berufsschule I Ingolstadt</t>
  </si>
  <si>
    <t>Leo-von-Klenze-Schule Staatl. Berufsschule II Ingolstadt</t>
  </si>
  <si>
    <t>Staatl. Berufsschule Landsberg a.Lech</t>
  </si>
  <si>
    <t>Staatl. Berufsschule Miesbach</t>
  </si>
  <si>
    <t>Staatl. Berufsschule II Mühldorf a.Inn</t>
  </si>
  <si>
    <t>Städt. Berufsschule für Fertigungstechnik München</t>
  </si>
  <si>
    <t>Berufsfachschule f. Notfallsanitäter d. Lehrinstitut f. präklin. Rettungsmedizin München</t>
  </si>
  <si>
    <t>Geisenhausener Str. 11a</t>
  </si>
  <si>
    <t>Berufsfachschule für Notfallsanitäter der  Medical Rescue College gemeinn. GmbH in Wolfratshausen</t>
  </si>
  <si>
    <t>Schule für Kranke München</t>
  </si>
  <si>
    <t>Kölner Platz 1, Haus 22</t>
  </si>
  <si>
    <t>Städt. Berufsschule für  Metall-Design-Mechatronik München</t>
  </si>
  <si>
    <t>Cäcilien-Schule Fürstenfeldbruck, Priv. Förder zentrum, Förderschwerp. geistige Entwicklung</t>
  </si>
  <si>
    <t>Feldstr. 15</t>
  </si>
  <si>
    <t>Dr.-Engert-Str. 9</t>
  </si>
  <si>
    <t>Städt. Berufsschule für Industrieelektronik München</t>
  </si>
  <si>
    <t>Fünfseen-Schule Starnberg Sonderpädagogisches Förderzentrum</t>
  </si>
  <si>
    <t>Zeppelinpromenade 9 a</t>
  </si>
  <si>
    <t>Städt. Berufsschule für Holztechnik und Innenausbau München</t>
  </si>
  <si>
    <t>Meisterschule für das Schreinerhandwerk (Fachschule der Landeshauptstadt München)</t>
  </si>
  <si>
    <t>Private SABEL Berufsfachschule für kaufmännische Assistenten München, staatlich anerkannt</t>
  </si>
  <si>
    <t>Schwanthalerstr. 51 - 53</t>
  </si>
  <si>
    <t>Städt. Fachschule f. Steintechnik München</t>
  </si>
  <si>
    <t>Städt. Berufsschule für das Bau- und Kunsthandwerk München</t>
  </si>
  <si>
    <t>Städt. Fachschule für Bautechnik München</t>
  </si>
  <si>
    <t>Städt. Fachschule für Farb- und Lacktechnik München</t>
  </si>
  <si>
    <t>Meisterschule f.d. Gold- u. Silberschmiedehandwerk Fachschule der Landeshauptstadt München</t>
  </si>
  <si>
    <t>Städt. Berufsschule für Buchbindetechnik und Fotografie München</t>
  </si>
  <si>
    <t>Städt. Fachschule für  Buchbindetechnik und Fotografie (Meisterschule) München</t>
  </si>
  <si>
    <t>Städt. Fachschule für Drucktechnik und Papierverarbeitung München</t>
  </si>
  <si>
    <t>Städt. Berufsschule für elektrische Anlagen- und Gebäudetechnik München</t>
  </si>
  <si>
    <t>Privates Förderzentrum, Förderschwerpunkt körperl. und motorische Entwicklung Murnau/Hochried</t>
  </si>
  <si>
    <t>Städt. Berufsschule für Gartenbau, Floristik und Vermessungstechnik München</t>
  </si>
  <si>
    <t>Reinmarplatz 4 - 6</t>
  </si>
  <si>
    <t>80637</t>
  </si>
  <si>
    <t>Meisterschule f. d. Konditorenhandwerk (Fachschule d. Landeshauptstadt München)</t>
  </si>
  <si>
    <t>Technikersch. d. Landeshauptst. München,Fachschule f.Elektro-,Maschinenbau-,Metallbau-,Informatiktech</t>
  </si>
  <si>
    <t>Städt. Berufsschule für das Bekleidungsgewerbe München</t>
  </si>
  <si>
    <t>Berufsfachschule für Krankenpflegehilfe am Kreiskrankenhaus Schongau</t>
  </si>
  <si>
    <t>Marie-Eberth-Str. 8</t>
  </si>
  <si>
    <t>Städt. Berufsschule zur Berufsvorbereitung am Bogenhauser Kirchplatz München</t>
  </si>
  <si>
    <t>Bogenhauser Kirchplatz 3</t>
  </si>
  <si>
    <t>Städt. Berufsschule für Steuern München</t>
  </si>
  <si>
    <t>Riesstr. 32</t>
  </si>
  <si>
    <t>Städt. Berufsschule f. Spedition und Touristik München</t>
  </si>
  <si>
    <t>Städt. Berufsschule für Finanz-, Immobilien- und Automobilwirtschaft München</t>
  </si>
  <si>
    <t>Astrid-Lindgren-Str. 1</t>
  </si>
  <si>
    <t>CJD Christophorusschule Berchtesg. Priv. Förderzentrum, Förderschwerp. körp.u.motor.Entw.</t>
  </si>
  <si>
    <t>Buchenhöhe 46</t>
  </si>
  <si>
    <t>Städt. Berufsschule für den Einzelhandel München Mitte</t>
  </si>
  <si>
    <t>Städt. Berufsschule für Versicherungs- und Personalwesen München</t>
  </si>
  <si>
    <t>Lincolnstr. 62</t>
  </si>
  <si>
    <t>Staatl. Berufsschule Mittenwald</t>
  </si>
  <si>
    <t>Schöttlkarstr. 17</t>
  </si>
  <si>
    <t>Carl-August-Heckscher-Schule, Förderschule und Schule für Kranke in München</t>
  </si>
  <si>
    <t>Deisenhofener Str. 28</t>
  </si>
  <si>
    <t>Fachschule f.d. Ausbild. für Werklehrer/-innen im sozialen Bereich der Landeshauptstadt München</t>
  </si>
  <si>
    <t>Staatl. Berufsschule I Rosenheim</t>
  </si>
  <si>
    <t>Staatl. Berufsschule Bad Aibling</t>
  </si>
  <si>
    <t>Ellmosener Str. 25</t>
  </si>
  <si>
    <t>Städt. Berufsschule für Kraftfahrzeugtechnik München</t>
  </si>
  <si>
    <t>Städt. Berufsschule für Fahrzeugtechnik, Eisenbahn und Fahrbetrieb München</t>
  </si>
  <si>
    <t>Staatl. Berufsschule Wasserburg a.Inn</t>
  </si>
  <si>
    <t>Staatl. Berufsschule Neuburg a.d.Donau</t>
  </si>
  <si>
    <t>Priv. Berufsfachschule für Krankenpflegehilfe der Kliniken Dritten Orden gGmbH München</t>
  </si>
  <si>
    <t>Menzinger Str. 44</t>
  </si>
  <si>
    <t>Fachakademie für Sozialpädagogik Ingolstadt der bfz gemeinnützige GmbH</t>
  </si>
  <si>
    <t>Viehmarktplatz 9</t>
  </si>
  <si>
    <t>Staatl. Berufsschule II Rosenheim</t>
  </si>
  <si>
    <t>Wittelsbacherstr. 16 a</t>
  </si>
  <si>
    <t>Fachschule für Heilerziehungspflegehilfe der Franziskuswerk Schönbrunn gGmbH  in München</t>
  </si>
  <si>
    <t>Mitterfeldstraße 20</t>
  </si>
  <si>
    <t>Städt. Berufsschule für Augenoptik München</t>
  </si>
  <si>
    <t>Marsplatz 8</t>
  </si>
  <si>
    <t>Staatl. Berufsschule II Traunstein</t>
  </si>
  <si>
    <t>Prandtnerstr. 3</t>
  </si>
  <si>
    <t>Fachschule für Heilerziehungspflegehilfe Wolfratshausen der bfz gemeinnützige GmbH</t>
  </si>
  <si>
    <t>Bahnhofstraße 14</t>
  </si>
  <si>
    <t>Städt. Berufsschule für das Bäcker- und Konditorenhandwerk München</t>
  </si>
  <si>
    <t>Staatl. Berufsschule Eichstätt</t>
  </si>
  <si>
    <t>Burgstr. 22</t>
  </si>
  <si>
    <t>Fachschule für Heilerziehungspflege der Franziskuswerk Schönbrunn gGmbH in München</t>
  </si>
  <si>
    <t>Berufsfachschule f. Altenpflegehilfe Pfaffenhofen d. Gemeinn.Gesellschaft f. soziale Dienste-DAA-mbH</t>
  </si>
  <si>
    <t>Michael-Weingartner-Str. 11</t>
  </si>
  <si>
    <t>Fachschule für Heilerziehungspflege Wolfratshausen der bfz gemeinnützige GmbH</t>
  </si>
  <si>
    <t>Städt. Berufsschule f. das Hotel-, Gaststätten- und Braugewerbe München</t>
  </si>
  <si>
    <t>Staatl. Berufsschule München-Land</t>
  </si>
  <si>
    <t>Graf-Lehndorff-Str. 28</t>
  </si>
  <si>
    <t>Fachakademie f. Sozialpäd. Ingolstadt i.Marienheim d. Gemeinn. Gesellsch.f.soz.Dienste-DAA-mbH</t>
  </si>
  <si>
    <t>Berufsfachschule für Krankenpflegehilfe der Asklepios Krankenpflegeschulen Bad Tölz</t>
  </si>
  <si>
    <t>Städt. Berufsschule für das Metzgerhandwerk München</t>
  </si>
  <si>
    <t>Staatl. Berufsschule III Traunstein</t>
  </si>
  <si>
    <t>Schnepfenluckstr. 12</t>
  </si>
  <si>
    <t>Städtische Berufsschule zur Berufsintegration</t>
  </si>
  <si>
    <t>Balanstr. 208</t>
  </si>
  <si>
    <t>Staatl. Fachakademie für Sozialpädagogik Traunstein</t>
  </si>
  <si>
    <t>Berufsfachschule für Krankenpflege der Berufsfachschulen Heimerer GmbH, München</t>
  </si>
  <si>
    <t>Bayerstr. 73</t>
  </si>
  <si>
    <t>Staatliche Berufsfachschule für Krankenpflegehilfe am Klinikum der Universität München</t>
  </si>
  <si>
    <t>Priv. Berufsschule zur sonderpäd. Förd., Förder- schwerpunkt soz.u.emot. Entwicklung, Hallbergmoos</t>
  </si>
  <si>
    <t>Agnes-Neuhaus-Berufsschule Gauting,Staatl. anerk. Priv. Berufsschule zur sonderpädagog. Förderung</t>
  </si>
  <si>
    <t>Starnberger Str. 42</t>
  </si>
  <si>
    <t>Albrecht-Schnitter-Schule,Priv.Berufsschule, Sonderpäd.Förderung,Lernen, Peiting</t>
  </si>
  <si>
    <t>Von-Kahl-Str. 13</t>
  </si>
  <si>
    <t>Berufsschule St.Zeno Kirchseeon Priv.Berufsschule zur sonderpäd. Förderung, Förderschwerp. Lernen</t>
  </si>
  <si>
    <t>Am Hirtenfeld 11</t>
  </si>
  <si>
    <t>Berufsfachschule für Notfallsanitäterinnen und Notfallsanitäter der Landeshauptstadt München</t>
  </si>
  <si>
    <t>Bassermannstr. 20</t>
  </si>
  <si>
    <t>Luise-Kiesselbach-Berufsschule, Priv. Berufsschule zur sonderpäd. Förd., Förderschwerp. körp.u.motor.</t>
  </si>
  <si>
    <t>Berufsfachschule für Kinderkrankenpflege der Kliniken der Stadt u. d. Lkr. Rosenheim</t>
  </si>
  <si>
    <t>Luise-Kiesselbach-Fachschule für Heilerziehungspflege München</t>
  </si>
  <si>
    <t>Regens-Wagner-Schule Schrobenh.,Priv. Berufsschule z.sonderpäd.Förd.,Förderschwerpunkt Lernen u.Hören</t>
  </si>
  <si>
    <t>Michael-Thalhofer-Str. 11</t>
  </si>
  <si>
    <t>Don Bosco Berufsschule Waldwinkel, st.anerk.Berufsschule z. sonderpäd. Förderung</t>
  </si>
  <si>
    <t>Waldwinkler Str. 1</t>
  </si>
  <si>
    <t>84544</t>
  </si>
  <si>
    <t>Aschau a.Inn</t>
  </si>
  <si>
    <t>Berufsschule der Jugendsiedlung Traunreut, Priv. Berufsch.z.sonderpäd.Förd.,Förderschwerp. Lernen</t>
  </si>
  <si>
    <t>Regens-Wagner-Schule Holzhausen, Priv.Berufssch.z. sonderpäd.Förd., Förderschwerpunkt Lernen, Igling</t>
  </si>
  <si>
    <t>Berufsfachschule für  Pharm.-techn. Assistenten der Chemieschule Dr. Elhardt gGmbH, München</t>
  </si>
  <si>
    <t>Schloss Zinneberg, St.anerk. priv. Berufsschule z. sonderpäd.Förd.,Förderschwerpunkt emot.u.soz.Entw.</t>
  </si>
  <si>
    <t>Adolf-Kolping-Berufsschule, Priv. Berufsschule zur sonderpäd. Förderung, Förderschwerp.Lernen München</t>
  </si>
  <si>
    <t>Am Oberwiesenfeld 10</t>
  </si>
  <si>
    <t>Städtische Fachschule für Grundschulkindbetreuung der Landeshauptstadt München</t>
  </si>
  <si>
    <t>Fachschule für Grundschulkindbetreuung München der Kongregation der Armen Schulschwestern</t>
  </si>
  <si>
    <t>Berufsfachschule für Pflege der Kliniken d. Stadt u.d. Lkr. Rosenheim GmbH, Wasserburg am Inn</t>
  </si>
  <si>
    <t>Krankenhausstraße 9</t>
  </si>
  <si>
    <t>Berufsfachschule für Pflege der Kliniken Südostbayern AG in Traunstein</t>
  </si>
  <si>
    <t>Herzog-Friedrich-Str. 6</t>
  </si>
  <si>
    <t>Berufsfachschule für Pflege München der Schwesternschaft München vom BRK e.V.</t>
  </si>
  <si>
    <t>Rotkreuzplatz 8</t>
  </si>
  <si>
    <t>kbo-Berufsfachschule für Pflege Kliniken des Bezirks Oberbayern, Haar</t>
  </si>
  <si>
    <t>Ringstr. 25</t>
  </si>
  <si>
    <t>Christophorus-Schule, Priv. Förderzentrum, Förderschwp. emot. u.soz. Entw. München</t>
  </si>
  <si>
    <t>Leibengerstr. 16</t>
  </si>
  <si>
    <t>Schule an der Altmühl, Sonderpädagogisches Förderzentrum Eichstätt mit Außenstelle Beilngries</t>
  </si>
  <si>
    <t>Schottenau 10 a</t>
  </si>
  <si>
    <t>Meisterschule für Metallbau d. Zweckverbandes d. Landeshauptst. München</t>
  </si>
  <si>
    <t>Meisterschule für Landmaschinenmechanik d. Zweckverb. Meisterschulen am Ostbahnhof</t>
  </si>
  <si>
    <t>Meisterschule f. Feinwerkmechanik d. Zweckverb. Meisterschulen am Ostbahnhof</t>
  </si>
  <si>
    <t>Meisterschule für Installateure und Heizungsbau d.Zweckverb.Meisterschulen am Ostbahnhof</t>
  </si>
  <si>
    <t>Meisterschule für Zahntechnik d. Zweckverb. Meisterschulen am Ostbahnhof</t>
  </si>
  <si>
    <t>Berufsfachschule für Pflege am Krankenhaus Schongau</t>
  </si>
  <si>
    <t>Marie-Eberth-Straße 8</t>
  </si>
  <si>
    <t>Meisterschule für Friseure d. Zweckverb. Meisterschulen am Ostbahnhof</t>
  </si>
  <si>
    <t>Berufsschule z. sonderpäd. Förderung des Bezirks Oberbayern Förderschwerp. Hören u.Sprache, München</t>
  </si>
  <si>
    <t>Musenbergstr. 30</t>
  </si>
  <si>
    <t>Berufsfachschule für Pflege der Franziskuswerk Schönbrunn gGmbH Markt Indersdorf</t>
  </si>
  <si>
    <t>Anton-von-Bucher-Schule,Geisenfeld, priv.Sonderpäd Förderzentrum des Heilpäd. Zentrums</t>
  </si>
  <si>
    <t>Parleitener Str. 10</t>
  </si>
  <si>
    <t>Private Wirtschaftsschule Scheibner e.V. Dachau</t>
  </si>
  <si>
    <t>Max-Mannheimer-Platz 1</t>
  </si>
  <si>
    <t>Staatliche Wirtschaftsschule Neuburg a.d. Donau</t>
  </si>
  <si>
    <t>Staatliche Wirtschaftsschule Freising</t>
  </si>
  <si>
    <t>Wippenhauser Str. 62</t>
  </si>
  <si>
    <t>Staatliche Wirtschaftsschule Garmisch-Partenkirchen</t>
  </si>
  <si>
    <t>Private Wirtschaftsschule Pasold-Weissauer Holzkirchen</t>
  </si>
  <si>
    <t>Max-Heimbucher-Str. 1</t>
  </si>
  <si>
    <t>Wirtschaftsschule der Privaten Schulen von Dr. Limmer - Prof. Appelt GmbH Ingolstadt</t>
  </si>
  <si>
    <t>Brückenkopf 1 - Haus D</t>
  </si>
  <si>
    <t>Wirtschaftsschule Alpenland des Landkreises Rosenheim Bad Aibling</t>
  </si>
  <si>
    <t>Max-Mannheimer-Str. 6</t>
  </si>
  <si>
    <t>Staatl.Berufsfachschule für Kinderpflege Miesbach</t>
  </si>
  <si>
    <t>Private Wirtschaftsschule Gester Schulbetriebs-GmbH</t>
  </si>
  <si>
    <t>Karl-Legien-Str. 12</t>
  </si>
  <si>
    <t>Städtische Friedrich-List- Wirtschaftsschule München</t>
  </si>
  <si>
    <t>Westenriederstr. 20</t>
  </si>
  <si>
    <t>Städtische Riemerschmid-Wirtschaftsschule München</t>
  </si>
  <si>
    <t>Teresa-von-Avila-Berufsfachschule für Pflege in Griesstätt</t>
  </si>
  <si>
    <t>Isar-Wirtschaftsschule München der Isar Wirtschaftsschule GmbH</t>
  </si>
  <si>
    <t>Private SABEL Wirtschaftsschule  München I, staatlich anerkannt</t>
  </si>
  <si>
    <t>Berufsfachschule f. Pflege Maria Regina d. Barmherz.Schwe.v.hl.Vinzenz v.Paul München</t>
  </si>
  <si>
    <t>Thalkirchner Str. 22</t>
  </si>
  <si>
    <t>Private Wirtschaftsschule Begemann e.V. München</t>
  </si>
  <si>
    <t>Private Wirtschaftsschule Kermess e.V., München</t>
  </si>
  <si>
    <t>Staatl. Wirtschaftsschule München an der Bayer. Landesschule für Körperbehinderte</t>
  </si>
  <si>
    <t>Private Wirtschaftsschule des Vereins Priv. Oberlandschulen Weilheim e.V., Weilheim</t>
  </si>
  <si>
    <t>Berufsfachschule für Pflege der Berufsfachschulen Heimerer GmbH, Landsberg a. Lech</t>
  </si>
  <si>
    <t>Berufsfachschule z. sonderpäd.Förd. f. Bürokräfte, Förderschwerp. körp.u.mot. Entwickl. in München</t>
  </si>
  <si>
    <t>Evangelische Fachakademie für Sozialpädagogik der Diakonie München und Oberbayern</t>
  </si>
  <si>
    <t>Birkerstr. 19</t>
  </si>
  <si>
    <t>Staatl. Berufsschule Altötting</t>
  </si>
  <si>
    <t>Private Berufsfachschule für Krankenpflege Dachau der HELIOS Gesellschaft für berufliche Bildung mbH</t>
  </si>
  <si>
    <t>Städt. Berufsschule für Informationstechnik München</t>
  </si>
  <si>
    <t>Riesstr. 34</t>
  </si>
  <si>
    <t>Priv. Berufsfachschule f. Ernährung u. Versorgung d. Gem.Gesellsch.f.soz.Dienste, Ingolstadt</t>
  </si>
  <si>
    <t>Berufsfachschule für Fremdsprachenberufe der Private Berufsfachschule IFB GmbH Rosenheim</t>
  </si>
  <si>
    <t>Staatl. Berufsschule I Mühldorf a.Inn</t>
  </si>
  <si>
    <t>Pilichdorfstr. 4</t>
  </si>
  <si>
    <t>Staatl. Berufsfachschule für Ernährung und Versorgung Mühldorf a.Inn</t>
  </si>
  <si>
    <t>Berufsfachschule für Pflege der Hans-Weinberger-Akademie Arbeiterwohl. e.V., Münch</t>
  </si>
  <si>
    <t>Berufsfachschule für Informatik und Wirtschaft der Private Berufsfachschule IFB GmbH Rosenheim</t>
  </si>
  <si>
    <t>Staatl. Berufsfachschule für Ernährung und Versorgung Neuburg a.d.Donau</t>
  </si>
  <si>
    <t>Staatl. Berufsfachschule f. Kinderpflege Neuburg a.d.Donau</t>
  </si>
  <si>
    <t>Städt. Berufsschule München für Orthopädie- und Umwelttechnik</t>
  </si>
  <si>
    <t>Städt. Berufsschule für Körperpflege München</t>
  </si>
  <si>
    <t>Hirschbergstr. 33</t>
  </si>
  <si>
    <t>Staatl. Berufsschule Pfaffenhofen a.d.Ilm</t>
  </si>
  <si>
    <t>Städt. Meisterschule für das Holzbildhauerhandwerk München</t>
  </si>
  <si>
    <t>Fachakademie für Raum- und  Objektdesign des Bezirks  Oberbayern in Garmisch-Partenkirchen</t>
  </si>
  <si>
    <t>Hauptstr. 70</t>
  </si>
  <si>
    <t>Staatl. Berufsschule Starnberg</t>
  </si>
  <si>
    <t>Von-der-Tann-Str. 28</t>
  </si>
  <si>
    <t>Private SABEL Berufsfachschule für kaufmännische Assistenten Schongau, staatlich anerkannt</t>
  </si>
  <si>
    <t>Wilhelm-Köhler-Str. 40</t>
  </si>
  <si>
    <t>Berufsfachschule des Landkreises Garmisch-Partenk. für kaufm. Assistenten in Garmisch-Partenkirchen</t>
  </si>
  <si>
    <t>Staatl. Berufsschule I Traunstein</t>
  </si>
  <si>
    <t>Wasserburger Str. 52</t>
  </si>
  <si>
    <t>Staatl. Berufsfachschule für Ernährung und Versorgung Traunstein</t>
  </si>
  <si>
    <t>Städt. Berufsschule  für Druck und Mediengestaltung München</t>
  </si>
  <si>
    <t>Städt. Berufsschule für das Spenglerhandwerk und für Versorgungstechnik München</t>
  </si>
  <si>
    <t>Staatl. Berufsschule Weilheim i.OB</t>
  </si>
  <si>
    <t>Staatl. Berufsfachschule für Ernährung und Versorgung Schongau</t>
  </si>
  <si>
    <t>Staatl. Berufsschule Schongau</t>
  </si>
  <si>
    <t>Staatl.Fachschule (Technikerschule) für Elektrotechnik Altötting</t>
  </si>
  <si>
    <t>Berufsfachschule für Pflege der Starnberger Kliniken GmbH, Starnberg</t>
  </si>
  <si>
    <t>Oßwaldstraße 3</t>
  </si>
  <si>
    <t>Berufsfachschule f. Holzschnitzer u. Schreiner des Landkreises Berchtesgadener Land</t>
  </si>
  <si>
    <t>Bergwerkstraße 12</t>
  </si>
  <si>
    <t>Berufsfachschule für Schreiner und Holzbildhauer des Bezirks Oberbayern in Garmisch-Partenkirchen</t>
  </si>
  <si>
    <t>Städt. Berufsfachschule für das Holzbildhauerhandwerk München</t>
  </si>
  <si>
    <t>Städt. Berufsfachschule für Kommunikationsdesign der Deutschen Meisterschule f. Mode München</t>
  </si>
  <si>
    <t>Chemieschule Dr. Erwin Elhardt, Berufsfachschule f chem.-techn.u.umweltschutztechn.Ass., München</t>
  </si>
  <si>
    <t>Priv. Berufsfachschule für Fremdsprachenberufe des gemeinn.Schulver.inlingua BFS f.Fremdspr.Ingolst.</t>
  </si>
  <si>
    <t>Ludwigstr. 18</t>
  </si>
  <si>
    <t>Otto-Falckenberg-Schule München Städt. Fachakademie für Darstellende Kunst</t>
  </si>
  <si>
    <t>Falckenbergstr. 2</t>
  </si>
  <si>
    <t>Neue Münchner Schauspielschule UG (haftungsbeschr) Berufsfachschule für Schauspiel München</t>
  </si>
  <si>
    <t>Aschauer Straße 24</t>
  </si>
  <si>
    <t>Internat. Schule f. Schauspiel u. Acting München, Berufsfachschule für Schauspieler</t>
  </si>
  <si>
    <t>Oetztaler Straße 1 B</t>
  </si>
  <si>
    <t>Private Hotelberufsfachschule Steigenberger Bad Reichenhall</t>
  </si>
  <si>
    <t>Staatl. Fachakademie für Sozialpädagogik Starnberg</t>
  </si>
  <si>
    <t>Chemieschule Dr. Erwin Elhardt, Berufsfachschule für biol.-techn. Assistenten, Planegg/Martinsried</t>
  </si>
  <si>
    <t>Am Klopferspitz 19 a</t>
  </si>
  <si>
    <t>Staatliche Berufsfachschule für Krankenpflege am Klinikum der Universität München</t>
  </si>
  <si>
    <t>Staatl. Berufsfachschule für Hebammen am Klinikum der Universität München</t>
  </si>
  <si>
    <t>Maistr. 11</t>
  </si>
  <si>
    <t>Staatl. Berufsfachschule für Massage am Klinikum der Universität München</t>
  </si>
  <si>
    <t>Staatl. Berufsfachschule für Physiotherapie am Klinikum der Universität München</t>
  </si>
  <si>
    <t>Marchioninistr. 15</t>
  </si>
  <si>
    <t>Staatl. Berufsfachschule für Logopädie am Klinikum der Universität München</t>
  </si>
  <si>
    <t>Pettenkoferstr. 4 a</t>
  </si>
  <si>
    <t>Staatl. Berufsfachschule für med.-technische Laboratoriumsassistenten der Universität München</t>
  </si>
  <si>
    <t>Pettenkoferstr. 9 a</t>
  </si>
  <si>
    <t>Staatl. Berufsfachschule f. med.-techn. Radiologieassistenten a. Klinikum d. Univ. München</t>
  </si>
  <si>
    <t>Staatl. Berufsfachschule für veterinärmed.-techn. Assistenten Oberschleißheim</t>
  </si>
  <si>
    <t>Veterinärstraße 2</t>
  </si>
  <si>
    <t>85764</t>
  </si>
  <si>
    <t>Oberschleißheim</t>
  </si>
  <si>
    <t>Berufsfachschule f. Kinderkrankenpflege der Kinderklinik Garmisch-Partenkirchen gGmbH</t>
  </si>
  <si>
    <t>Berufsfachschule für Krankenpflege, Kreisklinik Altötting des InnKlinikum</t>
  </si>
  <si>
    <t>Berufsfachschule für Krankenpflege Bad Reichenhall der Kliniken Südostbayern AG</t>
  </si>
  <si>
    <t>Kurfürstenstr. 9</t>
  </si>
  <si>
    <t>Krankenhausstraße 1</t>
  </si>
  <si>
    <t>Berufsfachschule für Krankenpflege der Kreisklinik Ebersberg gGmbH</t>
  </si>
  <si>
    <t>Von-Scala-Straße 1</t>
  </si>
  <si>
    <t>Berufsfachschule für Krankenpflegehilfe am Klinikum Landkreis Erding in Erding</t>
  </si>
  <si>
    <t>Berufsfachschule für Krankenpflege der Krankenhaus Freising GmbH am Klinikum Freising</t>
  </si>
  <si>
    <t>Alois-Steinecker-Str. 18</t>
  </si>
  <si>
    <t>kbo-Berufsfachschule f. Gesundheits- u. Krankenpflege, Wasserburg</t>
  </si>
  <si>
    <t>Berufsfachschule für Krankenpflege am Klinikum Landkreis Erding in Erding</t>
  </si>
  <si>
    <t>kbo-Berufsfachschule f. Gesundheits- u. Krankenpflege , Kliniken d. Bez. Oberbayern,  Haar</t>
  </si>
  <si>
    <t>kbo-Berufsfachschule für Krankenpflegehilfe, Kliniken des Bezirks Oberbayern, Haar</t>
  </si>
  <si>
    <t>Ringstraße 25</t>
  </si>
  <si>
    <t>Berufsfachschule für Krankenpflege des Krankenhauszweckverbandes am Klinikum Ingolstadt</t>
  </si>
  <si>
    <t>Berufsfachschule für Krankenpflegehilfe der Kliniken Südostbayern AG in Traunstein</t>
  </si>
  <si>
    <t>Berufsfachschule f.Krankenpflege d. Akutkrankenhauses d. Landkr. im Klinikum Landsberg</t>
  </si>
  <si>
    <t>Bürgermeister-Dr.-Hartmann-Str. 56</t>
  </si>
  <si>
    <t>Berufsfachschule für Krankenpflege der München Klinik gGmbH, München</t>
  </si>
  <si>
    <t>Kraepelinstraße 18</t>
  </si>
  <si>
    <t>Schule für Kranke an der Klinik Schönsicht in Berchtesgaden des Schulverein Kl. Schönsicht e.V.</t>
  </si>
  <si>
    <t>Kälbersteinstr. 14</t>
  </si>
  <si>
    <t>Berufsfachschule für Kinderkrankenpflege der München Klinik gGmbH, München</t>
  </si>
  <si>
    <t>Kraepelinstr. 18</t>
  </si>
  <si>
    <t>Berufsfachschule für Krankenpflegehilfe der München Klinik gGmbH, München</t>
  </si>
  <si>
    <t>Berufsfachschule für Krankenpflege Schwesternschaft München vom BRK e.V., München</t>
  </si>
  <si>
    <t>Berufsfachschule für Kinderkrankenpflege Schwesternschaft München vom BRK e.V., München</t>
  </si>
  <si>
    <t>Berufsfachschule für Pflege der Rummelsberger Dienste für Menschen gGmbH, Penzberg</t>
  </si>
  <si>
    <t>Berufsfachschule für Pflege der Gemeinn. Gesellschaft für soziale Dienste DAA-mbH Miesbach</t>
  </si>
  <si>
    <t>Berufsfachschule f. Krankenpflege München der Barmherz. Schwestern</t>
  </si>
  <si>
    <t>Private Berufsfachschule für  Kinderkrankenpflege der Kliniken Dritter Orden gGmbH in München</t>
  </si>
  <si>
    <t>Priv. Berufsfachschule für Krankenpflege Dritter Orden und Barmherz. Brüder München</t>
  </si>
  <si>
    <t>Menzinger Str. 48</t>
  </si>
  <si>
    <t>Berufsfachschule für Krankenpflegehilfe am Diakoniewerk München-Maxvorstadt</t>
  </si>
  <si>
    <t>Heßstr. 22</t>
  </si>
  <si>
    <t>Berufsfachschule für Krankenpflege Neuburg a.d. Donau d. KJF Klinik St. Elisabeth gGmbH</t>
  </si>
  <si>
    <t>Müller-Gnadenegg-Weg 4</t>
  </si>
  <si>
    <t>Berufsfachschule für Kinderkrankenpflege Neuburg a.d. Donau d. KJF Klinik St. Elisabeth gGmbH</t>
  </si>
  <si>
    <t>Berufsfachschule für Krankenpflege der Kliniken der Stadt und des Landkr. Rosenheim GmbH, Rosenh.</t>
  </si>
  <si>
    <t>Berufsfachschule für Pflege der BG Klinikum Murnau gGmbH in Murnau</t>
  </si>
  <si>
    <t>Berufsfachschule für Krankenpflege am Kreiskrankenhaus Schongau</t>
  </si>
  <si>
    <t>Berufsfachschule für Krankenpflege der Starnberger Kliniken GmbH</t>
  </si>
  <si>
    <t>Berufsfachschule für Krankenpflegehilfe der Krankenhaus Agatharied GmbH, Hausham</t>
  </si>
  <si>
    <t>St.-Agatha-Str. 4</t>
  </si>
  <si>
    <t>Berufsfachschule für Krankenpflege der Kliniken Südostbayern AG in Traunstein</t>
  </si>
  <si>
    <t>Berufsfachschule für Krankenpflege der Kliniken d. Stadt u.d. Lkr. Rosenheim GmbH, Wasserburg am Inn</t>
  </si>
  <si>
    <t>Städt. Fachschule für Schnitt und Entwurf der Deutschen Meisterschule für Mode München</t>
  </si>
  <si>
    <t>Städtische Berufsfachschule für Ergotherapie München</t>
  </si>
  <si>
    <t>Städtische Berufsfachschule für Diätetik München</t>
  </si>
  <si>
    <t>Priv. Berufsfachschule für Massage München der Dr. Lenhart Massage GmbH</t>
  </si>
  <si>
    <t>Landsberger Str. 428</t>
  </si>
  <si>
    <t>Berufsfachschule f.pharm.-techn. Assistenten des Ver.zur Unterh. d. pharm.-techn. Lehranst. München</t>
  </si>
  <si>
    <t>Chiemgaustr. 116</t>
  </si>
  <si>
    <t>Berufsfachschule für Orthoptik d. Vereins z. Förd. d.Aus- u. Fortbild. i.d. Orthoptik e.V. in München</t>
  </si>
  <si>
    <t>Mathildenstr. 8</t>
  </si>
  <si>
    <t>Städt. Berufsfachschule für Ernährung und Versorgung München</t>
  </si>
  <si>
    <t>Priv. Berufsfachschule für Pflege Dritter Orden u. Barmherzige Brüder München</t>
  </si>
  <si>
    <t>Priv. Fachschule f. Heilerziehungspflege u. -hilfe Altenhohenau d.Caritasv.d.Erzdiöz.Mü.u.Freis.</t>
  </si>
  <si>
    <t>CJD Christophorusschule Berchtesgaden, st. anerk. Berufsfachschule f. Kinderpflege in Bischofswiesen</t>
  </si>
  <si>
    <t>Rathausplatz 4</t>
  </si>
  <si>
    <t>Meisterschule f.Elektro- u.Informationstechnik d.Zweckverb. Meisterschulen am Ostbahnhof</t>
  </si>
  <si>
    <t>Berufsfachschule für Pflege der Stiftung St. Johannes in Neuburg a.d. Donau</t>
  </si>
  <si>
    <t>Fachschule für Modellistik der Städt. Deutschen Meisterschule für Mode München</t>
  </si>
  <si>
    <t>Schöner - Berufsfachschule für Kosmetik München, Inh. C. Frankl</t>
  </si>
  <si>
    <t>Altheimer Eck 10</t>
  </si>
  <si>
    <t>Münchn.Schmink-u.Kosmetikschule, Berufsfachsch.f. Kosmetik, Fr.Friedl Groh Kosmetik GmbH</t>
  </si>
  <si>
    <t>Dachauer Str. 5</t>
  </si>
  <si>
    <t>Berufsfachschule für Pflege der Hans-Weinberger-Akademie der Arbeiterwohlfahrt Mar</t>
  </si>
  <si>
    <t>Staatl. Fachschule für Blumenkunst Weihenstephan</t>
  </si>
  <si>
    <t>Am Staudengarten 6</t>
  </si>
  <si>
    <t>kbo-Berufsfachschule f. Gesundheits- u.Krankenpflege, Taufkirchen(Vils)</t>
  </si>
  <si>
    <t>Bräuhausstr. 5</t>
  </si>
  <si>
    <t>Staatl.Berufsfachschule für Ernährung und Versorgung Miesbach</t>
  </si>
  <si>
    <t>Berufsfachschule für Ergotherapie Rosenheim der Berufl.Fortbildungszentr. d.Bayer.Wirtschaft (bfz)</t>
  </si>
  <si>
    <t>Staatl.Fachakademie für Ernährungs- und Versorgungsmanagement Miesbach</t>
  </si>
  <si>
    <t>Städt. Berufsschule für Farbe und Gestaltung München</t>
  </si>
  <si>
    <t>Staatl. Berufsfachschule für Musikinstrumentenbau Mittenwald</t>
  </si>
  <si>
    <t>Berufsfachschule für Pflege I der Berufsfachschulen Heimerer GmbH, München</t>
  </si>
  <si>
    <t>EURO Fremdsprachenschule Ingolstadt, Berufsfachsch.f.Fremdsprachenberufe</t>
  </si>
  <si>
    <t>Chemieschule Dr. Erwin Elhardt Fachschule für Chemietechnik München</t>
  </si>
  <si>
    <t>Schnitzschule Oberammergau Staatl. Berufsfachschule für Holzbildhauer</t>
  </si>
  <si>
    <t>Ludwig-Lang-Straße 3</t>
  </si>
  <si>
    <t>Berufsfachschule für Pflege der Klinikum Garmisch-Partenkirchen GmbH</t>
  </si>
  <si>
    <t>Staatliche Fachschule für Holztechnik Rosenheim</t>
  </si>
  <si>
    <t>Technikerschule der Stadt Ingolstadt Fachschule f. Maschinenbau und Elektrotechnik</t>
  </si>
  <si>
    <t>Adolf-Kolping-Str. 9</t>
  </si>
  <si>
    <t>Berufsfachschule für Pflege der Klinikum Freising GmbH, Freising</t>
  </si>
  <si>
    <t>Maria-Ward-Fachakademie für Sozialpädagogik Eichstätt der Diözese Eichstätt</t>
  </si>
  <si>
    <t>Residenzplatz 20</t>
  </si>
  <si>
    <t>Fachakademie für Sozialpädagogik der Landeshauptstadt München</t>
  </si>
  <si>
    <t>Fachakademie für Sozialpädagogik München der Stiftung Kath. Bildungsstätten für Sozialberufe</t>
  </si>
  <si>
    <t>Theodolindenstr. 24</t>
  </si>
  <si>
    <t>Fachakademie für Sozialpädagogik München der Armen Schulschwestern von Unserer Lieben Frau</t>
  </si>
  <si>
    <t>Caritas Don Bosco Fachakademie für Sozialpädagogik München</t>
  </si>
  <si>
    <t>Auerfeldstr. 19</t>
  </si>
  <si>
    <t>Fachakademie für Sozialpädagogik des Diakonischen Werks Traunstein e.V. in Mühldorf</t>
  </si>
  <si>
    <t>Starkheim 3</t>
  </si>
  <si>
    <t>Wolfgang-Wilhelm-Platz B 90</t>
  </si>
  <si>
    <t>Fachakademie für Sozialpädagogik Rottenbuch der Regens-Wagner- Stiftung Erlkam</t>
  </si>
  <si>
    <t>Klosterhof 7</t>
  </si>
  <si>
    <t>Städt. Fachakademie für Ernährungs- und Versorgungsmanagement München</t>
  </si>
  <si>
    <t>Städt. Fachakademie f. Heilpädagogik München Anton-Fingerle-Zentrum</t>
  </si>
  <si>
    <t>Berufsfachschule für Pflege der Hans-Weinberger-Akademie der AWO e.V. Eichstätt</t>
  </si>
  <si>
    <t>Berufsfachschule für Pflege der Hilfe im Alter gemeinn. GmbH der Inneren Mission München</t>
  </si>
  <si>
    <t>Private GBS Fachakademie für Wirtschaft München, staatlich anerkannt</t>
  </si>
  <si>
    <t>Sprachen- und Dolmetscher-Institut München Priv. Fachakademie für Fremdsprachenberufe</t>
  </si>
  <si>
    <t>Fremdspracheninstitut der Landeshauptstadt München Städt. Berufsfachschule für Fremdsprachenberufe</t>
  </si>
  <si>
    <t>Sprachen- und Dolmetscher-Institut München Priv. Berufsfachschule für Fremdsprachenberufe</t>
  </si>
  <si>
    <t>Inlingua-Sprachschule München Priv. Berufsfachschule für Fremdsprachenberufe</t>
  </si>
  <si>
    <t>Sendlinger-Tor-Platz 6</t>
  </si>
  <si>
    <t>Fremdspracheninst. d. Landeshauptstadt München, Fachakademie f. Übersetzen u. Dolmetschen</t>
  </si>
  <si>
    <t>Bode-Schule München, Berufsfachschule für Gymnastik der Bode Schul-GmbH</t>
  </si>
  <si>
    <t>Tizianstr. 106 A</t>
  </si>
  <si>
    <t>Kleine-Nestler-Schule München Berufsfachschule für Gymnastik</t>
  </si>
  <si>
    <t>Berufsfachschule für Pflege der Kinderklinik Garmisch-Partenkirchen gGmbH</t>
  </si>
  <si>
    <t>Priv. GBS Fachschule für Maschinenbautechnik u. Elektrotechnik München, staatl. anerkannt.</t>
  </si>
  <si>
    <t>Blocherer-Schule München Berufsfachschule für Innenarchitektur</t>
  </si>
  <si>
    <t>Max-Keller-Schule, Berufsfachschule f.Musik Altötting d.Berufsfachsch. f.Musik Altötting e.V.</t>
  </si>
  <si>
    <t>Kapellplatz 36</t>
  </si>
  <si>
    <t>Berufsfachschule für Pflege des Caritasverbandes d. Erzdiözese München u. Freising</t>
  </si>
  <si>
    <t>Berufsfachschule für Pflege Erding der Schwesternschaft München vom BRK e.V.</t>
  </si>
  <si>
    <t>Berufsfachschule für Pflege Kliniken des Bezirks Oberbayern, Taufkirchen (Vils)</t>
  </si>
  <si>
    <t>Private Berufsfachschule für Massage Inntal e.V. Rosenheim</t>
  </si>
  <si>
    <t>Klepperstr. 28</t>
  </si>
  <si>
    <t>Priv. Berufsfachschule für Kosmetik der Kosmetik Norkauer GmbH München</t>
  </si>
  <si>
    <t>Landsberger Strasse 406</t>
  </si>
  <si>
    <t>Berufsfachschule für Pflege am Klinikum Landkreis Erding in Erding</t>
  </si>
  <si>
    <t>Berufsfachschule für Pflege des Klinikum Landsberg am Lech</t>
  </si>
  <si>
    <t>Berufsfachschule für Pflege Kreisklinik Ebersberg gGmbH in Ebersberg</t>
  </si>
  <si>
    <t>Fachschule f. Grundschulkindbetreuung München d.Gemeinn.Gesellschaft f.soz.Dienste-DAA-mbH</t>
  </si>
  <si>
    <t>Staatl. Berufsfachschule für Kinderpflege Freising</t>
  </si>
  <si>
    <t>Staatl. Berufsfachschule für Kinderpflege Mühldorf a.Inn</t>
  </si>
  <si>
    <t>Berufsfachschule für Pflege im Bildungsz. Ges.u.Pfl. InnKlinikum Altötting u. Mühldorf</t>
  </si>
  <si>
    <t>Caritas Don Bosco Berufsfachschule für Kinderpflege München</t>
  </si>
  <si>
    <t>Berufsfachschule für Kinderpflege Rottenbuch der Regens-Wagner- Stiftung Erlkam</t>
  </si>
  <si>
    <t>Staatl. Berufsfachschule für Kinderpflege Schongau</t>
  </si>
  <si>
    <t>Staatl. Berufsfachschule für Kinderpflege Starnberg</t>
  </si>
  <si>
    <t>Staatl. Berufsfachschule f. Kinderpflege Traunstein</t>
  </si>
  <si>
    <t>Berufsfachschule für Pflege d. Gemeinnützigen Gesellschaft f. soziale Dienste-DAA-mbH, München</t>
  </si>
  <si>
    <t>Städt. Berufsfachschule f. Kinderpflege München</t>
  </si>
  <si>
    <t>Tumblingerstr. 6</t>
  </si>
  <si>
    <t>Berufsfachschule für Pflege II der Berufsfachschulen Heimerer GmbH, München</t>
  </si>
  <si>
    <t>Berufsfachschule für Pflege der Berufsfachschulen Heimerer GmbH, Schongau</t>
  </si>
  <si>
    <t>Fachschule für Schreiner des Bezirks Oberbayern in Garmisch-Partenkirchen</t>
  </si>
  <si>
    <t>Berufsfachschule für Pflege der München Klinik gGmbH, München</t>
  </si>
  <si>
    <t>Berufsfachschule für Pflege der Krankenhaus Agatharied GmbH, Hausham</t>
  </si>
  <si>
    <t>Rupert-Egenberger-Schule Sonderpädagogisches Förderzentrum Bad Aibling</t>
  </si>
  <si>
    <t>Kellerstraße 1</t>
  </si>
  <si>
    <t>Greta-Fischer-Schule, Sonderpädagogisches Förderzentrum Dachau</t>
  </si>
  <si>
    <t>Christophorus-Schule Sonderpädagogisches Förderzentrum Farchant</t>
  </si>
  <si>
    <t>Partenkirchner Str. 36</t>
  </si>
  <si>
    <t>82490</t>
  </si>
  <si>
    <t>Farchant</t>
  </si>
  <si>
    <t>Priv. Förderzentrum mit Förderschwerpunkt geist. Entwicklung im Caritas-Zentrum St.Vinzenz Ingolst.</t>
  </si>
  <si>
    <t>Frühlingstr. 15</t>
  </si>
  <si>
    <t>Joh.-Nepomuk-Werner-Schule Priv. Förderzentrum, Förderschwp. emot. u.soz. Entw. (HS-Stufe) Weyarn</t>
  </si>
  <si>
    <t>Westerhamer Str. 31</t>
  </si>
  <si>
    <t>Schönachschule, Sonderpädagogisches Förderzentrum Altenstadt</t>
  </si>
  <si>
    <t>Schulweg 16</t>
  </si>
  <si>
    <t>86972</t>
  </si>
  <si>
    <t>Altenstadt</t>
  </si>
  <si>
    <t>Don-Bosco-Schule Rottenbuch Priv. Förderzentrum, Förderschwerpunkt geistige Entwicklung</t>
  </si>
  <si>
    <t>Klosterhof 9</t>
  </si>
  <si>
    <t>Staatl. Fachakademie für Sozialpädagogik Neuburg a.d.Donau</t>
  </si>
  <si>
    <t>Staatl. Fachakademie für Sozialpädagogik Miesbach</t>
  </si>
  <si>
    <t>Schule an der Traun, Sonderpädagogisches Förderzentrum Traunstein</t>
  </si>
  <si>
    <t>Brunnwiese 2</t>
  </si>
  <si>
    <t>Franziskus-von-Assisi-Schule Au/Inn, Priv.Förderz. mit Förderschwerpunkt geistige Entwicklung</t>
  </si>
  <si>
    <t>Klosterhof 1</t>
  </si>
  <si>
    <t>83546</t>
  </si>
  <si>
    <t>Au a.Inn</t>
  </si>
  <si>
    <t>Städt. Fachschule für Augenoptik München</t>
  </si>
  <si>
    <t>Emmi-Böck-Schule, Sonderpädagogisches Förderzentrum Ingolstadt II</t>
  </si>
  <si>
    <t>Am Sportcenter 13</t>
  </si>
  <si>
    <t>Privates Sonderpädagogisches Förderzentrum im Caritas Kinderdorf Irschenberg</t>
  </si>
  <si>
    <t>Miesbacher Straße 24</t>
  </si>
  <si>
    <t>83737</t>
  </si>
  <si>
    <t>Irschenberg</t>
  </si>
  <si>
    <t>Anna-Kittenbacher-Schule Pfaffenh., Priv. Sonderpäd. Förderzentrum d. Heilpäd.Zentrums</t>
  </si>
  <si>
    <t>Scheyerer Str. 55</t>
  </si>
  <si>
    <t>Agnes-Neuhaus-Schule Gauting Staatl.anerk.Priv. Förderzentrum Förderschwerpunkt:emot.u.soz.Entw.</t>
  </si>
  <si>
    <t>Starnberger Straße 42</t>
  </si>
  <si>
    <t>Franziskus-Schule Söcking, Starnb., Priv. Förderz. Förderschwerp.geist.Entwickl. d. Lebensh.Starnberg</t>
  </si>
  <si>
    <t>Zeppelinpromenade 9</t>
  </si>
  <si>
    <t>Sonderpädagogisches Förderzentrum München Süd</t>
  </si>
  <si>
    <t>Boschetsrieder Str. 35</t>
  </si>
  <si>
    <t>Sonderpädagogisches Förderzentrum Rothwiesenstraße /München Nord-West</t>
  </si>
  <si>
    <t>Rothwiesenstr. 18</t>
  </si>
  <si>
    <t>Prof.-Otto-Speck-Schule Förderzentrum emot. und soz. Entwicklung, München</t>
  </si>
  <si>
    <t>Infanteriestraße 25</t>
  </si>
  <si>
    <t>Sonderpädagogisches Förderzentrum München-Nord an der Paulckestraße</t>
  </si>
  <si>
    <t>Paulckestr. 10</t>
  </si>
  <si>
    <t>Sonderpädagogisches Förderzentrum München Mitte 2, An der Isar</t>
  </si>
  <si>
    <t>Herrnstr. 21</t>
  </si>
  <si>
    <t>Otto-Steiner-Schule, Priv. Förderzentrum, Förderschwerpunkt geistige Entwicklung, München,</t>
  </si>
  <si>
    <t>Friedel-Eder-Schule München, priv. Förderzentrum, Förderschwp. geist. Entwicklung</t>
  </si>
  <si>
    <t>Max-Proebstl-Straße 11</t>
  </si>
  <si>
    <t>Wichern-Schule, Privates Förderzentrum, Förderschwerpunkt emot.u.soz. Entwickl. in München</t>
  </si>
  <si>
    <t>Heinrich-Braun-Weg 9</t>
  </si>
  <si>
    <t>Private Berufsfachschule für Pflege Dachau der HELIOS Gesellschaft für berufliche Bildung mbH</t>
  </si>
  <si>
    <t>kbo-Berufsfachschule für Pflege Kliniken des Bezirks Oberbayern, Wasserburg</t>
  </si>
  <si>
    <t>Von-Rothmund-Schule Bad Tölz, Priv. Förderzentrum mit Förderschwerp. geistige Entwicklung</t>
  </si>
  <si>
    <t>Bairawieser Str. 30</t>
  </si>
  <si>
    <t>Berufsfachschule für Pflege der Kliniken der Stadt und des Landkreises Rosenheim</t>
  </si>
  <si>
    <t>Berufsfachschule für Pflege des Krankenhausverbandes Ingolstadt am Klinikum</t>
  </si>
  <si>
    <t>Sandstr. 29</t>
  </si>
  <si>
    <t>Dr.-Walter-Asam-Schule, Sonderpädagogisches Förderzentrum Neuburg a.d.Donau</t>
  </si>
  <si>
    <t>Monheimer Straße 60</t>
  </si>
  <si>
    <t>Berufsfachschule für Pharmazeutisch-technische Assist. d. BBS Akademie Süd gGmbH München</t>
  </si>
  <si>
    <t>Orleansstr. 4 a</t>
  </si>
  <si>
    <t>Seerosenschule Sonderpädagogisches Förderzentrum Poing</t>
  </si>
  <si>
    <t>Seerosenstr. 19</t>
  </si>
  <si>
    <t>Anni-Braun-Schule, Förderzentrum,Förderschwerpunkt Sprache an der Musenbergstraße München</t>
  </si>
  <si>
    <t>Berufsfachschule für Pflege der Gemeinn.Gesell. für soziale Dienste DAA-mbH Ingolstadt</t>
  </si>
  <si>
    <t>Antoniushaus-Schule Marktl Förderzentrum, Förderschwerpunkt emo.u.soz. Entwicklung</t>
  </si>
  <si>
    <t>Antoniusstraße 7</t>
  </si>
  <si>
    <t>Korbinianschule Steinhöring, Priv. Förderzentrum, Förderschwerpunkt geist. Entwicklung</t>
  </si>
  <si>
    <t>Münchener Straße 45</t>
  </si>
  <si>
    <t>85643</t>
  </si>
  <si>
    <t>Steinhöring</t>
  </si>
  <si>
    <t>Rupertusschule Piding, Priv.Förderzentrum, Förderschwerpunkt geist.Entwickl. d. Kath.Jugendfü</t>
  </si>
  <si>
    <t>Mauthauser Str. 1 - 5</t>
  </si>
  <si>
    <t>83451</t>
  </si>
  <si>
    <t>Piding</t>
  </si>
  <si>
    <t>Sonderpädagogisches Förderzentrum Rosenheim</t>
  </si>
  <si>
    <t>Am Gries 25</t>
  </si>
  <si>
    <t>Sophie-Scholl-Schule, Priv. Förderzentrum, Förder- schwerpunkt geist. Entwicklung Neuburg</t>
  </si>
  <si>
    <t>Joseph-Haydn-Straße 14</t>
  </si>
  <si>
    <t>Sonderpädagogisches Förderzentrum München Süd-Ost Neuperlach</t>
  </si>
  <si>
    <t>Gerhart-Hauptmann-Ring 15</t>
  </si>
  <si>
    <t>Berufsfachschule für Pflege des Evang.-Luth. Diakoniewerks Hohenbrunn in Strub</t>
  </si>
  <si>
    <t>Priv. Fachakademie z. Ausbildung v. Restauratoren f. Möbel und Holzobjekte München d. Goering-Inst.</t>
  </si>
  <si>
    <t>Giselastr. 7</t>
  </si>
  <si>
    <t>Städt. Berufsschule für Rechts- und Verwaltungsberufe München</t>
  </si>
  <si>
    <t>Städt. Berufsschule für Lagerlogistik Groß- und Außenhandel München</t>
  </si>
  <si>
    <t>Berufsfachschule für med.-techn. Radiologieassist. d. Krankenhauszweckverbands Ingolstadt am Klinikum</t>
  </si>
  <si>
    <t>Berufsfachschule für Physiotherapie des Krankenhauszweckverbands Ingolstadt am Klinikum</t>
  </si>
  <si>
    <t>Berufsfachschule für Ergotherapie des Krankenhauszweckverbandes Ingolstadt am Klinikum</t>
  </si>
  <si>
    <t>Privates Förderzentrum mit Förderschwerpunkt geistige Entwicklung in Freising</t>
  </si>
  <si>
    <t>Gartenstr. 42</t>
  </si>
  <si>
    <t>Konrad-von-Parzham-Schule Altötting, Priv. Förderzentrum, Förderschwerp. geistige Entwicklung</t>
  </si>
  <si>
    <t>Caritasweg 1</t>
  </si>
  <si>
    <t>Städt. Berufsschule für Zahntechnik, Chemie-, Biologie- und Drogerieberufe München</t>
  </si>
  <si>
    <t>Edith-Stein-Schule, Priv. staatl. anerk.Förderzent Förderschwerp. Sehen d.Sehbehind.- u.Blindenzentr.</t>
  </si>
  <si>
    <t>Städt. Berufsschule für zahnmedizinische Fachangestellte München</t>
  </si>
  <si>
    <t>Orleansstr. 4</t>
  </si>
  <si>
    <t>Städt. Berufsschule f.Fachkräfte in Arzt- u. Tierarztpraxen und pharmazeut.-kfm.Angest. München</t>
  </si>
  <si>
    <t>Staatl. Berufsfachschule für gastgewerbliche Berufe Traunstein</t>
  </si>
  <si>
    <t>Heiglhofstr. 63</t>
  </si>
  <si>
    <t>Montessori-Schule der Aktion Sonnenschein,München, Sonderpäd.Förderzentr.f.Kinder m.u.ohne Förderbed.</t>
  </si>
  <si>
    <t>Fachakademie für Wirtschaft der Mittelstandsakademie Bayern gUG München</t>
  </si>
  <si>
    <t>Lindwurmstr. 117</t>
  </si>
  <si>
    <t>Hachinger Tal Schule, Sonderpädagogisches Förderzentrum Unterhaching</t>
  </si>
  <si>
    <t>Grünwalder Weg 8 c</t>
  </si>
  <si>
    <t>Priv. Förderzentrum, Förderschwerpunkt geist. Entwickl.u. weit. Förderbedarf München</t>
  </si>
  <si>
    <t>Rupert-Bodner-Str. 6</t>
  </si>
  <si>
    <t>Theodor-Heuss-Platz 6</t>
  </si>
  <si>
    <t>Staatl. anerk. priv. Förderzentrum Förderschwerp. soz. u. emot. Entwicklung Eichstätt</t>
  </si>
  <si>
    <t>Kinderdorfstr. 6</t>
  </si>
  <si>
    <t>Johann-Nepomuk-von-Kurz-Schule, Förderzentr. mit Förderschwerpunkt körp.u.motor.Entwickl.,Ingolst.</t>
  </si>
  <si>
    <t>Elbrachtstr. 20</t>
  </si>
  <si>
    <t>Inntal-Schule, Sonderpädagogisches Förderzentrum Brannenburg</t>
  </si>
  <si>
    <t>Pienzenauerstraße 2</t>
  </si>
  <si>
    <t>St. Valentinsschule Ruhpolding,  Priv. Förderzentrum, Förderschwerpunkt geist.Entwicklung</t>
  </si>
  <si>
    <t>Im Speck 4</t>
  </si>
  <si>
    <t>Förderzentrum, Förderschwerpunkt geistige Entwicklung Unterhaching</t>
  </si>
  <si>
    <t>Grünwalder Weg 8</t>
  </si>
  <si>
    <t>Kampenwand-Schule, Sonderpädagogisches Förderzentrum Prien a.Chiemsee</t>
  </si>
  <si>
    <t>Joseph-von-Fraunhofer-Str. 10</t>
  </si>
  <si>
    <t>Grundschule Garching a.d.Alz</t>
  </si>
  <si>
    <t>Janischplatz 1</t>
  </si>
  <si>
    <t>84518</t>
  </si>
  <si>
    <t>Garching a.d.Alz</t>
  </si>
  <si>
    <t>Private Jules Verne Grundschule der Jules Verne Campus gemeinnützige GmbH in München</t>
  </si>
  <si>
    <t>Bayerwaldstr. 8 - 18</t>
  </si>
  <si>
    <t>Montessori-Schule Grassau, private Mittelschule der Montessori-Fördergemeinschaft Chiemgau e.V.</t>
  </si>
  <si>
    <t>Nußbaumweg 40</t>
  </si>
  <si>
    <t>Montessori-Schule Hausham, Priv. Volksschule (Grund- und Hauptschule)</t>
  </si>
  <si>
    <t>Naturfreundestr. 4</t>
  </si>
  <si>
    <t>Isar-Mittelschule München</t>
  </si>
  <si>
    <t>Montessori-Schule  Inning a.Ammersee, Priv. Volksschule (Grund- und Hauptschule)</t>
  </si>
  <si>
    <t>Landsberger Str. 2</t>
  </si>
  <si>
    <t>82266</t>
  </si>
  <si>
    <t>Inning a.Ammersee</t>
  </si>
  <si>
    <t>Private Volksschule Holzkirchen (Grundschule)</t>
  </si>
  <si>
    <t>James Krüss-Grundschule  Gilching</t>
  </si>
  <si>
    <t>Landsberger Str. 17</t>
  </si>
  <si>
    <t>Grundschule Erding, am Ludwig-Simmet-Anger</t>
  </si>
  <si>
    <t>Ludwig-Simmet-Anger 1</t>
  </si>
  <si>
    <t>Grundschule Kirchweidach</t>
  </si>
  <si>
    <t>84558</t>
  </si>
  <si>
    <t>Kirchweidach</t>
  </si>
  <si>
    <t>Grundschule München, Astrid-Lindgren-Straße 11</t>
  </si>
  <si>
    <t>Astrid-Lindgren-Str. 11</t>
  </si>
  <si>
    <t>Montessori-Schule Dietramszell,  private Mittelschule des Montessori-Trägerverein e.V.</t>
  </si>
  <si>
    <t>Klosterplatz 1</t>
  </si>
  <si>
    <t>Priv. Montessori-Volksschule Pfaffenhofen a.d.Ilm, Grundschule d. Montessori Betreibergesellschaft</t>
  </si>
  <si>
    <t>Pettenkoferstr. 3</t>
  </si>
  <si>
    <t>Alfons-Peter-Grundschule Peiting</t>
  </si>
  <si>
    <t>Kampfgartenweg 18</t>
  </si>
  <si>
    <t>Grundschule München,  Markgrafenstraße 33</t>
  </si>
  <si>
    <t>Markgrafenstr. 33</t>
  </si>
  <si>
    <t>Montessori-Schule Traunstein, Priv. Volksschule  (Grund- und Hauptschule)</t>
  </si>
  <si>
    <t>Nussbaumer Str. 32</t>
  </si>
  <si>
    <t>Dorfschule Walchensee, private staatl. anerkannte Grundschule der Dorfleben Walchensee gGmbH</t>
  </si>
  <si>
    <t>Kastanienallee 1</t>
  </si>
  <si>
    <t>82432</t>
  </si>
  <si>
    <t>Walchensee</t>
  </si>
  <si>
    <t>Private Montessori-Volksschule Oberding - Aufkirchen (Grund- und Hauptschule)</t>
  </si>
  <si>
    <t>Pfr.-Mittermair-Straße 75</t>
  </si>
  <si>
    <t>Grundschule München,  Lincolnstraße 62</t>
  </si>
  <si>
    <t>Erdkinderschule Lohkirchen, private Grund- und Hauptschule</t>
  </si>
  <si>
    <t>Eberharting 1</t>
  </si>
  <si>
    <t>84494</t>
  </si>
  <si>
    <t>Lohkirchen</t>
  </si>
  <si>
    <t>Grundschule Inning a.Holz</t>
  </si>
  <si>
    <t>Hauptstr. 27</t>
  </si>
  <si>
    <t>Inning a.Holz</t>
  </si>
  <si>
    <t>Grundschule Erlenau in Rosenheim</t>
  </si>
  <si>
    <t>Sixtstr. 3</t>
  </si>
  <si>
    <t>Grundschule München, Gertrud-Bäumer-Straße 19</t>
  </si>
  <si>
    <t>Gertrud-Bäumer-Str. 19</t>
  </si>
  <si>
    <t>Grundschule Deisenhofen in Oberhaching</t>
  </si>
  <si>
    <t>Schulstraße 4</t>
  </si>
  <si>
    <t>Grundschule Gachenbach</t>
  </si>
  <si>
    <t>86565</t>
  </si>
  <si>
    <t>Gachenbach</t>
  </si>
  <si>
    <t>Priv. Bilinguale Deutsch-Italienische Grundschule Leonardo-da-Vinci d.BiDlBi e.V. München</t>
  </si>
  <si>
    <t>Grundschule Marzling</t>
  </si>
  <si>
    <t>Rudlfinger Str. 8</t>
  </si>
  <si>
    <t>85417</t>
  </si>
  <si>
    <t>Marzling</t>
  </si>
  <si>
    <t>Grundschule München, Gerastraße 6</t>
  </si>
  <si>
    <t>Grundschule München, Bäckerstraße 58</t>
  </si>
  <si>
    <t>Johann-Andreas-Schmeller- Mittelschule Scheyern</t>
  </si>
  <si>
    <t>Marienstr. 29</t>
  </si>
  <si>
    <t>Grundschule Eching, an der Nelkenstraße</t>
  </si>
  <si>
    <t>Nelkenstr. 30</t>
  </si>
  <si>
    <t>Mittelschule Lerchenfeld in Freising</t>
  </si>
  <si>
    <t>Moosstr. 46</t>
  </si>
  <si>
    <t>Grundschule München, Lehrer-Wirth-Straße 31</t>
  </si>
  <si>
    <t>Lehrer-Wirth-Str. 31</t>
  </si>
  <si>
    <t>Grundschule München, Margarethe-Danzi-Straße 17</t>
  </si>
  <si>
    <t>Margarethe-Danzi-Straße 17</t>
  </si>
  <si>
    <t>Priv. Immanuel-Volksschule (Grundsch.) München d .Fördervereins adventistischer Schulen Bayern e.V.</t>
  </si>
  <si>
    <t>Oberauer Str. 3 - 5</t>
  </si>
  <si>
    <t>Priv. Montessori-Volksschule Hohenbrunn (Mittelschule)</t>
  </si>
  <si>
    <t>Riemerling</t>
  </si>
  <si>
    <t>Grundschule Hepberg</t>
  </si>
  <si>
    <t>85120</t>
  </si>
  <si>
    <t>Hepberg</t>
  </si>
  <si>
    <t>James-Loeb-Grundschule Murnau a. Staffelsee</t>
  </si>
  <si>
    <t>Dr.-August-Einsele-Ring 8</t>
  </si>
  <si>
    <t>Japanische Internationale  Schule München, Private Volksschule (Grund- und Hauptschule)</t>
  </si>
  <si>
    <t>Bleyerstr. 4</t>
  </si>
  <si>
    <t>Pythagoras-Schule, Priv. staatl. gen. Volksschule (GS u. THS I) der Republik Griechenland, München</t>
  </si>
  <si>
    <t>Ernsbergerstr. 3 a</t>
  </si>
  <si>
    <t>Grundschule München, An der Schäferwiese 5</t>
  </si>
  <si>
    <t>An der Schäferwiese 5</t>
  </si>
  <si>
    <t>Grundschule Huglfing</t>
  </si>
  <si>
    <t>Seeleite 33</t>
  </si>
  <si>
    <t>Grundschule München, Helmholtzstraße 6</t>
  </si>
  <si>
    <t>Helmholtzstr. 6</t>
  </si>
  <si>
    <t>Private Montessori Volksschule  Starnberg (Grund- und Hauptschule)</t>
  </si>
  <si>
    <t>Josef-Fischhaber-Str. 29</t>
  </si>
  <si>
    <t>Grundschule München, Fritz-Lutz-Straße 24</t>
  </si>
  <si>
    <t>Fritz-Lutz-Str. 24</t>
  </si>
  <si>
    <t>Montessori-Schule Kösching, private Grundschule</t>
  </si>
  <si>
    <t>Bahnhofstraße 43-43a</t>
  </si>
  <si>
    <t>Grundschule Ingolstadt, Auf der Schanz</t>
  </si>
  <si>
    <t>Auf der Schanz 28</t>
  </si>
  <si>
    <t>Mittelschule Ingolstadt, Auf der Schanz</t>
  </si>
  <si>
    <t>Grundschule  Gotthold-Ephraim-Lessing, Ingolstadt</t>
  </si>
  <si>
    <t>Lessingstr. 50</t>
  </si>
  <si>
    <t>Gotthold-Ephraim-Lessing- Mittelschule Ingolstadt</t>
  </si>
  <si>
    <t>Grundschule Ingolstadt, an der Münchener Straße</t>
  </si>
  <si>
    <t>Münchener Str. 65</t>
  </si>
  <si>
    <t>Gebrüder-Asam-Mittelschule Ingolstadt</t>
  </si>
  <si>
    <t>Maximilianstr. 21</t>
  </si>
  <si>
    <t>Grundschule Ingolstadt, an der Pestalozzistraße</t>
  </si>
  <si>
    <t>Mittelschule Ingolstadt, an der Pestalozzistraße</t>
  </si>
  <si>
    <t>Wilhelm-Ernst-Grundschule Ingolstadt</t>
  </si>
  <si>
    <t>Feselenstraße 42</t>
  </si>
  <si>
    <t>Christoph-Kolumbus-Grundschule Ingolstadt</t>
  </si>
  <si>
    <t>Ungernederstr. 11</t>
  </si>
  <si>
    <t>Montessori-Schule Kaufering, private Volksschule  (Grund- und Hauptschule)</t>
  </si>
  <si>
    <t>Viktor-Frankl-Str. 29</t>
  </si>
  <si>
    <t>Sir-William-Herschel-Mittelschule Ingolstadt</t>
  </si>
  <si>
    <t>Herschelstr. 26</t>
  </si>
  <si>
    <t>Grundschule Ingolstadt-Etting</t>
  </si>
  <si>
    <t>Florian-Geyer-Str. 4</t>
  </si>
  <si>
    <t>Mittelschule Ingolstadt-Friedrichshofen</t>
  </si>
  <si>
    <t>Jurastr. 2</t>
  </si>
  <si>
    <t>Grundschule Ingolstadt-Gerolfing</t>
  </si>
  <si>
    <t>Wolfsgartenstr. 2</t>
  </si>
  <si>
    <t>Grundschule Ingolstadt-Haunwöhr</t>
  </si>
  <si>
    <t>Habsburgerstr. 15</t>
  </si>
  <si>
    <t>Grundschule Ingolstadt-Irgertsheim</t>
  </si>
  <si>
    <t>Fröbelstr. 4</t>
  </si>
  <si>
    <t>Grundschule Ingolstadt-Mailing</t>
  </si>
  <si>
    <t>Regensburger Str. 250</t>
  </si>
  <si>
    <t>Mittelschule Ingolstadt-Oberhaunstadt</t>
  </si>
  <si>
    <t>Bernd-Rosemeyer-Str. 1</t>
  </si>
  <si>
    <t>Grundschule Ingolstadt-Ringsee</t>
  </si>
  <si>
    <t>Geisenfelder Str. 48</t>
  </si>
  <si>
    <t>Grundschule Ingolstadt-Unsernherrn</t>
  </si>
  <si>
    <t>Münchener Str. 255</t>
  </si>
  <si>
    <t>Grundschule Ingolstadt-Zuchering</t>
  </si>
  <si>
    <t>Seeweg 7</t>
  </si>
  <si>
    <t>Private Montessorischule Ingolstadt, staatlich genehmigte Grund- und Hauptschule</t>
  </si>
  <si>
    <t>Silva-Grundschule Kirchheim</t>
  </si>
  <si>
    <t>Gruber Str. 11</t>
  </si>
  <si>
    <t>Mittelschule Rosenheim, Am Luitpoldpark</t>
  </si>
  <si>
    <t>Wittelsbacherstr. 16</t>
  </si>
  <si>
    <t>Lukas-Schule München,  Private evangelische Mittelschule  der Lukas-Schulen gGmbH</t>
  </si>
  <si>
    <t>Grundschule München, Agilolfingerplatz 1</t>
  </si>
  <si>
    <t>Agilolfingerplatz 1</t>
  </si>
  <si>
    <t>Mittelschule München, Albert-Schweitzer-Straße 59</t>
  </si>
  <si>
    <t>Albert-Schweitzer-Str. 59</t>
  </si>
  <si>
    <t>Grundschule München, Alfonsstraße 8</t>
  </si>
  <si>
    <t>Alfonsstr. 8</t>
  </si>
  <si>
    <t>Mittelschule München, Alfonsstraße 8</t>
  </si>
  <si>
    <t>Grundschule München, am Amphionpark, Welzenbachstraße 12</t>
  </si>
  <si>
    <t>Welzenbachstr. 12</t>
  </si>
  <si>
    <t>Carl-Orff-Grundschule Dießen a.Ammersee</t>
  </si>
  <si>
    <t>Buzallee 6 - 8</t>
  </si>
  <si>
    <t>Grundschule München, Bad-Soden-Straße 27</t>
  </si>
  <si>
    <t>Bad-Soden-Str. 27</t>
  </si>
  <si>
    <t>Grundschule München, Balanstraße 153</t>
  </si>
  <si>
    <t>Balanstr. 153</t>
  </si>
  <si>
    <t>Mittelschule München, Cincinnatistraße 63</t>
  </si>
  <si>
    <t>Cincinnatistr. 63</t>
  </si>
  <si>
    <t>Grundschule München, am Bayernplatz, Hiltenspergerstraße 72</t>
  </si>
  <si>
    <t>Hiltenspergerstr. 72</t>
  </si>
  <si>
    <t>Grundschule München, Bazeillesstraße  8</t>
  </si>
  <si>
    <t>Bazeillesstr. 8</t>
  </si>
  <si>
    <t>Grundschule München, Berg-am-Laim-Straße 142</t>
  </si>
  <si>
    <t>Berg-am-Laim-Str. 142</t>
  </si>
  <si>
    <t>Grundschule München, Bergmannstraße 36</t>
  </si>
  <si>
    <t>Bergmannstr. 36</t>
  </si>
  <si>
    <t>Grundschule München, Berner Str. 6</t>
  </si>
  <si>
    <t>Berner Str. 6</t>
  </si>
  <si>
    <t>Sokrates-Schule, Priv. Volksschule der Republik Griechenland,  München, an der Zamdorfer Straße</t>
  </si>
  <si>
    <t>Zamdorfer Str. 26</t>
  </si>
  <si>
    <t>Grundschule München, Blumenauer Straße 11</t>
  </si>
  <si>
    <t>Blumenauer Str. 11</t>
  </si>
  <si>
    <t>Mittelschule München, Blumenauer Straße 11</t>
  </si>
  <si>
    <t>Musisch-Aktive Montessori-Schule Bad Tölz, priv. Volksschule (Grund- und Hauptschule)</t>
  </si>
  <si>
    <t>Anton-Höfter-Str. 16</t>
  </si>
  <si>
    <t>Grundschule München, Boschetsrieder Straße 35</t>
  </si>
  <si>
    <t>Grundschule München, Canisiusplatz 2</t>
  </si>
  <si>
    <t>Canisiusplatz 2</t>
  </si>
  <si>
    <t>Grundschule München, Dachauer Straße 98</t>
  </si>
  <si>
    <t>Grundschule München,  Dom-Pedro-Platz 2</t>
  </si>
  <si>
    <t>Dom-Pedro-Platz 2</t>
  </si>
  <si>
    <t>Montessori-Schule Eichstätt, private Mittelschule des Montessori-Eichstätt e.V.</t>
  </si>
  <si>
    <t>Kardinal-Schröffer-Str. 5</t>
  </si>
  <si>
    <t>Grundschule München,  Droste-Hülshoff-Straße 9</t>
  </si>
  <si>
    <t>Mittelschule München, am Echardinger Grünstreifen, Innsbrucker Ring 75</t>
  </si>
  <si>
    <t>Grundschule München,  Eduard-Spranger-Straße 15 b</t>
  </si>
  <si>
    <t>Eduard-Spranger-Str. 15 b</t>
  </si>
  <si>
    <t>80935</t>
  </si>
  <si>
    <t>Mittelschule München, Eduard-Spranger-Straße 17</t>
  </si>
  <si>
    <t>Grundschule München,  Ernst-Reuter-Straße 4</t>
  </si>
  <si>
    <t>Grundschule München,  Pfarrer-Grimm-Straße 1</t>
  </si>
  <si>
    <t>Grundschule München,  Eversbuschstraße 182</t>
  </si>
  <si>
    <t>Eversbuschstr. 182</t>
  </si>
  <si>
    <t>Grundschule München,  Farinellistraße 7</t>
  </si>
  <si>
    <t>Farinellistr. 7</t>
  </si>
  <si>
    <t>Grundschule München,  Feldbergstraße 85</t>
  </si>
  <si>
    <t>Feldbergstr. 85</t>
  </si>
  <si>
    <t>Mittelschule München, Feldbergstraße 85</t>
  </si>
  <si>
    <t>Grundschule München,  Feldmochinger Straße 251</t>
  </si>
  <si>
    <t>Feldmochinger Str. 251</t>
  </si>
  <si>
    <t>Grundschule München,  Flurstraße 4</t>
  </si>
  <si>
    <t>Grundschule München,  Forellenstraße 5</t>
  </si>
  <si>
    <t>Forellenstr. 5</t>
  </si>
  <si>
    <t>Grundschule München,  Forstenrieder Allee 175</t>
  </si>
  <si>
    <t>Forstenrieder Allee 175</t>
  </si>
  <si>
    <t>Mittelschule München, Franz-Nißl-Straße 55</t>
  </si>
  <si>
    <t>Franz-Nißl-Str. 55</t>
  </si>
  <si>
    <t>Grundschule München,  Gärtnerplatz</t>
  </si>
  <si>
    <t>Grundschule München,  Fröttmaninger Straße 21</t>
  </si>
  <si>
    <t>Grundschule München, Fromundstraße 5</t>
  </si>
  <si>
    <t>Fromundstr. 5</t>
  </si>
  <si>
    <t>Mittelschule München, Fromundstraße 5</t>
  </si>
  <si>
    <t>Grundschule München,  Führichstraße 53</t>
  </si>
  <si>
    <t>Führichstr. 53</t>
  </si>
  <si>
    <t>Montessori-Schule Biberkor  private Grund- und Hauptschule,  Berg-Höhenrain</t>
  </si>
  <si>
    <t>Biberkorstr. 21</t>
  </si>
  <si>
    <t>Mittelschule München, Führichstraße 53</t>
  </si>
  <si>
    <t>Grundschule München, Fürstenrieder Straße 30</t>
  </si>
  <si>
    <t>Fürstenrieder Str. 30</t>
  </si>
  <si>
    <t>Mittelschule München, Fürstenrieder Straße 30</t>
  </si>
  <si>
    <t>Grundschule München, Gänselieselstraße 33</t>
  </si>
  <si>
    <t>Gänselieselstr. 33</t>
  </si>
  <si>
    <t>Grundschule München, Gebelestraße 2</t>
  </si>
  <si>
    <t>Gebelestr. 2</t>
  </si>
  <si>
    <t>Grundschule München, Gotzinger Platz 1</t>
  </si>
  <si>
    <t>Gotzinger Platz 1</t>
  </si>
  <si>
    <t>Mittelschule München, Gotzinger Platz 1</t>
  </si>
  <si>
    <t>Grundschule München, Gotzmannstraße 19</t>
  </si>
  <si>
    <t>Gotzmannstr. 19</t>
  </si>
  <si>
    <t>Grundschule München, Grafinger Straße 71</t>
  </si>
  <si>
    <t>Grafinger Str. 71</t>
  </si>
  <si>
    <t>Grundschule München, Grandlstraße 5</t>
  </si>
  <si>
    <t>Grundschule Penzberg, an der Birkenstraße</t>
  </si>
  <si>
    <t>Birkenstr. 9</t>
  </si>
  <si>
    <t>Grundschule München, Großhaderner Straße 50</t>
  </si>
  <si>
    <t>Großhaderner Str. 50</t>
  </si>
  <si>
    <t>81375</t>
  </si>
  <si>
    <t>Grundschule München, Guldeinstraße 27</t>
  </si>
  <si>
    <t>Guldeinstr. 27</t>
  </si>
  <si>
    <t>Grundschule München, Haimhauserstraße 23</t>
  </si>
  <si>
    <t>Haimhauserstr. 23</t>
  </si>
  <si>
    <t>Grundschule München, Haldenbergerstraße 27</t>
  </si>
  <si>
    <t>Haldenbergerstr. 27</t>
  </si>
  <si>
    <t>80997</t>
  </si>
  <si>
    <t>Mittelschule München, Haldenbergerstraße 27</t>
  </si>
  <si>
    <t>Montessori-Schule Penzberg, Private Volksschule  (Grund- und Hauptschule)</t>
  </si>
  <si>
    <t>Seeshaupter Str. 32</t>
  </si>
  <si>
    <t>Grundschule München, Herrnstraße 21</t>
  </si>
  <si>
    <t>Grundschule München, Herterichstraße 41</t>
  </si>
  <si>
    <t>Herterichstr. 41</t>
  </si>
  <si>
    <t>Grundschule München, Fernpaßstraße 41</t>
  </si>
  <si>
    <t>Fernpaßstr. 41</t>
  </si>
  <si>
    <t>Mittelschule München, Fernpaßstraße 41</t>
  </si>
  <si>
    <t>Grundschule München, Hirschbergstraße 33</t>
  </si>
  <si>
    <t>Grundschule München, Hochstraße 31</t>
  </si>
  <si>
    <t>Hochstr. 31</t>
  </si>
  <si>
    <t>Grundschule München, Hugo-Wolf-Straße 70</t>
  </si>
  <si>
    <t>Grundschule Dorfen, am Mühlanger</t>
  </si>
  <si>
    <t>Mühlangerstr. 8</t>
  </si>
  <si>
    <t>Grundschule München, Ichostraße 2</t>
  </si>
  <si>
    <t>Ichostr. 2</t>
  </si>
  <si>
    <t>Mittelschule München, Ichostraße 2</t>
  </si>
  <si>
    <t>Grundschule München, Implerstraße 35</t>
  </si>
  <si>
    <t>Implerstr. 35</t>
  </si>
  <si>
    <t>Mittelschule München, Implerstraße 35</t>
  </si>
  <si>
    <t>Grundschule München, Peslmüllerstraße 8</t>
  </si>
  <si>
    <t>Peslmüllerstr. 8</t>
  </si>
  <si>
    <t>Mittelschule München, Inzeller Weg 4</t>
  </si>
  <si>
    <t>Inzeller Weg 4</t>
  </si>
  <si>
    <t>Grundschule München, Ittlingerstraße 36</t>
  </si>
  <si>
    <t>Ittlingerstr. 36</t>
  </si>
  <si>
    <t>Grundschule München, Karl-Marx-Ring 63</t>
  </si>
  <si>
    <t>Karl-Marx-Ring 63</t>
  </si>
  <si>
    <t>Grundschule München, Kirchenstraße 11</t>
  </si>
  <si>
    <t>Kirchenstr. 11</t>
  </si>
  <si>
    <t>Grundschule München, Klenzestraße 48</t>
  </si>
  <si>
    <t>Klenzestr. 48</t>
  </si>
  <si>
    <t>Grundschule München,  Knappertsbuschstraße 43</t>
  </si>
  <si>
    <t>Ruth-Drexel-Str. 27</t>
  </si>
  <si>
    <t>Mittelschule München, Knappertsbuschstraße 43</t>
  </si>
  <si>
    <t>Knappertsbuschstr. 43</t>
  </si>
  <si>
    <t>Grundschule München, Königswieser Straße 7</t>
  </si>
  <si>
    <t>Königswieser Str. 7</t>
  </si>
  <si>
    <t>Grundschule München, Konrad-Celtis-Straße 44</t>
  </si>
  <si>
    <t>Konrad-Celtis-Str. 44</t>
  </si>
  <si>
    <t>Grundschule München, Lehrer-Götz-Weg 21</t>
  </si>
  <si>
    <t>Lehrer-Götz-Weg 21</t>
  </si>
  <si>
    <t>Grundschule München, Hildegard-von-Bingen-Anger 4</t>
  </si>
  <si>
    <t>Hildegard-von-Bingen-Anger 4</t>
  </si>
  <si>
    <t>Grundschule München, Jenaer Straße 3</t>
  </si>
  <si>
    <t>Jenaer Str. 3</t>
  </si>
  <si>
    <t>Grundschule München, Gilmstraße 46</t>
  </si>
  <si>
    <t>Mittelschule München, Leipziger Straße 7</t>
  </si>
  <si>
    <t>Leipziger Str. 7</t>
  </si>
  <si>
    <t>Grundschule München, Lerchenauer Straße 322</t>
  </si>
  <si>
    <t>Lerchenauer Str. 322</t>
  </si>
  <si>
    <t>Grundschule München, Limesstraße  38</t>
  </si>
  <si>
    <t>Limesstr. 38</t>
  </si>
  <si>
    <t>Private Maria-Montessori- Volksschule München (Grund- und Hauptschule)</t>
  </si>
  <si>
    <t>Willi-Gebhardt-Ufer 32</t>
  </si>
  <si>
    <t>Grundschule München, Manzostraße 79</t>
  </si>
  <si>
    <t>Manzostr. 79</t>
  </si>
  <si>
    <t>Grundschule München, Mariahilfplatz 18</t>
  </si>
  <si>
    <t>Mariahilfplatz 18</t>
  </si>
  <si>
    <t>Grundschule München, Maria-Ward-Straße 1</t>
  </si>
  <si>
    <t>Maria-Ward-Str. 1</t>
  </si>
  <si>
    <t>Grundschule München, Blutenburgstraße 3</t>
  </si>
  <si>
    <t>Blutenburgstr. 3</t>
  </si>
  <si>
    <t>Grundschule München, Max-Kolmsperger-Straße 6</t>
  </si>
  <si>
    <t>Max-Kolmsperger-Str. 6</t>
  </si>
  <si>
    <t>Grundschule München, Oberföhringer Straße 224</t>
  </si>
  <si>
    <t>Oberföhringer Str. 224</t>
  </si>
  <si>
    <t>Grundschule München, Oselstraße 21</t>
  </si>
  <si>
    <t>Oselstr. 21</t>
  </si>
  <si>
    <t>Grundschule München, Ostpreußenstraße 88</t>
  </si>
  <si>
    <t>Ostpreußenstr. 88</t>
  </si>
  <si>
    <t>Grundschule München, Paulckestraße 10</t>
  </si>
  <si>
    <t>Mittelschule München, Perlacher Straße 114</t>
  </si>
  <si>
    <t>Perlacher Str. 114</t>
  </si>
  <si>
    <t>Bilinguale Grundschule Phorms München, Ersatzsch. in freier Trägerschaft d.Phorms Bavaria gGmbH</t>
  </si>
  <si>
    <t>Mittelschule München, Lehrer-Wirth-Straße 31</t>
  </si>
  <si>
    <t>Grundschule München, Pfanzeltplatz 10</t>
  </si>
  <si>
    <t>Pfanzeltplatz 10</t>
  </si>
  <si>
    <t>Grundschule München, Plinganserstraße 28</t>
  </si>
  <si>
    <t>Plinganserstr. 28</t>
  </si>
  <si>
    <t>Grundschule München, Regina-Ullmann-Straße 6</t>
  </si>
  <si>
    <t>Regina-Ullmann-Str. 6</t>
  </si>
  <si>
    <t>Grundschule München, Ravensburger Ring 37</t>
  </si>
  <si>
    <t>Ravensburger Ring 37</t>
  </si>
  <si>
    <t>Mittelschule München, Reichenaustraße 3</t>
  </si>
  <si>
    <t>Reichenaustr. 3</t>
  </si>
  <si>
    <t>Mittelschule München, Ridlerstraße 26</t>
  </si>
  <si>
    <t>Grundschule München, Rotbuchenstraße 81</t>
  </si>
  <si>
    <t>Rotbuchenstr. 81</t>
  </si>
  <si>
    <t>Grundschule München, Rothpletzstraße 40</t>
  </si>
  <si>
    <t>Grundschule München, Sambergerstraße 14</t>
  </si>
  <si>
    <t>Sambergerstr. 14</t>
  </si>
  <si>
    <t>Grundschule München, Sankt-Anna-Straße 22</t>
  </si>
  <si>
    <t>St.-Anna-Str. 22</t>
  </si>
  <si>
    <t>Grundschule München, Sankt-Martin-Straße 30</t>
  </si>
  <si>
    <t>St.-Martin-Str. 30</t>
  </si>
  <si>
    <t>Grundschule München, Schererplatz 3</t>
  </si>
  <si>
    <t>Schererplatz 3</t>
  </si>
  <si>
    <t>Mittelschule München, Peslmüllerstraße 8</t>
  </si>
  <si>
    <t>Grundschule München, Hanselmannstraße 45</t>
  </si>
  <si>
    <t>Hanselmannstr. 45</t>
  </si>
  <si>
    <t>Mittelschule München, Schleißheimer Straße 275</t>
  </si>
  <si>
    <t>Schleißheimer Str. 275</t>
  </si>
  <si>
    <t>Grundschule München,  Schrobenhausener Straße 15</t>
  </si>
  <si>
    <t>Schrobenhausener Str. 15</t>
  </si>
  <si>
    <t>Mittelschule München, Schrobenhausener Straße 15</t>
  </si>
  <si>
    <t>Grundschule München, Schubinweg 3</t>
  </si>
  <si>
    <t>Schubinweg 3</t>
  </si>
  <si>
    <t>Grundschule München, Schwanthalerstraße 87</t>
  </si>
  <si>
    <t>Schwanthalerstr. 87</t>
  </si>
  <si>
    <t>Grundschule München, Schwindstraße/Zentnerstraße 2</t>
  </si>
  <si>
    <t>Zentnerstr. 2</t>
  </si>
  <si>
    <t>80798</t>
  </si>
  <si>
    <t>Grundschule München, Senftenauerstraße 21</t>
  </si>
  <si>
    <t>Senftenauerstr. 21</t>
  </si>
  <si>
    <t>Grundschule München, Rennertstraße 10</t>
  </si>
  <si>
    <t>Rennertstr. 10</t>
  </si>
  <si>
    <t>Grundschule München, Simmernstraße 2</t>
  </si>
  <si>
    <t>Simmernstr. 2</t>
  </si>
  <si>
    <t>Mittelschule München, Simmernstraße 2</t>
  </si>
  <si>
    <t>Grundschule München, Burmesterstraße 23</t>
  </si>
  <si>
    <t>Burmesterstr. 23</t>
  </si>
  <si>
    <t>Mittelschule München, Situlistraße 87</t>
  </si>
  <si>
    <t>Situlistr. 87</t>
  </si>
  <si>
    <t>Grundschule München, Stielerstraße 6</t>
  </si>
  <si>
    <t>Grundschule München, Strehleranger 4</t>
  </si>
  <si>
    <t>Staudingerstraße 36</t>
  </si>
  <si>
    <t>Grundschule München, Stuntzstraße 55</t>
  </si>
  <si>
    <t>Stuntzstr. 55</t>
  </si>
  <si>
    <t>Mittelschule München, Stuntzstraße 55</t>
  </si>
  <si>
    <t>Grundschule München, Südliche Auffahrtsallee 82</t>
  </si>
  <si>
    <t>Südliche Auffahrtsallee 82</t>
  </si>
  <si>
    <t>Private Montessori-Volksschule Peißenberg (Grund- und Hauptschule)</t>
  </si>
  <si>
    <t>Wörther Kirchstr. 10</t>
  </si>
  <si>
    <t>Comenius-Grundschule Töging a.Inn</t>
  </si>
  <si>
    <t>Harter Weg 4</t>
  </si>
  <si>
    <t>84513</t>
  </si>
  <si>
    <t>Töging a.Inn</t>
  </si>
  <si>
    <t>Grundschule München, Toni-Pfülf-Straße 30</t>
  </si>
  <si>
    <t>Toni-Pfülf-Str. 30</t>
  </si>
  <si>
    <t>Mittelschule München, Toni-Pfülf-Straße 30</t>
  </si>
  <si>
    <t>Grundschule München, Torquato-Tasso-Straße 38</t>
  </si>
  <si>
    <t>Torquato-Tasso-Str. 38</t>
  </si>
  <si>
    <t>Mittelschule München, Torquato-Tasso-Straße 38</t>
  </si>
  <si>
    <t>Grundschule München, Türkenstraße 68</t>
  </si>
  <si>
    <t>Türkenstr. 68</t>
  </si>
  <si>
    <t>Grundschule München, Tumblingerstraße 6</t>
  </si>
  <si>
    <t>Grundschule München, Turnerstraße 46</t>
  </si>
  <si>
    <t>Turnerstr. 46</t>
  </si>
  <si>
    <t>Grundschule Winhöring</t>
  </si>
  <si>
    <t>Neuöttinger Str. 4</t>
  </si>
  <si>
    <t>84543</t>
  </si>
  <si>
    <t>Winhöring</t>
  </si>
  <si>
    <t>Grundschule München, Waldmeisterstraße 38</t>
  </si>
  <si>
    <t>Waldmeisterstr. 38</t>
  </si>
  <si>
    <t>Grundschule München, Walliser Straße 5</t>
  </si>
  <si>
    <t>Walliser Str. 5</t>
  </si>
  <si>
    <t>Mittelschule München, Walliser Straße 5</t>
  </si>
  <si>
    <t>Grundschule München, Weilerstraße 1</t>
  </si>
  <si>
    <t>Grundschule München, Weißenseestraße 45</t>
  </si>
  <si>
    <t>Weißenseestr. 45</t>
  </si>
  <si>
    <t>Grundschule München, Werdenfelsstraße 58</t>
  </si>
  <si>
    <t>Werdenfelsstr. 58</t>
  </si>
  <si>
    <t>Grundschule München, Gustl-Bayrhammer-Str. 21</t>
  </si>
  <si>
    <t>Gustl-Bayrhammer-Str. 21</t>
  </si>
  <si>
    <t>81248</t>
  </si>
  <si>
    <t>Mittelschule München, Wiesentfelser Straße 53</t>
  </si>
  <si>
    <t>Wiesentfelser Str. 53</t>
  </si>
  <si>
    <t>Grundschule München, Wilhelmstraße 29</t>
  </si>
  <si>
    <t>Grundschule München, Winthirplatz 6</t>
  </si>
  <si>
    <t>Winthirplatz 6</t>
  </si>
  <si>
    <t>Mittelschule München, Winthirplatz 6</t>
  </si>
  <si>
    <t>Mittelschule München, Wittelsbacherstraße 10</t>
  </si>
  <si>
    <t>Wittelsbacherstr. 10</t>
  </si>
  <si>
    <t>Mittelschule München, Wörthstraße 2</t>
  </si>
  <si>
    <t>Wörthstr. 2</t>
  </si>
  <si>
    <t>Grundschule München, Zielstattstraße 74</t>
  </si>
  <si>
    <t>Zielstattstr. 74</t>
  </si>
  <si>
    <t>Mittelschule München, Zielstattstraße 74</t>
  </si>
  <si>
    <t>Grundschule München, Thelottstraße  20</t>
  </si>
  <si>
    <t>Thelottstr. 20</t>
  </si>
  <si>
    <t>Grundschule München, Kafkastraße 9</t>
  </si>
  <si>
    <t>Kafkastr. 9</t>
  </si>
  <si>
    <t>Mittelschule München, Sambergerstraße 14</t>
  </si>
  <si>
    <t>Mittelschule München, Gerhart-Hauptmann-Ring 15</t>
  </si>
  <si>
    <t>Grundschule München, Nadistraße 3</t>
  </si>
  <si>
    <t>Nadistr. 3</t>
  </si>
  <si>
    <t>Grundschule München, Theodor-Heuss-Platz 6</t>
  </si>
  <si>
    <t>Grundschule München, Guardinistraße 60</t>
  </si>
  <si>
    <t>Guardinistr. 60</t>
  </si>
  <si>
    <t>Grundschule München, Am Hedernfeld 42-44</t>
  </si>
  <si>
    <t>Am Hedernfeld 42 - 44</t>
  </si>
  <si>
    <t>Lukas-Schule München, private evangelische Grundschule der Lukas-Schulen gGmbH</t>
  </si>
  <si>
    <t>Haderunstr. 1 a</t>
  </si>
  <si>
    <t>Private Grundschule Oberaudorf-Inntal der Petö und Inklusion gemeinnützige GmbH in Oberaudorf</t>
  </si>
  <si>
    <t>Rosenheimer Str. 118</t>
  </si>
  <si>
    <t>83080</t>
  </si>
  <si>
    <t>Oberaudorf</t>
  </si>
  <si>
    <t>Priv.Griechische Volksschule München, THS II, Edmund-Rumpler-Str.,München,d.Republik Griechenl.</t>
  </si>
  <si>
    <t>Edmund-Rumpler-Str. 9</t>
  </si>
  <si>
    <t>Private Griechische Volksschule München, TH II, der Republik Griechenland</t>
  </si>
  <si>
    <t>Aristoteles-Schule,Priv.Volksschule (GS u.THS I) der Republik Griechenland, München</t>
  </si>
  <si>
    <t>Ecole primaire francaise Jean Renoir, Grundschule München</t>
  </si>
  <si>
    <t>Grundschule Utting a.Ammersee</t>
  </si>
  <si>
    <t>Schulweg 2</t>
  </si>
  <si>
    <t>86919</t>
  </si>
  <si>
    <t>Utting am Ammersee</t>
  </si>
  <si>
    <t>Grundschule Rosenheim-Happing</t>
  </si>
  <si>
    <t>Eichenholzstr. 1</t>
  </si>
  <si>
    <t>Private Griechische Volksschule München, an der Hinterbärenbadstraße (Grund- und Teilhauptsch. I)</t>
  </si>
  <si>
    <t>Hinterbärenbadstr. 71 - 73</t>
  </si>
  <si>
    <t>Sinai-Grundschule d.Israelitischen Kultusgemeinde, priv. staatl. anerk. jüdische Volksschule München</t>
  </si>
  <si>
    <t>Theresia-Gerhardinger-Grundschule am Anger der Armen Schulschwestern V.U.L.FR., München</t>
  </si>
  <si>
    <t>Prinzregentenschule Grundschule Rosenheim</t>
  </si>
  <si>
    <t>Prinzregentenstr. 62</t>
  </si>
  <si>
    <t>Jan-Amos-Comenius-Grundschule der Münchner Schulstiftung - Ernst v. Borries</t>
  </si>
  <si>
    <t>Kaflerstr. 14</t>
  </si>
  <si>
    <t>Montessori-Schule f. ganzheitliches Lernen, priv. Grund- u. Hauptschule, Freilassing</t>
  </si>
  <si>
    <t>Lindenstr. 22</t>
  </si>
  <si>
    <t>Astrid-Lindgren-Grundschule Rosenheim</t>
  </si>
  <si>
    <t>Innsbrucker Str. 1</t>
  </si>
  <si>
    <t>Inklusive Montessori Schule an der Balanstraße, München, Volksschule (GS + HS)</t>
  </si>
  <si>
    <t>Balanstr. 73</t>
  </si>
  <si>
    <t>86949</t>
  </si>
  <si>
    <t>Windach</t>
  </si>
  <si>
    <t>Grundschule Rosenheim-Fürstätt</t>
  </si>
  <si>
    <t>Grundschule Garching b. München, West</t>
  </si>
  <si>
    <t>St.-Severin-Str. 3</t>
  </si>
  <si>
    <t>Garching b. München</t>
  </si>
  <si>
    <t>Max-Mannheimer-Mittelschule Garching b. München</t>
  </si>
  <si>
    <t>Josef-Guggenmos-Schule, Grundschule Altötting</t>
  </si>
  <si>
    <t>Sonnengasse 8</t>
  </si>
  <si>
    <t>Aktive Schule Petershausen gGmbH - Grundschule in freier Trägerschaft</t>
  </si>
  <si>
    <t>Jetzendorfer Str. 6</t>
  </si>
  <si>
    <t>85238</t>
  </si>
  <si>
    <t>Petershausen</t>
  </si>
  <si>
    <t>Weiß-Ferdl-Mittelschule Altötting</t>
  </si>
  <si>
    <t>Kreszentiaheimstr. 50</t>
  </si>
  <si>
    <t>Private Heimvolksschule im Franziskushaus in Altötting (Grund- und Hauptschule)</t>
  </si>
  <si>
    <t>Neuöttinger Str. 53</t>
  </si>
  <si>
    <t>Hans-Stethaimer-Grundschule Burghausen</t>
  </si>
  <si>
    <t>Stadtplatz 36</t>
  </si>
  <si>
    <t>Johannes-Hess-Grundschule Burghausen</t>
  </si>
  <si>
    <t>Robert-Koch-Str. 13</t>
  </si>
  <si>
    <t>Grundschule Bischofswiesen</t>
  </si>
  <si>
    <t>Hans-Kammerer-Grundschule Burghausen</t>
  </si>
  <si>
    <t>Mozartstr. 8</t>
  </si>
  <si>
    <t>Franz-Xaver-Gruber-Mittelschule Burghausen</t>
  </si>
  <si>
    <t>Mozartstr. 8 a</t>
  </si>
  <si>
    <t>Grundschule Burgkirchen a.d.Alz</t>
  </si>
  <si>
    <t>Altgendorfer Str. 32</t>
  </si>
  <si>
    <t>Grundschule Emmerting-Mehring</t>
  </si>
  <si>
    <t>Untere Dorfstr. 3</t>
  </si>
  <si>
    <t>84547</t>
  </si>
  <si>
    <t>Emmerting</t>
  </si>
  <si>
    <t>Mittelschule Haar, an der St.-Konrad-Straße</t>
  </si>
  <si>
    <t>St.-Konrad-Str. 7</t>
  </si>
  <si>
    <t>Mittelschule Garching a.d.Alz</t>
  </si>
  <si>
    <t>Irmengardstr. 11</t>
  </si>
  <si>
    <t>Nikodem-Caro-Grundschule Hart / Wald in Garching a.d.Alz</t>
  </si>
  <si>
    <t>Schulstr. 8</t>
  </si>
  <si>
    <t>Grundschule Haiming</t>
  </si>
  <si>
    <t>Hauptstr. 24</t>
  </si>
  <si>
    <t>Haiming</t>
  </si>
  <si>
    <t>Mittelschule Burgkirchen a.d.Alz</t>
  </si>
  <si>
    <t>Grundschule Kastl</t>
  </si>
  <si>
    <t>84556</t>
  </si>
  <si>
    <t>Mittelschule Kirchweidach</t>
  </si>
  <si>
    <t>Grundschule Marktl</t>
  </si>
  <si>
    <t>Schulstr. 14</t>
  </si>
  <si>
    <t>Grundschule Fuchstal</t>
  </si>
  <si>
    <t>Freybergstr. 34</t>
  </si>
  <si>
    <t>86925</t>
  </si>
  <si>
    <t>Fuchstal</t>
  </si>
  <si>
    <t>Max-Fellermeier-Mittelschule Neuötting</t>
  </si>
  <si>
    <t>Grundschule Mühlried</t>
  </si>
  <si>
    <t>Altenfurter Str. 37</t>
  </si>
  <si>
    <t>Mittelschule Gilching</t>
  </si>
  <si>
    <t>Rathausstr. 6</t>
  </si>
  <si>
    <t>Grundschule Pleiskirchen</t>
  </si>
  <si>
    <t>84568</t>
  </si>
  <si>
    <t>Pleiskirchen</t>
  </si>
  <si>
    <t>Grundschule Pähl</t>
  </si>
  <si>
    <t>Kirchstr. 7</t>
  </si>
  <si>
    <t>82396</t>
  </si>
  <si>
    <t>Pähl</t>
  </si>
  <si>
    <t>Grundschule Reischach</t>
  </si>
  <si>
    <t>Perach</t>
  </si>
  <si>
    <t>Grundschule Stammham</t>
  </si>
  <si>
    <t>Schulstr. 9</t>
  </si>
  <si>
    <t>Stammham</t>
  </si>
  <si>
    <t>Grundschule Teising</t>
  </si>
  <si>
    <t>Hauptstr. 7</t>
  </si>
  <si>
    <t>84576</t>
  </si>
  <si>
    <t>Teising</t>
  </si>
  <si>
    <t>Regenbogen-Grundschule Töging a.Inn</t>
  </si>
  <si>
    <t>Erhartinger Str. 8</t>
  </si>
  <si>
    <t>Comenius-Mittelschule Töging a.Inn</t>
  </si>
  <si>
    <t>Mittelschule Tüßling</t>
  </si>
  <si>
    <t>Priv. Maria-Ward-Grundschule Heiligenstatt, Tüßling (staatlich anerkannt)</t>
  </si>
  <si>
    <t>Heiligenstatt 1</t>
  </si>
  <si>
    <t>Heinrich-Braun-Mittelschule Trostberg</t>
  </si>
  <si>
    <t>Heinrich-Braun-Str. 8</t>
  </si>
  <si>
    <t>Grundschule Unterneukirchen</t>
  </si>
  <si>
    <t>Pfarrer-Edhofer-Str. 8</t>
  </si>
  <si>
    <t>84579</t>
  </si>
  <si>
    <t>Unterneukirchen</t>
  </si>
  <si>
    <t>Mittelschule Winhöring</t>
  </si>
  <si>
    <t>Grundschule Hörgertshausen</t>
  </si>
  <si>
    <t>Hochfeldstr. 19</t>
  </si>
  <si>
    <t>85413</t>
  </si>
  <si>
    <t>Hörgertshausen</t>
  </si>
  <si>
    <t>Mittelschule Berchtesgaden</t>
  </si>
  <si>
    <t>Bräuhausstr. 10</t>
  </si>
  <si>
    <t>Grundschule Ainring</t>
  </si>
  <si>
    <t>Gumpinger Str. 23</t>
  </si>
  <si>
    <t>83404</t>
  </si>
  <si>
    <t>Ainring</t>
  </si>
  <si>
    <t>Mittelschule Mitterfelden in Ainring</t>
  </si>
  <si>
    <t>Salzstr. 83</t>
  </si>
  <si>
    <t>Grundschule Anger</t>
  </si>
  <si>
    <t>Angerstr. 30</t>
  </si>
  <si>
    <t>83454</t>
  </si>
  <si>
    <t>Anger</t>
  </si>
  <si>
    <t>Grundschule Heilingbrunner/Karlstein in Bad Reichenhall</t>
  </si>
  <si>
    <t>Heilingbrunnerstr. 3</t>
  </si>
  <si>
    <t>Mittelschule Bad Reichenhall</t>
  </si>
  <si>
    <t>Zenostr. 4 a</t>
  </si>
  <si>
    <t>Grundschule Sankt-Zeno/Marzoll in Bad Reichenhall</t>
  </si>
  <si>
    <t>Zenostr. 4 b</t>
  </si>
  <si>
    <t>Grundschule Bayerisch Gmain</t>
  </si>
  <si>
    <t>Großgmainer Str. 8</t>
  </si>
  <si>
    <t>Grundschule Berchtesgaden</t>
  </si>
  <si>
    <t>Schulweg 9</t>
  </si>
  <si>
    <t>Mittelschule Bischofswiesen</t>
  </si>
  <si>
    <t>Grundschule Piding</t>
  </si>
  <si>
    <t>Salzburger Str. 4</t>
  </si>
  <si>
    <t>Mittelschule Freilassing, an der Martin-Luther-Straße</t>
  </si>
  <si>
    <t>Martin-Luther-Str. 4</t>
  </si>
  <si>
    <t>SIS Swiss International School Ingolstadt - Grundschule in Trägerschaft der SIS gGmbH</t>
  </si>
  <si>
    <t>Grundschule Karlstein in Bad Reichenhall</t>
  </si>
  <si>
    <t>Schmalschlägerstr. 5</t>
  </si>
  <si>
    <t>Grundschule Rott</t>
  </si>
  <si>
    <t>Dießener Str. 20</t>
  </si>
  <si>
    <t>86935</t>
  </si>
  <si>
    <t>Rott</t>
  </si>
  <si>
    <t>Ruperti Mittelschule Laufen</t>
  </si>
  <si>
    <t>Kohlhaasstr. 4</t>
  </si>
  <si>
    <t>Private Aton-Schule München</t>
  </si>
  <si>
    <t>Bayerwaldstr. 3-5</t>
  </si>
  <si>
    <t>Grundschule Marktschellenberg</t>
  </si>
  <si>
    <t>Salzburger Str. 21</t>
  </si>
  <si>
    <t>83487</t>
  </si>
  <si>
    <t>Marktschellenberg</t>
  </si>
  <si>
    <t>Julie-Kerschensteiner-Grundschule, Private Grundschule Schondorf am Ammersee</t>
  </si>
  <si>
    <t>Grundschule Neukirchen  in Teisendorf</t>
  </si>
  <si>
    <t>Hochhorner Str. 2</t>
  </si>
  <si>
    <t>83317</t>
  </si>
  <si>
    <t>Teisendorf</t>
  </si>
  <si>
    <t>Grundschule Oberteisendorf in Teisendorf</t>
  </si>
  <si>
    <t>Mittelschule Piding-Anger</t>
  </si>
  <si>
    <t>Grundschule Ramsau b. Berchtesgaden</t>
  </si>
  <si>
    <t>Am Mühlbach 4</t>
  </si>
  <si>
    <t>83486</t>
  </si>
  <si>
    <t>Ramsau b.Berchtesgaden</t>
  </si>
  <si>
    <t>Grundschule Saaldorf-Surheim</t>
  </si>
  <si>
    <t>83416</t>
  </si>
  <si>
    <t>Saaldorf-Surheim</t>
  </si>
  <si>
    <t>Grundschule Freilassing</t>
  </si>
  <si>
    <t>Georg-Wrede-Platz 1</t>
  </si>
  <si>
    <t>Grundschule Schönau a.Königssee</t>
  </si>
  <si>
    <t>Schneewinklweg 11</t>
  </si>
  <si>
    <t>Franz-von-Agliardis-Mittelschule Teisendorf</t>
  </si>
  <si>
    <t>Poststraße 11</t>
  </si>
  <si>
    <t>Schulstr. 6</t>
  </si>
  <si>
    <t>Grundschule Weil</t>
  </si>
  <si>
    <t>86947</t>
  </si>
  <si>
    <t>Weil</t>
  </si>
  <si>
    <t>Mittelschule Karlsfeld, an der Krenmoosstraße</t>
  </si>
  <si>
    <t>Krenmoosstr. 46 r</t>
  </si>
  <si>
    <t>Grundschule Bad Heilbrunn</t>
  </si>
  <si>
    <t>Unterfeldstr. 20</t>
  </si>
  <si>
    <t>83670</t>
  </si>
  <si>
    <t>Bad Heilbrunn</t>
  </si>
  <si>
    <t>Mittelschule Bad Tölz-Süd</t>
  </si>
  <si>
    <t>Mittelschule Benediktbeuern</t>
  </si>
  <si>
    <t>Grundschule Eurasburg-Beuerberg</t>
  </si>
  <si>
    <t>Am Pfarranger 1</t>
  </si>
  <si>
    <t>82547</t>
  </si>
  <si>
    <t>Eurasburg</t>
  </si>
  <si>
    <t>Mittelschule Dietramszell</t>
  </si>
  <si>
    <t>Am Richteranger 12 - 20</t>
  </si>
  <si>
    <t>Grundschule Egling</t>
  </si>
  <si>
    <t>Am Schulberg 2</t>
  </si>
  <si>
    <t>82544</t>
  </si>
  <si>
    <t>Egling</t>
  </si>
  <si>
    <t>Mittelschule Gaißach</t>
  </si>
  <si>
    <t>Grundschule Geretsried</t>
  </si>
  <si>
    <t>Isardamm 14</t>
  </si>
  <si>
    <t>Karl-Lederer-Grundschule Geretsried</t>
  </si>
  <si>
    <t>Johann-Sebastian-Bach-Straße 4</t>
  </si>
  <si>
    <t>Grundschule Icking</t>
  </si>
  <si>
    <t>Wadlhauser Str. 3</t>
  </si>
  <si>
    <t>Ferdinand-Feldigl-Grundschule  Jachenau</t>
  </si>
  <si>
    <t>Wieden 13 1/4</t>
  </si>
  <si>
    <t>83676</t>
  </si>
  <si>
    <t>Jachenau</t>
  </si>
  <si>
    <t>Franz-Marc-Grundschule Kochel am See</t>
  </si>
  <si>
    <t>Bergfeldweg 15</t>
  </si>
  <si>
    <t>Mittelschule Königsdorf</t>
  </si>
  <si>
    <t>Mittelschule Lenggries</t>
  </si>
  <si>
    <t>Geiersteinstr. 11</t>
  </si>
  <si>
    <t>Grundschule Lenggries</t>
  </si>
  <si>
    <t>Mittelschule Geretsried</t>
  </si>
  <si>
    <t>Johann-Sebastian-Bach-Str. 4</t>
  </si>
  <si>
    <t>Grundschule Münsing</t>
  </si>
  <si>
    <t>Weipertshausener Str. 7</t>
  </si>
  <si>
    <t>82541</t>
  </si>
  <si>
    <t>Münsing</t>
  </si>
  <si>
    <t>Grundschule Reichersbeuern</t>
  </si>
  <si>
    <t>Schulgasse 13</t>
  </si>
  <si>
    <t>Grundschule Wackersberg</t>
  </si>
  <si>
    <t>Höfen 25</t>
  </si>
  <si>
    <t>Wackersberg</t>
  </si>
  <si>
    <t>Mittelschule München, Hochstraße 31</t>
  </si>
  <si>
    <t>Mittelschule Wolfratshausen</t>
  </si>
  <si>
    <t>Mittelschule Wolfratshausen-Waldram</t>
  </si>
  <si>
    <t>Marie-Pettenbeck-Mittelschule Wartenberg</t>
  </si>
  <si>
    <t>Mittelschule Puchheim</t>
  </si>
  <si>
    <t>Lagerstr. 26</t>
  </si>
  <si>
    <t>Mittelschule Altomünster</t>
  </si>
  <si>
    <t>Grundschule Bergkirchen</t>
  </si>
  <si>
    <t>Sonnenstr. 21</t>
  </si>
  <si>
    <t>85232</t>
  </si>
  <si>
    <t>Bergkirchen</t>
  </si>
  <si>
    <t>Grundschule Dachau, an der Anton-Günther-Straße</t>
  </si>
  <si>
    <t>Anton-Günther-Str. 3</t>
  </si>
  <si>
    <t>Mittelschule Dachau, an der Anton-Günther-Straße</t>
  </si>
  <si>
    <t>Anton-Günther-Str. 5</t>
  </si>
  <si>
    <t>Grundschule Dachau, an der Eduard-Ziegler-Straße</t>
  </si>
  <si>
    <t>Eduard-Ziegler-Str. 1</t>
  </si>
  <si>
    <t>Mittelschule Dachau, an der Eduard-Ziegler-Straße</t>
  </si>
  <si>
    <t>Eduard-Ziegler-Str. 3</t>
  </si>
  <si>
    <t>Grundschule Dachau, an der Klosterstraße</t>
  </si>
  <si>
    <t>Klosterstr. 5</t>
  </si>
  <si>
    <t>Mittelschule Erdweg</t>
  </si>
  <si>
    <t>Montessori-Schule München-Südost, in Neubiberg, priv. Grund- und Hauptschule</t>
  </si>
  <si>
    <t>Grundschule Haimhausen</t>
  </si>
  <si>
    <t>Pfarrstr. 10</t>
  </si>
  <si>
    <t>Mittelschule Hebertshausen</t>
  </si>
  <si>
    <t>Grundschule Karlsfeld, an der Krenmoosstraße</t>
  </si>
  <si>
    <t>Krenmoosstr. 50</t>
  </si>
  <si>
    <t>Grundschule Karlsfeld, an der Schulstraße</t>
  </si>
  <si>
    <t>Grundschule Markt Indersdorf</t>
  </si>
  <si>
    <t>Wittelsbacherring 15</t>
  </si>
  <si>
    <t>Grundschule Garmisch-Partenkirchen, Burgrain</t>
  </si>
  <si>
    <t>Burgfeldstr. 27</t>
  </si>
  <si>
    <t>Grundschule Odelzhausen</t>
  </si>
  <si>
    <t>Dietenhausener Str. 17</t>
  </si>
  <si>
    <t>Grundschule Petershausen</t>
  </si>
  <si>
    <t>Pfarrangerweg 6</t>
  </si>
  <si>
    <t>Mittelschule München, Guardinistraße 60</t>
  </si>
  <si>
    <t>Gregor-Märkl-Grundschule Röhrmoos</t>
  </si>
  <si>
    <t>Am Kirchplatz 7</t>
  </si>
  <si>
    <t>Grundschule Schwabhausen</t>
  </si>
  <si>
    <t>Augsburger Str. 29</t>
  </si>
  <si>
    <t>85247</t>
  </si>
  <si>
    <t>Schwabhausen</t>
  </si>
  <si>
    <t>Grundschule Hilgertshausen-Tandern</t>
  </si>
  <si>
    <t>86567</t>
  </si>
  <si>
    <t>Hilgertshausen-Tandern</t>
  </si>
  <si>
    <t>Grundschule Vierkirchen</t>
  </si>
  <si>
    <t>Indersdorfer Str. 35</t>
  </si>
  <si>
    <t>85256</t>
  </si>
  <si>
    <t>Vierkirchen</t>
  </si>
  <si>
    <t>Grundschule Weichs</t>
  </si>
  <si>
    <t>Fränkinger Str. 9</t>
  </si>
  <si>
    <t>Grundschule München, Dieselstraße 14</t>
  </si>
  <si>
    <t>Dieselstr. 14</t>
  </si>
  <si>
    <t>Grafen-von-Sempt-Mittelschule Markt Schwaben</t>
  </si>
  <si>
    <t>Gerstlacherweg 1</t>
  </si>
  <si>
    <t>Grundschule Anzing</t>
  </si>
  <si>
    <t>Gartenstr. 2</t>
  </si>
  <si>
    <t>85646</t>
  </si>
  <si>
    <t>Anzing</t>
  </si>
  <si>
    <t>Grundschule Aßling</t>
  </si>
  <si>
    <t>Schulstr. 3 - 5</t>
  </si>
  <si>
    <t>Grundschule München, Dietzfelbingerplatz 5</t>
  </si>
  <si>
    <t>Dietzfelbingerplatz 5</t>
  </si>
  <si>
    <t>Grundschule Ebersberg</t>
  </si>
  <si>
    <t>Georg-Kerschensteiner-Grundschule Forstinning</t>
  </si>
  <si>
    <t>Aicher Str. 1</t>
  </si>
  <si>
    <t>85661</t>
  </si>
  <si>
    <t>Forstinning</t>
  </si>
  <si>
    <t>Grundschule Frauenneuharting</t>
  </si>
  <si>
    <t>Dorfstr. 3</t>
  </si>
  <si>
    <t>83553</t>
  </si>
  <si>
    <t>Frauenneuharting</t>
  </si>
  <si>
    <t>Grundschule Glonn</t>
  </si>
  <si>
    <t>Grundschule Grafing b.München</t>
  </si>
  <si>
    <t>Kapellenstr. 15</t>
  </si>
  <si>
    <t>Georg-Huber-Mittelschule  Grafing b.München</t>
  </si>
  <si>
    <t>Am Stadion 2</t>
  </si>
  <si>
    <t>Grundschule Hohenlinden</t>
  </si>
  <si>
    <t>Pfarrer-Andrä-Str. 1</t>
  </si>
  <si>
    <t>85664</t>
  </si>
  <si>
    <t>Hohenlinden</t>
  </si>
  <si>
    <t>Grundschule Kirchseeon</t>
  </si>
  <si>
    <t>Grundschule Markt Schwaben</t>
  </si>
  <si>
    <t>Herzog-Ludwig-Str. 33</t>
  </si>
  <si>
    <t>Grundschule Moosach-Alxing</t>
  </si>
  <si>
    <t>Glonner Str. 2</t>
  </si>
  <si>
    <t>85665</t>
  </si>
  <si>
    <t>Moosach</t>
  </si>
  <si>
    <t>Grundschule Egmating-Oberpframmern</t>
  </si>
  <si>
    <t>Soiherweg 2</t>
  </si>
  <si>
    <t>85667</t>
  </si>
  <si>
    <t>Oberpframmern</t>
  </si>
  <si>
    <t>Grundschule Parsdorf in Vaterstetten</t>
  </si>
  <si>
    <t>Purfinger Str. 20</t>
  </si>
  <si>
    <t>85599</t>
  </si>
  <si>
    <t>Parsdorf</t>
  </si>
  <si>
    <t>Grundschule Vaterstetten, am Hans-Luft-Weg</t>
  </si>
  <si>
    <t>Grundschule Pliening</t>
  </si>
  <si>
    <t>Kirchweg 32</t>
  </si>
  <si>
    <t>85652</t>
  </si>
  <si>
    <t>Pliening</t>
  </si>
  <si>
    <t>Anni-Pickert-Grundschule Poing</t>
  </si>
  <si>
    <t>Grundschule Unterbiberg</t>
  </si>
  <si>
    <t>Am Hachinger Bach 7</t>
  </si>
  <si>
    <t>Grundschule Steinhöring</t>
  </si>
  <si>
    <t>Münchener Str. 34</t>
  </si>
  <si>
    <t>Grundschule Baldham, an der Brunnenstraße</t>
  </si>
  <si>
    <t>Brunnenstr. 3</t>
  </si>
  <si>
    <t>Grundschule Zorneding</t>
  </si>
  <si>
    <t>85604</t>
  </si>
  <si>
    <t>Zorneding</t>
  </si>
  <si>
    <t>Grundschule Vaterstetten, an der Wendelsteinstraße</t>
  </si>
  <si>
    <t>Wendelsteinstr. 8</t>
  </si>
  <si>
    <t>Mittelschule Markt Indersdorf</t>
  </si>
  <si>
    <t>Grundschule Adelschlag</t>
  </si>
  <si>
    <t>85111</t>
  </si>
  <si>
    <t>Adelschlag</t>
  </si>
  <si>
    <t>Ignaz-Günther-Mittelschule Altmannstein</t>
  </si>
  <si>
    <t>Hofbauernfeld 1</t>
  </si>
  <si>
    <t>93336</t>
  </si>
  <si>
    <t>Altmannstein</t>
  </si>
  <si>
    <t>Grundschule Beilngries</t>
  </si>
  <si>
    <t>Mittelschule Beilngries</t>
  </si>
  <si>
    <t>Ingolstädter Str. 7</t>
  </si>
  <si>
    <t>Grundschule Böhmfeld-Hitzhofen</t>
  </si>
  <si>
    <t>Kirchweg 10</t>
  </si>
  <si>
    <t>85122</t>
  </si>
  <si>
    <t>Hitzhofen</t>
  </si>
  <si>
    <t>Grundschule Buxheim</t>
  </si>
  <si>
    <t>Schulstr. 16</t>
  </si>
  <si>
    <t>85114</t>
  </si>
  <si>
    <t>Mittelschule Denkendorf</t>
  </si>
  <si>
    <t>Bgm.Wagner-Grundschule  Dollnstein</t>
  </si>
  <si>
    <t>Burgsteinweg 19</t>
  </si>
  <si>
    <t>91795</t>
  </si>
  <si>
    <t>Dollnstein</t>
  </si>
  <si>
    <t>Grundschule Eichstätt, Am Graben</t>
  </si>
  <si>
    <t>Am Graben 9 - 11</t>
  </si>
  <si>
    <t>Grundschule St. Walburg Eichstätt</t>
  </si>
  <si>
    <t>Walburgiberg 4</t>
  </si>
  <si>
    <t>Ruperti Grundschule Laufen</t>
  </si>
  <si>
    <t>Franz-von-Agliardis-Grundschule Teisendorf</t>
  </si>
  <si>
    <t>Grundschule Eitensheim</t>
  </si>
  <si>
    <t>85117</t>
  </si>
  <si>
    <t>Eitensheim</t>
  </si>
  <si>
    <t>Grundschule Gaimersheim</t>
  </si>
  <si>
    <t>Martin-Ludwig-Str. 7</t>
  </si>
  <si>
    <t>Mittelschule Gaimersheim</t>
  </si>
  <si>
    <t>Mittelschule Großmehring</t>
  </si>
  <si>
    <t>Schulstr. 26</t>
  </si>
  <si>
    <t>Mittelschule Bergkirchen</t>
  </si>
  <si>
    <t>Grundschule Dachau, im Augustenfeld</t>
  </si>
  <si>
    <t>Grundschule Kinding</t>
  </si>
  <si>
    <t>Kipfenberger Str. 13</t>
  </si>
  <si>
    <t>85125</t>
  </si>
  <si>
    <t>Kinding</t>
  </si>
  <si>
    <t>Mittelschule Kipfenberg,  Am Limes</t>
  </si>
  <si>
    <t>Pfahldorfer Str. 11</t>
  </si>
  <si>
    <t>85110</t>
  </si>
  <si>
    <t>Kipfenberg</t>
  </si>
  <si>
    <t>Rudolf-Winterstein-Mittelschule Kösching</t>
  </si>
  <si>
    <t>Mittelschule Lenting</t>
  </si>
  <si>
    <t>Ernst-Rauwolf-Str. 1</t>
  </si>
  <si>
    <t>85101</t>
  </si>
  <si>
    <t>Lenting</t>
  </si>
  <si>
    <t>Grundschule Mindelstetten</t>
  </si>
  <si>
    <t>Am Dettenbach 11</t>
  </si>
  <si>
    <t>93349</t>
  </si>
  <si>
    <t>Mindelstetten</t>
  </si>
  <si>
    <t>Grundschule Mörnsheim</t>
  </si>
  <si>
    <t>Haunsfelder Str. 10</t>
  </si>
  <si>
    <t>91804</t>
  </si>
  <si>
    <t>Mörnsheim</t>
  </si>
  <si>
    <t>Grundschule Nassenfels</t>
  </si>
  <si>
    <t>Weingartenweg 1</t>
  </si>
  <si>
    <t>85128</t>
  </si>
  <si>
    <t>Nassenfels</t>
  </si>
  <si>
    <t>Mittelschule Eichstätt-Schottenau</t>
  </si>
  <si>
    <t>Schottenau 18</t>
  </si>
  <si>
    <t>Mittelschule Pförring</t>
  </si>
  <si>
    <t>Oberhartheimer Str. 2</t>
  </si>
  <si>
    <t>85104</t>
  </si>
  <si>
    <t>Pförring</t>
  </si>
  <si>
    <t>Grundschule Niederscheyern in Pfaffenhofen/Ilm</t>
  </si>
  <si>
    <t>Schrobenhausener Str. 24</t>
  </si>
  <si>
    <t>Grundschule Pollenfeld</t>
  </si>
  <si>
    <t>Hauptstr. 4</t>
  </si>
  <si>
    <t>85131</t>
  </si>
  <si>
    <t>Pollenfeld</t>
  </si>
  <si>
    <t>Grundschule Pondorf in Altmannstein</t>
  </si>
  <si>
    <t>Hopfenstr. 4</t>
  </si>
  <si>
    <t>Grundschule Sandersdorf in Altmannstein</t>
  </si>
  <si>
    <t>Am Görzenberg 7</t>
  </si>
  <si>
    <t>Grundschule Schelldorf in Kipfenberg</t>
  </si>
  <si>
    <t>Grundschule Schernfeld</t>
  </si>
  <si>
    <t>Leitenbuck 1</t>
  </si>
  <si>
    <t>85132</t>
  </si>
  <si>
    <t>Schernfeld</t>
  </si>
  <si>
    <t>85134</t>
  </si>
  <si>
    <t>August-Horch-Mittelschule  Titting</t>
  </si>
  <si>
    <t>Grundschule Hausham</t>
  </si>
  <si>
    <t>Agatharieder Weg 5</t>
  </si>
  <si>
    <t>Grundschule Walting</t>
  </si>
  <si>
    <t>Leonhardistr. 38</t>
  </si>
  <si>
    <t>85137</t>
  </si>
  <si>
    <t>Walting</t>
  </si>
  <si>
    <t>Priv. Montessori-Volksschule Dachau (Grund- und Hauptschule)</t>
  </si>
  <si>
    <t>Geschwister-Scholl-Str. 2</t>
  </si>
  <si>
    <t>Grundschule Wellheim</t>
  </si>
  <si>
    <t>Wittmeßstr. 25</t>
  </si>
  <si>
    <t>91809</t>
  </si>
  <si>
    <t>Wellheim</t>
  </si>
  <si>
    <t>Grundschule Wettstetten</t>
  </si>
  <si>
    <t>Echenzeller Str. 11</t>
  </si>
  <si>
    <t>85139</t>
  </si>
  <si>
    <t>Wettstetten</t>
  </si>
  <si>
    <t>Carl-Orff-Grundschule Altenerding in Erding</t>
  </si>
  <si>
    <t>Lange Feldstr. 31</t>
  </si>
  <si>
    <t>Grundschule Klettham in Erding</t>
  </si>
  <si>
    <t>Rupprechtstr. 2</t>
  </si>
  <si>
    <t>Mittelschule Altenerding in Erding</t>
  </si>
  <si>
    <t>Lange Feldstr. 29</t>
  </si>
  <si>
    <t>Grundschule Bockhorn</t>
  </si>
  <si>
    <t>Obere Hauptstr. 2a</t>
  </si>
  <si>
    <t>85461</t>
  </si>
  <si>
    <t>Bockhorn</t>
  </si>
  <si>
    <t>Grundschule Dorfen-Nord</t>
  </si>
  <si>
    <t>Josef-Martin-Bauer-Str. 14</t>
  </si>
  <si>
    <t>Mittelschule Dorfen</t>
  </si>
  <si>
    <t>Grundschule Schwindkirchen in Dorfen</t>
  </si>
  <si>
    <t>Schwindkirchen 15</t>
  </si>
  <si>
    <t>Grundschule Eitting</t>
  </si>
  <si>
    <t>Hofmarkstr. 4</t>
  </si>
  <si>
    <t>85462</t>
  </si>
  <si>
    <t>Eitting</t>
  </si>
  <si>
    <t>Grundschule Erding,  am Grünen Markt</t>
  </si>
  <si>
    <t>Haager Str. 1</t>
  </si>
  <si>
    <t>Grundschule Erding,  am Lodererplatz</t>
  </si>
  <si>
    <t>Lodererplatz 14</t>
  </si>
  <si>
    <t>Mittelschule Erding</t>
  </si>
  <si>
    <t>Mittelschule Finsing</t>
  </si>
  <si>
    <t>Mittelschule Forstern</t>
  </si>
  <si>
    <t>Montessori-Schule Freising, private Mittelschule des Montessori Landkreis Freising e.V.</t>
  </si>
  <si>
    <t>Gute Änger 32</t>
  </si>
  <si>
    <t>Grundschule Berglern</t>
  </si>
  <si>
    <t>Erdinger Str. 1</t>
  </si>
  <si>
    <t>85459</t>
  </si>
  <si>
    <t>Berglern</t>
  </si>
  <si>
    <t>Mittelschule Isen</t>
  </si>
  <si>
    <t>Grundschule Schröding in Kirchberg</t>
  </si>
  <si>
    <t>Schulstr. 15</t>
  </si>
  <si>
    <t>84434</t>
  </si>
  <si>
    <t>Kirchberg</t>
  </si>
  <si>
    <t>Grundschule Langengeisling   in Erding</t>
  </si>
  <si>
    <t>Pfarrer-Kerer-Str. 6</t>
  </si>
  <si>
    <t>Grundschule Lengdorf</t>
  </si>
  <si>
    <t>Hans-Maurer-Str. 6</t>
  </si>
  <si>
    <t>84435</t>
  </si>
  <si>
    <t>Lengdorf</t>
  </si>
  <si>
    <t>Grundschule Moosinning</t>
  </si>
  <si>
    <t>85452</t>
  </si>
  <si>
    <t>Moosinning</t>
  </si>
  <si>
    <t>Grundschule Schliersee</t>
  </si>
  <si>
    <t>Waldschmidtstr. 13</t>
  </si>
  <si>
    <t>83727</t>
  </si>
  <si>
    <t>Schliersee</t>
  </si>
  <si>
    <t>Mittelschule Oberding</t>
  </si>
  <si>
    <t>Grundschule Ottenhofen</t>
  </si>
  <si>
    <t>Meillerweg 3</t>
  </si>
  <si>
    <t>Ottenhofen</t>
  </si>
  <si>
    <t>Grundschule Pastetten</t>
  </si>
  <si>
    <t>85669</t>
  </si>
  <si>
    <t>Pastetten</t>
  </si>
  <si>
    <t>Grundschule Sankt Wolfgang</t>
  </si>
  <si>
    <t>Schulstr. 44</t>
  </si>
  <si>
    <t>84427</t>
  </si>
  <si>
    <t>Sankt Wolfgang</t>
  </si>
  <si>
    <t>Grundschule Taufkirchen (Vils)</t>
  </si>
  <si>
    <t>Attinger Weg 11</t>
  </si>
  <si>
    <t>Mittelschule Taufkirchen (Vils)</t>
  </si>
  <si>
    <t>Pfarrweg 3</t>
  </si>
  <si>
    <t>Grundschule Moosen (Vils) in Taufkirchen (Vils)</t>
  </si>
  <si>
    <t>Hauptstr. 2</t>
  </si>
  <si>
    <t>Grundschule Grüntegernbach-Eibach in Dorfen</t>
  </si>
  <si>
    <t>Eibach 27</t>
  </si>
  <si>
    <t>Grundschule Walpertskirchen</t>
  </si>
  <si>
    <t>Kirchenplatz 9</t>
  </si>
  <si>
    <t>85469</t>
  </si>
  <si>
    <t>Walpertskirchen</t>
  </si>
  <si>
    <t>Grundschule Langenpreising</t>
  </si>
  <si>
    <t>Prisostr. 2</t>
  </si>
  <si>
    <t>85465</t>
  </si>
  <si>
    <t>Langenpreising</t>
  </si>
  <si>
    <t>Orterer Schule Wörth, Mittelschule</t>
  </si>
  <si>
    <t>Mittelschule Kaufering</t>
  </si>
  <si>
    <t>Lechfeldstr. 40</t>
  </si>
  <si>
    <t>Grundschule Buchbach</t>
  </si>
  <si>
    <t>84428</t>
  </si>
  <si>
    <t>Buchbach</t>
  </si>
  <si>
    <t>Grundschule Allershausen</t>
  </si>
  <si>
    <t>Grundschule Attenkirchen</t>
  </si>
  <si>
    <t>85395</t>
  </si>
  <si>
    <t>Attenkirchen</t>
  </si>
  <si>
    <t>Grundschule Au i.d.Hallertau</t>
  </si>
  <si>
    <t>Mittelschule Odelzhausen</t>
  </si>
  <si>
    <t>Dietenhausener Str. 19 a</t>
  </si>
  <si>
    <t>Grundschule Eching,  an der Danziger Straße</t>
  </si>
  <si>
    <t>Grundschule Rudelzhausen</t>
  </si>
  <si>
    <t>84104</t>
  </si>
  <si>
    <t>Rudelzhausen</t>
  </si>
  <si>
    <t>Grundschule Fahrenzhausen</t>
  </si>
  <si>
    <t>85777</t>
  </si>
  <si>
    <t>Fahrenzhausen</t>
  </si>
  <si>
    <t>Grundschule Neustift in Freising</t>
  </si>
  <si>
    <t>Mittelschule Haimhausen</t>
  </si>
  <si>
    <t>Pfarrstraße 10</t>
  </si>
  <si>
    <t>Grundschule Gars a.Inn</t>
  </si>
  <si>
    <t>Bosostr. 9</t>
  </si>
  <si>
    <t>Grundschule St.Korbinian  in Freising</t>
  </si>
  <si>
    <t>Untere Hauptstr. 31</t>
  </si>
  <si>
    <t>Grundschule St.Lantbert  in Freising</t>
  </si>
  <si>
    <t>Kepserstr. 4</t>
  </si>
  <si>
    <t>Grundschule Vötting  in Freising</t>
  </si>
  <si>
    <t>Hohenbachernstr. 30</t>
  </si>
  <si>
    <t>Grundschule Gammelsdorf</t>
  </si>
  <si>
    <t>Kirchenweg 1</t>
  </si>
  <si>
    <t>85408</t>
  </si>
  <si>
    <t>Gammelsdorf</t>
  </si>
  <si>
    <t>Paul-Gerhardt-Grundschule Freising</t>
  </si>
  <si>
    <t>Marina-Thudichum-Grundschule Haag a.d. Amper</t>
  </si>
  <si>
    <t>Pfarrer-Weingand-Str. 5</t>
  </si>
  <si>
    <t>85410</t>
  </si>
  <si>
    <t>Haag a.d.Amper</t>
  </si>
  <si>
    <t>Grundschule Hallbergmoos</t>
  </si>
  <si>
    <t>Freiherr-von-Hallberg-Platz 1</t>
  </si>
  <si>
    <t>Grundschule Hohenkammer</t>
  </si>
  <si>
    <t>Pfarrer-Egger-Str. 15</t>
  </si>
  <si>
    <t>85411</t>
  </si>
  <si>
    <t>Hohenkammer</t>
  </si>
  <si>
    <t>Grundschule Kirchdorf a.d.Amper</t>
  </si>
  <si>
    <t>85414</t>
  </si>
  <si>
    <t>Kirchdorf a.d.Amper</t>
  </si>
  <si>
    <t>Grundschule Kranzberg</t>
  </si>
  <si>
    <t>Hohenbachernstr. 10</t>
  </si>
  <si>
    <t>85402</t>
  </si>
  <si>
    <t>Kranzberg</t>
  </si>
  <si>
    <t>Grundschule Langenbach</t>
  </si>
  <si>
    <t>Bahnhofstr. 4</t>
  </si>
  <si>
    <t>85416</t>
  </si>
  <si>
    <t>Langenbach</t>
  </si>
  <si>
    <t>Private Montessori-Volksschule Moosach-Niederseeon (Grund- und Hauptschule)</t>
  </si>
  <si>
    <t>Niederseeon 10</t>
  </si>
  <si>
    <t>Grundschule Mauern</t>
  </si>
  <si>
    <t>Schulstr. 45</t>
  </si>
  <si>
    <t>85419</t>
  </si>
  <si>
    <t>Mauern</t>
  </si>
  <si>
    <t>Theresia-Gerhardinger-Grundschule Moosburg a.d.Isar</t>
  </si>
  <si>
    <t>Albinstr. 14</t>
  </si>
  <si>
    <t>Georg-Hummel-Mittelschule Moosburg a.d.Isar</t>
  </si>
  <si>
    <t>Schlesierstr. 2</t>
  </si>
  <si>
    <t>Anton-Vitzthum-Grundschule Moosburg a.d.Isar</t>
  </si>
  <si>
    <t>Münchener Str. 29</t>
  </si>
  <si>
    <t>Grundschule Nandlstadt</t>
  </si>
  <si>
    <t>Grundschule Neufahrn b.Freising, am Fürholzer Weg</t>
  </si>
  <si>
    <t>Fürholzer Weg 5</t>
  </si>
  <si>
    <t>Grundschule Neufahrn b.Freising, am Jahnweg</t>
  </si>
  <si>
    <t>Jahnweg 18</t>
  </si>
  <si>
    <t>Dorothea-von-Haldenberg-Grundschule Mammendorf</t>
  </si>
  <si>
    <t>Michael-Aumüller-Str. 32</t>
  </si>
  <si>
    <t>82291</t>
  </si>
  <si>
    <t>Mammendorf</t>
  </si>
  <si>
    <t>Grundschule Wolfersdorf</t>
  </si>
  <si>
    <t>Ringstr. 12</t>
  </si>
  <si>
    <t>Wolfersdorf</t>
  </si>
  <si>
    <t>Grundschule Zolling</t>
  </si>
  <si>
    <t>Jo-Mihaly-Mittelschule Neufahrn</t>
  </si>
  <si>
    <t>Galgenbachweg 30</t>
  </si>
  <si>
    <t>Grundschule Kipfenberg,  Am Limes</t>
  </si>
  <si>
    <t>Starzelbachschule  Grundschule Eichenau</t>
  </si>
  <si>
    <t>Parkstr. 41</t>
  </si>
  <si>
    <t>82223</t>
  </si>
  <si>
    <t>Eichenau</t>
  </si>
  <si>
    <t>Grundschule Alling</t>
  </si>
  <si>
    <t>Schulweg 4</t>
  </si>
  <si>
    <t>82239</t>
  </si>
  <si>
    <t>Alling</t>
  </si>
  <si>
    <t>Grundschule  Althegnenberg-Mittelstetten</t>
  </si>
  <si>
    <t>Bürgermeister-Widemann-Straße 10</t>
  </si>
  <si>
    <t>82278</t>
  </si>
  <si>
    <t>Althegnenberg</t>
  </si>
  <si>
    <t>Grundschule Aufkirchen in Egenhofen</t>
  </si>
  <si>
    <t>82281</t>
  </si>
  <si>
    <t>Egenhofen</t>
  </si>
  <si>
    <t>Josef-Dering-Grundschule  Eichenau</t>
  </si>
  <si>
    <t>Schulstr. 38</t>
  </si>
  <si>
    <t>Mittelschule Emmering</t>
  </si>
  <si>
    <t>Am Sportplatz 2</t>
  </si>
  <si>
    <t>82275</t>
  </si>
  <si>
    <t>Emmering</t>
  </si>
  <si>
    <t>Grundschule Esting  in Olching</t>
  </si>
  <si>
    <t>Schloßstr. 17</t>
  </si>
  <si>
    <t>Mittelschule Fürstenfeldbruck, an der Theodor-Heuss-Straße</t>
  </si>
  <si>
    <t>Theodor-Heuss-Str. 5</t>
  </si>
  <si>
    <t>Grundschule Fürstenfeldbruck, am Theresianumweg</t>
  </si>
  <si>
    <t>Theresianumweg 1</t>
  </si>
  <si>
    <t>Grundschule Fürstenfeldbruck, an der Philipp-Weiß-Straße</t>
  </si>
  <si>
    <t>Philipp-Weiß-Str. 4</t>
  </si>
  <si>
    <t>Richard-Higgins-Grundschule Fürstenfeldbruck</t>
  </si>
  <si>
    <t>Richard-Higgins-Str. 3</t>
  </si>
  <si>
    <t>Mittelschule Fürstenfeldbruck,  Am Asambogen</t>
  </si>
  <si>
    <t>Abt-Anselm-Str. 12</t>
  </si>
  <si>
    <t>Grundschule Graßlfing in Olching</t>
  </si>
  <si>
    <t>Grundschule Germering, an der Kirchenstraße</t>
  </si>
  <si>
    <t>Kirchenstr. 1</t>
  </si>
  <si>
    <t>Theresen-Grundschule Germering</t>
  </si>
  <si>
    <t>Kurfürstenstr. 1</t>
  </si>
  <si>
    <t>Mittelschule Germering, an der Wittelsbacher Straße</t>
  </si>
  <si>
    <t>Wittelsbacher Str. 19</t>
  </si>
  <si>
    <t>Grundschule Grafrath</t>
  </si>
  <si>
    <t>Hauptstr. 52</t>
  </si>
  <si>
    <t>82284</t>
  </si>
  <si>
    <t>Grafrath</t>
  </si>
  <si>
    <t>Grundschule Gröbenzell - Ährenfeldschule</t>
  </si>
  <si>
    <t>Ährenfeldstr. 11</t>
  </si>
  <si>
    <t>Hans-Kerle-Str. 1</t>
  </si>
  <si>
    <t>Private Heimvolksschule im kath. Landschulheim Grunertshofen  (Grund- und Hauptschule)</t>
  </si>
  <si>
    <t>Von-Pfetten-Füll-Str. 1</t>
  </si>
  <si>
    <t>82272</t>
  </si>
  <si>
    <t>Moorenweis</t>
  </si>
  <si>
    <t>Grundschule Hattenhofen</t>
  </si>
  <si>
    <t>Valesistr. 24</t>
  </si>
  <si>
    <t>82285</t>
  </si>
  <si>
    <t>Hattenhofen</t>
  </si>
  <si>
    <t>Grundschule Jesenwang</t>
  </si>
  <si>
    <t>Römerstr. 1</t>
  </si>
  <si>
    <t>82287</t>
  </si>
  <si>
    <t>Jesenwang</t>
  </si>
  <si>
    <t>Grundschule Maisach</t>
  </si>
  <si>
    <t>Riedlstr. 4</t>
  </si>
  <si>
    <t>Grundschule Gernlinden</t>
  </si>
  <si>
    <t>Bruder-Konrad-Str. 5</t>
  </si>
  <si>
    <t>Grundschule München, Keilberthstraße 6</t>
  </si>
  <si>
    <t>Keilberthstr. 6</t>
  </si>
  <si>
    <t>Dorothea-von-Haldenberg-Mittelschule Mammendorf</t>
  </si>
  <si>
    <t>Grundschule Moorenweis</t>
  </si>
  <si>
    <t>Ammerseestr. 6</t>
  </si>
  <si>
    <t>82294</t>
  </si>
  <si>
    <t>Oberschweinbach</t>
  </si>
  <si>
    <t>Mittelschule Olching, Amperschule</t>
  </si>
  <si>
    <t>Georgenstr. 9</t>
  </si>
  <si>
    <t>Grundschule Olching</t>
  </si>
  <si>
    <t>Martinstr. 7</t>
  </si>
  <si>
    <t>Laurenzer-Grundschule Puchheim</t>
  </si>
  <si>
    <t>Mitterlängstr. 10</t>
  </si>
  <si>
    <t>Grundschule Puchheim, am Gerner Platz</t>
  </si>
  <si>
    <t>Gerner Platz 2</t>
  </si>
  <si>
    <t>Mittelschule Türkenfeld</t>
  </si>
  <si>
    <t>Zankenhausener Str. 27</t>
  </si>
  <si>
    <t>82299</t>
  </si>
  <si>
    <t>Türkenfeld</t>
  </si>
  <si>
    <t>Kerschensteinerschule Germering,  Mittelschule</t>
  </si>
  <si>
    <t>Theodor-Heuss-Str. 6</t>
  </si>
  <si>
    <t>Grundschule Germering, an der Kleinfeldstraße</t>
  </si>
  <si>
    <t>Kleinfeldstr. 4 a</t>
  </si>
  <si>
    <t>Grundschule Puchheim-Süd</t>
  </si>
  <si>
    <t>Distelweg 13</t>
  </si>
  <si>
    <t>Mittelschule Maisach</t>
  </si>
  <si>
    <t>Lusstr. 34</t>
  </si>
  <si>
    <t>Grundschule Gröbenzell, an der Bernhard-Rößner-Straße</t>
  </si>
  <si>
    <t>Bernhard-Rößner-Str. 12</t>
  </si>
  <si>
    <t>Bürgermeister-Hans-Reiner- Grundschule Bad Kohlgrub</t>
  </si>
  <si>
    <t>Grundschule Bad Bayersoien</t>
  </si>
  <si>
    <t>Brandstatt 5</t>
  </si>
  <si>
    <t>82435</t>
  </si>
  <si>
    <t>Bad Bayersoien</t>
  </si>
  <si>
    <t>Grundschule Eschenlohe</t>
  </si>
  <si>
    <t>Murnauer Str. 13</t>
  </si>
  <si>
    <t>82438</t>
  </si>
  <si>
    <t>Eschenlohe</t>
  </si>
  <si>
    <t>Grundschule Farchant</t>
  </si>
  <si>
    <t>Grundschule Garmisch-Partenkirchen, an der Burgstraße</t>
  </si>
  <si>
    <t>Burgstr. 9</t>
  </si>
  <si>
    <t>Grundschule Garmisch-Partenkirchen am Gröben</t>
  </si>
  <si>
    <t>Bürgermeister-Schütte-Grundschule Garmisch-Partenkirchen</t>
  </si>
  <si>
    <t>Grundschule Grainau</t>
  </si>
  <si>
    <t>Kirchbichl 8</t>
  </si>
  <si>
    <t>82491</t>
  </si>
  <si>
    <t>Grainau</t>
  </si>
  <si>
    <t>Grundschule Großweil</t>
  </si>
  <si>
    <t>82439</t>
  </si>
  <si>
    <t>Großweil</t>
  </si>
  <si>
    <t>Grundschule Lenting</t>
  </si>
  <si>
    <t>Grundschule Haag i.OB</t>
  </si>
  <si>
    <t>Christoph-Probst-Mittelschule Murnau a.Staffelsee</t>
  </si>
  <si>
    <t>Sollerstr. 1</t>
  </si>
  <si>
    <t>Emanuel-von-Seidl-Grundschule Murnau a. Staffelsee</t>
  </si>
  <si>
    <t>Mayr-Graz-Weg 14</t>
  </si>
  <si>
    <t>Grundschule Oberammergau</t>
  </si>
  <si>
    <t>Grundschule Oberau</t>
  </si>
  <si>
    <t>Grundschule Ohlstadt</t>
  </si>
  <si>
    <t>82441</t>
  </si>
  <si>
    <t>Ohlstadt</t>
  </si>
  <si>
    <t>Grundschule Saulgrub</t>
  </si>
  <si>
    <t>Obere Dorfstr. 24</t>
  </si>
  <si>
    <t>82442</t>
  </si>
  <si>
    <t>Saulgrub</t>
  </si>
  <si>
    <t>Grundschule Uffing - Seehausen a.Staffelsee</t>
  </si>
  <si>
    <t>Bahnhofstr. 8</t>
  </si>
  <si>
    <t>82449</t>
  </si>
  <si>
    <t>Uffing a.Staffelsee</t>
  </si>
  <si>
    <t>Grundschule Unterammergau</t>
  </si>
  <si>
    <t>82497</t>
  </si>
  <si>
    <t>Unterammergau</t>
  </si>
  <si>
    <t>Grundschule Wallgau-Krün</t>
  </si>
  <si>
    <t>82499</t>
  </si>
  <si>
    <t>Wallgau</t>
  </si>
  <si>
    <t>Grundschule Martinsried in Planegg</t>
  </si>
  <si>
    <t>Einsteinstr. 13</t>
  </si>
  <si>
    <t>Grundschule Mittenwald</t>
  </si>
  <si>
    <t>Grundschule Apfeldorf</t>
  </si>
  <si>
    <t>Wiesenweg 16</t>
  </si>
  <si>
    <t>86974</t>
  </si>
  <si>
    <t>Apfeldorf</t>
  </si>
  <si>
    <t>Grundschule Denklingen</t>
  </si>
  <si>
    <t>86920</t>
  </si>
  <si>
    <t>Denklingen</t>
  </si>
  <si>
    <t>Carl-Orff-Mittelschule Dießen am Ammersee</t>
  </si>
  <si>
    <t>Grundschule Egling a.d.Paar</t>
  </si>
  <si>
    <t>Schulstr. 13</t>
  </si>
  <si>
    <t>86492</t>
  </si>
  <si>
    <t>Egling a.d.Paar</t>
  </si>
  <si>
    <t>Grundschule Erpfting, Stadt Landsberg a.Lech</t>
  </si>
  <si>
    <t>Grundschule Finning-Hofstetten</t>
  </si>
  <si>
    <t>Findingstr. 2</t>
  </si>
  <si>
    <t>86923</t>
  </si>
  <si>
    <t>Finning</t>
  </si>
  <si>
    <t>Johann-Baptist-Baader-Mittelschule Fuchstal</t>
  </si>
  <si>
    <t>Grundschule Geltendorf</t>
  </si>
  <si>
    <t>82269</t>
  </si>
  <si>
    <t>Geltendorf</t>
  </si>
  <si>
    <t>Grundschule Igling</t>
  </si>
  <si>
    <t>Grundschule Kaufering</t>
  </si>
  <si>
    <t>Grundschule Landsberg a.Lech, an der Platanenstraße</t>
  </si>
  <si>
    <t>Platanenstr. 6</t>
  </si>
  <si>
    <t>Montessori-Schule Clara Grunwald Unterschleißheim, priv. Grund- u. Hauptschule</t>
  </si>
  <si>
    <t>Ganghoferstr. 13</t>
  </si>
  <si>
    <t>Grundschule Landsberg a.Lech, am Spitalplatz</t>
  </si>
  <si>
    <t>Pössinger Str. 2</t>
  </si>
  <si>
    <t>Grundschule Penzing</t>
  </si>
  <si>
    <t>Fritz-Börner-Str. 12</t>
  </si>
  <si>
    <t>86929</t>
  </si>
  <si>
    <t>Penzing</t>
  </si>
  <si>
    <t>Grundschule Vilgertshofen</t>
  </si>
  <si>
    <t>Am Asper 3</t>
  </si>
  <si>
    <t>86946</t>
  </si>
  <si>
    <t>Vilgertshofen</t>
  </si>
  <si>
    <t>Grundschule Scheuring</t>
  </si>
  <si>
    <t>86937</t>
  </si>
  <si>
    <t>Scheuring</t>
  </si>
  <si>
    <t>Grundschule Schondorf a.Ammersee</t>
  </si>
  <si>
    <t>Grundschule Pürgen</t>
  </si>
  <si>
    <t>Am Wehrbach 24</t>
  </si>
  <si>
    <t>86932</t>
  </si>
  <si>
    <t>Pürgen</t>
  </si>
  <si>
    <t>Mittelschule Weil</t>
  </si>
  <si>
    <t>Grundschule Windach</t>
  </si>
  <si>
    <t>Mittelschule Landsberg am Lech</t>
  </si>
  <si>
    <t>Fritz-Beck-Str. 1</t>
  </si>
  <si>
    <t>Berglwald-Grundschule Oberschleißheim</t>
  </si>
  <si>
    <t>Grundschule Bad Wiessee</t>
  </si>
  <si>
    <t>Sanktjohanser Str. 36 - 38</t>
  </si>
  <si>
    <t>83707</t>
  </si>
  <si>
    <t>Bad Wiessee</t>
  </si>
  <si>
    <t>Grundschule Bayrischzell</t>
  </si>
  <si>
    <t>83735</t>
  </si>
  <si>
    <t>Bayrischzell</t>
  </si>
  <si>
    <t>Mittelschule Fischbachau</t>
  </si>
  <si>
    <t>Badstr. 11</t>
  </si>
  <si>
    <t>83730</t>
  </si>
  <si>
    <t>Fischbachau</t>
  </si>
  <si>
    <t>Ignaz-Günther-Grundschule Altmannstein</t>
  </si>
  <si>
    <t>Grundschule Gmund a.Tegernsee</t>
  </si>
  <si>
    <t>Kirchenweg 7</t>
  </si>
  <si>
    <t>Grundschule Kirchheim b.München, an der Martin-Luther-Straße</t>
  </si>
  <si>
    <t>Martin-Luther-Str. 2</t>
  </si>
  <si>
    <t>Mittelschule Hausham</t>
  </si>
  <si>
    <t>Grundschule Holzkirchen</t>
  </si>
  <si>
    <t>Baumgartenstr. 7</t>
  </si>
  <si>
    <t>Grundschule Elbach in Fischbachau</t>
  </si>
  <si>
    <t>Steingrabenstr. 3</t>
  </si>
  <si>
    <t>Grundschule Irschenberg</t>
  </si>
  <si>
    <t>Kirchplatz 5</t>
  </si>
  <si>
    <t>Grundschule Mühldorf a.Inn - Altmühldorf</t>
  </si>
  <si>
    <t>Konrad-Adenauer-Str. 9</t>
  </si>
  <si>
    <t>Grundschule Miesbach</t>
  </si>
  <si>
    <t>Münchner Str. 9</t>
  </si>
  <si>
    <t>Mittelschule Miesbach</t>
  </si>
  <si>
    <t>Grundschule Otterfing</t>
  </si>
  <si>
    <t>83624</t>
  </si>
  <si>
    <t>Otterfing</t>
  </si>
  <si>
    <t>Grundschule Parsberg  in Miesbach</t>
  </si>
  <si>
    <t>Waldstr. 5 a</t>
  </si>
  <si>
    <t>Mittelschule Rottach-Egern</t>
  </si>
  <si>
    <t>Mittelschule Schliersee</t>
  </si>
  <si>
    <t>Grundschule Tegernsee</t>
  </si>
  <si>
    <t>Hochfeldstr. 9</t>
  </si>
  <si>
    <t>Mittelschule Mangfalltal Valley</t>
  </si>
  <si>
    <t>Grundschule Wall in Warngau</t>
  </si>
  <si>
    <t>St. Margarethenweg 2</t>
  </si>
  <si>
    <t>83627</t>
  </si>
  <si>
    <t>Warngau</t>
  </si>
  <si>
    <t>Grundschule Warngau</t>
  </si>
  <si>
    <t>Schulweg 14</t>
  </si>
  <si>
    <t>Grundschule Weyarn</t>
  </si>
  <si>
    <t>Mangfallweg 22</t>
  </si>
  <si>
    <t>Mittelschule Holzkirchen</t>
  </si>
  <si>
    <t>Grundschule Pförring</t>
  </si>
  <si>
    <t>Grundschule Ampfing</t>
  </si>
  <si>
    <t>84539</t>
  </si>
  <si>
    <t>Ampfing</t>
  </si>
  <si>
    <t>Mittelschule Ampfing</t>
  </si>
  <si>
    <t>Papst Benedikt XVI. Grundschule Aschau a.Inn</t>
  </si>
  <si>
    <t>Mittelschule Buchbach</t>
  </si>
  <si>
    <t>Mittelschule Gars a.Inn</t>
  </si>
  <si>
    <t>Mittelschule Haag i.OB</t>
  </si>
  <si>
    <t>Grundschule Heldenstein</t>
  </si>
  <si>
    <t>84431</t>
  </si>
  <si>
    <t>Heldenstein</t>
  </si>
  <si>
    <t>Grundschule Kraiburg a.Inn</t>
  </si>
  <si>
    <t>Jahnstr. 19</t>
  </si>
  <si>
    <t>84559</t>
  </si>
  <si>
    <t>Kraiburg a.Inn</t>
  </si>
  <si>
    <t>Grundschule Lochham in Gräfelfing</t>
  </si>
  <si>
    <t>Adalbert-Stifter-Platz 1</t>
  </si>
  <si>
    <t>Grundschule Mettenheim</t>
  </si>
  <si>
    <t>84562</t>
  </si>
  <si>
    <t>Mettenheim</t>
  </si>
  <si>
    <t>Grundschule München, Pfeuferstraße 1</t>
  </si>
  <si>
    <t>Pfeuferstr. 1</t>
  </si>
  <si>
    <t>Kerschensteinerschule Germering, Grundschule</t>
  </si>
  <si>
    <t>Mittelschule Mühldorf a.Inn</t>
  </si>
  <si>
    <t>Europastr. 3</t>
  </si>
  <si>
    <t>Grundschule Mühldorf a.Inn-Mößling</t>
  </si>
  <si>
    <t>Auerstr. 5</t>
  </si>
  <si>
    <t>Grundschule Neumarkt-Sankt Veit</t>
  </si>
  <si>
    <t>Neumarkt-Sankt Veit</t>
  </si>
  <si>
    <t>Herzog-Heinrich-Mittelschule Neumarkt-Sankt Veit</t>
  </si>
  <si>
    <t>Grundschule Niederbergkirchen - Niedertaufkirchen</t>
  </si>
  <si>
    <t>Kirchweg 3</t>
  </si>
  <si>
    <t>Niederbergkirchen</t>
  </si>
  <si>
    <t>Grundschule Oberbergkirchen</t>
  </si>
  <si>
    <t>Ziegelberg 4</t>
  </si>
  <si>
    <t>84564</t>
  </si>
  <si>
    <t>Oberbergkirchen</t>
  </si>
  <si>
    <t>Grundschule Obertaufkirchen</t>
  </si>
  <si>
    <t>84419</t>
  </si>
  <si>
    <t>Obertaufkirchen</t>
  </si>
  <si>
    <t>Grundschule Polling</t>
  </si>
  <si>
    <t>Schillerstr. 4</t>
  </si>
  <si>
    <t>84570</t>
  </si>
  <si>
    <t>Polling</t>
  </si>
  <si>
    <t>Quirin-Regler-Grundschule Holzkirchen</t>
  </si>
  <si>
    <t>Probst-Sigl-Str. 5</t>
  </si>
  <si>
    <t>Grundschule Ramsau in Reichertsheim</t>
  </si>
  <si>
    <t>84437</t>
  </si>
  <si>
    <t>Reichertsheim</t>
  </si>
  <si>
    <t>Schönberg</t>
  </si>
  <si>
    <t>Grundschule Schwindegg</t>
  </si>
  <si>
    <t>Schwindegg</t>
  </si>
  <si>
    <t>Grundschule Taufkirchen -  Oberneukirchen</t>
  </si>
  <si>
    <t>Dorfstr. 13</t>
  </si>
  <si>
    <t>84574</t>
  </si>
  <si>
    <t>Grundschule Waldkraiburg, an der Beethovenstraße</t>
  </si>
  <si>
    <t>Beethovenstr. 3</t>
  </si>
  <si>
    <t>Grundschule Waldkraiburg, an der Dieselstraße</t>
  </si>
  <si>
    <t>Dieselstr. 4 a</t>
  </si>
  <si>
    <t>Mittelschule Waldkraiburg, an der Dieselstraße</t>
  </si>
  <si>
    <t>Dieselstr. 6</t>
  </si>
  <si>
    <t>Mittelschule Waldkraiburg, an der Franz-Liszt-Straße</t>
  </si>
  <si>
    <t>Franz-Liszt-Str. 30</t>
  </si>
  <si>
    <t>Grundschule Waldkraiburg, am Goetheplatz</t>
  </si>
  <si>
    <t>Goetheplatz 12</t>
  </si>
  <si>
    <t>Grundschule Waldkraiburg, an der Graslitzer Straße</t>
  </si>
  <si>
    <t>Graslitzer Str. 33</t>
  </si>
  <si>
    <t>Grundschule Haar, am Jagdfeldring</t>
  </si>
  <si>
    <t>Jagdfeldring 80</t>
  </si>
  <si>
    <t>Mittelschule München, Elisabeth-Kohn-Straße 4</t>
  </si>
  <si>
    <t>Elisabeth-Kohn-Str. 4</t>
  </si>
  <si>
    <t>Kelten-Grundschule Aschheim</t>
  </si>
  <si>
    <t>Herdweg 16</t>
  </si>
  <si>
    <t>Grundschule Baierbrunn</t>
  </si>
  <si>
    <t>Hermann-Roth-Str. 23</t>
  </si>
  <si>
    <t>82065</t>
  </si>
  <si>
    <t>Baierbrunn</t>
  </si>
  <si>
    <t>Grundschule Brunnthal</t>
  </si>
  <si>
    <t>85649</t>
  </si>
  <si>
    <t>Brunnthal</t>
  </si>
  <si>
    <t>Grundschule Feldkirchen</t>
  </si>
  <si>
    <t>Richthofenstr. 1</t>
  </si>
  <si>
    <t>85622</t>
  </si>
  <si>
    <t>Feldkirchen</t>
  </si>
  <si>
    <t>Grundschule Hochbrück in Garching b. München</t>
  </si>
  <si>
    <t>Jahnstr. 1</t>
  </si>
  <si>
    <t>Grundschule Garching b. München, Ost</t>
  </si>
  <si>
    <t>Professor-Angermair-Ring 41</t>
  </si>
  <si>
    <t>Carl-Steinmeier-Mittelschule Hohenbrunn</t>
  </si>
  <si>
    <t>Georg-Kerschensteiner-Straße 3</t>
  </si>
  <si>
    <t>Mittelschule Lochham  in Gräfelfing</t>
  </si>
  <si>
    <t>Grundschule Gräfelfing</t>
  </si>
  <si>
    <t>Grundschule Neukeferloh in Grasbrunn</t>
  </si>
  <si>
    <t>Birkenstr. 6</t>
  </si>
  <si>
    <t>85630</t>
  </si>
  <si>
    <t>Grasbrunn</t>
  </si>
  <si>
    <t>Martin-Kneidl-Grundschule Grünwald</t>
  </si>
  <si>
    <t>Dr.-Max-Str. 18</t>
  </si>
  <si>
    <t>Grundschule Haar,  an der St.-Konrad-Straße</t>
  </si>
  <si>
    <t>Grundschule Poing, an der Karl-Sittler-Straße</t>
  </si>
  <si>
    <t>Rathausstr. 3 a</t>
  </si>
  <si>
    <t>Sigoho-Marchwart-Grundschule Höhenkirchen-Siegertsbrunn</t>
  </si>
  <si>
    <t>Bahnhofstr. 10</t>
  </si>
  <si>
    <t>Grundschule Fürstenfeldbruck, an der Theodor-Heuss-Straße</t>
  </si>
  <si>
    <t>Grundschule Hohenbrunn</t>
  </si>
  <si>
    <t>Georginenstr. 4</t>
  </si>
  <si>
    <t>Mittelschule Ismaning, an der Erich-Zeitler-Straße</t>
  </si>
  <si>
    <t>Erich-Zeitler-Str. 8</t>
  </si>
  <si>
    <t>Grundschule Ismaning am Kirchplatz</t>
  </si>
  <si>
    <t>Gottfried-Ziegler-Str. 5</t>
  </si>
  <si>
    <t>Grundschule Kirchheim b.München, an der Heimstettner Straße</t>
  </si>
  <si>
    <t>Grundschule Neuried</t>
  </si>
  <si>
    <t>Planegger Str. 4</t>
  </si>
  <si>
    <t>82061</t>
  </si>
  <si>
    <t>Neuried</t>
  </si>
  <si>
    <t>Grundschule Oberhaching, am Kirchplatz</t>
  </si>
  <si>
    <t>Kirchplatz 12</t>
  </si>
  <si>
    <t>Mittelschule Oberhaching</t>
  </si>
  <si>
    <t>Kastanienallee 18</t>
  </si>
  <si>
    <t>Berglwald-Mittelschule Oberschleißheim</t>
  </si>
  <si>
    <t>Grundschule Oberschleißheim in der Parksiedlung</t>
  </si>
  <si>
    <t>Theodor-Heuss-Str. 23</t>
  </si>
  <si>
    <t>Grundschule Ottobrunn, an der Friedenstraße</t>
  </si>
  <si>
    <t>Friedenstr. 28</t>
  </si>
  <si>
    <t>Grundschule Ottobrunn, an der Lenbachallee</t>
  </si>
  <si>
    <t>Putzbrunner Str. 110</t>
  </si>
  <si>
    <t>Grundschule Ottobrunn, an der Albert-Schweitzer-Straße</t>
  </si>
  <si>
    <t>Einsteinstr. 7</t>
  </si>
  <si>
    <t>Grundschule Helfendorf in Aying</t>
  </si>
  <si>
    <t>Glonner Str. 11</t>
  </si>
  <si>
    <t>85653</t>
  </si>
  <si>
    <t>Aying</t>
  </si>
  <si>
    <t>Grundschule Planegg</t>
  </si>
  <si>
    <t>Josef-von-Hirsch-Str. 3</t>
  </si>
  <si>
    <t>Grundschule Pullach i.Isartal</t>
  </si>
  <si>
    <t>Erzbischöfliche Pater-Rupert-Mayer-Volksschule Pullach</t>
  </si>
  <si>
    <t>Grundschule Putzbrunn</t>
  </si>
  <si>
    <t>Rathausstr. 5</t>
  </si>
  <si>
    <t>Friedrich-v.-Aychsteter-Grundschule Sauerlach</t>
  </si>
  <si>
    <t>Münchener Str. 40</t>
  </si>
  <si>
    <t>82054</t>
  </si>
  <si>
    <t>Sauerlach</t>
  </si>
  <si>
    <t>Grundschule Schäftlarn</t>
  </si>
  <si>
    <t>Fischerschlößlstr. 14</t>
  </si>
  <si>
    <t>Ebenhausen</t>
  </si>
  <si>
    <t>Grundschule Straßlach</t>
  </si>
  <si>
    <t>Schulstr. 25</t>
  </si>
  <si>
    <t>82064</t>
  </si>
  <si>
    <t>Straßlach-Dingharting</t>
  </si>
  <si>
    <t>Grundschule Taufkirchen, an der Dorfstraße</t>
  </si>
  <si>
    <t>Dorfstr. 24</t>
  </si>
  <si>
    <t>Mittelschule Taufkirchen, am Lindenring</t>
  </si>
  <si>
    <t>Pappelstr. 6</t>
  </si>
  <si>
    <t>Grundschule Neubiberg</t>
  </si>
  <si>
    <t>Rathausplatz 9</t>
  </si>
  <si>
    <t>Grundschule Unterföhring</t>
  </si>
  <si>
    <t>Bahnhofstr. 3</t>
  </si>
  <si>
    <t>Bischof-Sailer-Grundschule Aresing</t>
  </si>
  <si>
    <t>Eichenstr. 11</t>
  </si>
  <si>
    <t>86561</t>
  </si>
  <si>
    <t>Aresing</t>
  </si>
  <si>
    <t>Grundschule Unterhaching, an der Jahnstraße</t>
  </si>
  <si>
    <t>Jahnstr. 1 a</t>
  </si>
  <si>
    <t>Grundschule Unterhaching, am Sportpark</t>
  </si>
  <si>
    <t>Mittelschule Unterschleißheim, an der Johann-Schmid-Straße</t>
  </si>
  <si>
    <t>Johann-Schmid-Str. 11a</t>
  </si>
  <si>
    <t>Mittelschule Aresing</t>
  </si>
  <si>
    <t>Grundschule Berg im Gau</t>
  </si>
  <si>
    <t>Hauptstr. 8</t>
  </si>
  <si>
    <t>86562</t>
  </si>
  <si>
    <t>Berg im Gau</t>
  </si>
  <si>
    <t>Mittelschule Burgheim</t>
  </si>
  <si>
    <t>Mittelschule Ehekirchen</t>
  </si>
  <si>
    <t>Maurus-Gerle-Mittelschule  Karlshuld</t>
  </si>
  <si>
    <t>Freiherr-von-Hertling-Mittelschule Karlskron</t>
  </si>
  <si>
    <t>Bürgermeister-Stoll-Straße 1</t>
  </si>
  <si>
    <t>Grundschule Türkenfeld</t>
  </si>
  <si>
    <t>Grundschule Königsmoos</t>
  </si>
  <si>
    <t>Neuburger Str. 8</t>
  </si>
  <si>
    <t>86669</t>
  </si>
  <si>
    <t>Königsmoos</t>
  </si>
  <si>
    <t>Grundschule Rennertshofen</t>
  </si>
  <si>
    <t>Weinbergstr. 15</t>
  </si>
  <si>
    <t>86643</t>
  </si>
  <si>
    <t>Rennertshofen</t>
  </si>
  <si>
    <t>Starzelbachschule Mittelschule Eichenau</t>
  </si>
  <si>
    <t>Grundschule Emmering</t>
  </si>
  <si>
    <t>Grundschule Neuburg a.d.Donau im Englischen Garten</t>
  </si>
  <si>
    <t>Grünauer Str. 1</t>
  </si>
  <si>
    <t>Grundschule Neuburg a.d.Donau, Am Schwalbanger</t>
  </si>
  <si>
    <t>Am Schwalbanger 2</t>
  </si>
  <si>
    <t>Grundschule Neuburg a.d.Donau-Ost</t>
  </si>
  <si>
    <t>Berliner Str. 39</t>
  </si>
  <si>
    <t>Grundschule Oberhausen</t>
  </si>
  <si>
    <t>86697</t>
  </si>
  <si>
    <t>Oberhausen</t>
  </si>
  <si>
    <t>Grundschule Bergheim</t>
  </si>
  <si>
    <t>Bergheimer Weg 1</t>
  </si>
  <si>
    <t>86673</t>
  </si>
  <si>
    <t>Bergheim</t>
  </si>
  <si>
    <t>Grundschule Gröbenzell - Gröbenbachschule</t>
  </si>
  <si>
    <t>Michael-Sommer-Mittelschule  Schrobenhausen</t>
  </si>
  <si>
    <t>Georg-Leinfelder-Str. 16</t>
  </si>
  <si>
    <t>Franziska-Umfahrer-Grundschule Schrobenhausen</t>
  </si>
  <si>
    <t>Georg-Leinfelder-Str. 17</t>
  </si>
  <si>
    <t>Grundschule Waidhofen</t>
  </si>
  <si>
    <t>86579</t>
  </si>
  <si>
    <t>Waidhofen</t>
  </si>
  <si>
    <t>Grundschule Weichering</t>
  </si>
  <si>
    <t>Ingolstädter Str. 27</t>
  </si>
  <si>
    <t>86706</t>
  </si>
  <si>
    <t>Weichering</t>
  </si>
  <si>
    <t>Grundschule Taufkirchen,  am Wald</t>
  </si>
  <si>
    <t>Pappelstr. 8</t>
  </si>
  <si>
    <t>Grundschule Unterschleißheim, an der Ganghoferstraße</t>
  </si>
  <si>
    <t>Hans-Carossa-Str. 2</t>
  </si>
  <si>
    <t>Grundschule Unterschleißheim, an der Johann-Schmid-Straße</t>
  </si>
  <si>
    <t>Johann-Schmid-Str. 11</t>
  </si>
  <si>
    <t>Michael-Ende-Grundschule Unterschleißheim</t>
  </si>
  <si>
    <t>Raiffeisenstr. 27</t>
  </si>
  <si>
    <t>Grundschule Baar-Ebenhausen</t>
  </si>
  <si>
    <t>Brückenstr. 20</t>
  </si>
  <si>
    <t>85107</t>
  </si>
  <si>
    <t>Baar-Ebenhausen</t>
  </si>
  <si>
    <t>Grundschule Ernsgaden</t>
  </si>
  <si>
    <t>85119</t>
  </si>
  <si>
    <t>Ernsgaden</t>
  </si>
  <si>
    <t>Irlanda-Riedl-Grundschule Geisenfeld</t>
  </si>
  <si>
    <t>Grundschule Gerolsbach</t>
  </si>
  <si>
    <t>85302</t>
  </si>
  <si>
    <t>Gerolsbach</t>
  </si>
  <si>
    <t>Grundschule Hohenwart</t>
  </si>
  <si>
    <t>Grundschule Ilmmünster</t>
  </si>
  <si>
    <t>Freisinger Str. 8</t>
  </si>
  <si>
    <t>85304</t>
  </si>
  <si>
    <t>Ilmmünster</t>
  </si>
  <si>
    <t>Grundschule Jetzendorf</t>
  </si>
  <si>
    <t>Schulstr. 22</t>
  </si>
  <si>
    <t>85305</t>
  </si>
  <si>
    <t>Jetzendorf</t>
  </si>
  <si>
    <t>Grundschule Tutzing</t>
  </si>
  <si>
    <t>Greinwaldstr. 12</t>
  </si>
  <si>
    <t>Mittelschule Manching, im Lindenkreuz</t>
  </si>
  <si>
    <t>Lindenstr. 20</t>
  </si>
  <si>
    <t>Grundschule Manching, im Lindenkreuz</t>
  </si>
  <si>
    <t>Grundschule Münchsmünster</t>
  </si>
  <si>
    <t>85126</t>
  </si>
  <si>
    <t>Münchsmünster</t>
  </si>
  <si>
    <t>Mittelschule Neuburg a.d.Donau</t>
  </si>
  <si>
    <t>Grünauer Str. 5 1/2</t>
  </si>
  <si>
    <t>Grundschule Oberstimm in Manching</t>
  </si>
  <si>
    <t>Josef-Maria-Lutz-Grundschule Pfaffenhofen a.d.Ilm</t>
  </si>
  <si>
    <t>Grundschule Pfaffenhofen a.d.Ilm</t>
  </si>
  <si>
    <t>Grundschule Landsberg a.Lech, in der Katharinenvorstadt</t>
  </si>
  <si>
    <t>Waldheimer Str. 2</t>
  </si>
  <si>
    <t>Montessori-Schule Neuötting, private Volksschule (Grund- und Hauptsch.) d.Montessori-Neuötting e.V.</t>
  </si>
  <si>
    <t>Grundschule Reichertshausen</t>
  </si>
  <si>
    <t>Grundschule Reichertshofen</t>
  </si>
  <si>
    <t>Landrat-von-Koch-Grundschule Rohrbach</t>
  </si>
  <si>
    <t>Grundschule Scheyern</t>
  </si>
  <si>
    <t>Hochstr. 19</t>
  </si>
  <si>
    <t>Grundschule Schweitenkirchen- Paunzhausen</t>
  </si>
  <si>
    <t>Grundschule Vohburg a.d.Donau</t>
  </si>
  <si>
    <t>Grundschule Wolnzach</t>
  </si>
  <si>
    <t>Preysingstr. 15</t>
  </si>
  <si>
    <t>Mittelschule Wolnzach</t>
  </si>
  <si>
    <t>Preysingstr. 13 a</t>
  </si>
  <si>
    <t>Grundschule Langenbruck in Reichertshofen</t>
  </si>
  <si>
    <t>Josef-Breher-Mittelschule  Pullach i. Isartal</t>
  </si>
  <si>
    <t>Kagerbauerstr. 7</t>
  </si>
  <si>
    <t>Grundschule Rosenheim-Aising</t>
  </si>
  <si>
    <t>Grundschule Amerang</t>
  </si>
  <si>
    <t>83123</t>
  </si>
  <si>
    <t>Amerang</t>
  </si>
  <si>
    <t>Preysing-Grundschule Aschau i.Chiemgau</t>
  </si>
  <si>
    <t>Grundschule Reitmehring in Wasserburg a. Inn</t>
  </si>
  <si>
    <t>Bgm.-Schmid-Straße 1</t>
  </si>
  <si>
    <t>Wasserburg a. Inn</t>
  </si>
  <si>
    <t>Grundschule Babensham</t>
  </si>
  <si>
    <t>Pfarrer-Gaigl-Str. 2</t>
  </si>
  <si>
    <t>83547</t>
  </si>
  <si>
    <t>Babensham</t>
  </si>
  <si>
    <t>Luitpold-Grundschule  Bad Aibling</t>
  </si>
  <si>
    <t>Harthauser Str. 3</t>
  </si>
  <si>
    <t>St.-Georg-Grundschule Bad Aibling</t>
  </si>
  <si>
    <t>Christian-Morgenstern-Grundschule Herrsching a.Ammersee</t>
  </si>
  <si>
    <t>Martinsweg 8</t>
  </si>
  <si>
    <t>Grundschule Bernau a.Chiemsee</t>
  </si>
  <si>
    <t>Schulplatz 1</t>
  </si>
  <si>
    <t>83233</t>
  </si>
  <si>
    <t>Bernau a.Chiemsee</t>
  </si>
  <si>
    <t>Fritz-Schäffer-Grundschule Ostermünchen in Tuntenhausen</t>
  </si>
  <si>
    <t>Maria-Caspar-Filser-Grundschule Brannenburg</t>
  </si>
  <si>
    <t>Grundschule Breitbrunn-Gstadt a.Chiemsee</t>
  </si>
  <si>
    <t>83254</t>
  </si>
  <si>
    <t>Breitbrunn a.Chiemsee</t>
  </si>
  <si>
    <t>Holnstainer-Grundschule Bruckmühl</t>
  </si>
  <si>
    <t>Rathausstr. 1</t>
  </si>
  <si>
    <t>Justus-von-Liebig-Grundschule Heufeld, Markt Bruckmühl</t>
  </si>
  <si>
    <t>Mangfallschule Grundschule Kolbermoor</t>
  </si>
  <si>
    <t>Rainerstr. 2</t>
  </si>
  <si>
    <t>83059</t>
  </si>
  <si>
    <t>Kolbermoor</t>
  </si>
  <si>
    <t>Franziska-Lechner-Grundschule Edling</t>
  </si>
  <si>
    <t>Grundschule Eggstätt</t>
  </si>
  <si>
    <t>Obinger Str. 5</t>
  </si>
  <si>
    <t>83125</t>
  </si>
  <si>
    <t>Eggstätt</t>
  </si>
  <si>
    <t>Grundschule Eiselfing</t>
  </si>
  <si>
    <t>Grundschule Markt Bad Endorf</t>
  </si>
  <si>
    <t>Leo-von-Welden-Grundschule Bad Feilnbach</t>
  </si>
  <si>
    <t>Grundschule Au b.Bad Aibling in Bad Feilnbach</t>
  </si>
  <si>
    <t>Schulweg 7</t>
  </si>
  <si>
    <t>Grundschule Feldkirchen-Westerham</t>
  </si>
  <si>
    <t>Karl-Weigl-Platz 1</t>
  </si>
  <si>
    <t>83620</t>
  </si>
  <si>
    <t>Feldkirchen-Westerham</t>
  </si>
  <si>
    <t>Mittelschule Feldkirchen-Westerham</t>
  </si>
  <si>
    <t>Grundschule Flintsbach a.Inn</t>
  </si>
  <si>
    <t>Kirchplatz 10</t>
  </si>
  <si>
    <t>83126</t>
  </si>
  <si>
    <t>Flintsbach a.Inn</t>
  </si>
  <si>
    <t>Wastl-Fanderl-Grundschule  Frasdorf</t>
  </si>
  <si>
    <t>Schulstr. 5 - 7</t>
  </si>
  <si>
    <t>83112</t>
  </si>
  <si>
    <t>Frasdorf</t>
  </si>
  <si>
    <t>Grundschule Griesstätt</t>
  </si>
  <si>
    <t>Schmiedsteige 3</t>
  </si>
  <si>
    <t>Luise-Kiesselbach-Grundschule München, private inklusive Grundschule der IKF GmbH</t>
  </si>
  <si>
    <t>Grundschule Großholzhausen in Raubling</t>
  </si>
  <si>
    <t>Schulweg 3</t>
  </si>
  <si>
    <t>Max-Joseph-Grundschule Großkarolinenfeld</t>
  </si>
  <si>
    <t>Grundschule Halfing</t>
  </si>
  <si>
    <t>Rosenheimer Str. 9 - 11</t>
  </si>
  <si>
    <t>83128</t>
  </si>
  <si>
    <t>Halfing</t>
  </si>
  <si>
    <t>Grundschule Hochstätt in Schechen</t>
  </si>
  <si>
    <t>Am Pfarrerberg 2</t>
  </si>
  <si>
    <t>83135</t>
  </si>
  <si>
    <t>Schechen</t>
  </si>
  <si>
    <t>Grundschule Höhenrain in Feldkirchen-Westerham</t>
  </si>
  <si>
    <t>Kirchdorfer Str. 9</t>
  </si>
  <si>
    <t>Grundschule Höslwang-Hemhof/Bad Endorf</t>
  </si>
  <si>
    <t>83129</t>
  </si>
  <si>
    <t>Höslwang</t>
  </si>
  <si>
    <t>Grundschule Schönau in Tuntenhausen</t>
  </si>
  <si>
    <t>Angerstr. 17</t>
  </si>
  <si>
    <t>Grundschule Oberes Inntal in Kiefersfelden</t>
  </si>
  <si>
    <t>Adolf-Rasp-Grundschule  Kolbermoor</t>
  </si>
  <si>
    <t>Breitensteinstr. 1</t>
  </si>
  <si>
    <t>Pauline-Thoma-Mittelschule Kolbermoor</t>
  </si>
  <si>
    <t>Dr.-Max-Hofmann-Str. 7</t>
  </si>
  <si>
    <t>Grundschule Nußdorf a.Inn</t>
  </si>
  <si>
    <t>Flintsbacher Str. 8</t>
  </si>
  <si>
    <t>83131</t>
  </si>
  <si>
    <t>Nußdorf a.Inn</t>
  </si>
  <si>
    <t>Grundschule Oberaudorf</t>
  </si>
  <si>
    <t>Oberfeldweg 9</t>
  </si>
  <si>
    <t>International Bilingual School Munich, Priv. Grundschule München</t>
  </si>
  <si>
    <t>Lerchenauer Str. 197</t>
  </si>
  <si>
    <t>Grundschule Rosenheim-Pang</t>
  </si>
  <si>
    <t>Grundschule Pfaffing</t>
  </si>
  <si>
    <t>83539</t>
  </si>
  <si>
    <t>Pfaffing</t>
  </si>
  <si>
    <t>Grundschule Salzachtal in Fridolfing</t>
  </si>
  <si>
    <t>Schulweg 6</t>
  </si>
  <si>
    <t>83413</t>
  </si>
  <si>
    <t>Fridolfing</t>
  </si>
  <si>
    <t>Grundschule Prutting</t>
  </si>
  <si>
    <t>Kirchstr. 3</t>
  </si>
  <si>
    <t>83134</t>
  </si>
  <si>
    <t>Prutting</t>
  </si>
  <si>
    <t>Michael-Ende-Grundschule Raubling</t>
  </si>
  <si>
    <t>Annette-Thoma-Grundschule  Riedering</t>
  </si>
  <si>
    <t>Am Kirchberg 1</t>
  </si>
  <si>
    <t>83083</t>
  </si>
  <si>
    <t>Riedering</t>
  </si>
  <si>
    <t>Grundschule Rimsting</t>
  </si>
  <si>
    <t>Priener Str. 2</t>
  </si>
  <si>
    <t>83253</t>
  </si>
  <si>
    <t>Rimsting</t>
  </si>
  <si>
    <t>Grundschule Rohrdorf</t>
  </si>
  <si>
    <t>Bgm.-Hollinger-Platz 1</t>
  </si>
  <si>
    <t>Grundschule Rott a.Inn</t>
  </si>
  <si>
    <t>Grundschule Samerberg</t>
  </si>
  <si>
    <t>Samerstr. 20</t>
  </si>
  <si>
    <t>83122</t>
  </si>
  <si>
    <t>Samerberg</t>
  </si>
  <si>
    <t>Grundschule Söchtenau</t>
  </si>
  <si>
    <t>83139</t>
  </si>
  <si>
    <t>Söchtenau</t>
  </si>
  <si>
    <t>Grundschule Söllhuben  in Riedering</t>
  </si>
  <si>
    <t>Grundschule Soyen</t>
  </si>
  <si>
    <t>Riedener Str. 17</t>
  </si>
  <si>
    <t>83564</t>
  </si>
  <si>
    <t>Soyen</t>
  </si>
  <si>
    <t>Otfried-Preußler-Grundschule Stephanskirchen</t>
  </si>
  <si>
    <t>Grundschule Schloßberg in Stephanskirchen</t>
  </si>
  <si>
    <t>Grundschule Altenmarkt a.d.Alz</t>
  </si>
  <si>
    <t>Schulweg 15</t>
  </si>
  <si>
    <t>83352</t>
  </si>
  <si>
    <t>Altenmarkt a.d.Alz</t>
  </si>
  <si>
    <t>Grundschule Vogtareuth</t>
  </si>
  <si>
    <t>Rosenheimer Str. 6</t>
  </si>
  <si>
    <t>83569</t>
  </si>
  <si>
    <t>Vogtareuth</t>
  </si>
  <si>
    <t>Am Gries 1</t>
  </si>
  <si>
    <t>Mittelschule Wasserburg a. Inn</t>
  </si>
  <si>
    <t>Grundschule Rosenheim-Westerndorf St.Peter</t>
  </si>
  <si>
    <t>Hohenau-Grundschule Neubeuern</t>
  </si>
  <si>
    <t>Erich Kästner-Grundschule Höhenkirchen-Siegertsbrunn</t>
  </si>
  <si>
    <t>Oskar-Maria-Graf-Grundschule Berg in Aufkirchen</t>
  </si>
  <si>
    <t>Lindenallee 8</t>
  </si>
  <si>
    <t>Carl-Orff-Grundschule Andechs</t>
  </si>
  <si>
    <t>Ludwig-Prockl-Weg 4</t>
  </si>
  <si>
    <t>82346</t>
  </si>
  <si>
    <t>Andechs</t>
  </si>
  <si>
    <t>Otto-Bernheimer-Grundschule Feldafing</t>
  </si>
  <si>
    <t>Höhenbergstr. 13</t>
  </si>
  <si>
    <t>Josef-Dosch-Grundschule Gauting</t>
  </si>
  <si>
    <t>Ammerseestr. 4</t>
  </si>
  <si>
    <t>Paul-Hey-Mittelschule Gauting</t>
  </si>
  <si>
    <t>Birkenstr. 3</t>
  </si>
  <si>
    <t>Grundschule an der Würm Stockdorf</t>
  </si>
  <si>
    <t>Zugspitzstr. 17</t>
  </si>
  <si>
    <t>Arnoldus-Grundschule Gilching</t>
  </si>
  <si>
    <t>Talhofstr. 5</t>
  </si>
  <si>
    <t>Christian-Morgenstern-Mittelschule Herrsching a.Ammersee</t>
  </si>
  <si>
    <t>Private Montessorischule Gilching (Grundschule)</t>
  </si>
  <si>
    <t>Frühlingstraße 16 a</t>
  </si>
  <si>
    <t>Grundschule Inning a.Ammersee</t>
  </si>
  <si>
    <t>Am Wasenfeld 15</t>
  </si>
  <si>
    <t>Grundschule Krailling</t>
  </si>
  <si>
    <t>Rudolf-von-Hirsch-Str. 2</t>
  </si>
  <si>
    <t>Krailling</t>
  </si>
  <si>
    <t>Grundschule am Pilsensee, Seefeld</t>
  </si>
  <si>
    <t>Roseggerstr. 2</t>
  </si>
  <si>
    <t>82229</t>
  </si>
  <si>
    <t>Seefeld</t>
  </si>
  <si>
    <t>Grundschule Percha in Starnberg</t>
  </si>
  <si>
    <t>Berger Str. 5</t>
  </si>
  <si>
    <t>Grundschule Pöcking</t>
  </si>
  <si>
    <t>Sternweg 2</t>
  </si>
  <si>
    <t>82343</t>
  </si>
  <si>
    <t>Pöcking</t>
  </si>
  <si>
    <t>Grundschule Söcking in Starnberg</t>
  </si>
  <si>
    <t>Kempterstr. 1 b</t>
  </si>
  <si>
    <t>Grundschule Starnberg</t>
  </si>
  <si>
    <t>Ferdinand-Maria-Str. 11</t>
  </si>
  <si>
    <t>Mittelschule Starnberg</t>
  </si>
  <si>
    <t>Ferdinand-Maria-Str. 11 a</t>
  </si>
  <si>
    <t>Grundschule Traubing in Tutzing</t>
  </si>
  <si>
    <t>Oberlehrer-Schmid-Weg 10</t>
  </si>
  <si>
    <t>Mittelschule Tutzing</t>
  </si>
  <si>
    <t>Grundschule Weßling</t>
  </si>
  <si>
    <t>82234</t>
  </si>
  <si>
    <t>Weßling</t>
  </si>
  <si>
    <t>Grundschule Wörthsee</t>
  </si>
  <si>
    <t>82237</t>
  </si>
  <si>
    <t>Wörthsee</t>
  </si>
  <si>
    <t>Grundschule Ingolstadt-Oberhaunstadt</t>
  </si>
  <si>
    <t>Munich International School e.V., priv. Volksschule (GS u. HS) Schloss Buchhof, Starnberg/</t>
  </si>
  <si>
    <t>Private Grundschule Eggenberg der St. Anna Schulverbund gemeinntzige GmbH in Icking</t>
  </si>
  <si>
    <t>Mittelschule Chieming</t>
  </si>
  <si>
    <t>Grundschule Engelsberg</t>
  </si>
  <si>
    <t>Raiffeisenplatz 6</t>
  </si>
  <si>
    <t>84549</t>
  </si>
  <si>
    <t>Engelsberg</t>
  </si>
  <si>
    <t>Grundschule Fraunberg</t>
  </si>
  <si>
    <t>Am Marienbach 19</t>
  </si>
  <si>
    <t>85447</t>
  </si>
  <si>
    <t>Fraunberg</t>
  </si>
  <si>
    <t>Mittelschule Salzachtal  in Fridolfing</t>
  </si>
  <si>
    <t>Grundschule Grabenstätt</t>
  </si>
  <si>
    <t>Am Eichbergfeld 11</t>
  </si>
  <si>
    <t>83355</t>
  </si>
  <si>
    <t>Grabenstätt</t>
  </si>
  <si>
    <t>Mittelschule Grassau</t>
  </si>
  <si>
    <t>Grundschule Haslach in Traunstein</t>
  </si>
  <si>
    <t>Kampenwandstr. 40</t>
  </si>
  <si>
    <t>Grundschule Heiligkreuz in Trostberg</t>
  </si>
  <si>
    <t>Schanzenweg 8</t>
  </si>
  <si>
    <t>Grundschule Kienberg-Peterskirchen in Kienberg</t>
  </si>
  <si>
    <t>Trostberger Str. 3</t>
  </si>
  <si>
    <t>83361</t>
  </si>
  <si>
    <t>Kienberg</t>
  </si>
  <si>
    <t>Grundschule Kirchanschöring</t>
  </si>
  <si>
    <t>Rathausplatz 6</t>
  </si>
  <si>
    <t>83417</t>
  </si>
  <si>
    <t>Kirchanschöring</t>
  </si>
  <si>
    <t>Grundschule Marquartstein</t>
  </si>
  <si>
    <t>Franz von Sales Schule, Schloß  Niedernfels, Marquartstein, staatl. anerk. GS u. HS</t>
  </si>
  <si>
    <t>Schloßstr. 39 - 47</t>
  </si>
  <si>
    <t>Grundschule Nußdorf</t>
  </si>
  <si>
    <t>Waagschale 2</t>
  </si>
  <si>
    <t>83365</t>
  </si>
  <si>
    <t>Nußdorf</t>
  </si>
  <si>
    <t>Mittelschule Obing</t>
  </si>
  <si>
    <t>Grundschule Palling</t>
  </si>
  <si>
    <t>83349</t>
  </si>
  <si>
    <t>Palling</t>
  </si>
  <si>
    <t>Grundschule Ismaning, Camerloherstraße</t>
  </si>
  <si>
    <t>Camerloherstr. 20</t>
  </si>
  <si>
    <t>Grundschule Petting</t>
  </si>
  <si>
    <t>83367</t>
  </si>
  <si>
    <t>Petting</t>
  </si>
  <si>
    <t>Montessori-Schule Oberschweinbach in Günzlhofen, priv. Grund- und Hauptschule</t>
  </si>
  <si>
    <t>Grundschule Reit im Winkl</t>
  </si>
  <si>
    <t>83242</t>
  </si>
  <si>
    <t>Reit im Winkl</t>
  </si>
  <si>
    <t>Mittelschule Ruhpolding</t>
  </si>
  <si>
    <t>Grundschule Schleching</t>
  </si>
  <si>
    <t>83259</t>
  </si>
  <si>
    <t>Schleching</t>
  </si>
  <si>
    <t>Mittelschule Schnaitsee</t>
  </si>
  <si>
    <t>Grundschule Seeon</t>
  </si>
  <si>
    <t>Am Sportplatz 4</t>
  </si>
  <si>
    <t>83370</t>
  </si>
  <si>
    <t>Seeon-Seebruck</t>
  </si>
  <si>
    <t>Mittelschule Siegsdorf</t>
  </si>
  <si>
    <t>Grundschule St.Georgen - Sonnenschule in Traunreut</t>
  </si>
  <si>
    <t>Schulstraße 5</t>
  </si>
  <si>
    <t>83368</t>
  </si>
  <si>
    <t>St. Georgen</t>
  </si>
  <si>
    <t>Grundschule Surberg</t>
  </si>
  <si>
    <t>Sportplatzstr. 9</t>
  </si>
  <si>
    <t>83362</t>
  </si>
  <si>
    <t>Surberg</t>
  </si>
  <si>
    <t>Mittelschule Tacherting</t>
  </si>
  <si>
    <t>Pfarrweg 6</t>
  </si>
  <si>
    <t>83342</t>
  </si>
  <si>
    <t>Tacherting</t>
  </si>
  <si>
    <t>Grundschule Taching a.See</t>
  </si>
  <si>
    <t>Kirchberg 14</t>
  </si>
  <si>
    <t>83373</t>
  </si>
  <si>
    <t>Taching a.See</t>
  </si>
  <si>
    <t>Grundschule Tittmoning</t>
  </si>
  <si>
    <t>Adolph-Kolping-Platz 1</t>
  </si>
  <si>
    <t>84529</t>
  </si>
  <si>
    <t>Tittmoning</t>
  </si>
  <si>
    <t>Werner-von-Siemens-Mittelschule Traunreut</t>
  </si>
  <si>
    <t>Grundschule Tacherting</t>
  </si>
  <si>
    <t>Grundschule Ingolstadt-Friedrichshofen</t>
  </si>
  <si>
    <t>Bavarian Internat.School Haimhausen, priv. Volksschule (Grund- und Hauptschule)</t>
  </si>
  <si>
    <t>Carl-Orff-Grundschule Traunwalchen in Traunreut</t>
  </si>
  <si>
    <t>83374</t>
  </si>
  <si>
    <t>Traunwalchen</t>
  </si>
  <si>
    <t>Heinrich-Braun-Grundschule  Trostberg</t>
  </si>
  <si>
    <t>Heinrich-Braun-Str. 6</t>
  </si>
  <si>
    <t>Grundschule Steingaden</t>
  </si>
  <si>
    <t>Fohlenhof 1</t>
  </si>
  <si>
    <t>86989</t>
  </si>
  <si>
    <t>Steingaden</t>
  </si>
  <si>
    <t>Mittelschule Unterwössen</t>
  </si>
  <si>
    <t>Grundschule Vachendorf</t>
  </si>
  <si>
    <t>83377</t>
  </si>
  <si>
    <t>Vachendorf</t>
  </si>
  <si>
    <t>Grundschule Waging a.See</t>
  </si>
  <si>
    <t>83329</t>
  </si>
  <si>
    <t>Waging a.See</t>
  </si>
  <si>
    <t>Mittelschule Waging a.See</t>
  </si>
  <si>
    <t>Wilhelm-Scharnow-Str. 31</t>
  </si>
  <si>
    <t>Grundschule Otting-Wonneberg in Waging a.See</t>
  </si>
  <si>
    <t>Salzburger Str. 20</t>
  </si>
  <si>
    <t>83379</t>
  </si>
  <si>
    <t>Wonneberg</t>
  </si>
  <si>
    <t>Grundschule Traunreut-Nord</t>
  </si>
  <si>
    <t>Bodelschwinghstr. 1</t>
  </si>
  <si>
    <t>Ludwig-Thoma-Grundschule Traunstein</t>
  </si>
  <si>
    <t>Ludwigstr. 10 a</t>
  </si>
  <si>
    <t>Grundschule Altenstadt</t>
  </si>
  <si>
    <t>Schulweg 12</t>
  </si>
  <si>
    <t>Grundschule Bernbeuren</t>
  </si>
  <si>
    <t>Am Hügel 8</t>
  </si>
  <si>
    <t>86975</t>
  </si>
  <si>
    <t>Bernbeuren</t>
  </si>
  <si>
    <t>Grundschule Bernried</t>
  </si>
  <si>
    <t>Reitweg 13 A</t>
  </si>
  <si>
    <t>82347</t>
  </si>
  <si>
    <t>Bernried am Starnberger See</t>
  </si>
  <si>
    <t>Grundschule Böbing</t>
  </si>
  <si>
    <t>Kirchstr. 18</t>
  </si>
  <si>
    <t>82389</t>
  </si>
  <si>
    <t>Böbing</t>
  </si>
  <si>
    <t>Grundschule Burggen</t>
  </si>
  <si>
    <t>86977</t>
  </si>
  <si>
    <t>Burggen</t>
  </si>
  <si>
    <t>Grundschule Eberfing</t>
  </si>
  <si>
    <t>82390</t>
  </si>
  <si>
    <t>Eberfing</t>
  </si>
  <si>
    <t>Grundschule Wessobrunn in Forst</t>
  </si>
  <si>
    <t>St. Leonhard i. Forst 7</t>
  </si>
  <si>
    <t>82405</t>
  </si>
  <si>
    <t>Wessobrunn</t>
  </si>
  <si>
    <t>Grundschule Hohenfurch</t>
  </si>
  <si>
    <t>Raiffeisenstr. 33</t>
  </si>
  <si>
    <t>86978</t>
  </si>
  <si>
    <t>Hohenfurch</t>
  </si>
  <si>
    <t>Primus-Koch-Grundschule Hohenpeißenberg</t>
  </si>
  <si>
    <t>Schulweg 10</t>
  </si>
  <si>
    <t>82383</t>
  </si>
  <si>
    <t>Hohenpeißenberg</t>
  </si>
  <si>
    <t>Mittelschule Huglfing</t>
  </si>
  <si>
    <t>Grundschule Iffeldorf</t>
  </si>
  <si>
    <t>Hofmark 5</t>
  </si>
  <si>
    <t>82393</t>
  </si>
  <si>
    <t>Iffeldorf</t>
  </si>
  <si>
    <t>Montessori-Schule Rohrdorf, Private Volksschule  (Grund- und Hauptschule)</t>
  </si>
  <si>
    <t>Untere Dorfstr. 14</t>
  </si>
  <si>
    <t>Grundschule Obersöchering</t>
  </si>
  <si>
    <t>Liebfrauenstr. 4</t>
  </si>
  <si>
    <t>82395</t>
  </si>
  <si>
    <t>Obersöchering</t>
  </si>
  <si>
    <t>Josef-Zerhoch-Mittelschule  Peißenberg</t>
  </si>
  <si>
    <t>Grundschule St.Johann  in Peißenberg</t>
  </si>
  <si>
    <t>Josef-Zerhoch-Grundschule Peißenberg</t>
  </si>
  <si>
    <t>Joseph-Friedrich-Lentner- Grundschule Peiting</t>
  </si>
  <si>
    <t>Ludwigstr. 4</t>
  </si>
  <si>
    <t>Mittelschule Peiting</t>
  </si>
  <si>
    <t>Ludwigstr. 4 a</t>
  </si>
  <si>
    <t>Bürgermeister-Prandl-Grundschule Penzberg</t>
  </si>
  <si>
    <t>Südstr. 1</t>
  </si>
  <si>
    <t>Bürgermeister-Prandl-Mittelschule Penzberg</t>
  </si>
  <si>
    <t>82398</t>
  </si>
  <si>
    <t>Grundschule Raisting</t>
  </si>
  <si>
    <t>Kirchenweg 14</t>
  </si>
  <si>
    <t>82399</t>
  </si>
  <si>
    <t>Raisting</t>
  </si>
  <si>
    <t>Grundschule Rottenbuch</t>
  </si>
  <si>
    <t>Klosterhof 38</t>
  </si>
  <si>
    <t>Mittelschule Schongau</t>
  </si>
  <si>
    <t>Bürgermeister-Lechenbauer-Straße 5</t>
  </si>
  <si>
    <t>Staufer-Grundschule Schongau</t>
  </si>
  <si>
    <t>Bürgermeister-Lechenbauer-Straße 1</t>
  </si>
  <si>
    <t>Lettenholz-Grundschule  Bad Tölz</t>
  </si>
  <si>
    <t>General-Patton-Str. 38</t>
  </si>
  <si>
    <t>Grundschule Schwabbruck-Schwabsoien</t>
  </si>
  <si>
    <t>86987</t>
  </si>
  <si>
    <t>Schwabsoien</t>
  </si>
  <si>
    <t>Grundschule Seeshaupt</t>
  </si>
  <si>
    <t>Schulgasse 6</t>
  </si>
  <si>
    <t>82402</t>
  </si>
  <si>
    <t>Seeshaupt</t>
  </si>
  <si>
    <t>Mittelschule Steingaden</t>
  </si>
  <si>
    <t>Marie-Eberth-Str. 10</t>
  </si>
  <si>
    <t>Grundschule Weilheim i.OB, an der Ammer</t>
  </si>
  <si>
    <t>Lohgasse 17</t>
  </si>
  <si>
    <t>Grundschule Weilheim i.OB, am Hardt</t>
  </si>
  <si>
    <t>Hardtkapellenstr. 6</t>
  </si>
  <si>
    <t>Wilhelm-Conrad-Röntgen-Mittelschule Weilheim i.OB</t>
  </si>
  <si>
    <t>Röntgenstr. 3</t>
  </si>
  <si>
    <t>Grundschule Wielenbach</t>
  </si>
  <si>
    <t>Rosenstr. 9</t>
  </si>
  <si>
    <t>82407</t>
  </si>
  <si>
    <t>Wielenbach</t>
  </si>
  <si>
    <t>Ambrosius-Mößmer-Grundschule Wildsteig</t>
  </si>
  <si>
    <t>Kirchbergstr. 30</t>
  </si>
  <si>
    <t>82409</t>
  </si>
  <si>
    <t>Wildsteig</t>
  </si>
  <si>
    <t>Franz-von-Kohlbrenner-Mittelschule Traunstein</t>
  </si>
  <si>
    <t>Haslacher Str. 3</t>
  </si>
  <si>
    <t>Grundschule  Rechtmehring-Maitenbeth</t>
  </si>
  <si>
    <t>83562</t>
  </si>
  <si>
    <t>Rechtmehring</t>
  </si>
  <si>
    <t>Franziska-Hager-Grundschule Prien a.Chiemsee</t>
  </si>
  <si>
    <t>Franziska-Hager-Str. 1</t>
  </si>
  <si>
    <t>Franziska-Hager-Mittelschule  Prien a.Chiemsee</t>
  </si>
  <si>
    <t>St.-Benedikt-Schule Sonderpädagogisches Förderzentrum Mallersdorf-Pfaffenberg</t>
  </si>
  <si>
    <t>Bayerwaldstraße 6</t>
  </si>
  <si>
    <t>Schule an der Bina, Sonderpädagogisches Förderzentrum Bonbruck in Bodenkirchen</t>
  </si>
  <si>
    <t>Erdmannsdorfer Str. 13</t>
  </si>
  <si>
    <t>84155</t>
  </si>
  <si>
    <t>Bodenkirchen</t>
  </si>
  <si>
    <t>Pestalozzischule Deggendorf Sonderpädagogisches Förderzentrum</t>
  </si>
  <si>
    <t>Stadtfeldstr. 14</t>
  </si>
  <si>
    <t>Herzog-Georg-Schule Sonderpädagogisches Förderzentrum Dingolfing</t>
  </si>
  <si>
    <t>Dr.-Josef-Hastreiter-Str. 43</t>
  </si>
  <si>
    <t>Priv. Fachakademie für Sozialpädagogik in Pfarrkirchen des KWA Kuratorium Wohnen im Alter</t>
  </si>
  <si>
    <t>Gartlbergstraße 4</t>
  </si>
  <si>
    <t>Birkenweg 1</t>
  </si>
  <si>
    <t>DON BOSCO-Schule Grafenau Sonderpädagogisches Förderzentrum</t>
  </si>
  <si>
    <t>Pandurengasse 6</t>
  </si>
  <si>
    <t>Michael-Atzesberger-Schule Sonderpädagogisches Förderzentrum Hauzenberg</t>
  </si>
  <si>
    <t>Stadionstraße 7</t>
  </si>
  <si>
    <t>Eduard-Staudt-Schule, Sonderpädagogisches Förderzentrum Kelheim</t>
  </si>
  <si>
    <t>Berufsfachschule für Krankenpflegehilfe am DONAUISAR Klinikum Deggendorf</t>
  </si>
  <si>
    <t>Perlasberger Str. 43</t>
  </si>
  <si>
    <t>Pfarrer-Huber-Schule Sonderpädagogisches Förderzentrum Landau a.d.Isar</t>
  </si>
  <si>
    <t>Kleegartenstraße 24</t>
  </si>
  <si>
    <t>Staatliche Fachschule (Technikerschule) für Fahrzeugtechnik und Elektromobilität</t>
  </si>
  <si>
    <t>Egger Str. 30</t>
  </si>
  <si>
    <t>Hans-Bayerlein-Schule Sonderpädagogisches Förderzentrum Passau</t>
  </si>
  <si>
    <t>Dr.-Eggersdorfer-Str. 1</t>
  </si>
  <si>
    <t>Betty-Greif-Schule Sonderpädagogisches Förderzentrum Pfarrkirchen</t>
  </si>
  <si>
    <t>Von-Fraunhofer-Straße 5</t>
  </si>
  <si>
    <t>Sonderpädagogisches Förderzentrum Pocking, Anne-Frank-Schule</t>
  </si>
  <si>
    <t>Weizauer Weg 1</t>
  </si>
  <si>
    <t>Schule am Weinberg Sonderpädagogisches Förderzentrum Regen</t>
  </si>
  <si>
    <t>Schulgasse 10</t>
  </si>
  <si>
    <t>Sonderpädagogisches Förderzentrum Schöllnach - Osterhofen</t>
  </si>
  <si>
    <t>Schulstraße 29</t>
  </si>
  <si>
    <t>Sonderpädagogisches Förderzentrum Straubing</t>
  </si>
  <si>
    <t>Max-Planck-Straße 5</t>
  </si>
  <si>
    <t>Sonderpädagogisches Förderzentrum Viechtach</t>
  </si>
  <si>
    <t>Dr.-Schellerer-Straße 20</t>
  </si>
  <si>
    <t>Schule am Stadtpark Waldkirchen, Sonderpädagogisches Förderzentrum</t>
  </si>
  <si>
    <t>Jahnstr. 23</t>
  </si>
  <si>
    <t>Staatliche Fachschule (Technikerschule) für Maschinenbautechnik Passau</t>
  </si>
  <si>
    <t>Pestalozzischule, Priv. Förderzentrum, Förderschwerpunkt geistige Entwicklung Landshut</t>
  </si>
  <si>
    <t>Jürgen-Schumann-Str. 18</t>
  </si>
  <si>
    <t>Caritas-Förderzentrum St.-Severin-Schule Passau, Förderschwerpunkt geist. Entwickl. Passau</t>
  </si>
  <si>
    <t>Säumerweg 1</t>
  </si>
  <si>
    <t>Hans-Glas-Schule Dingolfing Staatl. Berufsschule</t>
  </si>
  <si>
    <t>Bayerwaldring 2</t>
  </si>
  <si>
    <t>Staatl. Berufsschule II Deggendorf</t>
  </si>
  <si>
    <t>Staatl. Berufsschule Kelheim</t>
  </si>
  <si>
    <t>Staatl. Berufsschule Pfarrkirchen</t>
  </si>
  <si>
    <t>Staatl. Berufsschule I Deggendorf</t>
  </si>
  <si>
    <t>Staatl. Berufsschule II Landshut</t>
  </si>
  <si>
    <t>Weilerstr. 25</t>
  </si>
  <si>
    <t>Staatl. Berufsschule I mit BFI Landshut</t>
  </si>
  <si>
    <t>Staatl. Berufsschule III für Keramik Landshut</t>
  </si>
  <si>
    <t>Karl-Peter-Obermaier-Schule Passau Staatl. Berufsschule I</t>
  </si>
  <si>
    <t>Staatl. Fraunhofer-Berufsschule I Straubing</t>
  </si>
  <si>
    <t>Staatl. Berufsschule II Passau</t>
  </si>
  <si>
    <t>Am Fernsehturm 2</t>
  </si>
  <si>
    <t>Staatl. Berufsschule Waldkirchen</t>
  </si>
  <si>
    <t>Berufsschule St.Erhard, St.anerk.priv.Berufsschule z.sonderpäd. Förd.,Förderschwerp.Lernen Plattling</t>
  </si>
  <si>
    <t>Georg-Eckl-Str. 2</t>
  </si>
  <si>
    <t>Staatl. Berufsschule Regen</t>
  </si>
  <si>
    <t>Priv. Fachschule f.Heilerziehungspflege Passau d.berufl.Fortbildungszentren d. Bayer. Wirtschaft</t>
  </si>
  <si>
    <t>Bahnhofstr. 27</t>
  </si>
  <si>
    <t>Cabrini-Schule Offenstetten, Priv. Förderzentrum Förderschwerp. geist.Entwickl. d. Kath.Jugendfürs.</t>
  </si>
  <si>
    <t>Am Schmiedweiher 8</t>
  </si>
  <si>
    <t>Priv. Fachschule f. Heilerziehungspflegehilfe Passau d.ber.Fortbildungszentren d.Bayer.Wirtsch.</t>
  </si>
  <si>
    <t>Montessori-Schule Freising, private Grundschule des Montessori Landkreis Freising e.V.</t>
  </si>
  <si>
    <t>Montessori-Schule Dietramszell, private Grundschule  des Montessori-Trägerverein e.V.</t>
  </si>
  <si>
    <t>Staatliche Wirtschaftsschule Abensberg</t>
  </si>
  <si>
    <t>Römerstr. 12</t>
  </si>
  <si>
    <t>Private Montessori Mittelschule  Kösching des Montessorivereins Kösching e.V. in Kösching</t>
  </si>
  <si>
    <t>Am Stegbach 12</t>
  </si>
  <si>
    <t>Ländgasse 41</t>
  </si>
  <si>
    <t>Private Berufsfachschule für Fremdsprachenberufe des Kasberger-Wildmann e.V. in Straubing</t>
  </si>
  <si>
    <t>Am Essigberg 5</t>
  </si>
  <si>
    <t>Staatl. Fachschule (Technikerschule) für Stahl- und Metallbau Pfarrkirchen</t>
  </si>
  <si>
    <t>Innstr. 71</t>
  </si>
  <si>
    <t>Sonderpädagogisches Förderzentrum Landshut-Land in Ergolding</t>
  </si>
  <si>
    <t>Am Sportpark 6</t>
  </si>
  <si>
    <t>Grundschule München, Ilse-von-Twardowski 1</t>
  </si>
  <si>
    <t>Ilse-von-Twardowski-Platz 1</t>
  </si>
  <si>
    <t>Komm.  Fachschule (Technikerschule) für Maschinenbautechnik in Straubing</t>
  </si>
  <si>
    <t>Montessori-Schule Grassau, priv. Grundschule der Montessori-Fördergemeinschaft Chiemgau e.V.</t>
  </si>
  <si>
    <t>Private Mittelschule Oberaudorf-Inntal der Petö und Inklusion gemeinnützige GmbH, Oberaudorf</t>
  </si>
  <si>
    <t>Aktive Schule Petershausen gGmbH - Mittelschule in freier Trägerschaft</t>
  </si>
  <si>
    <t>Jetzendorfer Straße 6</t>
  </si>
  <si>
    <t>Grundschule München, Baierbrunner Str. 53</t>
  </si>
  <si>
    <t>Baierbrunner Str. 53</t>
  </si>
  <si>
    <t>Montessori-Schule Eichstätt, private Grundschule des Montessori-Eichstätt e.V.</t>
  </si>
  <si>
    <t>Staatl.gen. DBBC-Privatschule - Mittelsch. - Diakon.Institut f.Bild. u.Soz.in Bad Aibling</t>
  </si>
  <si>
    <t>Grundschule Poing, Am Bergfeld</t>
  </si>
  <si>
    <t>Gebrüder-Grimm-Str. 2</t>
  </si>
  <si>
    <t>Grundschule München, Am Bauhausplatz</t>
  </si>
  <si>
    <t>Bauhausplatz 9</t>
  </si>
  <si>
    <t>Aktive Projekt-Schule Stephanskirchen, Private Mittelschule d. Evang. Schulvereins</t>
  </si>
  <si>
    <t>Högeringer Str. 29</t>
  </si>
  <si>
    <t>Priv. Berufsfachschule für Altenpflegehilfe des Kuratorium Wohnen im Alter Pfarrkirchen</t>
  </si>
  <si>
    <t>Gartlbergstr. 4</t>
  </si>
  <si>
    <t>Grundschule München, Josephsburgstr. 41</t>
  </si>
  <si>
    <t>Josephsburgstr. 41</t>
  </si>
  <si>
    <t>St.-Franziskus-Schule, Kath. Freie Grundschule Neuburg a.d. Donau</t>
  </si>
  <si>
    <t>Grundschule München, Helmut-Schmidt-Allee 45</t>
  </si>
  <si>
    <t>Erzbischöfliche Franziskus-Grundschule München</t>
  </si>
  <si>
    <t>Preysingstr. 83-105</t>
  </si>
  <si>
    <t>Campo di Monaco, private internationale Montessori-Mittelschule München</t>
  </si>
  <si>
    <t>Schwanthalerstr. 2</t>
  </si>
  <si>
    <t>Private Berufsfachschule für Pflege Klinikum Landshut gGmbH</t>
  </si>
  <si>
    <t>Robert-Koch-Str. 1</t>
  </si>
  <si>
    <t>Berufsfachschule für Pflege am Klinikum Passau</t>
  </si>
  <si>
    <t>Innstr. 74 a</t>
  </si>
  <si>
    <t>Berufsschule St.Franziskus Abensb.,Berufsschule z. sonderpäd.Förd.d.Kath.Jugendf.d.Diöz.Regensb.e.V.</t>
  </si>
  <si>
    <t>Regensburger Str. 60</t>
  </si>
  <si>
    <t>Berufsfachschule für Pflege der Pflegeakademie Bayerischer Wald gGmbH</t>
  </si>
  <si>
    <t>Koeppelstr. 4</t>
  </si>
  <si>
    <t>Theresienthaler Str. 1</t>
  </si>
  <si>
    <t>Berufsfachschule für Pflege der Kinderklinik Dritter Orden Passau</t>
  </si>
  <si>
    <t>Bischof-Altmann-Str. 9</t>
  </si>
  <si>
    <t>Berufsfachschule f. Pflege Mainb. d.Inst.f. Aus-, Fort-u. Weiterbild. im Gesundheitswesen e.V.</t>
  </si>
  <si>
    <t>Laurentiusweg 1 a</t>
  </si>
  <si>
    <t>Berufsfachschule für Pflege am Klinikum Straubing GmbH</t>
  </si>
  <si>
    <t>St.-Elisabeth-Straße 23</t>
  </si>
  <si>
    <t>Private Berufsschule zur sonderpäd. Förderung, Förderschwerpunkt Lernen in Vilshofen</t>
  </si>
  <si>
    <t>Kolpingstraße 9</t>
  </si>
  <si>
    <t>Private Berufsfachschule für Pflege des Bayerischen Roten Kreuzes Plattling</t>
  </si>
  <si>
    <t>Luitpoldstraße 14</t>
  </si>
  <si>
    <t>Prälat-Michael-Thaller-Schule, Priv. Sonderpäd. Förderzentrum Abensberg d. Kath. Jugendf. Regensb.</t>
  </si>
  <si>
    <t>Regensburger Str. 58</t>
  </si>
  <si>
    <t>Franz-Xaver-Eggersdorfer-Schule Priv. Sonderpädagogisches Förderzentrum Vilshofen</t>
  </si>
  <si>
    <t>Vilsfeldstr. 13</t>
  </si>
  <si>
    <t>Berufsfachschule für Pflege am DONAUISAR Klinikum Deggendorf</t>
  </si>
  <si>
    <t>Perlasberger Straße 43</t>
  </si>
  <si>
    <t>Staatliche Berufsfachschule für Maschinenbau Landshut</t>
  </si>
  <si>
    <t>Marienstr. 1</t>
  </si>
  <si>
    <t>Berufsfachschule für Pflege der vhs Landshut e.V.</t>
  </si>
  <si>
    <t>Priv. Berufsfachschule f.Sozialpfl. d. Kuratoriums Wohnen im Alter gemeinn. AG Pfarrkirchen</t>
  </si>
  <si>
    <t>Staatl. Wirtschaftsschule Landshut</t>
  </si>
  <si>
    <t>Staatliche Wirtschaftsschule Deggendorf</t>
  </si>
  <si>
    <t>Berufsfachschule für Pflege der Parkwohnstift Arnstorf GmbH</t>
  </si>
  <si>
    <t>Schönauer Straße 19</t>
  </si>
  <si>
    <t>Private Wirtschaftsschule der Schulstiftung Seligenthal in Landshut</t>
  </si>
  <si>
    <t>Berufsfachschule für Pflege der Kliniken Am Goldenen Steig gGmbH in Freyung</t>
  </si>
  <si>
    <t>Private Schulen Pindl GmbH Wirtschaftsschule Straubing</t>
  </si>
  <si>
    <t>Innere Frühlingstr. 36</t>
  </si>
  <si>
    <t>Berufsfachschule für Pflege d. Caritasverb.f.d. Diözese Regensburg e.V. Landshut</t>
  </si>
  <si>
    <t>Gestütstraße 4 a</t>
  </si>
  <si>
    <t>KWA Berufsfachschule für Pflege Pfarrkirchen</t>
  </si>
  <si>
    <t>Berufsfachschule für Pflege am Bezirksklinikum Mainkofen</t>
  </si>
  <si>
    <t>Mainkofen 3 A</t>
  </si>
  <si>
    <t>Berufsfachschule für Pflege der Kinderkrankenhaus St. Marien gGmbH in Vilsbiburg</t>
  </si>
  <si>
    <t>Almweg 1</t>
  </si>
  <si>
    <t>Kommunale Berufsfachschule für Pflege des Landkreises in Vilsbiburg</t>
  </si>
  <si>
    <t>Private Berufsfachschule für Pflege der Franziskanerinnen in Aiterhofen</t>
  </si>
  <si>
    <t>Berufsfachschule f.Pflege d.Priv. Berufsakademie f Aus-u.Weiterbildung Passau gGmbH</t>
  </si>
  <si>
    <t>Neuburger Str. 60</t>
  </si>
  <si>
    <t>Berufsfachschule für Pflege der Landkreis Passau Krankenhaus GmbH in Rotthalmünster</t>
  </si>
  <si>
    <t>Schambacher Straße 16</t>
  </si>
  <si>
    <t>94094</t>
  </si>
  <si>
    <t>Rotthalmünster</t>
  </si>
  <si>
    <t>Priv. Berufsfachschule für Altenpflege des Kuratorium Wohnen im Alter Pfarrkirchen</t>
  </si>
  <si>
    <t>Staatl. Berufsfachschule für Kinderpflege Grafenau</t>
  </si>
  <si>
    <t>Schärdinger Str. 9 - 11</t>
  </si>
  <si>
    <t>Staatl. Berufsfachschule für Kinderpflege Landshut</t>
  </si>
  <si>
    <t>Staatl. Berufsfachschule f. Kinderpflege Pfarrkirchen</t>
  </si>
  <si>
    <t>Staatl. Berufsfachschule für Kinderpflege Mitterfels</t>
  </si>
  <si>
    <t>Straubinger Straße 26</t>
  </si>
  <si>
    <t>94360</t>
  </si>
  <si>
    <t>Mitterfels</t>
  </si>
  <si>
    <t>Priv. Berufsfachschule für Krankenpflege der Kliniken Am Goldenen Steig gGmbH in Freyung</t>
  </si>
  <si>
    <t>Komm. Berufsfachschule für biol.-techn. Assist. des Berufsschulverbandes Straubing-Bogen in Straub</t>
  </si>
  <si>
    <t>Stadtgraben 54</t>
  </si>
  <si>
    <t>KWA Berufsfachschule für Pflege, Bad Griesbach</t>
  </si>
  <si>
    <t>Marienweg 6</t>
  </si>
  <si>
    <t>Berufsfachschule für Pflege der Rottal-Inn Kliniken Kommunalunternehmen in Eggenfelden</t>
  </si>
  <si>
    <t>Simonsöder Allee 20</t>
  </si>
  <si>
    <t>Berufsfachschule für Pflege der Gemeinn. Gesellschaft f. soziale Dienste DAA-mbH Rosenheim</t>
  </si>
  <si>
    <t>Förderzentrum, Förderschwerpunkt Sprache am Institut für Hören und Sprache in Straubing</t>
  </si>
  <si>
    <t>Auf der Platte 11</t>
  </si>
  <si>
    <t>Berufsfachschule für Pflege Neuburg a. d. Donau d. KJF Klinik St. Elisabeth gGmbH</t>
  </si>
  <si>
    <t>Berufsfachschule für Pflege Bad Reichenhall der Kliniken Südostbayern AG</t>
  </si>
  <si>
    <t>Berufsfachschule für Pflege der Asklepios Krankenpflegeschulen gGmbH, Bad Tölz</t>
  </si>
  <si>
    <t>Fachakademie für Ernährungs- und Versorgungsmanagement in Vilshofen</t>
  </si>
  <si>
    <t>Fachakademie für Sozialpädagogik des Landkreises Deggendorf in Plattling</t>
  </si>
  <si>
    <t>Werkstr. 23</t>
  </si>
  <si>
    <t>Fachakademie für Sozialpädagogik der Schulstiftung Seligenthal in Landshut</t>
  </si>
  <si>
    <t>Fachakademie für Sozialpäd. der Ordensgemeinschaft d. Armen Franzisk. v.d. Hl. Familie zu Mallersdorf</t>
  </si>
  <si>
    <t>Fachakademie für Sozialpädagogik der Deutschordens-Schwestern Passau</t>
  </si>
  <si>
    <t>Kleiner Exerzierplatz 15</t>
  </si>
  <si>
    <t>Albertus-Schule Sonderpädagogisches Förderzentrum Bogen</t>
  </si>
  <si>
    <t>Veit-Höser-Str. 2</t>
  </si>
  <si>
    <t>Astrid-Lindgren-Schule Rottenburg Sonderpädagogisches Förderzentrum</t>
  </si>
  <si>
    <t>Schulstraße 10</t>
  </si>
  <si>
    <t>Berufsfachschule für Krankenpflegehilfe der Klinikum Freising GmbH in Freising</t>
  </si>
  <si>
    <t>Caritasschule St. Elisabeth Freyung, Priv. Förderzentrum, Förderschwerp. geistige Entwickl.</t>
  </si>
  <si>
    <t>Ludwig-Penzkofer-Straße 3</t>
  </si>
  <si>
    <t>Caritas-Förderzentrum St. Ulrich-Schule Pocking, Förderschwerpunkt geist. Entwickl. Pocking</t>
  </si>
  <si>
    <t>Weizauer Weg 3</t>
  </si>
  <si>
    <t>Münchner Rotkreuz Akademie Berufsfachschule f. Notfallsanitäter d. BRK Kreisverband München</t>
  </si>
  <si>
    <t>Schumacherring 26</t>
  </si>
  <si>
    <t>Staatl. anerk. Berufsfachschule für Altenpflege Landshut der Volkshochschule Landshut e.V.</t>
  </si>
  <si>
    <t>Lebenshilfeschule Förderzentrum, Förderschwerpunkt geist. Entwicklung, Landau a.d.Isar</t>
  </si>
  <si>
    <t>Marienhöhe 3 a</t>
  </si>
  <si>
    <t>Berufsfachschule für Altenpflege Aiterhofen Franziskanerinnenkloster St. Josef</t>
  </si>
  <si>
    <t>Berufsfachschule f.Altenpflege d.Priv. Berufsakademie f.Aus-u.Weiterbildung Passau gGmbH</t>
  </si>
  <si>
    <t>Berufsfachschule f.Altenpflegehilfe d.Priv. Berufsakad.f. Aus- und Weiterbildung Passau gGmbH</t>
  </si>
  <si>
    <t>Berufsfachschule für Altenpflege d. Altenpflegeakademie Bayer. Wald gGmbH Grafenau</t>
  </si>
  <si>
    <t>Priv. Berufsfachschule für Altenpflegehilfe der Parkwohnstift Arnstorf GmbH in Arnstorf</t>
  </si>
  <si>
    <t>Berufsfachschule für Altenpflegehilfe d. Altenpflegeakademie Bayerischer Wald Grafenau</t>
  </si>
  <si>
    <t>Priv. Berufsfachschule für Altenpflegehilfe der Volkshochschule Landshut e.V.</t>
  </si>
  <si>
    <t>Priv. Fachschule für Heilerziehungspflege des Kuratorium Wohnen im Alter Pfarrkirchen</t>
  </si>
  <si>
    <t>Lindnerstr. 14-16</t>
  </si>
  <si>
    <t>Berufsfachschule für Altenpflegehilfe Plattling des Bayerischen Roten Kreuzes</t>
  </si>
  <si>
    <t>Berufsfachschule für Altenpflege Plattling des Bayerischen Roten Kreuzes</t>
  </si>
  <si>
    <t>Caritas-Förderzentrum Don-Bosco-Schule Passau, Förderschwp körp. u. mot. Entwickl. Passau</t>
  </si>
  <si>
    <t>Priv. Fachakademie für Sozialpädagogik der Ursulinen-Schulstiftung in Straubing</t>
  </si>
  <si>
    <t>Priv.Berufsfachschule f.Altenpflege des Kuratorium Wohnen im Alter gemeinn.AG Bad Griesbach im Rottal</t>
  </si>
  <si>
    <t>Priv. Berufsfachschule für Altenpflegehilfe des Kuratorium Wohnen im Alter Bad Griesbach im Rottal</t>
  </si>
  <si>
    <t>Priv.Berufsfachschule für Altenpflege des Caritasverb. f.d.Diözese Regensburg e.V. Landshut</t>
  </si>
  <si>
    <t>Priv.Berufsfachschule für Altenpflegehilfe des Caritasverb. f.d. Diöz.Regensburg e.V. in Landshut</t>
  </si>
  <si>
    <t>Priv. Berufsfachschule für Ergotherapie der ZB-Privatschule gGmbH in Vilshofen</t>
  </si>
  <si>
    <t>Pacherstr. 5</t>
  </si>
  <si>
    <t>St.-Notker-Schule, Priv. Förderzentrum, Förderschwerp. geistige Entw. Deggendorf</t>
  </si>
  <si>
    <t>St.-Notker-Str. 15</t>
  </si>
  <si>
    <t>St.-Wolfgang-Schule, Priv. Förderzentrum, Förderschwerpunkt geistige Entwicklung Straubing</t>
  </si>
  <si>
    <t>Regensburger Straße 66</t>
  </si>
  <si>
    <t>Staatl. Berufsfachschule für Assistenten für Hotel- und Tourismusmanagement Grafenau</t>
  </si>
  <si>
    <t>Berufsfachschule f.Altenpflegehilfe des Franziskanerinnenklosters St. Josef in Aiterhofen</t>
  </si>
  <si>
    <t>Berufsfachschule für Pflege am Klinikum der Universität München</t>
  </si>
  <si>
    <t>Marchioninistr. 15 a</t>
  </si>
  <si>
    <t>St.-Rupert-Schule, Priv. Förderzentrum, Förderschwerp. geistige Entw. Eggenfelden</t>
  </si>
  <si>
    <t>Theaterstr. 5</t>
  </si>
  <si>
    <t>94130</t>
  </si>
  <si>
    <t>Obernzell</t>
  </si>
  <si>
    <t>Berufsfachschule für Musik des Landkreises Deggendorf in Plattling</t>
  </si>
  <si>
    <t>Staatl. Berufsfachschule für Pflege Mühldorf a.Inn</t>
  </si>
  <si>
    <t>Christophorus-Schule, Priv. Förderzentrum, Förderschwerpunkt geistige Entwicklung Schweinhütt</t>
  </si>
  <si>
    <t>Am Grubfeld 13</t>
  </si>
  <si>
    <t>Förderzentrum, Förderschwerpunkt Hören am Institut für Hören und Sprache des Bezirks Ndb. in Straubin</t>
  </si>
  <si>
    <t>Private Berufsfachschule für Altenpflegehilfe Kelheim der Döpfer Schulen Regensburg GmbH</t>
  </si>
  <si>
    <t>Lederergasse 2</t>
  </si>
  <si>
    <t>Staatl.Fachschule (Technikerschule) für Elektrotechnik Passau</t>
  </si>
  <si>
    <t>Fachschule f.d. Bauhandwerk der Baufachschule Niederbayern gGmbH in Ergolding</t>
  </si>
  <si>
    <t>Industriestr. 16</t>
  </si>
  <si>
    <t>Kommunale Berufsfachschule für kaufm. Assistenten Straubing</t>
  </si>
  <si>
    <t>Private Wirtschaftsschule des Kasberger-Wildmann e.V. in Straubing</t>
  </si>
  <si>
    <t>Berufsfachschule für Sozialpflege des Berufsschulverbandes Passau in Vilshofen</t>
  </si>
  <si>
    <t>Priv. Berufsfachschule für informations- und telekommunikationstechnische Berufe Passau</t>
  </si>
  <si>
    <t>Staatl. Berufsschule IV Landshut</t>
  </si>
  <si>
    <t>Staatl. Berufsfachschule für Ernährung und Versorgung Landshut</t>
  </si>
  <si>
    <t>Staatl. Berufsfachschule für techn. Assistenten für Informatik - Landshut</t>
  </si>
  <si>
    <t>Berufsfachschule für Sozialpflege d. Altenpflegeakademie Bayerischer Wald Grafenau</t>
  </si>
  <si>
    <t>Johannes-Still-Schule Sonderpädagogisches Förderzentrum Eggenfelden</t>
  </si>
  <si>
    <t>Theaterstr. 7</t>
  </si>
  <si>
    <t>Staatl. Berufsfachschule für Keramik Landshut</t>
  </si>
  <si>
    <t>Staatl. Fachschule für Keramik und Design Landshut (Meisterschule)</t>
  </si>
  <si>
    <t>Priv. Berufsfachschule für Physiotherapie der VPT Berufsfachschule GmbH in Bad Birnbach</t>
  </si>
  <si>
    <t>Prof.-Drexel-Str. 23</t>
  </si>
  <si>
    <t>84364</t>
  </si>
  <si>
    <t>Bad Birnbach</t>
  </si>
  <si>
    <t>Papst-Benedikt-Schule Straubing, Priv.Förderzentr. Förderschwerp. körperliche u. motorische Entwickl.</t>
  </si>
  <si>
    <t>Krankenhausgasse 13</t>
  </si>
  <si>
    <t>Staatl. Wirtschaftsschule Passau</t>
  </si>
  <si>
    <t>Staatl. anerk. Berufsfachschule für Fremdsprachenberufe Passau</t>
  </si>
  <si>
    <t>Staatl. Berufsfachschule für Ernährung und Versorgung Pfarrkirchen</t>
  </si>
  <si>
    <t>Priv. Berufsfachschule für Physiotherapie der Ludwig Fresenius Schulen gem.GmbH in Landshut</t>
  </si>
  <si>
    <t>Porschestr. 5 b</t>
  </si>
  <si>
    <t>Staatl. Fachschule (Technikerschule) für Elektrotechnik in Straubing</t>
  </si>
  <si>
    <t>Staatl. Berufsschule Vilshofen a.d.Donau</t>
  </si>
  <si>
    <t>Kapuzinerstr. 17</t>
  </si>
  <si>
    <t>Staatl. Berufsfachschule für Ernährung und Versorgung Vilshofen a.d.Donau</t>
  </si>
  <si>
    <t>Staatl. Berufsfachschule f. Kinderpflege Vilshofen a.d.Donau</t>
  </si>
  <si>
    <t>Staatl. Schule für Kranke im RBZ Niederbayern Landshut</t>
  </si>
  <si>
    <t>Prof.-Buchner-Str. 22</t>
  </si>
  <si>
    <t>Staatl. Berufsschule für Glasberufe Zwiesel</t>
  </si>
  <si>
    <t>Fachschulstr. 15 - 19</t>
  </si>
  <si>
    <t>Staatl. Berufsfachschule für Glas Zwiesel</t>
  </si>
  <si>
    <t>Staatl. Fachschule für Glas Zwiesel</t>
  </si>
  <si>
    <t>94146</t>
  </si>
  <si>
    <t>Hinterschmiding</t>
  </si>
  <si>
    <t>Mathias-von-Flurl-Schule Staatl. Berufsschule II Straubing</t>
  </si>
  <si>
    <t>93077</t>
  </si>
  <si>
    <t>Bad Abbach</t>
  </si>
  <si>
    <t>Marianne-Rosenbaum-Schule, Staatl. Berufsschule III Straubing</t>
  </si>
  <si>
    <t>Kolbstr. 1</t>
  </si>
  <si>
    <t>Staatl. Berufsfachschule für Ernährung und Versorgung Mitterfels</t>
  </si>
  <si>
    <t>Fachschule für Heilerziehungspflegehilfe in Pfarrkirchen des KWA Kuratorium Wohnen im Alter</t>
  </si>
  <si>
    <t>Berufsfachschule für Physiotherapie am DONAUISAR Klinikum Deggendorf</t>
  </si>
  <si>
    <t>Private Berufsfachschule für Pflege Kelheim der Döpfer Schulen Regensburg GmbH</t>
  </si>
  <si>
    <t>Lederergasse 2 b</t>
  </si>
  <si>
    <t>Berufsfachschule f. Masseure u. medizin. Bademeister d. Johannesbad Akademie in Bad Füssing</t>
  </si>
  <si>
    <t>Johannesstraße 2</t>
  </si>
  <si>
    <t>94072</t>
  </si>
  <si>
    <t>Bad Füssing</t>
  </si>
  <si>
    <t>Berufsfachschule für pharm.-techn. Assistenten in Passau - staatl. anerkannt</t>
  </si>
  <si>
    <t>Neuburger Str. 109</t>
  </si>
  <si>
    <t>Berufsfachschule für Krankenpflege am DONAUISAR Klinikum Deggendorf</t>
  </si>
  <si>
    <t>Berufsfachschule f. Krankenpflege Mainb. d.Inst.f. Aus-,Fort- u. Weiterbild. im Gesundheitswesen e.V.</t>
  </si>
  <si>
    <t>Priv. Berufsfachschule für Krankenpflege der Klinikum Landshut gGmbH in Landshut</t>
  </si>
  <si>
    <t>Berufsfachschule f. Kinderkrankenpflege St. Marien in Vilsbiburg d.Kinderkrankenh. St. Marien gGmbH</t>
  </si>
  <si>
    <t>Berufsfachschule für Krankenpflege Mainkofen am Bezirkskrankenhaus des Bezirks Niederbayern</t>
  </si>
  <si>
    <t>Berufsfachschule für Krankenpflege der Stadt Passau am Klinikum Passau</t>
  </si>
  <si>
    <t>Berufsfachschule für Kinderkrankenpflege der Kliniken Dritter Orden gGmbH Passau</t>
  </si>
  <si>
    <t>Berufsfachschule für Krankenpflege der Rottal-Inn Kliniken Kommunalunternehmen in Eggenfelden</t>
  </si>
  <si>
    <t>Priv. Berufsfachschule für Krankenpflege am Klinikum St. Elisabeth Straubing</t>
  </si>
  <si>
    <t>Berufsfachschule für Krankenpflege Vilsbiburg am Kreiskrankenhaus</t>
  </si>
  <si>
    <t>kbo-Fachschule für Heilerziehungspflege, Kliniken des Bezirks Oberbayern, Haar</t>
  </si>
  <si>
    <t>Priv. Fachschule für Heilerziehungspflege u.-pflegehilfe Abensberg</t>
  </si>
  <si>
    <t>An den Sandwellen 124</t>
  </si>
  <si>
    <t>Priv. Berufsfachschule für Massage der VPT Berufsfachschule GmbH in Bad Birnbach</t>
  </si>
  <si>
    <t>Sonderpädagogisches Förderzentrum Landshut-Stadt</t>
  </si>
  <si>
    <t>Priv. Berufsfachschule für Krankenpflege in Rotthalmünster</t>
  </si>
  <si>
    <t>Fachschule für  Wirtschaftsinformatik Plattling des Landkreises Deggendorf</t>
  </si>
  <si>
    <t>Berufsfachschule f.informations- u.telekomm.techn. Berufe d.Lkr.Deggendorf,Plattling</t>
  </si>
  <si>
    <t>Berufsfachschule für Physiotherapie der PhysioFRG gGmbH in Freyung</t>
  </si>
  <si>
    <t>Staatl. anerkannte Berufsfachschule für Fremdsprachenberufe  Deggendorf GmbH</t>
  </si>
  <si>
    <t>Amanstr. 9</t>
  </si>
  <si>
    <t>Staatl.Fachschule (Technikerschule) für Bau- und Glasbautechnik Vilshofen a.d.Donau</t>
  </si>
  <si>
    <t>Staatl. Berufsfachschule für Sozialpflege Straubing</t>
  </si>
  <si>
    <t>Priv.Berufsfachschule f.Krankenpflegehilfe Mainb. d.Instit.f.Aus-,Fort-u.Weiterbild.im Gesundheitsw.</t>
  </si>
  <si>
    <t>Priv.Berufsfachschule f.Altenpflege der Parkwohnstift Arnstorf GmbH in Arnstorf</t>
  </si>
  <si>
    <t>Staatl. Fachschule (Technikerschule) für Maschinenbautechnik in Landshut</t>
  </si>
  <si>
    <t>Berufsfachschule f. Diätassistenten Vilsh. d.Dt.Erwachsenen-Bildungswerk gemeinn. GmbH</t>
  </si>
  <si>
    <t>Private Berufsfachschule für Fremdsprachenberufe der Volkshochschule Landshut e.V.</t>
  </si>
  <si>
    <t>Johannes-Grande-Schule, Fachschule für Heilerziehungspflege- u. -pflegehilfe Straubing</t>
  </si>
  <si>
    <t>94351</t>
  </si>
  <si>
    <t>Berufsfachschule f. Physiotherapie d.Bildungszentr.f.Gesundheitsberufe Bad Gögging</t>
  </si>
  <si>
    <t>Neustädter Str. 9</t>
  </si>
  <si>
    <t>93333</t>
  </si>
  <si>
    <t>Neustadt a.d.Donau</t>
  </si>
  <si>
    <t>Adolph-Kolping-Schule, Berufsschule zur sonderpäd. Förderung, Förderschwerpunkt Lernen in Regen</t>
  </si>
  <si>
    <t>Osserstr. 27</t>
  </si>
  <si>
    <t>Berufsfachschule für Physiotherapie der Akademie für Gesundheitsberufe gGmbH in Rotthalmünster</t>
  </si>
  <si>
    <t>Schambacher Str. 16</t>
  </si>
  <si>
    <t>Grundschule Landshut-Berg</t>
  </si>
  <si>
    <t>Weinzierlstr. 38</t>
  </si>
  <si>
    <t>Grundschule Karl-Heiß Landshut</t>
  </si>
  <si>
    <t>Neue Bergstr. 4</t>
  </si>
  <si>
    <t>Grundschule St. Nikola  Landshut</t>
  </si>
  <si>
    <t>Nikolastr. 2</t>
  </si>
  <si>
    <t>St. Nikola Mittelschule Landshut</t>
  </si>
  <si>
    <t>Grundschule St. Peter und Paul  Landshut</t>
  </si>
  <si>
    <t>Niedermayerstr. 14</t>
  </si>
  <si>
    <t>Grundschule St. Wolfgang Landshut</t>
  </si>
  <si>
    <t>Weilerstr. 19</t>
  </si>
  <si>
    <t>St. Wolfgang Mittelschule Landshut</t>
  </si>
  <si>
    <t>Weilerstr. 21</t>
  </si>
  <si>
    <t>Grundschule Lalling</t>
  </si>
  <si>
    <t>Am Schulplatz 7</t>
  </si>
  <si>
    <t>94551</t>
  </si>
  <si>
    <t>Lalling</t>
  </si>
  <si>
    <t>Grundschule Carl-Orff  Landshut</t>
  </si>
  <si>
    <t>Lortzingweg 8</t>
  </si>
  <si>
    <t>Mittelschule Landshut-Schönbrunn</t>
  </si>
  <si>
    <t>Am Schallermoos 15</t>
  </si>
  <si>
    <t>Montessori-Schule Rotthalmünster, Priv.Grund- und Hauptschule d. Mont.Fördergem. Rotthalmünster e.V.</t>
  </si>
  <si>
    <t>Norbert-Steger-Str. 11</t>
  </si>
  <si>
    <t>Grundschule Winzer</t>
  </si>
  <si>
    <t>94577</t>
  </si>
  <si>
    <t>Winzer</t>
  </si>
  <si>
    <t>Grundschule Oberpöring-Wallerfing</t>
  </si>
  <si>
    <t>94574</t>
  </si>
  <si>
    <t>Wallerfing</t>
  </si>
  <si>
    <t>Grundschule Aitrachtal Mengkofen</t>
  </si>
  <si>
    <t>Klausenweg 13</t>
  </si>
  <si>
    <t>84152</t>
  </si>
  <si>
    <t>Mengkofen</t>
  </si>
  <si>
    <t>Grundschule Moosthenning</t>
  </si>
  <si>
    <t>Lengthaler Str. 19</t>
  </si>
  <si>
    <t>84164</t>
  </si>
  <si>
    <t>Moosthenning</t>
  </si>
  <si>
    <t>Mittelschule Passau St. Nikola</t>
  </si>
  <si>
    <t>Nikolastr. 11</t>
  </si>
  <si>
    <t>Grundschule Mamming-Gottfrieding</t>
  </si>
  <si>
    <t>Schulgasse 8</t>
  </si>
  <si>
    <t>94437</t>
  </si>
  <si>
    <t>Mamming</t>
  </si>
  <si>
    <t>Priv. Montessori-Volksschule Geisenhausen (Grund- und Hauptschule)</t>
  </si>
  <si>
    <t>Martinstr. 3</t>
  </si>
  <si>
    <t>84144</t>
  </si>
  <si>
    <t>Geisenhausen</t>
  </si>
  <si>
    <t>Grundschule der Schulstiftung Seligenthal in Landshut</t>
  </si>
  <si>
    <t>Ort 1</t>
  </si>
  <si>
    <t>Grundschule Passau - Grubweg</t>
  </si>
  <si>
    <t>Lusenweg 3</t>
  </si>
  <si>
    <t>Grundschule Hacklberg</t>
  </si>
  <si>
    <t>Schulstr. 46</t>
  </si>
  <si>
    <t>Grundschule Haidenhof</t>
  </si>
  <si>
    <t>Bozener Str. 11</t>
  </si>
  <si>
    <t>Hans-Carossa-Grundschule Heining-Schalding</t>
  </si>
  <si>
    <t>Carossastr. 1</t>
  </si>
  <si>
    <t>Grundschule Passau-Innstadt</t>
  </si>
  <si>
    <t>Otto-Geyer-Str. 3</t>
  </si>
  <si>
    <t>Mittelschule Passau-Neustift</t>
  </si>
  <si>
    <t>Neustifter Str. 52</t>
  </si>
  <si>
    <t>Dr.-Eggersdorfer-Str. 10</t>
  </si>
  <si>
    <t>Grundschule St. Anton Passau</t>
  </si>
  <si>
    <t>Georg-von-Pasterwiz-Grundschule Hohenau</t>
  </si>
  <si>
    <t>94545</t>
  </si>
  <si>
    <t>Hohenau</t>
  </si>
  <si>
    <t>Grundschule Perlesreut</t>
  </si>
  <si>
    <t>94157</t>
  </si>
  <si>
    <t>Perlesreut</t>
  </si>
  <si>
    <t>Grundschule Am Goldenen Steig Röhrnbach</t>
  </si>
  <si>
    <t>Froschau 10</t>
  </si>
  <si>
    <t>94133</t>
  </si>
  <si>
    <t>Röhrnbach</t>
  </si>
  <si>
    <t>Grundschule Thurmansbang</t>
  </si>
  <si>
    <t>94169</t>
  </si>
  <si>
    <t>Thurmansbang</t>
  </si>
  <si>
    <t>Grundschule Jandelsbrunn - Schule der Künischen Dörfer</t>
  </si>
  <si>
    <t>94118</t>
  </si>
  <si>
    <t>Jandelsbrunn</t>
  </si>
  <si>
    <t>Grundschule am Dreisessel Neureichenau</t>
  </si>
  <si>
    <t>94089</t>
  </si>
  <si>
    <t>Neureichenau</t>
  </si>
  <si>
    <t>Grundschule Riedenburg</t>
  </si>
  <si>
    <t>Schulstr. 35</t>
  </si>
  <si>
    <t>Jakob-Ihrler-Grundschule Ihrlerstein</t>
  </si>
  <si>
    <t>93346</t>
  </si>
  <si>
    <t>Ihrlerstein</t>
  </si>
  <si>
    <t>Franziska-Obermayr-Schule, Grundschule Langquaid</t>
  </si>
  <si>
    <t>Pestalozzistr. 8</t>
  </si>
  <si>
    <t>84085</t>
  </si>
  <si>
    <t>Langquaid</t>
  </si>
  <si>
    <t>Grundschule Rohr i.NB</t>
  </si>
  <si>
    <t>Herzog-Albrecht-Grundschule Siegenburg</t>
  </si>
  <si>
    <t>Antoniusstr. 4</t>
  </si>
  <si>
    <t>93354</t>
  </si>
  <si>
    <t>Siegenburg</t>
  </si>
  <si>
    <t>Grundschule St.Jakob Straubing</t>
  </si>
  <si>
    <t>Ottogasse 27</t>
  </si>
  <si>
    <t>Mittelschule St.Josef Straubing</t>
  </si>
  <si>
    <t>Von-Leistner-Str. 40</t>
  </si>
  <si>
    <t>Grundschule St.Peter Straubing</t>
  </si>
  <si>
    <t>Schulgasse 11</t>
  </si>
  <si>
    <t>Grundschule Ulrich Schmidl Straubing</t>
  </si>
  <si>
    <t>Breslauer Str. 25</t>
  </si>
  <si>
    <t>Grundschule Gerzen</t>
  </si>
  <si>
    <t>Resenödstr. 23</t>
  </si>
  <si>
    <t>84175</t>
  </si>
  <si>
    <t>Gerzen</t>
  </si>
  <si>
    <t>Mittelschule Ulrich Schmidl Straubing</t>
  </si>
  <si>
    <t>Mittelschule St. Stephan Straubing-Alburg</t>
  </si>
  <si>
    <t>Fröbelstr. 10</t>
  </si>
  <si>
    <t>Grundschule Straubing-Ittling</t>
  </si>
  <si>
    <t>Niederalteicher Str. 13</t>
  </si>
  <si>
    <t>Mittelschule Straubing-Ittling</t>
  </si>
  <si>
    <t>Grundschule Leiblfing</t>
  </si>
  <si>
    <t>94339</t>
  </si>
  <si>
    <t>Leiblfing</t>
  </si>
  <si>
    <t>Grundschule Salzweg</t>
  </si>
  <si>
    <t>Otto-Bohnert-Str. 5</t>
  </si>
  <si>
    <t>Grundschule Hutthurm</t>
  </si>
  <si>
    <t>94116</t>
  </si>
  <si>
    <t>Hutthurm</t>
  </si>
  <si>
    <t>Grundschule Ortenburg</t>
  </si>
  <si>
    <t>Passauer Str. 16</t>
  </si>
  <si>
    <t>Grundschule Bad Griesbach i.Rottal</t>
  </si>
  <si>
    <t>Seilerberg 16</t>
  </si>
  <si>
    <t>Grundschule Fürstenzell</t>
  </si>
  <si>
    <t>Schulstr. 19</t>
  </si>
  <si>
    <t>Grundschule Teisnach</t>
  </si>
  <si>
    <t>Kaikenrieder Str. 21</t>
  </si>
  <si>
    <t>94244</t>
  </si>
  <si>
    <t>Teisnach</t>
  </si>
  <si>
    <t>Grundschule Rattenberg</t>
  </si>
  <si>
    <t>Hauptstr. 13</t>
  </si>
  <si>
    <t>94371</t>
  </si>
  <si>
    <t>Rattenberg</t>
  </si>
  <si>
    <t>Grundschule Geiselhöring</t>
  </si>
  <si>
    <t>Wittelsbacher Str. 1</t>
  </si>
  <si>
    <t>94333</t>
  </si>
  <si>
    <t>Geiselhöring</t>
  </si>
  <si>
    <t>Grundschule Aholming</t>
  </si>
  <si>
    <t>Tabertshausener Str. 11</t>
  </si>
  <si>
    <t>94527</t>
  </si>
  <si>
    <t>Aholming</t>
  </si>
  <si>
    <t>Grundschule Auerbach</t>
  </si>
  <si>
    <t>Engollinger Str. 9</t>
  </si>
  <si>
    <t>94530</t>
  </si>
  <si>
    <t>Auerbach</t>
  </si>
  <si>
    <t>Abt-Bachmeier-Grundschule Außernzell</t>
  </si>
  <si>
    <t>94532</t>
  </si>
  <si>
    <t>Außernzell</t>
  </si>
  <si>
    <t>94505</t>
  </si>
  <si>
    <t>Bernried</t>
  </si>
  <si>
    <t>Grundschule Buchhofen</t>
  </si>
  <si>
    <t>94533</t>
  </si>
  <si>
    <t>Buchhofen</t>
  </si>
  <si>
    <t>Grundschule Rain</t>
  </si>
  <si>
    <t>Attinger Str. 10</t>
  </si>
  <si>
    <t>94369</t>
  </si>
  <si>
    <t>Grundschule St. Martin Deggendorf</t>
  </si>
  <si>
    <t>Berger Str. 29</t>
  </si>
  <si>
    <t>Grundschule An der Angermühle Deggendorf</t>
  </si>
  <si>
    <t>Westlicher Stadtgraben 18</t>
  </si>
  <si>
    <t>St.-Martin-Mittelschule  Deggendorf</t>
  </si>
  <si>
    <t>Grundschule Theodor Eckert Deggendorf</t>
  </si>
  <si>
    <t>Pandurenweg 15</t>
  </si>
  <si>
    <t>Theodor-Heuss-Mittelschule Deggendorf</t>
  </si>
  <si>
    <t>Pandurenweg 9</t>
  </si>
  <si>
    <t>Kirchweg 17</t>
  </si>
  <si>
    <t>Alois-Reichenberger-Grundschule Kirchroth</t>
  </si>
  <si>
    <t>Regensburger Str. 20</t>
  </si>
  <si>
    <t>94356</t>
  </si>
  <si>
    <t>Kirchroth</t>
  </si>
  <si>
    <t>Grundschule Grafling</t>
  </si>
  <si>
    <t>Kirchenstr. 3</t>
  </si>
  <si>
    <t>94539</t>
  </si>
  <si>
    <t>Grafling</t>
  </si>
  <si>
    <t>Grundschule St. Englmar</t>
  </si>
  <si>
    <t>Irlauweg 1</t>
  </si>
  <si>
    <t>94379</t>
  </si>
  <si>
    <t>Sankt Englmar</t>
  </si>
  <si>
    <t>Grundschule Hengersberg</t>
  </si>
  <si>
    <t>Rohrberg 2</t>
  </si>
  <si>
    <t>94491</t>
  </si>
  <si>
    <t>Hengersberg</t>
  </si>
  <si>
    <t>Mittelschule Hengersberg</t>
  </si>
  <si>
    <t>Rohrberg 5</t>
  </si>
  <si>
    <t>Grundschule Iggensbach</t>
  </si>
  <si>
    <t>Kopfsberger Str. 28</t>
  </si>
  <si>
    <t>94547</t>
  </si>
  <si>
    <t>Iggensbach</t>
  </si>
  <si>
    <t>Dr.-Johann-Stadler-Grundschule Parkstetten</t>
  </si>
  <si>
    <t>Harthofer Str. 13</t>
  </si>
  <si>
    <t>94365</t>
  </si>
  <si>
    <t>Parkstetten</t>
  </si>
  <si>
    <t>Grundschule Moos</t>
  </si>
  <si>
    <t>Kirchplatz 4</t>
  </si>
  <si>
    <t>94554</t>
  </si>
  <si>
    <t>Moos</t>
  </si>
  <si>
    <t>Abt-Utto-Grundschule Metten</t>
  </si>
  <si>
    <t>Egger Str. 21</t>
  </si>
  <si>
    <t>94569</t>
  </si>
  <si>
    <t>Stephansposching</t>
  </si>
  <si>
    <t>Grundschule Mietraching</t>
  </si>
  <si>
    <t>Hochsteinstr. 2</t>
  </si>
  <si>
    <t>Grundschule Rettenbach</t>
  </si>
  <si>
    <t>Haidhof 3</t>
  </si>
  <si>
    <t>Private Montessori-Volksschule Eggenfelden (Grund- und Hauptschule)</t>
  </si>
  <si>
    <t>Am Lichtlberger Wald 1</t>
  </si>
  <si>
    <t>Grundschule Neuhausen</t>
  </si>
  <si>
    <t>94560</t>
  </si>
  <si>
    <t>Offenberg</t>
  </si>
  <si>
    <t>Grundschule Straßkirchen</t>
  </si>
  <si>
    <t>Paitzkofener Str. 20</t>
  </si>
  <si>
    <t>94342</t>
  </si>
  <si>
    <t>Straßkirchen</t>
  </si>
  <si>
    <t>Grundschule Altenmarkt</t>
  </si>
  <si>
    <t>Raffelsdorfer Str. 3</t>
  </si>
  <si>
    <t>Grundschule Künzing-Gergweis</t>
  </si>
  <si>
    <t>94550</t>
  </si>
  <si>
    <t>Künzing</t>
  </si>
  <si>
    <t>Grundschule Otzing</t>
  </si>
  <si>
    <t>Hauptstr. 84</t>
  </si>
  <si>
    <t>94563</t>
  </si>
  <si>
    <t>Otzing</t>
  </si>
  <si>
    <t>Grundschule Plattling</t>
  </si>
  <si>
    <t>Preysingstr. 21</t>
  </si>
  <si>
    <t>Grundschule Schwarzach</t>
  </si>
  <si>
    <t>Schulstraße  8</t>
  </si>
  <si>
    <t>94374</t>
  </si>
  <si>
    <t>Schwarzach</t>
  </si>
  <si>
    <t>Mittelschule Plattling</t>
  </si>
  <si>
    <t>Georg-Eckl-Str. 16</t>
  </si>
  <si>
    <t>Grundschule Hunderdorf</t>
  </si>
  <si>
    <t>Quellenweg 3</t>
  </si>
  <si>
    <t>94336</t>
  </si>
  <si>
    <t>Hunderdorf</t>
  </si>
  <si>
    <t>Grundschule Schöllnach</t>
  </si>
  <si>
    <t>Bahnhofstr. 14</t>
  </si>
  <si>
    <t>Mittelschule Schöllnach</t>
  </si>
  <si>
    <t>Grundschule Vilsheim</t>
  </si>
  <si>
    <t>84186</t>
  </si>
  <si>
    <t>Vilsheim</t>
  </si>
  <si>
    <t>Grundschule Stephansposching</t>
  </si>
  <si>
    <t>Mittelschule Wallerfing</t>
  </si>
  <si>
    <t>Mittelschule Winzer-Iggensbach</t>
  </si>
  <si>
    <t>Mittelschule Metten</t>
  </si>
  <si>
    <t>Finsinger Str. 2</t>
  </si>
  <si>
    <t>Abt-Joscio-Grundschule Niederalteich, staatl. anerk. priv. kath. Bekenntnisgrundschule</t>
  </si>
  <si>
    <t>Maria-Ward-Platz 1</t>
  </si>
  <si>
    <t>Mittelschule Osterhofen</t>
  </si>
  <si>
    <t>Seewiesen 2</t>
  </si>
  <si>
    <t>Grundschule Mitterfels-Haselbach</t>
  </si>
  <si>
    <t>Lindenstr. 5</t>
  </si>
  <si>
    <t>Grundschule Stallwang</t>
  </si>
  <si>
    <t>Kirchberg 32</t>
  </si>
  <si>
    <t>94375</t>
  </si>
  <si>
    <t>Stallwang</t>
  </si>
  <si>
    <t>Grundschule Am Haidweg/Haidmühle</t>
  </si>
  <si>
    <t>Schulstr. 23</t>
  </si>
  <si>
    <t>94145</t>
  </si>
  <si>
    <t>Haidmühle</t>
  </si>
  <si>
    <t>Grundschule Böhmzwiesel</t>
  </si>
  <si>
    <t>Am Zwieselberg 43</t>
  </si>
  <si>
    <t>Priv. Montessori-Volksschule Passau (Grund- und Hauptschule)</t>
  </si>
  <si>
    <t>Grundschule am Schloss Wolfstein Freyung</t>
  </si>
  <si>
    <t>Bayerwaldstr. 3</t>
  </si>
  <si>
    <t>Mittelschule Freyung</t>
  </si>
  <si>
    <t>Jahnstr. 10</t>
  </si>
  <si>
    <t>Reinhold-Koeppel-Grundschule Grafenau</t>
  </si>
  <si>
    <t>Koeppelstr. 6 - 8</t>
  </si>
  <si>
    <t>Propst-Seyberer-Mittelschule Grafenau</t>
  </si>
  <si>
    <t>Rachelweg 24</t>
  </si>
  <si>
    <t>Grundschule St.Stephan Straubing-Alburg</t>
  </si>
  <si>
    <t>Grundschule St.Josef Straubing</t>
  </si>
  <si>
    <t>Grundschule Haus i.Wald</t>
  </si>
  <si>
    <t>Further Str. 12</t>
  </si>
  <si>
    <t>Grundschule Hinterschmiding-Grainet Schule am Haidel</t>
  </si>
  <si>
    <t>Georg-von-Pasterwiz-Mittelschule Hohenau</t>
  </si>
  <si>
    <t>Grundschule Innernzell-Schöfweg</t>
  </si>
  <si>
    <t>94548</t>
  </si>
  <si>
    <t>Innernzell</t>
  </si>
  <si>
    <t>Mittelschule Jandelsbrunn - Schule der Künischen Dörfer</t>
  </si>
  <si>
    <t>Grundschule Karlsbach</t>
  </si>
  <si>
    <t>Kirchberg 6</t>
  </si>
  <si>
    <t>Grundschule Bodenmais</t>
  </si>
  <si>
    <t>Am Lehen 2</t>
  </si>
  <si>
    <t>94249</t>
  </si>
  <si>
    <t>Bodenmais</t>
  </si>
  <si>
    <t>Grundschule am Nationalpark Bayerischer Wald Mauth</t>
  </si>
  <si>
    <t>Am Goldenen Steig 42</t>
  </si>
  <si>
    <t>94151</t>
  </si>
  <si>
    <t>Mauth</t>
  </si>
  <si>
    <t>Grundschule Wiesenfelden</t>
  </si>
  <si>
    <t>94344</t>
  </si>
  <si>
    <t>Wiesenfelden</t>
  </si>
  <si>
    <t>Mittelschule am Dreisessel Neureichenau</t>
  </si>
  <si>
    <t>94518</t>
  </si>
  <si>
    <t>Spiegelau</t>
  </si>
  <si>
    <t>Mittelschule Perlesreut</t>
  </si>
  <si>
    <t>Grundschule Ringelai</t>
  </si>
  <si>
    <t>Perlesreuter Str. 6</t>
  </si>
  <si>
    <t>94160</t>
  </si>
  <si>
    <t>Ringelai</t>
  </si>
  <si>
    <t>Mittelschule Am Goldenen Steig Röhrnbach</t>
  </si>
  <si>
    <t>Paul-Friedl-Mittelschule Riedlhütte</t>
  </si>
  <si>
    <t>94566</t>
  </si>
  <si>
    <t>Riedlhütte</t>
  </si>
  <si>
    <t>Heinz-Theuerjahr-Grundschule Neuschönau</t>
  </si>
  <si>
    <t>94556</t>
  </si>
  <si>
    <t>Neuschönau</t>
  </si>
  <si>
    <t>Dietrich-Bonhoeffer-Mittelschule Schönberg</t>
  </si>
  <si>
    <t>Schulstr. 30</t>
  </si>
  <si>
    <t>94513</t>
  </si>
  <si>
    <t>Grundschule Spiegelau</t>
  </si>
  <si>
    <t>Reithackerweg 5</t>
  </si>
  <si>
    <t>Maria-Ward-Grundschule Waldkirchen</t>
  </si>
  <si>
    <t>Emerenz-Meier-Mittelschule Waldkirchen</t>
  </si>
  <si>
    <t>Grundschule Holzfreyung</t>
  </si>
  <si>
    <t>Holzfreyung 1</t>
  </si>
  <si>
    <t>Grundschule Passau St. Nikola</t>
  </si>
  <si>
    <t>Grundschule Passau Neustift</t>
  </si>
  <si>
    <t>Dietrich-Bonhoeffer-Grundschule Schönberg</t>
  </si>
  <si>
    <t>Grundschule Bodenkirchen</t>
  </si>
  <si>
    <t>Hauptstr. 17</t>
  </si>
  <si>
    <t>Grundschule Kronwinkl</t>
  </si>
  <si>
    <t>Hofmark 30</t>
  </si>
  <si>
    <t>84174</t>
  </si>
  <si>
    <t>Grundschule Furth</t>
  </si>
  <si>
    <t>Klosterstr. 9</t>
  </si>
  <si>
    <t>Aventinus-Grundschule Abensberg</t>
  </si>
  <si>
    <t>Römerstr. 2</t>
  </si>
  <si>
    <t>Aventinus-Mittelschule Abensberg</t>
  </si>
  <si>
    <t>Grundschule Aiglsbach</t>
  </si>
  <si>
    <t>Hofmarkweg 6</t>
  </si>
  <si>
    <t>84089</t>
  </si>
  <si>
    <t>Aiglsbach</t>
  </si>
  <si>
    <t>Angrüner Grundschule Bad Abbach</t>
  </si>
  <si>
    <t>Dr.-Franz-Schmitz-Str. 1</t>
  </si>
  <si>
    <t>Grundschule Hausen</t>
  </si>
  <si>
    <t>Oswaldstr. 1</t>
  </si>
  <si>
    <t>93345</t>
  </si>
  <si>
    <t>Hausen</t>
  </si>
  <si>
    <t>Grundschule St. Martin Geisenhausen</t>
  </si>
  <si>
    <t>Bürgermeister-Dräxlmaier-Platz 1</t>
  </si>
  <si>
    <t>Jakob-Ihrler-Mittelschule Ihrlerstein</t>
  </si>
  <si>
    <t>Wittelsbacher-Mittelschule Kelheim</t>
  </si>
  <si>
    <t>Rennweg 67</t>
  </si>
  <si>
    <t>Grundschule Kelheim-Hohenpfahl</t>
  </si>
  <si>
    <t>Affeckinger Str. 2</t>
  </si>
  <si>
    <t>Grundschule Kelheim-Nord</t>
  </si>
  <si>
    <t>Hohlweg 37</t>
  </si>
  <si>
    <t>Grundschule Kelheimwinzer</t>
  </si>
  <si>
    <t>Dorfring 2</t>
  </si>
  <si>
    <t>Franziska-Obermayr-Schule, Mittelschule Langquaid</t>
  </si>
  <si>
    <t>Grundschule Mainburg</t>
  </si>
  <si>
    <t>Am Gabis 4</t>
  </si>
  <si>
    <t>Hallertauer Mittelschule Mainburg</t>
  </si>
  <si>
    <t>Ebrantshauser Str. 68</t>
  </si>
  <si>
    <t>Grundschule Sandelzhausen</t>
  </si>
  <si>
    <t>Grundschule Bruckberg-Gündlkofen</t>
  </si>
  <si>
    <t>Tondorfer Str. 4</t>
  </si>
  <si>
    <t>84079</t>
  </si>
  <si>
    <t>Bruckberg</t>
  </si>
  <si>
    <t>Grundschule Neustadt a.d.Donau</t>
  </si>
  <si>
    <t>Julius-Sax-Str. 27</t>
  </si>
  <si>
    <t>Grundschule Pfeffenhausen</t>
  </si>
  <si>
    <t>Gaisberg 22</t>
  </si>
  <si>
    <t>84076</t>
  </si>
  <si>
    <t>Pfeffenhausen</t>
  </si>
  <si>
    <t>Grundschule Offenstetten</t>
  </si>
  <si>
    <t>Grundschule Painten</t>
  </si>
  <si>
    <t>Hemauer Str. 7</t>
  </si>
  <si>
    <t>93351</t>
  </si>
  <si>
    <t>Painten</t>
  </si>
  <si>
    <t>Grundschule Rottenburg a.d.Laaber</t>
  </si>
  <si>
    <t>Pater-Wilhelm-Fink-Str. 18</t>
  </si>
  <si>
    <t>Regenbogen-Grundschule Elsendorf</t>
  </si>
  <si>
    <t>Georg-Rainer-Platz 1</t>
  </si>
  <si>
    <t>84094</t>
  </si>
  <si>
    <t>Elsendorf</t>
  </si>
  <si>
    <t>Grundschule Saal a.d.Donau</t>
  </si>
  <si>
    <t>Lindenstr. 28</t>
  </si>
  <si>
    <t>93342</t>
  </si>
  <si>
    <t>Saal a.d.Donau</t>
  </si>
  <si>
    <t>Grundschule Sandsbach</t>
  </si>
  <si>
    <t>84097</t>
  </si>
  <si>
    <t>Herrngiersdorf</t>
  </si>
  <si>
    <t>Herzog-Albrecht-Mittelschule Siegenburg</t>
  </si>
  <si>
    <t>Grundschule Velden</t>
  </si>
  <si>
    <t>Georg-Brenninger-Str. 30</t>
  </si>
  <si>
    <t>84149</t>
  </si>
  <si>
    <t>Velden</t>
  </si>
  <si>
    <t>Grundschule Teugn</t>
  </si>
  <si>
    <t>Lindenstr. 1</t>
  </si>
  <si>
    <t>93356</t>
  </si>
  <si>
    <t>Teugn</t>
  </si>
  <si>
    <t>Grundschule Buch a. Erlbach</t>
  </si>
  <si>
    <t>84172</t>
  </si>
  <si>
    <t>Buch a. Erlbach</t>
  </si>
  <si>
    <t>Grundschule Train</t>
  </si>
  <si>
    <t>93358</t>
  </si>
  <si>
    <t>Train</t>
  </si>
  <si>
    <t>Grundschule Volkenschwand</t>
  </si>
  <si>
    <t>Neuhausener Str. 9</t>
  </si>
  <si>
    <t>84106</t>
  </si>
  <si>
    <t>Volkenschwand</t>
  </si>
  <si>
    <t>Montessori-Schule Landau, priv.Grund-u.Hauptschule der Mont. Fördergem. Landau a.d.Isar u. Umgeb.e.V.</t>
  </si>
  <si>
    <t>Fleischgasse 58 - 62</t>
  </si>
  <si>
    <t>Grundschule Pürkwang</t>
  </si>
  <si>
    <t>Am Kirchberg 7</t>
  </si>
  <si>
    <t>93359</t>
  </si>
  <si>
    <t>Wildenberg</t>
  </si>
  <si>
    <t>Anton-Balster-Mittelschule Neustadt a.d.Donau</t>
  </si>
  <si>
    <t>Mittelschule Riedenburg</t>
  </si>
  <si>
    <t>Mittelschule Saal a.d.Donau</t>
  </si>
  <si>
    <t>Angrüner-Mittelschule Bad Abbach</t>
  </si>
  <si>
    <t>Dr.-Franz-Schmitz-Str. 2 a</t>
  </si>
  <si>
    <t>Grundschule Breitenberg</t>
  </si>
  <si>
    <t>94139</t>
  </si>
  <si>
    <t>Breitenberg</t>
  </si>
  <si>
    <t>Grundschule Adlkofen</t>
  </si>
  <si>
    <t>84166</t>
  </si>
  <si>
    <t>Adlkofen</t>
  </si>
  <si>
    <t>Grundschule Aham</t>
  </si>
  <si>
    <t>Am Lerchenfeld 2</t>
  </si>
  <si>
    <t>84168</t>
  </si>
  <si>
    <t>Aham</t>
  </si>
  <si>
    <t>Grundschule Altdorf</t>
  </si>
  <si>
    <t>Dekan-Wagner-Str. 11</t>
  </si>
  <si>
    <t>Altdorf</t>
  </si>
  <si>
    <t>Grundschule Altfraunhofen</t>
  </si>
  <si>
    <t>84169</t>
  </si>
  <si>
    <t>Altfraunhofen</t>
  </si>
  <si>
    <t>Grundschule Bayerbach</t>
  </si>
  <si>
    <t>84092</t>
  </si>
  <si>
    <t>Bayerbach b.Ergoldsbach</t>
  </si>
  <si>
    <t>Grundschule Aich</t>
  </si>
  <si>
    <t>Mittelschule Bodenkirchen</t>
  </si>
  <si>
    <t>Mittelschule Kronwinkl in Eching</t>
  </si>
  <si>
    <t>Mittelschule Ergolding</t>
  </si>
  <si>
    <t>Bauhofstr. 1</t>
  </si>
  <si>
    <t>Grundschule Piflas</t>
  </si>
  <si>
    <t>Gartenstr. 34</t>
  </si>
  <si>
    <t>Grundschule Ergoldsbach</t>
  </si>
  <si>
    <t>Badstr. 16</t>
  </si>
  <si>
    <t>84061</t>
  </si>
  <si>
    <t>Ergoldsbach</t>
  </si>
  <si>
    <t>Mittelschule Ergoldsbach</t>
  </si>
  <si>
    <t>Mittelschule Essenbach</t>
  </si>
  <si>
    <t>Savigneux-Platz 2</t>
  </si>
  <si>
    <t>84051</t>
  </si>
  <si>
    <t>Essenbach</t>
  </si>
  <si>
    <t>Grundschule Konradin Landshut-Auloh</t>
  </si>
  <si>
    <t>St.-Vinzenz-Platz 4</t>
  </si>
  <si>
    <t>Mittelschule Furth</t>
  </si>
  <si>
    <t>Mittelschule St. Martin Geisenhausen</t>
  </si>
  <si>
    <t>Mittelschule Gerzen</t>
  </si>
  <si>
    <t>Mittelschule Bruckberg-Gündlkofen</t>
  </si>
  <si>
    <t>Grundschule Eging a.See</t>
  </si>
  <si>
    <t>Prof.-Reiter-Straße 22</t>
  </si>
  <si>
    <t>94535</t>
  </si>
  <si>
    <t>Eging a.See</t>
  </si>
  <si>
    <t>Grundschule Hohenthann</t>
  </si>
  <si>
    <t>84098</t>
  </si>
  <si>
    <t>Hohenthann</t>
  </si>
  <si>
    <t>Grundschule Ruhstorf a.d.Rott</t>
  </si>
  <si>
    <t>Am Schulplatz 12</t>
  </si>
  <si>
    <t>94099</t>
  </si>
  <si>
    <t>Ruhstorf a.d.Rott</t>
  </si>
  <si>
    <t>Grundschule Kirchberg</t>
  </si>
  <si>
    <t>An der Freyung 2</t>
  </si>
  <si>
    <t>84178</t>
  </si>
  <si>
    <t>Kröning</t>
  </si>
  <si>
    <t>Marlene-Reidel-Grundschule  Kumhausen</t>
  </si>
  <si>
    <t>Mozartstr. 1</t>
  </si>
  <si>
    <t>Kumhausen</t>
  </si>
  <si>
    <t>Grundschule Egglham</t>
  </si>
  <si>
    <t>Hauptstr. 40</t>
  </si>
  <si>
    <t>84385</t>
  </si>
  <si>
    <t>Egglham</t>
  </si>
  <si>
    <t>Grundschule Neufahrn i.NB</t>
  </si>
  <si>
    <t>Süßbacher Str. 6</t>
  </si>
  <si>
    <t>84107</t>
  </si>
  <si>
    <t>Weihmichl</t>
  </si>
  <si>
    <t>Mittelschule Niederaichbach - Wörth a.d.Isar</t>
  </si>
  <si>
    <t>Pfarrer-Haberl-Platz 3</t>
  </si>
  <si>
    <t>84100</t>
  </si>
  <si>
    <t>Niederaichbach</t>
  </si>
  <si>
    <t>Alfons-Lindner-Grundschule Tiefenbach</t>
  </si>
  <si>
    <t>Eulenweg 2</t>
  </si>
  <si>
    <t>94113</t>
  </si>
  <si>
    <t>Tiefenbach</t>
  </si>
  <si>
    <t>Mittelschule Oberroning der Schulstiftung d. Diözese Regensburg</t>
  </si>
  <si>
    <t>Rottenburg a.d. Laaber</t>
  </si>
  <si>
    <t>Grundschule Obersüßbach</t>
  </si>
  <si>
    <t>84101</t>
  </si>
  <si>
    <t>Obersüßbach</t>
  </si>
  <si>
    <t>Grundschule Ahrain</t>
  </si>
  <si>
    <t>Landshuter Str. 8 b</t>
  </si>
  <si>
    <t>Grundschule Pauluszell</t>
  </si>
  <si>
    <t>84189</t>
  </si>
  <si>
    <t>Wurmsham</t>
  </si>
  <si>
    <t>Mittelschule Pfeffenhausen</t>
  </si>
  <si>
    <t>Grundschule Postau</t>
  </si>
  <si>
    <t>84103</t>
  </si>
  <si>
    <t>Postau</t>
  </si>
  <si>
    <t>Mittelschule Rottenburg a.d.Laaber-Hohenthann</t>
  </si>
  <si>
    <t>Mittelschule Velden</t>
  </si>
  <si>
    <t>Grundschule Vilsbiburg</t>
  </si>
  <si>
    <t>Mittelschule Vilsbiburg</t>
  </si>
  <si>
    <t>Kirchenweg 4 1/2</t>
  </si>
  <si>
    <t>Mittelschule Buch a. Erlbach</t>
  </si>
  <si>
    <t>Mittelschule Altdorf</t>
  </si>
  <si>
    <t>Dekan-Wagner-Str. 17</t>
  </si>
  <si>
    <t>Wilhelm-Niedermayer-Grundschule Tittling</t>
  </si>
  <si>
    <t>Grundschule Am Hohen Markt Untergriesbach</t>
  </si>
  <si>
    <t>Passauer Str. 47</t>
  </si>
  <si>
    <t>Ilztalschule  Die Grundschule für alle des Fördervereins der Ilztalschule, Kalteneck/Hutthurm</t>
  </si>
  <si>
    <t>Grundschule Aicha vorm Wald</t>
  </si>
  <si>
    <t>94529</t>
  </si>
  <si>
    <t>Aicha vorm Wald</t>
  </si>
  <si>
    <t>Mittelschule Aidenbach</t>
  </si>
  <si>
    <t>94501</t>
  </si>
  <si>
    <t>Aidenbach</t>
  </si>
  <si>
    <t>Wolfgang-Marius-Grundschule Aldersbach</t>
  </si>
  <si>
    <t>Schulstr. 17</t>
  </si>
  <si>
    <t>Aldersbach</t>
  </si>
  <si>
    <t>Grundschule Alkofen-Pleinting</t>
  </si>
  <si>
    <t>Am Horiberg 5</t>
  </si>
  <si>
    <t>Max-Gerstl-Grundschule Beutelsbach</t>
  </si>
  <si>
    <t>Vilshofener Str. 3</t>
  </si>
  <si>
    <t>Beutelsbach</t>
  </si>
  <si>
    <t>Grundschule Büchlberg</t>
  </si>
  <si>
    <t>94124</t>
  </si>
  <si>
    <t>Büchlberg</t>
  </si>
  <si>
    <t>Mittelschule Eging a.See</t>
  </si>
  <si>
    <t>Grundschule Fürstenstein</t>
  </si>
  <si>
    <t>Jahnweg 6 a</t>
  </si>
  <si>
    <t>94538</t>
  </si>
  <si>
    <t>Fürstenstein</t>
  </si>
  <si>
    <t>Heimvolksschule St. Maria - Mittelschule, Fürstenzell, Seraphischen Liebeswerks Altötting</t>
  </si>
  <si>
    <t>Passauer Str. 21 - 23</t>
  </si>
  <si>
    <t>Grundschule Garham</t>
  </si>
  <si>
    <t>94544</t>
  </si>
  <si>
    <t>Hofkirchen</t>
  </si>
  <si>
    <t>Mittelschule Bad Griesbach i.Rottal</t>
  </si>
  <si>
    <t>Adalbert-Stifter-Grundschule Wegscheid</t>
  </si>
  <si>
    <t>Mitterweg 19</t>
  </si>
  <si>
    <t>94110</t>
  </si>
  <si>
    <t>Wegscheid</t>
  </si>
  <si>
    <t>Grundschule Haarbach</t>
  </si>
  <si>
    <t>94542</t>
  </si>
  <si>
    <t>Haarbach</t>
  </si>
  <si>
    <t>Grundschule Hauzenberg</t>
  </si>
  <si>
    <t>Eckmühlstr. 14</t>
  </si>
  <si>
    <t>Mittelschule Hauzenberg</t>
  </si>
  <si>
    <t>Eckmühlstr. 10</t>
  </si>
  <si>
    <t>Grundschule Germannsdorf</t>
  </si>
  <si>
    <t>Hauptstr. 10</t>
  </si>
  <si>
    <t>St.-Gotthard-Grundschule Kirchberg i.Wald</t>
  </si>
  <si>
    <t>Laiflitzer Weg 1</t>
  </si>
  <si>
    <t>94259</t>
  </si>
  <si>
    <t>Kirchberg i.Wald</t>
  </si>
  <si>
    <t>Grundschule Haag-Wolkar</t>
  </si>
  <si>
    <t>Hochhausstr. 10</t>
  </si>
  <si>
    <t>Grundschule Hofkirchen</t>
  </si>
  <si>
    <t>Mittelschule Hutthurm-Büchlberg</t>
  </si>
  <si>
    <t>94136</t>
  </si>
  <si>
    <t>Thyrnau</t>
  </si>
  <si>
    <t>Grundschule Kößlarn</t>
  </si>
  <si>
    <t>94149</t>
  </si>
  <si>
    <t>Kößlarn</t>
  </si>
  <si>
    <t>St.-Gunther-Grundschule Rinchnach</t>
  </si>
  <si>
    <t>Gehmannsberger Str. 10</t>
  </si>
  <si>
    <t>94269</t>
  </si>
  <si>
    <t>Rinchnach</t>
  </si>
  <si>
    <t>Grundschule Bad Birnbach</t>
  </si>
  <si>
    <t>Lugenzstr. 23</t>
  </si>
  <si>
    <t>Grundschule Neuburg a.Inn</t>
  </si>
  <si>
    <t>94127</t>
  </si>
  <si>
    <t>Neuburg a.Inn</t>
  </si>
  <si>
    <t>Grundschule Neukirchen vorm Wald</t>
  </si>
  <si>
    <t>94154</t>
  </si>
  <si>
    <t>Neukirchen vorm Wald</t>
  </si>
  <si>
    <t>Danubius-Grundschule  Obernzell</t>
  </si>
  <si>
    <t>Krankenhausstr. 3</t>
  </si>
  <si>
    <t>Mittelschule Ortenburg</t>
  </si>
  <si>
    <t>Friedhofstr. 1</t>
  </si>
  <si>
    <t>Grundschule Pocking</t>
  </si>
  <si>
    <t>Dr.-Karl-Weiß-Platz 6</t>
  </si>
  <si>
    <t>Mittelschule Pocking</t>
  </si>
  <si>
    <t>Indlinger Str. 16</t>
  </si>
  <si>
    <t>Grundschule Hartkirchen</t>
  </si>
  <si>
    <t>Obere Inntalstr. 24</t>
  </si>
  <si>
    <t>Grundschule Falkenberg-Taufkirchen</t>
  </si>
  <si>
    <t>Sommerstr. 13</t>
  </si>
  <si>
    <t>84326</t>
  </si>
  <si>
    <t>Falkenberg</t>
  </si>
  <si>
    <t>94575</t>
  </si>
  <si>
    <t>Windorf</t>
  </si>
  <si>
    <t>Grundschule Rotthalmünster</t>
  </si>
  <si>
    <t>Franz-Gerauer-Str. 21</t>
  </si>
  <si>
    <t>Mittelschule Rotthalmünster</t>
  </si>
  <si>
    <t>Matthias-Fink-Str. 10</t>
  </si>
  <si>
    <t>Grundschule Ruderting</t>
  </si>
  <si>
    <t>94161</t>
  </si>
  <si>
    <t>Ruderting</t>
  </si>
  <si>
    <t>Mittelschule Ruhstorf a.d.Rott</t>
  </si>
  <si>
    <t>Grundschule Bad Füssing-Kirchham</t>
  </si>
  <si>
    <t>Hubert-Haider-Str. 1</t>
  </si>
  <si>
    <t>Grundschule Neuhaus a.Inn</t>
  </si>
  <si>
    <t>Passauer Str. 3</t>
  </si>
  <si>
    <t>Mittelschule Salzweg</t>
  </si>
  <si>
    <t>Eichenweg 10</t>
  </si>
  <si>
    <t>Grundschule Tettenweis</t>
  </si>
  <si>
    <t>94167</t>
  </si>
  <si>
    <t>Tettenweis</t>
  </si>
  <si>
    <t>Alois-Johannes-Lippl-Grundschule Thyrnau</t>
  </si>
  <si>
    <t>Kaiser-Leopold-Str. 12</t>
  </si>
  <si>
    <t>Alfons-Lindner-Mittelschule Kirchberg vorm Wald</t>
  </si>
  <si>
    <t>Am Steinberg 6</t>
  </si>
  <si>
    <t>Grundschule Haselbach</t>
  </si>
  <si>
    <t>Wilhelm-Niedermayer-Mittelschule Tittling</t>
  </si>
  <si>
    <t>Mittelschule Am Hohen Markt Untergriesbach</t>
  </si>
  <si>
    <t>Grundschule Gangkofen</t>
  </si>
  <si>
    <t>Waisenhausstr. 25</t>
  </si>
  <si>
    <t>84140</t>
  </si>
  <si>
    <t>Gangkofen</t>
  </si>
  <si>
    <t>Grundschule Schaibing</t>
  </si>
  <si>
    <t>Dorfstr. 30</t>
  </si>
  <si>
    <t>Grundschule Ritter Tuschl Vilshofen a.d.Donau</t>
  </si>
  <si>
    <t>Kapuzinerstr. 24</t>
  </si>
  <si>
    <t>St.Georg-Mittelschule Vilshofen</t>
  </si>
  <si>
    <t>Pacherstraße 5</t>
  </si>
  <si>
    <t>Grundschule Aunkirchen</t>
  </si>
  <si>
    <t>Beutelsbacher Str. 12</t>
  </si>
  <si>
    <t>Adalbert-Stifter-Mittelschule Wegscheid</t>
  </si>
  <si>
    <t>Aktive Montessori-Volksschule Bayerwald - Oberried in Drachselsried (Grundschule)</t>
  </si>
  <si>
    <t>Mühlstr. 14</t>
  </si>
  <si>
    <t>94256</t>
  </si>
  <si>
    <t>Drachselsried</t>
  </si>
  <si>
    <t>Montessori-Schule Vilshofen Priv. Volksschule (Grund- und Hauptschule)</t>
  </si>
  <si>
    <t>Kloster-Mondsee-Str. 20</t>
  </si>
  <si>
    <t>Grundschule Windorf</t>
  </si>
  <si>
    <t>Nömerberg 1</t>
  </si>
  <si>
    <t>Grundschule Witzmannsberg</t>
  </si>
  <si>
    <t>Enzersdorf 15</t>
  </si>
  <si>
    <t>Witzmannsberg</t>
  </si>
  <si>
    <t>Grundschule Neustift</t>
  </si>
  <si>
    <t>Alte Dorfstr. 25</t>
  </si>
  <si>
    <t>Mittelschule Fürstenzell</t>
  </si>
  <si>
    <t>Schulstraße 19</t>
  </si>
  <si>
    <t>Grundschule Hebertsfelden</t>
  </si>
  <si>
    <t>84332</t>
  </si>
  <si>
    <t>Hebertsfelden</t>
  </si>
  <si>
    <t>Grundschule Kirchdorf a.Inn</t>
  </si>
  <si>
    <t>84375</t>
  </si>
  <si>
    <t>Kirchdorf a.Inn</t>
  </si>
  <si>
    <t>Berta-Hummel-Grundschule Massing</t>
  </si>
  <si>
    <t>Wolfsegger Str. 31</t>
  </si>
  <si>
    <t>84323</t>
  </si>
  <si>
    <t>Massing</t>
  </si>
  <si>
    <t>Grundschule Tann</t>
  </si>
  <si>
    <t>Dr.-Baumgartner-Str. 5</t>
  </si>
  <si>
    <t>84367</t>
  </si>
  <si>
    <t>Tann</t>
  </si>
  <si>
    <t>Lenberger-Grundschule Triftern</t>
  </si>
  <si>
    <t>84371</t>
  </si>
  <si>
    <t>Triftern</t>
  </si>
  <si>
    <t>Grundschule Arnbruck</t>
  </si>
  <si>
    <t>93471</t>
  </si>
  <si>
    <t>Arnbruck</t>
  </si>
  <si>
    <t>Grundschule Bischofsmais</t>
  </si>
  <si>
    <t>Max-Peinkofer-Weg 3</t>
  </si>
  <si>
    <t>94253</t>
  </si>
  <si>
    <t>Bischofsmais</t>
  </si>
  <si>
    <t>Mittelschule Bodenmais</t>
  </si>
  <si>
    <t>Grundschule Böbrach</t>
  </si>
  <si>
    <t>Asbacher Str. 25</t>
  </si>
  <si>
    <t>94255</t>
  </si>
  <si>
    <t>Böbrach</t>
  </si>
  <si>
    <t>Grundschule Drachselsried</t>
  </si>
  <si>
    <t>Grundschule Frauenau</t>
  </si>
  <si>
    <t>Badstr. 2</t>
  </si>
  <si>
    <t>94258</t>
  </si>
  <si>
    <t>Frauenau</t>
  </si>
  <si>
    <t>Grundschule Geiersthal</t>
  </si>
  <si>
    <t>Rathausstr. 4</t>
  </si>
  <si>
    <t>Geiersthal</t>
  </si>
  <si>
    <t>Grundschule Gotteszell</t>
  </si>
  <si>
    <t>94239</t>
  </si>
  <si>
    <t>Gotteszell</t>
  </si>
  <si>
    <t>94262</t>
  </si>
  <si>
    <t>Kollnburg</t>
  </si>
  <si>
    <t>St.-Gotthard-Mittelschule Kirchberg i.Wald</t>
  </si>
  <si>
    <t>Grundschule Kirchdorf i.Wald</t>
  </si>
  <si>
    <t>94261</t>
  </si>
  <si>
    <t>Kirchdorf i.Wald</t>
  </si>
  <si>
    <t>Grundschule Kollnburg</t>
  </si>
  <si>
    <t>Bergweg 2</t>
  </si>
  <si>
    <t>Grundschule Langdorf</t>
  </si>
  <si>
    <t>94264</t>
  </si>
  <si>
    <t>Langdorf</t>
  </si>
  <si>
    <t>Grundschule Lindberg</t>
  </si>
  <si>
    <t>Lindberg</t>
  </si>
  <si>
    <t>Grundschule Wurmannsquick</t>
  </si>
  <si>
    <t>84329</t>
  </si>
  <si>
    <t>Wurmannsquick</t>
  </si>
  <si>
    <t>Grundschule March</t>
  </si>
  <si>
    <t>Dorfplatz 4</t>
  </si>
  <si>
    <t>Joseph-von-Eichendorff-Grundschule Eichendorf</t>
  </si>
  <si>
    <t>Pfarrkirchener Str. 11</t>
  </si>
  <si>
    <t>94428</t>
  </si>
  <si>
    <t>Eichendorf</t>
  </si>
  <si>
    <t>Grundschule Patersdorf</t>
  </si>
  <si>
    <t>94265</t>
  </si>
  <si>
    <t>Patersdorf</t>
  </si>
  <si>
    <t>Grundschule Prackenbach</t>
  </si>
  <si>
    <t>94267</t>
  </si>
  <si>
    <t>Prackenbach</t>
  </si>
  <si>
    <t>Grundschule Regen</t>
  </si>
  <si>
    <t>Mittelschule Regen</t>
  </si>
  <si>
    <t>Böhmerwaldstraße 11</t>
  </si>
  <si>
    <t>St.Gunther-Mittelschule Rinchnach</t>
  </si>
  <si>
    <t>Montessori-Schule Essing, private Volksschule (Grund- und Hauptschule)</t>
  </si>
  <si>
    <t>93343</t>
  </si>
  <si>
    <t>Essing</t>
  </si>
  <si>
    <t>Grundschule Ruhmannsfelden</t>
  </si>
  <si>
    <t>Am Lerchenfeld 7</t>
  </si>
  <si>
    <t>Ruhmannsfelden</t>
  </si>
  <si>
    <t>Mittelschule Teisnach</t>
  </si>
  <si>
    <t>Kaikenrieder Straße 21</t>
  </si>
  <si>
    <t>Bischof-Riccabona-Grundschule Wallersdorf</t>
  </si>
  <si>
    <t>Osenstr. 16</t>
  </si>
  <si>
    <t>94522</t>
  </si>
  <si>
    <t>Wallersdorf</t>
  </si>
  <si>
    <t>Grundschule Zwiesel</t>
  </si>
  <si>
    <t>Bergstr. 18</t>
  </si>
  <si>
    <t>Mittelschule Zwiesel</t>
  </si>
  <si>
    <t>Böhmergasse 7</t>
  </si>
  <si>
    <t>Mittelschule Ruhmannsfelden</t>
  </si>
  <si>
    <t>Am Lerchenfeld 5</t>
  </si>
  <si>
    <t>Grundschule Viechtach</t>
  </si>
  <si>
    <t>Jahnstr. 35</t>
  </si>
  <si>
    <t>Mittelschule Viechtach</t>
  </si>
  <si>
    <t>Flurstr. 24</t>
  </si>
  <si>
    <t>Hans-Carossa-Grundschule Pilsting</t>
  </si>
  <si>
    <t>94431</t>
  </si>
  <si>
    <t>Pilsting</t>
  </si>
  <si>
    <t>Closen-Mittelschule Arnstorf</t>
  </si>
  <si>
    <t>Grundschule Arnstorf</t>
  </si>
  <si>
    <t>Schönauer Str. 6 + 8</t>
  </si>
  <si>
    <t>Heimvolksschule St. Maria - Grundschule, Fürstenzell, Seraphischen Liebeswerks Altötting</t>
  </si>
  <si>
    <t>Mittelschule Bad Birnbach</t>
  </si>
  <si>
    <t>Grundschule Niederaichbach - Wörth a.d.Isar</t>
  </si>
  <si>
    <t>Grundschule Dietersburg</t>
  </si>
  <si>
    <t>Burgstr. 7</t>
  </si>
  <si>
    <t>84378</t>
  </si>
  <si>
    <t>Dietersburg</t>
  </si>
  <si>
    <t>Grundschule Eggenfelden</t>
  </si>
  <si>
    <t>Mittelschule Eggenfelden</t>
  </si>
  <si>
    <t>Grundschule Ering</t>
  </si>
  <si>
    <t>Am Steinhügel 2</t>
  </si>
  <si>
    <t>94140</t>
  </si>
  <si>
    <t>Ering</t>
  </si>
  <si>
    <t>Mittelschule Gangkofen</t>
  </si>
  <si>
    <t>Mittelschule Johanniskirchen</t>
  </si>
  <si>
    <t>Max-Peinkofer-Str. 3</t>
  </si>
  <si>
    <t>84381</t>
  </si>
  <si>
    <t>Johanniskirchen</t>
  </si>
  <si>
    <t>Grundschule Johanniskirchen</t>
  </si>
  <si>
    <t>Grundschule Julbach, Grafen von Schaunberg Schule</t>
  </si>
  <si>
    <t>84387</t>
  </si>
  <si>
    <t>Julbach</t>
  </si>
  <si>
    <t>Mittelschule Kirchdorf a.Inn</t>
  </si>
  <si>
    <t>Grundschule Malgersdorf</t>
  </si>
  <si>
    <t>Burgerstr. 5</t>
  </si>
  <si>
    <t>84333</t>
  </si>
  <si>
    <t>Malgersdorf</t>
  </si>
  <si>
    <t>Berta-Hummel-Mittelschule Massing</t>
  </si>
  <si>
    <t>Grundschule Mitterskirchen</t>
  </si>
  <si>
    <t>Gerastr. 1</t>
  </si>
  <si>
    <t>84335</t>
  </si>
  <si>
    <t>Mitterskirchen</t>
  </si>
  <si>
    <t>Grundschule Pfarrkirchen</t>
  </si>
  <si>
    <t>Josef-Maurer-Str. 2</t>
  </si>
  <si>
    <t>Johannes-Hirspeck-Mittelschule Pfarrkirchen</t>
  </si>
  <si>
    <t>Von-Fraunhofer-Str. 1</t>
  </si>
  <si>
    <t>Grundschule Postmünster</t>
  </si>
  <si>
    <t>84389</t>
  </si>
  <si>
    <t>Postmünster</t>
  </si>
  <si>
    <t>Grundschule Reut</t>
  </si>
  <si>
    <t>Sonnleiten 27</t>
  </si>
  <si>
    <t>Reut</t>
  </si>
  <si>
    <t>Grundschule Roßbach</t>
  </si>
  <si>
    <t>Kirchplatzstr. 5</t>
  </si>
  <si>
    <t>94439</t>
  </si>
  <si>
    <t>Roßbach</t>
  </si>
  <si>
    <t>Grundschule Schönau</t>
  </si>
  <si>
    <t>84337</t>
  </si>
  <si>
    <t>Schönau</t>
  </si>
  <si>
    <t>Josef-Karl-Nerud-Grundschule  Simbach a.Inn</t>
  </si>
  <si>
    <t>Obersimbach 23</t>
  </si>
  <si>
    <t>Inntal-Mittelschule Simbach a. Inn</t>
  </si>
  <si>
    <t>Obersimbach 26</t>
  </si>
  <si>
    <t>Grundschule Prienbach</t>
  </si>
  <si>
    <t>94166</t>
  </si>
  <si>
    <t>Stubenberg</t>
  </si>
  <si>
    <t>Mittelschule Tann</t>
  </si>
  <si>
    <t>Grundschule Walburgskirchen</t>
  </si>
  <si>
    <t>Am Bäckerberg 12</t>
  </si>
  <si>
    <t>Lenberger-Mittelschule Triftern</t>
  </si>
  <si>
    <t>Pfarrer-Reindl-Grundschule Unterdietfurt</t>
  </si>
  <si>
    <t>Burgerweg 4</t>
  </si>
  <si>
    <t>84339</t>
  </si>
  <si>
    <t>Unterdietfurt</t>
  </si>
  <si>
    <t>Grundschule Wittibreut</t>
  </si>
  <si>
    <t>Kerneigenstr. 4</t>
  </si>
  <si>
    <t>84384</t>
  </si>
  <si>
    <t>Wittibreut</t>
  </si>
  <si>
    <t>Mittelschule Wurmannsquick</t>
  </si>
  <si>
    <t>Grundschule Zeilarn</t>
  </si>
  <si>
    <t>Bgm.-Stallbauer-Str. 8</t>
  </si>
  <si>
    <t>Zeilarn</t>
  </si>
  <si>
    <t>Montessori-Schule Freyung, staatl. genehm. priv. Grundschule d. Mont. Schule Wolfstein e.V. Freyung</t>
  </si>
  <si>
    <t>Kreuzberg-Anger 31</t>
  </si>
  <si>
    <t>Berufsfachschule für Krankenpflegehilfe am Kreiskrankenhaus Vilsbiburg des Lkr. Landshut</t>
  </si>
  <si>
    <t>Grundschule Essenbach</t>
  </si>
  <si>
    <t>Grundschule Ergolding</t>
  </si>
  <si>
    <t>Ilztalschule, Die Mittelschule für alle des Förderver. d. Ilztalschule Kalteneck/Hutthurm</t>
  </si>
  <si>
    <t>Herzog-Tassilo-Grundschule  Aiterhofen</t>
  </si>
  <si>
    <t>Schulgasse 7</t>
  </si>
  <si>
    <t>Freiherr-von-Weichs-Grundschule Ascha</t>
  </si>
  <si>
    <t>Falkenfelser Str. 4</t>
  </si>
  <si>
    <t>94347</t>
  </si>
  <si>
    <t>Ascha</t>
  </si>
  <si>
    <t>Grundschule Bogen</t>
  </si>
  <si>
    <t>Pilgerweg 2</t>
  </si>
  <si>
    <t>Hierlbacher Str. 2</t>
  </si>
  <si>
    <t>Mittelschule Geiselhöring</t>
  </si>
  <si>
    <t>Dietrich-von-Haibeck-Grundschule Haibach</t>
  </si>
  <si>
    <t>94353</t>
  </si>
  <si>
    <t>Haibach</t>
  </si>
  <si>
    <t>Mittelschule Hunderdorf</t>
  </si>
  <si>
    <t>Alois-Reichenberger-Mittelschule Kirchroth</t>
  </si>
  <si>
    <t>Grundschule Konzell</t>
  </si>
  <si>
    <t>94357</t>
  </si>
  <si>
    <t>Konzell</t>
  </si>
  <si>
    <t>Grundschule Laberweinting</t>
  </si>
  <si>
    <t>Haaderer Str. 5</t>
  </si>
  <si>
    <t>84082</t>
  </si>
  <si>
    <t>Laberweinting</t>
  </si>
  <si>
    <t>Mittelschule Leiblfing</t>
  </si>
  <si>
    <t>Montessori Schule Donau-Wald, Bogen, private Grundschule</t>
  </si>
  <si>
    <t>Stadtplatz 31</t>
  </si>
  <si>
    <t>St.Martin-Grundschule Mallersdorf-Pfaffenberg</t>
  </si>
  <si>
    <t>Holztraubacher Str. 8</t>
  </si>
  <si>
    <t>St.Martin-Mittelschule Mallersdorf-Pfaffenberg</t>
  </si>
  <si>
    <t>Mittelschule Mitterfels-Haselbach</t>
  </si>
  <si>
    <t>Grundschule Neukirchen</t>
  </si>
  <si>
    <t>Hauptstr. 6</t>
  </si>
  <si>
    <t>94362</t>
  </si>
  <si>
    <t>Neukirchen</t>
  </si>
  <si>
    <t>Grundschule Niederwinkling-Mariaposching</t>
  </si>
  <si>
    <t>94559</t>
  </si>
  <si>
    <t>Niederwinkling</t>
  </si>
  <si>
    <t>Josef-Landstorfer-Grundschule Oberalteich</t>
  </si>
  <si>
    <t>Grundschule Oberschneiding</t>
  </si>
  <si>
    <t>Waltinger Str. 8</t>
  </si>
  <si>
    <t>94363</t>
  </si>
  <si>
    <t>Oberschneiding</t>
  </si>
  <si>
    <t>Dr.-Johann-Stadler-Mittelschule Parkstetten</t>
  </si>
  <si>
    <t>Grundschule Perkam</t>
  </si>
  <si>
    <t>Thalkirchener Str. 28</t>
  </si>
  <si>
    <t>94368</t>
  </si>
  <si>
    <t>Perkam</t>
  </si>
  <si>
    <t>Mittelschule Rain</t>
  </si>
  <si>
    <t>Attinger Straße 10</t>
  </si>
  <si>
    <t>Mittelschule Rattenberg</t>
  </si>
  <si>
    <t>Grundschule Rattiszell</t>
  </si>
  <si>
    <t>94372</t>
  </si>
  <si>
    <t>Rattiszell</t>
  </si>
  <si>
    <t>Grundschule Salching</t>
  </si>
  <si>
    <t>Salching</t>
  </si>
  <si>
    <t>Mittelschule Schwarzach</t>
  </si>
  <si>
    <t>Josef-Schlicht-Grundschule Steinach</t>
  </si>
  <si>
    <t>August-Schmieder-Str. 54</t>
  </si>
  <si>
    <t>94377</t>
  </si>
  <si>
    <t>Steinach</t>
  </si>
  <si>
    <t>Mittelschule Straßkirchen</t>
  </si>
  <si>
    <t>Paitzkofener Straße 20</t>
  </si>
  <si>
    <t>Mittelschule Wiesenfelden</t>
  </si>
  <si>
    <t>Herzog-Ludwig-Mittelschule Bogen</t>
  </si>
  <si>
    <t>Pestalozzistraße 15</t>
  </si>
  <si>
    <t>Mittelschule Dingolfing</t>
  </si>
  <si>
    <t>Dr.-Martin-Luther-Platz 7</t>
  </si>
  <si>
    <t>Grundschule Dingolfing-Altstadt</t>
  </si>
  <si>
    <t>Stadionstr. 37</t>
  </si>
  <si>
    <t>Grundschule Dingolfing St. Josef</t>
  </si>
  <si>
    <t>St.-Josef-Platz 2</t>
  </si>
  <si>
    <t>Grundschule Teisbach</t>
  </si>
  <si>
    <t>Joseph-von-Eichendorff-Mittelschule Eichendorf</t>
  </si>
  <si>
    <t>Mittelschule Frontenhausen</t>
  </si>
  <si>
    <t>Schulstraße 14</t>
  </si>
  <si>
    <t>84160</t>
  </si>
  <si>
    <t>Frontenhausen</t>
  </si>
  <si>
    <t>94419</t>
  </si>
  <si>
    <t>Reisbach</t>
  </si>
  <si>
    <t>Grundschule Landau a.d.Isar</t>
  </si>
  <si>
    <t>Maria-Ward-Platz 2</t>
  </si>
  <si>
    <t>Mittelschule Landau a.d.Isar</t>
  </si>
  <si>
    <t>84180</t>
  </si>
  <si>
    <t>Loiching</t>
  </si>
  <si>
    <t>Mittelschule Mamming-Gottfrieding</t>
  </si>
  <si>
    <t>Grundschule Marklkofen</t>
  </si>
  <si>
    <t>Schulweg 13</t>
  </si>
  <si>
    <t>Mittelschule Aitrachtal-Mengkofen</t>
  </si>
  <si>
    <t>Mittelschule Niederviehbach</t>
  </si>
  <si>
    <t>Schulstraße 1</t>
  </si>
  <si>
    <t>Grundschule Reisbach</t>
  </si>
  <si>
    <t>Maximus-von-Imhof-Mittelschule Reisbach</t>
  </si>
  <si>
    <t>Grundschule Simbach</t>
  </si>
  <si>
    <t>Jägerndorfer Str. 10</t>
  </si>
  <si>
    <t>94436</t>
  </si>
  <si>
    <t>Simbach</t>
  </si>
  <si>
    <t>Bischof-Riccabona-Mittelschule Wallersdorf</t>
  </si>
  <si>
    <t>Hans-Carossa-Mittelschule Pilsting</t>
  </si>
  <si>
    <t>Grundschule Loiching</t>
  </si>
  <si>
    <t>Geschwister-Scholl-Str. 1</t>
  </si>
  <si>
    <t>Staatliche Fachschule (Technikerschule) für Bautechnik, energiesparendes Bauen Neumarkt/Opf</t>
  </si>
  <si>
    <t>Staatliche Fachakademie für Fremdsprachenberufe Weiden</t>
  </si>
  <si>
    <t>Luitpoldstraße 24</t>
  </si>
  <si>
    <t>Priv. Berufsfachschule für medi.-techn. Radiologieassistenten(MTRA), Dr. Eckert Aka. gGmbH</t>
  </si>
  <si>
    <t>Schule am Regenbogen Sonderpädagogisches Förderzentrum Cham</t>
  </si>
  <si>
    <t>Untere Regenstraße 11</t>
  </si>
  <si>
    <t>Sonderpädagogisches Förderzentrum Eschenbach i.d.OPf.</t>
  </si>
  <si>
    <t>Jahnstraße 45</t>
  </si>
  <si>
    <t>Sonderpädagogisches Förderzentrum Maxhütte-Leonberg</t>
  </si>
  <si>
    <t>Kapplstr. 10</t>
  </si>
  <si>
    <t>93142</t>
  </si>
  <si>
    <t>Maxhütte-Haidhof</t>
  </si>
  <si>
    <t>Maria-Schwägerl-Schule, Sonderpädagogisches Förderzentrum Nabburg</t>
  </si>
  <si>
    <t>Rotbühlring 2 a</t>
  </si>
  <si>
    <t>Sonderpädagogisches Förderzentrum Neumarkt i.d.Opf</t>
  </si>
  <si>
    <t>Kurt-Romstöck-Ring 4</t>
  </si>
  <si>
    <t>Sonderpädagogisches Förderzentrum Neutraubling</t>
  </si>
  <si>
    <t>Sonderpädagogisches Förderzentrum Nittenau</t>
  </si>
  <si>
    <t>Bodensteiner Str. 29</t>
  </si>
  <si>
    <t>Willmannschule Sonderpädagogisches Förderzentrum Amberg</t>
  </si>
  <si>
    <t>Raiffeisenstraße 2 a</t>
  </si>
  <si>
    <t>Berufsfachschule für Industrietechnologen der Dr. Eckert Akademie gemeinnützige GmbH, Regenstauf</t>
  </si>
  <si>
    <t>Sonderpädagogisches Förderzentrum Regensburg an der Bajuwarenstraße</t>
  </si>
  <si>
    <t>Bajuwarenstr. 16</t>
  </si>
  <si>
    <t>Staatliche Fachakademie für Sozialpädagogik Neustadt a.d.Waldnaab</t>
  </si>
  <si>
    <t>Josef-Blau-Str. 17</t>
  </si>
  <si>
    <t>Sonderpädagogisches Förderzentrum Schwandorf</t>
  </si>
  <si>
    <t>St.-Vitalis-Str. 18</t>
  </si>
  <si>
    <t>Sonderpädagogisches Förderzentrum Sulzbach-Rosenberg</t>
  </si>
  <si>
    <t>Dieselstr. 35</t>
  </si>
  <si>
    <t>Sonderpädagogisches Förderzentrum Tirschenreuth</t>
  </si>
  <si>
    <t>St.-Peter-Straße 38</t>
  </si>
  <si>
    <t>Sonderpädagogisches Förderzentrum Vohenstrauß</t>
  </si>
  <si>
    <t>Stötzner-Schule Sonderpädagogisches Förderzentrum Weiden i.d.OPf.</t>
  </si>
  <si>
    <t>Albrecht-Dürer-Str. 3</t>
  </si>
  <si>
    <t>Schule am Kleefeld Irchenrieth, Priv. Förderzentrum, Förderschwerpunkt geist. Entw.d.Hei</t>
  </si>
  <si>
    <t>Zur Lebenshilfe 1</t>
  </si>
  <si>
    <t>92699</t>
  </si>
  <si>
    <t>Irchenrieth</t>
  </si>
  <si>
    <t>Bischof-Wittmann-Schule Regensburg Priv. Förderzentrum, Förderschwerpunkt geist. Entwickl.</t>
  </si>
  <si>
    <t>Johann-Hösl-Str. 2</t>
  </si>
  <si>
    <t>Priv. Förderzentrum, Förderschwerpunkt geist. Entwickl. Neumarkt i.d.OPf.</t>
  </si>
  <si>
    <t>Voggenthaler Str. 7</t>
  </si>
  <si>
    <t>Universitätsstr. 84</t>
  </si>
  <si>
    <t>Dr. Nardini-Schule Parsberg, Priv. Förderzentrum, Förderschwerpunkt emot. u. soz.. Entwicklung</t>
  </si>
  <si>
    <t>Dr.-Nardini-Straße 3</t>
  </si>
  <si>
    <t>Berufsschule z.sonderpäd.Förderung mit d. Förderschwerp.Lernen d.St.Michaelswerks Grafenwöhr</t>
  </si>
  <si>
    <t>Ludwig-Schmidt-Straße 9</t>
  </si>
  <si>
    <t>92655</t>
  </si>
  <si>
    <t>Grafenwöhr</t>
  </si>
  <si>
    <t>Schule für Kranke Regensburg des Bezirks Oberpfalz</t>
  </si>
  <si>
    <t>Dr.-Aigner-Str. 13</t>
  </si>
  <si>
    <t>93486</t>
  </si>
  <si>
    <t>Runding</t>
  </si>
  <si>
    <t>Fachschule f. Heilerziehungspflege Tegernheim d. Barmh. Brüder Reichenbach</t>
  </si>
  <si>
    <t>Von-Heyden-Straße 14</t>
  </si>
  <si>
    <t>93105</t>
  </si>
  <si>
    <t>Tegernheim</t>
  </si>
  <si>
    <t>Fachschule für Heilerziehungspflege der bfz Weiden gemeinnützige GmbH in Weiden</t>
  </si>
  <si>
    <t>Stockerhutweg 46</t>
  </si>
  <si>
    <t>Fachschule für Heilerziehungspflegehilfe der bfz Weiden gemeinn. GmbH in Weiden</t>
  </si>
  <si>
    <t>Music College Regensburg gemeinnützige GmbH Priv. Berufsfachschule für Musik Jazz - Rock - Pop</t>
  </si>
  <si>
    <t>Zollerstr. 1 a</t>
  </si>
  <si>
    <t>Priv. Berufsfachschule für Ergotherapie der Döpfer-Schulen GmbH Schwandorf</t>
  </si>
  <si>
    <t>Klosterstr. 19</t>
  </si>
  <si>
    <t>92729</t>
  </si>
  <si>
    <t>Weiherhammer</t>
  </si>
  <si>
    <t>Priv. Berufsfachschule für Notfallsanitäter der Döpfer Schulen Regensburg GmbH</t>
  </si>
  <si>
    <t>Bajuwarenstr. 1</t>
  </si>
  <si>
    <t>Priv. Berufsfachschule für Notfallsanitäter der Malteser Hilfsdienst gGmbH in Regensstauf</t>
  </si>
  <si>
    <t>Fachschule für Heilerziehungspflege des Berufsbildungszentrums Erbendorf e.V.</t>
  </si>
  <si>
    <t>Bräugasse 4</t>
  </si>
  <si>
    <t>92681</t>
  </si>
  <si>
    <t>Erbendorf</t>
  </si>
  <si>
    <t>Fachschule für Heilerziehungspflegehilfe des Berufsbildungszentrums Erbendorf e.V.</t>
  </si>
  <si>
    <t>Staatl. Fachakademie für Sozialpädagogik Regensburg</t>
  </si>
  <si>
    <t>Berufsfachschule für Krankenpflegehilfe d. Medizinische Einricht. des Bez. Oberpfalz - KU</t>
  </si>
  <si>
    <t>Berufsfachschule für Kinderpflege der VHS im Landkreis Cham e.V., Furth i. W.</t>
  </si>
  <si>
    <t>Rosenstr. 6</t>
  </si>
  <si>
    <t>Staatl. Berufsschule Amberg</t>
  </si>
  <si>
    <t>Werner-von-Siemens-Schule Staatl. Berufsschule Cham</t>
  </si>
  <si>
    <t>Badstr. 23</t>
  </si>
  <si>
    <t>Priv. Fachakademie für Sozialpädagogik der VHS  im Landkreis Cham e. V.,  Furth i. W.</t>
  </si>
  <si>
    <t>Galgenbergstr. 2 b</t>
  </si>
  <si>
    <t>Priv. Berufsfachschule für Massage der Döpfer-Schulen Regensburg gemeinn. GmbH in Regensb</t>
  </si>
  <si>
    <t>Staatliche Berufsschule Neumarkt i.d.Opf.</t>
  </si>
  <si>
    <t>Städt. Berufsschule I für Metall- und Elektrotechnik Regensburg</t>
  </si>
  <si>
    <t>Städt. Berufsschule II f.Ernährungs-, Bau-, Holz-, Farb- u. gestalt.Berufe u.z.Berufsvorber.Regensb.</t>
  </si>
  <si>
    <t>Städt. Berufsschule III für kaufmännische- und Gesundheitsberufe Regensburg</t>
  </si>
  <si>
    <t>Staatl. Berufsschule Schwandorf</t>
  </si>
  <si>
    <t>Priv. Berufsfachschule für Altenpflegehilfe der Volkshochschule im Lkr. Cham e.V.,Bad Kötzting</t>
  </si>
  <si>
    <t>Landshuter Str. 1 b</t>
  </si>
  <si>
    <t>Staatliche Fachschule für Maschinenbautechnik am Staatl. Berufl. Schulzentrum Neumarkt</t>
  </si>
  <si>
    <t>Berufsfachschule für Pflege, Caritas-Krankenh. St. Josef, Caritasver. d.Diöz. Reg. e.V.</t>
  </si>
  <si>
    <t>Landshuter Str. 65</t>
  </si>
  <si>
    <t>Private Berufsfachschule für Physiotherapie des Bayer. Roten Kreuzes Regensburg</t>
  </si>
  <si>
    <t>Straubinger Str. 62 b</t>
  </si>
  <si>
    <t>Priv. Berufsfachschule für Altenpflege der ISE GmbH (gemeinn.) Amberg</t>
  </si>
  <si>
    <t>Kaiser-Ludwig-Ring 9</t>
  </si>
  <si>
    <t>Priv. Berufsfachschule f. Physiotherapie d. Döpfer-Schulen in Regensburg</t>
  </si>
  <si>
    <t>Galgenbergstr. 2a</t>
  </si>
  <si>
    <t>Priv. Berufsfachschule für Altenpflegehilfe des Bayer. Roten Kreuzes in Neustadt a.d.Waldnaab</t>
  </si>
  <si>
    <t>Priv. Berufsfachschule für Altenpflegehilfe des Berufsbildungszentrums Erbendorf e.V.</t>
  </si>
  <si>
    <t>Bräugasse 29</t>
  </si>
  <si>
    <t>Priv. Berufsfachschule für Altenpflegehilfe Döpfer Schwandorf</t>
  </si>
  <si>
    <t>Staatl. Fachschule für Grundschulkindbetreuung Neustadt a.d. Waldnaab</t>
  </si>
  <si>
    <t>Priv. Berufsfachschule für Altenpflegehilfe d.Peter Hiebl GmbH Schwandorf</t>
  </si>
  <si>
    <t>Dresdner Str. 9</t>
  </si>
  <si>
    <t>Regensburger Fremdsprachenschule e.V. Priv. Berufsfachsch. f. Fremdsprachenberufe</t>
  </si>
  <si>
    <t>Rote-Hahnen-Gasse 6</t>
  </si>
  <si>
    <t>Städtische Wirtschaftsschule Friedrich Arnold Amberg</t>
  </si>
  <si>
    <t>Ziegelgasse 7</t>
  </si>
  <si>
    <t>Staatliche Wirtschaftsschule Eschenbach i.d.OPf.</t>
  </si>
  <si>
    <t>Jahnstr. 55</t>
  </si>
  <si>
    <t>Private Wirtschaftsschule Breitschaft gemeinnützige GmbH Regensburg</t>
  </si>
  <si>
    <t>Private Schulen Pindl GmbH Wirtschaftsschule Regensburg</t>
  </si>
  <si>
    <t>Priv. Berufsfachschule f. Ergotherapie d. Döpfer-Schulen Regensburg</t>
  </si>
  <si>
    <t>Gustl-Lang-Schule Staatliche Wirtschaftsschule Weiden i.d.OPf.</t>
  </si>
  <si>
    <t>Priv.Berufsfachschule f.Altenpflege der Peter Hiebl GmbH Schwandorf</t>
  </si>
  <si>
    <t>Berufsfachschule für Kinderpflege der Berufl. Schulen Haus St. Marien gGmbH Neumarkt i.d.Opf.</t>
  </si>
  <si>
    <t>Staatl.anerkannte Berufsschule z. sonderpäd. Förd. mit Förderschwerpunkt Lernen d.Kath.Jugendfürsorge</t>
  </si>
  <si>
    <t>Ettmannsdorfer Str. 131</t>
  </si>
  <si>
    <t>Priv. Berufsfachschule für Altenpflege der Döpfer-Schulen Regensburg</t>
  </si>
  <si>
    <t>Staatl. Fachschule für Grundschulkindbetreuung Regensburg</t>
  </si>
  <si>
    <t>Priv. Berufsfachschule für Alten- pflegehilfe der ISE GmbH (gemeinn.) Amberg</t>
  </si>
  <si>
    <t>Priv. Berufsfachschule für operationstechn. Ass. d.Kliniken Nordoberpfalz AG in Neustadt a.d.Waldn.</t>
  </si>
  <si>
    <t>Private Caritas Fachakademie für Sozialpädagogik Regensburg</t>
  </si>
  <si>
    <t>Adolf-Schmetzer-Str. 2 - 4</t>
  </si>
  <si>
    <t>Private Caritas Fachakademie für Sozialpädagogik Weiden</t>
  </si>
  <si>
    <t>Bismarckstr. 21</t>
  </si>
  <si>
    <t>Städtische Fachakademie für Ernährungs- und Versorgungsmanagement Regensburg</t>
  </si>
  <si>
    <t>Priv.Fachakademie für Heilpädagogik d. Kath. Jugendfürsorge, Regensburg</t>
  </si>
  <si>
    <t>Gutenbergstr. 20</t>
  </si>
  <si>
    <t>Schule an der Friedenstraße, Sonderpädagogisches Förderzentrum Regenstauf</t>
  </si>
  <si>
    <t>Friedenstraße 42</t>
  </si>
  <si>
    <t>Sonderpädagogisches Förderzentrum Immenreuth</t>
  </si>
  <si>
    <t>Kemnather Str. 42 a</t>
  </si>
  <si>
    <t>95505</t>
  </si>
  <si>
    <t>Immenreuth</t>
  </si>
  <si>
    <t>Rupert-Egenberger-Schule Amberg,Priv.Förderzentr., Förderschwerpunkt geist. Entwickl. der Lebenshilfe</t>
  </si>
  <si>
    <t>Fallweg 43</t>
  </si>
  <si>
    <t>Ludwig-Erhard-Schule, Staatliche Wirtschaftsschule Cham</t>
  </si>
  <si>
    <t>St.-Gunther-Schule Cham, Priv. Förderzentrum, Förderschwerpunkt geist. Entwicklung</t>
  </si>
  <si>
    <t>St.-Gunther-Straße 22</t>
  </si>
  <si>
    <t>Staatl. Berufsfachschule für Fremdsprachenberufe Weiden</t>
  </si>
  <si>
    <t>Berufsfachschule für Pflege der medbo in Regensburg</t>
  </si>
  <si>
    <t>Sonderpädagogisches Förderzentrum Bad Kötzting</t>
  </si>
  <si>
    <t>Bgm.-Dullinger-Straße 5</t>
  </si>
  <si>
    <t>Staatl.Fachschule (Technikerschule) für Mechatroniktechnik und Elektrotechnik Amberg</t>
  </si>
  <si>
    <t>Staatl. Berufsschule Sulzbach-Rosenberg</t>
  </si>
  <si>
    <t>Staatl. Berufsschule Wiesau</t>
  </si>
  <si>
    <t>Staatl. Berufsfachschule für informations- und telekommunikationstechnische Berufe Wiesau</t>
  </si>
  <si>
    <t>Berufsfachschule für Pflege am Klinikum Neumarkt in Neumarkt i.d.Opf</t>
  </si>
  <si>
    <t>Klägerweg 1</t>
  </si>
  <si>
    <t>Staatl. Berufsschule Weiden i.d.Opf.</t>
  </si>
  <si>
    <t>Staatl. Berufsfachschule für gastgewerbliche Berufe Wiesau</t>
  </si>
  <si>
    <t>Berufsfachschule für Pflege der Kliniken Nordoberpfalz AG in Neustadt a. d. WN</t>
  </si>
  <si>
    <t>Priv. Berufsfachschule für Krankenpflegehilfe der Kliniken Nordoberpfalz AG Neustadt a.d.Waldnaab</t>
  </si>
  <si>
    <t>92708</t>
  </si>
  <si>
    <t>Mantel</t>
  </si>
  <si>
    <t>Staatl. Wirtschaftsschule Neumarkt i.d.OPf.</t>
  </si>
  <si>
    <t>St.-Felix-Schule Sonderpädagogisches Förderzentrum Neustadt an der Waldnaab</t>
  </si>
  <si>
    <t>Josef-Blau-Str. 8</t>
  </si>
  <si>
    <t>Sonderpädagogisches Förderzentrum Hemau</t>
  </si>
  <si>
    <t>Regensburger Str. 24</t>
  </si>
  <si>
    <t>93155</t>
  </si>
  <si>
    <t>Hemau</t>
  </si>
  <si>
    <t>Jakob-Muth-Schule, Sonderpädagogisches Förderzentrum Regensburg</t>
  </si>
  <si>
    <t>Harzstr. 25</t>
  </si>
  <si>
    <t>Sonderpädagogisches Förderzentrum Parsberg</t>
  </si>
  <si>
    <t>Aschenbrennerstraße 5</t>
  </si>
  <si>
    <t>Pater-Rupert-Mayer-Schule Regensb., Priv. Förderzentrum, Förderschw. körp.u.motor. Entwickl.</t>
  </si>
  <si>
    <t>Puricellistr. 5</t>
  </si>
  <si>
    <t>Fachschule f. Heilerziehungspflege d. Barmherzigen Brüder gemeinn. Behindertenhilfe GmbH Reichenbach</t>
  </si>
  <si>
    <t>Eustachius-Kugler-Str. 2</t>
  </si>
  <si>
    <t>93189</t>
  </si>
  <si>
    <t>Reichenbach</t>
  </si>
  <si>
    <t>Pater-Rupert-Mayer-Schule Private Berufsschule für Körperbehinderte Regensburg der kath. Jugendfürs.</t>
  </si>
  <si>
    <t>Berufsfachschule für Musik des Bezirks Oberpfalz in Sulzbach-Rosenberg</t>
  </si>
  <si>
    <t>Konrad-Mayer-Straße 2</t>
  </si>
  <si>
    <t>Priv. Förderzentrum, Förderschwerpunkt Sehen und weiterer Förderbedarf in Regensburg</t>
  </si>
  <si>
    <t>An der Brunnstube 31</t>
  </si>
  <si>
    <t>Priv. Berufsfachschule für Altenpflege der VHS im Lkr. Cham e.V., Bad Kötzting</t>
  </si>
  <si>
    <t>Priv. Berufsfachschule f.Altenpflege d. Ber. Fortbildungszentren d.Bay.Wirtsch. gGmbH Neumarkt</t>
  </si>
  <si>
    <t>Holzgartenstr. 8</t>
  </si>
  <si>
    <t>Berufsfachschule für Altenpflege der Berufl. Schulen Haus St. Marien gGmbH Neumarkt i.d.OPf.</t>
  </si>
  <si>
    <t>Priv.Berufsfachschule f.Altenpflege Regensburg</t>
  </si>
  <si>
    <t>Von-der-Tann-Str. 30</t>
  </si>
  <si>
    <t>93197</t>
  </si>
  <si>
    <t>Zeitlarn</t>
  </si>
  <si>
    <t>Priv. Berufsfachschule für Physiotherapie Cham der Volkshochschule im Lkr. Cham e.V.</t>
  </si>
  <si>
    <t>Pfarrer-Seidl-Str. 1</t>
  </si>
  <si>
    <t>Staatl. Berufsfachschule für Ernährung und Versorgung Oberviechtach</t>
  </si>
  <si>
    <t>Teunzer Str. 10</t>
  </si>
  <si>
    <t>Priv. Berufsfachschule für Altenpflege Döpfer Schwandorf</t>
  </si>
  <si>
    <t>Klosterstr. 25</t>
  </si>
  <si>
    <t>Priv.Berufsfachschule f.Altenpflege d.Caritasverb. f.d. Diözese Regensburg e.V.,  Sulzbach-Rosenberg</t>
  </si>
  <si>
    <t>Bayreuther Str. 8</t>
  </si>
  <si>
    <t>Staatl. Berufsfachschule für Logopädie am Klinikum der Universität Regensburg</t>
  </si>
  <si>
    <t>Staatl. Berufsschule Neustadt a.d.Waldnaab</t>
  </si>
  <si>
    <t>Staatl. Berufsfachschule für Kinderpflege Neustadt a.d.Waldnaab</t>
  </si>
  <si>
    <t>Staatl. Berufsfachschule für Ernährung und Versorgung Neustadt an der Waldnaab</t>
  </si>
  <si>
    <t>Priv. Förderzentrum Schwerpunkt geistige Entwickl. Mitterteich der Lebenshilfe Kreisver. Tirschenr.</t>
  </si>
  <si>
    <t>Waldsassener Str. 9</t>
  </si>
  <si>
    <t>95666</t>
  </si>
  <si>
    <t>Mitterteich</t>
  </si>
  <si>
    <t>St. Vincent-Schule Regensburg, Priv.Förderzentrum, Förderschwerp. emot. u. soz. Entwicklung</t>
  </si>
  <si>
    <t>Johann-Hösl-Str. 4</t>
  </si>
  <si>
    <t>Hermann-Höcherl-Schule Staatl. Berufsschule Regensburg</t>
  </si>
  <si>
    <t>Staatl. Berufsfachschule für Kinderpflege Regensburg</t>
  </si>
  <si>
    <t>Staatl. Berufsfachschule für Ernährung und Versorgung Regensburg</t>
  </si>
  <si>
    <t>Am Singrün 1</t>
  </si>
  <si>
    <t>Dieselstraße 33</t>
  </si>
  <si>
    <t>Staatl.Berufsfachschule für Ernährung und Versorgung Sulzbach-Rosenberg</t>
  </si>
  <si>
    <t>Staatl. Berufsfachschule f. Kinderpflege Sulzbach-Rosenberg</t>
  </si>
  <si>
    <t>Staatl. Berufsfachschule für Kinderpflege Oberviechtach</t>
  </si>
  <si>
    <t>Städt. Berufsfachschule für Büroberufe Regensburg</t>
  </si>
  <si>
    <t>Berufsfachschule für Pflege des Klinikum St. Marien in Amberg</t>
  </si>
  <si>
    <t>Wiltmaisterstr. 10</t>
  </si>
  <si>
    <t>Staatl. Berufsfachschule für Sozialpflege Oberviechtach</t>
  </si>
  <si>
    <t>Berufsfachschule für Krankenpflege am Klinikum St. Marien Amberg</t>
  </si>
  <si>
    <t>Berufsfachschule für Kinderkrankenpflege am Klinikum St. Marien Amberg</t>
  </si>
  <si>
    <t>Priv. Fachakademie für Sozialpädagogik der Döpfer Schulen GmbH Schwandorf</t>
  </si>
  <si>
    <t>Berufsfachschule für Krankenpflege am Klinikum Neumarkt in Neumarkt i.d.Opf.</t>
  </si>
  <si>
    <t>Berufsfachschule für Krankenpflege des Bezirks Oberpfalz am Bezirksklinikum Regensburg</t>
  </si>
  <si>
    <t>Staatl. Fachschule für Umweltschutztechnik und regenerative Energien Waldmünchen</t>
  </si>
  <si>
    <t>Berufsfachschule für Pflege d. KU Krankenhäuser d.Lkr.Amberg-Sulzbach in Sulzbach-R.</t>
  </si>
  <si>
    <t>Krankenhausstraße 16</t>
  </si>
  <si>
    <t>Berufsfachschule für Krankenpflege Regensburg am Krankenhaus St. Josef d. Diözesan-Caritasverbandes</t>
  </si>
  <si>
    <t>Berufsfachschule für Krankenpflege Regensburg am Krankenhaus der Barmherzigen Brüder</t>
  </si>
  <si>
    <t>Prüfeninger Str. 86</t>
  </si>
  <si>
    <t>Berufsfachschule für Kinderkrankenpflege am Krankenhaus der Barmherzigen Brüder Regensburg</t>
  </si>
  <si>
    <t>Priv. Berufsfachschule für Krankenpflegehilfe der Barmherzige Brüder gGmbH Regensburg</t>
  </si>
  <si>
    <t>Priv. Berufsfachschule für Krankenpflege der Sana Kliniken des Landkreises Cham gGmbH in Roding</t>
  </si>
  <si>
    <t>Falkensteinerstr. 44</t>
  </si>
  <si>
    <t>Berufsfachschule für Krankenpflege am St.-Barbara-Krankenhaus Schwandorf</t>
  </si>
  <si>
    <t>Steinberger Straße 24</t>
  </si>
  <si>
    <t>Priv. Berufsfachschule für Pflege d. Sana Kliniken d. Landkreises Cham GmbH in Roding</t>
  </si>
  <si>
    <t>Berufsfachschule für Krankenpflege d. Kommunalunt. Krankenhäuser d.Lkr.Amb.-Sulzbach in Sulzbach-R.</t>
  </si>
  <si>
    <t>Kliniken Nordoberpfalz AG Berufsfachschule für Krankenpflege Weiden</t>
  </si>
  <si>
    <t>Priv. Berufsfachschule für Kinderkrankenpflege der Kliniken Nordoberpfalz AG Neustadt a.d. Waldnaab</t>
  </si>
  <si>
    <t>Private Berufsfachschule f. med.-tech. Laboratoriumsassistenten (MTLA), Dr. Eckert Aka.,</t>
  </si>
  <si>
    <t>Private Berusfachschule für pharm.-techn. Assistenten der Dr. Eckert Akademie gGmbH, Regenst</t>
  </si>
  <si>
    <t>Private Fachschule für Technik der Dr. Eckert Akademie gGmbH in Regenstauf</t>
  </si>
  <si>
    <t>Berufsfachschule f. Altenpflege des Bayer. Roten Kreuzes in Neustadt a.d.Waldnaab</t>
  </si>
  <si>
    <t>Staatliche Wirtschaftsschule Wackersdorf Landkreis Schwandorf</t>
  </si>
  <si>
    <t>Hauptstr. 22</t>
  </si>
  <si>
    <t>Private Fachschule für das Hotel- u. Gaststättengewerbe der Dr. Eckert Akademie gGmbH,</t>
  </si>
  <si>
    <t>Regens-Wagner-Schule Neumarkt, Staatl.anerk. priv. Fachschule f. Heilerziehungspflege u.-pflegehilfe</t>
  </si>
  <si>
    <t>Dr.-Schrauth-Str. 11 a</t>
  </si>
  <si>
    <t>Staatl. Berufsfachschule für Sozialpflege Regensburg</t>
  </si>
  <si>
    <t>Private Berufsfachschule für Pflege d. Barmherzige Brüder gGmbH in Regensburg</t>
  </si>
  <si>
    <t>Priv.Berufsfachschule f.Altenpflegehilfe d.Berufl. Fortbildungszentren der Bayer. Wirtschaft Neumarkt</t>
  </si>
  <si>
    <t>Priv.Berufsfachschule f.Altenpflegehilfe d.Caritas verb.f.d.Diözese Regensb. e.V., Sulzbach-Rosenberg</t>
  </si>
  <si>
    <t>Priv. Berufsfachschule für Altenpflegehilfe des DGB GmbH Regensburg</t>
  </si>
  <si>
    <t>Priv. Berufsfachschule für Altenpflege des Berufsbildungszentrums Erbendorf e.V.</t>
  </si>
  <si>
    <t>Private Berufsfachschule für Pflege der Döpfer Schulen Regensburg GmbH</t>
  </si>
  <si>
    <t>Private Berufsfachschule für Pflege der Döpfer Schulen Schwandorf GmbH</t>
  </si>
  <si>
    <t>Regensburger Str. 4 a</t>
  </si>
  <si>
    <t>Private Berufsfachschule für Pflege des maxQ im bfw des DGB in Regensburg</t>
  </si>
  <si>
    <t>Private Berufsfachschule für Pflege der Haus St. Marien gGmbH in Neumarkt i d. Opf.</t>
  </si>
  <si>
    <t>Private Berufsfachschule für Pflege der ISE gGmbH in Amberg</t>
  </si>
  <si>
    <t>Private Berufsfachschule für Pflege der Caritas Regensburg in Sulzbach-Rosenberg</t>
  </si>
  <si>
    <t>Staatl. Berufsfachschule für Sozialpflege Sulzbach-Rosenberg</t>
  </si>
  <si>
    <t>Private Berufsfachschule für Pflege des BBZ Erbendorf e. V. in Erbendorf</t>
  </si>
  <si>
    <t>Private Berufsfachschule für Pflege der bfz gGmbH in Neumarkt i.d.Opf.</t>
  </si>
  <si>
    <t>Private Berufsfachschule für Pflege der VHS im Landkreis Cham e.V. in Bad Kötzting</t>
  </si>
  <si>
    <t>Priv. Berufsfachschule f. Pflege d. BRK Bezirksverbandes Ndb/Opf in Neustadt a.d.Waldnaab</t>
  </si>
  <si>
    <t>Priv. Berufsfachschule f. Pflege d. Barmherzige Brüder St. Barbara in Schwandorf</t>
  </si>
  <si>
    <t>Berufsfachschule für Krankenpflegehilfe am Klinikum Neumarkt in Neumarkt i.d.Opf.</t>
  </si>
  <si>
    <t>Akademie f. Darstellende Kunst Bayern Staatl. anerkannte Fachakademie in Regensburg</t>
  </si>
  <si>
    <t>Kreuzgasse 5</t>
  </si>
  <si>
    <t>Priv. Berufsfachschule für Altenpflegehilfe der Döpfer-Schulen Regensburg</t>
  </si>
  <si>
    <t>Galgenbergstr. 2b</t>
  </si>
  <si>
    <t>Staatl. Berufsfachschule für Assistenten für Hotel- und Tourismusmanagement Wiesau</t>
  </si>
  <si>
    <t>Staatl. Berufsfachschule für Sozialpflege Neustadt a.d.Waldnaab</t>
  </si>
  <si>
    <t>Priv. Berufsfachschule für Physiotherapie der Döpfer-Schulen GmbH Schwandorf</t>
  </si>
  <si>
    <t>Private Fachschule f. Maschinenbau- u. Elektrotechnik Amberg der bayer. Wirtschaft (bfz)</t>
  </si>
  <si>
    <t>Staatl. Fachschule für Wirtschaftsinformatik Wiesau</t>
  </si>
  <si>
    <t>Albert-Schweitzer-Grundschule Amberg</t>
  </si>
  <si>
    <t>Rotkreuzplatz 9</t>
  </si>
  <si>
    <t>Barbara-Grundschule Amberg</t>
  </si>
  <si>
    <t>Raiffeisenstr. 2</t>
  </si>
  <si>
    <t>Dreifaltigkeits-Grundschule Amberg</t>
  </si>
  <si>
    <t>Krumbacher Str. 2</t>
  </si>
  <si>
    <t>Dreifaltigkeits-Mittelschule Amberg</t>
  </si>
  <si>
    <t>Krumbacher Straße 2</t>
  </si>
  <si>
    <t>Luitpold-Mittelschule Amberg</t>
  </si>
  <si>
    <t>Max-Josef-Grundschule Amberg</t>
  </si>
  <si>
    <t>Max-Josef-Str. 3</t>
  </si>
  <si>
    <t>Erich Kästner Grundschule Postbauer-Heng</t>
  </si>
  <si>
    <t>Centrum 5</t>
  </si>
  <si>
    <t>92353</t>
  </si>
  <si>
    <t>Postbauer-Heng</t>
  </si>
  <si>
    <t>Grundschule Ammersricht</t>
  </si>
  <si>
    <t>Bruder-Konrad-Weg 1</t>
  </si>
  <si>
    <t>Mittelschule Ammersricht</t>
  </si>
  <si>
    <t>Grundschule Hohes Kreuz Regensburg</t>
  </si>
  <si>
    <t>Straubinger Str. 42</t>
  </si>
  <si>
    <t>Bischof Manfred Müller Mittelschule der Schulstiftung der Diözese Regensburg</t>
  </si>
  <si>
    <t>Weinweg 31</t>
  </si>
  <si>
    <t>Private Montessori-Volksschule (Grund- und Hauptschule) Schönthal</t>
  </si>
  <si>
    <t>Rathausplatz 4 a</t>
  </si>
  <si>
    <t>93488</t>
  </si>
  <si>
    <t>Schönthal</t>
  </si>
  <si>
    <t>Private Montessori Grundschule Sulzbürg des Jura Montessori Vereins 2007 e.V.</t>
  </si>
  <si>
    <t>Vorderer Berg 12</t>
  </si>
  <si>
    <t>92360</t>
  </si>
  <si>
    <t>Mühlhausen</t>
  </si>
  <si>
    <t>Grundschule Ursensollen</t>
  </si>
  <si>
    <t>Lehrer-Linhard-Str. 2</t>
  </si>
  <si>
    <t>92289</t>
  </si>
  <si>
    <t>Ursensollen</t>
  </si>
  <si>
    <t>Grundschule Illschwang</t>
  </si>
  <si>
    <t>92278</t>
  </si>
  <si>
    <t>Illschwang</t>
  </si>
  <si>
    <t>Private Grundschule der Döpfer Schulen Schwandorf GmbH</t>
  </si>
  <si>
    <t>Priv. Montessori-Grundschule Gemeinsam Leben - Gemeinsam Lernen e.V. Weiden</t>
  </si>
  <si>
    <t>Wiesendorfer Str. 3</t>
  </si>
  <si>
    <t>Grundschule am Sallerner Berg Regensburg</t>
  </si>
  <si>
    <t>Hunsrückstr. 55</t>
  </si>
  <si>
    <t>Grundschule Hahnbach</t>
  </si>
  <si>
    <t>Max-Prechtl-Str. 8</t>
  </si>
  <si>
    <t>92256</t>
  </si>
  <si>
    <t>Hahnbach</t>
  </si>
  <si>
    <t>Clermont-Ferrand-Mittelschule Regensburg</t>
  </si>
  <si>
    <t>Clermont-Ferrand-Allee 23</t>
  </si>
  <si>
    <t>Grundschule der Vielfalt und Toleranz Regensburg</t>
  </si>
  <si>
    <t>Willi-Ulfig-Mittelschule Regensburg</t>
  </si>
  <si>
    <t>Grundschule Keilberg in Regensburg</t>
  </si>
  <si>
    <t>Keilberger Hauptstr. 9</t>
  </si>
  <si>
    <t>Konrad-Grundschule Regensburg</t>
  </si>
  <si>
    <t>Posener Str. 81 a</t>
  </si>
  <si>
    <t>Konrad-Mittelschule Regensburg</t>
  </si>
  <si>
    <t>Grundschule Regensburg, Kreuzschule im alten Stadion</t>
  </si>
  <si>
    <t>Lessingstr. 27</t>
  </si>
  <si>
    <t>Grundschule am Napoleonstein Regensburg</t>
  </si>
  <si>
    <t>Erikaweg 77</t>
  </si>
  <si>
    <t>Pestalozzi-Grundschule Regensburg</t>
  </si>
  <si>
    <t>Landshuter Str. 61</t>
  </si>
  <si>
    <t>Pestalozzi-Mittelschule Regensburg</t>
  </si>
  <si>
    <t>Pestalozzistr. 3</t>
  </si>
  <si>
    <t>Grundschule Prüfening Regensburg</t>
  </si>
  <si>
    <t>Killermannstr. 49</t>
  </si>
  <si>
    <t>St.-Nikola-Grundschule Regensburg</t>
  </si>
  <si>
    <t>Reinhausen 40/42</t>
  </si>
  <si>
    <t>Grundschule Schwabelweis Regensburg</t>
  </si>
  <si>
    <t>Frobenius-Forster-Str. 1 a</t>
  </si>
  <si>
    <t>Gerhardinger-Grundschule Stadtamhof-Steinweg in Regensburg</t>
  </si>
  <si>
    <t>Andreasstr. 19</t>
  </si>
  <si>
    <t>Von-der-Tann-Grundschule Regensburg</t>
  </si>
  <si>
    <t>Von-der-Tann-Str. 27</t>
  </si>
  <si>
    <t>St.-Wolfgang-Grundschule Regensburg</t>
  </si>
  <si>
    <t>Brentanostr. 13</t>
  </si>
  <si>
    <t>St.-Wolfgang-Mittelschule Regensburg</t>
  </si>
  <si>
    <t>Grundschule Königswiesen in Regensburg</t>
  </si>
  <si>
    <t>Erzbischof-Buchberger-Allee 23</t>
  </si>
  <si>
    <t>Grundschule Hirschau</t>
  </si>
  <si>
    <t>Josefstr. 40</t>
  </si>
  <si>
    <t>92242</t>
  </si>
  <si>
    <t>Hirschau</t>
  </si>
  <si>
    <t>Grundschule Schnaittenbach</t>
  </si>
  <si>
    <t>Amberger Str. 32</t>
  </si>
  <si>
    <t>92253</t>
  </si>
  <si>
    <t>Schnaittenbach</t>
  </si>
  <si>
    <t>Grundschule Vilseck</t>
  </si>
  <si>
    <t>Am Schnellweiher 2</t>
  </si>
  <si>
    <t>92249</t>
  </si>
  <si>
    <t>Vilseck</t>
  </si>
  <si>
    <t>Grundschule Freudenberg</t>
  </si>
  <si>
    <t>92272</t>
  </si>
  <si>
    <t>Freudenberg</t>
  </si>
  <si>
    <t>Grundschule Michelsneukirchen</t>
  </si>
  <si>
    <t>93185</t>
  </si>
  <si>
    <t>Michelsneukirchen</t>
  </si>
  <si>
    <t>Grundschule Roding</t>
  </si>
  <si>
    <t>Adolf-Kolping-Str. 17</t>
  </si>
  <si>
    <t>Wolfgang-Spießl-Grundschule Stamsried-Pösing</t>
  </si>
  <si>
    <t>93491</t>
  </si>
  <si>
    <t>Stamsried</t>
  </si>
  <si>
    <t>Grundschule Wald</t>
  </si>
  <si>
    <t>Hauptstr. 12</t>
  </si>
  <si>
    <t>93192</t>
  </si>
  <si>
    <t>Wald</t>
  </si>
  <si>
    <t>Franz-Xaver-Witt-Grundschule Walderbach</t>
  </si>
  <si>
    <t>93194</t>
  </si>
  <si>
    <t>Walderbach</t>
  </si>
  <si>
    <t>Grundschule Rötz</t>
  </si>
  <si>
    <t>Pfarrer-Schreiner-Str. 6</t>
  </si>
  <si>
    <t>92444</t>
  </si>
  <si>
    <t>Rötz</t>
  </si>
  <si>
    <t>Grundschule Tiefenbach</t>
  </si>
  <si>
    <t>Sonnenstr. 32</t>
  </si>
  <si>
    <t>93464</t>
  </si>
  <si>
    <t>Grundschule Neukirchen b. Hl. Blut</t>
  </si>
  <si>
    <t>Marktstr. 38</t>
  </si>
  <si>
    <t>93453</t>
  </si>
  <si>
    <t>Neukirchen b. Hl. Blut</t>
  </si>
  <si>
    <t>Grundschule Hohenwarth-Grafenwiesen</t>
  </si>
  <si>
    <t>93480</t>
  </si>
  <si>
    <t>Hohenwarth</t>
  </si>
  <si>
    <t>Grundschule Lam</t>
  </si>
  <si>
    <t>Ginglmühler Weg 23</t>
  </si>
  <si>
    <t>93462</t>
  </si>
  <si>
    <t>Lam</t>
  </si>
  <si>
    <t>Trautwein-Grundschule Moosbach</t>
  </si>
  <si>
    <t>Schulstr. 8 - 10</t>
  </si>
  <si>
    <t>92709</t>
  </si>
  <si>
    <t>Moosbach</t>
  </si>
  <si>
    <t>Zottbachtal-Grundschule Pleystein</t>
  </si>
  <si>
    <t>Grabenallee 10</t>
  </si>
  <si>
    <t>92714</t>
  </si>
  <si>
    <t>Pleystein</t>
  </si>
  <si>
    <t>Markus-Gottwalt-Grundschule Eschenbach i.d.OPf.</t>
  </si>
  <si>
    <t>Jahnstr. 15</t>
  </si>
  <si>
    <t>Grundschule Grafenwöhr</t>
  </si>
  <si>
    <t>Grundschule Kirchenthumbach</t>
  </si>
  <si>
    <t>Schulgäßchen 1</t>
  </si>
  <si>
    <t>91281</t>
  </si>
  <si>
    <t>Kirchenthumbach</t>
  </si>
  <si>
    <t>Albert-Schweitzer-Grundschule Weiden i.d.OPf.</t>
  </si>
  <si>
    <t>Stockerhutweg 45</t>
  </si>
  <si>
    <t>Clausnitzer-Grundschule Weiden i.d.OPf.</t>
  </si>
  <si>
    <t>Stresemannstr. 23</t>
  </si>
  <si>
    <t>Gerhardinger-Grundschule Weiden i.d.OPf.</t>
  </si>
  <si>
    <t>Luitpoldstr. 17</t>
  </si>
  <si>
    <t>Hammerweg-Grundschule Weiden i.d.OPf.</t>
  </si>
  <si>
    <t>Lessingstr. 15</t>
  </si>
  <si>
    <t>Max-Reger-Mittelschule Weiden i.d.OPf.</t>
  </si>
  <si>
    <t>Ulrich-Schönberger-Str. 3</t>
  </si>
  <si>
    <t>Pestalozzi-Mittelschule Weiden i.d.OPf.</t>
  </si>
  <si>
    <t>Rehbühl-Grundschule Weiden i.d.OPf.</t>
  </si>
  <si>
    <t>Adalbert-Lindner-Str. 9</t>
  </si>
  <si>
    <t>Hans-Schelter-Grundschule Weiden i.d.OPf.</t>
  </si>
  <si>
    <t>Zur Waldrast 14</t>
  </si>
  <si>
    <t>Grundschule Am Rauhen Kulm Speinshart</t>
  </si>
  <si>
    <t>Gereon-Motyka-Siedlung 5</t>
  </si>
  <si>
    <t>Speinshart</t>
  </si>
  <si>
    <t>Grundschule Pressath</t>
  </si>
  <si>
    <t>Wollauer Str. 22</t>
  </si>
  <si>
    <t>92690</t>
  </si>
  <si>
    <t>Pressath</t>
  </si>
  <si>
    <t>Grundschule Floß</t>
  </si>
  <si>
    <t>92685</t>
  </si>
  <si>
    <t>Floß</t>
  </si>
  <si>
    <t>Grundschule Windischeschenbach</t>
  </si>
  <si>
    <t>Neustädter Str. 50</t>
  </si>
  <si>
    <t>92670</t>
  </si>
  <si>
    <t>Windischeschenbach</t>
  </si>
  <si>
    <t>Grundschule Erbendorf</t>
  </si>
  <si>
    <t>Frühmeßgasse 15</t>
  </si>
  <si>
    <t>Schwarzachtal-Grundschule Berg b.Neumarkt i.d.OPf</t>
  </si>
  <si>
    <t>Rosenbergstr. 15</t>
  </si>
  <si>
    <t>92348</t>
  </si>
  <si>
    <t>Berg b.Neumarkt i.d.OPf.</t>
  </si>
  <si>
    <t>Grundschule Lauterhofen</t>
  </si>
  <si>
    <t>92283</t>
  </si>
  <si>
    <t>Lauterhofen</t>
  </si>
  <si>
    <t>Grundschule Pilsach</t>
  </si>
  <si>
    <t>92367</t>
  </si>
  <si>
    <t>Pilsach</t>
  </si>
  <si>
    <t>Grundschule Deining</t>
  </si>
  <si>
    <t>92364</t>
  </si>
  <si>
    <t>Deining</t>
  </si>
  <si>
    <t>Grundschule Ammerthal</t>
  </si>
  <si>
    <t>Kaiser-Heinrich-Str. 6</t>
  </si>
  <si>
    <t>92260</t>
  </si>
  <si>
    <t>Ammerthal</t>
  </si>
  <si>
    <t>Dr.-Heinrich-Stromer-Grundschule Auerbach i.d.OPf.</t>
  </si>
  <si>
    <t>Neuhauser Str. 1</t>
  </si>
  <si>
    <t>Mittelschule Auerbach i.d.OPf.</t>
  </si>
  <si>
    <t>Grundschule Berching</t>
  </si>
  <si>
    <t>Grundschule Ebermannsdorf</t>
  </si>
  <si>
    <t>Bergstr. 39</t>
  </si>
  <si>
    <t>92263</t>
  </si>
  <si>
    <t>Ebermannsdorf</t>
  </si>
  <si>
    <t>Sebastian-Kneipp-Grundschule Edelsfeld</t>
  </si>
  <si>
    <t>92265</t>
  </si>
  <si>
    <t>Edelsfeld</t>
  </si>
  <si>
    <t>Mittelschule Ensdorf</t>
  </si>
  <si>
    <t>92266</t>
  </si>
  <si>
    <t>Ensdorf</t>
  </si>
  <si>
    <t>Josef-Voit-Grundschule Freihung</t>
  </si>
  <si>
    <t>Am Harranger 3</t>
  </si>
  <si>
    <t>92271</t>
  </si>
  <si>
    <t>Freihung</t>
  </si>
  <si>
    <t>Grundschule Seubersdorf i.d.OPf.</t>
  </si>
  <si>
    <t>92358</t>
  </si>
  <si>
    <t>Seubersdorf i.d.OPf.</t>
  </si>
  <si>
    <t>Grundschule Velburg</t>
  </si>
  <si>
    <t>Alte Seubersdorfer Str. 15</t>
  </si>
  <si>
    <t>92355</t>
  </si>
  <si>
    <t>Velburg</t>
  </si>
  <si>
    <t>Mittelschule Freudenberg</t>
  </si>
  <si>
    <t>Schulstraße 9</t>
  </si>
  <si>
    <t>Mittelschule Hahnbach</t>
  </si>
  <si>
    <t>Max-Prechtl-Straße 8</t>
  </si>
  <si>
    <t>Mittelschule Hirschau</t>
  </si>
  <si>
    <t>Grundschule Ehenfeld in Hirschau</t>
  </si>
  <si>
    <t>Grundschule Breitenbrunn</t>
  </si>
  <si>
    <t>92363</t>
  </si>
  <si>
    <t>Breitenbrunn</t>
  </si>
  <si>
    <t>Lauterachtal-Grundschule Hohenburg</t>
  </si>
  <si>
    <t>Mendorferbucher Str. 17</t>
  </si>
  <si>
    <t>92277</t>
  </si>
  <si>
    <t>Hohenburg</t>
  </si>
  <si>
    <t>92281</t>
  </si>
  <si>
    <t>Seyfried-Schweppermann-Grundschule Kastl</t>
  </si>
  <si>
    <t>Klosterburg 6</t>
  </si>
  <si>
    <t>Gottfried-Kölwel-Grundschule Beratzhausen</t>
  </si>
  <si>
    <t>Schulweg 8</t>
  </si>
  <si>
    <t>93176</t>
  </si>
  <si>
    <t>Beratzhausen</t>
  </si>
  <si>
    <t>Grundschule Königstein</t>
  </si>
  <si>
    <t>Grundschule Kümmersbruck</t>
  </si>
  <si>
    <t>Kirchensteig 46 - 48</t>
  </si>
  <si>
    <t>92245</t>
  </si>
  <si>
    <t>Kümmersbruck</t>
  </si>
  <si>
    <t>Mittelschule Kümmersbruck</t>
  </si>
  <si>
    <t>Schulstr. 43</t>
  </si>
  <si>
    <t>Grundschule Neukirchen-Etzelwang</t>
  </si>
  <si>
    <t>Am Anger 14</t>
  </si>
  <si>
    <t>92259</t>
  </si>
  <si>
    <t>Neukirchen b.Sulzbach-Rosenbe</t>
  </si>
  <si>
    <t>Grundschule Poppenricht</t>
  </si>
  <si>
    <t>92284</t>
  </si>
  <si>
    <t>Poppenricht</t>
  </si>
  <si>
    <t>Grundschule Rieden</t>
  </si>
  <si>
    <t>Thanheimer Str. 13</t>
  </si>
  <si>
    <t>92286</t>
  </si>
  <si>
    <t>Rieden</t>
  </si>
  <si>
    <t>Erasmus-Grasser-Grundschule Schmidmühlen</t>
  </si>
  <si>
    <t>Dr.-Pfab-Str. 2</t>
  </si>
  <si>
    <t>92287</t>
  </si>
  <si>
    <t>Schmidmühlen</t>
  </si>
  <si>
    <t>Mittelschule Schnaittenbach</t>
  </si>
  <si>
    <t>Amberger Straße 32</t>
  </si>
  <si>
    <t>Grundschule Dietfurt a.d.Altmühl</t>
  </si>
  <si>
    <t>Mallerstetter Str. 25</t>
  </si>
  <si>
    <t>92345</t>
  </si>
  <si>
    <t>Dietfurt a.d.Altmühl</t>
  </si>
  <si>
    <t>Pestalozzi-Grundschule Sulzbach-Rosenberg</t>
  </si>
  <si>
    <t>Konrad-Mayer-Str. 2</t>
  </si>
  <si>
    <t>Grundschule Berngau</t>
  </si>
  <si>
    <t>92361</t>
  </si>
  <si>
    <t>Berngau</t>
  </si>
  <si>
    <t>Martini-Grundschule Freystadt</t>
  </si>
  <si>
    <t>Allersberger Str. 11</t>
  </si>
  <si>
    <t>92342</t>
  </si>
  <si>
    <t>Freystadt</t>
  </si>
  <si>
    <t>Jahn-Grundschule Sulzbach-Rosenberg</t>
  </si>
  <si>
    <t>Jahnstr. 34</t>
  </si>
  <si>
    <t>Mittelschule Ursensollen</t>
  </si>
  <si>
    <t>Grundschule Mühlhausen</t>
  </si>
  <si>
    <t>Espanstr. 1</t>
  </si>
  <si>
    <t>Bischof Manfred Müller Grundschule der Schulstiftung der Diözese Regensburg</t>
  </si>
  <si>
    <t>Mittelschule Vilseck</t>
  </si>
  <si>
    <t>Grundschule Alteglofsheim-Köfering</t>
  </si>
  <si>
    <t>Bahnhofstr. 2</t>
  </si>
  <si>
    <t>93087</t>
  </si>
  <si>
    <t>Alteglofsheim</t>
  </si>
  <si>
    <t>Dieselstraße 29</t>
  </si>
  <si>
    <t>Krötensee-Mittelschule Sulzbach-Rosenberg</t>
  </si>
  <si>
    <t>Placidus-Heinrich-Grundschule Schierling</t>
  </si>
  <si>
    <t>Jakob-Brand-Str. 3 a</t>
  </si>
  <si>
    <t>84069</t>
  </si>
  <si>
    <t>Schierling</t>
  </si>
  <si>
    <t>Grundschule am Mönchsberg Hemau</t>
  </si>
  <si>
    <t>Mönchsbergweg 1</t>
  </si>
  <si>
    <t>Grundschule Laaber</t>
  </si>
  <si>
    <t>Am Kalvarienberg 2</t>
  </si>
  <si>
    <t>93164</t>
  </si>
  <si>
    <t>Laaber</t>
  </si>
  <si>
    <t>Grundschule Wörth - Wiesent</t>
  </si>
  <si>
    <t>Schulsiedlung 2</t>
  </si>
  <si>
    <t>93109</t>
  </si>
  <si>
    <t>Wiesent</t>
  </si>
  <si>
    <t>Grundschule Arnschwang</t>
  </si>
  <si>
    <t>Flachsgraben 4</t>
  </si>
  <si>
    <t>93473</t>
  </si>
  <si>
    <t>Arnschwang</t>
  </si>
  <si>
    <t>Grundschule Falkenstein</t>
  </si>
  <si>
    <t>Dr.-Färber-Str. 5</t>
  </si>
  <si>
    <t>93167</t>
  </si>
  <si>
    <t>Falkenstein</t>
  </si>
  <si>
    <t>Grundschule Cham</t>
  </si>
  <si>
    <t>Bürgermeister-Vogel-Str. 8</t>
  </si>
  <si>
    <t>Montessori-Volksschule Sünching (Grundschule) der Montessori-Fördergemeinsch. Sünching u. Umgeb.e.V.</t>
  </si>
  <si>
    <t>Krankenhausstr. 2</t>
  </si>
  <si>
    <t>93104</t>
  </si>
  <si>
    <t>Sünching</t>
  </si>
  <si>
    <t>Lorenz-Gradl-Grundschule Untertraubenbach</t>
  </si>
  <si>
    <t>Zur Weinbergmühle 1</t>
  </si>
  <si>
    <t>Grundschule Chamerau</t>
  </si>
  <si>
    <t>93466</t>
  </si>
  <si>
    <t>Chamerau</t>
  </si>
  <si>
    <t>Grundschule Chammünster</t>
  </si>
  <si>
    <t>Obere Schulstr. 1</t>
  </si>
  <si>
    <t>Chambtal-Grundschule Weiding</t>
  </si>
  <si>
    <t>Bgm.-Holmeier-Platz 1</t>
  </si>
  <si>
    <t>93495</t>
  </si>
  <si>
    <t>Weiding</t>
  </si>
  <si>
    <t>Waldschmidt-Grundschule Eschlkam</t>
  </si>
  <si>
    <t>93458</t>
  </si>
  <si>
    <t>Eschlkam</t>
  </si>
  <si>
    <t>Mittelschule Falkenstein</t>
  </si>
  <si>
    <t>Dr.-Färber-Straße 5</t>
  </si>
  <si>
    <t>Grundschule Furth i.Wald</t>
  </si>
  <si>
    <t>Aloys-Fischer-Platz 1</t>
  </si>
  <si>
    <t>Mittelschule Furth i.Wald</t>
  </si>
  <si>
    <t>Aloys-Fischer-Platz 2</t>
  </si>
  <si>
    <t>Grundschule Geigant</t>
  </si>
  <si>
    <t>Mühlweg 2</t>
  </si>
  <si>
    <t>Johann-Baptist-Laßleben-Grundschule Kallmünz</t>
  </si>
  <si>
    <t>Schulweg 20</t>
  </si>
  <si>
    <t>93183</t>
  </si>
  <si>
    <t>Kallmünz</t>
  </si>
  <si>
    <t>Grundschule Lappersdorf</t>
  </si>
  <si>
    <t>Bergstraße 48</t>
  </si>
  <si>
    <t>Grundschule Arrach</t>
  </si>
  <si>
    <t>Pfarrer-Busch-Str. 6</t>
  </si>
  <si>
    <t>93474</t>
  </si>
  <si>
    <t>Arrach</t>
  </si>
  <si>
    <t>Grundschule Bad Kötzting</t>
  </si>
  <si>
    <t>Bgm.-Dullinger-Str. 7</t>
  </si>
  <si>
    <t>Karl-Peter-Obermaier-Mittelschule Bad Kötzting</t>
  </si>
  <si>
    <t>Bgm.-Dullinger-Str. 9</t>
  </si>
  <si>
    <t>Telemann-Grundschule Teublitz</t>
  </si>
  <si>
    <t>Regensburger Str. 73</t>
  </si>
  <si>
    <t>93158</t>
  </si>
  <si>
    <t>Teublitz</t>
  </si>
  <si>
    <t>Mittelschule Lam</t>
  </si>
  <si>
    <t>Grundschule Miltach</t>
  </si>
  <si>
    <t>93468</t>
  </si>
  <si>
    <t>Miltach</t>
  </si>
  <si>
    <t>Mittelschule Neukirchen b. Hl. Blut</t>
  </si>
  <si>
    <t>Marktstraße 38</t>
  </si>
  <si>
    <t>Grundschule Pemfling</t>
  </si>
  <si>
    <t>Pitzlinger Str. 1</t>
  </si>
  <si>
    <t>93482</t>
  </si>
  <si>
    <t>Pemfling</t>
  </si>
  <si>
    <t>Dorfstr. 16</t>
  </si>
  <si>
    <t>93191</t>
  </si>
  <si>
    <t>Rettenbach</t>
  </si>
  <si>
    <t>Hohenbogen-Grundschule  Rimbach</t>
  </si>
  <si>
    <t>Hohenbogenstr. 9</t>
  </si>
  <si>
    <t>93485</t>
  </si>
  <si>
    <t>Rimbach</t>
  </si>
  <si>
    <t>Mittelschule Roding</t>
  </si>
  <si>
    <t>Doktor-Eisenbarth-Grundschule Oberviechtach</t>
  </si>
  <si>
    <t>Martin-Luther-Str. 7</t>
  </si>
  <si>
    <t>Grundschule Mitterdorf</t>
  </si>
  <si>
    <t>Bgm.-Bräu-Str. 5</t>
  </si>
  <si>
    <t>Grundschule am Schlossberg Regenstauf</t>
  </si>
  <si>
    <t>Friedenstr. 40</t>
  </si>
  <si>
    <t>Mittelschule Rötz</t>
  </si>
  <si>
    <t>Pfarrer-Schreiner-Straße 6</t>
  </si>
  <si>
    <t>Grundschule Zeitlarn</t>
  </si>
  <si>
    <t>Wolfram-von-Eschenbach-Grundschule Runding</t>
  </si>
  <si>
    <t>Kirchstr. 12</t>
  </si>
  <si>
    <t>Grundschule Schönthal</t>
  </si>
  <si>
    <t>Grundschule Schorndorf</t>
  </si>
  <si>
    <t>93489</t>
  </si>
  <si>
    <t>Schorndorf</t>
  </si>
  <si>
    <t>Leonhard-Stettner-Grundschule Wilting</t>
  </si>
  <si>
    <t>Am Kirchberg 5</t>
  </si>
  <si>
    <t>93455</t>
  </si>
  <si>
    <t>Traitsching</t>
  </si>
  <si>
    <t>Grundschule Zell</t>
  </si>
  <si>
    <t>Grüner Weg 6</t>
  </si>
  <si>
    <t>93199</t>
  </si>
  <si>
    <t>Zell</t>
  </si>
  <si>
    <t>Grundschule Waffenbrunn-Willmering</t>
  </si>
  <si>
    <t>Amselweg 4</t>
  </si>
  <si>
    <t>93494</t>
  </si>
  <si>
    <t>Waffenbrunn</t>
  </si>
  <si>
    <t>Mittelschule Wald</t>
  </si>
  <si>
    <t>Hauptstraße 12</t>
  </si>
  <si>
    <t>Franz-Xaver-Witt-Mittelschule Walderbach</t>
  </si>
  <si>
    <t>Grundschule Waldmünchen</t>
  </si>
  <si>
    <t>Allee 8</t>
  </si>
  <si>
    <t>Grundschule Windischbergerdorf</t>
  </si>
  <si>
    <t>Windischbergerdorf 48</t>
  </si>
  <si>
    <t>Johann-Brunner-Mittelschule Cham</t>
  </si>
  <si>
    <t>Im Quader 1</t>
  </si>
  <si>
    <t>Grundschule Lohberg</t>
  </si>
  <si>
    <t>93470</t>
  </si>
  <si>
    <t>Lohberg</t>
  </si>
  <si>
    <t>Schwarzachtal-Mittelschule Waldmünchen</t>
  </si>
  <si>
    <t>Dr.-Matthias-Lechner-Str. 8</t>
  </si>
  <si>
    <t>Fichtelnaabtal-Grundschule Ebnath-Neusorg</t>
  </si>
  <si>
    <t>Schulstr. 20</t>
  </si>
  <si>
    <t>95683</t>
  </si>
  <si>
    <t>Ebnath</t>
  </si>
  <si>
    <t>Grundschule Kemnath</t>
  </si>
  <si>
    <t>Schulplatz 9</t>
  </si>
  <si>
    <t>Jobst-vom-Brandt-Grundschule Waldershof</t>
  </si>
  <si>
    <t>Ludwig-Hoffmann-Str. 2</t>
  </si>
  <si>
    <t>95679</t>
  </si>
  <si>
    <t>Waldershof</t>
  </si>
  <si>
    <t>Mittelschule Berching</t>
  </si>
  <si>
    <t>Schwarzachtal-Mittelschule Berg b.Neumarkt i.d.OPf</t>
  </si>
  <si>
    <t>Rosenbergstraße 15</t>
  </si>
  <si>
    <t>Mittelschule Berngau</t>
  </si>
  <si>
    <t>Schulstraße 21</t>
  </si>
  <si>
    <t>Schulstraße 2</t>
  </si>
  <si>
    <t>Grundschule Burggriesbach</t>
  </si>
  <si>
    <t>Mittelschule Deining</t>
  </si>
  <si>
    <t>Mittelschule Dietfurt a.d.Altmühl</t>
  </si>
  <si>
    <t>Mallerstetter Straße 25</t>
  </si>
  <si>
    <t>Martini-Mittelschule Freystadt</t>
  </si>
  <si>
    <t>Allersberger Straße 11</t>
  </si>
  <si>
    <t>Grundschule Hohenfels</t>
  </si>
  <si>
    <t>Dekan-Schnitter-Str. 6</t>
  </si>
  <si>
    <t>92366</t>
  </si>
  <si>
    <t>Hohenfels</t>
  </si>
  <si>
    <t>Grundschule Holnstein</t>
  </si>
  <si>
    <t>Regens-Wagner-Str. 7</t>
  </si>
  <si>
    <t>Josef-Faltenbacher-Grundschule Pirk</t>
  </si>
  <si>
    <t>Schulplatz 2</t>
  </si>
  <si>
    <t>92712</t>
  </si>
  <si>
    <t>Pirk</t>
  </si>
  <si>
    <t>Mittelschule Lauterhofen</t>
  </si>
  <si>
    <t>Mittelschule an der Woffenbacher Straße Neumarkt i.d.OPf.</t>
  </si>
  <si>
    <t>Woffenbacher Straße 36-38</t>
  </si>
  <si>
    <t>Grundschule Lupburg</t>
  </si>
  <si>
    <t>Reiselbergweg 3</t>
  </si>
  <si>
    <t>Lupburg</t>
  </si>
  <si>
    <t>Mittelschule Mühlhausen</t>
  </si>
  <si>
    <t>Espanstraße 1</t>
  </si>
  <si>
    <t>Grundschule an der Bräugasse Neumarkt i.d.OPf</t>
  </si>
  <si>
    <t>Bräugasse 1</t>
  </si>
  <si>
    <t>Grundschule in der Hasenheide Neumarkt i.d.OPf</t>
  </si>
  <si>
    <t>Meisenweg 45</t>
  </si>
  <si>
    <t>Theo-Betz-Grundschule Neumarkt i.d.OPf</t>
  </si>
  <si>
    <t>Schießstättenweg 4</t>
  </si>
  <si>
    <t>Grundschule Holzheim</t>
  </si>
  <si>
    <t>Holzheimer Hauptstr. 31</t>
  </si>
  <si>
    <t>Grundschule Neumarkt i.d.OPf - Wolfstein</t>
  </si>
  <si>
    <t>Wolfsteinstr. 65</t>
  </si>
  <si>
    <t>Grundschule Pölling</t>
  </si>
  <si>
    <t>Sonnenstr. 17</t>
  </si>
  <si>
    <t>Grundschule Woffenbach</t>
  </si>
  <si>
    <t>Fibelstr. 1</t>
  </si>
  <si>
    <t>Mittelschule an der Weinberger Straße Neumarkt i.d.OPf.</t>
  </si>
  <si>
    <t>Weinberger Str. 41</t>
  </si>
  <si>
    <t>Grundschule Parsberg</t>
  </si>
  <si>
    <t>Aschenbrennerstr. 3</t>
  </si>
  <si>
    <t>Mittelschule Parsberg</t>
  </si>
  <si>
    <t>Aschenbrennerstr. 8</t>
  </si>
  <si>
    <t>Montessori Grundschule Regensburg von montessori regensburg e.V.</t>
  </si>
  <si>
    <t>Montessori Mittelschule Regensburg von montessori regensburg e.V.</t>
  </si>
  <si>
    <t>Der Regenbogen Priv. Montessori-Volksschule Amberg (Grund- und Hauptschule)</t>
  </si>
  <si>
    <t>Bürgermeister-Bartelt-Platz 2</t>
  </si>
  <si>
    <t>Erich Kästner Mittelschule Postbauer-Heng</t>
  </si>
  <si>
    <t>Grundschule Pyrbaum</t>
  </si>
  <si>
    <t>90602</t>
  </si>
  <si>
    <t>Pyrbaum</t>
  </si>
  <si>
    <t>Grundschule Sengenthal</t>
  </si>
  <si>
    <t>Winnberger Str. 26</t>
  </si>
  <si>
    <t>92369</t>
  </si>
  <si>
    <t>Sengenthal</t>
  </si>
  <si>
    <t>Mittelschule Seubersdorf i.d.OPf.</t>
  </si>
  <si>
    <t>Chunradus-Grundschule Sindlbach</t>
  </si>
  <si>
    <t>Eschenbachstr. 1</t>
  </si>
  <si>
    <t>Freie katholische Volksschule (Grundschulstufe) d.Trägervereins Haus St.Marien, Neumarkt(OPf)</t>
  </si>
  <si>
    <t>Mittelschule Velburg</t>
  </si>
  <si>
    <t>Grundschule Weiherhammer</t>
  </si>
  <si>
    <t>Ackerstr. 15</t>
  </si>
  <si>
    <t>93089</t>
  </si>
  <si>
    <t>Aufhausen</t>
  </si>
  <si>
    <t>Grundschule Nabburg</t>
  </si>
  <si>
    <t>Kemnather Str. 2</t>
  </si>
  <si>
    <t>Grundschule Wernberg-Köblitz</t>
  </si>
  <si>
    <t>Pfarrer-Schreyer-Str. 17</t>
  </si>
  <si>
    <t>92533</t>
  </si>
  <si>
    <t>Wernberg-Köblitz</t>
  </si>
  <si>
    <t>Mittelschule Altenstadt a.d.Waldnaab</t>
  </si>
  <si>
    <t>Kapuzinerstr. 42</t>
  </si>
  <si>
    <t>92665</t>
  </si>
  <si>
    <t>Altenstadt a.d.Waldnaab</t>
  </si>
  <si>
    <t>Grundschule Altenstadt a.d.Waldnaab</t>
  </si>
  <si>
    <t>Julius-Meister-Weg 4</t>
  </si>
  <si>
    <t>Grundschule Bechtsrieth</t>
  </si>
  <si>
    <t>Bechtsrieth</t>
  </si>
  <si>
    <t>Markus-Gottwalt-Mittelschule Eschenbach i.d.OPf.</t>
  </si>
  <si>
    <t>Jahnstraße 15</t>
  </si>
  <si>
    <t>Grundschule Eslarn</t>
  </si>
  <si>
    <t>Friedhofstr. 2</t>
  </si>
  <si>
    <t>92693</t>
  </si>
  <si>
    <t>Eslarn</t>
  </si>
  <si>
    <t>Ludwig-Meier-Grundschule Etzenricht</t>
  </si>
  <si>
    <t>92694</t>
  </si>
  <si>
    <t>Etzenricht</t>
  </si>
  <si>
    <t>Mittelschule Floß</t>
  </si>
  <si>
    <t>Grundschule Flossenbürg</t>
  </si>
  <si>
    <t>Hans-Birk-Str. 9</t>
  </si>
  <si>
    <t>Mittelschule Grafenwöhr</t>
  </si>
  <si>
    <t>Schulstraße 22</t>
  </si>
  <si>
    <t>Grundschule Schwarzenfeld</t>
  </si>
  <si>
    <t>Nabburger Str. 5 - 7</t>
  </si>
  <si>
    <t>92521</t>
  </si>
  <si>
    <t>Schwarzenfeld</t>
  </si>
  <si>
    <t>Mittelschule Kirchenthumbach</t>
  </si>
  <si>
    <t>Grundschule Leuchtenberg</t>
  </si>
  <si>
    <t>Äußerer Markt 26</t>
  </si>
  <si>
    <t>92705</t>
  </si>
  <si>
    <t>Leuchtenberg</t>
  </si>
  <si>
    <t>Grundschule Luhe-Wildenau</t>
  </si>
  <si>
    <t>92706</t>
  </si>
  <si>
    <t>Luhe-Wildenau</t>
  </si>
  <si>
    <t>Grundschule Mantel</t>
  </si>
  <si>
    <t>Ossangerweg 29</t>
  </si>
  <si>
    <t>Grundschule Neustadt a.d.Waldnaab</t>
  </si>
  <si>
    <t>Bildstr. 5</t>
  </si>
  <si>
    <t>Mittelschule Neustadt a.d.Waldnaab</t>
  </si>
  <si>
    <t>Bildstraße 9</t>
  </si>
  <si>
    <t>Grundschule Parkstein</t>
  </si>
  <si>
    <t>92711</t>
  </si>
  <si>
    <t>Parkstein</t>
  </si>
  <si>
    <t>Josef-Faltenbacher-Mittelschule Pirk</t>
  </si>
  <si>
    <t>Zottbachtal-Mittelschule Pleystein</t>
  </si>
  <si>
    <t>Mittelschule Pressath</t>
  </si>
  <si>
    <t>Wollauer Straße 22</t>
  </si>
  <si>
    <t>Grundschule Püchersreuth</t>
  </si>
  <si>
    <t>Störnsteiner Str. 3</t>
  </si>
  <si>
    <t>92715</t>
  </si>
  <si>
    <t>Püchersreuth</t>
  </si>
  <si>
    <t>Hans-Sauer-Grundschule Weiden i.d.OPf.</t>
  </si>
  <si>
    <t>Am Linder 2 + 4</t>
  </si>
  <si>
    <t>Grundschule Schirmitz</t>
  </si>
  <si>
    <t>92718</t>
  </si>
  <si>
    <t>Schirmitz</t>
  </si>
  <si>
    <t>Grundschule Oberbibrach</t>
  </si>
  <si>
    <t>95519</t>
  </si>
  <si>
    <t>Vorbach</t>
  </si>
  <si>
    <t>Grundschule Tännesberg</t>
  </si>
  <si>
    <t>Pfreimder Str. 15</t>
  </si>
  <si>
    <t>92723</t>
  </si>
  <si>
    <t>Tännesberg</t>
  </si>
  <si>
    <t>Grundschule Vohenstrauß</t>
  </si>
  <si>
    <t>Grundschule Waidhaus</t>
  </si>
  <si>
    <t>92726</t>
  </si>
  <si>
    <t>Waidhaus</t>
  </si>
  <si>
    <t>Wolfgang-Caspar-Printz-Grundschule Waldthurn</t>
  </si>
  <si>
    <t>92727</t>
  </si>
  <si>
    <t>Waldthurn</t>
  </si>
  <si>
    <t>Mittelschule Weiherhammer</t>
  </si>
  <si>
    <t>Sägstr. 10</t>
  </si>
  <si>
    <t>Mittelschule Windischeschenbach</t>
  </si>
  <si>
    <t>Pfalzgraf-Friedrich-Mittelschule Vohenstrauß</t>
  </si>
  <si>
    <t>Hinter'm Schloß 1</t>
  </si>
  <si>
    <t>Landgraf-Ulrich-Grundschule Pfreimd</t>
  </si>
  <si>
    <t>Landgraf-Johann-Str. 13</t>
  </si>
  <si>
    <t>92536</t>
  </si>
  <si>
    <t>Pfreimd</t>
  </si>
  <si>
    <t>Grundschule Bruck i.d.OPf.</t>
  </si>
  <si>
    <t>92436</t>
  </si>
  <si>
    <t>Bruck i.d.OPf.</t>
  </si>
  <si>
    <t>Grundschule Nittenau</t>
  </si>
  <si>
    <t>Grundschule Wackersdorf</t>
  </si>
  <si>
    <t>Mittelschule Alteglofsheim</t>
  </si>
  <si>
    <t>Grundschule Altenthann</t>
  </si>
  <si>
    <t>Am Kirchbuckl 1</t>
  </si>
  <si>
    <t>93177</t>
  </si>
  <si>
    <t>Altenthann</t>
  </si>
  <si>
    <t>Josef-Hofmann-Grundschule Neutraubling</t>
  </si>
  <si>
    <t>Mittelschule Neutraubling</t>
  </si>
  <si>
    <t>Keplerstr. 82</t>
  </si>
  <si>
    <t>Grundschule Aufhausen-Pfakofen</t>
  </si>
  <si>
    <t>Grundschule Bach a.d.Donau</t>
  </si>
  <si>
    <t>Holzgasse 22</t>
  </si>
  <si>
    <t>93090</t>
  </si>
  <si>
    <t>Bach a.d.Donau</t>
  </si>
  <si>
    <t>Johann-Michael-Sailer-Grundschule Barbing</t>
  </si>
  <si>
    <t>Sonnenstr. 6</t>
  </si>
  <si>
    <t>93092</t>
  </si>
  <si>
    <t>Barbing</t>
  </si>
  <si>
    <t>Grundschule Bernhardswald</t>
  </si>
  <si>
    <t>Kreuther Str. 22</t>
  </si>
  <si>
    <t>93170</t>
  </si>
  <si>
    <t>Bernhardswald</t>
  </si>
  <si>
    <t>Kreuzberg-Grundschule Schwandorf</t>
  </si>
  <si>
    <t>Rachelstr. 21</t>
  </si>
  <si>
    <t>Grundschule Brennberg</t>
  </si>
  <si>
    <t>Johannisstr. 8</t>
  </si>
  <si>
    <t>93179</t>
  </si>
  <si>
    <t>Brennberg</t>
  </si>
  <si>
    <t>Otto-Schwerdt-Mittelschule Regensburg</t>
  </si>
  <si>
    <t>Kirchfeldallee 6</t>
  </si>
  <si>
    <t>Grundschule Burgweinting Regensburg</t>
  </si>
  <si>
    <t>Obertraublinger Str. 22</t>
  </si>
  <si>
    <t>Grundschule Deuerling</t>
  </si>
  <si>
    <t>Am Kirchberg 14</t>
  </si>
  <si>
    <t>93180</t>
  </si>
  <si>
    <t>Deuerling</t>
  </si>
  <si>
    <t>Grundschule Diesenbach</t>
  </si>
  <si>
    <t>Sandstr. 19 a</t>
  </si>
  <si>
    <t>93093</t>
  </si>
  <si>
    <t>Donaustauf</t>
  </si>
  <si>
    <t>Dachelhofer Str. 133</t>
  </si>
  <si>
    <t>Grundschule Großberg</t>
  </si>
  <si>
    <t>93080</t>
  </si>
  <si>
    <t>Pentling</t>
  </si>
  <si>
    <t>Grundschule Irlbach</t>
  </si>
  <si>
    <t>Grünthaler Str. 10</t>
  </si>
  <si>
    <t>93173</t>
  </si>
  <si>
    <t>Wenzenbach</t>
  </si>
  <si>
    <t>Grundschule Hagelstadt</t>
  </si>
  <si>
    <t>Gailsbacher Str. 1</t>
  </si>
  <si>
    <t>93095</t>
  </si>
  <si>
    <t>Hagelstadt</t>
  </si>
  <si>
    <t>Grundschule Hainsacker</t>
  </si>
  <si>
    <t>Schulberg 12</t>
  </si>
  <si>
    <t>Mittelschule am Mönchsberg Hemau</t>
  </si>
  <si>
    <t>Johann-Baptist-Laßleben-Mittelschule Kallmünz</t>
  </si>
  <si>
    <t>SIS Swiss International School  Regensburg - Priv. Grundschule der SIS International School gGmbH</t>
  </si>
  <si>
    <t>Mittelschule Laaber</t>
  </si>
  <si>
    <t>Mittelschule Lappersdorf</t>
  </si>
  <si>
    <t>Aussichtsweg 17</t>
  </si>
  <si>
    <t>Grundschule Mintraching</t>
  </si>
  <si>
    <t>Aukofener Str. 4</t>
  </si>
  <si>
    <t>93098</t>
  </si>
  <si>
    <t>Mintraching</t>
  </si>
  <si>
    <t>Grundschule Nittendorf</t>
  </si>
  <si>
    <t>Bernsteinstr. 13 b</t>
  </si>
  <si>
    <t>93152</t>
  </si>
  <si>
    <t>Nittendorf</t>
  </si>
  <si>
    <t>Grundschule Donaustauf</t>
  </si>
  <si>
    <t>Mittelschule Undorf</t>
  </si>
  <si>
    <t>Am Haslach 24</t>
  </si>
  <si>
    <t>Private Grundschule der Regensburger Domspatzen in Regensburg</t>
  </si>
  <si>
    <t>Reichsstr. 24</t>
  </si>
  <si>
    <t>Hermann-Zierer-Grundschule Obertraubling</t>
  </si>
  <si>
    <t>Piesenkofener Str. 10</t>
  </si>
  <si>
    <t>Grundschule Pettendorf-Pielenhofen</t>
  </si>
  <si>
    <t>Schloßstr. 24</t>
  </si>
  <si>
    <t>93186</t>
  </si>
  <si>
    <t>Pettendorf</t>
  </si>
  <si>
    <t>Grundschule Pfatter</t>
  </si>
  <si>
    <t>Jahnstr. 26</t>
  </si>
  <si>
    <t>93102</t>
  </si>
  <si>
    <t>Pfatter</t>
  </si>
  <si>
    <t>Grundschule Ramspau Die Schule im Grünen</t>
  </si>
  <si>
    <t>Mittelschule am Schlossberg Regenstauf</t>
  </si>
  <si>
    <t>Hauzensteiner Str. 52</t>
  </si>
  <si>
    <t>Grundschule Wenzenbach</t>
  </si>
  <si>
    <t>Roither Weg 15</t>
  </si>
  <si>
    <t>Placidus-Heinrich-Mittelschule Schierling</t>
  </si>
  <si>
    <t>Grundschule Sinzing</t>
  </si>
  <si>
    <t>Bergstr. 11</t>
  </si>
  <si>
    <t>93161</t>
  </si>
  <si>
    <t>Sinzing</t>
  </si>
  <si>
    <t>Grundschule Steinsberg-Eitlbrunn</t>
  </si>
  <si>
    <t>Pfalzgrafenstr. 4</t>
  </si>
  <si>
    <t>Grundschule Sünching</t>
  </si>
  <si>
    <t>Regensburger Str. 31 1/5</t>
  </si>
  <si>
    <t>Grundschule Tegernheim</t>
  </si>
  <si>
    <t>Kindlweg 18</t>
  </si>
  <si>
    <t>Grundschule Thalmassing</t>
  </si>
  <si>
    <t>Luckenpainter Str. 18</t>
  </si>
  <si>
    <t>93107</t>
  </si>
  <si>
    <t>Thalmassing</t>
  </si>
  <si>
    <t>Mittelschule Wenzenbach</t>
  </si>
  <si>
    <t>Mittelschule Wörth a. d. Donau</t>
  </si>
  <si>
    <t>93086</t>
  </si>
  <si>
    <t>Wörth a.d.Donau</t>
  </si>
  <si>
    <t>Grundschule Wolfsegg</t>
  </si>
  <si>
    <t>Kirchstr. 2</t>
  </si>
  <si>
    <t>93195</t>
  </si>
  <si>
    <t>Wolfsegg</t>
  </si>
  <si>
    <t>Montessori-Grundschule Bayerwald in Grafenwiesen</t>
  </si>
  <si>
    <t>Schönbuchener Straße 39</t>
  </si>
  <si>
    <t>93479</t>
  </si>
  <si>
    <t>Grafenwiesen</t>
  </si>
  <si>
    <t>Grundschule Altendorf</t>
  </si>
  <si>
    <t>Trossauer Str. 15</t>
  </si>
  <si>
    <t>92540</t>
  </si>
  <si>
    <t>Altendorf</t>
  </si>
  <si>
    <t>Grundschule Bodenwöhr</t>
  </si>
  <si>
    <t>92439</t>
  </si>
  <si>
    <t>Bodenwöhr</t>
  </si>
  <si>
    <t>Mittelschule Bruck i.d.OPf.</t>
  </si>
  <si>
    <t>Hans-Scholl-Grundschule Burglengenfeld</t>
  </si>
  <si>
    <t>Im Naabtalpark 36</t>
  </si>
  <si>
    <t>Sophie-Scholl-Mittelschule Burglengenfeld</t>
  </si>
  <si>
    <t>Im Naabtalpark 38</t>
  </si>
  <si>
    <t>Mittelschule Dachelhofen</t>
  </si>
  <si>
    <t>Grundschule Dieterskirchen</t>
  </si>
  <si>
    <t>92542</t>
  </si>
  <si>
    <t>Dieterskirchen</t>
  </si>
  <si>
    <t>Grundschule Fensterbach</t>
  </si>
  <si>
    <t>92269</t>
  </si>
  <si>
    <t>Fensterbach</t>
  </si>
  <si>
    <t>Grundschule Fischbach</t>
  </si>
  <si>
    <t>Pfarrer-Littich-Str. 10</t>
  </si>
  <si>
    <t>Grundschule Guteneck</t>
  </si>
  <si>
    <t>Weidenthal 24</t>
  </si>
  <si>
    <t>92543</t>
  </si>
  <si>
    <t>Guteneck</t>
  </si>
  <si>
    <t>Grundschule Klardorf</t>
  </si>
  <si>
    <t>Zielheimer Str. 21</t>
  </si>
  <si>
    <t>Maximilian-Grundschule Maxhütte-Haidhof</t>
  </si>
  <si>
    <t>Regensburger Str. 75</t>
  </si>
  <si>
    <t>Mittelschule Nabburg</t>
  </si>
  <si>
    <t>Grundschule Neukirchen-Balbini</t>
  </si>
  <si>
    <t>92445</t>
  </si>
  <si>
    <t>Neukirchen-Balbini</t>
  </si>
  <si>
    <t>Grundschule Neunburg vorm Wald</t>
  </si>
  <si>
    <t>Ledererstr. 22</t>
  </si>
  <si>
    <t>Mittelschule Neunburg vorm Wald</t>
  </si>
  <si>
    <t>Katzdorfer Straße 18</t>
  </si>
  <si>
    <t>Grundschule Niedermurach</t>
  </si>
  <si>
    <t>92545</t>
  </si>
  <si>
    <t>Niedermurach</t>
  </si>
  <si>
    <t>Mittelschule Nittenau</t>
  </si>
  <si>
    <t>Mittelschule Wernberg-Köblitz</t>
  </si>
  <si>
    <t>Doktor-Eisenbarth-Mittelschule Oberviechtach</t>
  </si>
  <si>
    <t>Martin-Luther-Straße 9</t>
  </si>
  <si>
    <t>Landgraf-Ulrich-Mittelschule Pfreimd</t>
  </si>
  <si>
    <t>Mittelschule Schmidgaden</t>
  </si>
  <si>
    <t>92546</t>
  </si>
  <si>
    <t>Schmidgaden</t>
  </si>
  <si>
    <t>Grundschule Rottendorf</t>
  </si>
  <si>
    <t>Am Schulberg 12</t>
  </si>
  <si>
    <t>Grundschule Schönsee</t>
  </si>
  <si>
    <t>92539</t>
  </si>
  <si>
    <t>Schönsee</t>
  </si>
  <si>
    <t>Gerhardinger-Grundschule Schwandorf</t>
  </si>
  <si>
    <t>Kirchengasse 5</t>
  </si>
  <si>
    <t>Kreuzberg-Mittelschule Schwandorf</t>
  </si>
  <si>
    <t>Linden-Grundschule Schwandorf</t>
  </si>
  <si>
    <t>Siemensstr. 2</t>
  </si>
  <si>
    <t>Grundschule Schwandorf-Ettmannsdorf</t>
  </si>
  <si>
    <t>Hammerstr. 1</t>
  </si>
  <si>
    <t>Grundschule Schwandorf-Fronberg</t>
  </si>
  <si>
    <t>St.-Andreas-Str. 3</t>
  </si>
  <si>
    <t>Mittelschule Schwarzenfeld</t>
  </si>
  <si>
    <t>Dr.-von-Ringseis-Grundschule Schwarzhofen</t>
  </si>
  <si>
    <t>92447</t>
  </si>
  <si>
    <t>Schwarzhofen</t>
  </si>
  <si>
    <t>Grundschule Steinberg am See</t>
  </si>
  <si>
    <t>Heidestr. 4</t>
  </si>
  <si>
    <t>92449</t>
  </si>
  <si>
    <t>Steinberg am See</t>
  </si>
  <si>
    <t>Telemann-Mittelschule Teublitz</t>
  </si>
  <si>
    <t>Regensburger Straße 73</t>
  </si>
  <si>
    <t>Grundschule Teunz</t>
  </si>
  <si>
    <t>92552</t>
  </si>
  <si>
    <t>Teunz</t>
  </si>
  <si>
    <t>Grundschule Trausnitz</t>
  </si>
  <si>
    <t>Hauptstr. 48</t>
  </si>
  <si>
    <t>92555</t>
  </si>
  <si>
    <t>Trausnitz</t>
  </si>
  <si>
    <t>Mittelschule Wackersdorf</t>
  </si>
  <si>
    <t>Thomas-Aquinus-Rott-Grundschule Winklarn-Thanstein</t>
  </si>
  <si>
    <t>92559</t>
  </si>
  <si>
    <t>Winklarn</t>
  </si>
  <si>
    <t>Mittelschule Maxhütte-Haidhof</t>
  </si>
  <si>
    <t>Grundschule Bärnau</t>
  </si>
  <si>
    <t>95671</t>
  </si>
  <si>
    <t>Bärnau</t>
  </si>
  <si>
    <t>Fichtelnaabtal-Mittelschule Ebnath-Neusorg</t>
  </si>
  <si>
    <t>Schulstraße 20</t>
  </si>
  <si>
    <t>Mittelschule Erbendorf</t>
  </si>
  <si>
    <t>Grundschule Falkenberg</t>
  </si>
  <si>
    <t>95685</t>
  </si>
  <si>
    <t>Grundschule Friedenfels</t>
  </si>
  <si>
    <t>Kolpingplatz 2</t>
  </si>
  <si>
    <t>95688</t>
  </si>
  <si>
    <t>Friedenfels</t>
  </si>
  <si>
    <t>Grundschule Mähring</t>
  </si>
  <si>
    <t>Großkonreuth 23</t>
  </si>
  <si>
    <t>95695</t>
  </si>
  <si>
    <t>Mähring</t>
  </si>
  <si>
    <t>Grundschule Immenreuth</t>
  </si>
  <si>
    <t>Kemnather Str. 42 b</t>
  </si>
  <si>
    <t>Mittelschule Kemnath</t>
  </si>
  <si>
    <t>Grundschule Konnersreuth</t>
  </si>
  <si>
    <t>Grundschule Krummennaab</t>
  </si>
  <si>
    <t>92703</t>
  </si>
  <si>
    <t>Krummennaab</t>
  </si>
  <si>
    <t>Grundschule Kulmain</t>
  </si>
  <si>
    <t>95508</t>
  </si>
  <si>
    <t>Kulmain</t>
  </si>
  <si>
    <t>Theobald-Schrems-Grundschule Mitterteich</t>
  </si>
  <si>
    <t>Kohllohstr. 8</t>
  </si>
  <si>
    <t>Otto-Wels-Mittelschule Mitterteich</t>
  </si>
  <si>
    <t>Zanklgartenstraße 22</t>
  </si>
  <si>
    <t>Grundschule Neualbenreuth</t>
  </si>
  <si>
    <t>95698</t>
  </si>
  <si>
    <t>Bad Neualbenreuth</t>
  </si>
  <si>
    <t>Schulstraße 15</t>
  </si>
  <si>
    <t>Grundschule Pechbrunn</t>
  </si>
  <si>
    <t>95701</t>
  </si>
  <si>
    <t>Pechbrunn</t>
  </si>
  <si>
    <t>Grundschule Plößberg</t>
  </si>
  <si>
    <t>95703</t>
  </si>
  <si>
    <t>Plößberg</t>
  </si>
  <si>
    <t>Marien-Grundschule Tirschenreuth</t>
  </si>
  <si>
    <t>Lengenfelder Weg 4</t>
  </si>
  <si>
    <t>Johann-Andreas-Schmeller- Mittelschule Tirschenreuth</t>
  </si>
  <si>
    <t>Mühlbühlstraße 2</t>
  </si>
  <si>
    <t>Markgraf-Diepold-Grundschule Waldsassen</t>
  </si>
  <si>
    <t>Mittelschule Waldsassen</t>
  </si>
  <si>
    <t>Eichendorffstraße 12</t>
  </si>
  <si>
    <t>Grundschule Wiesau</t>
  </si>
  <si>
    <t>Mittelschule Wiesau</t>
  </si>
  <si>
    <t>Von Lerchenfeld-Schule Bamberg, Priv.Förderzentrum Förderschwerpunkt Hören d.Kath. Bildungszentrums</t>
  </si>
  <si>
    <t>Oberer Stephansberg 44</t>
  </si>
  <si>
    <t>Regens-Wagner-Schule, Priv. Förderzentrum, Förderschwerpunkt geist. Entwicklung Burgkunstadt</t>
  </si>
  <si>
    <t>Regens-Wagner-Platz 2</t>
  </si>
  <si>
    <t>Schule am Hofgarten, Priv. Förderzentrum, Förderschwerp. körp. u. motor. Entwicklung Coburg</t>
  </si>
  <si>
    <t>Max-Böhme-Ring 17</t>
  </si>
  <si>
    <t>Priv. Förderzentrum, Förderschwerpunkt emot.u.soz. Entwickl. in Fassoldshof</t>
  </si>
  <si>
    <t>Ringstraße 11</t>
  </si>
  <si>
    <t>Schule am Martinsberg Priv. Sonderpädagogisches Förderzentrum in Naila</t>
  </si>
  <si>
    <t>Gartenstraße 25</t>
  </si>
  <si>
    <t>Dr. Kurt-Blaser-Schule, Priv. Förderzentrum, Förderschwerpunkt geistige Entwicklung in Bayreuth</t>
  </si>
  <si>
    <t>Geschwister-Scholl-Platz 2</t>
  </si>
  <si>
    <t>95126</t>
  </si>
  <si>
    <t>Schwarzenbach a.d.Saale</t>
  </si>
  <si>
    <t>Priv. Förderzentrum, Förderschwerpunkt geistige Entwicklung in Marktredwitz</t>
  </si>
  <si>
    <t>Lebenshilfeweg 1</t>
  </si>
  <si>
    <t>Schule am Lindenbühl, Priv. Förderzentrum, Förderschwerpunkt geistige Entwicklung in Hof</t>
  </si>
  <si>
    <t>Am Lindenbühl 10</t>
  </si>
  <si>
    <t>Staatl. Berufsschule I Bamberg</t>
  </si>
  <si>
    <t>Ohmstr. 12 - 16</t>
  </si>
  <si>
    <t>Staatl. Berufsschule I Bayreuth</t>
  </si>
  <si>
    <t>Freiherr-von-Rast-Schule Staatl. Berufsschule I Coburg</t>
  </si>
  <si>
    <t>Staatl. Berufsschule Forchheim</t>
  </si>
  <si>
    <t>Staatl. Berufsschule III Bamberg</t>
  </si>
  <si>
    <t>Dr.-von-Schmitt-Str. 12</t>
  </si>
  <si>
    <t>Johann-Vießmann-Schule Staatl. Berufsschule Hof - Stadt und Land</t>
  </si>
  <si>
    <t>Lorenz-Kaim-Schule, Staatl. Berufsschule Kronach</t>
  </si>
  <si>
    <t>Siechenangerstr. 13</t>
  </si>
  <si>
    <t>Hans-Wilsdorf-Schule Staatl. Berufsschule Kulmbach</t>
  </si>
  <si>
    <t>Staatl. Berufsschule Lichtenfels</t>
  </si>
  <si>
    <t>Goldbergstr. 5</t>
  </si>
  <si>
    <t>Staatl. Berufsfachschule für Ernährung und Versorgung Kronach</t>
  </si>
  <si>
    <t>Staatl. Berufsschule II Bamberg</t>
  </si>
  <si>
    <t>Staatl. Berufsschule Pegnitz</t>
  </si>
  <si>
    <t>Pfarrer-Dr.-Vogl-Straße 31 - 33</t>
  </si>
  <si>
    <t>Berufsfachschule für Krankenpflege der Bamberger Akad. f.Gesundheitsberufe gemeinn. GmbH in Bamberg</t>
  </si>
  <si>
    <t>Buger Str. 80</t>
  </si>
  <si>
    <t>Staatl. Berufsschule Marktredwitz - Wunsiedel</t>
  </si>
  <si>
    <t>Gustav-Hirschfeld-Ring 1</t>
  </si>
  <si>
    <t>Staatl. Berufsschule II Bayreuth</t>
  </si>
  <si>
    <t>Äußere Badstr. 32</t>
  </si>
  <si>
    <t>Fachschule für Heilerziehungspflege Himmelkron der Diakoneo KdöR</t>
  </si>
  <si>
    <t>Staatliche Fachschule (Technikerschule) für Maschinenbautechnik Coburg</t>
  </si>
  <si>
    <t>Staatl. Berufsschule III Bayreuth</t>
  </si>
  <si>
    <t>Berufsfachschule f. Diätassistenten Bayreuth d. gemeinn. Ges. für soziale Dienste - DAA - mbH</t>
  </si>
  <si>
    <t>Wilhelm-Pitz-Str. 1</t>
  </si>
  <si>
    <t>Berufsfachschule für Hebammen der Bamb. Akademie für Gesundheitsberufe gemeinn. GmbH in Bamberg</t>
  </si>
  <si>
    <t>Staatl. Berufsfachschule für technische Assistenten für Informatik Lichtenfels</t>
  </si>
  <si>
    <t>Staatliche Fachschule (Technikerschule) für Fahrzeugtechnik und Elektromobilität Bayreuth</t>
  </si>
  <si>
    <t>Berufsfachschule f.Altenpflege Bayreuth d.Berufl. Fortbildungszentren d.Bayer.Wirtschaft (bfz) gGmbH</t>
  </si>
  <si>
    <t>Eduard-Bayerlein-Str. 3</t>
  </si>
  <si>
    <t>Berufsfachschule für  Krankenpflegehilfe Bayreuth der Klinikum Bayreuth GmbH</t>
  </si>
  <si>
    <t>Staatl. Berufsfachschule für Ernährung und Versorgung Bayreuth</t>
  </si>
  <si>
    <t>Berufsfachschule für Altenpflege des Bayer. Roten Kreuzes Stadtsteinach</t>
  </si>
  <si>
    <t>Alte Pressecker Str. 25</t>
  </si>
  <si>
    <t>95346</t>
  </si>
  <si>
    <t>Stadtsteinach</t>
  </si>
  <si>
    <t>Berufsfachschule für Ernährung und Versorgung St.Kunigund in Vierzehnheiligen</t>
  </si>
  <si>
    <t>Berufsfachschule f.Altenpflegehilfe Bayreuth d.Berufl.Fortbildungszentren d.Bayer.Wirtschaft</t>
  </si>
  <si>
    <t>Bonhoeffer-Schule,  Priv. Sonderpäd. Förderzentrum in Hof der Diakonie Hochfranken</t>
  </si>
  <si>
    <t>Südring 98</t>
  </si>
  <si>
    <t>Berufsfachschule f.Altenpflegehilfe Stadtsteinach d. Bayer. Roten Kreuzes, Kreisverb. Kulmbach</t>
  </si>
  <si>
    <t>Berufsfachschule für Altenpflegehilfe der Caritas-Diakonie Schulträger gGmbH Bamberg</t>
  </si>
  <si>
    <t>Jakobsberg 31</t>
  </si>
  <si>
    <t>Berufsfachschule f.Sozialpflege Forchheim d.Berufl Fortbildungszentren d.Bay.Wirtschaft (bfz)</t>
  </si>
  <si>
    <t>Konrad-Ott-Str. 2</t>
  </si>
  <si>
    <t>Berufsfachschule für Kinderpflege St.Kunigund in Vierzehnheiligen</t>
  </si>
  <si>
    <t>Heinrich-Schaumberger-Schule, Priv. Sonderpäd. Förderzentrum in Coburg</t>
  </si>
  <si>
    <t>Judenberg 44</t>
  </si>
  <si>
    <t>Bertold-Scharfenberg-Schule, Priv. Förderzentrum Förderschwerpunkt geistige Entwicklung in Bamberg</t>
  </si>
  <si>
    <t>Moosstr. 114</t>
  </si>
  <si>
    <t>Staatl. Berufsfachschule für Hotel- und Tourismusmanagement in Kronach</t>
  </si>
  <si>
    <t>Berufsfachschule für Notfallsanitäter des Bayer. Roten Kreuzes - Kreisverband Bayreuth</t>
  </si>
  <si>
    <t>Fachakademie f. Sozialpädagogik Bamberg d. Berufl. Fortbildungszentren d. Bay.Wirtschaft (bfz) gGmbH</t>
  </si>
  <si>
    <t>Lichtenhaidestr. 15</t>
  </si>
  <si>
    <t>Pestalozzischule Sonderpädagogisches Förderzentrum Forchheim</t>
  </si>
  <si>
    <t>Fritz-Hoffmann-Straße 5</t>
  </si>
  <si>
    <t>Berufsfachschule für Ergotherapie der Medau-Schule, priv.gemeinn.Gesellsch.mbH Coburg</t>
  </si>
  <si>
    <t>Schloß Hohenfels</t>
  </si>
  <si>
    <t>Don-Bosco-Schule, Priv. Sonderpäd. Förderzentrum Burgebrach-Stappenbach</t>
  </si>
  <si>
    <t>Stappenbach 2</t>
  </si>
  <si>
    <t>96138</t>
  </si>
  <si>
    <t>Burgebrach</t>
  </si>
  <si>
    <t>Berufsfachschule für Altenpflegehilfe Coburg der Gemeinn. Gesellsch. f. soziale Dienste - DAA - mbH</t>
  </si>
  <si>
    <t>Pestalozzi-Schule, Priv. sonderpäd. Förderzentrum in Kronach</t>
  </si>
  <si>
    <t>Innerer Ring 88</t>
  </si>
  <si>
    <t>Dietrich-Bonhoeffer-Schule, Priv. Sonderpäd. Förderzentrum Bayreuth mit Außenstelle Weidenberg</t>
  </si>
  <si>
    <t>Bodenseering 59</t>
  </si>
  <si>
    <t>St. Katharina-Schule, Priv. Sonderpäd.Förderzentr. in Lichtenfels des Diözesan-Caritasverbandes HPZ</t>
  </si>
  <si>
    <t>Eichenweg 16</t>
  </si>
  <si>
    <t>Erich Kästner-Schule, Priv. Sonderpäd.Förderzentr. in Marktredwitz d.Vereins "Hilfe f.d.lernbeh.Kind"</t>
  </si>
  <si>
    <t>Bauerstr. 2</t>
  </si>
  <si>
    <t>Beethovenstraße 10</t>
  </si>
  <si>
    <t>Staatl.Fachschule (Technikerschule) für Mechatroniktechnik Bamberg</t>
  </si>
  <si>
    <t>Berufsfachschule für Krankenpflegehilfe des Bezirks Oberfr. am Bezirkskrankenhaus Bayreuth</t>
  </si>
  <si>
    <t>Nordring 2</t>
  </si>
  <si>
    <t>Dr.-Dittrich-Schule Priv. Sonderpädagogisches Förderzentrum Pegnitz</t>
  </si>
  <si>
    <t>Roseggerstr. 18</t>
  </si>
  <si>
    <t>Berufsfachschule für  Krankenpflegehilfe der Bamberger Akademie für Gesundheitsberufe gGmbH</t>
  </si>
  <si>
    <t>Staatliche Fachakademie  für Sozialpädagogik  in Bayreuth</t>
  </si>
  <si>
    <t>Berufsfachschule für Pflege der Klinikum Forchheim - Fränkische Schweiz gGmbH</t>
  </si>
  <si>
    <t>Krankenhausstr. 10</t>
  </si>
  <si>
    <t>96361</t>
  </si>
  <si>
    <t>Steinbach a.Wald</t>
  </si>
  <si>
    <t>Glockenbergschule, Priv. Sonderpäd. Förderzentrum in Neustadt b.Coburg</t>
  </si>
  <si>
    <t>Glockenberg 1</t>
  </si>
  <si>
    <t>Berufsfachschule für Pflege des Bayerischen Roten Kreuzes Stadtsteinach</t>
  </si>
  <si>
    <t>Berufsfachschule für Pflege der Klinikum Fichtelgebirge gGmbH in Marktredwitz</t>
  </si>
  <si>
    <t>Schillerhain 1 - 8</t>
  </si>
  <si>
    <t>Priv.Berufsschule z.sonderpäd.Förd.,Förderschwerp. soz. und emot. Entwickl. in Fassoldshof, Mainleus</t>
  </si>
  <si>
    <t>Ringstr. 11</t>
  </si>
  <si>
    <t>Werner-Grampp-Schule, Priv. Sonderpäd.Förderzentr. u.Priv.Förderzentr.,Förderschwerp.geist.Entwickl.</t>
  </si>
  <si>
    <t>Hannes-Strehly-Straße 1</t>
  </si>
  <si>
    <t>Siebensternschule, Priv. Sonderpäd. Förderzentrum Selb mit Außenstellen</t>
  </si>
  <si>
    <t>Jahnstr. 63</t>
  </si>
  <si>
    <t>Hainbrunnenschule, Priv. Förderzentrum, Förderschwerp. geistige Entwicklung Forchheim</t>
  </si>
  <si>
    <t>John-F.-Kennedy-Ring 27 c</t>
  </si>
  <si>
    <t>Petra-Döring-Schule, priv. Förderzentrum, Förderschwerpunkt geist. Entwickl. in Kronach</t>
  </si>
  <si>
    <t>Innerer Ring 86</t>
  </si>
  <si>
    <t>Berufsfachschule für Pflege der Helmut-G.-Walther-Klinikum Lichtenfels GmbH</t>
  </si>
  <si>
    <t>Professor-Arneth-Straße 2</t>
  </si>
  <si>
    <t>Staatliche Wirtschaftsschule Coburg-Cortendorf</t>
  </si>
  <si>
    <t>Städt. Graf-Stauffenberg- Wirtschaftsschule Bamberg</t>
  </si>
  <si>
    <t>Berufsfachschule f. Hotelmanagement des Landkreises Bayreuth in Pegnitz</t>
  </si>
  <si>
    <t>Städtische Wirtschaftsschule Bayreuth</t>
  </si>
  <si>
    <t>Brandenburger Str. 12</t>
  </si>
  <si>
    <t>Berufsfachschule f.Pflege d.Berufl. Fortbildungszentren d.Bayer.Wirtschaft (bfz) gGmbH</t>
  </si>
  <si>
    <t>Staatliche Wirtschaftsschule Hof</t>
  </si>
  <si>
    <t>Wilhelmstr. 1</t>
  </si>
  <si>
    <t>Mainau 3</t>
  </si>
  <si>
    <t>Berufsfachschule f.Pflege d.Berufli. Fortbildungszentren d.Bay.Wirtschaft (bfz) Marktre</t>
  </si>
  <si>
    <t>Wölsauer Str. 24</t>
  </si>
  <si>
    <t>Staatliche Wirtschaftsschule Wunsiedel</t>
  </si>
  <si>
    <t>Hofer Str. 1</t>
  </si>
  <si>
    <t>Berufsfachsch. f. pharm.-techn. Ass. in  Kulmbach d.Vereins z. Unterhalt. d. pharm.-techn. Lehranst.</t>
  </si>
  <si>
    <t>Rentamtsgäßchen 2</t>
  </si>
  <si>
    <t>Fachschule für Heilerziehungspflege St. Benedikt in Marktredwitz</t>
  </si>
  <si>
    <t>Thölauer Str. 30</t>
  </si>
  <si>
    <t>Berufsfachschule f.Pflege d.Berufl. Fortbildungszentren d.Bay. Wirtschaft (bfz) Forchh</t>
  </si>
  <si>
    <t>Fachschule f. Altenpflege des Bayer. Roten Kreuzes Bayreuth</t>
  </si>
  <si>
    <t>Berufsfachschule für Pflege a.Klinikum Kulmbach d.Schwesternschaft Nürnberg v. BRK e.V.</t>
  </si>
  <si>
    <t>Albert-Schweitzer-Str. 12 - 14</t>
  </si>
  <si>
    <t>Berufsfachschule f.Altenpflegehilfe des Bayer. Roten Kreuzes Bayreuth</t>
  </si>
  <si>
    <t>Staatl. Wirtschaftsschule Neuenmarkt</t>
  </si>
  <si>
    <t>Wirsberger Str. 10</t>
  </si>
  <si>
    <t>95339</t>
  </si>
  <si>
    <t>Neuenmarkt</t>
  </si>
  <si>
    <t>96369</t>
  </si>
  <si>
    <t>Weißenbrunn</t>
  </si>
  <si>
    <t>Bartolomeo-Garelli-Schule, Priv. Förderzentrum, Förderschwerp. emot. u. soz. Entwickl. Bamberg</t>
  </si>
  <si>
    <t>Hornthalstraße 35</t>
  </si>
  <si>
    <t>Staatl. Berufsfachschule für Flechtwerkgestaltung Lichtenfels</t>
  </si>
  <si>
    <t>Kronacher Straße 32</t>
  </si>
  <si>
    <t>Berufsfachschule für Fremdsprachenberufe der Euro- Berufsfachschule für Wirtsch. u. Fremdspr. Bamberg</t>
  </si>
  <si>
    <t>Ludwigstr. 25</t>
  </si>
  <si>
    <t>ASCO Sprachenschule Coburg,  staatl. anerk. Berufsfachschule für Fremdsprachenberufe der ASCO</t>
  </si>
  <si>
    <t>Oberer Bürglaß 21</t>
  </si>
  <si>
    <t>Berufsfachschule für Pflege des Bayerischen Roten Kreuzes Kreisverband Bayreuth</t>
  </si>
  <si>
    <t>Staatl.Fachschule (Technikerschule) f.Fleischerei- und Lebensmittelverarbeitungstechnik Kulmbach</t>
  </si>
  <si>
    <t>E.-C.-Baumann-Str. 22</t>
  </si>
  <si>
    <t>Staatl. Fachschule für Steintechnik und Gestaltung Wunsiedel</t>
  </si>
  <si>
    <t>Tannenreuth 1</t>
  </si>
  <si>
    <t>Berufsfachschule für Pflege der Helios Gesellschaft für berufliche Bildung mbH in Kronach</t>
  </si>
  <si>
    <t>Friesener Straße 41</t>
  </si>
  <si>
    <t>91286</t>
  </si>
  <si>
    <t>Obertrubach</t>
  </si>
  <si>
    <t>Berufsfachschule für Pflege d.Bamb. Bildungszentrum für Altenhilfe gGmbH in Bamberg</t>
  </si>
  <si>
    <t>Berufsfachschule für Pflege d.Gemeinn.Gesellschaft f.soz.Dienste-DAA-mbH Coburg</t>
  </si>
  <si>
    <t>Berufsfachschule für Pflege d.Hochfränki. Bildungsz.f.Gesundheit u.Pflege gGmbH Hof</t>
  </si>
  <si>
    <t>Konradsreuther Str. 2 b</t>
  </si>
  <si>
    <t>Fachschule für Heilerziehungspflegehilfe Coburg d. Gemeinn. Gesellschaft für soziale Dienste - DAA -</t>
  </si>
  <si>
    <t>Berufsfachschule für Pflege der Bamberger Akad. f.Gesundheitsberufe gemeinn. GmbH in Bamberg</t>
  </si>
  <si>
    <t>Berufsfachschule für Pflege der Klinikum Coburg GmbH in Coburg</t>
  </si>
  <si>
    <t>Ketschendorfer Straße 33</t>
  </si>
  <si>
    <t>Berufsfachschule für Pflege der Klinikum Bayreuth GmbH in Bayreuth</t>
  </si>
  <si>
    <t>Fachakademie f. Fremdsprachenberufe d. Euro-Berufsfachschule f.Wirtsch.u.Fremdsprachen Ba</t>
  </si>
  <si>
    <t>Caritas-Fachakademie für Sozialpädagogik im Haus St. Elisabeth, Bamberg</t>
  </si>
  <si>
    <t>Priv. Fachakademie für Sozialpädagogik Bayreuth d.Gemeinn.Ges. f.soz.Dienste-DAA-mbH</t>
  </si>
  <si>
    <t>Berufsfachschule für Pflege St. Nikolaus  der Arche Teach and Work International gGmbH in Eggols</t>
  </si>
  <si>
    <t>Berufsfachschule für Pflege der Caritas-Diakonie Schulträger gGmbH Bamberg</t>
  </si>
  <si>
    <t>Berufsfachschule für Pflege der Kliniken HochFranken in Münchberg</t>
  </si>
  <si>
    <t>Ludwigstr. 14</t>
  </si>
  <si>
    <t>Berufsfachschule für Pflege am Bezirksklinikum Obermain in Ebensfeld</t>
  </si>
  <si>
    <t>Haus Nr. 10</t>
  </si>
  <si>
    <t>96250</t>
  </si>
  <si>
    <t>Ebensfeld</t>
  </si>
  <si>
    <t>Priv. Wirtschaftsschule Bamberg der gemeinnützigen Quadriga GmbH</t>
  </si>
  <si>
    <t>Aufseßstr. 2</t>
  </si>
  <si>
    <t>Berufsfachschule für Altenpflege Coburg  der Klinikum Coburg GmbH</t>
  </si>
  <si>
    <t>Berufsfachschule f.Altenpflegehilfe Marktredw. der Berufl. Fortbildungszentren der Bayer. Wirtschaft</t>
  </si>
  <si>
    <t>Berufsfachschule für Pflege am Bezirkskrankenhaus Bayreuth</t>
  </si>
  <si>
    <t>Fachakademie für Sozialpädagogik Hof der Diakoneo KdöR</t>
  </si>
  <si>
    <t>Fachakademie für Heilpädagogik Hof der Diakoneo KdöR</t>
  </si>
  <si>
    <t>Markgrafenschule Förderzentrum Förderschwerpunkt Sprache</t>
  </si>
  <si>
    <t>Markgrafenallee 33</t>
  </si>
  <si>
    <t>Schulstraße 3</t>
  </si>
  <si>
    <t>95466</t>
  </si>
  <si>
    <t>Weidenberg</t>
  </si>
  <si>
    <t>96123</t>
  </si>
  <si>
    <t>Litzendorf</t>
  </si>
  <si>
    <t>Giechburgschule Priv. sonderpäd. Förderzentrum Scheßlitz</t>
  </si>
  <si>
    <t>Peulendorfer Straße 22</t>
  </si>
  <si>
    <t>Maximilian-Kolbe-Schule, Priv. Förderzentrum, Förderschwerpunkt geist. Entwickl. in Lichtenfels</t>
  </si>
  <si>
    <t>Staatl. Berufsfachschule für Ernährung und Versorgung Ahornberg</t>
  </si>
  <si>
    <t>Fachakademie für Ernährungs- und Versorgungsmanagement Ahornberg d. Landkreises Hof</t>
  </si>
  <si>
    <t>Fachschule für Heilerziehungspflegehilfe Himmelkron der Diakoneo KdöR</t>
  </si>
  <si>
    <t>Staatliche Berufsschule II Coburg</t>
  </si>
  <si>
    <t>Staatl. Berufsfachschule für Ernährung und Versorgung Coburg</t>
  </si>
  <si>
    <t>Allee 12</t>
  </si>
  <si>
    <t>multi lingua Berufsfachschule für Fremdsprachenberufe Bayreuth</t>
  </si>
  <si>
    <t>Wittelsbacherring 12</t>
  </si>
  <si>
    <t>Staatl. Berufsfachschule für Ernährung und Versorgung Forchheim</t>
  </si>
  <si>
    <t>Fritz-Hoffmann-Straße 3</t>
  </si>
  <si>
    <t>Wichernschule, Priv.Berufsschule z.sonderpäd.Förd. Förderschwerp. Lernen in Schmeilsdorf, Mainleus</t>
  </si>
  <si>
    <t>Staatliche Berufsschule zur sonderpädagogischen Förderung, Förderschwerpunkt Lernen, Bayreuth</t>
  </si>
  <si>
    <t>Staatl. Berufsschule für Textilberufe Münchberg</t>
  </si>
  <si>
    <t>Staatl. Berufsfachschule für bekleidungstechn. Assistenten Naila</t>
  </si>
  <si>
    <t>Stengelstraße 25</t>
  </si>
  <si>
    <t>Staatl. Fachschule (Technikerschule) für Bekleidungstechnik Naila</t>
  </si>
  <si>
    <t>Staatl. Fachschule (Technikerschule) für Textiltechnik Münchberg</t>
  </si>
  <si>
    <t>Kulmbacher Straße 76</t>
  </si>
  <si>
    <t>Fachschule f. Heilerziehungspflege Bayreuth der Gemeinn. Gesellch. f. soziale Dienste - DAA - mbH</t>
  </si>
  <si>
    <t>Staatl. Berufsschule Selb</t>
  </si>
  <si>
    <t>Weißenbacher Str. 60</t>
  </si>
  <si>
    <t>Martin-Wiesend-Schule, Priv. Sonderpäd. Förderzentrum Bamberg</t>
  </si>
  <si>
    <t>Staatl. Fachschule (Technikerschule) für Werkstoff- und Prüftechnik Selb</t>
  </si>
  <si>
    <t>Staatl. Fachschule für Produktdesign Selb</t>
  </si>
  <si>
    <t>Private Berufsfachschule für Ergotherapie Bayreuth d.Gemeinn.Gesellsch.f. soziale Dienste - DAA - mbH</t>
  </si>
  <si>
    <t>Berufsfachschule für Physiotherapie am Klinikum Bayreuth</t>
  </si>
  <si>
    <t>Karl-Hugel-Str. 14</t>
  </si>
  <si>
    <t>Medau-Schule, Staatl. anerk. Berufsfachschule für Gymnastik und Physiotherapie Schloß Hohenfels</t>
  </si>
  <si>
    <t>Schloß Hohenfels 1</t>
  </si>
  <si>
    <t>Berufsfachschule f. med.-techn. Laboratoriumsassistenten am Klinikum Bayreuth</t>
  </si>
  <si>
    <t>Karl-Hugel-Str. 12</t>
  </si>
  <si>
    <t>Berufsfachschule f. Krankenpflege am Bezirkskrankenhaus Bayreuth</t>
  </si>
  <si>
    <t>Berufsfachschule für Krankenpflege Bayreuth der Klinikum Bayreuth GmbH</t>
  </si>
  <si>
    <t>Berufsfachschule für Kinderkrankenpflege Bayreuth der Klinikum Bayreuth GmbH</t>
  </si>
  <si>
    <t>Berufsfachschule für Krankenpflege Coburg der Klinikum Coburg GmbH</t>
  </si>
  <si>
    <t>Berufsfachschule für Kinderkrankenpflege Coburg der Klinikum Coburg GmbH</t>
  </si>
  <si>
    <t>Berufsfachschule für Krankenpflege der Klinikum Forchheim - Fränkische Schweiz gGmbH</t>
  </si>
  <si>
    <t>Berufsfachschule für Krankenpflege d.Hochfränk. Bildungsz.f.Gesundheit u.Pflege gGmbH Hof</t>
  </si>
  <si>
    <t>Berufsfachschule für Kinderkrankenpflege d.Hochfränk.Bildungs.f.Gesundh.u.Pfl. gGmbH Hof</t>
  </si>
  <si>
    <t>Staatl. Berufsfachschule für Sozialpflege Kronach</t>
  </si>
  <si>
    <t>Berufsfachschule für Krankenpflege  Kronach der HELIOS Gesellschaft für berufliche Bildung mbH</t>
  </si>
  <si>
    <t>Berufsfachschule f.Krankenpflege d. Schwesternsch. Nürnberg v. Bayer. Roten Kreuz a.Klinikum Kulmbach</t>
  </si>
  <si>
    <t>Berufsfachschule für Krankenpflege Lichtenfels der Helmut-G.-Walther-Klinikum Lichtenfels GmbH</t>
  </si>
  <si>
    <t>Berufsfachschule für Krankenpflege Marktredwitz am Klinikum Fichtelgebirge</t>
  </si>
  <si>
    <t>Berufsfachschule für Krankenpflegehilfe am Krankenhaus Selb</t>
  </si>
  <si>
    <t>Weißenbacher Straße 62</t>
  </si>
  <si>
    <t>Berufsfachschule für Kinderpflege Mariahilf der Erzdiözese Bamberg</t>
  </si>
  <si>
    <t>Stephansplatz 2</t>
  </si>
  <si>
    <t>Berufsfachschule für Musik Oberfranken in Kronach</t>
  </si>
  <si>
    <t>Kulmbacher Straße 44</t>
  </si>
  <si>
    <t>Berufsfachschule für Ernährung und Versorgung Mariahilf der Erzdiözese Bamberg</t>
  </si>
  <si>
    <t>Staatl. Berufsfachschule für Kinderpflege Ahornberg</t>
  </si>
  <si>
    <t>Staatl. Berufsfachschule für Kinderpflege Coburg</t>
  </si>
  <si>
    <t>Staatliche Berufsfachschule für Kinderpflege Forchheim</t>
  </si>
  <si>
    <t>Staatl.Fachschule (Technikerschule) für Elektro-, Maschinenbau- und Umweltschutztechnik Hof</t>
  </si>
  <si>
    <t>Berufsfachschule für Krankenpflege der Kliniken HochFranken in Münchberg</t>
  </si>
  <si>
    <t>Mauritiusschule, Privates Förderzentrum, Förderschwerpunkt geistige Entwicklung in Ahorn</t>
  </si>
  <si>
    <t>Alte Str. 8</t>
  </si>
  <si>
    <t>96482</t>
  </si>
  <si>
    <t>Ahorn</t>
  </si>
  <si>
    <t>Hotelfachschule Pegnitz, Fachsch. d. Landkreises Bayreuth für das Hotel- und Gaststättengewerbe</t>
  </si>
  <si>
    <t>Berufsfachschule für Kinderkrankenpflege der Bamb. Akad. f.Gesundheitsberufe gemeinn. GmbH in Bamberg</t>
  </si>
  <si>
    <t>Fachschule f. Heilerziehungspflegehilfe Bayreuth d. Gemeinn.Gesellschaft f. soz.Dienste - DAA - mbH</t>
  </si>
  <si>
    <t>Berufsfachschule für Krankenpflege am Bezirksklinikum Obermain in Ebensf.</t>
  </si>
  <si>
    <t>Fachakademie f. Sozialpädagogik Coburg d. Gemeinn. Gesellschaft f. soziale Dienste - DAA - mbH</t>
  </si>
  <si>
    <t>Fachschule f. Heilerziehungspflege Bamberg d. Berufl.Fortbildungszentren d.Bay.Wirtschaft (bfz)</t>
  </si>
  <si>
    <t>Berufsfachschule für Altenpflegehilfe Forchheim d. Berufl. Fortbildungszentren der Bayer. Wirtschaft</t>
  </si>
  <si>
    <t>Berufsfachschule für Fremdsprachenberufe der Deutschen Angestellten-Akademie in Bamberg</t>
  </si>
  <si>
    <t>Schützenstr. 7a</t>
  </si>
  <si>
    <t>Berufsfachschule für Altenpflege Coburg d. Gemeinn. Gesellschaft f.soz. Dienste - DAA - mbH</t>
  </si>
  <si>
    <t>Berufsfachschule für Altenpflege d. Bamb.Bildungs- zentrum für Altenhilfe gemeinn. GmbH in Bamberg</t>
  </si>
  <si>
    <t>Berufsfachschule für Altenpflege St. Marien der Caritas-Diakonie Bamberg</t>
  </si>
  <si>
    <t>Berufsfachschule f. Altenpflege des Bayer. Roten Kreuzes Bayreuth</t>
  </si>
  <si>
    <t>Berufsfachschule für Logopädie der Medau-Schulen priv. gemeinnützige Gesellschaft mbH Coburg</t>
  </si>
  <si>
    <t>Berufsfachschule für Altenpflege im Hain der Caritas-Diakonie Schulträger gGmbH Bamberg</t>
  </si>
  <si>
    <t>Fachakademie für Sozialpädagogik Ahornberg des Landkreises Hof</t>
  </si>
  <si>
    <t>Berufsfachschule für Altenpflegehilfe Coburg  der Klinikum Coburg GmbH</t>
  </si>
  <si>
    <t>Staatl. Berufsfachschule für techn. Assistenten für Informatik Bamberg</t>
  </si>
  <si>
    <t>Berufsfachschule für pharm.-techn. Assistenten Bamberg</t>
  </si>
  <si>
    <t>Dürrwächterstr. 29</t>
  </si>
  <si>
    <t>Klinikschule Oberfranken Staatliche Schule für Kranke im Regierungsbezirk Oberfranken in Bayreuth</t>
  </si>
  <si>
    <t>Berufsfachschule für Sozialpflege Mariahilf der Erzdiözese Bamberg</t>
  </si>
  <si>
    <t>Fachschule für Kunststofftechnik des Landkreises Hof in Rehau</t>
  </si>
  <si>
    <t>Pilgramsreuther Str. 32</t>
  </si>
  <si>
    <t>Fachschule f.Heilerziehungspflegehilfe Bamberg d. Berufl.Fortbildungszentr. d. Bayer.Wirtschaft</t>
  </si>
  <si>
    <t>Priv. Berufsschule zur sonderpäd. Förderung, Förderschwerpunkt Lernen</t>
  </si>
  <si>
    <t>Südring 96</t>
  </si>
  <si>
    <t>Wörthstr. 21</t>
  </si>
  <si>
    <t>Staatl. Berufsfachschule für techn. Assistenten für Informatik Hof</t>
  </si>
  <si>
    <t>Berufsfachschule f.Euro-Management-Assistenten der Euro-Berufsfachschule f.Wirtsch.u.Fremdspr.Bamberg</t>
  </si>
  <si>
    <t>Berufsfachschule f.Altenpflegehilfe der Bamberger Akad. f. Gesundheitsberufe gemeinn. GmbH</t>
  </si>
  <si>
    <t>Adolph-Kolping-Berufsschule, Priv. Berufsschule z. sonderpäd.Förd., Förderschwerp.Lernen in Bamberg</t>
  </si>
  <si>
    <t>Hartmannstr. 7</t>
  </si>
  <si>
    <t>Staatl. Fachschule (Technikerschule) für Bautechnik Kulmbach</t>
  </si>
  <si>
    <t>Staatl. Berufsfachschule für Kinderpflege Kronach</t>
  </si>
  <si>
    <t>Berufsfachschule f. Sozialpflege Coburg d.Gemeinn. Gesellschaft f. soziale Dienste - DAA - mbH</t>
  </si>
  <si>
    <t>Ludwigstr. 1</t>
  </si>
  <si>
    <t>Berufsfachschule für Altenpflege St. Nikolaus der Arche Teach and Work International gGmbH in Eggols</t>
  </si>
  <si>
    <t>Egloffsteinstr. 33</t>
  </si>
  <si>
    <t>Berufsfachschule für Massage Bamberg</t>
  </si>
  <si>
    <t>Berufsfachschule für Altenpfl. Forchheim d.Berufl. Fortbildungszentren der Bayer. Wirtschaft (bfz)</t>
  </si>
  <si>
    <t>Johannes-Schule, Priv.Förderzentrum, Förderschwerp geist. Entwicklung in Scheßlitz</t>
  </si>
  <si>
    <t>Am Brand 2</t>
  </si>
  <si>
    <t>Berufsfachschule f.Altenpflegehilfe, Hochfränk. Bildungsz. f.Gesundheit u.Pflege gGmbH</t>
  </si>
  <si>
    <t>Berufsfachschule f.Altenpflege Marktredwitz d. Berufl.Fortbildungszentren d.Bay.Wirtschaft (bfz)</t>
  </si>
  <si>
    <t>Fachschule für Heilerziehungspflege Coburg der Gemeinn. Gesellsch. f. soziale Dienste - DAA - mbH</t>
  </si>
  <si>
    <t>Berufsfachschule für Altenpflege d.Hochfränk. Bildungsz. f.Gesundheit u.Pflege gGmbH Hof</t>
  </si>
  <si>
    <t>Staatl. Berufsfachschule für Sozialpflege in Bayreuth</t>
  </si>
  <si>
    <t>Janusz-Korczak-Schule, Priv.Förderzentrum, Förderschwerp. emot.u.soz. Entwickl. Bayr.</t>
  </si>
  <si>
    <t>Berufsfachschule für Ergotherapie Bamberg</t>
  </si>
  <si>
    <t>Berufsfachschule für Physiotherapie Bamberg</t>
  </si>
  <si>
    <t>Staatl. Berufsfachschule für Produktdesign Selb</t>
  </si>
  <si>
    <t>Staatl. Berufsfachschule für Kinderpflege in Bayreuth</t>
  </si>
  <si>
    <t>Staatl. Berufsfachschule für Sozialpflege Ahornberg</t>
  </si>
  <si>
    <t>Domschule Bamberg (Grundschule)</t>
  </si>
  <si>
    <t>Obere Karolinenstr. 4 a</t>
  </si>
  <si>
    <t>Erlöser-Mittelschule Bamberg</t>
  </si>
  <si>
    <t>Neuerbstr. 20</t>
  </si>
  <si>
    <t>Gangolf-Grundschule Bamberg</t>
  </si>
  <si>
    <t>Luitpoldstr. 24</t>
  </si>
  <si>
    <t>Mittelschule Bamberg-Gaustadt</t>
  </si>
  <si>
    <t>Anna-Linder-Platz 9</t>
  </si>
  <si>
    <t>Grundschule Bamberg-Hain</t>
  </si>
  <si>
    <t>Ottostr. 2 a</t>
  </si>
  <si>
    <t>Mittelschule Bamberg Am Heidelsteig</t>
  </si>
  <si>
    <t>Am Heidelsteig 15</t>
  </si>
  <si>
    <t>Schulplatz 5</t>
  </si>
  <si>
    <t>Kunigunden-Grundschule Bamberg</t>
  </si>
  <si>
    <t>Seehofstr. 32</t>
  </si>
  <si>
    <t>Luitpold-Grundschule Bamberg</t>
  </si>
  <si>
    <t>Memmelsdorfer Str. 7 a</t>
  </si>
  <si>
    <t>Martingrundschule Bamberg</t>
  </si>
  <si>
    <t>Hinterer Graben 1</t>
  </si>
  <si>
    <t>Grundschule Bischberg</t>
  </si>
  <si>
    <t>96120</t>
  </si>
  <si>
    <t>Bischberg</t>
  </si>
  <si>
    <t>Rupprecht-Grundschule Bamberg</t>
  </si>
  <si>
    <t>Neuerbstr. 5</t>
  </si>
  <si>
    <t>Hugo-von-Trimberg-Mittelschule Bamberg</t>
  </si>
  <si>
    <t>Am Luitpoldhain 59</t>
  </si>
  <si>
    <t>Wunderburgschule Bamberg (Grundschule)</t>
  </si>
  <si>
    <t>Holzgartenstr. 2</t>
  </si>
  <si>
    <t>Jakobsplatz 9</t>
  </si>
  <si>
    <t>Private Montessori-Schule Bayreuth, Mittelschule, des Vereins Integrative Erziehung Bayreuth e.V.</t>
  </si>
  <si>
    <t>Priv. Montessori-Volksschule Bamberg (Grund- und Hauptschule) des Montessori Bamberg e.V.</t>
  </si>
  <si>
    <t>Priv. Montessori-Volksschule Arzberg (Grund- und Hauptschule)</t>
  </si>
  <si>
    <t>Friedhofstr. 15</t>
  </si>
  <si>
    <t>95659</t>
  </si>
  <si>
    <t>Arzberg</t>
  </si>
  <si>
    <t>96476</t>
  </si>
  <si>
    <t>Bad Rodach</t>
  </si>
  <si>
    <t>Grundschule Oberhaid</t>
  </si>
  <si>
    <t>Mittelweg 8</t>
  </si>
  <si>
    <t>96173</t>
  </si>
  <si>
    <t>Oberhaid</t>
  </si>
  <si>
    <t>Grundschule Hirschaid</t>
  </si>
  <si>
    <t>Alleestr. 1</t>
  </si>
  <si>
    <t>Julius-von-Soden-Grundschule Sassanfahrt</t>
  </si>
  <si>
    <t>Adam-Krapp-Str. 8</t>
  </si>
  <si>
    <t>Grundschule Hallerndorf</t>
  </si>
  <si>
    <t>91352</t>
  </si>
  <si>
    <t>Hallerndorf</t>
  </si>
  <si>
    <t>Grundschule Strullendorf</t>
  </si>
  <si>
    <t>Kalterfeldstr. 4</t>
  </si>
  <si>
    <t>96129</t>
  </si>
  <si>
    <t>Strullendorf</t>
  </si>
  <si>
    <t>Fantaisiestr. 11</t>
  </si>
  <si>
    <t>Mittelschule Bayreuth-Altstadt</t>
  </si>
  <si>
    <t>Graser-Grundschule Bayreuth</t>
  </si>
  <si>
    <t>Albert-Schweitzer-Mittelschule Bayreuth</t>
  </si>
  <si>
    <t>Äußere Badstr. 30</t>
  </si>
  <si>
    <t>Grundschule Bayreuth-Herzoghöhe</t>
  </si>
  <si>
    <t>Preuschwitzer Str. 34</t>
  </si>
  <si>
    <t>Jean-Paul-Grundschule Bayreuth</t>
  </si>
  <si>
    <t>Königsallee 19</t>
  </si>
  <si>
    <t>Grundschule Bayreuth-Laineck</t>
  </si>
  <si>
    <t>Goldkronacher Str. 7</t>
  </si>
  <si>
    <t>Grundschule Bayreuth-Lerchenbühl</t>
  </si>
  <si>
    <t>Lerchenbühl 11</t>
  </si>
  <si>
    <t>Luitpold-Grundschule Bayreuth</t>
  </si>
  <si>
    <t>Oswald-Merz-Str. 9</t>
  </si>
  <si>
    <t>Mittelschule Bayreuth-St. Georgen</t>
  </si>
  <si>
    <t>Riedelsberger Weg 20</t>
  </si>
  <si>
    <t>Grundschule Bayreuth-St.-Georgen</t>
  </si>
  <si>
    <t>Grundschule Bayreuth-St.-Johannis</t>
  </si>
  <si>
    <t>Ziegelleite 15</t>
  </si>
  <si>
    <t>Grundschule Bayreuth-Meyernberg</t>
  </si>
  <si>
    <t>Bodenseering 55</t>
  </si>
  <si>
    <t>Grundschule Neuenmarkt-Wirsberg</t>
  </si>
  <si>
    <t>Friedrich-von-Ellrodt-Grundschule Neudrossenfeld</t>
  </si>
  <si>
    <t>Ellrodtweg 23</t>
  </si>
  <si>
    <t>95512</t>
  </si>
  <si>
    <t>Neudrossenfeld</t>
  </si>
  <si>
    <t>Grundschule Eckersdorf</t>
  </si>
  <si>
    <t>95488</t>
  </si>
  <si>
    <t>Eckersdorf</t>
  </si>
  <si>
    <t>Grundschule Hummeltal</t>
  </si>
  <si>
    <t>Bayreuther Str. 14</t>
  </si>
  <si>
    <t>95503</t>
  </si>
  <si>
    <t>Hummeltal</t>
  </si>
  <si>
    <t>Robert-Kragler-Grundschule Creußen</t>
  </si>
  <si>
    <t>Am Hohen Weg 22</t>
  </si>
  <si>
    <t>95473</t>
  </si>
  <si>
    <t>Creußen</t>
  </si>
  <si>
    <t>Grundschule Ebermannstadt</t>
  </si>
  <si>
    <t>Grundschule Küps</t>
  </si>
  <si>
    <t>Am Hirtengraben 7</t>
  </si>
  <si>
    <t>96328</t>
  </si>
  <si>
    <t>Küps</t>
  </si>
  <si>
    <t>Grundschule Steinwiesen</t>
  </si>
  <si>
    <t>Georg-Rascher-Str. 3</t>
  </si>
  <si>
    <t>96349</t>
  </si>
  <si>
    <t>Steinwiesen</t>
  </si>
  <si>
    <t>Grundschule Marktleugast</t>
  </si>
  <si>
    <t>Neuensorger Weg 10</t>
  </si>
  <si>
    <t>95352</t>
  </si>
  <si>
    <t>Marktleugast</t>
  </si>
  <si>
    <t>Grundschule Coburg - Am Heimatring</t>
  </si>
  <si>
    <t>Heimatring 58</t>
  </si>
  <si>
    <t>Friedrich-Baur-Grundschule Stadtsteinach</t>
  </si>
  <si>
    <t>Alte Pressecker Str. 18</t>
  </si>
  <si>
    <t>Grundschule Coburg-Creidlitz</t>
  </si>
  <si>
    <t>Florianweg 3</t>
  </si>
  <si>
    <t>Schleifanger 1</t>
  </si>
  <si>
    <t>Heiligkreuz-Mittelschule Coburg</t>
  </si>
  <si>
    <t>Jean-Paul-Grundschule Coburg</t>
  </si>
  <si>
    <t>Neustadter Str. 5</t>
  </si>
  <si>
    <t>Grundschule Coburg-Ketschendorf</t>
  </si>
  <si>
    <t>Neue Heimat 5</t>
  </si>
  <si>
    <t>Grundschule Kirchenlamitz</t>
  </si>
  <si>
    <t>Schwarzenbacher Str. 1</t>
  </si>
  <si>
    <t>95158</t>
  </si>
  <si>
    <t>Kirchenlamitz</t>
  </si>
  <si>
    <t>Melchior-Franck-Grundschule Coburg</t>
  </si>
  <si>
    <t>Baumschulenweg 47</t>
  </si>
  <si>
    <t>Grundschule Coburg-Neuses</t>
  </si>
  <si>
    <t>Friedrich-Rückert-Str. 47</t>
  </si>
  <si>
    <t>Pestalozzi-Grundschule Coburg</t>
  </si>
  <si>
    <t>Seidmannsdorfer Str. 72</t>
  </si>
  <si>
    <t>Luther-Grundschule Coburg</t>
  </si>
  <si>
    <t>Albertsplatz 1</t>
  </si>
  <si>
    <t>Rückert-Mittelschule Coburg</t>
  </si>
  <si>
    <t>Löwenstraße 28</t>
  </si>
  <si>
    <t>Grundschule Hallstadt</t>
  </si>
  <si>
    <t>Königshofstr. 3</t>
  </si>
  <si>
    <t>96103</t>
  </si>
  <si>
    <t>Hallstadt</t>
  </si>
  <si>
    <t>Kösseine-Grundschule Tröstau-Nagel</t>
  </si>
  <si>
    <t>95709</t>
  </si>
  <si>
    <t>Tröstau</t>
  </si>
  <si>
    <t>Grundschule Litzendorf</t>
  </si>
  <si>
    <t>Ferdinand-Dietz-Grundschule Memmelsdorf</t>
  </si>
  <si>
    <t>Pödeldorfer Str. 13</t>
  </si>
  <si>
    <t>96117</t>
  </si>
  <si>
    <t>Memmelsdorf</t>
  </si>
  <si>
    <t>Grundschule Baunach</t>
  </si>
  <si>
    <t>Basteistr. 8 - 10</t>
  </si>
  <si>
    <t>96148</t>
  </si>
  <si>
    <t>Baunach</t>
  </si>
  <si>
    <t>Grundschule Breitengüßbach</t>
  </si>
  <si>
    <t>96149</t>
  </si>
  <si>
    <t>Breitengüßbach</t>
  </si>
  <si>
    <t>Grundschule Rattelsdorf</t>
  </si>
  <si>
    <t>96179</t>
  </si>
  <si>
    <t>Rattelsdorf</t>
  </si>
  <si>
    <t>Priv. Montessori-Volksschule Mitwitz (GS und HS) Montessori-Fördergemeinsch. Kronach u. Umgeb. e.V.</t>
  </si>
  <si>
    <t>Thüringer Str. 14</t>
  </si>
  <si>
    <t>96268</t>
  </si>
  <si>
    <t>Mitwitz</t>
  </si>
  <si>
    <t>Grundschule Zapfendorf</t>
  </si>
  <si>
    <t>96199</t>
  </si>
  <si>
    <t>Zapfendorf</t>
  </si>
  <si>
    <t>Grundschule Weidenberg</t>
  </si>
  <si>
    <t>Grundschule Eggolsheim</t>
  </si>
  <si>
    <t>Anger-Grundschule Hof</t>
  </si>
  <si>
    <t>Leimitzer Querfeldweg 6</t>
  </si>
  <si>
    <t>Christian-Wolfrum-Grundschule Hof</t>
  </si>
  <si>
    <t>Leimitzer Str. 56</t>
  </si>
  <si>
    <t>Christian-Wolfrum-Mittelschule Hof</t>
  </si>
  <si>
    <t>Eichendorff-Grundschule Hof</t>
  </si>
  <si>
    <t>Graf-Stauffenberg-Str. 8</t>
  </si>
  <si>
    <t>Hofecker-Grundschule Hof</t>
  </si>
  <si>
    <t>Quetschenweg 4</t>
  </si>
  <si>
    <t>Hofecker-Mittelschule Hof</t>
  </si>
  <si>
    <t>Grundschule Hof-Moschendorf</t>
  </si>
  <si>
    <t>Medlerstr. 32</t>
  </si>
  <si>
    <t>Grundschule Hof-Krötenbruck</t>
  </si>
  <si>
    <t>Münster-Mittelschule Hof</t>
  </si>
  <si>
    <t>Egerländerweg 25</t>
  </si>
  <si>
    <t>Neustädter Grundschule Hof</t>
  </si>
  <si>
    <t>Theaterstr. 4</t>
  </si>
  <si>
    <t>Sophien-Grundschule Hof</t>
  </si>
  <si>
    <t>Grundschule Heroldsbach</t>
  </si>
  <si>
    <t>91336</t>
  </si>
  <si>
    <t>Heroldsbach</t>
  </si>
  <si>
    <t>Adalbert-Stifter-Grundschule Forchheim</t>
  </si>
  <si>
    <t>Bammersdorfer Str. 58</t>
  </si>
  <si>
    <t>Grundschule Bamberg-Gaustadt</t>
  </si>
  <si>
    <t>Private Grundschule  Schloss Thiergarten in Bayreuth</t>
  </si>
  <si>
    <t>Oberthiergärtner Str. 36</t>
  </si>
  <si>
    <t>Priv. Montessori-Volksschule Forchheim (Grund- und Hauptschule)</t>
  </si>
  <si>
    <t>Werner-Porsch-Grundschule Speichersdorf</t>
  </si>
  <si>
    <t>95469</t>
  </si>
  <si>
    <t>Speichersdorf</t>
  </si>
  <si>
    <t>Grundschule Bamberg Am Heidelsteig</t>
  </si>
  <si>
    <t>Grundschule Bamberg-Kaulberg</t>
  </si>
  <si>
    <t>Hugo-von-Trimberg-Grundschule Bamberg</t>
  </si>
  <si>
    <t>Mittelschule Burgebrach</t>
  </si>
  <si>
    <t>Grasmannsdorfer Str. 3</t>
  </si>
  <si>
    <t>96132</t>
  </si>
  <si>
    <t>Schlüsselfeld</t>
  </si>
  <si>
    <t>Mittelschule Baunach</t>
  </si>
  <si>
    <t>Basteistraße 8 - 10</t>
  </si>
  <si>
    <t>Mittelschule Bischberg</t>
  </si>
  <si>
    <t>Schulstr. 36</t>
  </si>
  <si>
    <t>Mittelschule Breitengüßbach</t>
  </si>
  <si>
    <t>Grundschule Burgebrach</t>
  </si>
  <si>
    <t>Grundschule Burgwindheim</t>
  </si>
  <si>
    <t>Kirchplatz 8</t>
  </si>
  <si>
    <t>96154</t>
  </si>
  <si>
    <t>Burgwindheim</t>
  </si>
  <si>
    <t>Deichselbach-Schule Buttenheim (Grundschule)</t>
  </si>
  <si>
    <t>96155</t>
  </si>
  <si>
    <t>Buttenheim</t>
  </si>
  <si>
    <t>Grundschule Ebrach</t>
  </si>
  <si>
    <t>Neudorfer Str. 8</t>
  </si>
  <si>
    <t>Grundschule Frensdorf-Pettstadt</t>
  </si>
  <si>
    <t>Bahnhofstr. 1</t>
  </si>
  <si>
    <t>96158</t>
  </si>
  <si>
    <t>Frensdorf</t>
  </si>
  <si>
    <t>Grundschule Priesendorf-Lisberg</t>
  </si>
  <si>
    <t>Schindsgasse 10</t>
  </si>
  <si>
    <t>96170</t>
  </si>
  <si>
    <t>Priesendorf</t>
  </si>
  <si>
    <t>Grundschule Altenburgblick Oberfranken in Stegaurach</t>
  </si>
  <si>
    <t>96135</t>
  </si>
  <si>
    <t>Stegaurach</t>
  </si>
  <si>
    <t>Grundschule Gundelsheim</t>
  </si>
  <si>
    <t>96163</t>
  </si>
  <si>
    <t>Gundelsheim</t>
  </si>
  <si>
    <t>Mittelschule Hallstadt</t>
  </si>
  <si>
    <t>Königshofstraße 3</t>
  </si>
  <si>
    <t>Grundschule Heiligenstadt i.OFr.</t>
  </si>
  <si>
    <t>Sportplatzstr. 1</t>
  </si>
  <si>
    <t>91332</t>
  </si>
  <si>
    <t>Heiligenstadt i.OFr.</t>
  </si>
  <si>
    <t>Grundschule Schlüsselfeld</t>
  </si>
  <si>
    <t>Mittelschule Hirschaid</t>
  </si>
  <si>
    <t>Alleestraße 1</t>
  </si>
  <si>
    <t>Grundschule Kemmern</t>
  </si>
  <si>
    <t>96164</t>
  </si>
  <si>
    <t>Kemmern</t>
  </si>
  <si>
    <t>Grundschule Königsfeld</t>
  </si>
  <si>
    <t>96167</t>
  </si>
  <si>
    <t>Königsfeld</t>
  </si>
  <si>
    <t>Evangelische Schule Naila, Priv. Grundschule und Mittelschule (MS)</t>
  </si>
  <si>
    <t>Flurstr. 26</t>
  </si>
  <si>
    <t>Mittelschule Litzendorf</t>
  </si>
  <si>
    <t>Sebastian-Kneipp-Grundschule Bad Berneck</t>
  </si>
  <si>
    <t>Klang 15</t>
  </si>
  <si>
    <t>95460</t>
  </si>
  <si>
    <t>Bad Berneck i.Fichtelgebirge</t>
  </si>
  <si>
    <t>Ferdinand-Dietz-Mittelschule Memmelsdorf</t>
  </si>
  <si>
    <t>Mittelschule Oberhaid</t>
  </si>
  <si>
    <t>Mittelschule Frensdorf-Pettstadt</t>
  </si>
  <si>
    <t>Grundschule Pommersfelden</t>
  </si>
  <si>
    <t>Schönbornstr. 4</t>
  </si>
  <si>
    <t>96178</t>
  </si>
  <si>
    <t>Pommersfelden</t>
  </si>
  <si>
    <t>Grundschule Gefrees</t>
  </si>
  <si>
    <t>Grundschule Bindlach</t>
  </si>
  <si>
    <t>Bayreuther Str. 4</t>
  </si>
  <si>
    <t>95463</t>
  </si>
  <si>
    <t>Bindlach</t>
  </si>
  <si>
    <t>Kilian-Grundschule Scheßlitz</t>
  </si>
  <si>
    <t>Ostlandstr. 1</t>
  </si>
  <si>
    <t>Grundschule Schönbrunn-Ampferbach</t>
  </si>
  <si>
    <t>Siedlungsstr. 22</t>
  </si>
  <si>
    <t>96185</t>
  </si>
  <si>
    <t>Schönbrunn i.Steigerwald</t>
  </si>
  <si>
    <t>Graf-Botho-Grundschule Pottenstein</t>
  </si>
  <si>
    <t>Bayreuther Berg 7</t>
  </si>
  <si>
    <t>91278</t>
  </si>
  <si>
    <t>Pottenstein</t>
  </si>
  <si>
    <t>Paradiestal-Grundschule Stadelhofen</t>
  </si>
  <si>
    <t>Hollfelder Str. 20</t>
  </si>
  <si>
    <t>96187</t>
  </si>
  <si>
    <t>Stadelhofen</t>
  </si>
  <si>
    <t>Mittelschule Altenburgblick Oberfranken in Stegaurach</t>
  </si>
  <si>
    <t>Mittelschule Strullendorf</t>
  </si>
  <si>
    <t>Kalterfeldstraße 4</t>
  </si>
  <si>
    <t>Grundschule Viereth-Trunstadt</t>
  </si>
  <si>
    <t>96191</t>
  </si>
  <si>
    <t>Viereth-Trunstadt</t>
  </si>
  <si>
    <t>Grundschule Walsdorf</t>
  </si>
  <si>
    <t>96194</t>
  </si>
  <si>
    <t>Walsdorf</t>
  </si>
  <si>
    <t>Grundschule Gößweinstein</t>
  </si>
  <si>
    <t>Viktor-von-Scheffel-Str. 45</t>
  </si>
  <si>
    <t>91327</t>
  </si>
  <si>
    <t>Gößweinstein</t>
  </si>
  <si>
    <t>Mittelschule Zapfendorf</t>
  </si>
  <si>
    <t>Schulstraße 7</t>
  </si>
  <si>
    <t>Mittelschule Schlüsselfeld</t>
  </si>
  <si>
    <t>Mittelschule Scheßlitz</t>
  </si>
  <si>
    <t>Mittlerer Weg 8</t>
  </si>
  <si>
    <t>Grundschule Bad Rodach</t>
  </si>
  <si>
    <t>Am Stiegelein 5</t>
  </si>
  <si>
    <t>Grundschule Seßlach</t>
  </si>
  <si>
    <t>Coburger Str. 8</t>
  </si>
  <si>
    <t>96145</t>
  </si>
  <si>
    <t>Seßlach</t>
  </si>
  <si>
    <t>Grundschule Ahorntal</t>
  </si>
  <si>
    <t>Kirchahorn 44</t>
  </si>
  <si>
    <t>95491</t>
  </si>
  <si>
    <t>Ahorntal</t>
  </si>
  <si>
    <t>Grundschule Heinersreuth</t>
  </si>
  <si>
    <t>Geschwister-Scholl-Str. 28</t>
  </si>
  <si>
    <t>95500</t>
  </si>
  <si>
    <t>Heinersreuth</t>
  </si>
  <si>
    <t>Sebastian-Kneipp-Mittelschule Bad Berneck i.Fichtelgebirge</t>
  </si>
  <si>
    <t>Grundschule Betzenstein-Plech</t>
  </si>
  <si>
    <t>91282</t>
  </si>
  <si>
    <t>Betzenstein</t>
  </si>
  <si>
    <t>Mittelschule Bindlach</t>
  </si>
  <si>
    <t>Grundschule Bischofsgrün</t>
  </si>
  <si>
    <t>Hauptstr. 34</t>
  </si>
  <si>
    <t>95493</t>
  </si>
  <si>
    <t>Bischofsgrün</t>
  </si>
  <si>
    <t>Mittelschule Eckersdorf</t>
  </si>
  <si>
    <t>Grundschule Fichtelberg-Mehlmeisel</t>
  </si>
  <si>
    <t>95686</t>
  </si>
  <si>
    <t>Fichtelberg</t>
  </si>
  <si>
    <t>Alexander-von-Humboldt-Grundschule Goldkronach</t>
  </si>
  <si>
    <t>Leisauer Str. 19</t>
  </si>
  <si>
    <t>95497</t>
  </si>
  <si>
    <t>Goldkronach</t>
  </si>
  <si>
    <t>Grundschule Untersiemau</t>
  </si>
  <si>
    <t>96253</t>
  </si>
  <si>
    <t>Untersiemau</t>
  </si>
  <si>
    <t>Am Graben 4</t>
  </si>
  <si>
    <t>Mittelschule Hummeltal</t>
  </si>
  <si>
    <t>Bayreuther Straße 14</t>
  </si>
  <si>
    <t>Grundschule Kirchenpingarten</t>
  </si>
  <si>
    <t>Kirchenpingarten</t>
  </si>
  <si>
    <t>Grundschule Mistelbach</t>
  </si>
  <si>
    <t>95511</t>
  </si>
  <si>
    <t>Mistelbach</t>
  </si>
  <si>
    <t>Grundschule Mistelgau-Glashütten</t>
  </si>
  <si>
    <t>95490</t>
  </si>
  <si>
    <t>Mistelgau</t>
  </si>
  <si>
    <t>Grundschule Pegnitz</t>
  </si>
  <si>
    <t>Hauptstr. 73 a</t>
  </si>
  <si>
    <t>Christian-Sammet-Mittelschule Pegnitz</t>
  </si>
  <si>
    <t>Roseggerstraße 22</t>
  </si>
  <si>
    <t>Grundschule Ebersdorf b.Coburg</t>
  </si>
  <si>
    <t>96237</t>
  </si>
  <si>
    <t>Ebersdorf b.Coburg</t>
  </si>
  <si>
    <t>Grundschule Sonnefeld</t>
  </si>
  <si>
    <t>Schützenstr. 14</t>
  </si>
  <si>
    <t>96242</t>
  </si>
  <si>
    <t>Sonnefeld</t>
  </si>
  <si>
    <t>Grundschule Kirchehrenbach</t>
  </si>
  <si>
    <t>Straße zur Ehrenbürg 7</t>
  </si>
  <si>
    <t>91356</t>
  </si>
  <si>
    <t>Kirchehrenbach</t>
  </si>
  <si>
    <t>Graf-Botho-Mittelschule Pottenstein</t>
  </si>
  <si>
    <t>Grundschule Schnabelwaid</t>
  </si>
  <si>
    <t>Lindenhardter Str. 10</t>
  </si>
  <si>
    <t>91289</t>
  </si>
  <si>
    <t>Schnabelwaid</t>
  </si>
  <si>
    <t>Werner-Porsch-Mittelschule Speichersdorf</t>
  </si>
  <si>
    <t>95239</t>
  </si>
  <si>
    <t>Zell im Fichtelgebirge</t>
  </si>
  <si>
    <t>Grundschule Pressig</t>
  </si>
  <si>
    <t>Hauptstraße 10</t>
  </si>
  <si>
    <t>96332</t>
  </si>
  <si>
    <t>Pressig</t>
  </si>
  <si>
    <t>Grundschule Waischenfeld</t>
  </si>
  <si>
    <t>Bischof-Nausea-Platz 4</t>
  </si>
  <si>
    <t>91344</t>
  </si>
  <si>
    <t>Waischenfeld</t>
  </si>
  <si>
    <t>Grundschule Warmensteinach</t>
  </si>
  <si>
    <t>Bahnhofstr. 96</t>
  </si>
  <si>
    <t>95485</t>
  </si>
  <si>
    <t>Warmensteinach</t>
  </si>
  <si>
    <t>Mittelschule Weidenberg</t>
  </si>
  <si>
    <t>Grundschule Hollfeld-Wonsees-Plankenfels</t>
  </si>
  <si>
    <t>Grundschule Schwarzenbach a.Wald</t>
  </si>
  <si>
    <t>Zegasttalstr. 2</t>
  </si>
  <si>
    <t>95131</t>
  </si>
  <si>
    <t>Schwarzenbach a.Wald</t>
  </si>
  <si>
    <t>Grundschule Selbitz</t>
  </si>
  <si>
    <t>95152</t>
  </si>
  <si>
    <t>Selbitz</t>
  </si>
  <si>
    <t>Grundschule Oberkotzau</t>
  </si>
  <si>
    <t>95145</t>
  </si>
  <si>
    <t>Oberkotzau</t>
  </si>
  <si>
    <t>Gutenberg-Grundschule Rehau</t>
  </si>
  <si>
    <t>Pilgramsreuther Straße 36</t>
  </si>
  <si>
    <t>Johann-Gemmer-Grundschule Ahorn</t>
  </si>
  <si>
    <t>Emil-Fischer-Grundschule Dörfles-Esbach</t>
  </si>
  <si>
    <t>96487</t>
  </si>
  <si>
    <t>Dörfles-Esbach</t>
  </si>
  <si>
    <t>Mittelschule Ebersdorf b.Coburg</t>
  </si>
  <si>
    <t>Grundschule Windheim</t>
  </si>
  <si>
    <t>Siegfried-Möslein-Grundschule Großheirath</t>
  </si>
  <si>
    <t>Schulstr. 32</t>
  </si>
  <si>
    <t>96269</t>
  </si>
  <si>
    <t>Großheirath</t>
  </si>
  <si>
    <t>Grundschule Grub a.Forst</t>
  </si>
  <si>
    <t>96271</t>
  </si>
  <si>
    <t>Grub a.Forst</t>
  </si>
  <si>
    <t>Mittelschule Am Lauterberg in Lautertal</t>
  </si>
  <si>
    <t>Eisenacher Straße 30</t>
  </si>
  <si>
    <t>96486</t>
  </si>
  <si>
    <t>Lautertal</t>
  </si>
  <si>
    <t>Anna-B.-Eckstein-Schule Meeder (Grundschule)</t>
  </si>
  <si>
    <t>96484</t>
  </si>
  <si>
    <t>Meeder</t>
  </si>
  <si>
    <t>Grundschule Neustadt b.Coburg an der Heubischer Straße</t>
  </si>
  <si>
    <t>Heubischer Str. 30</t>
  </si>
  <si>
    <t>Mittelschule Neustadt b.Coburg Am Moos</t>
  </si>
  <si>
    <t>Schillerstraße 6</t>
  </si>
  <si>
    <t>Mittelschule Bad Rodach</t>
  </si>
  <si>
    <t>Grundschule Rödental-Einberg</t>
  </si>
  <si>
    <t>Glockenberg 22</t>
  </si>
  <si>
    <t>96472</t>
  </si>
  <si>
    <t>Rödental</t>
  </si>
  <si>
    <t>Mittelschule Rödental-Oeslau</t>
  </si>
  <si>
    <t>Martin-Luther-Str. 44</t>
  </si>
  <si>
    <t>Grundschule Rödental-Mitte</t>
  </si>
  <si>
    <t>Mecklenburger Str. 12</t>
  </si>
  <si>
    <t>Grundschule Rödental-Mönchröden</t>
  </si>
  <si>
    <t>Oskar-Schramm-Grundschule Itzgrund</t>
  </si>
  <si>
    <t>Bodelstadt 24</t>
  </si>
  <si>
    <t>96274</t>
  </si>
  <si>
    <t>Itzgrund</t>
  </si>
  <si>
    <t>Mittelschule Seßlach</t>
  </si>
  <si>
    <t>Mittelschule Sonnefeld</t>
  </si>
  <si>
    <t>Max-Hundt-Grundschule Kulmbach</t>
  </si>
  <si>
    <t>Wickenreuther Allee 5</t>
  </si>
  <si>
    <t>Mittelschule Untersiemau</t>
  </si>
  <si>
    <t>Grundschule Mainleus</t>
  </si>
  <si>
    <t>Grundschule Weidhausen b.Coburg</t>
  </si>
  <si>
    <t>96279</t>
  </si>
  <si>
    <t>Weidhausen b.Coburg</t>
  </si>
  <si>
    <t>Hermann-Grosch-Grundschule  Weitramsdorf</t>
  </si>
  <si>
    <t>96479</t>
  </si>
  <si>
    <t>Weitramsdorf</t>
  </si>
  <si>
    <t>Grundschule Wildenheid-Haarbrücken</t>
  </si>
  <si>
    <t>Am Schulhof 8 - 10</t>
  </si>
  <si>
    <t>Pater-Lunkenbein-Grundschule Ebensfeld</t>
  </si>
  <si>
    <t>Rinnigstr. 5</t>
  </si>
  <si>
    <t>Johann-Puppert-Grundschule Michelau i.OFr.</t>
  </si>
  <si>
    <t>Bachstraße 28</t>
  </si>
  <si>
    <t>96247</t>
  </si>
  <si>
    <t>Michelau i.OFr.</t>
  </si>
  <si>
    <t>Adam-Riese-Grundschule Bad Staffelstein</t>
  </si>
  <si>
    <t>St.-Georg-Str. 10</t>
  </si>
  <si>
    <t>Albert-Blankertz-Grundschule Redwitz a.d.Rodach</t>
  </si>
  <si>
    <t>Kronacher Straße 55</t>
  </si>
  <si>
    <t>96257</t>
  </si>
  <si>
    <t>Redwitz a.d.Rodach</t>
  </si>
  <si>
    <t>Grundschule Bayerisches Vogtland Feilitzsch</t>
  </si>
  <si>
    <t>Steinweg 16</t>
  </si>
  <si>
    <t>Feilitzsch</t>
  </si>
  <si>
    <t>Evangelische Schule Naila, Priv. Grundschule und Mittelschule (GS)</t>
  </si>
  <si>
    <t>Grundschule Buckenhofen-Burk</t>
  </si>
  <si>
    <t>Buckenhofener Str. 34 a</t>
  </si>
  <si>
    <t>Freie Mittelschule Wernstein des Trägervereins Freie Waldorfschule Junger Main e.V.</t>
  </si>
  <si>
    <t>Grundschule Dormitz-Hetzles- Kleinsendelbach</t>
  </si>
  <si>
    <t>91077</t>
  </si>
  <si>
    <t>Dormitz</t>
  </si>
  <si>
    <t>Private Montessori-Schule Bayreuth, Grundschule des Vereins Integrative Erziehung Bayreuth e.V.,</t>
  </si>
  <si>
    <t>Mittelschule Ebermannstadt</t>
  </si>
  <si>
    <t>Grundschule Effeltrich</t>
  </si>
  <si>
    <t>91090</t>
  </si>
  <si>
    <t>Effeltrich</t>
  </si>
  <si>
    <t>Mittelschule Eggolsheim</t>
  </si>
  <si>
    <t>Grundschule Egloffstein</t>
  </si>
  <si>
    <t>Badstr. 166</t>
  </si>
  <si>
    <t>91349</t>
  </si>
  <si>
    <t>Egloffstein</t>
  </si>
  <si>
    <t>Adalbert-Stifter-Mittelschule Forchheim</t>
  </si>
  <si>
    <t>Bammersdorfer Straße 58</t>
  </si>
  <si>
    <t>Anna-Grundschule Forchheim</t>
  </si>
  <si>
    <t>Konradstr. 36</t>
  </si>
  <si>
    <t>Ritter-von-Traitteur-Mittelschule Forchheim</t>
  </si>
  <si>
    <t>Egloffsteinstr. 43</t>
  </si>
  <si>
    <t>Martin-Grundschule Forchheim</t>
  </si>
  <si>
    <t>Wallstr. 17</t>
  </si>
  <si>
    <t>Mittelschule Gößweinstein</t>
  </si>
  <si>
    <t>Grundschule Gräfenberg</t>
  </si>
  <si>
    <t>Am Sportplatz 1</t>
  </si>
  <si>
    <t>Mittelschule Hallerndorf</t>
  </si>
  <si>
    <t>Wunderburg 4</t>
  </si>
  <si>
    <t>91353</t>
  </si>
  <si>
    <t>Mittelschule Heroldsbach</t>
  </si>
  <si>
    <t>Grundschule Hiltpoltstein</t>
  </si>
  <si>
    <t>91355</t>
  </si>
  <si>
    <t>Hiltpoltstein</t>
  </si>
  <si>
    <t>Grundschule Igensdorf</t>
  </si>
  <si>
    <t>St.-Georg-Str. 20</t>
  </si>
  <si>
    <t>91338</t>
  </si>
  <si>
    <t>Igensdorf</t>
  </si>
  <si>
    <t>Mittelschule Kirchehrenbach</t>
  </si>
  <si>
    <t>Grundschule Langensendelbach</t>
  </si>
  <si>
    <t>Fränkische-Schweiz-Str. 9</t>
  </si>
  <si>
    <t>91094</t>
  </si>
  <si>
    <t>Langensendelbach</t>
  </si>
  <si>
    <t>Grundschule Ehrenbürg-Mittelehrenbach</t>
  </si>
  <si>
    <t>Mittelehrenbach 142</t>
  </si>
  <si>
    <t>91359</t>
  </si>
  <si>
    <t>Leutenbach</t>
  </si>
  <si>
    <t>Grundschule Neunkirchen a.Brand</t>
  </si>
  <si>
    <t>Deerlijker Platz 1</t>
  </si>
  <si>
    <t>Neunkirchen a.Brand</t>
  </si>
  <si>
    <t>Grundschule Obertrubach</t>
  </si>
  <si>
    <t>Bärnfels-Hauptstr. 9</t>
  </si>
  <si>
    <t>Grundschule Pinzberg</t>
  </si>
  <si>
    <t>Keilbrunnen 8</t>
  </si>
  <si>
    <t>91361</t>
  </si>
  <si>
    <t>Pinzberg</t>
  </si>
  <si>
    <t>Grundschule Poxdorf</t>
  </si>
  <si>
    <t>91099</t>
  </si>
  <si>
    <t>Poxdorf</t>
  </si>
  <si>
    <t>Walter-Schottky-Grundschule Pretzfeld</t>
  </si>
  <si>
    <t>91362</t>
  </si>
  <si>
    <t>Pretzfeld</t>
  </si>
  <si>
    <t>Grundschule Forchheim-Reuth</t>
  </si>
  <si>
    <t>Georg-Kaffer-Str. 9</t>
  </si>
  <si>
    <t>Grundschule Unterleinleiter</t>
  </si>
  <si>
    <t>91364</t>
  </si>
  <si>
    <t>Unterleinleiter</t>
  </si>
  <si>
    <t>Grundschule Weilersbach</t>
  </si>
  <si>
    <t>91365</t>
  </si>
  <si>
    <t>Weilersbach</t>
  </si>
  <si>
    <t>Grundschule Wiesenthau</t>
  </si>
  <si>
    <t>91369</t>
  </si>
  <si>
    <t>Wiesenthau</t>
  </si>
  <si>
    <t>Grundschule Wiesenttal</t>
  </si>
  <si>
    <t>Bayreuther Str. 12</t>
  </si>
  <si>
    <t>91346</t>
  </si>
  <si>
    <t>Wiesenttal</t>
  </si>
  <si>
    <t>Mittelschule Gräfenberg</t>
  </si>
  <si>
    <t>Mittelschule Neunkirchen a.Brand</t>
  </si>
  <si>
    <t>Schellenberger Weg 26</t>
  </si>
  <si>
    <t>Alexander-von-Humboldt-Grundschule Bad Steben</t>
  </si>
  <si>
    <t>Kellermannstraße 2</t>
  </si>
  <si>
    <t>95138</t>
  </si>
  <si>
    <t>Bad Steben</t>
  </si>
  <si>
    <t>Grundschule Berg</t>
  </si>
  <si>
    <t>Schulstraße 11</t>
  </si>
  <si>
    <t>95180</t>
  </si>
  <si>
    <t>Lothar-von-Faber-Grundschule Geroldsgrün</t>
  </si>
  <si>
    <t>Am Mühlhügel 11</t>
  </si>
  <si>
    <t>95179</t>
  </si>
  <si>
    <t>Geroldsgrün</t>
  </si>
  <si>
    <t>Grundschule Helmbrechts</t>
  </si>
  <si>
    <t>Ottengrüner Straße 30</t>
  </si>
  <si>
    <t>Mittelschule Helmbrechts</t>
  </si>
  <si>
    <t>Moltkestraße 9 a</t>
  </si>
  <si>
    <t>Grundschule am Schlosspark Konradsreuth</t>
  </si>
  <si>
    <t>Grundschule Münchberg</t>
  </si>
  <si>
    <t>Mittelschule Münchberg-Poppenreuth</t>
  </si>
  <si>
    <t>Poppenreuth 38</t>
  </si>
  <si>
    <t>Grundschule Naila I</t>
  </si>
  <si>
    <t>Albin-Klöber-Str. 11</t>
  </si>
  <si>
    <t>Mittelschule Frankenwald Naila</t>
  </si>
  <si>
    <t>Mittelschule Oberkotzau</t>
  </si>
  <si>
    <t>Grundschule Regnitzlosau</t>
  </si>
  <si>
    <t>95194</t>
  </si>
  <si>
    <t>Regnitzlosau</t>
  </si>
  <si>
    <t>Gutenberg-Mittelschule Rehau</t>
  </si>
  <si>
    <t>Pestalozzi-Grundschule Rehau II</t>
  </si>
  <si>
    <t>Wallstraße 13</t>
  </si>
  <si>
    <t>Grundschule Schauenstein</t>
  </si>
  <si>
    <t>95197</t>
  </si>
  <si>
    <t>Schauenstein</t>
  </si>
  <si>
    <t>Jean-Paul-Grundschule Schwarzenbach a.d.Saale</t>
  </si>
  <si>
    <t>Breslauer Str. 9</t>
  </si>
  <si>
    <t>Geschwister-Scholl-Mittelschule Schwarzenbach a.d.Saale</t>
  </si>
  <si>
    <t>August-Bebel-Straße 30</t>
  </si>
  <si>
    <t>Mittelschule Schwarzenbach a.Wald</t>
  </si>
  <si>
    <t>Elisabeth-Schlemmer-Grundschule  Stammbach</t>
  </si>
  <si>
    <t>Friedrichstraße 2</t>
  </si>
  <si>
    <t>95236</t>
  </si>
  <si>
    <t>Stammbach</t>
  </si>
  <si>
    <t>Von-Pühel-Grundschule Tauperlitz</t>
  </si>
  <si>
    <t>Liehbergweg 2</t>
  </si>
  <si>
    <t>95182</t>
  </si>
  <si>
    <t>Döhlau</t>
  </si>
  <si>
    <t>Mittelschule Bayerisches Vogtland Feilitzsch</t>
  </si>
  <si>
    <t>Grundschule Weißdorf-Sparneck</t>
  </si>
  <si>
    <t>Christian-Seidel-Str. 4</t>
  </si>
  <si>
    <t>95237</t>
  </si>
  <si>
    <t>Weißdorf</t>
  </si>
  <si>
    <t>Lucas-Cranach-Grundschule Kronach</t>
  </si>
  <si>
    <t>Turnstr. 7</t>
  </si>
  <si>
    <t>Gottfried-Neukam-Mittelschule Kronach</t>
  </si>
  <si>
    <t>Mittelschule Küps</t>
  </si>
  <si>
    <t>Grundschule Ludwigsstadt</t>
  </si>
  <si>
    <t>Kronacher Straße 34</t>
  </si>
  <si>
    <t>96337</t>
  </si>
  <si>
    <t>Ludwigsstadt</t>
  </si>
  <si>
    <t>Grundschule Mitwitz</t>
  </si>
  <si>
    <t>Thüringer Straße 14</t>
  </si>
  <si>
    <t>Grundschule Nordhalben</t>
  </si>
  <si>
    <t>Kronacher Straße 9</t>
  </si>
  <si>
    <t>96365</t>
  </si>
  <si>
    <t>Nordhalben</t>
  </si>
  <si>
    <t>Mittelschule Pressig</t>
  </si>
  <si>
    <t>96358</t>
  </si>
  <si>
    <t>96342</t>
  </si>
  <si>
    <t>Stockheim</t>
  </si>
  <si>
    <t>Grundschule Johannisthal-Schmölz</t>
  </si>
  <si>
    <t>Kirchenstr. 12</t>
  </si>
  <si>
    <t>Grundschule Stockheim</t>
  </si>
  <si>
    <t>Frankenwaldstr. 4</t>
  </si>
  <si>
    <t>Grundschule Tettau</t>
  </si>
  <si>
    <t>Schulberg 5</t>
  </si>
  <si>
    <t>96355</t>
  </si>
  <si>
    <t>Tettau</t>
  </si>
  <si>
    <t>Grundschule Teuschnitz</t>
  </si>
  <si>
    <t>Teuschnitz</t>
  </si>
  <si>
    <t>Grundschule Rodachtal in Unterrodach</t>
  </si>
  <si>
    <t>Hirtenwiesen 8</t>
  </si>
  <si>
    <t>96364</t>
  </si>
  <si>
    <t>Marktrodach</t>
  </si>
  <si>
    <t>Grundschule Wallenfels</t>
  </si>
  <si>
    <t>Schützenstr. 35 b</t>
  </si>
  <si>
    <t>96346</t>
  </si>
  <si>
    <t>Wallenfels</t>
  </si>
  <si>
    <t>Grundschule Weißenbrunn</t>
  </si>
  <si>
    <t>Grundschule Wilhelmsthal</t>
  </si>
  <si>
    <t>Hesselbacher Str. 14</t>
  </si>
  <si>
    <t>96352</t>
  </si>
  <si>
    <t>Wilhelmsthal</t>
  </si>
  <si>
    <t>Mittelschule Windheim</t>
  </si>
  <si>
    <t>Grundschule Himmelkron-Lanzendorf</t>
  </si>
  <si>
    <t>Grundschule Kasendorf</t>
  </si>
  <si>
    <t>95359</t>
  </si>
  <si>
    <t>Kasendorf</t>
  </si>
  <si>
    <t>Freie Montessori-Volksschule Berg des Vereins Montessori-Vereinigung Hof e.V.</t>
  </si>
  <si>
    <t>Grundschule Kulmbach-Burghaig</t>
  </si>
  <si>
    <t>Max-Hundt-Mittelschule Kulmbach</t>
  </si>
  <si>
    <t>Johann-Georg-Wilhelm-Meußdoerffer- Grundschule Kulmbach</t>
  </si>
  <si>
    <t>Blaicher Str. 8</t>
  </si>
  <si>
    <t>Obere Schule Kulmbach (Grundschule)</t>
  </si>
  <si>
    <t>Kirchwehr 4</t>
  </si>
  <si>
    <t>Pestalozzi-Grundschule Kulmbach</t>
  </si>
  <si>
    <t>Pestalozzistraße 29</t>
  </si>
  <si>
    <t>Grundschule Kulmbach-Ziegelhütten</t>
  </si>
  <si>
    <t>Kirchenweg 17</t>
  </si>
  <si>
    <t>Grundschule Untersteinach-Ludwigschorgast</t>
  </si>
  <si>
    <t>Am Bühl 25</t>
  </si>
  <si>
    <t>95369</t>
  </si>
  <si>
    <t>Untersteinach</t>
  </si>
  <si>
    <t>Mittelschule Mainleus</t>
  </si>
  <si>
    <t>Mittelschule Marktleugast</t>
  </si>
  <si>
    <t>Grundschule Marktschorgast</t>
  </si>
  <si>
    <t>Bahnhofstraße 9</t>
  </si>
  <si>
    <t>95509</t>
  </si>
  <si>
    <t>Marktschorgast</t>
  </si>
  <si>
    <t>Theodor-Heublein-Grundschule Kulmbach-Melkendorf</t>
  </si>
  <si>
    <t>Melkendorfer Schulstr. 12</t>
  </si>
  <si>
    <t>Friedrich-von-Ellrodt-Mittelschule Neudrossenfeld</t>
  </si>
  <si>
    <t>Mittelschule Neuenmarkt-Wirsberg</t>
  </si>
  <si>
    <t>Grundschule Presseck</t>
  </si>
  <si>
    <t>Schulstraße 26</t>
  </si>
  <si>
    <t>95355</t>
  </si>
  <si>
    <t>Presseck</t>
  </si>
  <si>
    <t>Friedrich-Baur-Mittelschule Stadtsteinach-Untersteinach</t>
  </si>
  <si>
    <t>Alte Pressecker Straße 18</t>
  </si>
  <si>
    <t>Grundschule Thurnau</t>
  </si>
  <si>
    <t>Schorrmühlstraße 26</t>
  </si>
  <si>
    <t>95349</t>
  </si>
  <si>
    <t>Thurnau</t>
  </si>
  <si>
    <t>Grundschule Trebgast</t>
  </si>
  <si>
    <t>95367</t>
  </si>
  <si>
    <t>Trebgast</t>
  </si>
  <si>
    <t>Hans-Edelmann-Mittelschule Kulmbach</t>
  </si>
  <si>
    <t>Forstweg 4</t>
  </si>
  <si>
    <t>Grundschule Altenkunstadt</t>
  </si>
  <si>
    <t>Baiersdorfer Str. 8 - 10</t>
  </si>
  <si>
    <t>96264</t>
  </si>
  <si>
    <t>Altenkunstadt</t>
  </si>
  <si>
    <t>Mittelschule Altenkunstadt</t>
  </si>
  <si>
    <t>Neue Schule 1</t>
  </si>
  <si>
    <t>Ivo-Hennemann-Grundschule Bad Staffelstein</t>
  </si>
  <si>
    <t>Weinbergstr. 18</t>
  </si>
  <si>
    <t>Friedrich-Baur-Grundschule Burgkunstadt</t>
  </si>
  <si>
    <t>Pestalozzistraße 10</t>
  </si>
  <si>
    <t>Grundschule Hochstadt am Main</t>
  </si>
  <si>
    <t>96272</t>
  </si>
  <si>
    <t>Hochstadt a.Main</t>
  </si>
  <si>
    <t>Herzog-Otto-Mittelschule Lichtenfels</t>
  </si>
  <si>
    <t>An der Friedenslinde 7</t>
  </si>
  <si>
    <t>Dr.-Roßbach-Grundschule Lichtenfels</t>
  </si>
  <si>
    <t>Kronacher Straße 10</t>
  </si>
  <si>
    <t>Grundschule Lichtenfels am Markt</t>
  </si>
  <si>
    <t>Marktplatz 24</t>
  </si>
  <si>
    <t>Grundschule Marktzeuln</t>
  </si>
  <si>
    <t>Schulstraße 8</t>
  </si>
  <si>
    <t>96275</t>
  </si>
  <si>
    <t>Marktzeuln</t>
  </si>
  <si>
    <t>Johann-Puppert-Mittelschule Michelau i.OFr.</t>
  </si>
  <si>
    <t>Albert-Blankertz-Mittelschule Redwitz</t>
  </si>
  <si>
    <t>Grundschule Lichtenfels im Leuchsental</t>
  </si>
  <si>
    <t>Büschlein 2</t>
  </si>
  <si>
    <t>Grundschule Lichtenfels in der Schney</t>
  </si>
  <si>
    <t>Friedrich-Ebert-Str. 48</t>
  </si>
  <si>
    <t>Grundschule an der Göritze in Michelau</t>
  </si>
  <si>
    <t>Erhard-Vogel-Str. 7</t>
  </si>
  <si>
    <t>Adam-Riese-Mittelschule Bad Staffelstein</t>
  </si>
  <si>
    <t>Abt-Knauer-Grundschule  Weismain</t>
  </si>
  <si>
    <t>Bürgermeister-Rothlauf-Str. 8</t>
  </si>
  <si>
    <t>96260</t>
  </si>
  <si>
    <t>Weismain</t>
  </si>
  <si>
    <t>Maximilian-von-Bauernfeind-Grundschule Arzberg</t>
  </si>
  <si>
    <t>Friedhofstr. 13</t>
  </si>
  <si>
    <t>Grundschule Brand b. Marktredwitz</t>
  </si>
  <si>
    <t>Fridauer Str. 36</t>
  </si>
  <si>
    <t>Grundschule Erkersreuth-Selb-Plößberg</t>
  </si>
  <si>
    <t>Mühlbacher Str. 35</t>
  </si>
  <si>
    <t>Mittelschule Kirchenlamitz</t>
  </si>
  <si>
    <t>Grundschule Marktleuthen</t>
  </si>
  <si>
    <t>Martin-Luther-Str. 1</t>
  </si>
  <si>
    <t>95168</t>
  </si>
  <si>
    <t>Marktleuthen</t>
  </si>
  <si>
    <t>Bauerstraße 4 - 6</t>
  </si>
  <si>
    <t>Grundschule Marktredwitz</t>
  </si>
  <si>
    <t>Alexander-von-Humboldt-Mittelschule Marktredwitz</t>
  </si>
  <si>
    <t>Grundschule Röslau</t>
  </si>
  <si>
    <t>Ebertstraße 4</t>
  </si>
  <si>
    <t>95195</t>
  </si>
  <si>
    <t>Röslau</t>
  </si>
  <si>
    <t>Grundschule Schirnding-Hohenberg a.d.Eger</t>
  </si>
  <si>
    <t>Arzberger Straße 5</t>
  </si>
  <si>
    <t>95706</t>
  </si>
  <si>
    <t>Schirnding</t>
  </si>
  <si>
    <t>Grundschule Schönwald</t>
  </si>
  <si>
    <t>Doetsch-Werner-Platz 4</t>
  </si>
  <si>
    <t>95173</t>
  </si>
  <si>
    <t>Schönwald</t>
  </si>
  <si>
    <t>Dr.-Franz-Bogner-Mittelschule Selb</t>
  </si>
  <si>
    <t>Jahnstraße 55</t>
  </si>
  <si>
    <t>Dr.-Franz-Bogner-Grundschule Selb</t>
  </si>
  <si>
    <t>Luitpold-Grundschule Selb</t>
  </si>
  <si>
    <t>Lorenz-Hutschenreuther-Straße 8</t>
  </si>
  <si>
    <t>Grundschule Thiersheim</t>
  </si>
  <si>
    <t>95707</t>
  </si>
  <si>
    <t>Thiersheim</t>
  </si>
  <si>
    <t>Grundschule Thierstein-Höchstädt</t>
  </si>
  <si>
    <t>Wunsiedler Straße 6</t>
  </si>
  <si>
    <t>95199</t>
  </si>
  <si>
    <t>Thierstein</t>
  </si>
  <si>
    <t>Grundschule Weißenstadt</t>
  </si>
  <si>
    <t>Schulstraße 33</t>
  </si>
  <si>
    <t>95163</t>
  </si>
  <si>
    <t>Weißenstadt</t>
  </si>
  <si>
    <t>Jean-Paul-Grundschule  Wunsiedel</t>
  </si>
  <si>
    <t>Egerstraße 64</t>
  </si>
  <si>
    <t>Jean-Paul-Mittelschule Wunsiedel</t>
  </si>
  <si>
    <t>Egerstr. 62</t>
  </si>
  <si>
    <t>Brieger Str. 21</t>
  </si>
  <si>
    <t>Paul-Ritter-Schule Förderzentrum Förderschwerpunkt Hören Nürnberg</t>
  </si>
  <si>
    <t>Pestalozzistr. 25</t>
  </si>
  <si>
    <t>Regens-Wagner-Schule Zell, Priv. Förderzentrum, Förderschwerp. Hören u.weit. Förderbed.,Hilpoltst.</t>
  </si>
  <si>
    <t>Zell A 5</t>
  </si>
  <si>
    <t>Bertha-von-Suttner-Schule, Förderzentrum Förderschwerpunkt k.m.E. Nürnberg</t>
  </si>
  <si>
    <t>Bertha-von-Suttner-Str. 29</t>
  </si>
  <si>
    <t>90439</t>
  </si>
  <si>
    <t>Priv. Förderzentrum, Förderschwerpunkt körperliche und motorische Entwicklung, Altdorf</t>
  </si>
  <si>
    <t>Silbergasse 2</t>
  </si>
  <si>
    <t>Förderzentrum Förderschwerpunkt Sprache Nürnberg</t>
  </si>
  <si>
    <t>Johann-Heinrich-Pestalozzi-Schule, Sonderpädagogisches Förderzentrum Ansbach der Diak</t>
  </si>
  <si>
    <t>Rügländer Str. 1 b</t>
  </si>
  <si>
    <t>Berufsfachschule f. Krankenpflegehilfe Erl.d. Malteser Waldkrankenhaus Erl.gGmbH</t>
  </si>
  <si>
    <t>Otto-Goetze-Str. 7</t>
  </si>
  <si>
    <t>Sonderpädagogisches Förderzentrum - Teilzentrum II - Schule im Aischgrund</t>
  </si>
  <si>
    <t>Galgenbuckweg 5</t>
  </si>
  <si>
    <t>Georg-Ehnes-Schule Sonderpädagogisches Förderzentrum Dinkelsbühl</t>
  </si>
  <si>
    <t>Ulmer Weg 1</t>
  </si>
  <si>
    <t>Otfried-Preußler-Schule, Sonderpädagogisches Förderzentrum Erlangen</t>
  </si>
  <si>
    <t>Stintzingstr. 22</t>
  </si>
  <si>
    <t>Otto-Lilienthal-Schule Sonderpädagogisches Förderzentrum Fürth-Nord</t>
  </si>
  <si>
    <t>Am Golfplatz 6</t>
  </si>
  <si>
    <t>90768</t>
  </si>
  <si>
    <t>Jakob-Wassermann-Schule Sonderpädagogisches Förderzentrum Fürth-Süd</t>
  </si>
  <si>
    <t>Jakob-Wassermann-Str. 14</t>
  </si>
  <si>
    <t>Staatliche Fachschule (Technikerschule) für Fahrzeugtechnik und Elektromobilität Roth</t>
  </si>
  <si>
    <t>Staatliche Fachschule f.Umweltschutztechnik u.regenerative Energien Ansbach/Triesdorf</t>
  </si>
  <si>
    <t>Steingruberstr. 6</t>
  </si>
  <si>
    <t>Sonderpädagogisches Förderzentrum Nürnberg-Langwasser</t>
  </si>
  <si>
    <t>Glogauer Str. 31</t>
  </si>
  <si>
    <t>Herschelplatz 1</t>
  </si>
  <si>
    <t>Sonderpädagogisches Förderzentrum Nürnberg am Jean-Paul-Platz</t>
  </si>
  <si>
    <t>Jean-Paul-Platz 10</t>
  </si>
  <si>
    <t>Paul-Moor-Schule Sonderpädagogisches Förderzentrum Nürnberg</t>
  </si>
  <si>
    <t>Schafhofstr. 27</t>
  </si>
  <si>
    <t>Eva-Seligmann-Schule Sonderpäd. Förderzentrum Nürnberg</t>
  </si>
  <si>
    <t>Motterstr. 3</t>
  </si>
  <si>
    <t>Sonderpädagogisches Förderzentrum Nürnberg an der Bärenschanze</t>
  </si>
  <si>
    <t>Sielstr. 15</t>
  </si>
  <si>
    <t>Reutersbrunnenstr. 12</t>
  </si>
  <si>
    <t>Fachakademie für Sozialpädagogik Fürth der Diakoneo KdöR</t>
  </si>
  <si>
    <t>John-F.-Kennedy-Str. 31</t>
  </si>
  <si>
    <t>Staatl. Berufsfachschule für technische Assistenten für Informatik Roth</t>
  </si>
  <si>
    <t>Staatliche Wirtschaftsschule Greding</t>
  </si>
  <si>
    <t>Berchinger Str. 18</t>
  </si>
  <si>
    <t>91171</t>
  </si>
  <si>
    <t>Greding</t>
  </si>
  <si>
    <t>Berufsfachschule für Krankenpflegehilfe am Klinikum Fürth</t>
  </si>
  <si>
    <t>Jakob-Henle-Str. 1</t>
  </si>
  <si>
    <t>90766</t>
  </si>
  <si>
    <t>Erich-Kästner-Schule Sonderpädagogisches Förderzentrum Spardorf</t>
  </si>
  <si>
    <t>Steinbruchstraße 25</t>
  </si>
  <si>
    <t>Berufsfachschule für chem.-techn.Assistenten Nürn. d.Gemeinn.Gesell. Semper Bildungswerk mbH</t>
  </si>
  <si>
    <t>Tillystr. 2</t>
  </si>
  <si>
    <t>Am Kohlschlag 7</t>
  </si>
  <si>
    <t>Drausnickstr. 1 b</t>
  </si>
  <si>
    <t>Berufsfachschule für Physiotherapie Nürnberg der Medizinischen Akademie IB Medau GmbH</t>
  </si>
  <si>
    <t>Rollnerstr. 111 a</t>
  </si>
  <si>
    <t>Clara u. Dr. Isaak Hallemann Schule, Priv. Förderzentrum, Förderschw. geist.Entwickl., Fürth</t>
  </si>
  <si>
    <t>Aldringerstr. 10</t>
  </si>
  <si>
    <t>Merianschule, Förderzentrum, Förderschwerpunkt geist. Entwickl. Nürnberg</t>
  </si>
  <si>
    <t>Merianstr. 1</t>
  </si>
  <si>
    <t>Staatl. Fachschule (Technikerschule) für Mechatroniktechnik Herzogenaurach</t>
  </si>
  <si>
    <t>Priv. Förderzentrum St. Martin, Förderschwerpunkt geist. Entwickl. Bruckberg der Diakoneo KdöR</t>
  </si>
  <si>
    <t>Steinbacher Straße 24</t>
  </si>
  <si>
    <t>91590</t>
  </si>
  <si>
    <t>Georg-Zahn-Schule, Priv. Förderzentrum, Förderschwerpunkt geist. Entwicklung in Erlangen</t>
  </si>
  <si>
    <t>Schenkstr. 113</t>
  </si>
  <si>
    <t>Berufsfachschule für Logopädie Nürnberg der Medizinischen Akademie IB Medau GmbH</t>
  </si>
  <si>
    <t>Hans-Peter-Ruf-Schule, Priv. Förderzentrum, Förderschwerpunkt geist. Entwickl., Schwabach</t>
  </si>
  <si>
    <t>Waikersreuther Straße 11 a</t>
  </si>
  <si>
    <t>Franziskus-Schule, Priv. Förderzentrum, Förderschwerp. geist. Entwickl. Bad Windsh.</t>
  </si>
  <si>
    <t>Max-Reger-Weg 4</t>
  </si>
  <si>
    <t>Privates Förderzentrum Schnaittach Förderschw. emotio.u.sozia.Entw. Nürnberg</t>
  </si>
  <si>
    <t>Bayreuther Str. 15</t>
  </si>
  <si>
    <t>91220</t>
  </si>
  <si>
    <t>Schnaittach</t>
  </si>
  <si>
    <t>Priv. Förderzentrum, Förderschwerp. emotionale u. soziale Entwicklung Buckenhof, Der Puckenhof e.V.</t>
  </si>
  <si>
    <t>Gräfenberger Str. 42 - 44</t>
  </si>
  <si>
    <t>Buckenhof</t>
  </si>
  <si>
    <t>Privates Förderzentr., Förderschwerp. soz.u. emot.Entw.Schwarzenbruck</t>
  </si>
  <si>
    <t>Rummelsberg 25</t>
  </si>
  <si>
    <t>Arche-Noah-Schule, Priv. Sonderpäd.Förderzentrum I d. Diak.Werkes Neustadt a.d.Aisch in Bad Windsheim</t>
  </si>
  <si>
    <t>Friedensweg 8 b</t>
  </si>
  <si>
    <t>Berufsfachschule f.Notfallsanitäter Lauf a.d. Pegnitz der ASB-Schulen Bayern gemeinnützige GmbH</t>
  </si>
  <si>
    <t>Eichenhainstr. 30</t>
  </si>
  <si>
    <t>Berufsfachschule für Massage der Kybalion gemeinnützige GmbH Bad Windsheim</t>
  </si>
  <si>
    <t>Nordring 9</t>
  </si>
  <si>
    <t>Knauerstr. 20</t>
  </si>
  <si>
    <t>Städt. Fachschule für Druck- und Medientechnik Nürnberg</t>
  </si>
  <si>
    <t>Berufsfachschule f. Altenpflege Erlangen d.Berufl. Fortbildungszentren d. Bay.Wirtschaft (bfz) gGmbH</t>
  </si>
  <si>
    <t>Nägelsbachstr. 25 b</t>
  </si>
  <si>
    <t>Fachschule f.Heilerziehungspflege Fürth d.Berufl. Fortbildungszentren d.Bay.Wirtschaft (bfz) gGmbH</t>
  </si>
  <si>
    <t>Würzburger Str. 150</t>
  </si>
  <si>
    <t>Fachschule f. Heilerziehungspflegehilfe Fürth d.Berufl.Fortbildungszentren d.Bay.Wirtschaft(bfz)</t>
  </si>
  <si>
    <t>Berufsfachschule f. Logopädie Fürth d.Berufl. Fortbildungszentren d. Bay. Wirtschaft (bfz) gGmbH</t>
  </si>
  <si>
    <t>Bahnhofplatz 10</t>
  </si>
  <si>
    <t>Berufsfachschule für Euro-Management-Assistenten Nürnberg</t>
  </si>
  <si>
    <t>Karl-Grillenberger-Str. 3 a</t>
  </si>
  <si>
    <t>90402</t>
  </si>
  <si>
    <t>Berufsfachschule f.Notfallsanitäter Nürnberg des BRK Kreisverbandes Nürnberg-Stadt</t>
  </si>
  <si>
    <t>Poststr. 5</t>
  </si>
  <si>
    <t>Berufsfachschule für Krankenpflege Rothenburg o.d.T.  des ANregiomed gKU</t>
  </si>
  <si>
    <t>Ansbacher Straße 131</t>
  </si>
  <si>
    <t>Michael-Vogel-Str. 1 e</t>
  </si>
  <si>
    <t>Berufsfachschule f.Notfallsanitäter Stein der Arbeitsgemeinschaft Notfallmedizin Fürth e.V.</t>
  </si>
  <si>
    <t>Deutenbacher Str. 1</t>
  </si>
  <si>
    <t>Berufsfachschule für Notfallsanitäter Roth der Döpfer Schulen Nürnberg GmbH</t>
  </si>
  <si>
    <t>Otto-Lilienthal-Kaserne 20</t>
  </si>
  <si>
    <t>Berufsfachschule f. Altenpflegehilfe Nürnberg d. Die Rummelsberger Dienste f. Menschen gGmbH</t>
  </si>
  <si>
    <t>Breslauer Str. 330</t>
  </si>
  <si>
    <t>Berufsfachschule für Sozialpflege Neuendettelsau der Diakoneo KdöR</t>
  </si>
  <si>
    <t>Berufsfachschule für Kinderpflege Erlangen</t>
  </si>
  <si>
    <t>Robert-Limpert-Berufsschule, Staatl. Berufsschule z. sonderpäd. Förderung Förderschw. Lernen, Ansb.</t>
  </si>
  <si>
    <t>Kanalstr. 12</t>
  </si>
  <si>
    <t>Staatl. Berufsschule I Ansbach</t>
  </si>
  <si>
    <t>Staatl. Berufsfachschule für Ernährung und Versorgung Fürth</t>
  </si>
  <si>
    <t>Martin-Segitz-Schule Staatl. Berufsschule III Fürth</t>
  </si>
  <si>
    <t>Ottostr. 22</t>
  </si>
  <si>
    <t>Staatl. Berufsschule Erlangen</t>
  </si>
  <si>
    <t>Staatl. Berufsschule I Fürth</t>
  </si>
  <si>
    <t>Ludwig-Erhard-Schule Staatl. Berufsschule II Fürth</t>
  </si>
  <si>
    <t>Staatl. Berufsschule Gunzenhausen</t>
  </si>
  <si>
    <t>Bismarckstr. 24</t>
  </si>
  <si>
    <t>Staatl. Berufsschule Herzogenaurach-Höchst. a.d. Aisch</t>
  </si>
  <si>
    <t>Städt. Berufsschule 8 Nürnberg für Gesundheits- und naturwissenschaftliche Berufe</t>
  </si>
  <si>
    <t>Berufsschule Direktorat 7</t>
  </si>
  <si>
    <t>Äußere Bayreuther Str. 61</t>
  </si>
  <si>
    <t>Städt. Berufsschule 1 Nürnberg (Elektro- u. Bau-Metallberufe)</t>
  </si>
  <si>
    <t>Städt. Berufsschule 2 Nürnberg (Metall-, Kfz- u. Verkehrsberufe)</t>
  </si>
  <si>
    <t>Städt. Berufsschule 3 Nürnberg für Naturwissenschaft, Nahrung, Gastronomie</t>
  </si>
  <si>
    <t>Städt. Berufsschule 4 Nürnberg (Kaufm.Berufe)</t>
  </si>
  <si>
    <t>Städt. Berufsschule 5 Nürnberg (Körperpflege, Textil/Bekleidung, Floristen, JoA, Berufsvorb.)</t>
  </si>
  <si>
    <t>Städt. Berufsschule 6 Nürnberg (Kaufm. Berufe, Gewerbl. Berufe)</t>
  </si>
  <si>
    <t>Staatl. Berufsschule Roth</t>
  </si>
  <si>
    <t>Städt. Berufsschule 9 Nürnberg (Kaufm. Berufe: verwaltungsorient. und bürowirtsch. Berufe)</t>
  </si>
  <si>
    <t>Wieselerstr. 3</t>
  </si>
  <si>
    <t>Staatl. Berufsschule Schwabach</t>
  </si>
  <si>
    <t>Staatl. Berufsschule Weißenburg i.Bay.</t>
  </si>
  <si>
    <t>Römerbrunnenweg 8</t>
  </si>
  <si>
    <t>Städt. Berufsschule 11 Nürnberg für Bau-, Maler- und Holzberufe</t>
  </si>
  <si>
    <t>Städt. Berufsschule 14 Nürnberg (Kaufm. Berufe)</t>
  </si>
  <si>
    <t>ANregiomed Berufsfachschule für Hebammen und Entbindungspfleger Ansbach</t>
  </si>
  <si>
    <t>Escherichstr. 2</t>
  </si>
  <si>
    <t>Priv.Berufsschule z.sonderpäd.Förd., Förderschwerp.körp.u.motor.Entw.in Rummelsb.</t>
  </si>
  <si>
    <t>Rummelsberg 74</t>
  </si>
  <si>
    <t>Keßlerstr. 1</t>
  </si>
  <si>
    <t>Heimberufsschule Neuendettelsau der Diakoneo KdöR</t>
  </si>
  <si>
    <t>Fachschule für Heilerziehungspflegehilfe Nürnberg der Diakoneo KdöR</t>
  </si>
  <si>
    <t>Wallensteinstr. 61 - 63</t>
  </si>
  <si>
    <t>Fachschule für Heilerziehungspflege Nürnberg der Diakoneo KdöR</t>
  </si>
  <si>
    <t>Fachschule für Heilerziehungspflege d. gemeinn. Gesellschaft f. Soziale Dienste Nürnberg</t>
  </si>
  <si>
    <t>Berufsschule z.sonderpäd.Förd., Förderschwerp.soz.u.emot.Entwickl.Schwarzenbruck</t>
  </si>
  <si>
    <t>Rummelsberg 23</t>
  </si>
  <si>
    <t>Römerbrunnenweg 18</t>
  </si>
  <si>
    <t>O'Brien-Str. 3</t>
  </si>
  <si>
    <t>Priv. Berufsschule für mehrfachbehinderte Gehörlose Hilpoltstein der Regens-Wagner-Stiftung</t>
  </si>
  <si>
    <t>Föhrenweg 5</t>
  </si>
  <si>
    <t>Berufsschule zur sonderpäd.Förd., Förderschwerpunkt Hören und Sprache in Nürnberg</t>
  </si>
  <si>
    <t>Pommernstr. 25</t>
  </si>
  <si>
    <t>Berufsfachschule für Kinderpflege Neuendettelsau der Diakoneo KdöR</t>
  </si>
  <si>
    <t>Berufsfachschule f. Kinderpflege der Die Rummelsb. Dienste für Menschen gemeinnützige GmbH Schwabach</t>
  </si>
  <si>
    <t>Fachschule für Maschinenbautechnik Herzogenaurach des Landkreises Erlangen-Höchstadt</t>
  </si>
  <si>
    <t>Priv. Berufsschule zur sonderpäd. Förderung, Förderschwerpunkt Lernen, in Weißenburg</t>
  </si>
  <si>
    <t>Wülzburg 9</t>
  </si>
  <si>
    <t>Berufsfachschule f. Ernährung u. Versorgung f. Blinde u. Sehbehinderte d. Blindenanstalt Nürnberg</t>
  </si>
  <si>
    <t>Berufsfachschule f. Diätassistenten Neuendettelsau der Diakoneo KdöR</t>
  </si>
  <si>
    <t>Städtische Wirtschaftsschule Ansbach</t>
  </si>
  <si>
    <t>Staatliche Wirtschaftsschule Bad Windsheim</t>
  </si>
  <si>
    <t>Galgenbuckweg 3</t>
  </si>
  <si>
    <t>Staatliche Wirtschaftsschule Dinkelsbühl</t>
  </si>
  <si>
    <t>Wörter Str. 17</t>
  </si>
  <si>
    <t>Städtische Wirtschaftsschule im Röthelheimpark Erlangen</t>
  </si>
  <si>
    <t>Artilleriestr. 25</t>
  </si>
  <si>
    <t>Städt. Wirtschaftsschule Fürth Hans-Böckler-Schule</t>
  </si>
  <si>
    <t>Staatliche Wirtschaftsschule Gunzenhausen</t>
  </si>
  <si>
    <t>Städtische Wirtschaftsschule Nürnberg</t>
  </si>
  <si>
    <t>Nunnenbeckstr. 40</t>
  </si>
  <si>
    <t>Private SABEL Wirtschaftsschule  Nürnberg der SABEL Schulen Nürnberg gGmbH, staatlich anerkannt</t>
  </si>
  <si>
    <t>Städtische Wirtschaftsschule Schwabach</t>
  </si>
  <si>
    <t>91238</t>
  </si>
  <si>
    <t>Beuthener Str. 45</t>
  </si>
  <si>
    <t>Staatl. Berufsfachschule für techn. Assistenten für Informatik Ansbach</t>
  </si>
  <si>
    <t>Städt. Fachschule für Bekleidungstechnik Nürnberg</t>
  </si>
  <si>
    <t>Städt. Fachakademie für Wirtschaft Nürnberg (Schwerpunkt Außenwirtschaft)</t>
  </si>
  <si>
    <t>Jakob-Herz-Schule, Staatliche Schule für Kranke Erlangen</t>
  </si>
  <si>
    <t>Loschgestr. 10</t>
  </si>
  <si>
    <t>Priv. Berufsfachschule für Kosmetik Petra Kutz-Breimer Nürnberg</t>
  </si>
  <si>
    <t>Nopitschstr. 20</t>
  </si>
  <si>
    <t>Fachschule f. Meister der Kreishandwerkerschaft Ansbach</t>
  </si>
  <si>
    <t>Johann-Sebastian-Bach-Platz 24</t>
  </si>
  <si>
    <t>Fachschule f. Techniker der Stadt Erlangen</t>
  </si>
  <si>
    <t>Städt. Meisterschule für das Sanitär-Installateur-Handwerk Nürnberg</t>
  </si>
  <si>
    <t>Städt. Meisterschule für das Maler- und Lackierer-Handwerk Nürnberg</t>
  </si>
  <si>
    <t>Berufsfachschule f. Maschinenbau Ansbach des Bezirks Mittelfranken</t>
  </si>
  <si>
    <t>Fachakademie für Sozialpädagogik d. Gemeinn. Gesellschaft f. Soziale Dienste Nürnberg</t>
  </si>
  <si>
    <t>Fachschule f. Umweltschutz-,Galvano-u.Biotechnik Nürnb.d.Gemeinn.Ges.Semper Bildungswerk mbH</t>
  </si>
  <si>
    <t>Städt. Rudolf-Diesel-Fachschule für Techniker Nürnberg</t>
  </si>
  <si>
    <t>Städt. Berufsfachschule f. Bekleidung Nürnberg</t>
  </si>
  <si>
    <t>Fachschule für Technik der Grundig-Akademie Nürnberg</t>
  </si>
  <si>
    <t>Schloßallee 1</t>
  </si>
  <si>
    <t>Fachakademie für Ernährungs- und Versorgungsmanagement</t>
  </si>
  <si>
    <t>Äußeren Bayreuther Str. 61</t>
  </si>
  <si>
    <t>Fachakademie für Sozialpädagogik der PFH gemeinnützige GmbH Feucht</t>
  </si>
  <si>
    <t>Hermann-Oberth-Str. 6 - 8</t>
  </si>
  <si>
    <t>Fachakademie für Sozialpädagogik Hensoltshöhe der Stiftung Hensoltshöhe gGmbH, Gunzenhausen</t>
  </si>
  <si>
    <t>Lindleinswasenstraße 30</t>
  </si>
  <si>
    <t>Fachakademie für Sozialpädagogik Neuendettelsau der Diakoneo KdöR</t>
  </si>
  <si>
    <t>Fachakademie für Sozialpädagogik der Stadt Nürnberg</t>
  </si>
  <si>
    <t>Evangelische Fachakademie f. Sozialpädagogik Nürnberg d. Rummelsberger Dienste für Menschen</t>
  </si>
  <si>
    <t>Gleißbühlstraße 12 - 14</t>
  </si>
  <si>
    <t>Fachakademie für Medizintechnik Ansbach des Bezirks Mittelfranken</t>
  </si>
  <si>
    <t>FAK f. Fremdsprachenberufe Erlangen d.Vereinig.z. Unterhalt.d.Instituts für Fremdsprachenberufe</t>
  </si>
  <si>
    <t>90482</t>
  </si>
  <si>
    <t>Josef-Mayr-Nusser-Fachakademie für Sozialpädagogik Erlangen des Caritasverbandes für die Erzdiözese</t>
  </si>
  <si>
    <t>Kirchenplatz 11</t>
  </si>
  <si>
    <t>91083</t>
  </si>
  <si>
    <t>Baiersdorf</t>
  </si>
  <si>
    <t>Fachakademie für Sozialpädagogik d. Rummelsb. Dienste f. Menschen gemeinn. GmbH</t>
  </si>
  <si>
    <t>Fachschule für Heilerziehungspflege Neuendettelsau der Diakoneo KdöR</t>
  </si>
  <si>
    <t>Waldsteig 11</t>
  </si>
  <si>
    <t>Heilsbronner Straße 50</t>
  </si>
  <si>
    <t>Fachakademie für Sozialpädagogik Altdorf des Landkreises Nürnberger Land</t>
  </si>
  <si>
    <t>Fritz-Bauer-Str. 5</t>
  </si>
  <si>
    <t>Fachakademie f.Sozialpädagogik Höchstadt a.d.Aisch des Landkreises Erlangen-Höchstadt</t>
  </si>
  <si>
    <t>Veit-Stoß-Str. 41</t>
  </si>
  <si>
    <t>Fachschule für Heilerziehungspflege Ebenried der Rummelsberger Dienste f.Menschen gemeinn. GmbH</t>
  </si>
  <si>
    <t>Ebenried 111</t>
  </si>
  <si>
    <t>90584</t>
  </si>
  <si>
    <t>Allersberg</t>
  </si>
  <si>
    <t>Äußere Brucker Str. 51</t>
  </si>
  <si>
    <t>Berufsfachschule für Physiotherapie Erlangen des Schulvereins für Physiotherapie Erlangen e.V.</t>
  </si>
  <si>
    <t>Sonderpädagogisches Förderzentrum Schwabach, Schule am Museum Schwabach</t>
  </si>
  <si>
    <t>Staatl. Berufsschule II Ansbach</t>
  </si>
  <si>
    <t>Brauhausstr. 9 b</t>
  </si>
  <si>
    <t>Staatl. Berufsfachschule für Ernährung und Versorgung Ansbach</t>
  </si>
  <si>
    <t>Staatliche Berufsfachschule für Kinderpflege Ansbach</t>
  </si>
  <si>
    <t>Rathenaustr. 20</t>
  </si>
  <si>
    <t>Berufsfachschule für Altenpflegehilfe Lauf a. d. Pegnitz der Diakoneo KdöR</t>
  </si>
  <si>
    <t>Händelstr. 4</t>
  </si>
  <si>
    <t>Staatliche Berufsschule Bad Windsheim</t>
  </si>
  <si>
    <t>Staatl. Berufsfachschule für Ernährung und Versorgung Höchstadt a.d.Aisch</t>
  </si>
  <si>
    <t>Tilman-Riemenschneider-Str. 3</t>
  </si>
  <si>
    <t>Staatliche Berufsfachschule für Kinderpflege Höchstadt a.d. Aisch</t>
  </si>
  <si>
    <t>Städt. Berufsfachschule für Büroberufe Nürnberg</t>
  </si>
  <si>
    <t>Priv. Berufsschule zur sonderpäd. Förd., Förderschwerp. körp.u.motor. Entwicklung Altdorf</t>
  </si>
  <si>
    <t>Staatl. Berufsschule Nürnberger Land, Lauf a.d.Pegnitz</t>
  </si>
  <si>
    <t>Staatl. Wirtschaftsschule Nürnberger Land, Lauf a.d.Pegnitz</t>
  </si>
  <si>
    <t>Augustinus-Schule, Fachschule für Heilerziehungspflege Gremsdorf</t>
  </si>
  <si>
    <t>Eustachius-Kugler-Str. 1</t>
  </si>
  <si>
    <t>91350</t>
  </si>
  <si>
    <t>Gremsdorf</t>
  </si>
  <si>
    <t>Ansbacher Str. 28 - 36</t>
  </si>
  <si>
    <t>Berufsfachschule für Fremdsprachenberufe Nürnberg d. Berufl.Fortbildungszentren der Bayer.Wirtschaft</t>
  </si>
  <si>
    <t>91233</t>
  </si>
  <si>
    <t>Neunkirchen a.Sand</t>
  </si>
  <si>
    <t>Fachschule f.Kunststofftechnik Weißenburg d. Berufl.Fortbildungszentren d. Bayer.Wirtsch.</t>
  </si>
  <si>
    <t>Wiesenstr. 28</t>
  </si>
  <si>
    <t>Berufsfachschule f. Musik - Fachricht. Laien- und Kirchenmusik f. Blinde u. hochgr. Sehbeh. Nürnberg</t>
  </si>
  <si>
    <t>Priv. Berufsfachschule für Physiotherapie f.Blinde und Sehbehinderte der Blindenanstalt Nürnberg e.V.</t>
  </si>
  <si>
    <t>Staatl. Berufsschule Rothenburg o.d.Tauber - Dinkelsbühl</t>
  </si>
  <si>
    <t>Schule am Stadtpark Sonderpädagogisches Förderzentrum Roth (Teilzentrum I und II)</t>
  </si>
  <si>
    <t>Brentwoodstraße 37</t>
  </si>
  <si>
    <t>Priv. Berufsfachschule für Ergotherapie Nürnberg der Gemeinn. Gesellsch. für soz. Dienste - DAA-mbH</t>
  </si>
  <si>
    <t>Staatl. Berufsschule Scheinfeld</t>
  </si>
  <si>
    <t>Staatl. Berufsfachschule für Ernährung und Versorgung Scheinfeld</t>
  </si>
  <si>
    <t>Staatliche Berufsfachschule für Kinderpflege Scheinfeld</t>
  </si>
  <si>
    <t>Berufsfachschule für Musik des Bezirks Mittelfranken in Dinkelsbühl</t>
  </si>
  <si>
    <t>Priv. Berufsfachschule für Ergotherapie Erlangen der Berufl. Fortbildungszentr.d. Bayer. Wirtschaft</t>
  </si>
  <si>
    <t>Nägelsbachstr. 25 a</t>
  </si>
  <si>
    <t>Berufsfachschule für medizinisch-technische Radiologieassistenten des Klinikums Nürnberg</t>
  </si>
  <si>
    <t>Prof.-Ernst-Nathan-Str. 1</t>
  </si>
  <si>
    <t>Richard-Glimpel-Schule, Sonderpädagogisches Förderzentrum Lauf a.d.Pegnitz</t>
  </si>
  <si>
    <t>Daschstr. 6</t>
  </si>
  <si>
    <t>Hirschenstr. 26</t>
  </si>
  <si>
    <t>Förderzentrum St. Laurentius, Priv. Sonderpäd. Förderzentrum Neuendettelsau der Diakoneo KdöR</t>
  </si>
  <si>
    <t>Städt. Berufsfachschule für medizinisch-technische Laboratoriumsassistenten der Stadt Nürnberg</t>
  </si>
  <si>
    <t>Berufsfachschule für Ernährung und Versorgung Nürnberg</t>
  </si>
  <si>
    <t>Berufsfachschule für Altenpflegehilfe Roth der Diakoneo KdöR</t>
  </si>
  <si>
    <t>Münchener Str. 33</t>
  </si>
  <si>
    <t>Städt. Berufsfachschule für Kinderpflege Nürnberg</t>
  </si>
  <si>
    <t>Staatliche Berufsfachschule für Kinderpflege Rothenburg o.d.Tauber</t>
  </si>
  <si>
    <t>Berufsfachschule für Diätassisstenten Erlangen der DEB, gemeinnützigen Schulträger-GmbH</t>
  </si>
  <si>
    <t>Priv. Berufsfachschule für Massage für Blinde und Sehbehinderte der Blindenanstalt Nürnberg e.V.</t>
  </si>
  <si>
    <t>Staatliche Berufsfachschule für Kinderpflege Fürth</t>
  </si>
  <si>
    <t>Berufsfachschule für Physiotherapie Nürnberg der Ludwig Fresenius Schulen gem. GmbH</t>
  </si>
  <si>
    <t>Fürther Str. 212, Gebäude C 3</t>
  </si>
  <si>
    <t>Berufsfachschule für Fremdsprachenberufe Nürnberg</t>
  </si>
  <si>
    <t>Berufsfachschule für Ergotherapie Neuendettelsau der Diakoneo KdöR</t>
  </si>
  <si>
    <t>Berufsfachschule für Fremdsprachenberufe Erlangen</t>
  </si>
  <si>
    <t>St.anerk.Berufsfachschule f.Fremdsprachenber.Nbg. d.gemeinn.Schulver.Nürnb.Fremdsprachenschule e.V.</t>
  </si>
  <si>
    <t>Marientorgraben 13</t>
  </si>
  <si>
    <t>Staatl. Berufsfachschule für Krankenpflege am Klinikum der Friedrich-Alexander-Univ. Erlangen-Nü</t>
  </si>
  <si>
    <t>Staatl. Berufsfachschule für Kinderkrankenpflege am Klinikum der Friedrich-Alexander-Univ. Erlangen</t>
  </si>
  <si>
    <t>Schwabachanlage 10</t>
  </si>
  <si>
    <t>Staatl. Berufsfachschule für Hebammen am Klinikum der Friedrich-Alexander-Univ. Erlangen-Nürnberg</t>
  </si>
  <si>
    <t>Östliche-Stadtmauer-Str. 10</t>
  </si>
  <si>
    <t>Staatl. Berufsfachschule für Massage am Klinikum der Friedrich-Alexander-Univ. Erlangen-Nürnberg</t>
  </si>
  <si>
    <t>Staatl. Berufsfachschule für Physiotherapie am Klinikum der Friedrich-Alexander-Univ. Erlangen-Nü</t>
  </si>
  <si>
    <t>Carl-Thiersch-Str. 7</t>
  </si>
  <si>
    <t>Staatl. Berufsfachschule für Logopädie am Klinikum der Friedrich-Alexander-Univ. Erlangen-Nürnberg</t>
  </si>
  <si>
    <t>Waldstr. 14</t>
  </si>
  <si>
    <t>Staatl. Berufsfachschule für techn. Assistenten in der Medizin am Klinikum d. Friedrich-Alexander-Uni</t>
  </si>
  <si>
    <t>Berufsfachschule für Krankenpflege Weißenburg des Kommunalunternehmens Klinikum Altmühlfranken</t>
  </si>
  <si>
    <t>Priv. Berufsfachschule für pharm.-techn. Assist. Nürnberg d. Ver.z. Unterh.d.pharm.-techn.Lehranst.</t>
  </si>
  <si>
    <t>Sulzbacher Str. 102</t>
  </si>
  <si>
    <t>Berufsfachschule für Orthoptik Erlangen d. Vereins z. Aus- u.Weiterbildung i.d. Orth. Nordbayern e.V.</t>
  </si>
  <si>
    <t>Schwabachanlage 6</t>
  </si>
  <si>
    <t>Fachschule für Familienpflege Ansbach</t>
  </si>
  <si>
    <t>Berufsfachschule für Krankenpflege Ansbach des Kommunalunternehmens Bezirkskliniken Mittelfranken</t>
  </si>
  <si>
    <t>Feuchtwanger Straße 38</t>
  </si>
  <si>
    <t>Berufsfachschule für Krankenpflege Ansbach des ANregiomed gKU</t>
  </si>
  <si>
    <t>Berufsfachschule für Krankenpflegehilfe der Kreisklinik Roth</t>
  </si>
  <si>
    <t>Weinbergweg 12</t>
  </si>
  <si>
    <t>Berufsfachschule für Krankenpflege Dinkelsbühl des ANregiomed gKU</t>
  </si>
  <si>
    <t>Crailsheimer Straße 6 b</t>
  </si>
  <si>
    <t>Fachschule für Heilerziehungspflege Herzogenaurach</t>
  </si>
  <si>
    <t>Burgstaller Weg 18 a</t>
  </si>
  <si>
    <t>Berufsfachschule für Krankenpflege Erlangen des Kommunalunternehmens Bezirkskliniken Mittelfranken</t>
  </si>
  <si>
    <t>Am Europakanal 71</t>
  </si>
  <si>
    <t>ANregiomed Berufsfachschule für Pflege Ansbach</t>
  </si>
  <si>
    <t>Berufsfachschule f. Krankenpflege Erlangen d. Malteser Waldkrankenhaus Erl.gGmbH</t>
  </si>
  <si>
    <t>Berufsfachschule für Krankenpflege des Klinikums Fürth</t>
  </si>
  <si>
    <t>Berufsfachschule für Kinderkrankenpflege des Klinikums Fürth</t>
  </si>
  <si>
    <t>Berufsfachschule für Krankenpflege am Klinikum Altmühlfranken Gunzenhausen der Diakoneo KdöR</t>
  </si>
  <si>
    <t>Albert-Schweitzer-Str. 90</t>
  </si>
  <si>
    <t>Berufsfachschule für Krankenpflege an der Clinic Neuendettelsau der Diakoneo KdöR</t>
  </si>
  <si>
    <t>Krankenpflegeschule Scheinfeld Berufsfachschule für Krankenpflege</t>
  </si>
  <si>
    <t>Berufsfachschule für Krankenpflege des Klinikums Nürnberg</t>
  </si>
  <si>
    <t>Heimerichstr. 58</t>
  </si>
  <si>
    <t>Berufsfachschule für Kinderkrankenpflege des Klinikums Nürnberg</t>
  </si>
  <si>
    <t>Breslauer Str. 201</t>
  </si>
  <si>
    <t>Berufsfachschule für Krankenpflegehilfe am Klinikum Nürnberg</t>
  </si>
  <si>
    <t>Berufsfachschule für Krankenpflege Nürnberg der Schwesternschaft Nürnberg vom BRK e.V.</t>
  </si>
  <si>
    <t>Berliner Platz 16</t>
  </si>
  <si>
    <t>Berufsfachschule für Krankenpflege Fürth der Diakoneo KdöR</t>
  </si>
  <si>
    <t>Merkurstr. 41</t>
  </si>
  <si>
    <t>Berufsfachschule für  Kinderkrankenpflege Nürnberg der Diakoneo KdöR</t>
  </si>
  <si>
    <t>Berufsfachschule für Krankenpflege Nürnberg der Martha-Maria Krankenhaus gGmbH</t>
  </si>
  <si>
    <t>Stadenstr. 62 b</t>
  </si>
  <si>
    <t>ANregiomed Berufsfachschule für Pflege Dinkelsbühl</t>
  </si>
  <si>
    <t>Crailsheimer Str. 6 b</t>
  </si>
  <si>
    <t>Berufsfachschule f. Krankenpflege am St.-Theresien-Krankenhaus Nürnberg</t>
  </si>
  <si>
    <t>Mommsenstr. 16 - 28</t>
  </si>
  <si>
    <t>Berufsfachschule für Krankenpflege der Kreisklinik Roth</t>
  </si>
  <si>
    <t>ANregiomed Berufsfachschule für Pflege Rothenburg o. d. T.</t>
  </si>
  <si>
    <t>Berufsfachschule für Krankenpflegehilfe Rummelsb. am Krankenhaus Rummelsberg gGmbH</t>
  </si>
  <si>
    <t>Rummelsberg 65</t>
  </si>
  <si>
    <t>Berufsfachschule für Pflege am Klinikum Fürth</t>
  </si>
  <si>
    <t>Berufsfachschule für Pflege der Malteser Waldkrankenhaus Erlangen gGmbH</t>
  </si>
  <si>
    <t>Berufsfachschule für Pflege des Klinikums Nürnberg</t>
  </si>
  <si>
    <t>Berufsfachschule für Pflege Nürnberg der Schwesternschaft Nürnberg vom BRK e.V.</t>
  </si>
  <si>
    <t>Berufsfachschule für Pflege Nürnberg der Martha-Maria Krankenhaus gGmbH</t>
  </si>
  <si>
    <t>Berufsfachschule für Krankenpflege Schwabach der Krankenhaus Schwabach gGmbH</t>
  </si>
  <si>
    <t>Regelsbacher Straße 9</t>
  </si>
  <si>
    <t>Dillenberg-Schule Sonderpäd. Förderzentrum - Teilzentrum II - im Lkr. Fürth, Cadolzburg</t>
  </si>
  <si>
    <t>Breslauer Straße 5</t>
  </si>
  <si>
    <t>90556</t>
  </si>
  <si>
    <t>Cadolzburg</t>
  </si>
  <si>
    <t>Burgstaller Weg 18</t>
  </si>
  <si>
    <t>Don-Bosco-Schule Sonderpädagogisches Förderzentrum Höchstadt</t>
  </si>
  <si>
    <t>Tilmann-Riemenschneider-Str. 1</t>
  </si>
  <si>
    <t>ANregiomed Berufsfachschule für Krankenpflegehilfe Rothenburg o.d.T.</t>
  </si>
  <si>
    <t>Wilhelm-Pfeffer-Schule Herzogenaurach Förderzentrum, Förderschwerp. geist. Entwicklung</t>
  </si>
  <si>
    <t>Römerbrunnenschule, Priv. Förderzentrum, Förderschwerpunkt geist. Entwickl., Weißenburg</t>
  </si>
  <si>
    <t>Fachschule für Grundschulkindbetreuung Fürth der Diakoneo KdöR</t>
  </si>
  <si>
    <t>Schule am Dachsberg, Priv. Förderzentrum, Förder- schwerpunkt Sehen u. weit. Förderbed., Rückersdorf</t>
  </si>
  <si>
    <t>Dachsbergweg 1</t>
  </si>
  <si>
    <t>90607</t>
  </si>
  <si>
    <t>Rückersdorf</t>
  </si>
  <si>
    <t>Fachschule für Grundschulkindbetreuung Baiersdorf d.Caritasverb.f.d.Erzdiöz.Bamberg e.V.</t>
  </si>
  <si>
    <t>Dr.-Bernhard-Leniger-Schule, Priv. Förderzentrum, Förderschwerpunkt geist. Entwicklung Lauf</t>
  </si>
  <si>
    <t>Nessenmühlstraße 33</t>
  </si>
  <si>
    <t>Regina-Stein-Schule, Priv. Förderzentrum, Förderschwerp. soz.u.emot. Entwickl. Nürnberg</t>
  </si>
  <si>
    <t>Virchowstr. 22</t>
  </si>
  <si>
    <t>Martin-Luther-Schule, Priv. Förderzentrum, Förderschwerp. emot.u.soz. Entwickl. Nürnberg</t>
  </si>
  <si>
    <t>Neumeyerstr. 53</t>
  </si>
  <si>
    <t>91245</t>
  </si>
  <si>
    <t>Simmelsdorf</t>
  </si>
  <si>
    <t>Sebastian-Strobel-Schule, Förderz., Förderschwerp. geist.,körp.u.motor.Entwickl. Herrieden</t>
  </si>
  <si>
    <t>Steinweg 19</t>
  </si>
  <si>
    <t>Wolfhard-Schule Sonderpädagogisches Förderzentrum Herrieden</t>
  </si>
  <si>
    <t>Deocarplatz 1</t>
  </si>
  <si>
    <t>Förderzentrum Förderschwerpunkt Lernen Rothenburg o.d.Tauber</t>
  </si>
  <si>
    <t>Ansbacher Str. 60</t>
  </si>
  <si>
    <t>Jakob-Muth-Schule,Priv.Förderzentr.,Förderschwerp. geist. Entwickl. Nürnberg, Lebenshilfe Nürnb. e.V.</t>
  </si>
  <si>
    <t>Waldaustr. 21</t>
  </si>
  <si>
    <t>Förderzentrum, Förderschwerpunkt geist.Entwickl.d. Karl-König-Schule gemeinnützige GmbH in Nürnberg</t>
  </si>
  <si>
    <t>Zerzabelshofer Hauptstr. 3 - 7</t>
  </si>
  <si>
    <t>Comenius-Schule,Priv.Förderzentrum, Förderschwerpunkt geist. Entwickl., Hilpoltstein</t>
  </si>
  <si>
    <t>Am Lohbach 2</t>
  </si>
  <si>
    <t>Staatl. Berufsfachschule f. Pflege am Klinikum der Friedrich-Alexander-Uni. Erlangen-Nürnberg</t>
  </si>
  <si>
    <t>Priv. Förderzentrum, Förderschwerpunkt Sehen, Nürnberg, Blindenanstalt Nürnberg e.V.</t>
  </si>
  <si>
    <t>Berufsfachschule f. Büroberufe für Blinde und hochgradig Sehbehind. der Blindenanstalt Nürnberg</t>
  </si>
  <si>
    <t>Berufl. Schulzentrum z. sonderpäd. Förd., Förderschwerp. Sehen, d.Vereins Blindenanst.Nürnb.</t>
  </si>
  <si>
    <t>Berufsfachschule für Pflege des Kommunalunternehmens Kreisklinik Roth</t>
  </si>
  <si>
    <t>Muggenhofer Str. 105</t>
  </si>
  <si>
    <t>Berufsfachschule für Pflege am St. Theresien-Krankenhaus Nürnberg</t>
  </si>
  <si>
    <t>Mommsenstraße 24</t>
  </si>
  <si>
    <t>Berufsfachschule f. Pflege Erlangen d.Berufl. Fortbildungszentren der Bayer. Wirtschaft (bfz) gG</t>
  </si>
  <si>
    <t>Berufsfachschule f. biologisch-techn. Assistenten Nürnb.d.Gemeinn.Ges.Semper Bildungsewerk mbH</t>
  </si>
  <si>
    <t>Fachakademie für Heilpädagogik der Die Rummelsb. Dienste f. Menschen gemeinn. GmbH Schwarzenbruck</t>
  </si>
  <si>
    <t>Private SABEL Berufsfachschule  für kaufmännische Assistenten Nürnberg, staatlich anerkannt</t>
  </si>
  <si>
    <t>Staatl. Fachschule (Meisterschule) für Schreiner Gunzenhausen</t>
  </si>
  <si>
    <t>Städt. Berufsfachschule für bekleidungstechnische Assistenten Nürnberg</t>
  </si>
  <si>
    <t>Berufsfachschule für Altenpflege Fürth der Hans-Weinberger-Akademie der Arbeiterwohlfahrt e.V</t>
  </si>
  <si>
    <t>Berufsfachschule für Altenpflege Ansbach der Diakoneo KdöR</t>
  </si>
  <si>
    <t>Strüth 24</t>
  </si>
  <si>
    <t>Berufsfachschule für Altenpflege des Caritasverbandes Nürnberg e.V.</t>
  </si>
  <si>
    <t>Straßburger Str. 14</t>
  </si>
  <si>
    <t>91085</t>
  </si>
  <si>
    <t>Weisendorf</t>
  </si>
  <si>
    <t>Sonderpädagogisches Förderzentrum Altdorf der Rummelsberger Dienste Schwarzenbr.</t>
  </si>
  <si>
    <t>Am Fallhaus 1</t>
  </si>
  <si>
    <t>Berufsfachschule für Altenpflege der Gemeinn.Gesellsch.f.soz. Dienste-DAA-mbH Nürnberg</t>
  </si>
  <si>
    <t>Berufsfachschule für Altenpflege Roth der Diakoneo KdöR</t>
  </si>
  <si>
    <t>Berufsfachschule für Physiotherapie Schwabach</t>
  </si>
  <si>
    <t>Staatl. Wirtschaftsschule Nürnberg</t>
  </si>
  <si>
    <t>Berufsfachschule für Altenpflegehilfe Scheinfeld des Landkreises Neustadt a.d.Aisch - Bad Windsheim</t>
  </si>
  <si>
    <t>Berufsfachschule für Altenpflege Scheinfeld des Landkreises Neustadt a.d.Aisch - Bad Windsheim</t>
  </si>
  <si>
    <t>Berufsfachschule für Altenpflege Nürnberg der Die Rummelsberger  Dienste für Menschen gemeinn.GmbH</t>
  </si>
  <si>
    <t>Berufsfachschule für Altenpflege der Die Rummelsb. Dienste für Menschen gemeinnützige GmbH Weißenburg</t>
  </si>
  <si>
    <t>Staatliche Berufsfachschule für Sozialpflege Ansbach</t>
  </si>
  <si>
    <t>Priv.Berufsfachschule f.Altenpflegehilfe Weißenb. der Die Rummelsberger Dienste für Menschen gGmbH</t>
  </si>
  <si>
    <t>Philanthropos Berufsfachschule für Physiotherapie d.Vereins f.physiotherap. Ausbildungen in Erlangen</t>
  </si>
  <si>
    <t>Staatl. Berufsfachschule für Sozialpflege Höchstadt</t>
  </si>
  <si>
    <t>Altmühlfranken-Schule, Sonderpäd. Förderzentrum im Lkr. Weißenburg-Gunzenhausen in Weißenburg</t>
  </si>
  <si>
    <t>Wiesenstr. 34</t>
  </si>
  <si>
    <t>Berufsfachschule für Altenpflegehilfe der Gemeinn.Gesellsch.f.soz. Dienste-DAA-mbH Nürnberg</t>
  </si>
  <si>
    <t>Berufsfachschule für Physiotherapie der Kybalion gemeinnützige GmbH Bad Windsheim</t>
  </si>
  <si>
    <t>Städt. Berufsfachschule für Farb- und Raumgestaltung Nürnberg</t>
  </si>
  <si>
    <t>Fachschule f.Heilerziehungspflegehilfe Ebenried d. Rummelsberger Dienste f.Menschen gemeinn. GmbH</t>
  </si>
  <si>
    <t>Augustinus-Schule, Fachschule für Heilerziehungspflegehilfe Gremsdorf</t>
  </si>
  <si>
    <t>Berufsfachschule f.Altenpflegehilfe Fürth d. Hans-Weinberger-Akademie d. Arbeiterwohlfahrt e.V.</t>
  </si>
  <si>
    <t>Elisabeth Krauß Schule, Priv.Sonderpäd. Förderzentr., Teilzentr. I in Oberasbach</t>
  </si>
  <si>
    <t>Ohlauerstr. 20</t>
  </si>
  <si>
    <t>Schule für Kranke Rummelsberg</t>
  </si>
  <si>
    <t>Rummelsberg 71</t>
  </si>
  <si>
    <t>Priv. Berufsfachschule für Physiotherapie Nürnberg der Döpfer Schulen Nürnberg GmbH</t>
  </si>
  <si>
    <t>Berufsfachschule für Pflege Gemeinn. Gesellsch. für soziale Dienste-DAA-mbH Nürnberg</t>
  </si>
  <si>
    <t>Berufsfachschule für Pflege des Caritasverbandes Nürnberg e.V.</t>
  </si>
  <si>
    <t>Berufsfachschule für Pflege Ansbach des Kommunalunternehmens Bezirkskliniken Mittelfranken</t>
  </si>
  <si>
    <t>Berufsfachschule für Altenpflege Lauf a. d. Pegnitz der Diakoneo KdöR</t>
  </si>
  <si>
    <t>ANregiomed Berufsfachschule für Altenpflege Dinkelsbühl</t>
  </si>
  <si>
    <t>Berufsfachschule für Bürowirtschaft im Berufl. Schulzentrum zur sonderpäd. Förderung in Nürnberg</t>
  </si>
  <si>
    <t>Berufsfachschule für Pflege Erlangen des Kommunalunternehmens Bezirkskliniken Mittelfranken</t>
  </si>
  <si>
    <t>Berufsfachschule für Pflege Ansbach der Diakoneo KdöR</t>
  </si>
  <si>
    <t>Berufsfachschule für Pflege Fürth der Diakoneo KdöR</t>
  </si>
  <si>
    <t>Berufsfachschule für Pflege Lauf a. d. Pegnitz der Diakoneo KdöR</t>
  </si>
  <si>
    <t>Berufsfachschule für Pflege Neuendettelsau der Diakoneo KdöR</t>
  </si>
  <si>
    <t>Salzbrunner Str. 61</t>
  </si>
  <si>
    <t>Schule für Kranke Nürnberg-Fürth</t>
  </si>
  <si>
    <t>Schnieglinger Str. 38</t>
  </si>
  <si>
    <t>Berufsfachschule für Musik der Musication gemeinnützige Schulbetriebs-GmbH Nürnberg</t>
  </si>
  <si>
    <t>Schanzäckerstr. 33-35</t>
  </si>
  <si>
    <t>Berufsfachschule für Pflege Roth der Diakoneo KdöR</t>
  </si>
  <si>
    <t>Berufsfachschule für Pflege Schwabach der Krankenhaus Schwabach gGmbH</t>
  </si>
  <si>
    <t>Berufsfachschule für Pflege Nürnberg der Rummelsberger Dienste für Menschen gGmbH</t>
  </si>
  <si>
    <t>Berufsfachschule für Pflege Weißenburg der Rummelsberger Dienste für Menschen gGmbH</t>
  </si>
  <si>
    <t>Berufsfachschule für Pflege der Hans-Weinberger-Akademie der Arbeiterwohlfahrt e.V</t>
  </si>
  <si>
    <t>Berufsfachschule für Pflege d.Kommunaluntern. d. Lkr. Neustadt a.d.Aisch - Bad Windsheim</t>
  </si>
  <si>
    <t>Staatl. Berufsschule zur sonderpädagogischen Förderung, Förderschwerp. Lernen, Nürnberg</t>
  </si>
  <si>
    <t>Private Fachakademie  für Heilpädagogik  der PFH gemeinnützige GmbH Feucht</t>
  </si>
  <si>
    <t>Berufsfachschule für Pflege am Klinikum Altmühlfranken Weißenburg-Gunzenhausen</t>
  </si>
  <si>
    <t>Berufsfachschule für Krankenpflege am Klinikum Altmühlfranken Gunzenhausen</t>
  </si>
  <si>
    <t>Berufsfachschule für Notfallsanitäter Roth der Arbeitsgemeinschaft Notfallmedizin Fürth e.V.</t>
  </si>
  <si>
    <t>Berufsfachschule für Altenpflegehilfe Ansbach der Diakoneo KdöR</t>
  </si>
  <si>
    <t>Städt. Berufsfachschule für Bautechnik Nürnberg</t>
  </si>
  <si>
    <t>ANregiomed Berufsfachschule für Altenpflegehilfe Dinkelsbühl</t>
  </si>
  <si>
    <t>Städt. Berufsfachschule für Fertigungstechnik Nürnberg</t>
  </si>
  <si>
    <t>Fachschule für Heilerziehungspflegehilfe Neuendettelsau der Diakoneo KdöR</t>
  </si>
  <si>
    <t>Berufsfachschule für technische Assistenten für Informatik der Stadt Nürnberg</t>
  </si>
  <si>
    <t>Berufsfachschule für Podologie Schwab. d. Dt.Erwachsenen-Bildungswerk gemeinn.GmbH</t>
  </si>
  <si>
    <t>Priv. Berufsfachschule für Massage Nürnberg der Döpfer Schulen Nürnberg GmbH</t>
  </si>
  <si>
    <t>Staatl. Berufsfachschule für gastgewerbliche Berufe in Lauf a.d.Pegnitz</t>
  </si>
  <si>
    <t>Priv. Berufsfachschule für Ergotherapie Nürnberg der Döpfer Schulen Nürnberg GmbH</t>
  </si>
  <si>
    <t>Berufsfachschule für Sozialpflege</t>
  </si>
  <si>
    <t>Fachschule für Maschinenbautechnik Ansbach des Bezirks Mittelfranken</t>
  </si>
  <si>
    <t>Eyber Str. 73</t>
  </si>
  <si>
    <t>Staatl. Berufsfachschule für Sozialpflege Scheinfeld</t>
  </si>
  <si>
    <t>Evang. Mittelschule Ansbach der Evang.-Luth. Gesamtkirchengemeinde Ansbach</t>
  </si>
  <si>
    <t>Hospitalstr. 34</t>
  </si>
  <si>
    <t>Grundschule Ansbach-Eyb</t>
  </si>
  <si>
    <t>Grundschule Ansbach-Hennenbach</t>
  </si>
  <si>
    <t>Fürstenstraße 2</t>
  </si>
  <si>
    <t>Ernst-Körner-Ring 1</t>
  </si>
  <si>
    <t>Weinbergschule Ansbach, Grundschule Nord</t>
  </si>
  <si>
    <t>Breitstr. 22</t>
  </si>
  <si>
    <t>Grundschule Ansbach Meinhardswinden-Brodswinden</t>
  </si>
  <si>
    <t>Friedrich-Güll-Schule Ansbach,  Grundschule Ost</t>
  </si>
  <si>
    <t>Güllstr. 1</t>
  </si>
  <si>
    <t>Friedrich-Güll-Schule Ansbach Mittelschule-Ost</t>
  </si>
  <si>
    <t>Grundschule Ansbach-Schalkhausen</t>
  </si>
  <si>
    <t>Kirchplatz 6</t>
  </si>
  <si>
    <t>Karolinenschule Ansbach, Grundschule Süd</t>
  </si>
  <si>
    <t>Karolinenstr. 27</t>
  </si>
  <si>
    <t>Luitpoldschule Ansbach,  Grundschule West</t>
  </si>
  <si>
    <t>Feuchtwanger Str. 22</t>
  </si>
  <si>
    <t>Luitpoldschule Ansbach Mittelschule-West</t>
  </si>
  <si>
    <t>Grundschule Nürnberg Holzgartenschule</t>
  </si>
  <si>
    <t>Holzgartenstr. 14</t>
  </si>
  <si>
    <t>Gabelsbergerstr. 41</t>
  </si>
  <si>
    <t>Private Volksschule der Republik Griechenland in Nürnberg (Grund- und Teilhauptschule I)</t>
  </si>
  <si>
    <t>Private Volksschule der Republik Griechenland in Nürnberg (Teilhauptschule II)</t>
  </si>
  <si>
    <t>Montessori-Mittelschule Nürnberg des MONTESSORI Förderkreis  Nürnberg e.V.</t>
  </si>
  <si>
    <t>Dr.-Carlo-Schmid-Str. 128</t>
  </si>
  <si>
    <t>Grundschule Erlangen, Adalbert-Stifter-Schule</t>
  </si>
  <si>
    <t>Sieglitzhofer Str. 6</t>
  </si>
  <si>
    <t>Grundschule Erlangen-Büchenbach</t>
  </si>
  <si>
    <t>Dorfstr. 21</t>
  </si>
  <si>
    <t>Grundschule Erlangen-Bruck Max-und-Justine-Elsner-Schule</t>
  </si>
  <si>
    <t>Sandbergstr. 1 - 5</t>
  </si>
  <si>
    <t>Grundschule Erlangen an der Brucker Lache</t>
  </si>
  <si>
    <t>Zeißstr. 51</t>
  </si>
  <si>
    <t>Mittelschule Erlangen Eichendorffschule</t>
  </si>
  <si>
    <t>Bierlachweg 11</t>
  </si>
  <si>
    <t>Grundschule Erlangen-Eltersdorf</t>
  </si>
  <si>
    <t>Tucherstr. 16</t>
  </si>
  <si>
    <t>Grundschule Erlangen-Frauenaurach</t>
  </si>
  <si>
    <t>Keplerstr. 1</t>
  </si>
  <si>
    <t>Grundschule Erlangen, Friedrich-Rückert-Schule</t>
  </si>
  <si>
    <t>Ohmplatz 2</t>
  </si>
  <si>
    <t>Grundschule Erlangen-Dechsendorf</t>
  </si>
  <si>
    <t>Campingstr. 32</t>
  </si>
  <si>
    <t>Grundschule Erlangen, Hermann-Hedenus-Schule</t>
  </si>
  <si>
    <t>Schallershofer Str. 20</t>
  </si>
  <si>
    <t>Mittelschule Erlangen, Hermann-Hedenus-Schule</t>
  </si>
  <si>
    <t>Grundschule Erlangen, Loschgeschule</t>
  </si>
  <si>
    <t>Michael-Poeschke-Grundschule Erlangen</t>
  </si>
  <si>
    <t>Liegnitzer Str. 22</t>
  </si>
  <si>
    <t>Mittelschule Erlangen Ernst-Penzoldt-Schule</t>
  </si>
  <si>
    <t>Pestalozzi-Grundschule Erlangen</t>
  </si>
  <si>
    <t>Grundschule Erlangen-Tennenlohe</t>
  </si>
  <si>
    <t>Enggleis 6</t>
  </si>
  <si>
    <t>Grundschule Erlangen, Mönauschule</t>
  </si>
  <si>
    <t>Steigerwaldallee 19</t>
  </si>
  <si>
    <t>Grundschule Eckental-Eschenau</t>
  </si>
  <si>
    <t>Pfarrgarten 1</t>
  </si>
  <si>
    <t>Priv. Montessori-Schule d.Montessori Trägervereins in Herzogenaurach (Grund- und Hauptschule)</t>
  </si>
  <si>
    <t>Lohhofer Str. 32</t>
  </si>
  <si>
    <t>Priv. Montessori-Mittelschule Erlangen</t>
  </si>
  <si>
    <t>Artilleriestr. 23</t>
  </si>
  <si>
    <t>Heinrich-Kirchner-Grundschule Erlangen</t>
  </si>
  <si>
    <t>Dompropststr. 6 - 8</t>
  </si>
  <si>
    <t>Grundschule Wilhermsdorf</t>
  </si>
  <si>
    <t>91452</t>
  </si>
  <si>
    <t>Wilhermsdorf</t>
  </si>
  <si>
    <t>Caspar-Löner-Grundschule Markt Erlbach</t>
  </si>
  <si>
    <t>Zennhäuser Weg 4</t>
  </si>
  <si>
    <t>91459</t>
  </si>
  <si>
    <t>Markt Erlbach</t>
  </si>
  <si>
    <t>Grundschule Neuhof a.d.Zenn</t>
  </si>
  <si>
    <t>Schulstr. 16 a</t>
  </si>
  <si>
    <t>90616</t>
  </si>
  <si>
    <t>Neuhof a.d.Zenn</t>
  </si>
  <si>
    <t>Grundschule  Markt Berolzheim-Dittenheim</t>
  </si>
  <si>
    <t>Meinheimer Str. 5</t>
  </si>
  <si>
    <t>91801</t>
  </si>
  <si>
    <t>Markt Berolzheim</t>
  </si>
  <si>
    <t>Grundschule Fürth, Frauenstraße</t>
  </si>
  <si>
    <t>Frauenstr. 15</t>
  </si>
  <si>
    <t>Grundschule Heilsbronn</t>
  </si>
  <si>
    <t>Nürnberger Str. 3</t>
  </si>
  <si>
    <t>Grundschule Fürth, Friedrich-Ebert-Straße</t>
  </si>
  <si>
    <t>Mittelschule Fürth Dr.-Gustav-Schickedanz-Schule</t>
  </si>
  <si>
    <t>Finkenschlag 45</t>
  </si>
  <si>
    <t>Grundschule Großenseebach</t>
  </si>
  <si>
    <t>Neue Str. 40</t>
  </si>
  <si>
    <t>91091</t>
  </si>
  <si>
    <t>Großenseebach</t>
  </si>
  <si>
    <t>Adalbert-Stifter-Grundschule Fürth</t>
  </si>
  <si>
    <t>Oberfürberger Str. 46</t>
  </si>
  <si>
    <t>Mittelschule Fürth, Kiderlinstraße</t>
  </si>
  <si>
    <t>Kiderlinstr. 4</t>
  </si>
  <si>
    <t>Grundschule Fürth, Kirchenplatz</t>
  </si>
  <si>
    <t>Kirchenplatz 5</t>
  </si>
  <si>
    <t>Grundschule Fürth, Maistraße</t>
  </si>
  <si>
    <t>Maistr. 19</t>
  </si>
  <si>
    <t>Mittelschule Fürth Otto-Seeling-Schule</t>
  </si>
  <si>
    <t>Otto-Seeling-Promenade 31</t>
  </si>
  <si>
    <t>Mittelschule Fürth Pestalozzistraße</t>
  </si>
  <si>
    <t>Pestalozzistr. 20</t>
  </si>
  <si>
    <t>90765</t>
  </si>
  <si>
    <t>Humanistische Grundschule Fürth, Freie Privatschule der Humanistischen Vereinigung</t>
  </si>
  <si>
    <t>Waldstr. 62</t>
  </si>
  <si>
    <t>Grundschule Fürth, Rosenstraße</t>
  </si>
  <si>
    <t>Rosenstraße 17</t>
  </si>
  <si>
    <t>Mittelschule Fürth, Schwabacher Straße</t>
  </si>
  <si>
    <t>Schwabacher Str. 86 - 88</t>
  </si>
  <si>
    <t>Grundschule Fürth, Soldnerstraße</t>
  </si>
  <si>
    <t>Soldnerstr. 50</t>
  </si>
  <si>
    <t>Mittelschule Fürth, Soldnerstraße</t>
  </si>
  <si>
    <t>Soldnerstr. 60</t>
  </si>
  <si>
    <t>Farrnbach-Grundschule Fürth</t>
  </si>
  <si>
    <t>Hummelstr. 9</t>
  </si>
  <si>
    <t>Grundschule Diespeck</t>
  </si>
  <si>
    <t>91456</t>
  </si>
  <si>
    <t>Diespeck</t>
  </si>
  <si>
    <t>Grundschule Fürth, Hans-Sachs-Straße</t>
  </si>
  <si>
    <t>Hans-Sachs-Str. 30</t>
  </si>
  <si>
    <t>Grundschule Fürth, Zedernstraße</t>
  </si>
  <si>
    <t>Zedernstr. 2 a</t>
  </si>
  <si>
    <t>Mittelschule Fürth Hans-Sachs-Straße / Seeackerstraße</t>
  </si>
  <si>
    <t>Hans-Sachs-Str. 34</t>
  </si>
  <si>
    <t>Mittelschule Fürth, Seeackerstraße</t>
  </si>
  <si>
    <t>Carlo-Schmid-Str. 39</t>
  </si>
  <si>
    <t>Priv. Montessori-Schule des Montessori-Vereins Roth-Schwabach e.V. in Büchenbach (GS u. HS)</t>
  </si>
  <si>
    <t>91186</t>
  </si>
  <si>
    <t>Büchenbach</t>
  </si>
  <si>
    <t>Grundschule Burgbernheim-Marktbergel</t>
  </si>
  <si>
    <t>91593</t>
  </si>
  <si>
    <t>Burgbernheim</t>
  </si>
  <si>
    <t>Grundschule Heideck</t>
  </si>
  <si>
    <t>Laffenauer Str. 14</t>
  </si>
  <si>
    <t>91180</t>
  </si>
  <si>
    <t>Heideck</t>
  </si>
  <si>
    <t>Grundschule Thalmässing</t>
  </si>
  <si>
    <t>91177</t>
  </si>
  <si>
    <t>Thalmässing</t>
  </si>
  <si>
    <t>Grundschule Büchenbach</t>
  </si>
  <si>
    <t>Dr.-Mehler-Grundschule Georgensgmünd</t>
  </si>
  <si>
    <t>Wiesenstr. 15</t>
  </si>
  <si>
    <t>91166</t>
  </si>
  <si>
    <t>Georgensgmünd</t>
  </si>
  <si>
    <t>Grundschule Spalt</t>
  </si>
  <si>
    <t>Dr.-Meyer-Str. 7</t>
  </si>
  <si>
    <t>91174</t>
  </si>
  <si>
    <t>Spalt</t>
  </si>
  <si>
    <t>Priv. Montessori-Volksschule Neusitz d.Montessori- Förderkreises Rothenburg o.d.T. e.V. (GS und HS)</t>
  </si>
  <si>
    <t>Waldstr. 15</t>
  </si>
  <si>
    <t>91616</t>
  </si>
  <si>
    <t>Neusitz</t>
  </si>
  <si>
    <t>Grundschule Nürnberg Georg-Paul-Amberger-Schule</t>
  </si>
  <si>
    <t>Amberger Str. 25</t>
  </si>
  <si>
    <t>Grundschule Nürnberg Bartholomäusschule</t>
  </si>
  <si>
    <t>Bartholomäusstr. 16</t>
  </si>
  <si>
    <t>Grundschule Abenberg</t>
  </si>
  <si>
    <t>Güssübelstr. 2</t>
  </si>
  <si>
    <t>Grundschule Nürnberg Bauernfeindschule</t>
  </si>
  <si>
    <t>Bauernfeindstr. 24</t>
  </si>
  <si>
    <t>Grundschule Nürnberg St. Johannis</t>
  </si>
  <si>
    <t>Adam-Kraft-Str. 2</t>
  </si>
  <si>
    <t>Grundschule Absberg-Haundorf</t>
  </si>
  <si>
    <t>Dorfstr. 62</t>
  </si>
  <si>
    <t>91729</t>
  </si>
  <si>
    <t>Haundorf</t>
  </si>
  <si>
    <t>Grundschule Nürnberg Bismarckstraße</t>
  </si>
  <si>
    <t>Bismarckstr. 20</t>
  </si>
  <si>
    <t>Mittelschule Nürnberg Bismarckstraße</t>
  </si>
  <si>
    <t>Grundschule Nürnberg Henry-Dunant-Schule</t>
  </si>
  <si>
    <t>Dunantstr. 10</t>
  </si>
  <si>
    <t>Grundschule Greding</t>
  </si>
  <si>
    <t>Grundschule Nürnberg Eibach</t>
  </si>
  <si>
    <t>Fürreuthweg 95</t>
  </si>
  <si>
    <t>Grundschule Nürnberg Erich-Kästner-Schule</t>
  </si>
  <si>
    <t>Eichstätter Str. 11</t>
  </si>
  <si>
    <t>90453</t>
  </si>
  <si>
    <t>Grundschule Nürnberg Kopernikusschule</t>
  </si>
  <si>
    <t>Grundschule Nürnberg Gebrüder-Grimm-Schule</t>
  </si>
  <si>
    <t>Grimmstr. 16</t>
  </si>
  <si>
    <t>Grundschule Nürnberg Friedrich-Hegel-Schule</t>
  </si>
  <si>
    <t>Neue Hegelstr. 17</t>
  </si>
  <si>
    <t>Grundschule Nürnberg Ziegelstein</t>
  </si>
  <si>
    <t>Heroldsberger Weg 42 a</t>
  </si>
  <si>
    <t>Grundschule Nürnberg Birkenwald-Schule</t>
  </si>
  <si>
    <t>Herriedener Str. 25</t>
  </si>
  <si>
    <t>90449</t>
  </si>
  <si>
    <t>Grundschule Nürnberg Friedrich-Wilhelm-Herschel-Schule</t>
  </si>
  <si>
    <t>Friedrich-Wilhelm-Herschel-Mittelschule Nürnberg</t>
  </si>
  <si>
    <t>Grundschule Schopfloch</t>
  </si>
  <si>
    <t>91626</t>
  </si>
  <si>
    <t>Schopfloch</t>
  </si>
  <si>
    <t>Grundschule Adelsdorf</t>
  </si>
  <si>
    <t>Obere Bachgasse 21</t>
  </si>
  <si>
    <t>91325</t>
  </si>
  <si>
    <t>Adelsdorf</t>
  </si>
  <si>
    <t>Hummelsteiner Weg 25</t>
  </si>
  <si>
    <t>Mittelschule Nürnberg, Hummelsteiner Weg</t>
  </si>
  <si>
    <t>Grundschule Nürnberg Insel Schütt</t>
  </si>
  <si>
    <t>Hintere Insel Schütt 5</t>
  </si>
  <si>
    <t>Mittelschule Nürnberg, Insel Schütt</t>
  </si>
  <si>
    <t>Adalbert-Stifter-Mittelschule Nürnberg</t>
  </si>
  <si>
    <t>Julius-Leber-Str. 108</t>
  </si>
  <si>
    <t>Kalchreuther Str. 130</t>
  </si>
  <si>
    <t>Grundschule Nürnberg Knauerschule</t>
  </si>
  <si>
    <t>Grundschule Nürnberg Ketteler-Schule</t>
  </si>
  <si>
    <t>Leerstetter Str. 3</t>
  </si>
  <si>
    <t>Grundschule Nürnberg Maiacher Schule</t>
  </si>
  <si>
    <t>Maiacher Str. 18</t>
  </si>
  <si>
    <t>Grundschule Nürnberg Laufamholz</t>
  </si>
  <si>
    <t>Moritzbergstr. 21</t>
  </si>
  <si>
    <t>Mittelschule Nürnberg, Neptunweg</t>
  </si>
  <si>
    <t>Neptunweg 19</t>
  </si>
  <si>
    <t>Grundschule Nürnberg Gebersdorf</t>
  </si>
  <si>
    <t>Gebersdorfer Str. 175</t>
  </si>
  <si>
    <t>Konrad-Groß-Mittelschule Nürnberg</t>
  </si>
  <si>
    <t>Oedenberger Str. 135</t>
  </si>
  <si>
    <t>Grundschule Nürnberg Carl-von-Ossietzky-Schule</t>
  </si>
  <si>
    <t>Ossietzkystr. 2</t>
  </si>
  <si>
    <t>Carl-von-Ossietzky-Mittelschule Nürnberg</t>
  </si>
  <si>
    <t>Grundschule Nürnberg Paniersplatz</t>
  </si>
  <si>
    <t>Paniersplatz 37</t>
  </si>
  <si>
    <t>Preißlerstr. 6</t>
  </si>
  <si>
    <t>Johann-Daniel-Preißler-Mittelschule Nürnberg</t>
  </si>
  <si>
    <t>Grundschule Lonnerstadt-Weisachgrund</t>
  </si>
  <si>
    <t>91475</t>
  </si>
  <si>
    <t>Lonnerstadt</t>
  </si>
  <si>
    <t>Grundschule Nürnberg Regenbogenschule</t>
  </si>
  <si>
    <t>Regenbogenstr. 73</t>
  </si>
  <si>
    <t>Grundschule Nürnberg Reutersbrunnenschule</t>
  </si>
  <si>
    <t>Georg-Holzbauer-Mittelschule Nürnberg</t>
  </si>
  <si>
    <t>Saarbrückener Str. 26</t>
  </si>
  <si>
    <t>Grundschule Nürnberg Astrid-Lindgren-Schule</t>
  </si>
  <si>
    <t>Grundschule Röttenbach</t>
  </si>
  <si>
    <t>91341</t>
  </si>
  <si>
    <t>Röttenbach</t>
  </si>
  <si>
    <t>Grundschule Nürnberg Scharrerschule</t>
  </si>
  <si>
    <t>Scharrerstr. 33</t>
  </si>
  <si>
    <t>Schnecklein 6</t>
  </si>
  <si>
    <t>96172</t>
  </si>
  <si>
    <t>Mittelschule Nürnberg, Scharrerschule</t>
  </si>
  <si>
    <t>Mittelschule Nürnberg Schlößleinsgasse</t>
  </si>
  <si>
    <t>Schlößleinsgasse 8</t>
  </si>
  <si>
    <t>Grundschule Nürnberg Dr.-Theo-Schöller-Schule</t>
  </si>
  <si>
    <t>Dr.-Theo-Schöller-Mittelschule Nürnberg</t>
  </si>
  <si>
    <t>Priv. Montessori-Mittelschule Lauf a.d.Pegnitz der Montessori- Vereinigung Nürnberger Land e.V.</t>
  </si>
  <si>
    <t>Daschstr. 16</t>
  </si>
  <si>
    <t>Grundschule Nürnberg Michael-Ende-Schule</t>
  </si>
  <si>
    <t>Michael-Ende-Str. 20</t>
  </si>
  <si>
    <t>Veit-vom-Berg-Grundschule Uehlfeld</t>
  </si>
  <si>
    <t>Veit-vom-Berg-Str. 13</t>
  </si>
  <si>
    <t>91486</t>
  </si>
  <si>
    <t>Uehlfeld</t>
  </si>
  <si>
    <t>Mittelschule Nürnberg, St. Leonhard</t>
  </si>
  <si>
    <t>Schweinauer Str. 20</t>
  </si>
  <si>
    <t>Grundschule Nürnberg Sperberschule</t>
  </si>
  <si>
    <t>Sperberstr. 85</t>
  </si>
  <si>
    <t>Grundschule Bechhofen</t>
  </si>
  <si>
    <t>Pestalozzistr. 24</t>
  </si>
  <si>
    <t>91572</t>
  </si>
  <si>
    <t>Bechhofen</t>
  </si>
  <si>
    <t>Mittelschule Nürnberg, Sperberschule</t>
  </si>
  <si>
    <t>Grundschule Nürnberg Thoner Espan</t>
  </si>
  <si>
    <t>Am Thoner Espan 10</t>
  </si>
  <si>
    <t>90425</t>
  </si>
  <si>
    <t>Thusnelda-Mittelschule Nürnberg</t>
  </si>
  <si>
    <t>Thusneldastr. 5</t>
  </si>
  <si>
    <t>Grundschule Nürnberg Ludwig-Uhland-Schule</t>
  </si>
  <si>
    <t>Uhlandstr. 33</t>
  </si>
  <si>
    <t>Ludwig-Uhland-Mittelschule Nürnberg</t>
  </si>
  <si>
    <t>Grundschule Nürnberg Zerzabelshof</t>
  </si>
  <si>
    <t>Viatisstr. 270</t>
  </si>
  <si>
    <t>Grundschule Nürnberg Wahlerschule</t>
  </si>
  <si>
    <t>Holsteiner Str. 2 a</t>
  </si>
  <si>
    <t>Grundschule Nürnberg Friedrich-Wanderer-Schule</t>
  </si>
  <si>
    <t>Wandererstr. 170</t>
  </si>
  <si>
    <t>Grundschule Herrieden</t>
  </si>
  <si>
    <t>Steinweg 8</t>
  </si>
  <si>
    <t>Grundschule Nürnberg Wiesenschule</t>
  </si>
  <si>
    <t>Wiesenstr. 68</t>
  </si>
  <si>
    <t>Grundschule Nürnberg Gretel-Bergmann-Schule</t>
  </si>
  <si>
    <t>Bertolt-Brecht-Str. 35</t>
  </si>
  <si>
    <t>Grundschule Nürnberg Altenfurt</t>
  </si>
  <si>
    <t>Hermann-Kolb-Str. 53</t>
  </si>
  <si>
    <t>90475</t>
  </si>
  <si>
    <t>Grundschule Nürnberg Fischbach</t>
  </si>
  <si>
    <t>Fischbacher Hauptstr. 118</t>
  </si>
  <si>
    <t>Grundschule Nürnberg Großgründlach</t>
  </si>
  <si>
    <t>Reutleser Str. 6</t>
  </si>
  <si>
    <t>Mittelschule Nürnberg-Katzwang</t>
  </si>
  <si>
    <t>Katzwanger Hauptstr. 19</t>
  </si>
  <si>
    <t>Grundschule Nürnberg Martin-Luther-King-Schule</t>
  </si>
  <si>
    <t>Luther-King-Str. 14</t>
  </si>
  <si>
    <t>90455</t>
  </si>
  <si>
    <t>Friedrich-Staedtler-Mittelschule Nürnberg</t>
  </si>
  <si>
    <t>Neunhofer Hauptstr. 73</t>
  </si>
  <si>
    <t>Grundschule Nürnberg Max-Beckmann-Schule</t>
  </si>
  <si>
    <t>Beckmannstr. 2</t>
  </si>
  <si>
    <t>Georg-Ledebour-Mittelschule Nürnberg</t>
  </si>
  <si>
    <t>Georg-Ledebour-Str. 7</t>
  </si>
  <si>
    <t>Grundschule Nürnberg Theodor-Billroth-Schule</t>
  </si>
  <si>
    <t>Billrothstr. 16</t>
  </si>
  <si>
    <t>Robert-Bosch-Mittelschule Nürnberg</t>
  </si>
  <si>
    <t>Herriedener Str. 29</t>
  </si>
  <si>
    <t>Mittelschule Nürnberg-Altenfurt</t>
  </si>
  <si>
    <t>Grundschule Nürnberg Helene-von-Forster-Schule</t>
  </si>
  <si>
    <t>Am Röthenbacher Landgraben 65</t>
  </si>
  <si>
    <t>Anton-Seitz-Mittelschule Roth</t>
  </si>
  <si>
    <t>Peter-Henlein-Str. 1</t>
  </si>
  <si>
    <t>Gustav-Weißkopf-Grundschule Leutershausen</t>
  </si>
  <si>
    <t>Alter Postberg 7</t>
  </si>
  <si>
    <t>91578</t>
  </si>
  <si>
    <t>Leutershausen</t>
  </si>
  <si>
    <t>Grundschule Wilburgstetten</t>
  </si>
  <si>
    <t>Weiltinger Str. 2</t>
  </si>
  <si>
    <t>91634</t>
  </si>
  <si>
    <t>Wilburgstetten</t>
  </si>
  <si>
    <t>Grundschule Hesselberg-Süd, Wittelshofen</t>
  </si>
  <si>
    <t>91749</t>
  </si>
  <si>
    <t>Wittelshofen</t>
  </si>
  <si>
    <t>Grundschule Fürth, Schwabacher Straße</t>
  </si>
  <si>
    <t>Grundschule Fürth, Seeackerstraße</t>
  </si>
  <si>
    <t>Grundschule Eckental-Eckenhaid</t>
  </si>
  <si>
    <t>Heidestr. 11</t>
  </si>
  <si>
    <t>Grundschule Roth - Nordring</t>
  </si>
  <si>
    <t>Veit-Stoß-Str. 49</t>
  </si>
  <si>
    <t>Rangauschule - Grundschule Cadolzburg-Egersdorf</t>
  </si>
  <si>
    <t>Rangaustr. 1</t>
  </si>
  <si>
    <t>Jenaplan-Schule Nürnberg Priv. Grundschule des Jenaplan-Schulvereins Nürnberg e.V.</t>
  </si>
  <si>
    <t>Pillenreuther Str. 165</t>
  </si>
  <si>
    <t>Grundschule Fürth, Pestalozzistraße</t>
  </si>
  <si>
    <t>Grundschule Weisendorf</t>
  </si>
  <si>
    <t>Reuther Weg 3 - 5</t>
  </si>
  <si>
    <t>Glogauer Str. 27</t>
  </si>
  <si>
    <t>Grundschule Lichtenau</t>
  </si>
  <si>
    <t>91586</t>
  </si>
  <si>
    <t>Lichtenau</t>
  </si>
  <si>
    <t>Grundschule Neuendettelsau</t>
  </si>
  <si>
    <t>Friedrich-Bauer-Str. 27</t>
  </si>
  <si>
    <t>Maria-Ward-Grundschule Nürnberg der Erzdiözese Bamberg</t>
  </si>
  <si>
    <t>Private Wilhelm-Löhe-Grundschule Nürnberg</t>
  </si>
  <si>
    <t>Christian-Maar-Grundschule Schwabach</t>
  </si>
  <si>
    <t>Galgengartenstr. 3</t>
  </si>
  <si>
    <t>Johannes-Helm-Grundschule Schwabach</t>
  </si>
  <si>
    <t>Penzendorfer Straße 10</t>
  </si>
  <si>
    <t>Johannes-Kern-Mittelschule Schwabach</t>
  </si>
  <si>
    <t>Paul-Goppelt-Straße 4</t>
  </si>
  <si>
    <t>Karl-Dehm-Mittelschule Schwabach</t>
  </si>
  <si>
    <t>Gutenbergstr. 22</t>
  </si>
  <si>
    <t>Luitpold-Grundschule Schwabach</t>
  </si>
  <si>
    <t>Schillerplatz 1</t>
  </si>
  <si>
    <t>Grundschule Petersaurach</t>
  </si>
  <si>
    <t>Wicklesgreuther Str. 16</t>
  </si>
  <si>
    <t>91580</t>
  </si>
  <si>
    <t>Petersaurach</t>
  </si>
  <si>
    <t>Grundschule Schwabach, Zwieseltalschule</t>
  </si>
  <si>
    <t>Am Wasserschloß 65</t>
  </si>
  <si>
    <t>Grundschule Windsbach</t>
  </si>
  <si>
    <t>Jahnring 1</t>
  </si>
  <si>
    <t>Grundschule Wolframs-Eschenbach</t>
  </si>
  <si>
    <t>Steingrubenweg 3</t>
  </si>
  <si>
    <t>91639</t>
  </si>
  <si>
    <t>Wolframs-Eschenbach</t>
  </si>
  <si>
    <t>Grundschule Fürth, John-F.-Kennedy-Straße</t>
  </si>
  <si>
    <t>John-F.-Kennedy-Str. 23</t>
  </si>
  <si>
    <t>Grundschule Dentlein a.Forst</t>
  </si>
  <si>
    <t>Feuchtwanger Str. 16</t>
  </si>
  <si>
    <t>91599</t>
  </si>
  <si>
    <t>Dentlein a.Forst</t>
  </si>
  <si>
    <t>Eichelberg-Grundschule Arberg</t>
  </si>
  <si>
    <t>91722</t>
  </si>
  <si>
    <t>Arberg</t>
  </si>
  <si>
    <t>Mittelschule Bechhofen</t>
  </si>
  <si>
    <t>Grundschule Feuchtwangen-Land</t>
  </si>
  <si>
    <t>Dr.-Hans-Güthlein-Weg 14</t>
  </si>
  <si>
    <t>Grundschule Mitteleschenbach</t>
  </si>
  <si>
    <t>91734</t>
  </si>
  <si>
    <t>Mitteleschenbach</t>
  </si>
  <si>
    <t>Mittelschule Dietenhofen</t>
  </si>
  <si>
    <t>90599</t>
  </si>
  <si>
    <t>Dietenhofen</t>
  </si>
  <si>
    <t>Grundschule Feuchtwangen-Stadt</t>
  </si>
  <si>
    <t>Albrecht-von-Eyb-Grundschule Burgoberbach</t>
  </si>
  <si>
    <t>Wassertrüdinger Straße 15</t>
  </si>
  <si>
    <t>91595</t>
  </si>
  <si>
    <t>Burgoberbach</t>
  </si>
  <si>
    <t>Grundschule Eckental-Brand</t>
  </si>
  <si>
    <t>Nelkenstr. 16</t>
  </si>
  <si>
    <t>Mittelschule Dentlein a.Forst</t>
  </si>
  <si>
    <t>Grundschule Dietenhofen</t>
  </si>
  <si>
    <t>Christoph-von-Schmid-Grundschule Dinkelsbühl</t>
  </si>
  <si>
    <t>Alte Promenade 24</t>
  </si>
  <si>
    <t>Hans-von-Raumer-Mittelschule Dinkelsbühl</t>
  </si>
  <si>
    <t>Wörter Str. 12</t>
  </si>
  <si>
    <t>Grundschule Segringen</t>
  </si>
  <si>
    <t>Segringen 13</t>
  </si>
  <si>
    <t>Grundschule Dombühl-Weißenkirchberg</t>
  </si>
  <si>
    <t>Bahnhofstr. 19</t>
  </si>
  <si>
    <t>91601</t>
  </si>
  <si>
    <t>Dombühl</t>
  </si>
  <si>
    <t>Grundschule Dürrwangen</t>
  </si>
  <si>
    <t>Dinkelsbühler Straße 8</t>
  </si>
  <si>
    <t>91602</t>
  </si>
  <si>
    <t>Dürrwangen</t>
  </si>
  <si>
    <t>Grundschule Ehingen</t>
  </si>
  <si>
    <t>Wittelshofener Str. 32</t>
  </si>
  <si>
    <t>91725</t>
  </si>
  <si>
    <t>Ehingen</t>
  </si>
  <si>
    <t>Mittelschule Feuchtwangen-Stadt</t>
  </si>
  <si>
    <t>Mittelschule Feuchtwangen-Land</t>
  </si>
  <si>
    <t>Grundschule Flachslanden</t>
  </si>
  <si>
    <t>91604</t>
  </si>
  <si>
    <t>Flachslanden</t>
  </si>
  <si>
    <t>Grundschule Colmberg</t>
  </si>
  <si>
    <t>Gartenstraße 2</t>
  </si>
  <si>
    <t>91598</t>
  </si>
  <si>
    <t>Colmberg</t>
  </si>
  <si>
    <t>Grundschule Geslau-Windelsbach</t>
  </si>
  <si>
    <t>91608</t>
  </si>
  <si>
    <t>Geslau</t>
  </si>
  <si>
    <t>Grundschule Gebsattel-Insingen-Neusitz</t>
  </si>
  <si>
    <t>Bahnhofweg 5</t>
  </si>
  <si>
    <t>91607</t>
  </si>
  <si>
    <t>Gebsattel</t>
  </si>
  <si>
    <t>Priv. Grundschule der Frieda Lang Haus für Kinder gGmbH in Uffenheim</t>
  </si>
  <si>
    <t>Grundschule Rednitzhembach</t>
  </si>
  <si>
    <t>Zwischen den Brücken 3</t>
  </si>
  <si>
    <t>Rednitzhembach</t>
  </si>
  <si>
    <t>Comenius-Grundschule Bürglein</t>
  </si>
  <si>
    <t>Großhabersdorfer Str. 13</t>
  </si>
  <si>
    <t>Mittelschule Herrieden</t>
  </si>
  <si>
    <t>Priv. Grundschule des Montessori Trägervereins Weißenburg-Gunzenhausen in Höttingen</t>
  </si>
  <si>
    <t>91798</t>
  </si>
  <si>
    <t>Höttingen</t>
  </si>
  <si>
    <t>Private Wilhelm-Löhe-Mittelschule Nürnberg</t>
  </si>
  <si>
    <t>Grundschule Langfurth-Burk</t>
  </si>
  <si>
    <t>Hauptstr. 36</t>
  </si>
  <si>
    <t>91731</t>
  </si>
  <si>
    <t>Langfurth</t>
  </si>
  <si>
    <t>Mittelschule Lehrberg</t>
  </si>
  <si>
    <t>91611</t>
  </si>
  <si>
    <t>Lehrberg</t>
  </si>
  <si>
    <t>Gustav-Weißkopf-Mittelschule Leutershausen</t>
  </si>
  <si>
    <t>Grundschule Emskirchen</t>
  </si>
  <si>
    <t>91448</t>
  </si>
  <si>
    <t>Emskirchen</t>
  </si>
  <si>
    <t>Mittelschule Lichtenau</t>
  </si>
  <si>
    <t>Grundschule Merkendorf</t>
  </si>
  <si>
    <t>Bammersdorfer Str. 6</t>
  </si>
  <si>
    <t>91732</t>
  </si>
  <si>
    <t>Merkendorf</t>
  </si>
  <si>
    <t>Grundschule am Limes Mönchsroth</t>
  </si>
  <si>
    <t>91614</t>
  </si>
  <si>
    <t>Mönchsroth</t>
  </si>
  <si>
    <t>Mittelschule Neuendettelsau</t>
  </si>
  <si>
    <t>Friedrich-Bauer-Straße 27</t>
  </si>
  <si>
    <t>Grundschule Oberdachstetten</t>
  </si>
  <si>
    <t>Schulstraße 6</t>
  </si>
  <si>
    <t>91617</t>
  </si>
  <si>
    <t>Oberdachstetten</t>
  </si>
  <si>
    <t>Grundschule Oberscheckenbach</t>
  </si>
  <si>
    <t>Oberscheckenbach 35</t>
  </si>
  <si>
    <t>91620</t>
  </si>
  <si>
    <t>Ohrenbach</t>
  </si>
  <si>
    <t>Grundschule Ornbau</t>
  </si>
  <si>
    <t>Altstadt 5</t>
  </si>
  <si>
    <t>91737</t>
  </si>
  <si>
    <t>Ornbau</t>
  </si>
  <si>
    <t>Mittelschule Heilsbronn-Petersaurach</t>
  </si>
  <si>
    <t>Wicklesgreuther Straße 16</t>
  </si>
  <si>
    <t>Toppler-Grundschule Rothenburg o.d.Tauber</t>
  </si>
  <si>
    <t>Topplerweg 15</t>
  </si>
  <si>
    <t>Valentin-Ickelsamer-Mittelschule Rothenburg o.d.Tauber</t>
  </si>
  <si>
    <t>Dinkelsbühler Str. 3</t>
  </si>
  <si>
    <t>Rusam-Grundschule Sachsen b.Ansbach</t>
  </si>
  <si>
    <t>Milmersdorfer Weg 7</t>
  </si>
  <si>
    <t>91623</t>
  </si>
  <si>
    <t>Sachsen b.Ansbach</t>
  </si>
  <si>
    <t>Mittelschule Schillingsfürst</t>
  </si>
  <si>
    <t>Mörikestraße 6</t>
  </si>
  <si>
    <t>Grundschule Schnelldorf</t>
  </si>
  <si>
    <t>Am Dornfeld 2</t>
  </si>
  <si>
    <t>91625</t>
  </si>
  <si>
    <t>Schnelldorf</t>
  </si>
  <si>
    <t>Grundschule Schillingsfürst</t>
  </si>
  <si>
    <t>Grundschule Wassertrüdingen</t>
  </si>
  <si>
    <t>Weinbergweg 16</t>
  </si>
  <si>
    <t>Markgrafen-Grundschule Weidenbach</t>
  </si>
  <si>
    <t>Triesdorfer Straße 16</t>
  </si>
  <si>
    <t>Eichenberg-Grundschule Weihenzell</t>
  </si>
  <si>
    <t>Am Eichenberg 16</t>
  </si>
  <si>
    <t>91629</t>
  </si>
  <si>
    <t>Weihenzell</t>
  </si>
  <si>
    <t>Grundschule Weiltingen</t>
  </si>
  <si>
    <t>91744</t>
  </si>
  <si>
    <t>Weiltingen</t>
  </si>
  <si>
    <t>Johann-Anton-von-Zehmen-Grundschule Aurach-Elbersroth-Weinberg</t>
  </si>
  <si>
    <t>Im Mooshof 3</t>
  </si>
  <si>
    <t>91589</t>
  </si>
  <si>
    <t>Aurach</t>
  </si>
  <si>
    <t>Grundschule Wieseth</t>
  </si>
  <si>
    <t>Hauptstr. 67</t>
  </si>
  <si>
    <t>91632</t>
  </si>
  <si>
    <t>Wieseth</t>
  </si>
  <si>
    <t>Grundschule Nennslingen</t>
  </si>
  <si>
    <t>Pfraunfelder Str. 4</t>
  </si>
  <si>
    <t>91790</t>
  </si>
  <si>
    <t>Nennslingen</t>
  </si>
  <si>
    <t>Mittelschule Windsbach</t>
  </si>
  <si>
    <t>Luise-Leikam-Schule, Grundschule der Evangelischen Schulstiftung Fürth</t>
  </si>
  <si>
    <t>Benno-Mayer-Str. 9 - 13</t>
  </si>
  <si>
    <t>Mittelschule Wolframs-Eschenbach</t>
  </si>
  <si>
    <t>Grundschule Hahnenkamm - Heidenheim</t>
  </si>
  <si>
    <t>Heidostraße 2 - 4</t>
  </si>
  <si>
    <t>91719</t>
  </si>
  <si>
    <t>Heidenheim</t>
  </si>
  <si>
    <t>Grundschule Velden-Hartenstein-Vorra</t>
  </si>
  <si>
    <t>Jacob-Eckart-Str. 16 - 18</t>
  </si>
  <si>
    <t>91235</t>
  </si>
  <si>
    <t>Thusnelda-Grundschule Nürnberg</t>
  </si>
  <si>
    <t>Grundschule Ellingen</t>
  </si>
  <si>
    <t>Heinrich-von-Hornstein-Str. 1</t>
  </si>
  <si>
    <t>91792</t>
  </si>
  <si>
    <t>Ellingen</t>
  </si>
  <si>
    <t>Grundschule Lehrberg</t>
  </si>
  <si>
    <t>Grundschule Nürnberg-Katzwang</t>
  </si>
  <si>
    <t>Grundschule Aurachtal</t>
  </si>
  <si>
    <t>91086</t>
  </si>
  <si>
    <t>Aurachtal</t>
  </si>
  <si>
    <t>Grundschule Baiersdorf</t>
  </si>
  <si>
    <t>Bodenschatzstraße 9</t>
  </si>
  <si>
    <t>Mittelschule Baiersdorf</t>
  </si>
  <si>
    <t>Am Igelsdorfer Weg 2</t>
  </si>
  <si>
    <t>Grundschule Bubenreuth</t>
  </si>
  <si>
    <t>Binsenstraße 24</t>
  </si>
  <si>
    <t>91088</t>
  </si>
  <si>
    <t>Bubenreuth</t>
  </si>
  <si>
    <t>Betty-Staedtler-Mittelschule Wassertrüdingen</t>
  </si>
  <si>
    <t>Weinbergweg 14</t>
  </si>
  <si>
    <t>Konrad-Groß-Grundschule Nürnberg</t>
  </si>
  <si>
    <t>Adalbert-Stifter-Grundschule Nürnberg</t>
  </si>
  <si>
    <t>Grundschule Hemhofen</t>
  </si>
  <si>
    <t>Blumenstraße 35</t>
  </si>
  <si>
    <t>91334</t>
  </si>
  <si>
    <t>Hemhofen</t>
  </si>
  <si>
    <t>Schustergasse 5</t>
  </si>
  <si>
    <t>90562</t>
  </si>
  <si>
    <t>Heroldsberg</t>
  </si>
  <si>
    <t>Grundschule Herzogenaurach</t>
  </si>
  <si>
    <t>Edergasse 17</t>
  </si>
  <si>
    <t>Mittelschule Herzogenaurach</t>
  </si>
  <si>
    <t>Burgstaller Weg 16</t>
  </si>
  <si>
    <t>Grundschule Happurg</t>
  </si>
  <si>
    <t>Pommelsbrunner Weg 13</t>
  </si>
  <si>
    <t>91230</t>
  </si>
  <si>
    <t>Happurg</t>
  </si>
  <si>
    <t>Grundschule Höchstadt a.d.Aisch-Süd</t>
  </si>
  <si>
    <t>Graslitzer Straße 22</t>
  </si>
  <si>
    <t>Private Mittelschule des Seraphischen Liebeswerk Altötting im Liebfrauenhaus Herzogenaurach</t>
  </si>
  <si>
    <t>Erlanger Str. 35</t>
  </si>
  <si>
    <t>Grundschule Hannberg in Heßdorf</t>
  </si>
  <si>
    <t>Kirchensteig 2</t>
  </si>
  <si>
    <t>91093</t>
  </si>
  <si>
    <t>Heßdorf</t>
  </si>
  <si>
    <t>Anton-Wölker-Grundschule Höchstadt a.d.Aisch</t>
  </si>
  <si>
    <t>Wachenrother Weg 5</t>
  </si>
  <si>
    <t>Ritter-von-Spix-Schule Mittelschule Höchstadt a.d.Aisch</t>
  </si>
  <si>
    <t>Bergstraße 6</t>
  </si>
  <si>
    <t>Grundschule Kalchreuth</t>
  </si>
  <si>
    <t>Kalchreuth</t>
  </si>
  <si>
    <t>Grundschule Möhrendorf</t>
  </si>
  <si>
    <t>91096</t>
  </si>
  <si>
    <t>Möhrendorf</t>
  </si>
  <si>
    <t>Grundschule Niederndorf</t>
  </si>
  <si>
    <t>Buchenbühler-Grundschule Nürnberg</t>
  </si>
  <si>
    <t>Grundschule Spardorf</t>
  </si>
  <si>
    <t>Grundschule Uttenreuth</t>
  </si>
  <si>
    <t>Breslauer Straße 39</t>
  </si>
  <si>
    <t>Uttenreuth</t>
  </si>
  <si>
    <t>Grundschule Heroldsberg</t>
  </si>
  <si>
    <t>Grundschule Eckental-Forth</t>
  </si>
  <si>
    <t>Martin-Luther-Straße 37</t>
  </si>
  <si>
    <t>Mittelschule Eckental</t>
  </si>
  <si>
    <t>Grundschule Nürnberg, Georg-Ledebour-Schule</t>
  </si>
  <si>
    <t>Grundschule Hammerbachtal in Offenhausen</t>
  </si>
  <si>
    <t>Offenhausen</t>
  </si>
  <si>
    <t>Friedrich-Staedtler-Grundschule Nürnberg</t>
  </si>
  <si>
    <t>Grundschule Cadolzburg</t>
  </si>
  <si>
    <t>Sudetenstr. 34</t>
  </si>
  <si>
    <t>Mittelschule Cadolzburg</t>
  </si>
  <si>
    <t>Breslauer Straße 1</t>
  </si>
  <si>
    <t>Grundschule Großhabersdorf</t>
  </si>
  <si>
    <t>Sonnenblick 4</t>
  </si>
  <si>
    <t>90613</t>
  </si>
  <si>
    <t>Großhabersdorf</t>
  </si>
  <si>
    <t>Grundschule Langenzenn</t>
  </si>
  <si>
    <t>Klaushofer Weg 2</t>
  </si>
  <si>
    <t>Mittelschule Langenzenn-Veitsbronn</t>
  </si>
  <si>
    <t>Klaushofer Weg 4</t>
  </si>
  <si>
    <t>Bibertgrundschule Zirndorf-Wintersdorf</t>
  </si>
  <si>
    <t>Frankenstr. 8</t>
  </si>
  <si>
    <t>Grundschule Oberasbach-Altenberg</t>
  </si>
  <si>
    <t>Kirchenweg 47</t>
  </si>
  <si>
    <t>Pestalozzi-Grundschule Oberasbach</t>
  </si>
  <si>
    <t>Pestalozzi-Mittelschule Oberasbach</t>
  </si>
  <si>
    <t>Grundschule Roßtal</t>
  </si>
  <si>
    <t>90574</t>
  </si>
  <si>
    <t>Roßtal</t>
  </si>
  <si>
    <t>Grundschule Stein</t>
  </si>
  <si>
    <t>Neuwerker Weg 29</t>
  </si>
  <si>
    <t>Erich Kästner Grundschule Veitsbronn</t>
  </si>
  <si>
    <t>Retzelfembacher Str. 54</t>
  </si>
  <si>
    <t>90587</t>
  </si>
  <si>
    <t>Veitsbronn</t>
  </si>
  <si>
    <t>Mittelschule Wilhermsdorf</t>
  </si>
  <si>
    <t>Grundschule Zirndorf II</t>
  </si>
  <si>
    <t>Grundschule Zirndorf I</t>
  </si>
  <si>
    <t>Geisleithenstr. 28</t>
  </si>
  <si>
    <t>Mittelschule Zirndorf</t>
  </si>
  <si>
    <t>Volkhardtstr. 5</t>
  </si>
  <si>
    <t>Mittelschule Roßtal</t>
  </si>
  <si>
    <t>Wilhelm-Löhe-Straße 17</t>
  </si>
  <si>
    <t>Mittelschule Stein</t>
  </si>
  <si>
    <t>Priv. Montessori-Grundschule Erlangen</t>
  </si>
  <si>
    <t>Evangelische Grundschule  Ansbach der Evang.-Luth. Gesamtkirchengemeinde Ansbach</t>
  </si>
  <si>
    <t>Grundschule Alfeld</t>
  </si>
  <si>
    <t>Hersbrucker Str. 13</t>
  </si>
  <si>
    <t>91236</t>
  </si>
  <si>
    <t>Alfeld</t>
  </si>
  <si>
    <t>Grundschule Altdorf b.Nürnberg</t>
  </si>
  <si>
    <t>Hagenhausener Straße 5</t>
  </si>
  <si>
    <t>Inklusive Montessori-Grundschule des Montessori-Vereins Ansbach e.V.</t>
  </si>
  <si>
    <t>Brauhausstr. 13</t>
  </si>
  <si>
    <t>Grundschule Behringersdorf</t>
  </si>
  <si>
    <t>Schürstabstr. 6</t>
  </si>
  <si>
    <t>90571</t>
  </si>
  <si>
    <t>Schwaig b.Nürnberg</t>
  </si>
  <si>
    <t>Grundschule Burgthann</t>
  </si>
  <si>
    <t>Mimberger Str. 28</t>
  </si>
  <si>
    <t>90559</t>
  </si>
  <si>
    <t>Burgthann</t>
  </si>
  <si>
    <t>Grundschule Ezelsdorf Goldhut-Schule</t>
  </si>
  <si>
    <t>Grundschule Diepersdorf-Leinburg</t>
  </si>
  <si>
    <t>Diepersdorfer Hauptstr. 38</t>
  </si>
  <si>
    <t>91227</t>
  </si>
  <si>
    <t>Leinburg</t>
  </si>
  <si>
    <t>Grundschule Feucht</t>
  </si>
  <si>
    <t>Mittelschule Feucht</t>
  </si>
  <si>
    <t>Private Mittelschule des Montessori-Trägerverein Weißenburg-Gunzenhausen e.V. in Pleinfeld</t>
  </si>
  <si>
    <t>Sportpark 3</t>
  </si>
  <si>
    <t>91785</t>
  </si>
  <si>
    <t>Pleinfeld</t>
  </si>
  <si>
    <t>Bertolt-Brecht-Mittelschule Nürnberg</t>
  </si>
  <si>
    <t>Mittelschule Happurg</t>
  </si>
  <si>
    <t>Private Grundschule des Seraphischen Liebeswerk Altötting im Liebfrauenhaus Herzogenaurach</t>
  </si>
  <si>
    <t>Mose-Schule Nürnberg, Adventistische Grundschule</t>
  </si>
  <si>
    <t>Kilianstr. 260</t>
  </si>
  <si>
    <t>Montessori-Grundschule Nürnberg des MONTESSORI Förderkreis Nürnberg e.V.</t>
  </si>
  <si>
    <t>Grete-Schickedanz-Grundschule  Hersbruck</t>
  </si>
  <si>
    <t>Happurger Str. 7</t>
  </si>
  <si>
    <t>Grete-Schickedanz-Mittelschule Hersbruck</t>
  </si>
  <si>
    <t>Grundschule Heuchling</t>
  </si>
  <si>
    <t>Grundschule Kirchensittenbach</t>
  </si>
  <si>
    <t>Mühlwiese 1</t>
  </si>
  <si>
    <t>91241</t>
  </si>
  <si>
    <t>Kirchensittenbach</t>
  </si>
  <si>
    <t>Bertlein-Grundschule II Lauf a.d.Pegnitz</t>
  </si>
  <si>
    <t>Mittelschule Lauf a.d.Pegnitz II</t>
  </si>
  <si>
    <t>Grundschule I Rudolfshof</t>
  </si>
  <si>
    <t>Reichenberger Str. 2</t>
  </si>
  <si>
    <t>Mittelschule Lauf a.d.Pegnitz I</t>
  </si>
  <si>
    <t>Kunigundenstr. 17</t>
  </si>
  <si>
    <t>Private Montessori Grundschule Fürth des Montessori Initiative Fürth e. V.</t>
  </si>
  <si>
    <t>Kapellenstraße 45</t>
  </si>
  <si>
    <t>Grundschule Neuhaus a.d.Pegnitz</t>
  </si>
  <si>
    <t>Königsteiner Str. 22</t>
  </si>
  <si>
    <t>91284</t>
  </si>
  <si>
    <t>Neuhaus a.d.Pegnitz</t>
  </si>
  <si>
    <t>Grundschule Neunkirchen a.Sand</t>
  </si>
  <si>
    <t>Mittelschule Burgthann</t>
  </si>
  <si>
    <t>Mimberger Str. 24</t>
  </si>
  <si>
    <t>Grundschule Ottensoos</t>
  </si>
  <si>
    <t>Schulstraße 37</t>
  </si>
  <si>
    <t>91242</t>
  </si>
  <si>
    <t>Ottensoos</t>
  </si>
  <si>
    <t>Grundschule Pommelsbrunn am Lichtenstein</t>
  </si>
  <si>
    <t>Am Lichtenstein 1</t>
  </si>
  <si>
    <t>91224</t>
  </si>
  <si>
    <t>Pommelsbrunn</t>
  </si>
  <si>
    <t>Mittelschule Schnaittach</t>
  </si>
  <si>
    <t>Simonshofer Straße 57</t>
  </si>
  <si>
    <t>Grundschule Reichenschwand</t>
  </si>
  <si>
    <t>Blumenstraße 18</t>
  </si>
  <si>
    <t>91244</t>
  </si>
  <si>
    <t>Reichenschwand</t>
  </si>
  <si>
    <t>Grundschule Röthenbach a.d.Pegnitz am Forstersberg</t>
  </si>
  <si>
    <t>Grundschule Röthenbach a.d.Pegnitz an der Seespitze</t>
  </si>
  <si>
    <t>Erlenplatz 10</t>
  </si>
  <si>
    <t>Grundschule Rückersdorf</t>
  </si>
  <si>
    <t>Steinbruchweg 21 a</t>
  </si>
  <si>
    <t>Grundschule Schnaittach</t>
  </si>
  <si>
    <t>Erlanger Straße 16</t>
  </si>
  <si>
    <t>Grundschule Schwaig b.Nürnberg</t>
  </si>
  <si>
    <t>Oberer Röthelweg 3</t>
  </si>
  <si>
    <t>Grundschule Schwarzenbruck</t>
  </si>
  <si>
    <t>Johann-Degelmann-Straße 7</t>
  </si>
  <si>
    <t>Grundschule Bühl</t>
  </si>
  <si>
    <t>Mittelschule Velden-Hartenstein- Vorra</t>
  </si>
  <si>
    <t>Astrid-Lindgren-Grundschule Gnotzheim</t>
  </si>
  <si>
    <t>Spielberger Str. 30</t>
  </si>
  <si>
    <t>91728</t>
  </si>
  <si>
    <t>Gnotzheim</t>
  </si>
  <si>
    <t>Priv. Franconian International School (FIS) Erlangen (Grund- und Hauptschule)</t>
  </si>
  <si>
    <t>Grundschule Winkelhaid-Penzenhofen</t>
  </si>
  <si>
    <t>Penzenhofener Str. 19</t>
  </si>
  <si>
    <t>90610</t>
  </si>
  <si>
    <t>Winkelhaid</t>
  </si>
  <si>
    <t>Mittelschule Altdorf b.Nürnberg</t>
  </si>
  <si>
    <t>Geschwister-Scholl-Mittelschule Röthenbach a.d.Pegnitz</t>
  </si>
  <si>
    <t>Mittelschule Bad Windsheim</t>
  </si>
  <si>
    <t>Galgenbuckweg 7</t>
  </si>
  <si>
    <t>Pastorius-Grundschule Bad Windsheim</t>
  </si>
  <si>
    <t>Friedensweg 8 a</t>
  </si>
  <si>
    <t>Hermann-Delp-Grundschule Bad Windsheim</t>
  </si>
  <si>
    <t>Breslauer Ring 6</t>
  </si>
  <si>
    <t>Mittelschule Burgbernheim- Marktbergel</t>
  </si>
  <si>
    <t>Grundschule Burghaslach</t>
  </si>
  <si>
    <t>Griffenberg 2</t>
  </si>
  <si>
    <t>96152</t>
  </si>
  <si>
    <t>Burghaslach</t>
  </si>
  <si>
    <t>Grundschule Dachsbach-Gerhardshofen</t>
  </si>
  <si>
    <t>Am Schulzentrum 1</t>
  </si>
  <si>
    <t>91466</t>
  </si>
  <si>
    <t>Gerhardshofen</t>
  </si>
  <si>
    <t>Mittelschule Diespeck</t>
  </si>
  <si>
    <t>Schulstraße 12</t>
  </si>
  <si>
    <t>Grundschule Dietersheim</t>
  </si>
  <si>
    <t>91463</t>
  </si>
  <si>
    <t>Dietersheim</t>
  </si>
  <si>
    <t>Mittelschule Emskirchen</t>
  </si>
  <si>
    <t>Bahnhofswald 8</t>
  </si>
  <si>
    <t>Grundschule Lipprichhausen- Gollhofen</t>
  </si>
  <si>
    <t>Schulstr. 42</t>
  </si>
  <si>
    <t>97258</t>
  </si>
  <si>
    <t>Hemmersheim</t>
  </si>
  <si>
    <t>Comenius-Grundschule Neustadt a.d.Aisch</t>
  </si>
  <si>
    <t>Comeniusstr. 2</t>
  </si>
  <si>
    <t>Grundschule Ipsheim</t>
  </si>
  <si>
    <t>91472</t>
  </si>
  <si>
    <t>Ipsheim</t>
  </si>
  <si>
    <t>Grundschule Markt Bibart</t>
  </si>
  <si>
    <t>Pestalozzistraße 12</t>
  </si>
  <si>
    <t>91477</t>
  </si>
  <si>
    <t>Markt Bibart</t>
  </si>
  <si>
    <t>Caspar-Löner-Mittelschule Markt Erlbach</t>
  </si>
  <si>
    <t>Mittelschule Neuhof a.d.Zenn</t>
  </si>
  <si>
    <t>Grundschule Neustadt a.d.Aisch</t>
  </si>
  <si>
    <t>Mittelschule am Turm Neustadt a.d.Aisch</t>
  </si>
  <si>
    <t>Schloßplatz 2</t>
  </si>
  <si>
    <t>Grundschule Obernzenn</t>
  </si>
  <si>
    <t>91619</t>
  </si>
  <si>
    <t>Obernzenn</t>
  </si>
  <si>
    <t>Grundschule Scheinfeld</t>
  </si>
  <si>
    <t>Lerchenbühlstraße 19</t>
  </si>
  <si>
    <t>Priv. Montessori-Grundschule Lauf a.d.Pegnitz der Montessori-Vereinigung Nürnberger Land e.V.</t>
  </si>
  <si>
    <t>Grundschule Ehegrund-Sugenheim</t>
  </si>
  <si>
    <t>Rüderner Straße 8</t>
  </si>
  <si>
    <t>91484</t>
  </si>
  <si>
    <t>Sugenheim</t>
  </si>
  <si>
    <t>Grundschule Muhr am See</t>
  </si>
  <si>
    <t>Bahnhofstraße 22</t>
  </si>
  <si>
    <t>91735</t>
  </si>
  <si>
    <t>Muhr a.See</t>
  </si>
  <si>
    <t>Veit-vom-Berg-Mittelschule Uehlfeld</t>
  </si>
  <si>
    <t>Grundschule Uffenheim</t>
  </si>
  <si>
    <t>Schulstr. 2 - 4</t>
  </si>
  <si>
    <t>Mittelschule Scheinfeld</t>
  </si>
  <si>
    <t>Lerchenbühlstr. 19</t>
  </si>
  <si>
    <t>Mittelschule Uffenheim</t>
  </si>
  <si>
    <t>Mittelschule Allersberg</t>
  </si>
  <si>
    <t>Altenfeldener Str. 1</t>
  </si>
  <si>
    <t>Grundschule Hilpoltstein</t>
  </si>
  <si>
    <t>Burgweg 16</t>
  </si>
  <si>
    <t>Mittelschule Hilpoltstein</t>
  </si>
  <si>
    <t>An der Richt 1</t>
  </si>
  <si>
    <t>Mittelschule Abenberg</t>
  </si>
  <si>
    <t>Sybilla-Maurer-Grundschule  Allersberg</t>
  </si>
  <si>
    <t>Grundschule Roth - Eckersmühlen</t>
  </si>
  <si>
    <t>Dr.-Mehler-Mittelschule Georgensgmünd</t>
  </si>
  <si>
    <t>Mittelschule Greding</t>
  </si>
  <si>
    <t>Berchinger Straße 18</t>
  </si>
  <si>
    <t>Grundschule Obermässing</t>
  </si>
  <si>
    <t>Kolmergasse 11</t>
  </si>
  <si>
    <t>Grundschule Kammerstein</t>
  </si>
  <si>
    <t>Nördlinger Str. 23</t>
  </si>
  <si>
    <t>Kammerstein</t>
  </si>
  <si>
    <t>Grundschule Schwarzenlohe</t>
  </si>
  <si>
    <t>Erlenstr. 33</t>
  </si>
  <si>
    <t>Grundschule Meckenhausen</t>
  </si>
  <si>
    <t>Meckenhausen D 16</t>
  </si>
  <si>
    <t>Mittelschule Rednitzhembach</t>
  </si>
  <si>
    <t>Grundschule Röthenbach b.St.Wolfgang</t>
  </si>
  <si>
    <t>Am Zehnthof 8</t>
  </si>
  <si>
    <t>Grundschule Röttenbach-Mühlstetten</t>
  </si>
  <si>
    <t>Frankenstr. 6</t>
  </si>
  <si>
    <t>91187</t>
  </si>
  <si>
    <t>Grundschule Rohr</t>
  </si>
  <si>
    <t>Hengdorfer Straße 33</t>
  </si>
  <si>
    <t>91189</t>
  </si>
  <si>
    <t>Rohr</t>
  </si>
  <si>
    <t>Grundschule Roth - Gartenstraße</t>
  </si>
  <si>
    <t>Autostraße 2</t>
  </si>
  <si>
    <t>Grundschule Roth, Kupferplatte</t>
  </si>
  <si>
    <t>Röntgenstraße 4</t>
  </si>
  <si>
    <t>Grundschule Schwanstetten</t>
  </si>
  <si>
    <t>90596</t>
  </si>
  <si>
    <t>Schwanstetten</t>
  </si>
  <si>
    <t>Mittelschule Spalt</t>
  </si>
  <si>
    <t>Dr.-Meyer-Straße 7</t>
  </si>
  <si>
    <t>Mittelschule Thalmässing</t>
  </si>
  <si>
    <t>Grundschule Wendelstein</t>
  </si>
  <si>
    <t>Sperbersloher Str. 17</t>
  </si>
  <si>
    <t>Mittelschule Wendelstein</t>
  </si>
  <si>
    <t>Röthenbacher Str. 14 A</t>
  </si>
  <si>
    <t>Grundschule Alesheim-Emetzheim</t>
  </si>
  <si>
    <t>An der Bürgel 2</t>
  </si>
  <si>
    <t>91793</t>
  </si>
  <si>
    <t>Alesheim</t>
  </si>
  <si>
    <t>Mittelschule Absberg-Haundorf</t>
  </si>
  <si>
    <t>Mittelschule Ellingen</t>
  </si>
  <si>
    <t>Grundschule Gunzenhausen-Südstadt</t>
  </si>
  <si>
    <t>Stephani-Grundschule Gunzenhausen</t>
  </si>
  <si>
    <t>Hindenburgplatz 2</t>
  </si>
  <si>
    <t>Stephani-Mittelschule Gunzenhausen</t>
  </si>
  <si>
    <t>Mittelschule Hahnenkamm - Heidenheim</t>
  </si>
  <si>
    <t>Grundschule Langenaltheim</t>
  </si>
  <si>
    <t>Untere Hauptstraße 8</t>
  </si>
  <si>
    <t>91799</t>
  </si>
  <si>
    <t>Langenaltheim</t>
  </si>
  <si>
    <t>Mittelschule Markt Berolzheim-Dittenheim</t>
  </si>
  <si>
    <t>Grundschule Pappenheim-Solnhofen</t>
  </si>
  <si>
    <t>Helmut-Gollwitzer-Weg 1</t>
  </si>
  <si>
    <t>91788</t>
  </si>
  <si>
    <t>Pappenheim</t>
  </si>
  <si>
    <t>Grundschule am Limes Pfofeld-Theilenhofen</t>
  </si>
  <si>
    <t>91741</t>
  </si>
  <si>
    <t>Theilenhofen</t>
  </si>
  <si>
    <t>Grundschule Pleinfeld</t>
  </si>
  <si>
    <t>Ringstraße 45</t>
  </si>
  <si>
    <t>Senefelder-Mittelschule Treuchtlingen</t>
  </si>
  <si>
    <t>Grundschule Treuchtlingen</t>
  </si>
  <si>
    <t>Hochgerichtstraße 5</t>
  </si>
  <si>
    <t>Grundschule Weißenburg i.Bay.</t>
  </si>
  <si>
    <t>Schulhausstraße 6</t>
  </si>
  <si>
    <t>Mittelschule Weißenburg</t>
  </si>
  <si>
    <t>An der Hagenau 1</t>
  </si>
  <si>
    <t>Brombachsee-Mittelschule Pleinfeld</t>
  </si>
  <si>
    <t>Hahnenkamm-Schule Alzenau Förderzentrum Förderschwerpunkt Lernen</t>
  </si>
  <si>
    <t>Schwedenstr. 2</t>
  </si>
  <si>
    <t>Fröbel-Schule Aschaffenburg Förderzentrum Förderschwerpunkt Lernen</t>
  </si>
  <si>
    <t>Friesenstr. 2</t>
  </si>
  <si>
    <t>Am Maradies 9</t>
  </si>
  <si>
    <t>Staatl.Fachschule für Fahrzeugtechnik und Elektromobilität Bad Neustadt a.d. Saale</t>
  </si>
  <si>
    <t>Poststr. 31</t>
  </si>
  <si>
    <t>Staatliche Fachschule (Technikerschule) für Mechatroniktechnik Lohr</t>
  </si>
  <si>
    <t>Weisenau 23</t>
  </si>
  <si>
    <t>Staatliche Fachschule für das Hotel- und Gaststättengewerbe Bad Kissingen</t>
  </si>
  <si>
    <t>Seestr. 11</t>
  </si>
  <si>
    <t>Franz-Ludwig-von-Erthal-Schule Sonderpädagogisches Förderzentrum Haßfurt</t>
  </si>
  <si>
    <t>Tricastiner Platz 3</t>
  </si>
  <si>
    <t>Leo-Weismantel-Schule Karlst.-Gem., Sonderpäd. Förderzentrum m. Förderschwerp. geist.Entw.</t>
  </si>
  <si>
    <t>Landskronenstraße 7</t>
  </si>
  <si>
    <t>Saaletal-Schule Bad Kissingen Sonderpädagogisches Förderzentrum</t>
  </si>
  <si>
    <t>Kapellenstraße 10</t>
  </si>
  <si>
    <t>Erlenmeyerstr. 6</t>
  </si>
  <si>
    <t>Sickershäuser Straße 8</t>
  </si>
  <si>
    <t>Ritter-von-Halt-Str. 1</t>
  </si>
  <si>
    <t>97645</t>
  </si>
  <si>
    <t>Ostheim v.d.Rhön</t>
  </si>
  <si>
    <t>Heinrich-Ernst-Stötzner-Schule Miltenberg, Förderzentrum Förderschwerpunkt Lernen</t>
  </si>
  <si>
    <t>Nikolaus-Fasel-Straße 10 a</t>
  </si>
  <si>
    <t>Janusz-Korczak-Schule Elsenfeld Förderzentrum Förderschwerpunkt Lernen</t>
  </si>
  <si>
    <t>Dammsfeldstr. 12</t>
  </si>
  <si>
    <t>Pestalozzi-Schule Schweinfurt Förderzentrum Förderschwerpunkt Lernen</t>
  </si>
  <si>
    <t>Fuchsgasse 1</t>
  </si>
  <si>
    <t>Heide-Schule Schwebheim Förderzentrum Förderschwerpunkt Lernen</t>
  </si>
  <si>
    <t>97525</t>
  </si>
  <si>
    <t>Schwebheim</t>
  </si>
  <si>
    <t>Danziger Str. 12</t>
  </si>
  <si>
    <t>Friedensreich-Hundertwasser-Schule, Sonderpädagogisches Förderzentrum Würzburg</t>
  </si>
  <si>
    <t>Schorkstr. 2</t>
  </si>
  <si>
    <t>Rupert-Egenberger-Schule Höchberg Förderzentrum Förderschwerpunkt Lernen</t>
  </si>
  <si>
    <t>Rudolf-Harbig-Platz 4</t>
  </si>
  <si>
    <t>Sankt-Martin-Schule Sonderpädagogisches Förderzentrum Riedenberg d. Caritas-Schulen gGmbH</t>
  </si>
  <si>
    <t>97792</t>
  </si>
  <si>
    <t>Riedenberg</t>
  </si>
  <si>
    <t>Private Fachschule für Heilerziehungspflege Schweinfurt</t>
  </si>
  <si>
    <t>Carl-Zeiß-Str. 14</t>
  </si>
  <si>
    <t>Comenius-Schule, Förderzentrum, Förderschwerpunkt geistige Entwicklung Aschaffenburg</t>
  </si>
  <si>
    <t>Bessenbacher Weg 125</t>
  </si>
  <si>
    <t>Private Fachschule für Heilerziehungspflege der Caritas-Schulen gGmbH in Münnerstadt</t>
  </si>
  <si>
    <t>Berufsfachschule für Krankenpflegehilfe des Kommunalunternehmens Klinik Kitzinger Land in Kitz</t>
  </si>
  <si>
    <t>Keltenstr. 67</t>
  </si>
  <si>
    <t>Deutschhöfer Str. 22</t>
  </si>
  <si>
    <t>97422</t>
  </si>
  <si>
    <t>Berufsfachschule für Notfallsanitäter Würzburg des Bayer. Roten Kreuzes Bezirksverband Unterfranken</t>
  </si>
  <si>
    <t>Nürnberger Str. 47 a</t>
  </si>
  <si>
    <t>97076</t>
  </si>
  <si>
    <t>St.-Martin-Schule, Förderzentrum, Förderschwerpukt geistige Entwicklung der Lebenshilfe in Kitzingen</t>
  </si>
  <si>
    <t>Sickershäuser Str. 10</t>
  </si>
  <si>
    <t>Christophorus-Schule, Förderzentrum, Förderschwerpunkt geistige Entwickl. in Würzburg</t>
  </si>
  <si>
    <t>Mainaustr. 38</t>
  </si>
  <si>
    <t>97488</t>
  </si>
  <si>
    <t>Stadtlauringen</t>
  </si>
  <si>
    <t>Dom.-Savio-Schule, Priv. Sonderpäd. Förderzentrum Pfaffendorf d. Dt.Provinz d. Salesianer Don Boscos</t>
  </si>
  <si>
    <t>Langer Weg 10</t>
  </si>
  <si>
    <t>96126</t>
  </si>
  <si>
    <t>Maroldsweisach</t>
  </si>
  <si>
    <t>Elisabeth-Weber-Schule, Förderzentrum, Förderschwerp. emot.u.soz. Entwickl. in Würzb.</t>
  </si>
  <si>
    <t>Friedrichstr. 28</t>
  </si>
  <si>
    <t>Von-Pelkhoven-Schule St.Ludwig, Förderzentrum, Förderschwerp.emot.u.soz.Entwickl.</t>
  </si>
  <si>
    <t>St. Ludwig 1</t>
  </si>
  <si>
    <t>97509</t>
  </si>
  <si>
    <t>Kolitzheim</t>
  </si>
  <si>
    <t>St. Kilian-Schule Marktheidenfeld Sonderpädagogisches Förderzentrum</t>
  </si>
  <si>
    <t>Am Sportzentrum 12</t>
  </si>
  <si>
    <t>Graf-zu-Bentheim-Schule, Förderzentrum, Förderschwp. Sehen u.weiterer Förderbedarf, Würzb.</t>
  </si>
  <si>
    <t>Ohmstr. 7</t>
  </si>
  <si>
    <t>Dr.Karl-Kroiß-Schule, Förderzentrum, Förderschwerp Hören d.Bez.Unterfranken in Würzb.</t>
  </si>
  <si>
    <t>Berner Str. 14 - 16</t>
  </si>
  <si>
    <t>Fachakademie für Sozialpädagogik Würzburg</t>
  </si>
  <si>
    <t>Dr.-Alfred-Hauser-Schule Ostheim, Sonderpäd. Förderzentrum der Caritas-Schulen gGmbH</t>
  </si>
  <si>
    <t>Berufsfachschule für Krankenpflegehilfe Haßfurt / Schweinfurt in Haßfurt</t>
  </si>
  <si>
    <t>Hofheimer Straße 69</t>
  </si>
  <si>
    <t>Berufsfachschule für Altenpflegehilfe in Würzburg der Stiftung Juliusspital Würzburg</t>
  </si>
  <si>
    <t>Juliuspromenade 19</t>
  </si>
  <si>
    <t>Staatl. Berufsschule Main-Spessart in Karlstadt</t>
  </si>
  <si>
    <t>Baggertsweg 15</t>
  </si>
  <si>
    <t>Staatl. Berufsschule Bad Kissingen</t>
  </si>
  <si>
    <t>Staatl. Berufsschule Kitzingen-Ochsenfurt</t>
  </si>
  <si>
    <t>Thomas-Ehemann-Str. 13 b</t>
  </si>
  <si>
    <t>Berufsfachschule f.Altenpflegehilfe Marktheidenfeld des Landkreises Main-Spessart</t>
  </si>
  <si>
    <t>Baumhofstr. 95</t>
  </si>
  <si>
    <t>Fachschule für Grundschulkindbetreuung Haßfurt der Caritas-Schulen gGmbH</t>
  </si>
  <si>
    <t>Zeppelinstr. 5</t>
  </si>
  <si>
    <t>Wichern-Schule Priv. Schule für Kranke in Würzburg d.Diakonischen Werkes Würzburg e.V.</t>
  </si>
  <si>
    <t>Lindleinstr. 7</t>
  </si>
  <si>
    <t>Staatl. Berufsschule Miltenberg-Obernburg</t>
  </si>
  <si>
    <t>Gartenstr. 21</t>
  </si>
  <si>
    <t>Jakob-Preh-Schule Staatl. Berufsschule Bad Neustadt a.d.Saale</t>
  </si>
  <si>
    <t>Julius Care - Berufsfachschule für Pflege der Stiftung Juliusspital Würzburg - Stadtmitte</t>
  </si>
  <si>
    <t>Dr.-Georg-Schäfer-Schule Schweinfurt Staatl. Berufsschule I</t>
  </si>
  <si>
    <t>Ludwig-Erhard-Schule Staatl. Berufsschule II Schweinfurt</t>
  </si>
  <si>
    <t>Ignaz-Schön-Str. 10</t>
  </si>
  <si>
    <t>Franz-Oberthür-Schule Würzburg Städt. Berufsschule I</t>
  </si>
  <si>
    <t>Klara-Oppenheimer-Schule, Städt. BBZ, Städt. kaufm. Berufsschule Würzburg</t>
  </si>
  <si>
    <t>Städt. BBZ für kaufm., hausw. u.soz. Ber. Würzburg Städt. Berufsschule für Hauswirtschaft Würzburg</t>
  </si>
  <si>
    <t>Städt. Berufsfachschule für Büroberufe Würzburg</t>
  </si>
  <si>
    <t>Berufsfachschule f. Krankenpflegehilfe Schwesternschaft München vom BRK e.V., Würzburg</t>
  </si>
  <si>
    <t>Kapuziner Str. 13</t>
  </si>
  <si>
    <t>Berufsfachschule für Pflege der Klinikum Würzburg Mitte gGmbH am Standort Juliusspital</t>
  </si>
  <si>
    <t>Berufsfachschule f.Pflege d.berufl. Fortbildungszentren d.Bayer.Wirtschaft gGmbH Bad K</t>
  </si>
  <si>
    <t>Columbiastr. 23</t>
  </si>
  <si>
    <t>Private Berufsfachschule für Pflege Bad Neustadt a. d. Saale der RHÖN-KLINIKUM AG</t>
  </si>
  <si>
    <t>Schlossplatz 6</t>
  </si>
  <si>
    <t>Berufsfachschule für Pflege Bad Kissingen der Helios Gesellsch. f. berufl.Bildung mbH</t>
  </si>
  <si>
    <t>Kissinger Str. 150</t>
  </si>
  <si>
    <t>Berufsfachschule für Pflege der Caritas-Schulen gGmbH in Münnerstadt</t>
  </si>
  <si>
    <t>Berufsfachschule für Pflege Aschaffenburg der Hans-Weinberger-Akademie der Arbeiterwohlfahrt</t>
  </si>
  <si>
    <t>Berliner Allee 3</t>
  </si>
  <si>
    <t>Berufsfachschule für Pflege der Caritas-Schulen gGmbH in Hofheim</t>
  </si>
  <si>
    <t>Rügheimer Str. 9</t>
  </si>
  <si>
    <t>Meisterschule für Schneid- und Schleiftechnik des Lkr. Rhön-Grabfeld in Bad Neustadt a.d.Saale</t>
  </si>
  <si>
    <t>Förderzentrum, Förderschwerpunkt körperliche u. motorische Entwickl. in Aschaffenburg</t>
  </si>
  <si>
    <t>Berufsfachschule für Pflege der Caritas-Schulen gGmbH in Schweinfurt</t>
  </si>
  <si>
    <t>Geschwister-Scholl-Str. 28 - 32</t>
  </si>
  <si>
    <t>Berufsfachschule für Pflege St. Hildegard in Erlenbach d.Helios Gesellsch.f.berufl.Bildung mbH</t>
  </si>
  <si>
    <t>Krankenhausstraße 50</t>
  </si>
  <si>
    <t>Berufsfachschule für Pflege Würzburg d.Berufl. Fortbildungszentren d.Baye.Wirtschaft (bfz)gGmbH</t>
  </si>
  <si>
    <t>Mergentheimer Str. 180</t>
  </si>
  <si>
    <t>Berufsfachschule für Pflege der Klinikum Aschaffenburg-Alzenau gGmbH</t>
  </si>
  <si>
    <t>Am Hasenkopf 1</t>
  </si>
  <si>
    <t>Berufsfachschule für Pflege Schweinfurt a.Krankenhaus St.Josef</t>
  </si>
  <si>
    <t>Berufsfachschule für Pflege Erlenbach a.Main des BRK Bezirksverbands Unterfranken</t>
  </si>
  <si>
    <t>Berufsfachschule für Pflege der Klinikum Würzburg Mitte gGmbH am Standort Missioklinik</t>
  </si>
  <si>
    <t>Salvatorstr. 7</t>
  </si>
  <si>
    <t>Julius Care - Berufsfachschule für Pflege der Stiftung Juliusspital Würzburg - Sanderau</t>
  </si>
  <si>
    <t>Berufsfachschule f. Altenpflegehilfe Würzburg d. Berufl. Fortbildungszentren d.Bay.Wirtschaft (bfz)</t>
  </si>
  <si>
    <t>Kapuzinerstr. 13</t>
  </si>
  <si>
    <t>Erlenmeyerstr. 4 - 6</t>
  </si>
  <si>
    <t>Berufsfachschule für Pflege des Kommunalunternehmens Klinik Kitzinger Land in Kitz</t>
  </si>
  <si>
    <t>Berufsfachschule für Pflege des Bezirks Unterfranken Lohr am Main</t>
  </si>
  <si>
    <t>Am Sommerberg 54</t>
  </si>
  <si>
    <t>Berufsfachschule für Pflege des Bezirks Unterfranken Schloss Werneck</t>
  </si>
  <si>
    <t>Am Schloßpark 68</t>
  </si>
  <si>
    <t>97440</t>
  </si>
  <si>
    <t>Werneck</t>
  </si>
  <si>
    <t>Berufsfachschule für Pflege Marktheidenfeld des Landkreises Main-Spessart</t>
  </si>
  <si>
    <t>Berufsfachschule für Pflege des Zweckverbandes Berufsfachschule Haßfurt/Schweinfurt in Haßfurt</t>
  </si>
  <si>
    <t>Staatl. Berufsfachschule für Pflege an der Julius-Maximilians-Universität Würzburg</t>
  </si>
  <si>
    <t>Straubmühlweg 8</t>
  </si>
  <si>
    <t>Werkberufsschule Koenig &amp; Bauer Würzburg</t>
  </si>
  <si>
    <t>Friedrich-Koenig-Str. 4</t>
  </si>
  <si>
    <t>Private Wirtschaftsschule Krauss Aschaffenburg</t>
  </si>
  <si>
    <t>Friedrich-Bernbeck-Schule Staatliche Wirtschaftsschule Kitzingen</t>
  </si>
  <si>
    <t>Kaiserstr. 2</t>
  </si>
  <si>
    <t>Private Wirtschaftsschule Pelzl Schweinfurt</t>
  </si>
  <si>
    <t>Städtische Wirtschaftsschule Würzburg</t>
  </si>
  <si>
    <t>Private Wirtschaftsschule Müller e.V. Würzburg</t>
  </si>
  <si>
    <t>Neubaustr. 5</t>
  </si>
  <si>
    <t>Berufsfachschule f. Altenpflege Erlenbach a.Main des BRK Bezirksverbands Unterfranken</t>
  </si>
  <si>
    <t>Staatl. Berufsfachschule für Sozialpflege Haßfurt</t>
  </si>
  <si>
    <t>Hofheimer Straße 14 - 18</t>
  </si>
  <si>
    <t>Staatl.Fachschule (Technikerschule) für Elektrotechnik Bad Neustadt a.d.Saale</t>
  </si>
  <si>
    <t>Leitengraben 3</t>
  </si>
  <si>
    <t>Adolph-Kolping-Schule, Berufsschule zur sonderpäd. Förd., Förderschwerp. Lernen u. soz.u.emot. Entw.</t>
  </si>
  <si>
    <t>Hauptbahnhofstr. 5</t>
  </si>
  <si>
    <t>Goldbacher Str. 6</t>
  </si>
  <si>
    <t>Irena-Sendler-Schule, Sonderpädagogisches Förderzentrum Hohenroth</t>
  </si>
  <si>
    <t>Brendweg 2</t>
  </si>
  <si>
    <t>97618</t>
  </si>
  <si>
    <t>Hohenroth</t>
  </si>
  <si>
    <t>Paul-Gerhardt-Schule Wirtschaftsschule Kahl a.Main Christlicher Schulverein Hanau und Kahl e.V.</t>
  </si>
  <si>
    <t>Freigerichter Str. 12</t>
  </si>
  <si>
    <t>63796</t>
  </si>
  <si>
    <t>Kahl a.Main</t>
  </si>
  <si>
    <t>Berufsfachschule für Altenpflege Marktheidenfeld des Landkreises Main-Spessart</t>
  </si>
  <si>
    <t>Staatliche Berufsfachschule für Holzbildhauer in Bischofsheim i.d. Rhön</t>
  </si>
  <si>
    <t>Kreuzbergstraße 12</t>
  </si>
  <si>
    <t>97653</t>
  </si>
  <si>
    <t>Bischofsheim i.d.Rhön</t>
  </si>
  <si>
    <t>Städt. Berufsfachschule für Maschinenbau Würzburg</t>
  </si>
  <si>
    <t>Fachschule für Heilerziehungspflege der bfz GmbH in Aschaffenburg</t>
  </si>
  <si>
    <t>Lange Str. 14</t>
  </si>
  <si>
    <t>Städt. Fachschule (Meisterschule) für Steinmetzen und Steinbildhauer Aschaffenburg</t>
  </si>
  <si>
    <t>Schloßgasse 27</t>
  </si>
  <si>
    <t>Städt. Fachschule f. Bauhandwerker Würzburg am Städt.Gewerblichen Berufsbildungszentrum II</t>
  </si>
  <si>
    <t>Städt. Fachschule f. Maler Würzburg am Städt.Gewerblichen Berufsbildungszentrum II</t>
  </si>
  <si>
    <t>Städt. Fachschule f. Straßenbauer Würzburg am Städt.Gewerblichen Berufsbildungszentrum II</t>
  </si>
  <si>
    <t>Berufsfachschule für pharmaz.-techn. Assistenten Schweinfurt</t>
  </si>
  <si>
    <t>Markt 12 - 18</t>
  </si>
  <si>
    <t>Klara-Oppenheimer-Schule, Städt.Fachakad. f Ernährungs- u.Versorgungsman. Würzburg</t>
  </si>
  <si>
    <t>Berufsfachschule für Podologie der Medischulen gGmbH in Würzburg</t>
  </si>
  <si>
    <t>Fachakademie für Sozialpädagogik St. Hildegard Würzburg der Caritas-Schulen gGmbH</t>
  </si>
  <si>
    <t>Peterpfarrgasse 5</t>
  </si>
  <si>
    <t>Johann-Hinrich-Wichern-Fachakademie für Sozialpädagogik Schweinfurt</t>
  </si>
  <si>
    <t>Geschwister-Scholl-Str. 34</t>
  </si>
  <si>
    <t>Euro-Sprachenschule Aschaffenburg Priv. Berufsfachschule für Fremdsprachenberufe</t>
  </si>
  <si>
    <t>Würzburger Dolmetscherschule Priv. Berufsfachschule für Fremdsprachenberufe</t>
  </si>
  <si>
    <t>Priv. Berufsfachschule für Fremdsprachenberufe in Schweinfurt d.IFS Institut für Fremdsprachen gGmbH</t>
  </si>
  <si>
    <t>Würzburger Dolmetscherschule Priv. Fachakademie für Fremdsprachen</t>
  </si>
  <si>
    <t>Berufsfachschule für Altenpflege Hofheim der Caritas-Schulen gGmbH</t>
  </si>
  <si>
    <t>Adolph-Kolping-Schule, BS sonderp. Förd.m. Förderschwerp. soz.u.emot.Entw. Würzburg</t>
  </si>
  <si>
    <t>Goerdelerstr. 3</t>
  </si>
  <si>
    <t>Klara-Oppenheimer-Schule, Städt.Berufsfachsch.f.Sozialpflege Würzb.</t>
  </si>
  <si>
    <t>Sankt-Christophorus-Fachakademie  für Sozialpädagogik Haßfurt der Caritas-Schulen gGmbH</t>
  </si>
  <si>
    <t>Berufsfachschule für Musik Bad Königshofen i.Grabfeld</t>
  </si>
  <si>
    <t>Dr.-Ernst-Weber-Straße 14</t>
  </si>
  <si>
    <t>Berufsfachschule für Krankenpflege der Klinikum Aschaffenburg-Alzenau gGmbH</t>
  </si>
  <si>
    <t>Berufsfachschule für Kinderkrankenpflege der Klinikum Aschaffenburg-Alzenau gGmbH</t>
  </si>
  <si>
    <t>Berufsfachschule für Krankenpflege Bad Kissingen der HELIOS Gesellsch. f. berufl. Bildung mbH</t>
  </si>
  <si>
    <t>Private Berufsfachschule für  Krankenpflege Bad Neust. a.d.Saale der RHÖN-KLINIKUM AG</t>
  </si>
  <si>
    <t>Berufsfachschule für Krankenpflege 'St.Hildegard' in Erlenbach am Main</t>
  </si>
  <si>
    <t>Berufsfachschule für Krankenpflege Haßfurt / Schweinfurt in Haßfurt</t>
  </si>
  <si>
    <t>Berufsfachschule für Krankenpflege des Kommunalunternehmens Klinik Kitzinger Land in Kitz</t>
  </si>
  <si>
    <t>Berufsfachschule für Krankenpflege des Bezirks Unterfranken beim Nervenkrankenhaus Lohr a.Main</t>
  </si>
  <si>
    <t>Berufsfachschule für Krankenpflege Schweinfurt a.Krankenhaus St.Josef</t>
  </si>
  <si>
    <t>Priv.Berufsfachschule f.Altenpflege d.Berufl. Fortbildungszentren d.Bayer.Wirtsch. Bad Kissingen</t>
  </si>
  <si>
    <t>Berufsfachschule für Krankenpflege Werneck am Nervenkrankenhaus des Bezirks Unterfranken</t>
  </si>
  <si>
    <t>Berufsfachschule f. Krankenpflege Schwesternschaft München vom Bayer. Roten Kreuz e.V., Würzburg</t>
  </si>
  <si>
    <t>Berufsfachschule für Krankenpflege der Klinikum Würzburg Mitte gGmbH am Standort Juliusspital</t>
  </si>
  <si>
    <t>Berufsfachschule für Krankenpflege der Klinikum Würzburg Mitte gGmbH am Standort Missioklinik</t>
  </si>
  <si>
    <t>Berufsfachschule für Kinderkrankenpflege am Standort Missioklinik</t>
  </si>
  <si>
    <t>Staatl. Berufsfachschule für Krankenpflege am Klinikum der Universität Würzburg</t>
  </si>
  <si>
    <t>Staatl. Berufsfachschule für Kinderkrankenpflege am Klinikum der Universität Würzburg</t>
  </si>
  <si>
    <t>Staatliche Berufsfachschule für Hebammen am Klinikum der Universität Würzburg</t>
  </si>
  <si>
    <t>Berliner Platz 11</t>
  </si>
  <si>
    <t>Staatl. Berufsfachschule für Physiotherapie am Klinikum der Universität Würzburg</t>
  </si>
  <si>
    <t>Staatl. Berufsfachschule für Massage am Klinikum der Universität Würzburg</t>
  </si>
  <si>
    <t>Schönthalstr. 6</t>
  </si>
  <si>
    <t>Staatl. Berufsfachschule für Diätassistenten am Klinikum der Universität Würzburg</t>
  </si>
  <si>
    <t>Reisgrubengasse 10</t>
  </si>
  <si>
    <t>Staatl. Berufsfachschule für techn. Ass. in der Medizin an der Julius-Maximilians-Univ. Würzburg</t>
  </si>
  <si>
    <t>Priv. Berufsfachsch. f. pharm.-techn.Ass. Würzburg d. Ver. z. Unterhaltung d. pharm.-techn. Lehranst.</t>
  </si>
  <si>
    <t>Staatl. Berufsschule II Aschaffenburg</t>
  </si>
  <si>
    <t>Berufsfachschule f. Altenpflege Würzburg d.Berufl. Fortbildungszentren d. Bayer.Wirtschaft (bfz)gGmbH</t>
  </si>
  <si>
    <t>Berufsfachschule für Altenpflegehilfe der Stiftung Juliusspital Würzburg in Würzburg</t>
  </si>
  <si>
    <t>Berufsfachschule für Logopädie der Caritas-Schulen gGmbH in Würzburg</t>
  </si>
  <si>
    <t>Berufsfachschule für Krankenpflege Marktheidenfeld des Landkreises Main-Spessart am Kreiskrankenhaus</t>
  </si>
  <si>
    <t>Johannes-de-la-Salle-Schule, Berufsschule zur sonderpäd. Förderung Aschaffenburg</t>
  </si>
  <si>
    <t>Rhönstraße 21</t>
  </si>
  <si>
    <t>Berufsfachschule für Altenpflege der Stiftung Juliusspital Würzburg in Würzburg</t>
  </si>
  <si>
    <t>Private Berufsfachschule für Altenpflege der Caritas-Schulen gGmbH in Münnerstadt</t>
  </si>
  <si>
    <t>Berufsfachschule für Altenpflege Aschaffenburg der Hans-Weinberger-Akademie der Arbeiterwohlfahrt</t>
  </si>
  <si>
    <t>Pestalozzi-Schule Hösbach Förderzentrum Förderschwerpunkt Lernen</t>
  </si>
  <si>
    <t>Schöllkrippener Str. 56</t>
  </si>
  <si>
    <t>Staatl. Berufsfachschule für Sozialpflege Münnerstadt</t>
  </si>
  <si>
    <t>Robert-Koch-Str. 10</t>
  </si>
  <si>
    <t>Franz-von-Prümmer-Schule, Förderzentrum, Förderschwerp. geistige Entwickl. in Bad Kissingen</t>
  </si>
  <si>
    <t>Peter-Heil-Straße 38</t>
  </si>
  <si>
    <t>Richard-Galmbacher-Schule, Förderzentrum, Förderschwerp. geistige Entwicklung in Elsenfeld</t>
  </si>
  <si>
    <t>Dammsfeldstr. 14</t>
  </si>
  <si>
    <t>Paul-Moor-Schule, Förderzentrum, Förderschwerpunkt geistige Entwicklung</t>
  </si>
  <si>
    <t>Steigpfad 4 a</t>
  </si>
  <si>
    <t>Erich Kästner Schule, Priv. Sonderpädagogisches Förderzentrum Kitzingen</t>
  </si>
  <si>
    <t>Staatl. Berufsfachschule für techn. Assistenten für Informatik Haßfurt</t>
  </si>
  <si>
    <t>Katharinen-Schule, Förderzentrum, Förderschwerp. geist.Entwickl. Fuchsstadt,d.Lebenshilfe Schweinf.</t>
  </si>
  <si>
    <t>Am Wiesenweg 16</t>
  </si>
  <si>
    <t>97727</t>
  </si>
  <si>
    <t>Fuchsstadt</t>
  </si>
  <si>
    <t>Elsava-Schule Elsenfeld, Priv. Förderzentrum, Förderschwerp. emot.u.soz. Entwickl. (HS-Stufe)</t>
  </si>
  <si>
    <t>Kloster Himmelthal 3</t>
  </si>
  <si>
    <t>Staatl. Berufsfachschule für Sozialpflege in Aschaffenburg</t>
  </si>
  <si>
    <t>Staatl. Berufsschule I Aschaffenburg</t>
  </si>
  <si>
    <t>Städt. Fachschule für Techniker Würzburg (Bautechnik - Tiefbau)</t>
  </si>
  <si>
    <t>Hans-Schöbel-Schule, Förderzentrum, Förderschwerpunkt körperl. und motorische Entwickl</t>
  </si>
  <si>
    <t>Berner Str. 10</t>
  </si>
  <si>
    <t>St.-Nikolaus-Schule Marktheidenfeld, Förderzentrum,Förderschwerp.geist.Entwickl.</t>
  </si>
  <si>
    <t>Herbert-Meder-Schule, Förderzentrum, Förderschwerpunkt geistige Entwicklung Unsleben</t>
  </si>
  <si>
    <t>Ringstraße 2</t>
  </si>
  <si>
    <t>Unsleben</t>
  </si>
  <si>
    <t>Staatliche Wirtschaftsschule Bad Neustadt a.d. Saale</t>
  </si>
  <si>
    <t>Franz-Marschall-Str. 14</t>
  </si>
  <si>
    <t>Priv.Berufsfachschule für Euro-Management- Assistent/in in Aschaffenburg</t>
  </si>
  <si>
    <t>Maria-Stern-Schule, Förderzentrum, Förderschwerpunkt Sprache in Würzburg</t>
  </si>
  <si>
    <t>Felix-Dahn-Str. 11</t>
  </si>
  <si>
    <t>Priv. Fachakademie für Sozial- pädagogik der Caritas-Schulen gGmbH in Aschaffenburg</t>
  </si>
  <si>
    <t>Julius-Krieg-Str. 3</t>
  </si>
  <si>
    <t>Private Fachakademie für  Sozialpädagogik der Caritas-Schulen gGmbH in Münnerstadt</t>
  </si>
  <si>
    <t>Dr.Maria-Probst-Schule, Fachsch. f. Heilerziehungspflege u.-pflegehilfe Würzburg</t>
  </si>
  <si>
    <t>Berner Str. 8</t>
  </si>
  <si>
    <t>Staatl. Berufsfachschule für informations- und telekommunikationstechnische Berufe Aschaffenburg</t>
  </si>
  <si>
    <t>Priv. Berufsfachschule für Kosmetik und Fußpflege Jana Pößnecker in Würzburg</t>
  </si>
  <si>
    <t>Meisterschule Ebern f.d.Schreinerhandwerk,Fachsch. d. Zweckverb. Meistersch. Ebern f.d.Schreinerhand.</t>
  </si>
  <si>
    <t>Gleusdorfer Str. 14</t>
  </si>
  <si>
    <t>Priv. Berufsfachschule für Ergotherapie d. Gesell- schaft f. berufsbez. Aus- und Weiterbildung Rimpar</t>
  </si>
  <si>
    <t>Kettelerstr. 3 - 11</t>
  </si>
  <si>
    <t>97222</t>
  </si>
  <si>
    <t>Rimpar</t>
  </si>
  <si>
    <t>Staatl. Fachschule (Technikerschule) für Maschinenbau Aschaffenburg</t>
  </si>
  <si>
    <t>Staatl. Fachschule für Techniker (Maschinenbau) Schweinfurt</t>
  </si>
  <si>
    <t>Städt. Berufsfachschule für informations- und telekommunikationstechnische Berufe Würzburg</t>
  </si>
  <si>
    <t>63773</t>
  </si>
  <si>
    <t>Goldbach</t>
  </si>
  <si>
    <t>Adolph-Kolping-Schule, Förderzentrum, Förderschwerp. emot. und soz. Entwickl. Würzb.</t>
  </si>
  <si>
    <t>Förderzentrum, Förderschwerpunkt körperliche u. motorische Entwicklung in Schonungen</t>
  </si>
  <si>
    <t>Bachstraße 2</t>
  </si>
  <si>
    <t>Johann-Hinrich-Wichern-Schule, Förderzentrum mit Förderschwerpunkt geist. Entwickl. Stadtlauringen</t>
  </si>
  <si>
    <t>Dr.-Burghard-Str. 10</t>
  </si>
  <si>
    <t>Von-Pelkhoven-Schule St.Ludwig, Berufsschule z.sonderp.Förd.m.FSP soz.u.emot.Entw.</t>
  </si>
  <si>
    <t>Don-Bosco-Schule, BS z. sonderpäd. Förd., Förderschwerp.Lernen u. emot.u.soz.Entwickl.Würzb.</t>
  </si>
  <si>
    <t>Schottenanger 10</t>
  </si>
  <si>
    <t>Dr.Albert-Liebmann-Schule, Förderzentrum, Förderschwerpunkt Sprache in Hösbach</t>
  </si>
  <si>
    <t>Julius-Kardinal-Döpfner-Schule, Förderzentrum, Förderschwerpunkt Sprache in Schweinfurt</t>
  </si>
  <si>
    <t>Deutschhöfer Str. 24</t>
  </si>
  <si>
    <t>Carl-Sonnenschein-Schule, Förderzentrum, Förderschwerp.soz.u.emot.Entwickl. in Schweinfurt</t>
  </si>
  <si>
    <t>Robert-Koch-Str. 3</t>
  </si>
  <si>
    <t>Franziskus-Schule, Förderzentrum, Förderschwerp. geist. Entwickl. der Lebenshilfe in Schweinfurt</t>
  </si>
  <si>
    <t>Priv.Berufsfachschule f.Altenpflegehilfe d.Berufl. Fortbildungszentren d.Bayer.Wirtsch. Bad Kissingen</t>
  </si>
  <si>
    <t>Fachschule f. Heilerziehungspflege- hilfe d. bfz GmbH in Aschaffenburg</t>
  </si>
  <si>
    <t>63825</t>
  </si>
  <si>
    <t>Schöllkrippen</t>
  </si>
  <si>
    <t>Staatl. Berufsschule III Aschaffenburg</t>
  </si>
  <si>
    <t>Staatliche Berufsfachschule für Kinderpflege Aschaffenburg</t>
  </si>
  <si>
    <t>Staatl. Berufsfachschule für Ernährung und Versorgung Aschaffenburg</t>
  </si>
  <si>
    <t>Priv. Berufsfachschule für Physiotherapie Aschaffenburg der Hans-Weinberger-Akademie</t>
  </si>
  <si>
    <t>Heinrich-Thein-Schule Haßfurt Staatl. Berufsschule</t>
  </si>
  <si>
    <t>Hofheimer Str. 14 - 18</t>
  </si>
  <si>
    <t>Staatl. Berufsfachschule für Kinderpflege Haßfurt</t>
  </si>
  <si>
    <t>Staatliche Berufsfachschule für Kinderpflege Münnerstadt</t>
  </si>
  <si>
    <t>Staatl. Berufsfachschule für Ernährung und Versorgung Münnerstadt</t>
  </si>
  <si>
    <t>Berufsfachschule f.Altenpflegehilfe Hofheim der Caritas-Schulen gGmbH</t>
  </si>
  <si>
    <t>Staatliche Berufsfachschule für Kinderpflege Ochsenfurt</t>
  </si>
  <si>
    <t>Staatl. Berufsfachschule für Ernährung und Versorgung Ochsenfurt</t>
  </si>
  <si>
    <t>Städt.Fachschule (Technikerschule) f.Elektrotechn. (Energie- u.Automatisierungstechn.) Aschaffenburg</t>
  </si>
  <si>
    <t>Berufsfachschule für Hebammen am Klinikum Aschaffenburg-Alzenau</t>
  </si>
  <si>
    <t>Hafenbahnhofstr. 25</t>
  </si>
  <si>
    <t>Staatl. Berufsschule III Schweinfurt</t>
  </si>
  <si>
    <t>Staatliche Berufsfachschule für Kinderpflege Schweinfurt</t>
  </si>
  <si>
    <t>Staatl. Berufsfachschule für Ernährung und Versorgung Schweinfurt</t>
  </si>
  <si>
    <t>Klara-Oppenheimer-Schule, Städt.Berufsfachschule für Ernährung und Versorgung Würzburg</t>
  </si>
  <si>
    <t>Staatl. Berufsfachschule für Ernährung und Versorgung Haßfurt</t>
  </si>
  <si>
    <t>Berufsfachschule für Ernährung und Versorgung Maria Theresia Schweinfurt</t>
  </si>
  <si>
    <t>Klara-Oppenheimer-Schule, Städt.Berufsfachsch.f.Kinderpflege Würzb.</t>
  </si>
  <si>
    <t>Josef-Greising-Schule Städt. gewerbl. Berufsschule II Würzburg</t>
  </si>
  <si>
    <t>Fachakademie für Heilpädagogik Würzburg des Sozialdienstes kath. Frauen e.V.</t>
  </si>
  <si>
    <t>Frankfurter Str. 24</t>
  </si>
  <si>
    <t>Philipp-Melanchthon-Schule, Priv. Berufsfachschule f. Kinderpflege Würzb. der evang.Schulstift.Bayern</t>
  </si>
  <si>
    <t>Berufsfachschule f. Altenpflege der Caritas-Schulen gGmbH in Schweinfurt</t>
  </si>
  <si>
    <t>Priv.Berufsfachschule f.Altenpflege der Juliusspitalstiftung Würzburg</t>
  </si>
  <si>
    <t>Berufsfachschule f.Altenpflegehilfe in Erlenbach a.Main des BRK- Bezirksverbandes Unterfranken</t>
  </si>
  <si>
    <t>Krankenhausstr. 50</t>
  </si>
  <si>
    <t>Städt. Fachsch. f. Techn. Würzburg (Masch.-Bau, Elektrotechn.,Metallbau,Heizung,Lüftung,Klimatchn)</t>
  </si>
  <si>
    <t>Berufsfachschule für Physiotherapie Schweinfurt d. Hans-Weinberger-Akademie d. Arbeiterwohlfahrt e.V.</t>
  </si>
  <si>
    <t>Städt. Berufsfachschule für kaufm. Assistenten Würzburg</t>
  </si>
  <si>
    <t>Priv. Schule für Kranke in Schweinfurt der Caritas-Schulen gGmbH</t>
  </si>
  <si>
    <t>Gustav-Adolf-Str. 4</t>
  </si>
  <si>
    <t>Berufsfachschule f.Altenpflegehilfe Aschaffenburg der Hans-Weinberger-Akademie der Arbeiterwohlfahrt</t>
  </si>
  <si>
    <t>Hans-Schöbel-Schule, Priv. Berufsschule z. sonderpäd.Förd., Förderschwerp. körp.u.motor.Entwi</t>
  </si>
  <si>
    <t>Staatl. Berufsfachschule für Sozialpflege Schweinfurt</t>
  </si>
  <si>
    <t>Berufsfachschule für kaufm. Assistenten Obernburg a.Main des Landkreises Miltenberg</t>
  </si>
  <si>
    <t>Berufsschulstr. 10</t>
  </si>
  <si>
    <t>Brentano-Grundschule Aschaffenburg</t>
  </si>
  <si>
    <t>Brentanostr. 2</t>
  </si>
  <si>
    <t>Brentano-Mittelschule Aschaffenburg</t>
  </si>
  <si>
    <t>Schweinheimer Str. 11</t>
  </si>
  <si>
    <t>Dalberg-Grundschule Aschaffenburg</t>
  </si>
  <si>
    <t>Boppstr. 18</t>
  </si>
  <si>
    <t>Dalberg-Mittelschule Aschaffenburg</t>
  </si>
  <si>
    <t>Erthal-Grundschule Aschaffenburg</t>
  </si>
  <si>
    <t>Friedrich-Krane-Platz 5</t>
  </si>
  <si>
    <t>Grünewald-Grundschule Aschaffenburg</t>
  </si>
  <si>
    <t>Ludwigsallee 2</t>
  </si>
  <si>
    <t>Hefner-Alteneck-Mittelschule Aschaffenburg</t>
  </si>
  <si>
    <t>Bavariastr. 39</t>
  </si>
  <si>
    <t>Kolping-Grundschule Aschaffenburg</t>
  </si>
  <si>
    <t>Kolpingstr. 4</t>
  </si>
  <si>
    <t>Christian-Schad-Grundschule Aschaffenburg-Nilkheim</t>
  </si>
  <si>
    <t>Lindenweg 14</t>
  </si>
  <si>
    <t>Pestalozzi-Grundschule Aschaffenburg</t>
  </si>
  <si>
    <t>Matthäusstr. 18</t>
  </si>
  <si>
    <t>Pestalozzi-Mittelschule Aschaffenburg</t>
  </si>
  <si>
    <t>Sonnenstr. 27</t>
  </si>
  <si>
    <t>Schiller-Grundschule Aschaffenburg</t>
  </si>
  <si>
    <t>Schulstr. 39</t>
  </si>
  <si>
    <t>Grundschule Aschaffenburg-Strietwald</t>
  </si>
  <si>
    <t>Herrenwaldstr. 40</t>
  </si>
  <si>
    <t>Schönberg-Mittelschule Aschaffenburg</t>
  </si>
  <si>
    <t>Wilhelmstr. 62</t>
  </si>
  <si>
    <t>Grundschule Retzstadt</t>
  </si>
  <si>
    <t>97282</t>
  </si>
  <si>
    <t>Retzstadt</t>
  </si>
  <si>
    <t>Grundschule Himmelstadt</t>
  </si>
  <si>
    <t>Brückenstr. 12 a</t>
  </si>
  <si>
    <t>97267</t>
  </si>
  <si>
    <t>Himmelstadt</t>
  </si>
  <si>
    <t>Private Montessori-Volksschule (Mittelschule) des Montessori-Fördervereins Schweinfurt e.V.</t>
  </si>
  <si>
    <t>Jenaplan-Volksschule Würzburg (Grund- und Hauptschule)</t>
  </si>
  <si>
    <t>Wallgasse 10</t>
  </si>
  <si>
    <t>Hefner-Alteneck-Grundschule Aschaffenburg</t>
  </si>
  <si>
    <t>Grundschule Elsavatal - Heimbuchenthal</t>
  </si>
  <si>
    <t>Bergstraße 16</t>
  </si>
  <si>
    <t>63872</t>
  </si>
  <si>
    <t>Heimbuchenthal</t>
  </si>
  <si>
    <t>Albert-Schweitzer-Grundschule Schweinfurt</t>
  </si>
  <si>
    <t>Albert-Schweitzer-Str. 3</t>
  </si>
  <si>
    <t>Albert-Schweitzer-Mittelschule Schweinfurt</t>
  </si>
  <si>
    <t>Auen-Grundschule Schweinfurt</t>
  </si>
  <si>
    <t>Friedhofstr. 35</t>
  </si>
  <si>
    <t>Auen-Mittelschule Schweinfurt</t>
  </si>
  <si>
    <t>Dr.-Pfeiffer-Grundschule Schweinfurt</t>
  </si>
  <si>
    <t>Friedrich-Rückert-Grundschule Schweinfurt</t>
  </si>
  <si>
    <t>Gunnar-Wester-Str. 9</t>
  </si>
  <si>
    <t>Frieden-Mittelschule Schweinfurt</t>
  </si>
  <si>
    <t>Ludwigstr. 5</t>
  </si>
  <si>
    <t>Gartenstadt-Grundschule Schweinfurt</t>
  </si>
  <si>
    <t>Kleinflürleinsweg 38</t>
  </si>
  <si>
    <t>Körner-Grundschule Schweinfurt</t>
  </si>
  <si>
    <t>Körnerstr. 1</t>
  </si>
  <si>
    <t>Kerschensteiner-Grundschule Schweinfurt</t>
  </si>
  <si>
    <t>Grundschule Laufach</t>
  </si>
  <si>
    <t>Friedrich-Wilhelm-Düker-Straße 8</t>
  </si>
  <si>
    <t>63846</t>
  </si>
  <si>
    <t>Laufach</t>
  </si>
  <si>
    <t>Schiller-Grundschule Schweinfurt</t>
  </si>
  <si>
    <t>Grundschule Waldaschaff</t>
  </si>
  <si>
    <t>63857</t>
  </si>
  <si>
    <t>Waldaschaff</t>
  </si>
  <si>
    <t>Grundschule Bad Bocklet</t>
  </si>
  <si>
    <t>97708</t>
  </si>
  <si>
    <t>Bad Bocklet</t>
  </si>
  <si>
    <t>Priv. Montessori-Volksschule Sulzbach (Grund- und Hauptschule)</t>
  </si>
  <si>
    <t>Sodentalstr. 28</t>
  </si>
  <si>
    <t>63834</t>
  </si>
  <si>
    <t>Sulzbach a.Main</t>
  </si>
  <si>
    <t>ISM - International School Mainfranken - Grundschule Schweinfurt</t>
  </si>
  <si>
    <t>Mozart-Grundschule Aschaffenburg-Obernau</t>
  </si>
  <si>
    <t>Mozartstr. 4</t>
  </si>
  <si>
    <t>Ascapha-Grundschule Mainaschaff</t>
  </si>
  <si>
    <t>Schillerstr. 1</t>
  </si>
  <si>
    <t>63814</t>
  </si>
  <si>
    <t>Mainaschaff</t>
  </si>
  <si>
    <t>Pleichach-Grundschule Unterpleichfeld</t>
  </si>
  <si>
    <t>97294</t>
  </si>
  <si>
    <t>Unterpleichfeld</t>
  </si>
  <si>
    <t>Grundschule Glattbach</t>
  </si>
  <si>
    <t>Am Scharfen Eck 3</t>
  </si>
  <si>
    <t>63864</t>
  </si>
  <si>
    <t>Glattbach</t>
  </si>
  <si>
    <t>Grundschule Thulbatal Oberthulba</t>
  </si>
  <si>
    <t>Waldstr. 26</t>
  </si>
  <si>
    <t>97723</t>
  </si>
  <si>
    <t>Oberthulba</t>
  </si>
  <si>
    <t>Grundschule Schondratal in Schondra</t>
  </si>
  <si>
    <t>97795</t>
  </si>
  <si>
    <t>Schondra</t>
  </si>
  <si>
    <t>Fanny-Koenig-Grundschule Würzburg-Zellerau</t>
  </si>
  <si>
    <t>Sinntalschule Wildflecken - Grundschule</t>
  </si>
  <si>
    <t>Reußendorfer Str. 27</t>
  </si>
  <si>
    <t>97772</t>
  </si>
  <si>
    <t>Wildflecken</t>
  </si>
  <si>
    <t>Grundschule Würzburg-Stadtmitte</t>
  </si>
  <si>
    <t>Hofstr. 16</t>
  </si>
  <si>
    <t>Einhard-Grundschule Euerdorf</t>
  </si>
  <si>
    <t>Am Heiligenberg 1</t>
  </si>
  <si>
    <t>97717</t>
  </si>
  <si>
    <t>Euerdorf</t>
  </si>
  <si>
    <t>Goethe/Kepler-Grundschule Würzburg</t>
  </si>
  <si>
    <t>Von-Luxburg-Str. 3</t>
  </si>
  <si>
    <t>Johannes-Petri-Grundschule Elfershausen-Langendorf</t>
  </si>
  <si>
    <t>Adolf-Holzinger-Platz 1</t>
  </si>
  <si>
    <t>97725</t>
  </si>
  <si>
    <t>Elfershausen</t>
  </si>
  <si>
    <t>Goethe-Mittelschule Würzburg</t>
  </si>
  <si>
    <t>Gustav-Walle-Grundschule Würzburg</t>
  </si>
  <si>
    <t>Schwabenstr. 12</t>
  </si>
  <si>
    <t>Max-Dauthendey-Grundschule Würzburg</t>
  </si>
  <si>
    <t>Mönchberg-Mittelschule Würzburg</t>
  </si>
  <si>
    <t>Richard-Wagner-Str. 62</t>
  </si>
  <si>
    <t>Josef-Grundschule Würzburg</t>
  </si>
  <si>
    <t>Steinheilstr. 30</t>
  </si>
  <si>
    <t>Schlossberg-Grundschule Nüdlingen</t>
  </si>
  <si>
    <t>Josef-Willmann-Straße 9</t>
  </si>
  <si>
    <t>97720</t>
  </si>
  <si>
    <t>Nüdlingen</t>
  </si>
  <si>
    <t>Pestalozzi-Mittelschule Würzburg</t>
  </si>
  <si>
    <t>Robert-Koch-Str. 17</t>
  </si>
  <si>
    <t>Georg-Graber-Straße 2</t>
  </si>
  <si>
    <t>Steinbachtal-Burkarder-Grundschule Würzburg</t>
  </si>
  <si>
    <t>Waldkugelweg 3</t>
  </si>
  <si>
    <t>Walther-Grundschule Würzburg</t>
  </si>
  <si>
    <t>Winterhäuser Str. 1</t>
  </si>
  <si>
    <t>Paul-Gerhardt-Volksschule Kahl a.Main (Grundschule) Evang. Bekenntnisschule</t>
  </si>
  <si>
    <t>Mittelschule Würzburg-Zellerau</t>
  </si>
  <si>
    <t>Adelgundenweg 4</t>
  </si>
  <si>
    <t>Grundschule Würzburg-Heuchelhof</t>
  </si>
  <si>
    <t>Römer Str. 1</t>
  </si>
  <si>
    <t>Mittelschule Würzburg-Heuchelhof</t>
  </si>
  <si>
    <t>Berner Str. 3</t>
  </si>
  <si>
    <t>Gustav-Walle-Mittelschule Würzburg</t>
  </si>
  <si>
    <t>Nikolaus-Fey-Grundschule Wiesentheid</t>
  </si>
  <si>
    <t>Eisenbergringstr. 1</t>
  </si>
  <si>
    <t>Grundschule Buchbrunn</t>
  </si>
  <si>
    <t>97320</t>
  </si>
  <si>
    <t>Buchbrunn</t>
  </si>
  <si>
    <t>Dr.-K.H.-Spielmann-Grundschule Iphofen</t>
  </si>
  <si>
    <t>Valentin-Arnold-Str. 6</t>
  </si>
  <si>
    <t>97346</t>
  </si>
  <si>
    <t>Iphofen</t>
  </si>
  <si>
    <t>Dreiberg-Schule Knetzgau - Grundschule</t>
  </si>
  <si>
    <t>Hainerter Straße 4</t>
  </si>
  <si>
    <t>97478</t>
  </si>
  <si>
    <t>Knetzgau</t>
  </si>
  <si>
    <t>Priv. Montessori-Volksschule (Grund- u. Hauptsch.) der Montessori Fördergemeinschaft Zell a. Main</t>
  </si>
  <si>
    <t>Johann-Peter-Wagner-Grundschule Theres</t>
  </si>
  <si>
    <t>Alice-von-Swaine-Str. 12</t>
  </si>
  <si>
    <t>97531</t>
  </si>
  <si>
    <t>Theres</t>
  </si>
  <si>
    <t>Friedrich-Rückert-Grundschule Stadtlauringen</t>
  </si>
  <si>
    <t>Grundschule Bürgstadt</t>
  </si>
  <si>
    <t>63927</t>
  </si>
  <si>
    <t>Bürgstadt</t>
  </si>
  <si>
    <t>Grundschule Faulbach</t>
  </si>
  <si>
    <t>Speckspitze 12 a</t>
  </si>
  <si>
    <t>97906</t>
  </si>
  <si>
    <t>Faulbach</t>
  </si>
  <si>
    <t>Josef-Anton-Rohe-Grundschule Kleinwallstadt</t>
  </si>
  <si>
    <t>Weibersweg 22</t>
  </si>
  <si>
    <t>63839</t>
  </si>
  <si>
    <t>Kleinwallstadt</t>
  </si>
  <si>
    <t>Grundschule Leidersbach</t>
  </si>
  <si>
    <t>Staudenweg 31</t>
  </si>
  <si>
    <t>63849</t>
  </si>
  <si>
    <t>Leidersbach</t>
  </si>
  <si>
    <t>Herigoyen-Grundschule Sulzbach</t>
  </si>
  <si>
    <t>Hollerweg 17</t>
  </si>
  <si>
    <t>Valentin-Pfeifer-Grundschule Eschau</t>
  </si>
  <si>
    <t>Ludwig-Caps-Straße 4</t>
  </si>
  <si>
    <t>63863</t>
  </si>
  <si>
    <t>Eschau</t>
  </si>
  <si>
    <t>Kardinal-Döpfner-Grundschule Großwallstadt</t>
  </si>
  <si>
    <t>63868</t>
  </si>
  <si>
    <t>Großwallstadt</t>
  </si>
  <si>
    <t>Priv. Volksschule "Lern' mit mir im Universellen Leben" - Mittelschule - Esselbach</t>
  </si>
  <si>
    <t>97839</t>
  </si>
  <si>
    <t>Esselbach</t>
  </si>
  <si>
    <t>Johannes-Obernburger-Grundschule Obernburg a.Main</t>
  </si>
  <si>
    <t>Oberer Neuer Weg 41</t>
  </si>
  <si>
    <t>Dr.-Konrad-Wiegand-Grundschule Klingenberg a.Main</t>
  </si>
  <si>
    <t>Furtwänglerweg 1</t>
  </si>
  <si>
    <t>63911</t>
  </si>
  <si>
    <t>Klingenberg a.Main</t>
  </si>
  <si>
    <t>Private Kath. Volksschule der Diözese Würzburg im Elisabethenheim in Würzburg</t>
  </si>
  <si>
    <t>Bohnesmühlgasse 16</t>
  </si>
  <si>
    <t>Vinzentinum, Private Katholische Mittelschule mit Tagesheim der Diözese Würzburg</t>
  </si>
  <si>
    <t>Schiestlstr. 19</t>
  </si>
  <si>
    <t>Erich-Kästner-Grundschule Alzenau</t>
  </si>
  <si>
    <t>Prischoßstr. 40</t>
  </si>
  <si>
    <t>Grundschule Wörth a.Main</t>
  </si>
  <si>
    <t>Landstraße 50</t>
  </si>
  <si>
    <t>Grundschule Karlstein a.Main</t>
  </si>
  <si>
    <t>63791</t>
  </si>
  <si>
    <t>Karlstein a.Main</t>
  </si>
  <si>
    <t>Erich-Kästner-Grundschule Aschaffenburg-Gailbach</t>
  </si>
  <si>
    <t>Glaserstr. 1</t>
  </si>
  <si>
    <t>Grundschule Krombach-Geiselbach</t>
  </si>
  <si>
    <t>63826</t>
  </si>
  <si>
    <t>Geiselbach</t>
  </si>
  <si>
    <t>Grundschule Goldbach</t>
  </si>
  <si>
    <t>Am Wingert 30</t>
  </si>
  <si>
    <t>Mittelschule Goldbach</t>
  </si>
  <si>
    <t>Am Wingert 28 - 30</t>
  </si>
  <si>
    <t>Grundschule Großostheim</t>
  </si>
  <si>
    <t>Mühlstr. 1</t>
  </si>
  <si>
    <t>Mittelschule Großostheim</t>
  </si>
  <si>
    <t>Dellweg 10</t>
  </si>
  <si>
    <t>Mittelschule Haibach</t>
  </si>
  <si>
    <t>Ringwallstr. 5</t>
  </si>
  <si>
    <t>63808</t>
  </si>
  <si>
    <t>Grundschule Haibach</t>
  </si>
  <si>
    <t>Ringwallstraße 5</t>
  </si>
  <si>
    <t>Grundschule Heigenbrücken</t>
  </si>
  <si>
    <t>63869</t>
  </si>
  <si>
    <t>Heigenbrücken</t>
  </si>
  <si>
    <t>Mittelschule Elsavatal-Heimbuchenthal</t>
  </si>
  <si>
    <t>Grundschule Alzenau-Hörstein</t>
  </si>
  <si>
    <t>Eichelsbacherstr. 8</t>
  </si>
  <si>
    <t>Astrid-Lindgren-Grundschule Hösbach</t>
  </si>
  <si>
    <t>Jahnstr. 1 - 3</t>
  </si>
  <si>
    <t>Mittelschule Hösbach</t>
  </si>
  <si>
    <t>Mühlberg-Grundschule Johannesberg</t>
  </si>
  <si>
    <t>Adam-Fell-Straße 5</t>
  </si>
  <si>
    <t>63867</t>
  </si>
  <si>
    <t>Johannesberg</t>
  </si>
  <si>
    <t>Kaldaha-Grundschule Kahl a.Main</t>
  </si>
  <si>
    <t>Hauptstraße 19</t>
  </si>
  <si>
    <t>Grundschule Großheubach</t>
  </si>
  <si>
    <t>Bachgasse 44</t>
  </si>
  <si>
    <t>63920</t>
  </si>
  <si>
    <t>Großheubach</t>
  </si>
  <si>
    <t>63801</t>
  </si>
  <si>
    <t>Kleinostheim</t>
  </si>
  <si>
    <t>Mittelschule Laufach</t>
  </si>
  <si>
    <t>Friedrich-Wilhelm-Düker-Straße  8</t>
  </si>
  <si>
    <t>Ascapha-Mittelschule Mainaschaff</t>
  </si>
  <si>
    <t>Grundschule Mespelbrunn</t>
  </si>
  <si>
    <t>Maximilian-Kolbe-Straße 15</t>
  </si>
  <si>
    <t>63875</t>
  </si>
  <si>
    <t>Mespelbrunn</t>
  </si>
  <si>
    <t>Schule am Weinberg, Grundschule Alzenau-Michelbach</t>
  </si>
  <si>
    <t>Ivo-Zeiger-Grundschule Mömbris</t>
  </si>
  <si>
    <t>Fronhofen 3</t>
  </si>
  <si>
    <t>63776</t>
  </si>
  <si>
    <t>Mömbris</t>
  </si>
  <si>
    <t>Mittelschule Mömbris am Glasberg</t>
  </si>
  <si>
    <t>Kapellenweg 16</t>
  </si>
  <si>
    <t>Grundschule Mömbris-Gunzenbach</t>
  </si>
  <si>
    <t>Hofackerstr. 24</t>
  </si>
  <si>
    <t>Grundschule Bessenbach</t>
  </si>
  <si>
    <t>Ludwig-Straub-Str. 4</t>
  </si>
  <si>
    <t>Grundschule Großostheim-Pflaumheim</t>
  </si>
  <si>
    <t>St.-Luzia-Weg 1</t>
  </si>
  <si>
    <t>Grundschule Rothenbuch</t>
  </si>
  <si>
    <t>63860</t>
  </si>
  <si>
    <t>Rothenbuch</t>
  </si>
  <si>
    <t>Grundschule am Klosterberg Hösbach-Rottenberg</t>
  </si>
  <si>
    <t>Grundschule Sailauf</t>
  </si>
  <si>
    <t>Kirchberg 3</t>
  </si>
  <si>
    <t>63877</t>
  </si>
  <si>
    <t>Sailauf</t>
  </si>
  <si>
    <t>Grundschule Schöllkrippen</t>
  </si>
  <si>
    <t>Obere Schulstr. 10</t>
  </si>
  <si>
    <t>Grundschule Sommerkahl</t>
  </si>
  <si>
    <t>Sommerkahl</t>
  </si>
  <si>
    <t>Grundschule Stockstadt a.Main</t>
  </si>
  <si>
    <t>63811</t>
  </si>
  <si>
    <t>Stockstadt a.Main</t>
  </si>
  <si>
    <t>Mittelschule Stockstadt a.Main</t>
  </si>
  <si>
    <t>Adalbert-Stifter-Straße 2</t>
  </si>
  <si>
    <t>Mittelschule Waldaschaff</t>
  </si>
  <si>
    <t>Karl-Benz-Grundschule Weibersbrunn</t>
  </si>
  <si>
    <t>Rothenbucher Weg 5</t>
  </si>
  <si>
    <t>63879</t>
  </si>
  <si>
    <t>Weibersbrunn</t>
  </si>
  <si>
    <t>Astrid-Lindgren-Grundschule Großostheim-Wenigumstadt</t>
  </si>
  <si>
    <t>Hamoirstr. 9</t>
  </si>
  <si>
    <t>Grundschule Kleinheubach</t>
  </si>
  <si>
    <t>Friedenstr. 4</t>
  </si>
  <si>
    <t>63924</t>
  </si>
  <si>
    <t>Kleinheubach</t>
  </si>
  <si>
    <t>Grundschule Dammbach</t>
  </si>
  <si>
    <t>Frühlingstr. 10</t>
  </si>
  <si>
    <t>63874</t>
  </si>
  <si>
    <t>Dammbach</t>
  </si>
  <si>
    <t>Grundschule Hösbach-Winzenhohl</t>
  </si>
  <si>
    <t>Ellerstr. 2 - 6</t>
  </si>
  <si>
    <t>Wilhelm-Emmanuel-von-Ketteler- Grundschule Kleinostheim</t>
  </si>
  <si>
    <t>Karl-Amberg-Mittelschule Alzenau</t>
  </si>
  <si>
    <t>Prischoßstr. 28</t>
  </si>
  <si>
    <t>Mittelschule Schöllkrippen</t>
  </si>
  <si>
    <t>Sinngrund-Grundschule Burgsinn</t>
  </si>
  <si>
    <t>An der Aura 17 B</t>
  </si>
  <si>
    <t>97775</t>
  </si>
  <si>
    <t>Burgsinn</t>
  </si>
  <si>
    <t>Mittelschule Bad Brückenau</t>
  </si>
  <si>
    <t>Römershager Str. 31</t>
  </si>
  <si>
    <t>Mittelschule Bad Bocklet</t>
  </si>
  <si>
    <t>Grundschule Bad Brückenau</t>
  </si>
  <si>
    <t>Am Kleinen Steinbusch 8</t>
  </si>
  <si>
    <t>Sinnberg-Grundschule Bad Kissingen</t>
  </si>
  <si>
    <t>Sinnbergpromenade 4</t>
  </si>
  <si>
    <t>Anton-Kliegl-Mittelschule Bad Kissingen</t>
  </si>
  <si>
    <t>Platz Heimattreue 1</t>
  </si>
  <si>
    <t>Henneberg-Grundschule Bad Kissingen-Garitz</t>
  </si>
  <si>
    <t>Baptist-Hoffmann-Str. 14</t>
  </si>
  <si>
    <t>Spessart-Grundschule Bischbrunn</t>
  </si>
  <si>
    <t>Kirchstr. 5</t>
  </si>
  <si>
    <t>97836</t>
  </si>
  <si>
    <t>Bischbrunn</t>
  </si>
  <si>
    <t>Kreuzberg-Grundschule Bischofsheim i.d.Rhön</t>
  </si>
  <si>
    <t>Zentweg 10</t>
  </si>
  <si>
    <t>Grundschule Burglauer</t>
  </si>
  <si>
    <t>Jahnstraße 12</t>
  </si>
  <si>
    <t>97724</t>
  </si>
  <si>
    <t>Burglauer</t>
  </si>
  <si>
    <t>Mittelschule Burkardroth</t>
  </si>
  <si>
    <t>97705</t>
  </si>
  <si>
    <t>Burkardroth</t>
  </si>
  <si>
    <t>Grundschule Wartmannsroth</t>
  </si>
  <si>
    <t>Gerstenberg 8</t>
  </si>
  <si>
    <t>97797</t>
  </si>
  <si>
    <t>Wartmannsroth</t>
  </si>
  <si>
    <t>Edmund-Grom-Grundschule Hohenroth</t>
  </si>
  <si>
    <t>Poststr. 9</t>
  </si>
  <si>
    <t>Priv. Volksschule Esselbach (Grundschule) Lern' mit mir im Universellen Leben</t>
  </si>
  <si>
    <t>Grundschule am Mönchsturm Hammelburg</t>
  </si>
  <si>
    <t>Friedrich-Müller-Str. 19</t>
  </si>
  <si>
    <t>Mittelschule Hammelburg</t>
  </si>
  <si>
    <t>Johannes-Petri-Mittelschule Elfershausen-Langendorf</t>
  </si>
  <si>
    <t>Mittelschule Maßbach</t>
  </si>
  <si>
    <t>Centleite 1</t>
  </si>
  <si>
    <t>97711</t>
  </si>
  <si>
    <t>Maßbach</t>
  </si>
  <si>
    <t>Grundschule Maßbach-Poppenlauer</t>
  </si>
  <si>
    <t>Wermerichshäuser Weg 14</t>
  </si>
  <si>
    <t>Private Montessori-Volksschule (Grundschule) des Montessori-Fördervereins Schweinfurt e.V.</t>
  </si>
  <si>
    <t>Grundschule Motten</t>
  </si>
  <si>
    <t>Am Kirchberg 10</t>
  </si>
  <si>
    <t>97786</t>
  </si>
  <si>
    <t>Motten</t>
  </si>
  <si>
    <t>Freiherr-von-Lutz-Grundschule Münnerstadt</t>
  </si>
  <si>
    <t>Schützenstr. 28</t>
  </si>
  <si>
    <t>Freiherr-von-Lutz-Mittelschule Münnerstadt</t>
  </si>
  <si>
    <t>Grundschule Oberleichtersbach</t>
  </si>
  <si>
    <t>97789</t>
  </si>
  <si>
    <t>Oberleichtersbach</t>
  </si>
  <si>
    <t>Mittelschule Thulbatal Oberthulba</t>
  </si>
  <si>
    <t>Mittelschule Oerlenbach</t>
  </si>
  <si>
    <t>97714</t>
  </si>
  <si>
    <t>Oerlenbach</t>
  </si>
  <si>
    <t>Grundschule Burkardroth</t>
  </si>
  <si>
    <t>Steinbergstr. 44</t>
  </si>
  <si>
    <t>Grundschule Riedenberg</t>
  </si>
  <si>
    <t>Kirchstr. 11</t>
  </si>
  <si>
    <t>Grabfeld-Grundschule Bad Königshofen</t>
  </si>
  <si>
    <t>Wallstr. 51</t>
  </si>
  <si>
    <t>Grundschule Zeitlofs</t>
  </si>
  <si>
    <t>Raiffeisenstr. 36</t>
  </si>
  <si>
    <t>97799</t>
  </si>
  <si>
    <t>Zeitlofs</t>
  </si>
  <si>
    <t>Sinntalschule Wildflecken - Mittelschule</t>
  </si>
  <si>
    <t>Paul-Gerhardt-Mittelschule Kahl a.Main, Evang. Bekenntnisschule</t>
  </si>
  <si>
    <t>Grundschule Dittelbrunn Am Sonnenteller</t>
  </si>
  <si>
    <t>Tannigweg 2</t>
  </si>
  <si>
    <t>97456</t>
  </si>
  <si>
    <t>Dittelbrunn</t>
  </si>
  <si>
    <t>Hugo-von-Trimberg-Grundschule Niederwerrn</t>
  </si>
  <si>
    <t>Pestalozzistr. 9</t>
  </si>
  <si>
    <t>97464</t>
  </si>
  <si>
    <t>Niederwerrn</t>
  </si>
  <si>
    <t>Grundschule Oberes Werntal Poppenhausen</t>
  </si>
  <si>
    <t>Rudolf-Werner-Str. 1</t>
  </si>
  <si>
    <t>97490</t>
  </si>
  <si>
    <t>Poppenhausen</t>
  </si>
  <si>
    <t>Grundschule Oerlenbach</t>
  </si>
  <si>
    <t>Grundschule Milzgrund in Aubstadt</t>
  </si>
  <si>
    <t>97633</t>
  </si>
  <si>
    <t>Aubstadt</t>
  </si>
  <si>
    <t>Karl-Ludwig-von-Guttenberg- Grundschule Bad Neustadt a.d.Saale</t>
  </si>
  <si>
    <t>Rhönblick 15</t>
  </si>
  <si>
    <t>Mittelschule Bad Neustadt a.d.Saale</t>
  </si>
  <si>
    <t>Grundschule Bad Neustadt a.d.Saale-Herschfeld</t>
  </si>
  <si>
    <t>Kirchstraße 16</t>
  </si>
  <si>
    <t>Grundschule Besengau-Bastheim</t>
  </si>
  <si>
    <t>97654</t>
  </si>
  <si>
    <t>Bastheim</t>
  </si>
  <si>
    <t>Kreuzberg-Mittelschule Bischofsheim i.d.Rhön</t>
  </si>
  <si>
    <t>Grundschule Bad Neustadt a.d.Saale-Brendlorenzen</t>
  </si>
  <si>
    <t>Valentin-Rathgeber-Str. 1 - 3</t>
  </si>
  <si>
    <t>Grundschule Fladungen</t>
  </si>
  <si>
    <t>Hausener Straße 2</t>
  </si>
  <si>
    <t>97650</t>
  </si>
  <si>
    <t>Fladungen</t>
  </si>
  <si>
    <t>Dorfgrabenweg 6</t>
  </si>
  <si>
    <t>97640</t>
  </si>
  <si>
    <t>Hendungen</t>
  </si>
  <si>
    <t>Edmund-Grom-Mittelschule Hohenroth</t>
  </si>
  <si>
    <t>Grundschule Hollstadt-Wollbach</t>
  </si>
  <si>
    <t>Hollstadt</t>
  </si>
  <si>
    <t>Grabfeld-Mittelschule Bad Königshofen</t>
  </si>
  <si>
    <t>Grundschule Bad Königshofen-Untereßfeld</t>
  </si>
  <si>
    <t>Malbach-Grundschule Mellrichstadt</t>
  </si>
  <si>
    <t>Friedenstr. 22</t>
  </si>
  <si>
    <t>Udo-Lindenberg-Mittelschule Mellrichstadt</t>
  </si>
  <si>
    <t>Sonnenlandstr. 19</t>
  </si>
  <si>
    <t>Grundschule Nordheim v.d.Rhön</t>
  </si>
  <si>
    <t>97647</t>
  </si>
  <si>
    <t>Nordheim v.d.Rhön</t>
  </si>
  <si>
    <t>Valentin-Rathgeber-Grundschule Oberelsbach</t>
  </si>
  <si>
    <t>Neumühlenweg 2</t>
  </si>
  <si>
    <t>97656</t>
  </si>
  <si>
    <t>Oberelsbach</t>
  </si>
  <si>
    <t>Grundschule Ostheim v.d.Rhön</t>
  </si>
  <si>
    <t>Ritter-von-Halt-Str. 7</t>
  </si>
  <si>
    <t>Grundschule Saaletal in Saal a.d. Saale</t>
  </si>
  <si>
    <t>Marktplatz 1</t>
  </si>
  <si>
    <t>Saal a.d.Saale</t>
  </si>
  <si>
    <t>Karl-Straub-Grundschule Salz</t>
  </si>
  <si>
    <t>Hirtshorn 2</t>
  </si>
  <si>
    <t>Salz</t>
  </si>
  <si>
    <t>Grundschule Sandberg</t>
  </si>
  <si>
    <t>Kreuzbergstr. 2b</t>
  </si>
  <si>
    <t>97657</t>
  </si>
  <si>
    <t>Sandberg</t>
  </si>
  <si>
    <t>Freie Aktive Landschule Blumenwiese Hendungen (Grund- und Hauptschule)</t>
  </si>
  <si>
    <t>Montessori-Volksschule Rhön-Saale (Grund- und Hauptschule) in Münnerstadt</t>
  </si>
  <si>
    <t>Eichendorffschule-Grundschule Gerbrunn</t>
  </si>
  <si>
    <t>Eichendorffstr. 1</t>
  </si>
  <si>
    <t>97218</t>
  </si>
  <si>
    <t>Gerbrunn</t>
  </si>
  <si>
    <t>Grundschule Margetshöchheim</t>
  </si>
  <si>
    <t>Friedenstraße 1</t>
  </si>
  <si>
    <t>Grundschule Höchberg</t>
  </si>
  <si>
    <t>Schulgasse 9 - 11</t>
  </si>
  <si>
    <t>Grundschule Waldbüttelbrunn</t>
  </si>
  <si>
    <t>97297</t>
  </si>
  <si>
    <t>Waldbüttelbrunn</t>
  </si>
  <si>
    <t>Rudolf-v.-Scherenberg Grundschule Dettelbach</t>
  </si>
  <si>
    <t>Grundschule Volkach</t>
  </si>
  <si>
    <t>Grundschule Frammersbach</t>
  </si>
  <si>
    <t>97833</t>
  </si>
  <si>
    <t>Frammersbach</t>
  </si>
  <si>
    <t>Grundschule Eußenheim</t>
  </si>
  <si>
    <t>Am Kirchberg 17</t>
  </si>
  <si>
    <t>97776</t>
  </si>
  <si>
    <t>Eußenheim</t>
  </si>
  <si>
    <t>Grundschule Burgpreppach</t>
  </si>
  <si>
    <t>Fitzendorfer Str. 5</t>
  </si>
  <si>
    <t>97496</t>
  </si>
  <si>
    <t>Burgpreppach</t>
  </si>
  <si>
    <t>Grundschule Ebelsbach</t>
  </si>
  <si>
    <t>Obere Heuernte 3</t>
  </si>
  <si>
    <t>97500</t>
  </si>
  <si>
    <t>Ebelsbach</t>
  </si>
  <si>
    <t>Mittelschule Ebern</t>
  </si>
  <si>
    <t>Gymnasiumstraße 8</t>
  </si>
  <si>
    <t>Grundschule Ebern</t>
  </si>
  <si>
    <t>Georg-Nadler-Str. 5</t>
  </si>
  <si>
    <t>Johann-Baptist-Graser-Grundschule Eltmann</t>
  </si>
  <si>
    <t>Oskar-Serrand-Str. 25</t>
  </si>
  <si>
    <t>Grundschule Haßfurt</t>
  </si>
  <si>
    <t>Dr.-Neukam-Str. 3</t>
  </si>
  <si>
    <t>Albrecht-Dürer-Mittelschule Haßfurt</t>
  </si>
  <si>
    <t>Dürerweg 22</t>
  </si>
  <si>
    <t>Grundschule Hofheim i.UFr.</t>
  </si>
  <si>
    <t>Johannisstr. 32</t>
  </si>
  <si>
    <t>Private Volksschule (Grundschule) der Kissori Lernzentrum GmbH in Bad Kissingen</t>
  </si>
  <si>
    <t>Mönchberg-Grundschule Würzburg</t>
  </si>
  <si>
    <t>Grundschule Kirchlauter</t>
  </si>
  <si>
    <t>Haßbergstr. 4</t>
  </si>
  <si>
    <t>96166</t>
  </si>
  <si>
    <t>Kirchlauter</t>
  </si>
  <si>
    <t>Dreiberg-Schule Knetzgau - Mittelschule</t>
  </si>
  <si>
    <t>Regiomontanus-Grundschule Königsberg i.Bay.</t>
  </si>
  <si>
    <t>Alleestr. 1 a</t>
  </si>
  <si>
    <t>97486</t>
  </si>
  <si>
    <t>Königsberg i.Bay.</t>
  </si>
  <si>
    <t>Grundschule Maroldsweisach</t>
  </si>
  <si>
    <t>Vinzentinum, Private Katholische Grundschule mit Tagesheim der Diözese Würzburg</t>
  </si>
  <si>
    <t>Johann-Peter-Wagner-Mittelschule Theres</t>
  </si>
  <si>
    <t>Bachstr. 34</t>
  </si>
  <si>
    <t>Grundschule Rauhenebrach</t>
  </si>
  <si>
    <t>96181</t>
  </si>
  <si>
    <t>Rauhenebrach</t>
  </si>
  <si>
    <t>Grundschule Oberaurach</t>
  </si>
  <si>
    <t>Am Sportzentrum 4</t>
  </si>
  <si>
    <t>97514</t>
  </si>
  <si>
    <t>Oberaurach</t>
  </si>
  <si>
    <t>Grundschule Untermerzbach</t>
  </si>
  <si>
    <t>96190</t>
  </si>
  <si>
    <t>Untermerzbach</t>
  </si>
  <si>
    <t>Grundschule Zeil a.Main/Sand a.Main</t>
  </si>
  <si>
    <t>Schulring 1</t>
  </si>
  <si>
    <t>97475</t>
  </si>
  <si>
    <t>Zeil a.Main</t>
  </si>
  <si>
    <t>Georg-Göpfert-Mittelschule Eltmann</t>
  </si>
  <si>
    <t>Mittelschule Hofheim i.UFr.</t>
  </si>
  <si>
    <t>Mittelschule Zeil - Sand a.Main</t>
  </si>
  <si>
    <t>Mittelschule Maroldsweisach</t>
  </si>
  <si>
    <t>Friedrich-Rückert-Ring 4</t>
  </si>
  <si>
    <t>Albert-Schweitzer-Grundschule Albertshofen</t>
  </si>
  <si>
    <t>Albertshofen</t>
  </si>
  <si>
    <t>Rudolf-v.-Scherenberg Mittelschule Dettelbach</t>
  </si>
  <si>
    <t>Drei-Franken-Grundschule Geiselwind</t>
  </si>
  <si>
    <t>Friedrichstr. 6</t>
  </si>
  <si>
    <t>96160</t>
  </si>
  <si>
    <t>Geiselwind</t>
  </si>
  <si>
    <t>Grundschule Sulzfeld</t>
  </si>
  <si>
    <t>Sulzfeld</t>
  </si>
  <si>
    <t>Dr.-K.H.-Spielmann-Mittelschule Iphofen</t>
  </si>
  <si>
    <t>D.-Paul-Eber-Mittelschule Kitzingen</t>
  </si>
  <si>
    <t>Hindenburgring Nord 8</t>
  </si>
  <si>
    <t>St.-Hedwig-Grundschule Kitzingen</t>
  </si>
  <si>
    <t>Schulhof 3</t>
  </si>
  <si>
    <t>Grundschule Kitzingen-Siedlung</t>
  </si>
  <si>
    <t>Danziger Str. 1</t>
  </si>
  <si>
    <t>Mittelschule Kitzingen-Siedlung</t>
  </si>
  <si>
    <t>Grundschule Kleinlangheim</t>
  </si>
  <si>
    <t>97355</t>
  </si>
  <si>
    <t>Kleinlangheim</t>
  </si>
  <si>
    <t>Grundschule Mainbernheim</t>
  </si>
  <si>
    <t>Goldgrubenweg 14</t>
  </si>
  <si>
    <t>97350</t>
  </si>
  <si>
    <t>Mainbernheim</t>
  </si>
  <si>
    <t>Mittelschule Buchbrunn</t>
  </si>
  <si>
    <t>Grundschule Marktbreit</t>
  </si>
  <si>
    <t>Fleischmannstr. 3 a</t>
  </si>
  <si>
    <t>Mittelschule Marktbreit</t>
  </si>
  <si>
    <t>Karl-Zimmermann-Str. 1</t>
  </si>
  <si>
    <t>Grundschule Hellmitzheimer Bucht Markt Einersheim</t>
  </si>
  <si>
    <t>Markt Einersheim</t>
  </si>
  <si>
    <t>Grundschule Martinsheim</t>
  </si>
  <si>
    <t>Bäckergasse 11</t>
  </si>
  <si>
    <t>Martinsheim</t>
  </si>
  <si>
    <t>Grundschule Schwarzacher Becken Schwarzach a.Main</t>
  </si>
  <si>
    <t>Grundschule Prichsenstadt</t>
  </si>
  <si>
    <t>Am Mühlseelein 3</t>
  </si>
  <si>
    <t>97357</t>
  </si>
  <si>
    <t>Prichsenstadt</t>
  </si>
  <si>
    <t>Grundschule Sommerach</t>
  </si>
  <si>
    <t>Raiffeisenstr. 9</t>
  </si>
  <si>
    <t>97334</t>
  </si>
  <si>
    <t>Sommerach</t>
  </si>
  <si>
    <t>Mittelschule Volkach</t>
  </si>
  <si>
    <t>Grundschule Willanzheim</t>
  </si>
  <si>
    <t>Willanzheim</t>
  </si>
  <si>
    <t>Nikolaus-Fey-Mittelschule Wiesentheid</t>
  </si>
  <si>
    <t>Anne-Frank-Grundschule Großostheim-Ringheim</t>
  </si>
  <si>
    <t>Hasselstr. 10</t>
  </si>
  <si>
    <t>Wolfram-von-Eschenbach-Grundschule Amorbach</t>
  </si>
  <si>
    <t>Debonstr. 5</t>
  </si>
  <si>
    <t>Parzival-Mittelschule Amorbach</t>
  </si>
  <si>
    <t>Debonstr. 5a</t>
  </si>
  <si>
    <t>Mittelschule Bürgstadt</t>
  </si>
  <si>
    <t>Grundschule Collenberg</t>
  </si>
  <si>
    <t>Jahnstraße 4</t>
  </si>
  <si>
    <t>97903</t>
  </si>
  <si>
    <t>Collenberg</t>
  </si>
  <si>
    <t>Grundschule Dorfprozelten/Stadtprozelten</t>
  </si>
  <si>
    <t>97904</t>
  </si>
  <si>
    <t>Dorfprozelten</t>
  </si>
  <si>
    <t>Erftal-Grundschule Eichenbühl</t>
  </si>
  <si>
    <t>In den Rittern 2</t>
  </si>
  <si>
    <t>63928</t>
  </si>
  <si>
    <t>Eichenbühl</t>
  </si>
  <si>
    <t>Mozart-Grundschule Elsenfeld</t>
  </si>
  <si>
    <t>Mühlweg 41</t>
  </si>
  <si>
    <t>Georg-Keimel-Mittelschule Elsenfeld</t>
  </si>
  <si>
    <t>Mühlweg 22</t>
  </si>
  <si>
    <t>Barbarossa-Mittelschule Erlenbach a.Main</t>
  </si>
  <si>
    <t>Elsenfelder Str. 53</t>
  </si>
  <si>
    <t>Dr.-Ernst-Hellmut-Vits-Grundschule Erlenbach a.Main</t>
  </si>
  <si>
    <t>Dr.-Vits-Straße 10</t>
  </si>
  <si>
    <t>Valentin-Pfeifer-Mittelschule Eschau</t>
  </si>
  <si>
    <t>Mittelschule Faulbach</t>
  </si>
  <si>
    <t>Speckspitze 12a</t>
  </si>
  <si>
    <t>Mittelschule Großheubach</t>
  </si>
  <si>
    <t>Kardinal-Döpfner-Mittelschule Großwallstadt-Niedernberg</t>
  </si>
  <si>
    <t>Grundschule Kirchzell</t>
  </si>
  <si>
    <t>63931</t>
  </si>
  <si>
    <t>Kirchzell</t>
  </si>
  <si>
    <t>Mittelschule Kleinheubach</t>
  </si>
  <si>
    <t>Josef-Anton-Rohe-Mittelschule Kleinwallstadt</t>
  </si>
  <si>
    <t>Mittelschule Leidersbach</t>
  </si>
  <si>
    <t>Grundschule Miltenberg</t>
  </si>
  <si>
    <t>Wolfram-von-Eschenbach-Str. 17</t>
  </si>
  <si>
    <t>Mittelschule Miltenberg</t>
  </si>
  <si>
    <t>Luitpoldstraße 8</t>
  </si>
  <si>
    <t>Hans-Memling-Grundschule Mömlingen</t>
  </si>
  <si>
    <t>Neue Schulstraße 20</t>
  </si>
  <si>
    <t>63853</t>
  </si>
  <si>
    <t>Mömlingen</t>
  </si>
  <si>
    <t>Grundschule Mönchberg</t>
  </si>
  <si>
    <t>63933</t>
  </si>
  <si>
    <t>Mönchberg</t>
  </si>
  <si>
    <t>Grundschule Niedernberg</t>
  </si>
  <si>
    <t>Pfarrer-Seubert-Str. 9</t>
  </si>
  <si>
    <t>63843</t>
  </si>
  <si>
    <t>Niedernberg</t>
  </si>
  <si>
    <t>Johannes-Obernburger-Mittelschule Obernburg a.Main</t>
  </si>
  <si>
    <t>Herigoyen-Mittelschule Sulzbach</t>
  </si>
  <si>
    <t>Dr.-Konrad-Wiegand-Mittelschule Klingenberg a.Main</t>
  </si>
  <si>
    <t>Gotthard-Grundschule Weilbach</t>
  </si>
  <si>
    <t>Raiffeisenstr. 5</t>
  </si>
  <si>
    <t>63937</t>
  </si>
  <si>
    <t>Weilbach</t>
  </si>
  <si>
    <t>Mittelschule Wörth a.Main</t>
  </si>
  <si>
    <t>Grundschule Arnstein</t>
  </si>
  <si>
    <t>Schwebenrieder Str. 10</t>
  </si>
  <si>
    <t>Max-Balles-Mittelschule Arnstein</t>
  </si>
  <si>
    <t>Am Zehnthäusl 5</t>
  </si>
  <si>
    <t>Grundschule Aura i.Sinngrund</t>
  </si>
  <si>
    <t>Hauptstr. 11</t>
  </si>
  <si>
    <t>97773</t>
  </si>
  <si>
    <t>Aura i.Sinngrund</t>
  </si>
  <si>
    <t>Sinngrund-Mittelschule Burgsinn</t>
  </si>
  <si>
    <t>Grundschule Erlenbach b.Marktheidenfeld</t>
  </si>
  <si>
    <t>97837</t>
  </si>
  <si>
    <t>Erlenbach b.Marktheidenfeld</t>
  </si>
  <si>
    <t>Mittelschule Eußenheim</t>
  </si>
  <si>
    <t>Mittelschule Frammersbach</t>
  </si>
  <si>
    <t>Grundschule Gemünden a.Main</t>
  </si>
  <si>
    <t>Hofweg 4</t>
  </si>
  <si>
    <t>Grundschule Gössenheim</t>
  </si>
  <si>
    <t>Hauptstr. 29 a</t>
  </si>
  <si>
    <t>97780</t>
  </si>
  <si>
    <t>Gössenheim</t>
  </si>
  <si>
    <t>Grundschule Gräfendorf</t>
  </si>
  <si>
    <t>Am Forsthaus 3</t>
  </si>
  <si>
    <t>97782</t>
  </si>
  <si>
    <t>Gräfendorf</t>
  </si>
  <si>
    <t>Grundschule Hafenlohr</t>
  </si>
  <si>
    <t>An der Schule 1</t>
  </si>
  <si>
    <t>97840</t>
  </si>
  <si>
    <t>Hafenlohr</t>
  </si>
  <si>
    <t>Grundschule Karbach</t>
  </si>
  <si>
    <t>97842</t>
  </si>
  <si>
    <t>Karbach</t>
  </si>
  <si>
    <t>Grundschule Karlstadt</t>
  </si>
  <si>
    <t>Ostlandstraße 25</t>
  </si>
  <si>
    <t>Konrad-von-Querfurt-Mittelschule Karlstadt</t>
  </si>
  <si>
    <t>Bodelschwinghstr. 56</t>
  </si>
  <si>
    <t>Grundschule Kreuzwertheim</t>
  </si>
  <si>
    <t>Philipp-Günzelmann-Weg 3</t>
  </si>
  <si>
    <t>97892</t>
  </si>
  <si>
    <t>Kreuzwertheim</t>
  </si>
  <si>
    <t>Grundschule Gemünden-Langenprozelten</t>
  </si>
  <si>
    <t>Grundschule Triefenstein</t>
  </si>
  <si>
    <t>Spessartstr. 20</t>
  </si>
  <si>
    <t>97855</t>
  </si>
  <si>
    <t>Triefenstein</t>
  </si>
  <si>
    <t>Grundschule Lohr a.Main</t>
  </si>
  <si>
    <t>Kaplan-Höfling-Str. 16</t>
  </si>
  <si>
    <t>Grundschule Lohr a.Main-Sendelbach</t>
  </si>
  <si>
    <t>Ostlandstr. 19</t>
  </si>
  <si>
    <t>Leonhard-Frank-Grundschule Würzburg-Heuchelhof/Rottenbauer</t>
  </si>
  <si>
    <t>Berner Str. 35</t>
  </si>
  <si>
    <t>Grundschule Lohr a.Main-Sackenbach</t>
  </si>
  <si>
    <t>Zeiläckerweg 1</t>
  </si>
  <si>
    <t>Grundschule Lohr a. Main - Wombach</t>
  </si>
  <si>
    <t>Bachstr. 32</t>
  </si>
  <si>
    <t>Friedrich-Fleischmann-Grundschule Marktheidenfeld</t>
  </si>
  <si>
    <t>Ludwigstr. 29</t>
  </si>
  <si>
    <t>Grundschule Partenstein Naturpark-Spessart-Schule</t>
  </si>
  <si>
    <t>97846</t>
  </si>
  <si>
    <t>Partenstein</t>
  </si>
  <si>
    <t>Grundschule Rieneck</t>
  </si>
  <si>
    <t>Lamperweg 3</t>
  </si>
  <si>
    <t>97794</t>
  </si>
  <si>
    <t>Rieneck</t>
  </si>
  <si>
    <t>Grundschule Arnstein-Schwebenried</t>
  </si>
  <si>
    <t>Grundschule Steinfeld</t>
  </si>
  <si>
    <t>Waldzeller Str. 11</t>
  </si>
  <si>
    <t>97854</t>
  </si>
  <si>
    <t>Steinfeld</t>
  </si>
  <si>
    <t>Grundschule Thüngen</t>
  </si>
  <si>
    <t>Frühlingstr. 3</t>
  </si>
  <si>
    <t>97289</t>
  </si>
  <si>
    <t>Thüngen</t>
  </si>
  <si>
    <t>Grundschule Urspringen</t>
  </si>
  <si>
    <t>97857</t>
  </si>
  <si>
    <t>Urspringen</t>
  </si>
  <si>
    <t>Grundschule Gemünden a.Main, Wernfeld</t>
  </si>
  <si>
    <t>Artfeldstr. 12</t>
  </si>
  <si>
    <t>Grundschule Karlstadt-Wiesenfeld/ Karlburg</t>
  </si>
  <si>
    <t>Schloßgartenweg 3</t>
  </si>
  <si>
    <t>Grundschule Wiesthal</t>
  </si>
  <si>
    <t>97859</t>
  </si>
  <si>
    <t>Wiesthal</t>
  </si>
  <si>
    <t>Grundschule Zellingen</t>
  </si>
  <si>
    <t>Schulplatz 10</t>
  </si>
  <si>
    <t>97225</t>
  </si>
  <si>
    <t>Zellingen</t>
  </si>
  <si>
    <t>Mittelschule Zellingen</t>
  </si>
  <si>
    <t>Lerlachstr. 2</t>
  </si>
  <si>
    <t>Mittelschule Gemünden a.Main</t>
  </si>
  <si>
    <t>Mittelschule Marktheidenfeld</t>
  </si>
  <si>
    <t>Am Maradies 7</t>
  </si>
  <si>
    <t>Gustav-Woehrnitz-Mittelschule Lohr a.Main</t>
  </si>
  <si>
    <t>Julius-Echter-Grundschule in Bergrheinfeld</t>
  </si>
  <si>
    <t>97493</t>
  </si>
  <si>
    <t>Bergrheinfeld</t>
  </si>
  <si>
    <t>Mittelschule Holderhecke Bergrheinfeld</t>
  </si>
  <si>
    <t>Kreuzstr. 59</t>
  </si>
  <si>
    <t>Mittelschule Dittelbrunn Am Sonnenteller</t>
  </si>
  <si>
    <t>Grundschule Euerbach</t>
  </si>
  <si>
    <t>97502</t>
  </si>
  <si>
    <t>Euerbach</t>
  </si>
  <si>
    <t>Dr.-Valentin-Engelhardt- Grundschule Geldersheim</t>
  </si>
  <si>
    <t>Schweinfurter Straße 9</t>
  </si>
  <si>
    <t>97505</t>
  </si>
  <si>
    <t>Geldersheim</t>
  </si>
  <si>
    <t>Grundschule Gerolzhofen</t>
  </si>
  <si>
    <t>Lülsfelder Weg 6</t>
  </si>
  <si>
    <t>Grundschule Gochsheim</t>
  </si>
  <si>
    <t>Adam-Riese-Str. 12</t>
  </si>
  <si>
    <t>97469</t>
  </si>
  <si>
    <t>Gochsheim</t>
  </si>
  <si>
    <t>Mittelschule Gochsheim</t>
  </si>
  <si>
    <t>Theresia-Gerhardinger-Grundschule Grafenrheinfeld</t>
  </si>
  <si>
    <t>Hermasweg 1 b</t>
  </si>
  <si>
    <t>97506</t>
  </si>
  <si>
    <t>Grafenrheinfeld</t>
  </si>
  <si>
    <t>Grundschule Grettstadt</t>
  </si>
  <si>
    <t>Kirchgasse 11</t>
  </si>
  <si>
    <t>97508</t>
  </si>
  <si>
    <t>Grettstadt</t>
  </si>
  <si>
    <t>Hugo-von-Trimberg-Mittelschule Niederwerrn</t>
  </si>
  <si>
    <t>Mittelschule Oberes Werntal Poppenhausen</t>
  </si>
  <si>
    <t>Grundschule Röthlein</t>
  </si>
  <si>
    <t>97520</t>
  </si>
  <si>
    <t>Röthlein</t>
  </si>
  <si>
    <t>Grundschule Schonungen</t>
  </si>
  <si>
    <t>Schulweg 7 - 13</t>
  </si>
  <si>
    <t>Grundschule Schwanfeld</t>
  </si>
  <si>
    <t>97523</t>
  </si>
  <si>
    <t>Schwanfeld</t>
  </si>
  <si>
    <t>Grundschule Schwebheim</t>
  </si>
  <si>
    <t>Grundschule Sennfeld</t>
  </si>
  <si>
    <t>97526</t>
  </si>
  <si>
    <t>Sennfeld</t>
  </si>
  <si>
    <t>Mittelschule Sennfeld</t>
  </si>
  <si>
    <t>Friedrich-Rückert-Mittelschule Stadtlauringen</t>
  </si>
  <si>
    <t>Grundschule Am Zabelstein Donnersdorf</t>
  </si>
  <si>
    <t>97499</t>
  </si>
  <si>
    <t>Donnersdorf</t>
  </si>
  <si>
    <t>Grundschule Schweinfurter Rhön in Üchtelhausen</t>
  </si>
  <si>
    <t>97532</t>
  </si>
  <si>
    <t>Üchtelhausen</t>
  </si>
  <si>
    <t>Grundschule Kolitzheim</t>
  </si>
  <si>
    <t>Balthasar-Neumann-Grundschule Werneck</t>
  </si>
  <si>
    <t>Rundelshäuser Str. 1</t>
  </si>
  <si>
    <t>Balthasar-Neumann-Mittelschule Werneck</t>
  </si>
  <si>
    <t>Bühlweg 3</t>
  </si>
  <si>
    <t>Mittelschule Gerolzhofen</t>
  </si>
  <si>
    <t>Grundschule Wasserlosen</t>
  </si>
  <si>
    <t>Friedhofstraße 14</t>
  </si>
  <si>
    <t>97535</t>
  </si>
  <si>
    <t>Wasserlosen</t>
  </si>
  <si>
    <t>Grundschule Aub</t>
  </si>
  <si>
    <t>In der Peunt 1</t>
  </si>
  <si>
    <t>97239</t>
  </si>
  <si>
    <t>Aub</t>
  </si>
  <si>
    <t>Grundschule Bergtheim</t>
  </si>
  <si>
    <t>97241</t>
  </si>
  <si>
    <t>Bergtheim</t>
  </si>
  <si>
    <t>Grundschule Bütthard</t>
  </si>
  <si>
    <t>Simmringer Str. 20</t>
  </si>
  <si>
    <t>97244</t>
  </si>
  <si>
    <t>Bütthard</t>
  </si>
  <si>
    <t>Grundschule Eibelstadt</t>
  </si>
  <si>
    <t>Schulring 11</t>
  </si>
  <si>
    <t>97246</t>
  </si>
  <si>
    <t>Eibelstadt</t>
  </si>
  <si>
    <t>Grundschule Eisingen-Waldbrunn</t>
  </si>
  <si>
    <t>97249</t>
  </si>
  <si>
    <t>Eisingen</t>
  </si>
  <si>
    <t>Grundschule Estenfeld</t>
  </si>
  <si>
    <t>Riemenschneiderstraße 26</t>
  </si>
  <si>
    <t>97230</t>
  </si>
  <si>
    <t>Estenfeld</t>
  </si>
  <si>
    <t>Mittelschule Gaukönigshofen</t>
  </si>
  <si>
    <t>97253</t>
  </si>
  <si>
    <t>Gaukönigshofen</t>
  </si>
  <si>
    <t>Eichendorffschule-Mittelschule Gerbrunn</t>
  </si>
  <si>
    <t>Grundschule Giebelstadt</t>
  </si>
  <si>
    <t>97232</t>
  </si>
  <si>
    <t>Giebelstadt</t>
  </si>
  <si>
    <t>Ignatius-Gropp-Grundschule Güntersleben</t>
  </si>
  <si>
    <t>97261</t>
  </si>
  <si>
    <t>Güntersleben</t>
  </si>
  <si>
    <t>Astrid-Lindgren-Grundschule Helmstadt</t>
  </si>
  <si>
    <t>Steinerner Weg 1</t>
  </si>
  <si>
    <t>97264</t>
  </si>
  <si>
    <t>Helmstadt</t>
  </si>
  <si>
    <t>Mittelschule Höchberg</t>
  </si>
  <si>
    <t>Rudolf-Harbig-Platz 5</t>
  </si>
  <si>
    <t>Grundschule Kirchheim</t>
  </si>
  <si>
    <t>97268</t>
  </si>
  <si>
    <t>Kirchheim</t>
  </si>
  <si>
    <t>Grundschule Kist</t>
  </si>
  <si>
    <t>Oskar-Popp-Str. 4</t>
  </si>
  <si>
    <t>97270</t>
  </si>
  <si>
    <t>Kist</t>
  </si>
  <si>
    <t>Grundschule Kürnach</t>
  </si>
  <si>
    <t>97273</t>
  </si>
  <si>
    <t>Kürnach</t>
  </si>
  <si>
    <t>Grundschule Würzburg-Lengfeld</t>
  </si>
  <si>
    <t>Carl-Orff-Str. 6</t>
  </si>
  <si>
    <t>Mittelschule Margetshöchheim</t>
  </si>
  <si>
    <t>Grundschule Ochsenfurt</t>
  </si>
  <si>
    <t>Fabrikstr. 1</t>
  </si>
  <si>
    <t>Mittelschule Ochsenfurt</t>
  </si>
  <si>
    <t>Fabrikstraße 1</t>
  </si>
  <si>
    <t>Grundschule Randersacker</t>
  </si>
  <si>
    <t>97236</t>
  </si>
  <si>
    <t>Randersacker</t>
  </si>
  <si>
    <t>Grundschule Reichenberg</t>
  </si>
  <si>
    <t>Malzstr. 16</t>
  </si>
  <si>
    <t>97234</t>
  </si>
  <si>
    <t>Reichenberg</t>
  </si>
  <si>
    <t>Matthias-Ehrenfried-Grundschule Rimpar</t>
  </si>
  <si>
    <t>Neue Siedlung 1</t>
  </si>
  <si>
    <t>Grundschule Röttingen</t>
  </si>
  <si>
    <t>97285</t>
  </si>
  <si>
    <t>Röttingen</t>
  </si>
  <si>
    <t>97228</t>
  </si>
  <si>
    <t>Rottendorf</t>
  </si>
  <si>
    <t>Grundschule Sonderhofen in Gaukönigshofen</t>
  </si>
  <si>
    <t>Am Königshof 18</t>
  </si>
  <si>
    <t>Grundschule Theilheim</t>
  </si>
  <si>
    <t>Reisgrube 17</t>
  </si>
  <si>
    <t>97288</t>
  </si>
  <si>
    <t>Theilheim</t>
  </si>
  <si>
    <t>Georg-Anton-Urlaub-Grundschule Thüngersheim</t>
  </si>
  <si>
    <t>Untere Hauptstr. 1 a</t>
  </si>
  <si>
    <t>97291</t>
  </si>
  <si>
    <t>Thüngersheim</t>
  </si>
  <si>
    <t>Grundschule Würzburg-Dürrbachgrund</t>
  </si>
  <si>
    <t>Unterdürrbacher Str. 280</t>
  </si>
  <si>
    <t>Grundschule Leinach</t>
  </si>
  <si>
    <t>Franz-Josef-Strauß-Straße 13</t>
  </si>
  <si>
    <t>97274</t>
  </si>
  <si>
    <t>Leinach</t>
  </si>
  <si>
    <t>Mittelschule Pleichach-Kürnachtal in Unterpleichfeld</t>
  </si>
  <si>
    <t>Grundschule Veitshöchheim</t>
  </si>
  <si>
    <t>Günterslebener Str. 41</t>
  </si>
  <si>
    <t>Grundschule Würzburg-Versbach</t>
  </si>
  <si>
    <t>Heide 14</t>
  </si>
  <si>
    <t>Mittelschule Waldbüttelbrunn</t>
  </si>
  <si>
    <t>Grundschule Zell a.Main</t>
  </si>
  <si>
    <t>Maximilian-Kolbe-Mittelschule Rimpar</t>
  </si>
  <si>
    <t>Julius-Echter-Straße 4</t>
  </si>
  <si>
    <t>Mittelschule Veitshöchheim</t>
  </si>
  <si>
    <t>Staatl. Fachschule für Kunststofftechnik u.Faserverbundtechnologie Donauwörth</t>
  </si>
  <si>
    <t>Neudegger Allee 7</t>
  </si>
  <si>
    <t>Dominikus-Ringeisen-Schulen, Private Schule für mehrfachbeh. Gehörlose (GS- u. HS-Stufe) Ursberg</t>
  </si>
  <si>
    <t>Rudolf-Lang-Str. 3</t>
  </si>
  <si>
    <t>Fritz-Felsenstein-Schule Königsbrunn, Priv. Förderzentrum, Förderschwerp. körp.u.motor. Entw..</t>
  </si>
  <si>
    <t>Karwendelstraße 6</t>
  </si>
  <si>
    <t>Staatliche Fachschule für Umweltschutztechnik u.regenerative Energien Höchstädt</t>
  </si>
  <si>
    <t>Ulrichschule Sonderpädagogisches Förderzentrum I Augsburg Süd/West</t>
  </si>
  <si>
    <t>Maximilianstr. 52</t>
  </si>
  <si>
    <t>Martinschule Sonderpädagog. Förderzentrum II Augsburg Nord</t>
  </si>
  <si>
    <t>Pankratiusschule Sonderpädagog. Förderzentrum III Augsburg-Ost</t>
  </si>
  <si>
    <t>Kurt-Schumacher-Str. 69 a</t>
  </si>
  <si>
    <t>86165</t>
  </si>
  <si>
    <t>Neuschwansteinstr. 23</t>
  </si>
  <si>
    <t>Elisabethschule, Priv.Förderz., Förderschwerp. geist. Entwickl. d. Lebenshilfe Aichach-Fr.</t>
  </si>
  <si>
    <t>St.-Elisabeth-Str. 1</t>
  </si>
  <si>
    <t>Vinzenz-Pallotti-Schule Sonderpädagogisches Förderzentrum Friedberg</t>
  </si>
  <si>
    <t>Singerstraße 75</t>
  </si>
  <si>
    <t>Erich Kästner Schule Füssen Sonderpädagogisches Förderzentrum</t>
  </si>
  <si>
    <t>Feistlestr. 3</t>
  </si>
  <si>
    <t>Heinrich-Sinz-Schule Sonderpädagogisches Förderzentrum Ichenhausen</t>
  </si>
  <si>
    <t>Deubacher Straße 18</t>
  </si>
  <si>
    <t>Nikolaus-von-Myra-Schule, Priv. Sonderpäd. Förderzentrum Dürrlauingen  d. Diöz. Augsb. e.V.</t>
  </si>
  <si>
    <t>St.-Nikolaus-Straße 6</t>
  </si>
  <si>
    <t>89350</t>
  </si>
  <si>
    <t>Dürrlauingen</t>
  </si>
  <si>
    <t>Josef-Landes-Schule Sonderpädagogisches Förderzentrum Kaufbeuren</t>
  </si>
  <si>
    <t>Prinzregentenstraße 2</t>
  </si>
  <si>
    <t>Sonderpädagogisches Förderzentrum Kempten (Allgäu) - Teilzentrum II</t>
  </si>
  <si>
    <t>Ostbahnhofstr. 57</t>
  </si>
  <si>
    <t>87437</t>
  </si>
  <si>
    <t>Fachschule für Heilerziehungspflege Kempten (Allgäu) der Kath. Jugendfürsorge</t>
  </si>
  <si>
    <t>Braut- und Bahrweg 4</t>
  </si>
  <si>
    <t>Bodolz</t>
  </si>
  <si>
    <t>Antonio-Huber-Schule Sonderpädagogisches Förderzentrum Lindenberg i.Allgäu</t>
  </si>
  <si>
    <t>Antoniusplatz 7</t>
  </si>
  <si>
    <t>Reichshainschule Sonderpädagogisches Förderzentrum Memmingen</t>
  </si>
  <si>
    <t>Steinbogenstr. 2</t>
  </si>
  <si>
    <t>Burkhart-Grob-Schule, Staatl. Fachschule (Technikerschule) für Maschinenbautechnik Mindelhe</t>
  </si>
  <si>
    <t>Sonderpädagogisches Förderzentrum Mindelheim</t>
  </si>
  <si>
    <t>Brennerstraße 2</t>
  </si>
  <si>
    <t>Don-Bosco-Schule Sonderpädagogisches Förderzentrum Marktoberdorf</t>
  </si>
  <si>
    <t>Peter-Dörfler-Str. 14</t>
  </si>
  <si>
    <t>Lindenhofschule Senden, Priv. Förderzentrum Förderschwerpunkt geistige Entwicklung</t>
  </si>
  <si>
    <t>Holsteinerstr. 1</t>
  </si>
  <si>
    <t>89250</t>
  </si>
  <si>
    <t>Senden</t>
  </si>
  <si>
    <t>Rupert-Egenberger-Schule Sonderpädagogisches Förderzentrum Neu-Ulm</t>
  </si>
  <si>
    <t>Heerstr. 113</t>
  </si>
  <si>
    <t>St.-Georg-Schule Sonderpädagogisches Förderzentrum Nördlingen</t>
  </si>
  <si>
    <t>Oskar-Mayer-Str. 53</t>
  </si>
  <si>
    <t>Christophorus-Schule Sonderpädagogisches Förderzentrum Königsbrunn</t>
  </si>
  <si>
    <t>Karwendelstraße 12</t>
  </si>
  <si>
    <t>Ludwig-Reinhard-Schule Kaufbeuren Förderzentrum für den Förderschwerpunkt geistige Entwicklung</t>
  </si>
  <si>
    <t>Am Sonneneck 41</t>
  </si>
  <si>
    <t>Keselstr. 14 a</t>
  </si>
  <si>
    <t>Priv. Fachschule für Maschinenbautechnik Kempten (Allgäu)</t>
  </si>
  <si>
    <t>Simpertschule Augsburg, privates Förderzentrum m.d Förderschwerpunkt emot. u.  soz. Entwickl.</t>
  </si>
  <si>
    <t>Hermann-Kluftinger-Str. 14</t>
  </si>
  <si>
    <t>Fachakademie f. Sozialpädagogik Augsburg d. Berufl. Fortbildungszentren d.Bay.Wirtschaft (bfz)</t>
  </si>
  <si>
    <t>Ulmer Str. 160</t>
  </si>
  <si>
    <t>Berufsfachschule für Notfallsanitäter, Schwabmünchen, des Bayer. Roten Kreuzes</t>
  </si>
  <si>
    <t>Sparkassenplatz 1</t>
  </si>
  <si>
    <t>Staatl. Fachakademie für Sozialpädagogik Kaufbeuren</t>
  </si>
  <si>
    <t>Adolph-Kolping-Str. 3</t>
  </si>
  <si>
    <t>Fachakademie für Sozialpädagogik Mering des Berufsbildungszentrums Augsburg</t>
  </si>
  <si>
    <t>Lechstr. 2</t>
  </si>
  <si>
    <t>Berufsfachschule für Physiotherapie Augsburg der IB GIS gGmbH</t>
  </si>
  <si>
    <t>Alter Postweg 97 b</t>
  </si>
  <si>
    <t>Berufsfachschule für Hebammen und Entbindungspfleger beim Universitätsklinikum Augsb</t>
  </si>
  <si>
    <t>Stenglinstr. 2</t>
  </si>
  <si>
    <t>Berufsfachschule für Krankenpflegehilfe Buchloe der Kliniken Ostallgäu-Kaufbeuren (gKU)</t>
  </si>
  <si>
    <t>Schrannenstr. 10</t>
  </si>
  <si>
    <t>Internationale Berufsfachschule für Altenpflege Kempten (Allgäu) der Kolping Pflegeschule gGmbH</t>
  </si>
  <si>
    <t>Linggstr. 4</t>
  </si>
  <si>
    <t>Staatl. Berufsschule Ostallgäu in Marktoberdorf</t>
  </si>
  <si>
    <t>Peter-Dörfler-Str. 20</t>
  </si>
  <si>
    <t>Dominikus-Ringeisen-Werk Ursberg Privates Sonderpädagogisches Förderzentrum</t>
  </si>
  <si>
    <t>Rudolf-Lang-Straße 3</t>
  </si>
  <si>
    <t>Berufsfachschule für Ergotherapie Augsburg des IB e.V.</t>
  </si>
  <si>
    <t>Albert-Schweitzer-Schule Sonderpädagogisches Förderzentrum Sonthofen</t>
  </si>
  <si>
    <t>Albert-Schweitzer-Straße 16 a</t>
  </si>
  <si>
    <t>Staatliche Fachschule für Holztechnik am Staatl. Berufl. Schulzentrum Immenstadt</t>
  </si>
  <si>
    <t>Fachschule f. Grundschulkindbetreuung Maria Stern Nördlingen d.Schulw.d.Diöz.Augsburg</t>
  </si>
  <si>
    <t>Städt. Fachakademie für Sozialpädagogik Augsburg</t>
  </si>
  <si>
    <t>Städt. Berufsschule I Augsburg</t>
  </si>
  <si>
    <t>Haunstetter Str. 66</t>
  </si>
  <si>
    <t>Städt. Berufsschule II Augsburg</t>
  </si>
  <si>
    <t>Städt. Berufsschule III Augsburg</t>
  </si>
  <si>
    <t>Städt. Berufsschule IV Augsburg Welser-Schule</t>
  </si>
  <si>
    <t>Jesuitengasse 14</t>
  </si>
  <si>
    <t>Städt. Berufsschule V Augsburg</t>
  </si>
  <si>
    <t>Ludwig-Bölkow-Schule Staatliche Berufsschule Donauwörth</t>
  </si>
  <si>
    <t>Städt. Berufsschule VI Augsburg</t>
  </si>
  <si>
    <t>Priv. Förderzentrum Augsburg Förderschwerpunkt Hören</t>
  </si>
  <si>
    <t>Sommestr. 70</t>
  </si>
  <si>
    <t>Staatl. Berufsschule Illertissen</t>
  </si>
  <si>
    <t>Franz-Mang-Str. 26</t>
  </si>
  <si>
    <t>Staatl. Berufsfachschule für Ernährung und Versorgung Illertissen</t>
  </si>
  <si>
    <t>Berufsfachschule f. Ergotherapie Augsburg d.Berufl. Fortbildungszentren d.Bay. Wirtschaft</t>
  </si>
  <si>
    <t>Philipp-Neri-Schule Kempten (Allgäu), Priv. Förderzentrum m. Förderschwp.emot.u.soziale Entw.</t>
  </si>
  <si>
    <t>Leutkircher Str. 31</t>
  </si>
  <si>
    <t>Staatl. Berufsschule Lauingen (Donau)</t>
  </si>
  <si>
    <t>Friedrich-Ebert-Str. 14</t>
  </si>
  <si>
    <t>Staatl. Berufsschule Lindau (Bodensee)</t>
  </si>
  <si>
    <t>Reutiner Str. 10</t>
  </si>
  <si>
    <t>Johann-Bierwirth-Schule Memmingen Staatl. Berufsschule I</t>
  </si>
  <si>
    <t>Staatl. Berufsschule Mindelheim</t>
  </si>
  <si>
    <t>Fachschule für Heilerziehungspflege Memmingen der Berufl. Fortbildungszentren der Bayer. Wirtschaft</t>
  </si>
  <si>
    <t>Luitpoldstr. 24 a</t>
  </si>
  <si>
    <t>Staatl. Berufsschule Nördlingen</t>
  </si>
  <si>
    <t>Kerschensteinerstr. 4</t>
  </si>
  <si>
    <t>Berufsfachschule für Altenpflege der Evang. Diakonissenanstalt Augsburg</t>
  </si>
  <si>
    <t>Hooverstr. 1 - 5</t>
  </si>
  <si>
    <t>Berufsfachschule für Altenpflege der Berufsfachschulen Heimerer GmbH Augsburg</t>
  </si>
  <si>
    <t>Hermanstr. 11</t>
  </si>
  <si>
    <t>Berufsfachschule für Krankenpflegehilfe beim Universitätsklinikum Augsburg</t>
  </si>
  <si>
    <t>Prälat-Schilcher-Berufsschule z. sonderpäd. Förd. Augsburg, Förderschwerp.Lernen, d.Kath.Jugendfürs.</t>
  </si>
  <si>
    <t>Landrat-Dr.-Frey-Str. 2</t>
  </si>
  <si>
    <t>Staatl.Fachschule (Technikerschule) für Maschinenbautechnik Memmingen</t>
  </si>
  <si>
    <t>Berufsschule St.Nikolaus z.sonderp. Förd. Dürrlauingen, Förderschw.Lernen u. em.u.soz.Entw.</t>
  </si>
  <si>
    <t>Dominikus-Ringeisen-Werk Ursberg,Priv.Berufsschule zur sonderpäd. Förderung, Förderschwerpunkt Lernen</t>
  </si>
  <si>
    <t>Joseph-Bernhart-Straße 8</t>
  </si>
  <si>
    <t>Internationale Berufsfachschule für Pflege Kempten (Allgäu) der Kolping Pflegeschule gGmbH</t>
  </si>
  <si>
    <t>Adolph-Kolping-Berufsschule Neu-Ulm, priv.,staatl. anerk. BS z.sonderpäd.Förd. Förderschwp. Lernen</t>
  </si>
  <si>
    <t>Reuttier Str. 41</t>
  </si>
  <si>
    <t>Berufsfachschule f.Altenpflege d. Gem.Gesellschaft für soziale Dienste - DAA - mbH in Kempten(Allgäu)</t>
  </si>
  <si>
    <t>Salzstr. 3</t>
  </si>
  <si>
    <t>Priv.Berufsfachschule f. Altenpflege Nördlingen d. Evang.-Luth. Kirchengemeinde - Lisel.-Nold-Schule</t>
  </si>
  <si>
    <t>Berufsfachschule für Altenpflege Wertingen der Kreiskliniken Dillingen-Wertingen gGmbH</t>
  </si>
  <si>
    <t>Pestalozzistr. 5</t>
  </si>
  <si>
    <t>Priv.Technikerschule Augsburg,Fachsch.f. Maschinenbau-,Elektro-, Umweltschutz- u. ITtechnik</t>
  </si>
  <si>
    <t>Alter Postweg 101</t>
  </si>
  <si>
    <t>Staatl. Berufsfachschule für Sozialpflege Memmingen</t>
  </si>
  <si>
    <t>Mindelheimer Straße 6</t>
  </si>
  <si>
    <t>Berufsfachschule für Logopädie der Bezirkskliniken Schwaben in Augsburg</t>
  </si>
  <si>
    <t>Fachschule der Bundeswehr für Elektrotechnik und Informatiktechnik Kleinaitingen</t>
  </si>
  <si>
    <t>Ulrich-Kaserne</t>
  </si>
  <si>
    <t>86507</t>
  </si>
  <si>
    <t>Kleinaitingen</t>
  </si>
  <si>
    <t>St. Gallus-Schule Scheidegg, Priv. Schule f.Kranke a.d. Fachklinik Prinzreg.Luitpold d. Kath.Jugendf.</t>
  </si>
  <si>
    <t>Oberschwenden 1</t>
  </si>
  <si>
    <t>88175</t>
  </si>
  <si>
    <t>Scheidegg</t>
  </si>
  <si>
    <t>Brucknerstr. 1</t>
  </si>
  <si>
    <t>Priv. Berufsfachschule für Altenpflegehilfe Mering des Berufsbildungszentrums Augsburg</t>
  </si>
  <si>
    <t>Berufsfachschule f.Altenpflegehilfe der Gemeinn. Gesellsch. f. soziale Dienste -DAA- mbH in Kempten</t>
  </si>
  <si>
    <t>86157</t>
  </si>
  <si>
    <t>Reischlesche Wirtschaftsschule der Stadt Augsburg</t>
  </si>
  <si>
    <t>Wirtschaftsschule der privaten Wirtschaftsschule Frenzel gGmbH Augsburg</t>
  </si>
  <si>
    <t>Sanderstr. 75</t>
  </si>
  <si>
    <t>Berufsfachschule für Pflege Nördlingen, Lisel-Nold-Schule d. Evang.-Luth. Kirchengemeinde</t>
  </si>
  <si>
    <t>Priv. Wirtschaftsschule Donauwörth des Private Wirtschaftsschule Donauwörth e.V.</t>
  </si>
  <si>
    <t>Reichsstr. 32</t>
  </si>
  <si>
    <t>Wirtschaftsschule der Privaten Wirtschaftsschule Frenzel gemeinn. GmbH Kaufbeuren</t>
  </si>
  <si>
    <t>Bleicherweg 2</t>
  </si>
  <si>
    <t>Fachschule f. Heilerziehungspflegehilfe Memmingen der Berufl. Fortbildungszentren d. Bayer. Wirtsch.</t>
  </si>
  <si>
    <t>Liselotte-Nold-Schule,Berufsfachsch.f.Ergotherapie Nördlingen, d. Evang.-Luth. Kirchengem. Nördlingen</t>
  </si>
  <si>
    <t>Staatliche Wirtschaftsschule Nördlingen</t>
  </si>
  <si>
    <t>Priv. Wirtschaftsschule Merkur Immenstadt i.Allgäu der gemeinn. Priv. Wirtschaftsschule Merkur GmbH</t>
  </si>
  <si>
    <t>Liststr. 8</t>
  </si>
  <si>
    <t>Wirtschaftsschule des Zweckverbandes Berufl. Schulen Bad Wörishofen</t>
  </si>
  <si>
    <t>Berufsfachschule für Pflege am Klinikum Memmingen, Anstalt d.ö.R. Memmingen</t>
  </si>
  <si>
    <t>Bismarckstraße 23</t>
  </si>
  <si>
    <t>Staatl. Berufsfachschule für Ernährung und Versorgung Marktoberdorf</t>
  </si>
  <si>
    <t>Berufsfachschule für Ernährung und Versorgung Maria Stern Augsburg des Schulwerks der Diözese Au</t>
  </si>
  <si>
    <t>Berufsfachschule f.Pflege Memmingen d.Berufl. Fortbildungszentren der Bayer. Wirtschaft (bfz)</t>
  </si>
  <si>
    <t>Staatl. Wirtschaftsschule Wittelsbacher Land Aichach-Friedberg in Pöttmes</t>
  </si>
  <si>
    <t>Gartenstr. 28</t>
  </si>
  <si>
    <t>86554</t>
  </si>
  <si>
    <t>Pöttmes</t>
  </si>
  <si>
    <t>Staatl. Fachschule für Mechatroniktechnik Kempten (Allgäu)</t>
  </si>
  <si>
    <t>Berufsfachschule für Physiotherapie Kempten (Allgäu)</t>
  </si>
  <si>
    <t>Fürstenstr. 33 - 35</t>
  </si>
  <si>
    <t>Berufsfachschule für Krankenpflege Schwesternsch. München v. BRK Lindenberg i.Allgäu</t>
  </si>
  <si>
    <t>Dr.-Otto-Geßler-Platz 3</t>
  </si>
  <si>
    <t>Berufsfachschule für Pflege Lindenberg i.Allgäu der Schwesternschaft München vom BRK e.V.</t>
  </si>
  <si>
    <t>Maximilianstr. 79</t>
  </si>
  <si>
    <t>86742</t>
  </si>
  <si>
    <t>Fremdingen</t>
  </si>
  <si>
    <t>Liselotte-Nold-Schule, Berufsfachschule für Ernährung und Versorgung Nördlingen</t>
  </si>
  <si>
    <t>Städt. Berufsfachschule für Kinderpflege Augsburg</t>
  </si>
  <si>
    <t>86514</t>
  </si>
  <si>
    <t>Ustersbach</t>
  </si>
  <si>
    <t>Berufl. Schulen Wittelsbacher Land Staatl. Berufsfachschule für Kinderpflege Friedberg</t>
  </si>
  <si>
    <t>Kustos-Trinkl-Str. 3</t>
  </si>
  <si>
    <t>Staatl. Berufsfachschule für Kinderpflege Krumbach</t>
  </si>
  <si>
    <t>Lichtensteinstr. 12</t>
  </si>
  <si>
    <t>Berufsfachschule f. Pflege Kempten (Allgäu) d. Gem.Gesellschaft für soziale Dienste - DAA - mbH</t>
  </si>
  <si>
    <t>Staatl. Berufsfachschule für Kinderpflege Höchstädt a.d.Donau</t>
  </si>
  <si>
    <t>Prinz-Eugen-Straße 13</t>
  </si>
  <si>
    <t>Staatliche Berufsfachschule für Glas und Schmuck Kaufbeuren-Neugablonz</t>
  </si>
  <si>
    <t>Dürerweg 5</t>
  </si>
  <si>
    <t>inlingua-Sprachschule - Staatl.anerk. Berufsfachschule für Fremdsprachenberufe Augsburg</t>
  </si>
  <si>
    <t>Bürgermeister-Fischer-Straße 9</t>
  </si>
  <si>
    <t>Fremdsprachen-Institut Augsburg Priv. Berufsfachschule für Fremdsprachenberufe gGmbH</t>
  </si>
  <si>
    <t>Morellstr. 33</t>
  </si>
  <si>
    <t>Staatl. Berufsfachschule für Assistenten für Hotel- und Tourismusmanagement Bad Wörishofen</t>
  </si>
  <si>
    <t>Oststraße 38</t>
  </si>
  <si>
    <t>Staatl. Berufsfachschule für Kinderpflege Kaufbeuren</t>
  </si>
  <si>
    <t>Staatl. Berufsfachschule für Kinderpflege Kempten (Allgäu)</t>
  </si>
  <si>
    <t>Staatl. Berufsfachschule für Kinderpflege Memmingen</t>
  </si>
  <si>
    <t>Staatl. Berufsfachschule für Kinderpflege Neusäß</t>
  </si>
  <si>
    <t>Liselotte-Nold-Schule Berufsfachsch.f.Kinderpflege der Evang.-Luth. Kirchengemeinde Nördlingen</t>
  </si>
  <si>
    <t>Fachsch.f.Heilerziehungspflege u. -pflegehilfe d. Kath. Jugendfürs. d. Diöz.Augsburg i. Dürrlauingen</t>
  </si>
  <si>
    <t>St.-Nikolaus-Str. 6</t>
  </si>
  <si>
    <t>Fachschule für Heilerziehungspflege u.-pflegehilfe Ursberg des Dominikus-Ringeisen-Werkes</t>
  </si>
  <si>
    <t>Dominikus-Ringeisen-Str. 17</t>
  </si>
  <si>
    <t>Bismarckstr. 23</t>
  </si>
  <si>
    <t>Berufsfachschule für Pflege Mering des Berufsbildungszentrums Augsburg</t>
  </si>
  <si>
    <t>Seb.-Kneipp-Berufsfachschule für Physiotherapie des Kneipp-Bundes e.V. Bad Wörishofen</t>
  </si>
  <si>
    <t>Städt. Fachakademie für Ernährungs- und Versorgungsmanagement Augsburg</t>
  </si>
  <si>
    <t>Joseph-Bernhart-Fachakademie für Sozialpädagogik in Krumbach (Schwaben)</t>
  </si>
  <si>
    <t>Burgberg 1</t>
  </si>
  <si>
    <t>Private Fachakademie für Heilpädagogik d. Kath. Jugendfürs. der Diözese Augsburg e.V.</t>
  </si>
  <si>
    <t>August-Wessels-Str. 27</t>
  </si>
  <si>
    <t>Fachakademie für Sozialpädagogik Maria Stern Augsburg des Schulwerks der Diözese Augsburg</t>
  </si>
  <si>
    <t>Fachakademie für Sozialpädagogik der Evang. Diakonissenanstalt Augsburg</t>
  </si>
  <si>
    <t>St.-Bonaventura-Fachakademie für Sozialpädagogik Dillingen des Schulwerks der Diözese Augsburg</t>
  </si>
  <si>
    <t>Konviktstraße 11</t>
  </si>
  <si>
    <t>Fachakademie f.Sozialpädagog.d.Christl.Jugendhilfe Kempten (Allgäu) d.Schulwerks d.Diözese Augsburg</t>
  </si>
  <si>
    <t>Auf der Halde 29</t>
  </si>
  <si>
    <t>Fachakademie für Sozialpädagogik Maria Stern Nördlingen des Schulwerks der Diözese Augsburg</t>
  </si>
  <si>
    <t>Sebastian-Kneipp-Berufsfachschule für Massage des Kneipp-Bundes e.V. Bad Wörishofen</t>
  </si>
  <si>
    <t>Berufsfachschule f. pharmaz.-techn. Ass. Augsburg d.Ver.z.Unterh.d.pharm.-techn.Lehranst.in Bay.e.V.</t>
  </si>
  <si>
    <t>Allgäuer Str. 1</t>
  </si>
  <si>
    <t>Staatl. anerk. Berufsfachschule für med.-techn. Laboratoriumsassistenten Augsburg</t>
  </si>
  <si>
    <t>August-Wessels-Str. 17</t>
  </si>
  <si>
    <t>Ulmer Str. 160 a</t>
  </si>
  <si>
    <t>Berufsfachschule für Krankenpflegehilfe Aichach d. Berufsbildungszentrums Augsburg</t>
  </si>
  <si>
    <t>Krankenhausstraße 11</t>
  </si>
  <si>
    <t>Berufsfachschule für Pflege Augsburg des Caritasverbandes für die Diözese Augsburg e.V.</t>
  </si>
  <si>
    <t>Provinostr. 52</t>
  </si>
  <si>
    <t>Berufsfachschule für Kinderkrankenpflege, Klinikum Memmingen Anstalt d.ö.R Memmingen</t>
  </si>
  <si>
    <t>Berufsfachschule für Krankenpflege, Klinikum Memmingen Anstalt d.ö.R Memmingen</t>
  </si>
  <si>
    <t>Berufsfachschule für Krankenpflege der Klinikverbund Allgäu gGmbH an der Kreisklinik Mind</t>
  </si>
  <si>
    <t>Bad Wörishofer Str. 44</t>
  </si>
  <si>
    <t>Berufsfachschule f.Krankenpflege d.Wertachkliniken Bob.u.Schwabmünchen an der Wertachklinik Bobingen</t>
  </si>
  <si>
    <t>Wertachstraße 55</t>
  </si>
  <si>
    <t>89349</t>
  </si>
  <si>
    <t>Burtenbach</t>
  </si>
  <si>
    <t>Berufsfachschule für Krankenpflege d.Kreiskliniken Dill.-Wert. gGmbH am Kreiskrankenhaus Dillingen</t>
  </si>
  <si>
    <t>Ziegelstr. 38</t>
  </si>
  <si>
    <t>Berufsfachschule für Krankenpflege der Donau-Ries Klinik Donauwörth</t>
  </si>
  <si>
    <t>Neudegger Allee 14</t>
  </si>
  <si>
    <t>Berufsfachschule für Krankenpflege der Bezirkskl Schwaben am Bezirkskrankenhaus Günzburg</t>
  </si>
  <si>
    <t>Lindenallee 2</t>
  </si>
  <si>
    <t>Berufsfachschule für Krankenpflege der Bezirkskl. Schwaben a.Bezirkskrankenhaus Kaufbeuren</t>
  </si>
  <si>
    <t>Kemnater Straße 16</t>
  </si>
  <si>
    <t>Berufsfachschule für Krankenpflege am Klinikum Kaufbeuren der Kliniken Ostallgäu-Kaufbeuren</t>
  </si>
  <si>
    <t>Dr.-Gutermann-Str. 2</t>
  </si>
  <si>
    <t>Berufsfachschule für Krankenpflege am Klinikum Kempten der Klinikverbund Allgäu gGmbH</t>
  </si>
  <si>
    <t>Fürstenstr. 33-35</t>
  </si>
  <si>
    <t>Berufsfachschule für Pflege beim Universitätsklinikum Augsburg</t>
  </si>
  <si>
    <t>Berufsfachschule für Krankenpflege beim Universitätsklinikum Augsburg</t>
  </si>
  <si>
    <t>Berufsfachschule für Kinderkrankenpflege beim Universitätsklinikum Augsburg</t>
  </si>
  <si>
    <t>Berufsfachschule für Krankenpflege der evang. Diakonissenanstalt Augsburg</t>
  </si>
  <si>
    <t>Priv.staatl.anerk. Berufsfachschule für Kinderkrankenpflege am Josefinum, Augsburg</t>
  </si>
  <si>
    <t>Kapellenstr. 17</t>
  </si>
  <si>
    <t>Berufsfachschule für Krankenpflege d.Kreiskliniken Dill.-Wertingen am Kreiskrankenhaus Wertingen</t>
  </si>
  <si>
    <t>Ebersberg 36</t>
  </si>
  <si>
    <t>Berufsfachschule f. Technische Assistenten i.d. Medizin Kempten d. Klinikverb. Allgäu gGmbH</t>
  </si>
  <si>
    <t>Memminger Str. 10</t>
  </si>
  <si>
    <t>Berufsfachschule für Pflege Augsburg der Evangelischen Diakonissenanstalt Augsburg</t>
  </si>
  <si>
    <t>Wilhelm-Busch-Schule, Sonderpädagogisches Förderzentrum Illertissen-Weißenhorn</t>
  </si>
  <si>
    <t>Jedesheimer Kirchenweg 2</t>
  </si>
  <si>
    <t>Priv.staatl.anerk. Berufsfachschule für Pflege am Josefinum, Augsburg</t>
  </si>
  <si>
    <t>Helen-Keller-Schule Sonderpädagogisches Förderzentrum Dinkelscherben</t>
  </si>
  <si>
    <t>Kohlstattstr. 2 a</t>
  </si>
  <si>
    <t>86424</t>
  </si>
  <si>
    <t>Dinkelscherben</t>
  </si>
  <si>
    <t>Abt-Ulrich-Schule Sonderpädagogisches Förderzentrum Kaisheim</t>
  </si>
  <si>
    <t>86687</t>
  </si>
  <si>
    <t>Kaisheim</t>
  </si>
  <si>
    <t>Berufsfachschule für Pflege der Bezirkskl. Schwaben in Kaufbeuren</t>
  </si>
  <si>
    <t>Hermann-Keßler-Schule Möttingen, Priv. Förder- zentrum, Förderschwerpunkt geistige Entwicklung</t>
  </si>
  <si>
    <t>Bautenbachweg 7</t>
  </si>
  <si>
    <t>86753</t>
  </si>
  <si>
    <t>Möttingen</t>
  </si>
  <si>
    <t>Sankt-Martin-Schule Lindenberg i. Allgäu Förderz. f. d. Förderschwerp. geist. Entw.</t>
  </si>
  <si>
    <t>Am Wäldele 28</t>
  </si>
  <si>
    <t>Franziskus-Schule Sonderpädagogisches Förderzentrum Gersthofen</t>
  </si>
  <si>
    <t>Theresienstr. 7</t>
  </si>
  <si>
    <t>Tom-Mutters-Schule, priv. Förderzentrum, Förderschwerpunkt geist. Entwicklung</t>
  </si>
  <si>
    <t>St.-Mang-Platz 5</t>
  </si>
  <si>
    <t>Notker-Schule Memmingen, Pr.Förderzentrum, Förderschwerp.geist.Entw. d.Lebenshilfe Memmingen</t>
  </si>
  <si>
    <t>Stadtweiherstraße 72</t>
  </si>
  <si>
    <t>Edith-Stein-Schule, Sonderpädagogisches Förderzentrum Aichach</t>
  </si>
  <si>
    <t>Agnes-Wyssach-Schule Kempten priv. Sonderpäd. Förderzentrum der Schwabenhilfe für Kinder e.V.</t>
  </si>
  <si>
    <t>Von-Cobres-Str. 5</t>
  </si>
  <si>
    <t>Brunnenschule Königsbrunn, Privates Förderzentrum, Förderschwerpunkt geist. Entwickl. d. Lebenshilfe</t>
  </si>
  <si>
    <t>Karwendelstraße 4</t>
  </si>
  <si>
    <t>Astrid-Lindgren-Schule, Priv.Förderzentrum, Förderschwerp. körp.u.motorische Entw. Kempten</t>
  </si>
  <si>
    <t>Schwalbenweg 63</t>
  </si>
  <si>
    <t>Dominikus-Schule Privates Förderzentrum, Förderschwerpunkt geistige Entwicklung</t>
  </si>
  <si>
    <t>Berufsschule St.Georg z.sonderpäd. Förd. Kempten, Förderschwerpunkt Lernen, d. Kath.Jugendfürsorge</t>
  </si>
  <si>
    <t>Mozartstr. 18</t>
  </si>
  <si>
    <t>Berufsfachschule für Pflege der Kreiskliniken Dill.-Werti. gGmbH am Standort Dillingen</t>
  </si>
  <si>
    <t>Benedikt von Nursia-Berufsschule Augsburg, priv. staatl. anerk. Berufsschule zur sonderpäd. Förd.</t>
  </si>
  <si>
    <t>Haunstetter Str. 15a</t>
  </si>
  <si>
    <t>Don-Bosco-Weg 5</t>
  </si>
  <si>
    <t>Regens-Wagner-Schule Dillingen Privates Förderzentrum, Förderschwerpunkt geistige Entw.</t>
  </si>
  <si>
    <t>Prälat-Hummel-Str. 2</t>
  </si>
  <si>
    <t>Berufsfachschule für Pflege der Bezirkskliniken Schwaben in Günzburg</t>
  </si>
  <si>
    <t>Adolph-Kolping-Berufsschule Donauwörth, st.anerk.priv. Berufsschule z.sonderpäd.Förderung</t>
  </si>
  <si>
    <t>Heilig-Kreuz-Garten 1</t>
  </si>
  <si>
    <t>Berufsfachschule für Pflege Donauwörth des gKU Donau-Ries Kliniken und Seniorenheime</t>
  </si>
  <si>
    <t>86462</t>
  </si>
  <si>
    <t>Langweid a.Lech</t>
  </si>
  <si>
    <t>Theresia-Haselmayr-Schule Priv. Sonderpäd. Förderzentrum Dillingen a.d.Donau</t>
  </si>
  <si>
    <t>Georg-Schmid-Ring 35</t>
  </si>
  <si>
    <t>Frere-Roger-Schule Augsburg, Priv. Förderzentrum m d. Förderschwerpunkt emot. und soz. Entw.</t>
  </si>
  <si>
    <t>Berufsfachschule für Pflege Augsburg der Berufsfachschulen Heimerer GmbH</t>
  </si>
  <si>
    <t>Berufsfachschule für Pflege a.Klinikum Kaufbeuren d.Kliniken Ostallgäu-Kaufbeuren (gKU)</t>
  </si>
  <si>
    <t>Internationale Berufsfachschule für Pflege Memmingen der Kolping Pflegeschule gGmbH</t>
  </si>
  <si>
    <t>Berufsfachschule f. Pflege Immenstadt i.A. d. Berufl. Fortbildungszentr. d. Bay. Wirtschaft (bfz</t>
  </si>
  <si>
    <t>Hornstr. 17</t>
  </si>
  <si>
    <t>Berufsfachschule für Pflege Ursberg des Dominikus-Ringeisen-Werkes Ursberg</t>
  </si>
  <si>
    <t>Berufsfachschule f.Pflege d.Wertachkliniken Bob.u.Schwabmünchen an der Wertachklinik Bobingen</t>
  </si>
  <si>
    <t>Berufsfachschule für Pflege am Klinikum Kempten (Allgäu) der Klinikverbund Allgäu gGmbH</t>
  </si>
  <si>
    <t>Berufsfachschule für Pflege der Klinikverbund Allgäu gGmbH an der Kreisklinik Mindelheim</t>
  </si>
  <si>
    <t>Berufsfachschule für Kosmetik Ingrid Gebauer-Gerstenberg, Augsburg</t>
  </si>
  <si>
    <t>Volkhartstr. 2</t>
  </si>
  <si>
    <t>Berufl. Schulen Wittelsbacher Land Staatl. Berufsschule Aichach-Friedberg</t>
  </si>
  <si>
    <t>Städt. Berufsfachschule für Ernährung und Versorgung Augsburg</t>
  </si>
  <si>
    <t>Berufsfachschule für Physiotherapie beim Universitätsklinikum Augsburg</t>
  </si>
  <si>
    <t>Langemarckstr. 11 a</t>
  </si>
  <si>
    <t>Berufl. Schulen Wittelsbacher Land Staatl. Berufsfachschule f.Ernährung u.Versorgung Friedb.</t>
  </si>
  <si>
    <t>Sonnenhalde 59</t>
  </si>
  <si>
    <t>Staatl. Berufsschule Günzburg</t>
  </si>
  <si>
    <t>Staatl. Berufsfachschule für Ernährung und Versorgung Krumbach</t>
  </si>
  <si>
    <t>Berufsfachschule für Ergotherapie der Bezirkskliniken Schwaben in Günzburg</t>
  </si>
  <si>
    <t>Berufsfachschule für Musik in Krumbach (Schwaben)</t>
  </si>
  <si>
    <t>Mindelheimer Straße 47</t>
  </si>
  <si>
    <t>Machnigstraße 8</t>
  </si>
  <si>
    <t>Staatl. Berufsschule Höchstädt a.d.Donau</t>
  </si>
  <si>
    <t>Staatl. Berufsfachschule für Ernährung und Versorgung Höchstädt a.d. Donau</t>
  </si>
  <si>
    <t>Staatl. Berufsfachschule für techn. Assistenten für Informatik Lauingen</t>
  </si>
  <si>
    <t>Staatl. Berufsschule Immenstadt i.Allgäu</t>
  </si>
  <si>
    <t>Missener Str. 2 - 6</t>
  </si>
  <si>
    <t>Staatl. Berufsfachschule für Ernährung und Versorgung Immenstadt i.Allgäu</t>
  </si>
  <si>
    <t>Städt. Berufsfachschule für Sozialpflege Augsburg</t>
  </si>
  <si>
    <t>Staatl. Berufsschule Kaufbeuren</t>
  </si>
  <si>
    <t>Josef-Fischer-Str. 3</t>
  </si>
  <si>
    <t>Staatl. Berufsfachschule für Ernährung und Versorgung Kaufbeuren</t>
  </si>
  <si>
    <t>Berufsfachschule f.Altenpflege Augsburg des Caritasverbandes der Diözese Augsburg e.V.</t>
  </si>
  <si>
    <t>Technikerschule Allgäu, Fachschule für Techniker (Maschinenbau-, Elektro-, Bautechnik)</t>
  </si>
  <si>
    <t>Staatl. Berufsschule I Kempten (Allgäu)</t>
  </si>
  <si>
    <t>Staatl. Berufsschule II Kempten (Allgäu)</t>
  </si>
  <si>
    <t>Staatliche Wirtschaftsschule Kempten (Allgäu)</t>
  </si>
  <si>
    <t>Staatl. Berufsschule III Kempten (Allgäu)</t>
  </si>
  <si>
    <t>Bodenseestr. 41</t>
  </si>
  <si>
    <t>Staatl. Berufsfachschule für Ernährung und Versorgung Memmingen</t>
  </si>
  <si>
    <t>Staatl. Berufsschule II Memmingen</t>
  </si>
  <si>
    <t>Staatl. Wirtschaftsschule Memmingen</t>
  </si>
  <si>
    <t>Staatl. Berufsschule Neusäß</t>
  </si>
  <si>
    <t>Staatl. Berufsfachschule für Ernährung und Versorgung Neusäß</t>
  </si>
  <si>
    <t>Staatl. Berufsschule Neu-Ulm</t>
  </si>
  <si>
    <t>Staatl. Berufsfachschule für Kinderpflege Neu-Ulm</t>
  </si>
  <si>
    <t>Rudolf-Steiner-Schule Augsburg, Priv. Förderzentrum, Förderschwerp. geistige Entwicklung</t>
  </si>
  <si>
    <t>Schäfflerbachstraße 26</t>
  </si>
  <si>
    <t>Berufsfachschule für Physiotherapie der Bezirkskliniken Schwaben in Günzburg</t>
  </si>
  <si>
    <t>Grüntenstr. 8</t>
  </si>
  <si>
    <t>Fachschule für das Hotel- und Gaststättengewerbe des Zweckverb. Berufl. Schulen Bad Wörishofen</t>
  </si>
  <si>
    <t>Bebo-Wager-Schule Berufsschule VII der Stadt Augsburg</t>
  </si>
  <si>
    <t>Berufsfachschule f. Altenpflege Immenstadt i.A. d. Berufl.Fortbildungszentr.d. Bay. Wirtschaft (bfz)</t>
  </si>
  <si>
    <t>Priv. Berufsfachschule f.Fremdsprachenberufe d.IFB Inst.f. Fremdsprachenberufe gGmbH Kempten (Allgäu)</t>
  </si>
  <si>
    <t>86836</t>
  </si>
  <si>
    <t>Klosterlechfeld</t>
  </si>
  <si>
    <t>Berufsfachschule f.Altenpflegehilfe Immenstadt i.A d. Berufl.Fortbildungszentr.d. Bay. Wirtsch. (bfz)</t>
  </si>
  <si>
    <t>Alois-Wagner-Schule Private Schule für Kranke an der Hochgebirgsklinik Mittelberg</t>
  </si>
  <si>
    <t>Alois-Wagner-Str. 41</t>
  </si>
  <si>
    <t>87466</t>
  </si>
  <si>
    <t>Oy-Mittelberg</t>
  </si>
  <si>
    <t>Fachschule für Heilerziehungspflege u.-pflegehilfe d. Kath. Jugendfürsorge der Diözese Augsburg e.V.</t>
  </si>
  <si>
    <t>Priv. Schule für Kranke an der Alpenklinik Santa Maria Oberjoch Markt Bad Hindelang,</t>
  </si>
  <si>
    <t>Riedlesweg 9</t>
  </si>
  <si>
    <t>87541</t>
  </si>
  <si>
    <t>Bad Hindelang</t>
  </si>
  <si>
    <t>Städtische Wirtschaftsschule Senden</t>
  </si>
  <si>
    <t>Lange Str. 45</t>
  </si>
  <si>
    <t>Berufsfachschule f.Altenpflegehilfe Augsbug d. Evang.Diakonissenanstalt Augsburg</t>
  </si>
  <si>
    <t>Berufsfachschule für Altenpflegehilfe der Gemeinn. Gesellsch. f. soz. Dienste -DAA- mbH in Kaufbeuren</t>
  </si>
  <si>
    <t>Ganghoferstr. 4</t>
  </si>
  <si>
    <t>Berufsfachschule f.Altenpflegehilfe des Dominikus-Ringeisen-Werkes Ursberg</t>
  </si>
  <si>
    <t>Berufsfachschule für Altenpflege des Dominikus-Ringeisen-Werkes Ursberg</t>
  </si>
  <si>
    <t>Staatl. Berufsfachschule für Sozialpflege Neu-Ulm</t>
  </si>
  <si>
    <t>Berufsfachschule für Altenpflege Mering des Berufsbildungszentrums Augsburg</t>
  </si>
  <si>
    <t>Staatl. Berufsfachschule für Sozialpflege Krumbach</t>
  </si>
  <si>
    <t>Staatliche Berufsfachschule für Metalltechnik Füssen</t>
  </si>
  <si>
    <t>Dr.-Enzinger-Str. 7</t>
  </si>
  <si>
    <t>Berufsfachschule für Ergotherapie  Kempten (Allg.) d.Dt.Erwachsenen-Bildungswerk  gemeinn. GmbH</t>
  </si>
  <si>
    <t>Berufsfachschule für Physiotherapie Augsburg d. Berufl. Fortbildungszentren d. Bayer. Wirtschaft</t>
  </si>
  <si>
    <t>Staatl. Berufsfachschule für Sozialpflege Kempten (Allgäu)</t>
  </si>
  <si>
    <t>Berufsfachschule für Altenpflegehilfe Augsburg d. Caritasverbandes für die Diözese Augsburg e.V.</t>
  </si>
  <si>
    <t>Staatl. Berufsfachschule für Sozialpflege Höchstädt a.d.Donau</t>
  </si>
  <si>
    <t>Berufsfachschule f.Altenpflege Memmingen d.Berufl. Fortbildungszentren der Bayer. Wirtschaft (bfz)</t>
  </si>
  <si>
    <t>Sophie-Scholl-Schule,Pr.Förderzen. a.d.Kl.S.Maria, Oberjoch,Förderschwerpunkt körp.u.motor.Entwickl.</t>
  </si>
  <si>
    <t>Berufsfachschule f.Altenpflegehilfe Memmingen der Berufl. Fortbildungszentren der Bayer. Wirtschaft</t>
  </si>
  <si>
    <t>Grundschule am Lechrain Aindling</t>
  </si>
  <si>
    <t>Bgm.-Huber-Str. 4</t>
  </si>
  <si>
    <t>86447</t>
  </si>
  <si>
    <t>Aindling</t>
  </si>
  <si>
    <t>Grundschule Pöttmes</t>
  </si>
  <si>
    <t>Grundschule Hollenbach</t>
  </si>
  <si>
    <t>Mainbacher Straße 14</t>
  </si>
  <si>
    <t>86568</t>
  </si>
  <si>
    <t>Hollenbach</t>
  </si>
  <si>
    <t>Josef-Kentenich-Schule, kath. Grundschule Kempten (Allgäu) des Kentenich-Pädagogik e.V.</t>
  </si>
  <si>
    <t>Feldweg 1</t>
  </si>
  <si>
    <t>Franz-von-Assisi-Schule, Katholische Freie Grundschule Augsburg</t>
  </si>
  <si>
    <t>Brahmsstr. 35</t>
  </si>
  <si>
    <t>Grundschule Kühbach</t>
  </si>
  <si>
    <t>Schulstraße 50</t>
  </si>
  <si>
    <t>86556</t>
  </si>
  <si>
    <t>Kühbach</t>
  </si>
  <si>
    <t>Grundschule Dasing</t>
  </si>
  <si>
    <t>86453</t>
  </si>
  <si>
    <t>Dasing</t>
  </si>
  <si>
    <t>Grundschule Stätzling-Derching</t>
  </si>
  <si>
    <t>Schloßberg 6 a</t>
  </si>
  <si>
    <t>Grundschule Merching</t>
  </si>
  <si>
    <t>Kirchstraße 15</t>
  </si>
  <si>
    <t>86504</t>
  </si>
  <si>
    <t>Merching</t>
  </si>
  <si>
    <t>Grundschule am Aschberg in Weisingen</t>
  </si>
  <si>
    <t>89438</t>
  </si>
  <si>
    <t>Holzheim</t>
  </si>
  <si>
    <t>Grundschule Wittislingen</t>
  </si>
  <si>
    <t>Markstatt 4</t>
  </si>
  <si>
    <t>89426</t>
  </si>
  <si>
    <t>Wittislingen</t>
  </si>
  <si>
    <t>Grundschule Deiningen</t>
  </si>
  <si>
    <t>86738</t>
  </si>
  <si>
    <t>Deiningen</t>
  </si>
  <si>
    <t>Max-Dünßer-Grundschule Wallerstein</t>
  </si>
  <si>
    <t>Hinterm Alten Schloß 23</t>
  </si>
  <si>
    <t>Grundschule Buch</t>
  </si>
  <si>
    <t>89290</t>
  </si>
  <si>
    <t>Buch</t>
  </si>
  <si>
    <t>Anton-Miller-Grundschule Nersingen-Straß</t>
  </si>
  <si>
    <t>Hoffeldweg 4</t>
  </si>
  <si>
    <t>89278</t>
  </si>
  <si>
    <t>Nersingen</t>
  </si>
  <si>
    <t>Hermann-Köhl-Grundschule Pfaffenhofen a.d.Roth</t>
  </si>
  <si>
    <t>89284</t>
  </si>
  <si>
    <t>Pfaffenhofen a.d.Roth</t>
  </si>
  <si>
    <t>Grundschule Germaringen</t>
  </si>
  <si>
    <t>Sportpark 1</t>
  </si>
  <si>
    <t>87656</t>
  </si>
  <si>
    <t>Germaringen</t>
  </si>
  <si>
    <t>Grundschule Memmingerberg</t>
  </si>
  <si>
    <t>August-Hederer-Str. 11</t>
  </si>
  <si>
    <t>87766</t>
  </si>
  <si>
    <t>Memmingerberg</t>
  </si>
  <si>
    <t>Grundschule Memmingen-Amendingen</t>
  </si>
  <si>
    <t>Waimerstr. 10</t>
  </si>
  <si>
    <t>Mittelschule Königsbrunn</t>
  </si>
  <si>
    <t>Montessori-Grundschule Füssen des Trägervereins Montessori Füssen e.V.</t>
  </si>
  <si>
    <t>Feistlestr. 10</t>
  </si>
  <si>
    <t>St. Aloysius Bekenntnis-Grundschule der Priesterbruderschaft St. Pius X. in Memmingen</t>
  </si>
  <si>
    <t>Pfarrhofstr. 6</t>
  </si>
  <si>
    <t>Mittelschule Lindau (Bodensee)</t>
  </si>
  <si>
    <t>Mark-Twain-Grundschule Neu-Ulm</t>
  </si>
  <si>
    <t>Grethe-Weiser-Str. 3</t>
  </si>
  <si>
    <t>Berufsfachschule f.Altenpflegehilfe der Berufsfachschulen Heimerer GmbH Augsburg</t>
  </si>
  <si>
    <t>Priv.Berufsfachschule für Altenpflegehilfe Nördlingen der Evang.-Luth. Kirchengemeinde</t>
  </si>
  <si>
    <t>Berufsfachschule f.Altenpflegehilfe Wertingen der Kreiskliniken Dillingen-Wertingen gGmbH</t>
  </si>
  <si>
    <t>Staatl. Berufsfachschule für Diätassistenten in Schwabmünchen</t>
  </si>
  <si>
    <t>Feyerabendstr. 4</t>
  </si>
  <si>
    <t>Staatl. Berufsfachschule I für gastgewerbliche Berufe Immenstadt i.Allgäu</t>
  </si>
  <si>
    <t>Staatl. Fachschule für Bau-, Elektro-, Maschinenbau- u. Mechatroniktechnik Nördlingen</t>
  </si>
  <si>
    <t>Graben</t>
  </si>
  <si>
    <t>Werner-von-Siemens-Grundschule Augsburg-Hochzoll-Nord</t>
  </si>
  <si>
    <t>Werner-von-Siemens-Mittelschule Augsburg-Hochzoll</t>
  </si>
  <si>
    <t>St.-Georg-Mittelschule Augsburg</t>
  </si>
  <si>
    <t>Auf dem Kreuz 25</t>
  </si>
  <si>
    <t>Mittelschule Augsburg-Bärenkeller</t>
  </si>
  <si>
    <t>Bärenstr. 15</t>
  </si>
  <si>
    <t>Luitpold-Grundschule Augsburg-Lechhausen</t>
  </si>
  <si>
    <t>Brunnenstr. 8</t>
  </si>
  <si>
    <t>Wittelsbacher-Grundschule Augsburg</t>
  </si>
  <si>
    <t>Elisenstr. 5</t>
  </si>
  <si>
    <t>Löweneck-Mittelschule Augsburg-Oberhausen</t>
  </si>
  <si>
    <t>Flurstr. 30</t>
  </si>
  <si>
    <t>St.-Max-Grundschule Augsburg</t>
  </si>
  <si>
    <t>Gänsbühl 22</t>
  </si>
  <si>
    <t>Hans-Adlhoch-Mittelschule Augsburg-Pfersee</t>
  </si>
  <si>
    <t>Hans-Adlhoch-Str. 34</t>
  </si>
  <si>
    <t>Grundschule Augsburg-Herrenbach</t>
  </si>
  <si>
    <t>Herrenbachstr. 41</t>
  </si>
  <si>
    <t>Mittelschule Augsburg-Herrenbach</t>
  </si>
  <si>
    <t>Grundschule Augsburg-Hochzoll-Süd</t>
  </si>
  <si>
    <t>Höfatsstr. 27</t>
  </si>
  <si>
    <t>Mittelschule Augsburg-Firnhaberau</t>
  </si>
  <si>
    <t>Hubertusplatz 5</t>
  </si>
  <si>
    <t>Werner-Egk-Grundschule Augsburg-Oberhausen</t>
  </si>
  <si>
    <t>Hirblinger Str. 2</t>
  </si>
  <si>
    <t>Kapellen-Mittelschule Augsburg-Oberhausen</t>
  </si>
  <si>
    <t>Kapellenstr. 20</t>
  </si>
  <si>
    <t>Elias-Holl-Grundschule Augsburg</t>
  </si>
  <si>
    <t>Obere Jakobermauer 18</t>
  </si>
  <si>
    <t>Grundschule Augsburg-Hammerschmiede</t>
  </si>
  <si>
    <t>Pappelweg 8</t>
  </si>
  <si>
    <t>Grundschule Augsburg Vor dem Roten Tor</t>
  </si>
  <si>
    <t>Rote-Torwall-Str. 14</t>
  </si>
  <si>
    <t>Schiller-Mittelschule Augsburg-Lechhausen</t>
  </si>
  <si>
    <t>Schackstr. 36</t>
  </si>
  <si>
    <t>St.-Anna-Grundschule Augsburg</t>
  </si>
  <si>
    <t>Schaezlerstr. 26</t>
  </si>
  <si>
    <t>Goethe-Mittelschule Augsburg-Lechhausen</t>
  </si>
  <si>
    <t>Schleiermacherstr. 7</t>
  </si>
  <si>
    <t>Birkenau-Grundschule Augsburg-Lechhausen</t>
  </si>
  <si>
    <t>Soldnerstr. 35</t>
  </si>
  <si>
    <t>86167</t>
  </si>
  <si>
    <t>Westpark-Grundschule Augsburg-Pfersee</t>
  </si>
  <si>
    <t>Grasiger Weg 8</t>
  </si>
  <si>
    <t>Grundschule Augsburg-Kriegshaber</t>
  </si>
  <si>
    <t>Ulmer Str. 184 a</t>
  </si>
  <si>
    <t>Kerschensteiner-Mittelschule Augsburg-Hochfeld</t>
  </si>
  <si>
    <t>Von-Richthofen-Str. 1</t>
  </si>
  <si>
    <t>Friedrich-Ebert-Grundschule Augsburg-Göggingen</t>
  </si>
  <si>
    <t>Grundschule Augsburg-Göggingen-West</t>
  </si>
  <si>
    <t>Friedrich-Ebert-Mittelschule Augsburg-Göggingen</t>
  </si>
  <si>
    <t>Friedrich-Ebert-Str. 18</t>
  </si>
  <si>
    <t>Johann-Strauß-Grundschule Augsburg-Haunstetten</t>
  </si>
  <si>
    <t>Johann-Strauß-Str. 1</t>
  </si>
  <si>
    <t>Albert-Einstein-Mittelschule Augsburg-Haunstetten</t>
  </si>
  <si>
    <t>Albert-Einstein-Str. 10</t>
  </si>
  <si>
    <t>Eichendorff-Grundschule Augsburg-Haunstetten</t>
  </si>
  <si>
    <t>Georg-Käß-Platz 1</t>
  </si>
  <si>
    <t>Fröbel-Grundschule Augsburg-Haunstetten</t>
  </si>
  <si>
    <t>Siebenbürgenstr. 19</t>
  </si>
  <si>
    <t>Grundschule Augsburg-Inningen</t>
  </si>
  <si>
    <t>Hohenstaufenstr. 8</t>
  </si>
  <si>
    <t>Bleriot-Grundschule Augsburg-Universitätsviertel</t>
  </si>
  <si>
    <t>Bleriotstraße 41</t>
  </si>
  <si>
    <t>Grundschule Jengen</t>
  </si>
  <si>
    <t>Weinhausener Str. 6</t>
  </si>
  <si>
    <t>86860</t>
  </si>
  <si>
    <t>Jengen</t>
  </si>
  <si>
    <t>Grundschule Graben</t>
  </si>
  <si>
    <t>Via-Claudia-Weg 5</t>
  </si>
  <si>
    <t>Lichtenstein-Rother-Volksschule Augsburg d. Evang. Schulvereins Augsburg (Grundschule)</t>
  </si>
  <si>
    <t>Färberstr. 2</t>
  </si>
  <si>
    <t>Drei-Auen-Grundschule Augsburg-Oberhausen</t>
  </si>
  <si>
    <t>Ahornerstr. 21</t>
  </si>
  <si>
    <t>Grundschule Kempten (Allgäu)-Kottern/Eich</t>
  </si>
  <si>
    <t>Kerschensteiner-Grundschule Augsburg-Hochfeld</t>
  </si>
  <si>
    <t>Hans-Adlhoch-Grundschule Augsburg-Pfersee</t>
  </si>
  <si>
    <t>International School Neu-Ulm, Volksschule (GS u. HS) der Internat. Schule Neu-Ulm</t>
  </si>
  <si>
    <t>Private Montessori-Volksschule Weißenhorn (Grund- u. Hauptschule)</t>
  </si>
  <si>
    <t>Claretinerstr. 3</t>
  </si>
  <si>
    <t>Beethoven-Mittelschule Kaufbeuren</t>
  </si>
  <si>
    <t>Gartenweg 22</t>
  </si>
  <si>
    <t>Adalbert-Stifter-Grundschule Kaufbeuren-Neugablonz</t>
  </si>
  <si>
    <t>Adalbert-Stifter-Str. 9</t>
  </si>
  <si>
    <t>Konradin-Grundschule Kaufbeuren</t>
  </si>
  <si>
    <t>Barbarossastr. 29 - 31</t>
  </si>
  <si>
    <t>Grundschule Kaufbeuren-Hirschzell</t>
  </si>
  <si>
    <t>Freibergstr. 11</t>
  </si>
  <si>
    <t>Grundschule Kaufbeuren-Oberbeuren</t>
  </si>
  <si>
    <t>St.-Cosmas-Str. 17</t>
  </si>
  <si>
    <t>Grundschule Augsburg-Centerville-Süd</t>
  </si>
  <si>
    <t>Columbusstr. 12</t>
  </si>
  <si>
    <t>Jörg-Lederer-Mittelschule Kaufbeuren</t>
  </si>
  <si>
    <t>Neugablonzer Str. 42</t>
  </si>
  <si>
    <t>Schrader-Grundschule Kaufbeuren</t>
  </si>
  <si>
    <t>Schraderstr. 3 - 5</t>
  </si>
  <si>
    <t>Grundschule Augsburg-Bärenkeller</t>
  </si>
  <si>
    <t>Gustav-Leutelt-Mittelschule Kaufbeuren-Neugablonz</t>
  </si>
  <si>
    <t>Turnerstraße 2</t>
  </si>
  <si>
    <t>Priv. Montessori-Schule (Grund- u. Hauptschule) Günzburg des Montessori Günzburg e.V.</t>
  </si>
  <si>
    <t>Krankenhausstr. 40</t>
  </si>
  <si>
    <t>Grundschule Bodolz, Schule im Obstgarten</t>
  </si>
  <si>
    <t>Rathausstr. 3</t>
  </si>
  <si>
    <t>Löweneck-Grundschule Augsburg-Oberhausen</t>
  </si>
  <si>
    <t>Grundschule Augsburg-Firnhaberau</t>
  </si>
  <si>
    <t>Grundschule Kammlach</t>
  </si>
  <si>
    <t>Obere Hauptstr. 56</t>
  </si>
  <si>
    <t>87754</t>
  </si>
  <si>
    <t>Kammlach</t>
  </si>
  <si>
    <t>Grundschule Kempten (Allgäu) an der Fürstenstraße</t>
  </si>
  <si>
    <t>Fürstenstr. 38</t>
  </si>
  <si>
    <t>Mittelschule Kempten (Allgäu) bei der Hofmühle</t>
  </si>
  <si>
    <t>Westendstr. 29</t>
  </si>
  <si>
    <t>Gustav-Stresemann-Grundschule Sankt Mang</t>
  </si>
  <si>
    <t>Hanebergstr. 34</t>
  </si>
  <si>
    <t>Grundschule Kempten (Allgäu) am Haubenschloß</t>
  </si>
  <si>
    <t>Haubenschloßplatz 1</t>
  </si>
  <si>
    <t>St.-Georg-Grundschule Augsburg</t>
  </si>
  <si>
    <t>Konrad-Adenauer-Grundschule Lenzfried</t>
  </si>
  <si>
    <t>Wettmannsberger Weg 2</t>
  </si>
  <si>
    <t>Grundschule Kempten (Allgäu) auf dem Lindenberg</t>
  </si>
  <si>
    <t>Merktstr. 3</t>
  </si>
  <si>
    <t>Mittelschule Kempten (Allgäu) auf dem Lindenberg</t>
  </si>
  <si>
    <t>Merktstr. 1</t>
  </si>
  <si>
    <t>Grundschule Kempten (Allgäu)-Nord</t>
  </si>
  <si>
    <t>Lotterbergstr. 31</t>
  </si>
  <si>
    <t>Robert-Schuman-Mittelschule Sankt Mang</t>
  </si>
  <si>
    <t>Neudorfer Str. 4</t>
  </si>
  <si>
    <t>Grundschule Kempten (Allgäu) an der Sutt</t>
  </si>
  <si>
    <t>Kronenstr. 3</t>
  </si>
  <si>
    <t>Mittelschule Kempten (Allgäu) - Wittelsbacherschule</t>
  </si>
  <si>
    <t>Frühlingsstr. 14</t>
  </si>
  <si>
    <t>Grundschule Heiligkreuz</t>
  </si>
  <si>
    <t>Heiligkreuzer Str. 98</t>
  </si>
  <si>
    <t>Montessori-Volksschule (Grund- und Hauptschule) Kempten (Allgäu)</t>
  </si>
  <si>
    <t>Grundschule Wolfertschwenden</t>
  </si>
  <si>
    <t>Am Sportplatz 7</t>
  </si>
  <si>
    <t>87787</t>
  </si>
  <si>
    <t>Wolfertschwenden</t>
  </si>
  <si>
    <t>Mozart-Grundschule Gersthofen</t>
  </si>
  <si>
    <t>Jahnstraße 2</t>
  </si>
  <si>
    <t>Grundschule Bächingen a.d.Brenz</t>
  </si>
  <si>
    <t>89431</t>
  </si>
  <si>
    <t>Bächingen a.d.Brenz</t>
  </si>
  <si>
    <t>Bismarckschule Mittelschule Memmingen</t>
  </si>
  <si>
    <t>St.-Josefs-Kirchplatz 1</t>
  </si>
  <si>
    <t>Lindenschule Mittelschule Memmingen</t>
  </si>
  <si>
    <t>Maserstr. 2</t>
  </si>
  <si>
    <t>Elsbethenschule Grundschule Memmingen</t>
  </si>
  <si>
    <t>St.-Josefs-Kirchplatz 3</t>
  </si>
  <si>
    <t>Edith-Stein-Schule, Grundschule Memmingen</t>
  </si>
  <si>
    <t>Kneippstraße 22</t>
  </si>
  <si>
    <t>Schiller-Grundschule Augsburg-Lechhausen</t>
  </si>
  <si>
    <t>Theodor-Heuss-Schule, Grundschule Memmingen</t>
  </si>
  <si>
    <t>Mittelschule Memmingen-Amendingen</t>
  </si>
  <si>
    <t>Grundschule Neu-Ulm Reutti</t>
  </si>
  <si>
    <t>Schlossstr. 3</t>
  </si>
  <si>
    <t>Montessori-Volksschule Sonthofen (Grund- u. Hauptschule)</t>
  </si>
  <si>
    <t>Burgsiedlung 1</t>
  </si>
  <si>
    <t>Grundschule Friedberg-Süd</t>
  </si>
  <si>
    <t>Am Bierweg 58</t>
  </si>
  <si>
    <t>Grundschule Thierhaupten</t>
  </si>
  <si>
    <t>Kreuzberg 1</t>
  </si>
  <si>
    <t>86672</t>
  </si>
  <si>
    <t>Thierhaupten</t>
  </si>
  <si>
    <t>International School Augsburg, Volksschule der International School Augsburg, Gersthofen</t>
  </si>
  <si>
    <t>Grundschule Affing</t>
  </si>
  <si>
    <t>Mühlweg 4</t>
  </si>
  <si>
    <t>Ludwig-Steub-Grundschule Aichach</t>
  </si>
  <si>
    <t>Ludwigstraße 22</t>
  </si>
  <si>
    <t>Geschwister-Scholl-Mittelschule Aichach</t>
  </si>
  <si>
    <t>Mittelschule am Lechrain Aindling</t>
  </si>
  <si>
    <t>86574</t>
  </si>
  <si>
    <t>Petersdorf</t>
  </si>
  <si>
    <t>Mittelschule Dasing</t>
  </si>
  <si>
    <t>Grundschule Ecknach</t>
  </si>
  <si>
    <t>Pfarrer-Steinacker-Str. 60</t>
  </si>
  <si>
    <t>Grundschule Eurasburg</t>
  </si>
  <si>
    <t>Schulstraße 16</t>
  </si>
  <si>
    <t>86495</t>
  </si>
  <si>
    <t>Theresia-Gerhardinger-Grundschule Friedberg</t>
  </si>
  <si>
    <t>Aichacher Straße 7 1/2</t>
  </si>
  <si>
    <t>Mittelschule Friedberg</t>
  </si>
  <si>
    <t>Aichacher Straße 5</t>
  </si>
  <si>
    <t>Grundschule Griesbeckerzell - Obergriesbach</t>
  </si>
  <si>
    <t>Mittelschule Hollenbach</t>
  </si>
  <si>
    <t>Grundschule Inchenhofen</t>
  </si>
  <si>
    <t>86570</t>
  </si>
  <si>
    <t>Inchenhofen</t>
  </si>
  <si>
    <t>Grundschule Kissing</t>
  </si>
  <si>
    <t>86438</t>
  </si>
  <si>
    <t>Kissing</t>
  </si>
  <si>
    <t>Mittelschule Kissing</t>
  </si>
  <si>
    <t>Mittelschule Kühbach</t>
  </si>
  <si>
    <t>Mittelschule Merching</t>
  </si>
  <si>
    <t>Grundschule Mering Luitpoldstraße</t>
  </si>
  <si>
    <t>Luitpoldstraße 2</t>
  </si>
  <si>
    <t>Grundschule Diedorf</t>
  </si>
  <si>
    <t>Pestalozzistr. 17</t>
  </si>
  <si>
    <t>Johann-Peter-Ring-Grundschule Ottmaring</t>
  </si>
  <si>
    <t>Wanderweg 13</t>
  </si>
  <si>
    <t>Mittelschule Pöttmes</t>
  </si>
  <si>
    <t>Grundschule Rehling</t>
  </si>
  <si>
    <t>86508</t>
  </si>
  <si>
    <t>Rehling</t>
  </si>
  <si>
    <t>Grundschule Ried</t>
  </si>
  <si>
    <t>Sportheimstr. 13</t>
  </si>
  <si>
    <t>86510</t>
  </si>
  <si>
    <t>Ried</t>
  </si>
  <si>
    <t>Grundschule Schiltberg</t>
  </si>
  <si>
    <t>Obere Ortsstraße 13</t>
  </si>
  <si>
    <t>86576</t>
  </si>
  <si>
    <t>Schiltberg</t>
  </si>
  <si>
    <t>Mittelschule Sielenbach</t>
  </si>
  <si>
    <t>Josef-Veit-Straße 4</t>
  </si>
  <si>
    <t>86577</t>
  </si>
  <si>
    <t>Sielenbach</t>
  </si>
  <si>
    <t>Mittelschule Stätzling-Derching</t>
  </si>
  <si>
    <t>Grundschule Adelzhausen-Tödtenried</t>
  </si>
  <si>
    <t>86559</t>
  </si>
  <si>
    <t>Adelzhausen</t>
  </si>
  <si>
    <t>Grundschule Petersdorf</t>
  </si>
  <si>
    <t>Freie Schule Lindau (Bodensee) (Grundschule und Hauptschule) des Vereins Freie Schule Lindau e.V.</t>
  </si>
  <si>
    <t>Uferweg 5</t>
  </si>
  <si>
    <t>Grundschule Aichach-Nord</t>
  </si>
  <si>
    <t>Mittelschule Untermeitingen</t>
  </si>
  <si>
    <t>Lechfelder Str. 55</t>
  </si>
  <si>
    <t>Untermeitingen</t>
  </si>
  <si>
    <t>Grundschule Adelsried</t>
  </si>
  <si>
    <t>Im Deutenloh 10</t>
  </si>
  <si>
    <t>86477</t>
  </si>
  <si>
    <t>Adelsried</t>
  </si>
  <si>
    <t>Grundschule Altenmünster</t>
  </si>
  <si>
    <t>86450</t>
  </si>
  <si>
    <t>Altenmünster</t>
  </si>
  <si>
    <t>Grundschule Aystetten</t>
  </si>
  <si>
    <t>Bäckergasse 2</t>
  </si>
  <si>
    <t>86482</t>
  </si>
  <si>
    <t>Aystetten</t>
  </si>
  <si>
    <t>Grundschule Biberbach</t>
  </si>
  <si>
    <t>Pfarrer-Ginther-Weg 3</t>
  </si>
  <si>
    <t>86485</t>
  </si>
  <si>
    <t>Biberbach</t>
  </si>
  <si>
    <t>Laurentius-Grundschule Bobingen</t>
  </si>
  <si>
    <t>Pestalozzistraße 3</t>
  </si>
  <si>
    <t>Dr.-Jaufmann-Mittelschule Bobingen</t>
  </si>
  <si>
    <t>Ludger-Hölker-Grundschule Straßberg</t>
  </si>
  <si>
    <t>Frieda-Forster-Straße 9 a</t>
  </si>
  <si>
    <t>Mittelschule Diedorf</t>
  </si>
  <si>
    <t>Mittelschule Dinkelscherben</t>
  </si>
  <si>
    <t>Kohlstattstraße 2</t>
  </si>
  <si>
    <t>Grundschule Emersacker</t>
  </si>
  <si>
    <t>86494</t>
  </si>
  <si>
    <t>Emersacker</t>
  </si>
  <si>
    <t>Mittelschule Fischach-Langenneufnach</t>
  </si>
  <si>
    <t>Mühlstr. 15</t>
  </si>
  <si>
    <t>86850</t>
  </si>
  <si>
    <t>Fischach</t>
  </si>
  <si>
    <t>Grundschule Gablingen</t>
  </si>
  <si>
    <t>Holzhauser Weg 5</t>
  </si>
  <si>
    <t>86456</t>
  </si>
  <si>
    <t>Gablingen</t>
  </si>
  <si>
    <t>Anna-Pröll-Mittelschule Gersthofen</t>
  </si>
  <si>
    <t>Theresienstr. 12</t>
  </si>
  <si>
    <t>Goethe-Grundschule Gersthofen</t>
  </si>
  <si>
    <t>Alpenstraße 4</t>
  </si>
  <si>
    <t>Pestalozzi-Grundschule Gersthofen</t>
  </si>
  <si>
    <t>Grundschule Gessertshausen</t>
  </si>
  <si>
    <t>86459</t>
  </si>
  <si>
    <t>Gessertshausen</t>
  </si>
  <si>
    <t>Mittelschule Großaitingen</t>
  </si>
  <si>
    <t>86845</t>
  </si>
  <si>
    <t>Großaitingen</t>
  </si>
  <si>
    <t>Grundschule Hiltenfingen</t>
  </si>
  <si>
    <t>86856</t>
  </si>
  <si>
    <t>Hiltenfingen</t>
  </si>
  <si>
    <t>Grundschule Horgau</t>
  </si>
  <si>
    <t>Martinsplatz 7</t>
  </si>
  <si>
    <t>86497</t>
  </si>
  <si>
    <t>Horgau</t>
  </si>
  <si>
    <t>Von-Imhof-Grundschule Klosterlechfeld</t>
  </si>
  <si>
    <t>König-Otto I.-Grundschule Königsbrunn-Nord</t>
  </si>
  <si>
    <t>Lerchenstraße 21</t>
  </si>
  <si>
    <t>Grundschule Königsbrunn-Süd</t>
  </si>
  <si>
    <t>Römerallee 1</t>
  </si>
  <si>
    <t>Grundschule Kutzenhausen</t>
  </si>
  <si>
    <t>86500</t>
  </si>
  <si>
    <t>Kutzenhausen</t>
  </si>
  <si>
    <t>Grundschule Langerringen</t>
  </si>
  <si>
    <t>Viktor-von-Scheffel-Str. 33</t>
  </si>
  <si>
    <t>86853</t>
  </si>
  <si>
    <t>Langerringen</t>
  </si>
  <si>
    <t>Mittelschule Langweid a.Lech</t>
  </si>
  <si>
    <t>Leopold-Mozart-Grundschule Leitershofen</t>
  </si>
  <si>
    <t>Stadtberger Str. 9</t>
  </si>
  <si>
    <t>86391</t>
  </si>
  <si>
    <t>Stadtbergen</t>
  </si>
  <si>
    <t>Grundschule Meitingen</t>
  </si>
  <si>
    <t>Mittelschule Meitingen</t>
  </si>
  <si>
    <t>Hauptstraße 35</t>
  </si>
  <si>
    <t>Grundschule Herbertshofen</t>
  </si>
  <si>
    <t>Grundschule Mering Amberieustraße</t>
  </si>
  <si>
    <t>Amberieustraße 9</t>
  </si>
  <si>
    <t>Mittelschule Neusäß Am Eichenwald</t>
  </si>
  <si>
    <t>Am Eichenwald 51</t>
  </si>
  <si>
    <t>Grundschule Neusäß bei St.-Ägidius</t>
  </si>
  <si>
    <t>Bürgermeister-Kaifer-Straße 8</t>
  </si>
  <si>
    <t>Grundschule Westheim</t>
  </si>
  <si>
    <t>Dr.-Rost-Str. 4</t>
  </si>
  <si>
    <t>Grundschule Nordendorf</t>
  </si>
  <si>
    <t>Schäfflerstraße 25</t>
  </si>
  <si>
    <t>86695</t>
  </si>
  <si>
    <t>Nordendorf</t>
  </si>
  <si>
    <t>Leonhard-Wagner-Mittelschule Schwabmünchen</t>
  </si>
  <si>
    <t>Breitweg 16 a</t>
  </si>
  <si>
    <t>Sankt-Ulrich-Grundschule Schwabmünchen</t>
  </si>
  <si>
    <t>Museumstr. 16</t>
  </si>
  <si>
    <t>Grundschule Sonthofen an der Berghofer Straße</t>
  </si>
  <si>
    <t>Berghofer Straße 8a</t>
  </si>
  <si>
    <t>Parkschule Mittelschule Stadtbergen</t>
  </si>
  <si>
    <t>Sonnenstr. 7</t>
  </si>
  <si>
    <t>Grundschule Steppach</t>
  </si>
  <si>
    <t>Grundschule Täfertingen</t>
  </si>
  <si>
    <t>Grundschule Untermeitingen</t>
  </si>
  <si>
    <t>Mittelschule Augsburg-Centerville-Süd</t>
  </si>
  <si>
    <t>Grundschule Ustersbach</t>
  </si>
  <si>
    <t>Grundschule Walkertshofen</t>
  </si>
  <si>
    <t>Schulgasse 5</t>
  </si>
  <si>
    <t>86877</t>
  </si>
  <si>
    <t>Walkertshofen</t>
  </si>
  <si>
    <t>Grundschule Wehringen</t>
  </si>
  <si>
    <t>86517</t>
  </si>
  <si>
    <t>Wehringen</t>
  </si>
  <si>
    <t>Mittelschule Welden</t>
  </si>
  <si>
    <t>Ganghoferstr. 12</t>
  </si>
  <si>
    <t>86465</t>
  </si>
  <si>
    <t>Welden</t>
  </si>
  <si>
    <t>Grundschule Westendorf</t>
  </si>
  <si>
    <t>86707</t>
  </si>
  <si>
    <t>Westendorf</t>
  </si>
  <si>
    <t>Mittelschule Zusmarshausen</t>
  </si>
  <si>
    <t>Stadionstraße 2</t>
  </si>
  <si>
    <t>Grundschule Lindau (Bodensee) - Insel</t>
  </si>
  <si>
    <t>Barfüßerplatz 3 - 5</t>
  </si>
  <si>
    <t>Grundschule Königsbrunn-West</t>
  </si>
  <si>
    <t>Kemptener Str. 101</t>
  </si>
  <si>
    <t>Private Montessori-Volksschule Dinkelscherben (GS und HS)</t>
  </si>
  <si>
    <t>Dr.-Franz-Grabowski-Str. 6</t>
  </si>
  <si>
    <t>Mittelschule am Schlachtegg Gundelfingen a.d.Donau</t>
  </si>
  <si>
    <t>Schlachteggstraße 2</t>
  </si>
  <si>
    <t>89423</t>
  </si>
  <si>
    <t>Gundelfingen a.d.Donau</t>
  </si>
  <si>
    <t>Mittelschule Bissingen</t>
  </si>
  <si>
    <t>Stillnauer Straße 2</t>
  </si>
  <si>
    <t>86657</t>
  </si>
  <si>
    <t>Bissingen</t>
  </si>
  <si>
    <t>Rosenstr. 3</t>
  </si>
  <si>
    <t>Josef-Anton-Schneller-Mittelschule Dillingen a.d.Donau</t>
  </si>
  <si>
    <t>Ziegelstr. 10</t>
  </si>
  <si>
    <t>Grundschule Fischach-Langenneufnach</t>
  </si>
  <si>
    <t>Parkschule Grundschule Stadtbergen</t>
  </si>
  <si>
    <t>Peter-Schweizer-Grundschule Gundelfingen a.d.Donau</t>
  </si>
  <si>
    <t>Auf der Insel 6</t>
  </si>
  <si>
    <t>Zacharias-Geizkofler-Grundschule Haunsheim</t>
  </si>
  <si>
    <t>Brühlstraße 8</t>
  </si>
  <si>
    <t>89437</t>
  </si>
  <si>
    <t>Haunsheim</t>
  </si>
  <si>
    <t>Mittelschule Höchstädt a.d.Donau</t>
  </si>
  <si>
    <t>Prinz-Eugen-Straße 12</t>
  </si>
  <si>
    <t>Carolina-Frieß-Grundschule Lauingen (Donau)</t>
  </si>
  <si>
    <t>Marienweg 4</t>
  </si>
  <si>
    <t>Hyazinth-Wäckerle-Mittelschule Lauingen (Donau)</t>
  </si>
  <si>
    <t>Marienweg 2</t>
  </si>
  <si>
    <t>Ulrich-von-Thürheim-Grundschule Buttenwiesen</t>
  </si>
  <si>
    <t>Am Mohnfeld 15</t>
  </si>
  <si>
    <t>Grundschule Schwenningen</t>
  </si>
  <si>
    <t>89443</t>
  </si>
  <si>
    <t>Schwenningen</t>
  </si>
  <si>
    <t>Bachtal-Grundschule Syrgenstein-Bachhagel</t>
  </si>
  <si>
    <t>89428</t>
  </si>
  <si>
    <t>Syrgenstein</t>
  </si>
  <si>
    <t>Mittelschule am Aschberg in Weisingen</t>
  </si>
  <si>
    <t>Grundschule Wertingen</t>
  </si>
  <si>
    <t>Fere-Str. 2</t>
  </si>
  <si>
    <t>Mittelschule Wittislingen</t>
  </si>
  <si>
    <t>Grundschule Zusamaltheim</t>
  </si>
  <si>
    <t>Untere Dorfstraße 1</t>
  </si>
  <si>
    <t>Zusamaltheim</t>
  </si>
  <si>
    <t>Mittelschule Wertingen</t>
  </si>
  <si>
    <t>Pestalozzistraße 16</t>
  </si>
  <si>
    <t>Private Montessori-Volksschule Wertingen (Grund- und Hauptschule)</t>
  </si>
  <si>
    <t>Franz-von-Assisi-Schule, Katholische Freie Mittelschule Augsburg</t>
  </si>
  <si>
    <t>Theresia-Haltenberger-Grundschule Balzhausen</t>
  </si>
  <si>
    <t>Krumbacher Str. 23</t>
  </si>
  <si>
    <t>86483</t>
  </si>
  <si>
    <t>Balzhausen</t>
  </si>
  <si>
    <t>Grundschule Ursberg</t>
  </si>
  <si>
    <t>Rudolf-Lang-Str. 1</t>
  </si>
  <si>
    <t>Grundschule Bibertal</t>
  </si>
  <si>
    <t>Silheimer Weg 2</t>
  </si>
  <si>
    <t>89346</t>
  </si>
  <si>
    <t>Bibertal</t>
  </si>
  <si>
    <t>Grundschule Burgau</t>
  </si>
  <si>
    <t>Remsharter Str. 2</t>
  </si>
  <si>
    <t>Mittelschule Burgau</t>
  </si>
  <si>
    <t>Pestalozzistraße 5</t>
  </si>
  <si>
    <t>Grundschule Burtenbach</t>
  </si>
  <si>
    <t>Grundschule Deisenhausen</t>
  </si>
  <si>
    <t>Nattenhauser Str. 14</t>
  </si>
  <si>
    <t>86489</t>
  </si>
  <si>
    <t>Deisenhausen</t>
  </si>
  <si>
    <t>Grundschule Dürrlauingen</t>
  </si>
  <si>
    <t>Maria-Theresia-Mittelschule Günzburg</t>
  </si>
  <si>
    <t>Am Südlichen Burgfrieden 2</t>
  </si>
  <si>
    <t>Grundschule Großaitingen</t>
  </si>
  <si>
    <t>Grundschule Günzburg, Auf der Bleiche</t>
  </si>
  <si>
    <t>Auf der Bleiche 11</t>
  </si>
  <si>
    <t>Grundschule Gundremmingen</t>
  </si>
  <si>
    <t>89355</t>
  </si>
  <si>
    <t>Gundremmingen</t>
  </si>
  <si>
    <t>Grundschule Ichenhausen</t>
  </si>
  <si>
    <t>Friedrich-Jahn-Straße 2</t>
  </si>
  <si>
    <t>Freiherr-von-Stain-Mittelschule Ichenhausen</t>
  </si>
  <si>
    <t>Gartenstr. 11</t>
  </si>
  <si>
    <t>Grundschule Jettingen-Scheppach</t>
  </si>
  <si>
    <t>Kreuzberg 6</t>
  </si>
  <si>
    <t>Eberlin-Mittelschule Jettingen-Scheppach</t>
  </si>
  <si>
    <t>Christoph-von-Schmid-Str. 4</t>
  </si>
  <si>
    <t>Grundschule Wettenhausen</t>
  </si>
  <si>
    <t>Grundschule Weißenhorn-Nord</t>
  </si>
  <si>
    <t>Günzburger Str. 58</t>
  </si>
  <si>
    <t>Grundschule Langweid a.Lech</t>
  </si>
  <si>
    <t>Alois-Kober-Grundschule Kötz</t>
  </si>
  <si>
    <t>Am Kötzbach 2</t>
  </si>
  <si>
    <t>89359</t>
  </si>
  <si>
    <t>Kötz</t>
  </si>
  <si>
    <t>Grundschule Krumbach (Schwaben)</t>
  </si>
  <si>
    <t>Am Stadtgarten 2</t>
  </si>
  <si>
    <t>Mittelschule Krumbach (Schwaben)</t>
  </si>
  <si>
    <t>Talstr. 70</t>
  </si>
  <si>
    <t>Mittelschule Leipheim</t>
  </si>
  <si>
    <t>Jahnweg 3</t>
  </si>
  <si>
    <t>89340</t>
  </si>
  <si>
    <t>Leipheim</t>
  </si>
  <si>
    <t>Grundschule Münsterhausen</t>
  </si>
  <si>
    <t>Jahnstr. 6</t>
  </si>
  <si>
    <t>86505</t>
  </si>
  <si>
    <t>Münsterhausen</t>
  </si>
  <si>
    <t>Christoph-Rodt-Grundschule Neuburg a.d.Kammel</t>
  </si>
  <si>
    <t>Krumbacher Str. 36</t>
  </si>
  <si>
    <t>86476</t>
  </si>
  <si>
    <t>Neuburg a.d.Kammel</t>
  </si>
  <si>
    <t>Grundschule Niederraunau</t>
  </si>
  <si>
    <t>Commerzienrat-Schleifer-Platz 5</t>
  </si>
  <si>
    <t>Mittelschule Offingen</t>
  </si>
  <si>
    <t>89362</t>
  </si>
  <si>
    <t>Offingen</t>
  </si>
  <si>
    <t>Grundschule Reisensburg</t>
  </si>
  <si>
    <t>Johann-Sauter-Str. 3</t>
  </si>
  <si>
    <t>Meinrad-Spieß-Grundschule Buchloe</t>
  </si>
  <si>
    <t>Prof.-Neher-Str. 1</t>
  </si>
  <si>
    <t>Grundschule Röfingen</t>
  </si>
  <si>
    <t>Hühleweg 6</t>
  </si>
  <si>
    <t>89365</t>
  </si>
  <si>
    <t>Röfingen</t>
  </si>
  <si>
    <t>Anton-Höfer-Grundschule Thannhausen</t>
  </si>
  <si>
    <t>Röschstraße 10</t>
  </si>
  <si>
    <t>Private Montessori-Volksschule Neu-Ulm (Grundschule und Hauptschule)</t>
  </si>
  <si>
    <t>Grundschule Waldstetten</t>
  </si>
  <si>
    <t>Schulstraße 18</t>
  </si>
  <si>
    <t>89367</t>
  </si>
  <si>
    <t>Waldstetten</t>
  </si>
  <si>
    <t>Mittelschule Wasserburg</t>
  </si>
  <si>
    <t>Grundschule Günzburg - Südost</t>
  </si>
  <si>
    <t>Rebaystr. 13</t>
  </si>
  <si>
    <t>Hyazinth-Wäckerle-Grundschule Ziemetshausen</t>
  </si>
  <si>
    <t>86473</t>
  </si>
  <si>
    <t>Ziemetshausen</t>
  </si>
  <si>
    <t>Mittelschule Thannhausen</t>
  </si>
  <si>
    <t>Fritz-Kieninger-Str. 1</t>
  </si>
  <si>
    <t>Montessori-Volksschule Augsburg der Montessori-Schule Augsburg gGmbH</t>
  </si>
  <si>
    <t>Untere Jakobermauer 11</t>
  </si>
  <si>
    <t>89281</t>
  </si>
  <si>
    <t>Karl-August-Forster-Grundschule Au</t>
  </si>
  <si>
    <t>Dorfstraße 14</t>
  </si>
  <si>
    <t>Lindenschule, Grundschule Bellenberg</t>
  </si>
  <si>
    <t>89287</t>
  </si>
  <si>
    <t>Bellenberg</t>
  </si>
  <si>
    <t>Mittelschule Buch</t>
  </si>
  <si>
    <t>Grundschule Holzheim-Neu Ulm</t>
  </si>
  <si>
    <t>89291</t>
  </si>
  <si>
    <t>Grundschule Illerberg</t>
  </si>
  <si>
    <t>Neue Welt 8</t>
  </si>
  <si>
    <t>Bischof-Ulrich-Grundschule Illertissen</t>
  </si>
  <si>
    <t>Geschwister-Scholl-Straße 4</t>
  </si>
  <si>
    <t>Erhard-Vöhlin-Mittelschule Illertissen</t>
  </si>
  <si>
    <t>Dietenheimer Str. 66</t>
  </si>
  <si>
    <t>Grundschule am Sonnenhang Jedesheim</t>
  </si>
  <si>
    <t>Am Sonnenhang 3</t>
  </si>
  <si>
    <t>Grundschule Kellmünz a.d.Iller</t>
  </si>
  <si>
    <t>Rechbergring 18</t>
  </si>
  <si>
    <t>89293</t>
  </si>
  <si>
    <t>Kellmünz a.d.Iller</t>
  </si>
  <si>
    <t>Grundschule Neusäß Am Eichenwald</t>
  </si>
  <si>
    <t>Grundschule Nersingen</t>
  </si>
  <si>
    <t>Schwalbenstr. 4</t>
  </si>
  <si>
    <t>Peter-Schöllhorn-Mittelschule Neu-Ulm-Mitte</t>
  </si>
  <si>
    <t>Gabelsberger Str. 2</t>
  </si>
  <si>
    <t>Grundschule Neu-Ulm-Gerlenhofen</t>
  </si>
  <si>
    <t>Hildegardstr. 8</t>
  </si>
  <si>
    <t>Erich Kästner-Grundschule Neu-Ulm-Ludwigsfeld</t>
  </si>
  <si>
    <t>Hasenweg 19</t>
  </si>
  <si>
    <t>Grundschule Neu-Ulm-Offenhausen</t>
  </si>
  <si>
    <t>Grundschule Neu-Ulm-Stadtmitte</t>
  </si>
  <si>
    <t>Grundschule Neu-Ulm-Weststadt</t>
  </si>
  <si>
    <t>Schießhausallee 7</t>
  </si>
  <si>
    <t>Grundschule Oberelchingen</t>
  </si>
  <si>
    <t>Am Bildstöckle 1</t>
  </si>
  <si>
    <t>89275</t>
  </si>
  <si>
    <t>Elchingen</t>
  </si>
  <si>
    <t>Mittelschule Elchingen</t>
  </si>
  <si>
    <t>Grundschule Oberfahlheim</t>
  </si>
  <si>
    <t>Kirchweg 13</t>
  </si>
  <si>
    <t>Hermann-Köhl-Mittelschule Pfaffenhofen a.d.Roth</t>
  </si>
  <si>
    <t>Grundschule Neu-Ulm-Pfuhl</t>
  </si>
  <si>
    <t>Bodelschwinghstr. 21</t>
  </si>
  <si>
    <t>Karl-Salzmann-Mittelschule Neu-Ulm/Pfuhl</t>
  </si>
  <si>
    <t>Heerstr. 111</t>
  </si>
  <si>
    <t>Grundschule Neu-Ulm-Burlafingen</t>
  </si>
  <si>
    <t>Waidmannstr. 38</t>
  </si>
  <si>
    <t>Grundschule Roggenburg</t>
  </si>
  <si>
    <t>Prälatenhof 4</t>
  </si>
  <si>
    <t>89297</t>
  </si>
  <si>
    <t>Roggenburg</t>
  </si>
  <si>
    <t>Bürgermeister-Engelhart-Grundschule Senden</t>
  </si>
  <si>
    <t>Illerstr. 41</t>
  </si>
  <si>
    <t>Werner-Ziegler-Mittelschule Senden</t>
  </si>
  <si>
    <t>Lange Straße 49</t>
  </si>
  <si>
    <t>Grundschule Ay a.d.Iller</t>
  </si>
  <si>
    <t>Grundschule Wullenstetten</t>
  </si>
  <si>
    <t>Anton-Miller-Mittelschule Nersingen-Straß</t>
  </si>
  <si>
    <t>Grundschule Thalfingen</t>
  </si>
  <si>
    <t>Grundschule am Lichtacker Tiefenbach</t>
  </si>
  <si>
    <t>Wilhelm-Busch-Ring 7</t>
  </si>
  <si>
    <t>Grundschule Unterelchingen</t>
  </si>
  <si>
    <t>Hauptstr. 69</t>
  </si>
  <si>
    <t>Uli-Wieland-Grundschule Vöhringen</t>
  </si>
  <si>
    <t>Uli-Wieland-Mittelschule Vöhringen</t>
  </si>
  <si>
    <t>Grundschule Weißenhorn-Süd</t>
  </si>
  <si>
    <t>Reichenbacher Straße 26</t>
  </si>
  <si>
    <t>Mittelschule Weißenhorn</t>
  </si>
  <si>
    <t>Kolpingstraße 4</t>
  </si>
  <si>
    <t>Grundschule Vöhringen-Nord</t>
  </si>
  <si>
    <t>Falkenstr. 23</t>
  </si>
  <si>
    <t>Emil-Schmid-Mittelschule Neu-Ulm-Süd</t>
  </si>
  <si>
    <t>Humboldtstr. 1</t>
  </si>
  <si>
    <t>Montessori-Schule Oettingen (Grund- und Hauptschule) der Montessori Fördergemeinschaft Nör</t>
  </si>
  <si>
    <t>Lange-Mauer-Str. 6</t>
  </si>
  <si>
    <t>Grundschule Dinkelscherben</t>
  </si>
  <si>
    <t>Grundschule Laubenberg</t>
  </si>
  <si>
    <t>88167</t>
  </si>
  <si>
    <t>Grünenbach</t>
  </si>
  <si>
    <t>Grundschule Heimenkirch</t>
  </si>
  <si>
    <t>Lindauer Str. 18</t>
  </si>
  <si>
    <t>88178</t>
  </si>
  <si>
    <t>Heimenkirch</t>
  </si>
  <si>
    <t>Grundschule Hergensweiler</t>
  </si>
  <si>
    <t>Dorfstraße 26</t>
  </si>
  <si>
    <t>88138</t>
  </si>
  <si>
    <t>Hergensweiler</t>
  </si>
  <si>
    <t>Grundschule Bissingen</t>
  </si>
  <si>
    <t>Grundschule Lindau (Bodensee) - Hoyren</t>
  </si>
  <si>
    <t>Hoyerbergstr. 33</t>
  </si>
  <si>
    <t>Grundschule Lindau (Bodensee) - Reutin-Zech</t>
  </si>
  <si>
    <t>Grundschule Welden</t>
  </si>
  <si>
    <t>Ganghoferstraße 12</t>
  </si>
  <si>
    <t>Grundschule Lindenberg i.Allgäu</t>
  </si>
  <si>
    <t>Marktstraße 12</t>
  </si>
  <si>
    <t>Mittelschule Lindenberg i.Allgäu</t>
  </si>
  <si>
    <t>Grundschule Zusmarshausen</t>
  </si>
  <si>
    <t>Grundschule Nonnenhorn</t>
  </si>
  <si>
    <t>Conrad-Forster-Str. 11</t>
  </si>
  <si>
    <t>88149</t>
  </si>
  <si>
    <t>Nonnenhorn</t>
  </si>
  <si>
    <t>Grundschule Oberreute</t>
  </si>
  <si>
    <t>Hauptstr. 26</t>
  </si>
  <si>
    <t>88179</t>
  </si>
  <si>
    <t>Oberreute</t>
  </si>
  <si>
    <t>Grundschule Opfenbach</t>
  </si>
  <si>
    <t>Bodenseestraße 10</t>
  </si>
  <si>
    <t>88145</t>
  </si>
  <si>
    <t>Opfenbach</t>
  </si>
  <si>
    <t>Grundschule Lindau (Bodensee) - Oberreitnau</t>
  </si>
  <si>
    <t>Hepachstr. 9</t>
  </si>
  <si>
    <t>Grundschule Röthenbach (Allgäu)</t>
  </si>
  <si>
    <t>Kirchweg 1</t>
  </si>
  <si>
    <t>Röthenbach (Allgäu)</t>
  </si>
  <si>
    <t>Grundschule Scheidegg</t>
  </si>
  <si>
    <t>Blasenbergstraße 29</t>
  </si>
  <si>
    <t>Grundschule Stiefenhofen</t>
  </si>
  <si>
    <t>Stiefenhofen</t>
  </si>
  <si>
    <t>Grundschule Wasserburg (Bodensee)</t>
  </si>
  <si>
    <t>88142</t>
  </si>
  <si>
    <t>Wasserburg (Bodensee)</t>
  </si>
  <si>
    <t>Mittelschule Weiler im Allgäu</t>
  </si>
  <si>
    <t>88171</t>
  </si>
  <si>
    <t>Weiler-Simmerberg</t>
  </si>
  <si>
    <t>Grundschule Simmerberg</t>
  </si>
  <si>
    <t>Alte Salzstr. 30</t>
  </si>
  <si>
    <t>Grundschule Weißensberg</t>
  </si>
  <si>
    <t>Weißensberg</t>
  </si>
  <si>
    <t>Grundschule Lindau (Bodensee) - Aeschach</t>
  </si>
  <si>
    <t>Langenweg 48 - 50</t>
  </si>
  <si>
    <t>Grundschule Wohmbrechts</t>
  </si>
  <si>
    <t>Schloßweg 7</t>
  </si>
  <si>
    <t>Hergatz</t>
  </si>
  <si>
    <t>St.-Michael-Schule, Katholische Freie Grundschule Neu-Ulm des Schulwerks der Diözese Augsburg</t>
  </si>
  <si>
    <t>Offenhauser Str. 20</t>
  </si>
  <si>
    <t>Grundschule Aitrang-Ruderatshofen</t>
  </si>
  <si>
    <t>Römerstraße 42</t>
  </si>
  <si>
    <t>87648</t>
  </si>
  <si>
    <t>Aitrang</t>
  </si>
  <si>
    <t>Grundschule Biessenhofen</t>
  </si>
  <si>
    <t>Kirchensteig 3</t>
  </si>
  <si>
    <t>87640</t>
  </si>
  <si>
    <t>Biessenhofen</t>
  </si>
  <si>
    <t>Mittelschule Biessenhofen</t>
  </si>
  <si>
    <t>Grundschule Höchstädt a.d.Donau</t>
  </si>
  <si>
    <t>Grundschule Bidingen</t>
  </si>
  <si>
    <t>Dorfstr. 10</t>
  </si>
  <si>
    <t>87651</t>
  </si>
  <si>
    <t>Bidingen</t>
  </si>
  <si>
    <t>Comenius-Grundschule Buchloe</t>
  </si>
  <si>
    <t>Adolf-Müller-Str. 7</t>
  </si>
  <si>
    <t>Mittelschule Buchloe</t>
  </si>
  <si>
    <t>Münchener Straße 22</t>
  </si>
  <si>
    <t>Von-Freyberg-Grundschule Eisenberg</t>
  </si>
  <si>
    <t>Kirchplatz 16</t>
  </si>
  <si>
    <t>87637</t>
  </si>
  <si>
    <t>Eisenberg</t>
  </si>
  <si>
    <t>Mittelschule Friesenried</t>
  </si>
  <si>
    <t>87654</t>
  </si>
  <si>
    <t>Friesenried</t>
  </si>
  <si>
    <t>Grundschule Asbach-Bäumenheim</t>
  </si>
  <si>
    <t>Josef-Dunau-Ring 4</t>
  </si>
  <si>
    <t>86663</t>
  </si>
  <si>
    <t>Asbach-Bäumenheim</t>
  </si>
  <si>
    <t>Grundschule Füssen-Schwangau</t>
  </si>
  <si>
    <t>Augustenstr. 24</t>
  </si>
  <si>
    <t>Anton-Sturm-Mittelschule Füssen</t>
  </si>
  <si>
    <t>Bürgermeister-Wallner-Str. 4</t>
  </si>
  <si>
    <t>Mittelschule Germaringen</t>
  </si>
  <si>
    <t>Josef-Guggenmos-Grundschule Irsee</t>
  </si>
  <si>
    <t>Von-Bannwarth-Straße 6</t>
  </si>
  <si>
    <t>87660</t>
  </si>
  <si>
    <t>Irsee</t>
  </si>
  <si>
    <t>Grundschule Lechbruck am See</t>
  </si>
  <si>
    <t>Siebenbürgerstraße 32</t>
  </si>
  <si>
    <t>86983</t>
  </si>
  <si>
    <t>Lechbruck am See</t>
  </si>
  <si>
    <t>Grundschule Lengenwang</t>
  </si>
  <si>
    <t>Bahnhofstraße 8</t>
  </si>
  <si>
    <t>87663</t>
  </si>
  <si>
    <t>Lengenwang</t>
  </si>
  <si>
    <t>Grundschule Leuterschach-Wald</t>
  </si>
  <si>
    <t>Benefiziumstr. 12</t>
  </si>
  <si>
    <t>Mittelschule Marktoberdorf</t>
  </si>
  <si>
    <t>Mühlsteig 29</t>
  </si>
  <si>
    <t>Adalbert-Stifter-Grundschule Marktoberdorf</t>
  </si>
  <si>
    <t>Schwabenstr. 53</t>
  </si>
  <si>
    <t>Sankt-Martin-Grundschule Marktoberdorf</t>
  </si>
  <si>
    <t>Eberle-Kögl-Str. 7</t>
  </si>
  <si>
    <t>Grundschule Thalhofen a.d.Wertach</t>
  </si>
  <si>
    <t>Hörmann-Grundschule Mauerstetten</t>
  </si>
  <si>
    <t>87665</t>
  </si>
  <si>
    <t>Mauerstetten</t>
  </si>
  <si>
    <t>Grundschule Nesselwang</t>
  </si>
  <si>
    <t>Poststraße 5</t>
  </si>
  <si>
    <t>87484</t>
  </si>
  <si>
    <t>Nesselwang</t>
  </si>
  <si>
    <t>Mittelschule Obergünzburg</t>
  </si>
  <si>
    <t>Nikolausberg 5</t>
  </si>
  <si>
    <t>Grundschule Pforzen</t>
  </si>
  <si>
    <t>87666</t>
  </si>
  <si>
    <t>Pforzen</t>
  </si>
  <si>
    <t>Grundschule Pfronten</t>
  </si>
  <si>
    <t>Zentralschulweg 2</t>
  </si>
  <si>
    <t>87459</t>
  </si>
  <si>
    <t>Pfronten</t>
  </si>
  <si>
    <t>Grundschule Ronsberg</t>
  </si>
  <si>
    <t>87671</t>
  </si>
  <si>
    <t>Ronsberg</t>
  </si>
  <si>
    <t>Grundschule Roßhaupten</t>
  </si>
  <si>
    <t>Tiefenbrugger Straße 13</t>
  </si>
  <si>
    <t>87672</t>
  </si>
  <si>
    <t>Roßhaupten</t>
  </si>
  <si>
    <t>Mittelschule Roßhaupten</t>
  </si>
  <si>
    <t>Forggenseestraße 6</t>
  </si>
  <si>
    <t>Grundschule Harburg (Schwaben)</t>
  </si>
  <si>
    <t>86655</t>
  </si>
  <si>
    <t>Harburg (Schwaben)</t>
  </si>
  <si>
    <t>Christoph-von-Schmid-Grundschule Seeg</t>
  </si>
  <si>
    <t>Hitzlerieder Str. 24</t>
  </si>
  <si>
    <t>Seeg</t>
  </si>
  <si>
    <t>Grundschule Stötten a.Auerberg</t>
  </si>
  <si>
    <t>87675</t>
  </si>
  <si>
    <t>Stötten a.Auerberg</t>
  </si>
  <si>
    <t>Grundschule Monheim</t>
  </si>
  <si>
    <t>86653</t>
  </si>
  <si>
    <t>Monheim</t>
  </si>
  <si>
    <t>Grundschule Halblech</t>
  </si>
  <si>
    <t>Branntweingasse 16</t>
  </si>
  <si>
    <t>87642</t>
  </si>
  <si>
    <t>Halblech</t>
  </si>
  <si>
    <t>Mittelschule Unterthingau</t>
  </si>
  <si>
    <t>Kirchenweg 11</t>
  </si>
  <si>
    <t>87647</t>
  </si>
  <si>
    <t>Unterthingau</t>
  </si>
  <si>
    <t>Leonhart-Fuchs-Grundschule Wemding</t>
  </si>
  <si>
    <t>Oettinger Str. 16</t>
  </si>
  <si>
    <t>Grundschule Waal</t>
  </si>
  <si>
    <t>86875</t>
  </si>
  <si>
    <t>Waal</t>
  </si>
  <si>
    <t>Grundschule Stöttwang-Westendorf</t>
  </si>
  <si>
    <t>Alpenblick 3</t>
  </si>
  <si>
    <t>87679</t>
  </si>
  <si>
    <t>Mittelschule Pfronten</t>
  </si>
  <si>
    <t>Zentralschulweg 4</t>
  </si>
  <si>
    <t>Grundschule Oettingen i.Bay.</t>
  </si>
  <si>
    <t>Lange-Mauer-Str. 2</t>
  </si>
  <si>
    <t>Grundschule Offingen</t>
  </si>
  <si>
    <t>Grundschule Babenhausen</t>
  </si>
  <si>
    <t>Mittelschule Babenhausen</t>
  </si>
  <si>
    <t>Pestalozzistraße 7</t>
  </si>
  <si>
    <t>Pfarrer-Kneipp-Mittelschule Bad Wörishofen</t>
  </si>
  <si>
    <t>Kaufbeurer Str. 12</t>
  </si>
  <si>
    <t>Grundschule Benningen-Lachen</t>
  </si>
  <si>
    <t>Hawanger Str. 2</t>
  </si>
  <si>
    <t>87734</t>
  </si>
  <si>
    <t>Benningen</t>
  </si>
  <si>
    <t>Dominikus-Hertel-Grundschule Boos</t>
  </si>
  <si>
    <t>Jahnstr. 7</t>
  </si>
  <si>
    <t>87737</t>
  </si>
  <si>
    <t>Boos</t>
  </si>
  <si>
    <t>Wiesenstraße 7</t>
  </si>
  <si>
    <t>Grundschule Memmingen-Dickenreishausen</t>
  </si>
  <si>
    <t>Oberdorfstraße 34</t>
  </si>
  <si>
    <t>Grundschule Dirlewang</t>
  </si>
  <si>
    <t>Marktstraße 23</t>
  </si>
  <si>
    <t>87742</t>
  </si>
  <si>
    <t>Dirlewang</t>
  </si>
  <si>
    <t>Grundschule Egg a.d.Günz</t>
  </si>
  <si>
    <t>Dr.-Eck-Platz 1</t>
  </si>
  <si>
    <t>87743</t>
  </si>
  <si>
    <t>Egg a.d.Günz</t>
  </si>
  <si>
    <t>Mittelschule Erkheim</t>
  </si>
  <si>
    <t>87746</t>
  </si>
  <si>
    <t>Erkheim</t>
  </si>
  <si>
    <t>Albert-Schweitzer-Mittelschule Ettringen</t>
  </si>
  <si>
    <t>86833</t>
  </si>
  <si>
    <t>Ettringen</t>
  </si>
  <si>
    <t>Sebastian-Kneipp-Mittelschule Bad Grönenbach</t>
  </si>
  <si>
    <t>Kemptener Straße 7</t>
  </si>
  <si>
    <t>87730</t>
  </si>
  <si>
    <t>Bad Grönenbach</t>
  </si>
  <si>
    <t>Grundschule Heimertingen</t>
  </si>
  <si>
    <t>Sechsbaumweg 5</t>
  </si>
  <si>
    <t>87751</t>
  </si>
  <si>
    <t>Heimertingen</t>
  </si>
  <si>
    <t>Grundschule Friesenried</t>
  </si>
  <si>
    <t>Mittelschule Kirchheim i.Schw.</t>
  </si>
  <si>
    <t>Angerweg 10</t>
  </si>
  <si>
    <t>87757</t>
  </si>
  <si>
    <t>Kirchheim i.Schw.</t>
  </si>
  <si>
    <t>Grundschule Illerbeuren</t>
  </si>
  <si>
    <t>Anton-Hohl-Str. 2</t>
  </si>
  <si>
    <t>87758</t>
  </si>
  <si>
    <t>Kronburg</t>
  </si>
  <si>
    <t>Mittelschule Legau</t>
  </si>
  <si>
    <t>Altusrieder Straße 13</t>
  </si>
  <si>
    <t>87764</t>
  </si>
  <si>
    <t>Legau</t>
  </si>
  <si>
    <t>Mittelschule Markt Rettenbach</t>
  </si>
  <si>
    <t>87733</t>
  </si>
  <si>
    <t>Markt Rettenbach</t>
  </si>
  <si>
    <t>Christoph-Scheiner-Grundschule Markt Wald</t>
  </si>
  <si>
    <t>Schnerzhofer Str. 18</t>
  </si>
  <si>
    <t>86865</t>
  </si>
  <si>
    <t>Markt Wald</t>
  </si>
  <si>
    <t>Mittelschule Memmingerberg</t>
  </si>
  <si>
    <t>Grundschule Mindelheim</t>
  </si>
  <si>
    <t>Brennerstr. 3</t>
  </si>
  <si>
    <t>Mittelschule Mindelheim</t>
  </si>
  <si>
    <t>Brennerstr. 5</t>
  </si>
  <si>
    <t>Grundschule Ottobeuren</t>
  </si>
  <si>
    <t>Bergstraße 78</t>
  </si>
  <si>
    <t>Mittelschule Ottobeuren</t>
  </si>
  <si>
    <t>Bergstraße 80</t>
  </si>
  <si>
    <t>Mittelschule Pfaffenhausen</t>
  </si>
  <si>
    <t>87772</t>
  </si>
  <si>
    <t>Pfaffenhausen</t>
  </si>
  <si>
    <t>Grundschule Sontheim</t>
  </si>
  <si>
    <t>Hauptstraße 41</t>
  </si>
  <si>
    <t>87776</t>
  </si>
  <si>
    <t>Sontheim</t>
  </si>
  <si>
    <t>Grundschule Memmingen-Steinheim</t>
  </si>
  <si>
    <t>Grundschule Türkheim</t>
  </si>
  <si>
    <t>Wörishofer Straße 5</t>
  </si>
  <si>
    <t>Ludwig-Aurbacher-Mittelschule Türkheim</t>
  </si>
  <si>
    <t>Oberjägerstraße 7</t>
  </si>
  <si>
    <t>Grundschule Tussenhausen</t>
  </si>
  <si>
    <t>Marktplatz 4</t>
  </si>
  <si>
    <t>86874</t>
  </si>
  <si>
    <t>Tussenhausen</t>
  </si>
  <si>
    <t>Grundschule Westerheim</t>
  </si>
  <si>
    <t>Bahnhofstraße 2</t>
  </si>
  <si>
    <t>87784</t>
  </si>
  <si>
    <t>Westerheim</t>
  </si>
  <si>
    <t>Grundschule Wiedergeltingen</t>
  </si>
  <si>
    <t>Mindelheimer Straße 26</t>
  </si>
  <si>
    <t>86879</t>
  </si>
  <si>
    <t>Wiedergeltingen</t>
  </si>
  <si>
    <t>Grundschule Woringen</t>
  </si>
  <si>
    <t>Kempter Str. 10</t>
  </si>
  <si>
    <t>87789</t>
  </si>
  <si>
    <t>Woringen</t>
  </si>
  <si>
    <t>Grundschule Kettershausen</t>
  </si>
  <si>
    <t>86498</t>
  </si>
  <si>
    <t>Kettershausen</t>
  </si>
  <si>
    <t>Grundschule Leipheim</t>
  </si>
  <si>
    <t>Johann-Wilhelm-Klein-Grundschule Alerheim</t>
  </si>
  <si>
    <t>Raiffeisenstraße 9</t>
  </si>
  <si>
    <t>86733</t>
  </si>
  <si>
    <t>Alerheim</t>
  </si>
  <si>
    <t>Grundschule Amerdingen</t>
  </si>
  <si>
    <t>86735</t>
  </si>
  <si>
    <t>Amerdingen</t>
  </si>
  <si>
    <t>Mittelschule Asbach-Bäumenheim</t>
  </si>
  <si>
    <t>Grundschule Wasserburg</t>
  </si>
  <si>
    <t>Sebastian-Franck-Grundschule Donauwörth-Parkstadt</t>
  </si>
  <si>
    <t>Perchtoldsdorfer Str. 13</t>
  </si>
  <si>
    <t>Mittelschule Deiningen</t>
  </si>
  <si>
    <t>Mangold-Grundschule Donauwörth</t>
  </si>
  <si>
    <t>Spindeltal 6</t>
  </si>
  <si>
    <t>Ludwig-Auer-Mittelschule Donauwörth</t>
  </si>
  <si>
    <t>Neudegger Allee 5</t>
  </si>
  <si>
    <t>Gebrüder-Röls-Grundschule Donauwörth-Riedlingen</t>
  </si>
  <si>
    <t>Grundschule Fremdingen</t>
  </si>
  <si>
    <t>Grundschule Fünfstetten-Gosheim</t>
  </si>
  <si>
    <t>Kapellstr. 5</t>
  </si>
  <si>
    <t>86681</t>
  </si>
  <si>
    <t>Fünfstetten</t>
  </si>
  <si>
    <t>Grundschule Obergünzburg</t>
  </si>
  <si>
    <t>Grundschule Unterthingau</t>
  </si>
  <si>
    <t>Grundschule Hainsfarth</t>
  </si>
  <si>
    <t>Schulberg 4</t>
  </si>
  <si>
    <t>86744</t>
  </si>
  <si>
    <t>Hainsfarth</t>
  </si>
  <si>
    <t>Mittelschule Harburg (Schwaben)</t>
  </si>
  <si>
    <t>86684</t>
  </si>
  <si>
    <t>Graf-Heinrich-Grundschule Kaisheim</t>
  </si>
  <si>
    <t>Grundschule Löpsingen</t>
  </si>
  <si>
    <t>Grundschule Marktoffingen</t>
  </si>
  <si>
    <t>86748</t>
  </si>
  <si>
    <t>Marktoffingen</t>
  </si>
  <si>
    <t>Julian-Knogler-Grundschule Marxheim</t>
  </si>
  <si>
    <t>Heinrichshöhe 5</t>
  </si>
  <si>
    <t>86688</t>
  </si>
  <si>
    <t>Marxheim</t>
  </si>
  <si>
    <t>Grundschule Megesheim</t>
  </si>
  <si>
    <t>Munninger Weg 3</t>
  </si>
  <si>
    <t>86750</t>
  </si>
  <si>
    <t>Megesheim</t>
  </si>
  <si>
    <t>Grundschule Oy-Mittelberg</t>
  </si>
  <si>
    <t>Haager Straße 2</t>
  </si>
  <si>
    <t>Antonius-von-Steichele-Grundschule Mertingen</t>
  </si>
  <si>
    <t>Ostergasse 23</t>
  </si>
  <si>
    <t>86690</t>
  </si>
  <si>
    <t>Mertingen</t>
  </si>
  <si>
    <t>Grundschule Mönchsdeggingen</t>
  </si>
  <si>
    <t>Albstr. 46</t>
  </si>
  <si>
    <t>86751</t>
  </si>
  <si>
    <t>Mönchsdeggingen</t>
  </si>
  <si>
    <t>Beethoven-Grundschule Kaufbeuren</t>
  </si>
  <si>
    <t>Mittelschule Monheim</t>
  </si>
  <si>
    <t>Mittelschule Nördlingen</t>
  </si>
  <si>
    <t>Squindostr. 1</t>
  </si>
  <si>
    <t>Grundschule Nördlingen an der Schillerstraße</t>
  </si>
  <si>
    <t>Schillerstr. 5</t>
  </si>
  <si>
    <t>Grundschule Kleinerdlingen-Ederheim</t>
  </si>
  <si>
    <t>86739</t>
  </si>
  <si>
    <t>Ederheim</t>
  </si>
  <si>
    <t>Grundschule Nördlingen-Mitte</t>
  </si>
  <si>
    <t>Weinmarkt 1</t>
  </si>
  <si>
    <t>Hans-Schäufelin-Grundschule Nördlingen</t>
  </si>
  <si>
    <t>Grundschule Oberndorf a.Lech</t>
  </si>
  <si>
    <t>Rainer Str. 7</t>
  </si>
  <si>
    <t>86698</t>
  </si>
  <si>
    <t>Oberndorf a.Lech</t>
  </si>
  <si>
    <t>Mittelschule Oettingen i.Bay.</t>
  </si>
  <si>
    <t>Johannes-Bayer-Grundschule Rain</t>
  </si>
  <si>
    <t>Preußenallee 28 - 30</t>
  </si>
  <si>
    <t>Gebrüder-Lachner-Mittelschule Rain</t>
  </si>
  <si>
    <t>Fasanenweg 1</t>
  </si>
  <si>
    <t>Rain a. Lech</t>
  </si>
  <si>
    <t>Grundschule Reimlingen</t>
  </si>
  <si>
    <t>Kirchberg 13</t>
  </si>
  <si>
    <t>86756</t>
  </si>
  <si>
    <t>Reimlingen</t>
  </si>
  <si>
    <t>Grundschule Tagmersheim</t>
  </si>
  <si>
    <t>Ernst-Graf-von-Moy-Platz 1</t>
  </si>
  <si>
    <t>86704</t>
  </si>
  <si>
    <t>Tagmersheim</t>
  </si>
  <si>
    <t>Grundschule Tapfheim</t>
  </si>
  <si>
    <t>86660</t>
  </si>
  <si>
    <t>Tapfheim</t>
  </si>
  <si>
    <t>Moll-Berczy-Mittelschule Wallerstein</t>
  </si>
  <si>
    <t>Leonhart-Fuchs-Mittelschule Wemding</t>
  </si>
  <si>
    <t>Grundschule Wolferstadt</t>
  </si>
  <si>
    <t>Am Kirchberg 21</t>
  </si>
  <si>
    <t>86709</t>
  </si>
  <si>
    <t>Wolferstadt</t>
  </si>
  <si>
    <t>Gustav-Leutelt-Grundschule Kaufbeuren-Neugablonz</t>
  </si>
  <si>
    <t>Grundschule Durach</t>
  </si>
  <si>
    <t>Vorwaldstr. 5</t>
  </si>
  <si>
    <t>87471</t>
  </si>
  <si>
    <t>Durach</t>
  </si>
  <si>
    <t>Grundschule Bad Hindelang</t>
  </si>
  <si>
    <t>Alpgasse 8</t>
  </si>
  <si>
    <t>Mittelschule Altusried</t>
  </si>
  <si>
    <t>87452</t>
  </si>
  <si>
    <t>Altusried</t>
  </si>
  <si>
    <t>Freie Montessori-Volksschule Allgäu (GS u. HS) Oberstaufen-Kalzhofen</t>
  </si>
  <si>
    <t>Klosterstr. 8</t>
  </si>
  <si>
    <t>87534</t>
  </si>
  <si>
    <t>Oberstaufen</t>
  </si>
  <si>
    <t>Grundschule Bobingen an der Singold</t>
  </si>
  <si>
    <t>Willi-Ohlendorf-Weg 7</t>
  </si>
  <si>
    <t>Grundschule Krugzell</t>
  </si>
  <si>
    <t>Pfarrwaldweg 3</t>
  </si>
  <si>
    <t>Grundschule Betzigau</t>
  </si>
  <si>
    <t>Duracher Straße 10</t>
  </si>
  <si>
    <t>87488</t>
  </si>
  <si>
    <t>Betzigau</t>
  </si>
  <si>
    <t>Mittelschule Blaichach</t>
  </si>
  <si>
    <t>Ettensberger Straße 17</t>
  </si>
  <si>
    <t>87544</t>
  </si>
  <si>
    <t>Blaichach</t>
  </si>
  <si>
    <t>Mittelschule Buchenberg</t>
  </si>
  <si>
    <t>Grundschule Burgberg i.Allgäu</t>
  </si>
  <si>
    <t>Blaichacher Str. 25</t>
  </si>
  <si>
    <t>87545</t>
  </si>
  <si>
    <t>Burgberg i.Allgäu</t>
  </si>
  <si>
    <t>Mittelschule Dietmannsried</t>
  </si>
  <si>
    <t>87463</t>
  </si>
  <si>
    <t>Dietmannsried</t>
  </si>
  <si>
    <t>Mittelschule Durach</t>
  </si>
  <si>
    <t>Grundschule Fischen i.Allgäu - Ofterschwang</t>
  </si>
  <si>
    <t>Berger Weg 9</t>
  </si>
  <si>
    <t>87538</t>
  </si>
  <si>
    <t>Fischen i.Allgäu</t>
  </si>
  <si>
    <t>Grundschule Haldenwang</t>
  </si>
  <si>
    <t>Am Schwimmbad 3</t>
  </si>
  <si>
    <t>87490</t>
  </si>
  <si>
    <t>Haldenwang</t>
  </si>
  <si>
    <t>Mittelschule Bad Hindelang</t>
  </si>
  <si>
    <t>Mittelschule Immenstadt i.Allgäu</t>
  </si>
  <si>
    <t>Königsegg-Grundschule Immenstadt i.Allgäu</t>
  </si>
  <si>
    <t>Kemptener Str. 20</t>
  </si>
  <si>
    <t>Grundschule Stein i.Allgäu</t>
  </si>
  <si>
    <t>Am Eckschachen 4</t>
  </si>
  <si>
    <t>Grundschule Altusried</t>
  </si>
  <si>
    <t>Grundschule Lauben</t>
  </si>
  <si>
    <t>Sportplatzstr. 18</t>
  </si>
  <si>
    <t>87493</t>
  </si>
  <si>
    <t>Lauben</t>
  </si>
  <si>
    <t>Grundschule Martinszell</t>
  </si>
  <si>
    <t>Wiesenweg 2</t>
  </si>
  <si>
    <t>87448</t>
  </si>
  <si>
    <t>Waltenhofen</t>
  </si>
  <si>
    <t>Grundschule Missen-Wilhams</t>
  </si>
  <si>
    <t>87547</t>
  </si>
  <si>
    <t>Missen-Wilhams</t>
  </si>
  <si>
    <t>Mittelschule Oy-Mittelberg</t>
  </si>
  <si>
    <t>Grundschule Legau</t>
  </si>
  <si>
    <t>Mittelschule Oberstaufen</t>
  </si>
  <si>
    <t>Kalzhofer Str. 55</t>
  </si>
  <si>
    <t>Grundschule Oberstdorf</t>
  </si>
  <si>
    <t>Mittelschule Oberstdorf</t>
  </si>
  <si>
    <t>Alpgaustraße 28</t>
  </si>
  <si>
    <t>Grundschule Dietmannsried</t>
  </si>
  <si>
    <t>Grundschule Blaichach</t>
  </si>
  <si>
    <t>Grundschule Rettenberg</t>
  </si>
  <si>
    <t>Bichelweg 10</t>
  </si>
  <si>
    <t>87549</t>
  </si>
  <si>
    <t>Rettenberg</t>
  </si>
  <si>
    <t>Mittelschule Sonthofen</t>
  </si>
  <si>
    <t>Hindelanger Straße 21</t>
  </si>
  <si>
    <t>Grundschule Sonthofen-Rieden</t>
  </si>
  <si>
    <t>Albert-Schweitzer-Straße 14</t>
  </si>
  <si>
    <t>Grundschule Sulzberg</t>
  </si>
  <si>
    <t>87477</t>
  </si>
  <si>
    <t>Sulzberg</t>
  </si>
  <si>
    <t>Mittelschule Waltenhofen</t>
  </si>
  <si>
    <t>Zettlerstraße 17</t>
  </si>
  <si>
    <t>Grundschule Hegge</t>
  </si>
  <si>
    <t>Industriestr. 49</t>
  </si>
  <si>
    <t>Mittelschule Weitnau</t>
  </si>
  <si>
    <t>Kirchstraße 13</t>
  </si>
  <si>
    <t>87480</t>
  </si>
  <si>
    <t>Weitnau</t>
  </si>
  <si>
    <t>Grundschule Oberstaufen</t>
  </si>
  <si>
    <t>Grundschule Wertach</t>
  </si>
  <si>
    <t>St.-Ulrich-Straße 17</t>
  </si>
  <si>
    <t>87497</t>
  </si>
  <si>
    <t>Wertach</t>
  </si>
  <si>
    <t>Grundschule Wiggensbach</t>
  </si>
  <si>
    <t>Jugendstr. 6</t>
  </si>
  <si>
    <t>87487</t>
  </si>
  <si>
    <t>Wiggensbach</t>
  </si>
  <si>
    <t>Grundschule Wildpoldsried</t>
  </si>
  <si>
    <t>87499</t>
  </si>
  <si>
    <t>Wildpoldsried</t>
  </si>
  <si>
    <t>Grundschule Kimratshofen</t>
  </si>
  <si>
    <t>Sportstr. 2</t>
  </si>
  <si>
    <t>Kimratshofen</t>
  </si>
  <si>
    <t>Grundschule Pfaffenhausen</t>
  </si>
  <si>
    <t>Grundschule Erkheim</t>
  </si>
  <si>
    <t>Grundschule Buchenberg</t>
  </si>
  <si>
    <t>Grundschule Waltenhofen</t>
  </si>
  <si>
    <t>Grundschule Weitnau</t>
  </si>
  <si>
    <t>Grundschule Weiler im Allgäu</t>
  </si>
  <si>
    <t>Pfarrer-Kneipp-Grundschule Bad Wörishofen</t>
  </si>
  <si>
    <t>Albert-Schweitzer-Grundschule Ettringen</t>
  </si>
  <si>
    <t>Grundschule Kirchheim i.Schw.</t>
  </si>
  <si>
    <t>Grundschule Dillingen a.d.Donau</t>
  </si>
  <si>
    <t>Grundschule Markt Rettenbach</t>
  </si>
  <si>
    <t>Sebastian-Kneipp-Grundschule Bad Grönenbach</t>
  </si>
  <si>
    <t>Studienkolleg bei den Universitäten des Freistaates Bayern in München</t>
  </si>
  <si>
    <t>Infanteriestr. 7 a</t>
  </si>
  <si>
    <t>Studienkolleg b. d. Fachhochschulen des Freistaates Bayern in Coburg</t>
  </si>
  <si>
    <t>Friedrich-Streib-Straße 2</t>
  </si>
  <si>
    <t>Landwirtschaftsschule Ebersberg</t>
  </si>
  <si>
    <t>Landwirtschaftsschule Erding</t>
  </si>
  <si>
    <t>Dr.-Ulrich-Weg 4</t>
  </si>
  <si>
    <t>Landwirtschaftsschule Fürstenfeldbruck</t>
  </si>
  <si>
    <t>Abt-Thoma-Str. 1 b</t>
  </si>
  <si>
    <t>Landwirtschaftsschule Ingolstadt</t>
  </si>
  <si>
    <t>Auf der Schanz 43</t>
  </si>
  <si>
    <t>Landwirtschaftsschule Laufen</t>
  </si>
  <si>
    <t>Lebenauerstr. 35</t>
  </si>
  <si>
    <t>Landwirtschaftsschule Töging</t>
  </si>
  <si>
    <t>Werkstr. 15</t>
  </si>
  <si>
    <t>Landwirtschaftsschule Pfaffenhofen</t>
  </si>
  <si>
    <t>Gritschstr. 38</t>
  </si>
  <si>
    <t>Landwirtschaftsschule Rosenheim</t>
  </si>
  <si>
    <t>Prinzregentenstr. 39</t>
  </si>
  <si>
    <t>Landwirtschaftsschule Schrobenhausen</t>
  </si>
  <si>
    <t>Bürgermeister-Stocker-Ring 33</t>
  </si>
  <si>
    <t>Landwirtschaftsschule Traunstein</t>
  </si>
  <si>
    <t>Schnepfenluckstr. 10</t>
  </si>
  <si>
    <t>Landwirtschaftsschule Weilheim</t>
  </si>
  <si>
    <t>Krumpperstr. 18-20</t>
  </si>
  <si>
    <t>Landwirtschaftsschule Abensberg</t>
  </si>
  <si>
    <t>Münchener Str. 4</t>
  </si>
  <si>
    <t>Landwirtschaftsschule Landau a.d.Isar</t>
  </si>
  <si>
    <t>Anton-Kreiner-Str. 1</t>
  </si>
  <si>
    <t>Landwirtschaftsschule Landshut</t>
  </si>
  <si>
    <t>Klötzlmüllerstr. 3</t>
  </si>
  <si>
    <t>Landwirtschaftsschule Passau</t>
  </si>
  <si>
    <t>Landwirtschaftsschule Pfarrkirchen</t>
  </si>
  <si>
    <t>Lärchenweg 12</t>
  </si>
  <si>
    <t>Landwirtschaftsschule Regen</t>
  </si>
  <si>
    <t>Bodenmaiser Str. 25</t>
  </si>
  <si>
    <t>Landwirtschaftsschule Straubing</t>
  </si>
  <si>
    <t>Kolbstr. 5</t>
  </si>
  <si>
    <t>Landwirtschaftsschule Amberg</t>
  </si>
  <si>
    <t>Hockermühlstr. 53</t>
  </si>
  <si>
    <t>Landwirtschaftsschule Cham</t>
  </si>
  <si>
    <t>Schleinkoferstr. 10-12</t>
  </si>
  <si>
    <t>Landwirtschaftsschule Nabburg</t>
  </si>
  <si>
    <t>Regensburger Str. 51</t>
  </si>
  <si>
    <t>Landwirtschaftsschule Regensburg</t>
  </si>
  <si>
    <t>Lechstr. 50</t>
  </si>
  <si>
    <t>Landwirtschaftsschule Tirschenreuth</t>
  </si>
  <si>
    <t>St.-Peter-Str. 44</t>
  </si>
  <si>
    <t>Landwirtschaftsschule Weiden</t>
  </si>
  <si>
    <t>Beethovenstr. 9</t>
  </si>
  <si>
    <t>Landwirtschaftsschule Bamberg</t>
  </si>
  <si>
    <t>Schillerplatz 15</t>
  </si>
  <si>
    <t>Landwirtschaftsschule Bayreuth</t>
  </si>
  <si>
    <t>Landwirtschaftsschule Coburg</t>
  </si>
  <si>
    <t>Fachschule für Agrarwirtschaft, Ökologischer Landbau, Weilheim i.OB</t>
  </si>
  <si>
    <t>Krumpperstr. 18 - 20</t>
  </si>
  <si>
    <t>Landwirtschaftsschule Kulmbach</t>
  </si>
  <si>
    <t>Trendelstr. 7</t>
  </si>
  <si>
    <t>Landwirtschaftsschule Münchberg</t>
  </si>
  <si>
    <t>Hofer Str. 45</t>
  </si>
  <si>
    <t>Landwirtschaftsschule Ansbach</t>
  </si>
  <si>
    <t>Mariusstraße 1</t>
  </si>
  <si>
    <t>Landwirtschaftsschule Dinkelsbühl</t>
  </si>
  <si>
    <t>Landwirtschaftsschule Fürth</t>
  </si>
  <si>
    <t>Landwirtschaftsschule Roth</t>
  </si>
  <si>
    <t>Landwirtschaftsschule Uffenheim</t>
  </si>
  <si>
    <t>Rothenburger Str. 34</t>
  </si>
  <si>
    <t>Landwirtschaftsschule Weißenburg</t>
  </si>
  <si>
    <t>Bergerstr. 2-4</t>
  </si>
  <si>
    <t>Landwirtschaftsschule Wertingen</t>
  </si>
  <si>
    <t>Landwirtschaftsschule Bischofsheim</t>
  </si>
  <si>
    <t>Kreuzbergstr. 10</t>
  </si>
  <si>
    <t>Landwirtschaftsschule Kitzingen</t>
  </si>
  <si>
    <t>Mainbernheimer Str. 103</t>
  </si>
  <si>
    <t>Landwirtschaftsschule Schweinfurt</t>
  </si>
  <si>
    <t>Ignaz-Schön-Straße 30</t>
  </si>
  <si>
    <t>Landwirtschaftsschule Würzburg</t>
  </si>
  <si>
    <t>Von-Luxburg-Str. 4</t>
  </si>
  <si>
    <t>Landwirtschaftsschule Friedberg</t>
  </si>
  <si>
    <t>Johann-Niggl-Straße 7</t>
  </si>
  <si>
    <t>Landwirtschaftsschule Immenstadt i.Allgäu</t>
  </si>
  <si>
    <t>Landwirtschaftsschule Kaufbeuren</t>
  </si>
  <si>
    <t>Heinzelmannstr. 14</t>
  </si>
  <si>
    <t>Landwirtschaftsschule Kempten</t>
  </si>
  <si>
    <t>Adenauerring 97</t>
  </si>
  <si>
    <t>Landwirtschaftsschule Krumbach</t>
  </si>
  <si>
    <t>Jahnstr. 4</t>
  </si>
  <si>
    <t>Landwirtschaftsschule Memmingen</t>
  </si>
  <si>
    <t>Augsburger Str. 17</t>
  </si>
  <si>
    <t>Landwirtschaftsschule Mindelheim</t>
  </si>
  <si>
    <t>Hallstattstr. 1</t>
  </si>
  <si>
    <t>Landwirtschaftsschule Nördlingen</t>
  </si>
  <si>
    <t>Oskar-Mayer-Str. 51</t>
  </si>
  <si>
    <t>Landwirtschaftsschule Schwabmünchen</t>
  </si>
  <si>
    <t>Feyerabendstr. 2</t>
  </si>
  <si>
    <t>Landwirtschaftsschule Augsburg in Stadtbergen</t>
  </si>
  <si>
    <t>Bismarckstr. 62</t>
  </si>
  <si>
    <t>Landwirtschaftsschule Holzkirchen</t>
  </si>
  <si>
    <t>Rudolf-Diesel-Ring 1a</t>
  </si>
  <si>
    <t>Staatliche Technikerschule für Agrarwirtschaft Landsberg a.Lech Fachrichtung Landbau</t>
  </si>
  <si>
    <t>Kommerzienrat-Winklhofer-Straße 1</t>
  </si>
  <si>
    <t>Staatliche Technikerschule für Agrarwirtschaft Triesdorf Fachrichtung Landbau</t>
  </si>
  <si>
    <t>Am Kreuzweiher 1</t>
  </si>
  <si>
    <t>Staatl. Fachschule für Agrarwirtschaft Landshut-Schönbrunn Fachrichtung ökologischer Land</t>
  </si>
  <si>
    <t>Am Lurzenhof 3a</t>
  </si>
  <si>
    <t>Staatl. Technikerschule für Agrarwirtsch. Kaufbeuren, Fachricht. Hauswirtschaft u. Ernährung</t>
  </si>
  <si>
    <t>Am Grünen Zentrum 1 + 3</t>
  </si>
  <si>
    <t>Kath. Fachschule für Dorfhelferinnen und Dorfhelfer Neuburg a.d.Donau</t>
  </si>
  <si>
    <t>Bahnhofstraße 107</t>
  </si>
  <si>
    <t>Staatl. Fachakademie für Landwirtschaft Triesdorf Fachrichtung Ernährungs- und Versorgungsmanagement</t>
  </si>
  <si>
    <t>An der Steige 15</t>
  </si>
  <si>
    <t>Staatl. Fachschule für Agrarwirtschaft Kempten Fachrichtung Milchwirtschaft und Molkereiwesen</t>
  </si>
  <si>
    <t>Auf dem Bühl 84</t>
  </si>
  <si>
    <t>Staatl. Höhere Landbauschule Rotthalmünster</t>
  </si>
  <si>
    <t>Franz-Gerauer-Str. 22-24</t>
  </si>
  <si>
    <t>Staatl. Höhere Landbauschule Triesdorf</t>
  </si>
  <si>
    <t>Staatl. Fachschule für Agrarwirtschaft Fürth Fachrichtung Gartenbau Fachgebiet Gemüsebau</t>
  </si>
  <si>
    <t>Staatl. Fachschule für Agrarwirtschaft Landshut, Fachricht. Gartenbau, Garten- u. Landschaftsbau</t>
  </si>
  <si>
    <t>Am Lurzenhof 3L</t>
  </si>
  <si>
    <t>Staatl. Höhere Landbauschule Weiden-Almesbach</t>
  </si>
  <si>
    <t>Almesbacher Weg</t>
  </si>
  <si>
    <t>Staatl. Fachschule für Agrarwirtschaft Triesdorf Fachrichtung Milchwirtschaftl. Laborwesen</t>
  </si>
  <si>
    <t>Steingruberstr. 46</t>
  </si>
  <si>
    <t>Staatl.Technikerschule f.Agrarwirtsch. Veitshöchh. Fachricht. Garten-, Landschafts- und Weinbau</t>
  </si>
  <si>
    <t>Staatl. Technikerschule f. Agrarwirtschaft Kempten Fachrichtung Milchwirtschaft und Molkereiwesen</t>
  </si>
  <si>
    <t>Staatl. Bayerische Technikerschule für Waldwirtschaft Lohr a.Main</t>
  </si>
  <si>
    <t>Am Forsthof 2</t>
  </si>
  <si>
    <t>Schulart</t>
  </si>
  <si>
    <t>beruflich</t>
  </si>
  <si>
    <t>iFU</t>
  </si>
  <si>
    <t>Art</t>
  </si>
  <si>
    <t>Schulname</t>
  </si>
  <si>
    <t>Gebietskörperschaft</t>
  </si>
  <si>
    <t>SAT</t>
  </si>
  <si>
    <t>TKZ</t>
  </si>
  <si>
    <t>Strasse</t>
  </si>
  <si>
    <t>Gemeinde</t>
  </si>
  <si>
    <t>Bezirk</t>
  </si>
  <si>
    <t>Regierungsbezirk</t>
  </si>
  <si>
    <t>Lkr</t>
  </si>
  <si>
    <t>Kreisname</t>
  </si>
  <si>
    <t>GKZ</t>
  </si>
  <si>
    <t>oeffentlich</t>
  </si>
  <si>
    <t>RmbH</t>
  </si>
  <si>
    <t>Kostenersatz</t>
  </si>
  <si>
    <t>Gymnasium</t>
  </si>
  <si>
    <t>staatlich</t>
  </si>
  <si>
    <t>Landkreis</t>
  </si>
  <si>
    <t>Schwandorf, Landkreis</t>
  </si>
  <si>
    <t>3k167</t>
  </si>
  <si>
    <t>151</t>
  </si>
  <si>
    <t>Oberpfalz</t>
  </si>
  <si>
    <t>376</t>
  </si>
  <si>
    <t>09376151</t>
  </si>
  <si>
    <t>Donau-Ries, Landkreis</t>
  </si>
  <si>
    <t>7k063</t>
  </si>
  <si>
    <t>197</t>
  </si>
  <si>
    <t>Schwaben</t>
  </si>
  <si>
    <t>779</t>
  </si>
  <si>
    <t>Donau-Ries</t>
  </si>
  <si>
    <t>09779197</t>
  </si>
  <si>
    <t>kommunal</t>
  </si>
  <si>
    <t>Zweck- oder Schulverband</t>
  </si>
  <si>
    <t>Gymnasium und Realschule Ottobeuren, Zweckverband</t>
  </si>
  <si>
    <t>7k099</t>
  </si>
  <si>
    <t>186</t>
  </si>
  <si>
    <t>778</t>
  </si>
  <si>
    <t>Unterallgäu</t>
  </si>
  <si>
    <t>09778186</t>
  </si>
  <si>
    <t>Staatliche weiterführende Schulen im Südosten des Landkreises München, Zweckverband</t>
  </si>
  <si>
    <t>1k410</t>
  </si>
  <si>
    <t>136</t>
  </si>
  <si>
    <t>Oberbayern</t>
  </si>
  <si>
    <t>184</t>
  </si>
  <si>
    <t>München/Land</t>
  </si>
  <si>
    <t>09184136</t>
  </si>
  <si>
    <t>Stadt</t>
  </si>
  <si>
    <t>Passau, Kreisfreie Stadt</t>
  </si>
  <si>
    <t>2k163</t>
  </si>
  <si>
    <t>000</t>
  </si>
  <si>
    <t>Niederbayern</t>
  </si>
  <si>
    <t>262</t>
  </si>
  <si>
    <t>Passau/Stadt</t>
  </si>
  <si>
    <t>09262000</t>
  </si>
  <si>
    <t>Staatl. anerkannt</t>
  </si>
  <si>
    <t>freier Schulträger</t>
  </si>
  <si>
    <t>Diözese Passau</t>
  </si>
  <si>
    <t>2p016</t>
  </si>
  <si>
    <t>Maria-Ward-Schulstiftung Passau</t>
  </si>
  <si>
    <t>2p044</t>
  </si>
  <si>
    <t>Freistaat Bayern - Gymnasium Pegnitz</t>
  </si>
  <si>
    <t>4x901</t>
  </si>
  <si>
    <t>175</t>
  </si>
  <si>
    <t>Oberfranken</t>
  </si>
  <si>
    <t>472</t>
  </si>
  <si>
    <t>Bayreuth/Land</t>
  </si>
  <si>
    <t>09472175</t>
  </si>
  <si>
    <t>Pfaffenhofen an der Ilm, Landkreis</t>
  </si>
  <si>
    <t>1k328</t>
  </si>
  <si>
    <t>143</t>
  </si>
  <si>
    <t>09186143</t>
  </si>
  <si>
    <t>Freistaat Bayern - Gymnasium Pfarrkirchen</t>
  </si>
  <si>
    <t>2x901</t>
  </si>
  <si>
    <t>138</t>
  </si>
  <si>
    <t>277</t>
  </si>
  <si>
    <t>Rottal-Inn</t>
  </si>
  <si>
    <t>09277138</t>
  </si>
  <si>
    <t>Aichach-Friedberg, Landkreis</t>
  </si>
  <si>
    <t>7k005</t>
  </si>
  <si>
    <t>146</t>
  </si>
  <si>
    <t>771</t>
  </si>
  <si>
    <t>Aichach-Friedberg</t>
  </si>
  <si>
    <t>09771146</t>
  </si>
  <si>
    <t>Passau, Landkreis</t>
  </si>
  <si>
    <t>2k164</t>
  </si>
  <si>
    <t>141</t>
  </si>
  <si>
    <t>275</t>
  </si>
  <si>
    <t>Passau/Land</t>
  </si>
  <si>
    <t>09275141</t>
  </si>
  <si>
    <t>Rosenheim, Landkreis</t>
  </si>
  <si>
    <t>1k367</t>
  </si>
  <si>
    <t>162</t>
  </si>
  <si>
    <t>187</t>
  </si>
  <si>
    <t>Rosenheim/Land</t>
  </si>
  <si>
    <t>09187162</t>
  </si>
  <si>
    <t>Staatliches Gymnasium Pullach i.Isartal, Zweckverband</t>
  </si>
  <si>
    <t>1k416</t>
  </si>
  <si>
    <t>139</t>
  </si>
  <si>
    <t>09184139</t>
  </si>
  <si>
    <t>Erzdiözese München und Freising</t>
  </si>
  <si>
    <t>1p044</t>
  </si>
  <si>
    <t>Regensburg, Kreisfreie Stadt</t>
  </si>
  <si>
    <t>3k147</t>
  </si>
  <si>
    <t>362</t>
  </si>
  <si>
    <t>Regensburg/Stadt</t>
  </si>
  <si>
    <t>09362000</t>
  </si>
  <si>
    <t>Schulstiftung der Diözese Regensburg</t>
  </si>
  <si>
    <t>3p046</t>
  </si>
  <si>
    <t>Stiftung Regensburger Domspatzen</t>
  </si>
  <si>
    <t>3p049</t>
  </si>
  <si>
    <t>Max-Rill-Gymnasium Schloss Reichersbeuern e.V.</t>
  </si>
  <si>
    <t>1p143</t>
  </si>
  <si>
    <t>140</t>
  </si>
  <si>
    <t>173</t>
  </si>
  <si>
    <t>Bad Tölz-Wolfratshausen</t>
  </si>
  <si>
    <t>09173140</t>
  </si>
  <si>
    <t>Staatl. genehmigt</t>
  </si>
  <si>
    <t>Jules Verne Campus gemeinnützige GmbH, München</t>
  </si>
  <si>
    <t>1p110</t>
  </si>
  <si>
    <t>München/Stadt</t>
  </si>
  <si>
    <t>09162000</t>
  </si>
  <si>
    <t>Benediktinerabtei Braunau in Rohr/Niederbayern</t>
  </si>
  <si>
    <t>2p006</t>
  </si>
  <si>
    <t>165</t>
  </si>
  <si>
    <t>273</t>
  </si>
  <si>
    <t>09273165</t>
  </si>
  <si>
    <t>Rosenheim, Kreisfreie Stadt</t>
  </si>
  <si>
    <t>1k366</t>
  </si>
  <si>
    <t>163</t>
  </si>
  <si>
    <t>Rosenheim/Stadt</t>
  </si>
  <si>
    <t>09163000</t>
  </si>
  <si>
    <t>Roth, Landkreis</t>
  </si>
  <si>
    <t>5k130</t>
  </si>
  <si>
    <t>Mittelfranken</t>
  </si>
  <si>
    <t>576</t>
  </si>
  <si>
    <t>09576143</t>
  </si>
  <si>
    <t>Ansbach, Landkreis</t>
  </si>
  <si>
    <t>5k011</t>
  </si>
  <si>
    <t>193</t>
  </si>
  <si>
    <t>571</t>
  </si>
  <si>
    <t>Ansbach/Land</t>
  </si>
  <si>
    <t>09571193</t>
  </si>
  <si>
    <t>Schulwerk der Diözese Augsburg</t>
  </si>
  <si>
    <t>1p202</t>
  </si>
  <si>
    <t>118</t>
  </si>
  <si>
    <t>181</t>
  </si>
  <si>
    <t>09181118</t>
  </si>
  <si>
    <t>Neustadt an der Aisch-Bad Windsheim, Landkreis</t>
  </si>
  <si>
    <t>5k112</t>
  </si>
  <si>
    <t>161</t>
  </si>
  <si>
    <t>575</t>
  </si>
  <si>
    <t>Neustadt a.d.Aisch-Bad Windsheim</t>
  </si>
  <si>
    <t>09575161</t>
  </si>
  <si>
    <t>Weilheim-Schongau, Landkreis</t>
  </si>
  <si>
    <t>1k481</t>
  </si>
  <si>
    <t>148</t>
  </si>
  <si>
    <t>190</t>
  </si>
  <si>
    <t>Weilheim-Schongau</t>
  </si>
  <si>
    <t>09190148</t>
  </si>
  <si>
    <t>Neuburg-Schrobenhausen, Landkreis</t>
  </si>
  <si>
    <t>1k289</t>
  </si>
  <si>
    <t>158</t>
  </si>
  <si>
    <t>185</t>
  </si>
  <si>
    <t>Neuburg-Schrobenhausen</t>
  </si>
  <si>
    <t>09185158</t>
  </si>
  <si>
    <t>Schwabach, Kreisfreie Stadt</t>
  </si>
  <si>
    <t>5k147</t>
  </si>
  <si>
    <t>565</t>
  </si>
  <si>
    <t>09565000</t>
  </si>
  <si>
    <t>09376161</t>
  </si>
  <si>
    <t>Neu-Ulm, Landkreis</t>
  </si>
  <si>
    <t>7k186</t>
  </si>
  <si>
    <t>135</t>
  </si>
  <si>
    <t>775</t>
  </si>
  <si>
    <t>09775135</t>
  </si>
  <si>
    <t>München, Landeshauptstadt, Kreisfreie Stadt</t>
  </si>
  <si>
    <t>1k277</t>
  </si>
  <si>
    <t>Schweinfurt, Landkreis</t>
  </si>
  <si>
    <t>6k199</t>
  </si>
  <si>
    <t>Unterfranken</t>
  </si>
  <si>
    <t>662</t>
  </si>
  <si>
    <t>Schweinfurt/Stadt</t>
  </si>
  <si>
    <t>09662000</t>
  </si>
  <si>
    <t>Schweinfurt, Kreisfreie Stadt</t>
  </si>
  <si>
    <t>6k198</t>
  </si>
  <si>
    <t>Wunsiedel im Fichtelgebirge, Landkreis</t>
  </si>
  <si>
    <t>4k200</t>
  </si>
  <si>
    <t>152</t>
  </si>
  <si>
    <t>479</t>
  </si>
  <si>
    <t>Wunsiedel i.Fichtelgebirge</t>
  </si>
  <si>
    <t>09479152</t>
  </si>
  <si>
    <t>Rottal-Inn, Landkreis</t>
  </si>
  <si>
    <t>2k196</t>
  </si>
  <si>
    <t>145</t>
  </si>
  <si>
    <t>09277145</t>
  </si>
  <si>
    <t>Israelitische Kultusgemeinde</t>
  </si>
  <si>
    <t>1p105</t>
  </si>
  <si>
    <t>Sonthofen, St., Gemeinde</t>
  </si>
  <si>
    <t>7k233</t>
  </si>
  <si>
    <t>780</t>
  </si>
  <si>
    <t>Oberallgäu</t>
  </si>
  <si>
    <t>09780139</t>
  </si>
  <si>
    <t>Starnberg, St., Gemeinde</t>
  </si>
  <si>
    <t>1k421</t>
  </si>
  <si>
    <t>188</t>
  </si>
  <si>
    <t>09188139</t>
  </si>
  <si>
    <t>Schule Schloß Stein e.V.</t>
  </si>
  <si>
    <t>1p198</t>
  </si>
  <si>
    <t>154</t>
  </si>
  <si>
    <t>189</t>
  </si>
  <si>
    <t>09189154</t>
  </si>
  <si>
    <t>Straubing, Kreisfreie Stadt</t>
  </si>
  <si>
    <t>2k223</t>
  </si>
  <si>
    <t>263</t>
  </si>
  <si>
    <t>09263000</t>
  </si>
  <si>
    <t>Ursulinen-Schulstiftung Straubing</t>
  </si>
  <si>
    <t>2p064</t>
  </si>
  <si>
    <t>Amberg-Sulzbach, Landkreis</t>
  </si>
  <si>
    <t>3k008</t>
  </si>
  <si>
    <t>371</t>
  </si>
  <si>
    <t>Amberg-Sulzbach</t>
  </si>
  <si>
    <t>09371151</t>
  </si>
  <si>
    <t>Miesbach, Landkreis</t>
  </si>
  <si>
    <t>1k267</t>
  </si>
  <si>
    <t>132</t>
  </si>
  <si>
    <t>182</t>
  </si>
  <si>
    <t>09182132</t>
  </si>
  <si>
    <t>Tirschenreuth, Landkreis</t>
  </si>
  <si>
    <t>3k183</t>
  </si>
  <si>
    <t>377</t>
  </si>
  <si>
    <t>09377154</t>
  </si>
  <si>
    <t>Fürstenfeldbruck, Landkreis</t>
  </si>
  <si>
    <t>1k138</t>
  </si>
  <si>
    <t>179</t>
  </si>
  <si>
    <t>09179145</t>
  </si>
  <si>
    <t>Traunstein, Landkreis</t>
  </si>
  <si>
    <t>1k442</t>
  </si>
  <si>
    <t>155</t>
  </si>
  <si>
    <t>09189155</t>
  </si>
  <si>
    <t>157</t>
  </si>
  <si>
    <t>09189157</t>
  </si>
  <si>
    <t>Starnberg, Landkreis</t>
  </si>
  <si>
    <t>1k420</t>
  </si>
  <si>
    <t>09188141</t>
  </si>
  <si>
    <t>Christian-von-Bomhard-Stiftung Uffenheim</t>
  </si>
  <si>
    <t>5p012</t>
  </si>
  <si>
    <t>168</t>
  </si>
  <si>
    <t>09575168</t>
  </si>
  <si>
    <t>153</t>
  </si>
  <si>
    <t>09275153</t>
  </si>
  <si>
    <t>Benediktinerabtei Schäftlarn</t>
  </si>
  <si>
    <t>1p011</t>
  </si>
  <si>
    <t>142</t>
  </si>
  <si>
    <t>09184142</t>
  </si>
  <si>
    <t>Stiftung Landheim Schondorf am Ammersee</t>
  </si>
  <si>
    <t>1p219</t>
  </si>
  <si>
    <t>09181139</t>
  </si>
  <si>
    <t>Mutterhaus der Franziskanerinnen der St.-Josefs-Kongregation, Ursberg/Schwaben</t>
  </si>
  <si>
    <t>7p056</t>
  </si>
  <si>
    <t>116</t>
  </si>
  <si>
    <t>774</t>
  </si>
  <si>
    <t>09774116</t>
  </si>
  <si>
    <t>Regen, Landkreis</t>
  </si>
  <si>
    <t>2k183</t>
  </si>
  <si>
    <t>144</t>
  </si>
  <si>
    <t>276</t>
  </si>
  <si>
    <t>09276144</t>
  </si>
  <si>
    <t>09275154</t>
  </si>
  <si>
    <t>Freyung-Grafenau, Landkreis</t>
  </si>
  <si>
    <t>2k062</t>
  </si>
  <si>
    <t>272</t>
  </si>
  <si>
    <t>Freyung-Grafenau</t>
  </si>
  <si>
    <t>09272151</t>
  </si>
  <si>
    <t>09187182</t>
  </si>
  <si>
    <t>Weiden in der Oberpfalz, Kreisfreie Stadt</t>
  </si>
  <si>
    <t>3k201</t>
  </si>
  <si>
    <t>363</t>
  </si>
  <si>
    <t>09363000</t>
  </si>
  <si>
    <t>Nürnberg, Kreisfreie Stadt</t>
  </si>
  <si>
    <t>5k113</t>
  </si>
  <si>
    <t>564</t>
  </si>
  <si>
    <t>09564000</t>
  </si>
  <si>
    <t>Erzdiözese Bamberg</t>
  </si>
  <si>
    <t>5p017</t>
  </si>
  <si>
    <t>Evang.-Luth. Gesamtkirchengemeinde Nürnberg</t>
  </si>
  <si>
    <t>5p023</t>
  </si>
  <si>
    <t>120</t>
  </si>
  <si>
    <t>09182120</t>
  </si>
  <si>
    <t>Fürth, Landkreis</t>
  </si>
  <si>
    <t>5k053</t>
  </si>
  <si>
    <t>122</t>
  </si>
  <si>
    <t>573</t>
  </si>
  <si>
    <t>Fürth/Land</t>
  </si>
  <si>
    <t>09573122</t>
  </si>
  <si>
    <t>Markt</t>
  </si>
  <si>
    <t>Oberstdorf M., Gemeinde</t>
  </si>
  <si>
    <t>7k195</t>
  </si>
  <si>
    <t>133</t>
  </si>
  <si>
    <t>09780133</t>
  </si>
  <si>
    <t>09190157</t>
  </si>
  <si>
    <t>Weißenburg-Gunzenhausen, Landkreis</t>
  </si>
  <si>
    <t>5k173</t>
  </si>
  <si>
    <t>177</t>
  </si>
  <si>
    <t>577</t>
  </si>
  <si>
    <t>Weißenburg-Gunzenhausen</t>
  </si>
  <si>
    <t>09577177</t>
  </si>
  <si>
    <t>164</t>
  </si>
  <si>
    <t>09775164</t>
  </si>
  <si>
    <t>Bilingualer Deutsch-Italienischer Bildungsverein München e.V.</t>
  </si>
  <si>
    <t>1p020</t>
  </si>
  <si>
    <t>7p062</t>
  </si>
  <si>
    <t>09774145</t>
  </si>
  <si>
    <t>Bayerische Landschulheime, Zweckverband</t>
  </si>
  <si>
    <t>6k023</t>
  </si>
  <si>
    <t>178</t>
  </si>
  <si>
    <t>675</t>
  </si>
  <si>
    <t>09675178</t>
  </si>
  <si>
    <t>226</t>
  </si>
  <si>
    <t>09571226</t>
  </si>
  <si>
    <t>Erzbischöfliches Spätberufenenseminar St.Matthias Wolfratshausen</t>
  </si>
  <si>
    <t>1p043</t>
  </si>
  <si>
    <t>147</t>
  </si>
  <si>
    <t>09173147</t>
  </si>
  <si>
    <t>Würzburg, Kreisfreie Stadt</t>
  </si>
  <si>
    <t>6k234</t>
  </si>
  <si>
    <t>663</t>
  </si>
  <si>
    <t>Würzburg/Stadt</t>
  </si>
  <si>
    <t>09663000</t>
  </si>
  <si>
    <t>Freistaat Bayern - Matthias-Grünewald-Gymnasium Würzburg</t>
  </si>
  <si>
    <t>6x901</t>
  </si>
  <si>
    <t>Unterföhring, Gemeinde</t>
  </si>
  <si>
    <t>1k451</t>
  </si>
  <si>
    <t>09184147</t>
  </si>
  <si>
    <t>Ursulinenkloster Würzburg</t>
  </si>
  <si>
    <t>6p069</t>
  </si>
  <si>
    <t>169</t>
  </si>
  <si>
    <t>09479169</t>
  </si>
  <si>
    <t>09276148</t>
  </si>
  <si>
    <t>Miltenberg, Landkreis</t>
  </si>
  <si>
    <t>6k148</t>
  </si>
  <si>
    <t>121</t>
  </si>
  <si>
    <t>676</t>
  </si>
  <si>
    <t>09676121</t>
  </si>
  <si>
    <t>Gymnasium Türkheim, Zweckverband</t>
  </si>
  <si>
    <t>7k098</t>
  </si>
  <si>
    <t>203</t>
  </si>
  <si>
    <t>09778203</t>
  </si>
  <si>
    <t>Abendgymnasium</t>
  </si>
  <si>
    <t>4p022</t>
  </si>
  <si>
    <t>461</t>
  </si>
  <si>
    <t>Bamberg/Stadt</t>
  </si>
  <si>
    <t>09461000</t>
  </si>
  <si>
    <t>Gesellschaft für Erwachsenenbildung e.V., Regensburg</t>
  </si>
  <si>
    <t>3p018</t>
  </si>
  <si>
    <t>Fränkische Akademie für Sprache und Kommunikation und berufliche Fortbildung e.V.</t>
  </si>
  <si>
    <t>6p024</t>
  </si>
  <si>
    <t>679</t>
  </si>
  <si>
    <t>Würzburg/Land</t>
  </si>
  <si>
    <t>09679161</t>
  </si>
  <si>
    <t>Kolleg</t>
  </si>
  <si>
    <t>Freistaat Bayern - Bayernkolleg Augsburg</t>
  </si>
  <si>
    <t>7x902</t>
  </si>
  <si>
    <t>761</t>
  </si>
  <si>
    <t>Augsburg/Stadt</t>
  </si>
  <si>
    <t>09761000</t>
  </si>
  <si>
    <t>Freistaat Bayern - Bayernkolleg Schweinfurt</t>
  </si>
  <si>
    <t>6x902</t>
  </si>
  <si>
    <t>Phorms Bavaria gGmbH München</t>
  </si>
  <si>
    <t>1p177</t>
  </si>
  <si>
    <t>Straubing-Bogen, Landkreis</t>
  </si>
  <si>
    <t>2k225</t>
  </si>
  <si>
    <t>278</t>
  </si>
  <si>
    <t>Straubing-Bogen</t>
  </si>
  <si>
    <t>09278118</t>
  </si>
  <si>
    <t>Deggendorf, Landkreis</t>
  </si>
  <si>
    <t>2k041</t>
  </si>
  <si>
    <t>119</t>
  </si>
  <si>
    <t>271</t>
  </si>
  <si>
    <t>09271119</t>
  </si>
  <si>
    <t>Forchheim, Landkreis</t>
  </si>
  <si>
    <t>4k049</t>
  </si>
  <si>
    <t>474</t>
  </si>
  <si>
    <t>09474121</t>
  </si>
  <si>
    <t>Erlangen-Höchstadt, Landkreis</t>
  </si>
  <si>
    <t>5k046</t>
  </si>
  <si>
    <t>572</t>
  </si>
  <si>
    <t>Erlangen-Höchstadt</t>
  </si>
  <si>
    <t>09572154</t>
  </si>
  <si>
    <t>130</t>
  </si>
  <si>
    <t>09771130</t>
  </si>
  <si>
    <t>Main-Spessart, Landkreis</t>
  </si>
  <si>
    <t>6k134</t>
  </si>
  <si>
    <t>677</t>
  </si>
  <si>
    <t>Main-Spessart</t>
  </si>
  <si>
    <t>09677157</t>
  </si>
  <si>
    <t>Ebersberg, Landkreis</t>
  </si>
  <si>
    <t>1k088</t>
  </si>
  <si>
    <t>09175132</t>
  </si>
  <si>
    <t>Mühldorf am Inn, Landkreis</t>
  </si>
  <si>
    <t>1k276</t>
  </si>
  <si>
    <t>183</t>
  </si>
  <si>
    <t>09183148</t>
  </si>
  <si>
    <t>Dillingen an der Donau, Landkreis</t>
  </si>
  <si>
    <t>7k059</t>
  </si>
  <si>
    <t>773</t>
  </si>
  <si>
    <t>09773182</t>
  </si>
  <si>
    <t>Altötting, Landkreis</t>
  </si>
  <si>
    <t>1k010</t>
  </si>
  <si>
    <t>111</t>
  </si>
  <si>
    <t>171</t>
  </si>
  <si>
    <t>09171111</t>
  </si>
  <si>
    <t>Ismaning, Gemeinde</t>
  </si>
  <si>
    <t>1k212</t>
  </si>
  <si>
    <t>09184130</t>
  </si>
  <si>
    <t>Staatliches Gymnasium Garching b.München, Zweckverband</t>
  </si>
  <si>
    <t>1k413</t>
  </si>
  <si>
    <t>09184119</t>
  </si>
  <si>
    <t>Kongregation der Schwestern vom Hl. Kreuz, Gemünden am Main</t>
  </si>
  <si>
    <t>6p042</t>
  </si>
  <si>
    <t>131</t>
  </si>
  <si>
    <t>09677131</t>
  </si>
  <si>
    <t>Bad Tölz-Wolfratshausen, Landkreis</t>
  </si>
  <si>
    <t>1k039</t>
  </si>
  <si>
    <t>126</t>
  </si>
  <si>
    <t>09173126</t>
  </si>
  <si>
    <t>Augsburg, Landkreis</t>
  </si>
  <si>
    <t>7k016</t>
  </si>
  <si>
    <t>772</t>
  </si>
  <si>
    <t>Augsburg/Land</t>
  </si>
  <si>
    <t>09772147</t>
  </si>
  <si>
    <t>Ingolstadt, Kreisfreie Stadt</t>
  </si>
  <si>
    <t>1k205</t>
  </si>
  <si>
    <t>09161000</t>
  </si>
  <si>
    <t>09677148</t>
  </si>
  <si>
    <t>Neumarkt in der Oberpfalz, Landkreis</t>
  </si>
  <si>
    <t>3k113</t>
  </si>
  <si>
    <t>373</t>
  </si>
  <si>
    <t>09373147</t>
  </si>
  <si>
    <t>09179142</t>
  </si>
  <si>
    <t>09373151</t>
  </si>
  <si>
    <t>Staatliches Gymnasium Unterhaching, Zweckverband</t>
  </si>
  <si>
    <t>1k417</t>
  </si>
  <si>
    <t>09184148</t>
  </si>
  <si>
    <t>Landshut, Landkreis</t>
  </si>
  <si>
    <t>2k118</t>
  </si>
  <si>
    <t>274</t>
  </si>
  <si>
    <t>Landshut/Land</t>
  </si>
  <si>
    <t>09274184</t>
  </si>
  <si>
    <t>Ernst-Mach-Gymnasium Haar, Zweckverband</t>
  </si>
  <si>
    <t>1k110</t>
  </si>
  <si>
    <t>123</t>
  </si>
  <si>
    <t>09184123</t>
  </si>
  <si>
    <t>Neustadt an der Waldnaab, Landkreis</t>
  </si>
  <si>
    <t>3k118</t>
  </si>
  <si>
    <t>374</t>
  </si>
  <si>
    <t>09374139</t>
  </si>
  <si>
    <t>Nürnberger Land, Landkreis</t>
  </si>
  <si>
    <t>5k114</t>
  </si>
  <si>
    <t>574</t>
  </si>
  <si>
    <t>Nürnberger Land</t>
  </si>
  <si>
    <t>09574152</t>
  </si>
  <si>
    <t>Würzburg, Landkreis</t>
  </si>
  <si>
    <t>6k235</t>
  </si>
  <si>
    <t>09572132</t>
  </si>
  <si>
    <t>Private Schulen Pindl GmbH</t>
  </si>
  <si>
    <t>3p041</t>
  </si>
  <si>
    <t>Isar-Gymnasium München, Gemeinnützige GmbH</t>
  </si>
  <si>
    <t>1p102</t>
  </si>
  <si>
    <t>09187165</t>
  </si>
  <si>
    <t>09179121</t>
  </si>
  <si>
    <t>127</t>
  </si>
  <si>
    <t>09175127</t>
  </si>
  <si>
    <t>09278148</t>
  </si>
  <si>
    <t>Aschaffenburg, Landkreis</t>
  </si>
  <si>
    <t>6k010</t>
  </si>
  <si>
    <t>671</t>
  </si>
  <si>
    <t>Aschaffenburg/Land</t>
  </si>
  <si>
    <t>09671130</t>
  </si>
  <si>
    <t>09775162</t>
  </si>
  <si>
    <t>Caritas-Schulen gGmbH</t>
  </si>
  <si>
    <t>4p009</t>
  </si>
  <si>
    <t>117</t>
  </si>
  <si>
    <t>09187117</t>
  </si>
  <si>
    <t>Erding, Landkreis</t>
  </si>
  <si>
    <t>1k106</t>
  </si>
  <si>
    <t>115</t>
  </si>
  <si>
    <t>09177115</t>
  </si>
  <si>
    <t>Regensburg, Landkreis</t>
  </si>
  <si>
    <t>3k148</t>
  </si>
  <si>
    <t>174</t>
  </si>
  <si>
    <t>375</t>
  </si>
  <si>
    <t>Regensburg/Land</t>
  </si>
  <si>
    <t>09375174</t>
  </si>
  <si>
    <t>Realschule</t>
  </si>
  <si>
    <t>Diözese Eichstätt</t>
  </si>
  <si>
    <t>5p015</t>
  </si>
  <si>
    <t>09576111</t>
  </si>
  <si>
    <t>Kelheim, Landkreis</t>
  </si>
  <si>
    <t>2k101</t>
  </si>
  <si>
    <t>09273111</t>
  </si>
  <si>
    <t>113</t>
  </si>
  <si>
    <t>09771113</t>
  </si>
  <si>
    <t>Franziskanerinnenkloster St. Josef, Aiterhofen</t>
  </si>
  <si>
    <t>2p023</t>
  </si>
  <si>
    <t>09278113</t>
  </si>
  <si>
    <t>1p142</t>
  </si>
  <si>
    <t>09671111</t>
  </si>
  <si>
    <t>361</t>
  </si>
  <si>
    <t>09361000</t>
  </si>
  <si>
    <t>Diözese Würzburg</t>
  </si>
  <si>
    <t>6p015</t>
  </si>
  <si>
    <t>112</t>
  </si>
  <si>
    <t>09676112</t>
  </si>
  <si>
    <t>Maria-Ward-Stiftung Aschaffenburg</t>
  </si>
  <si>
    <t>6p052</t>
  </si>
  <si>
    <t>661</t>
  </si>
  <si>
    <t>Aschaffenburg/Stadt</t>
  </si>
  <si>
    <t>09661000</t>
  </si>
  <si>
    <t>Staatsinstitut</t>
  </si>
  <si>
    <t>Freistaat Bayern - Staatsinstitut für die Ausbildung von Förderlehrern - Abteilung II, Freising</t>
  </si>
  <si>
    <t>1x911</t>
  </si>
  <si>
    <t>124</t>
  </si>
  <si>
    <t>09178124</t>
  </si>
  <si>
    <t>Freistaat Bayern - Staatsinstitut für die Ausbildung von Förderlehrern - Abteilung I, Bayreuth</t>
  </si>
  <si>
    <t>4x911</t>
  </si>
  <si>
    <t>462</t>
  </si>
  <si>
    <t>Bayreuth/Stadt</t>
  </si>
  <si>
    <t>09462000</t>
  </si>
  <si>
    <t>09574112</t>
  </si>
  <si>
    <t>Amberg, Kreisfreie Stadt</t>
  </si>
  <si>
    <t>3k007</t>
  </si>
  <si>
    <t>Freistaat Bayern - Max-Reger-Gymnasium Amberg</t>
  </si>
  <si>
    <t>3x900</t>
  </si>
  <si>
    <t>Ansbach, Kreisfreie Stadt</t>
  </si>
  <si>
    <t>5k010</t>
  </si>
  <si>
    <t>561</t>
  </si>
  <si>
    <t>Ansbach/Stadt</t>
  </si>
  <si>
    <t>09561000</t>
  </si>
  <si>
    <t>Aschaffenburg, Kreisfreie Stadt</t>
  </si>
  <si>
    <t>6k009</t>
  </si>
  <si>
    <t>Augsburg, Kreisfreie Stadt</t>
  </si>
  <si>
    <t>7k015</t>
  </si>
  <si>
    <t>A. B. von Stettensche Stiftungen</t>
  </si>
  <si>
    <t>7p001</t>
  </si>
  <si>
    <t>Bad Kissingen, Landkreis</t>
  </si>
  <si>
    <t>6k017</t>
  </si>
  <si>
    <t>672</t>
  </si>
  <si>
    <t>09672113</t>
  </si>
  <si>
    <t>114</t>
  </si>
  <si>
    <t>09672114</t>
  </si>
  <si>
    <t>Rhön-Grabfeld, Landkreis</t>
  </si>
  <si>
    <t>6k177</t>
  </si>
  <si>
    <t>673</t>
  </si>
  <si>
    <t>Rhön-Grabfeld</t>
  </si>
  <si>
    <t>09673114</t>
  </si>
  <si>
    <t>Berchtesgadener Land, Landkreis</t>
  </si>
  <si>
    <t>1k050</t>
  </si>
  <si>
    <t>172</t>
  </si>
  <si>
    <t>Berchtesgadener Land</t>
  </si>
  <si>
    <t>09172114</t>
  </si>
  <si>
    <t>09173112</t>
  </si>
  <si>
    <t>09575112</t>
  </si>
  <si>
    <t>Gymnasien Stadt und Landkreis Bamberg, Zweckverband</t>
  </si>
  <si>
    <t>4k063</t>
  </si>
  <si>
    <t>Bayreuth, Kreisfreie Stadt</t>
  </si>
  <si>
    <t>4k014</t>
  </si>
  <si>
    <t>Freistaat Bayern - Markgräfin-Wilhelmine-Gymnasium Bayreuth</t>
  </si>
  <si>
    <t>4x900</t>
  </si>
  <si>
    <t>Berchtesgaden M., Gemeinde</t>
  </si>
  <si>
    <t>1k048</t>
  </si>
  <si>
    <t>09172116</t>
  </si>
  <si>
    <t>Christl. Jugenddorfwerk Deutschlands, e.V.</t>
  </si>
  <si>
    <t>1p027</t>
  </si>
  <si>
    <t>09172132</t>
  </si>
  <si>
    <t>Lichtenfels, Landkreis</t>
  </si>
  <si>
    <t>4k100</t>
  </si>
  <si>
    <t>478</t>
  </si>
  <si>
    <t>09478116</t>
  </si>
  <si>
    <t>09375165</t>
  </si>
  <si>
    <t>09171112</t>
  </si>
  <si>
    <t>09376119</t>
  </si>
  <si>
    <t>09778123</t>
  </si>
  <si>
    <t>Cham, Landkreis</t>
  </si>
  <si>
    <t>3k034</t>
  </si>
  <si>
    <t>372</t>
  </si>
  <si>
    <t>09372116</t>
  </si>
  <si>
    <t>Coburg, Kreisfreie Stadt</t>
  </si>
  <si>
    <t>4k031</t>
  </si>
  <si>
    <t>463</t>
  </si>
  <si>
    <t>Coburg/Stadt</t>
  </si>
  <si>
    <t>09463000</t>
  </si>
  <si>
    <t>Dachau, Landkreis</t>
  </si>
  <si>
    <t>1k079</t>
  </si>
  <si>
    <t>09174115</t>
  </si>
  <si>
    <t>Freistaat Bayern - Comenius-Gymnasium Deggendorf</t>
  </si>
  <si>
    <t>2x900</t>
  </si>
  <si>
    <t>125</t>
  </si>
  <si>
    <t>09773125</t>
  </si>
  <si>
    <t>Dingolfing-Landau, Landkreis</t>
  </si>
  <si>
    <t>2k044</t>
  </si>
  <si>
    <t>279</t>
  </si>
  <si>
    <t>Dingolfing-Landau</t>
  </si>
  <si>
    <t>09279112</t>
  </si>
  <si>
    <t>09571136</t>
  </si>
  <si>
    <t>09779131</t>
  </si>
  <si>
    <t>Haßberge, Landkreis</t>
  </si>
  <si>
    <t>6k089</t>
  </si>
  <si>
    <t>674</t>
  </si>
  <si>
    <t>Haßberge</t>
  </si>
  <si>
    <t>09674130</t>
  </si>
  <si>
    <t>09277116</t>
  </si>
  <si>
    <t>Schulzentrum Eichstätt-Schottenau, Zweckverband</t>
  </si>
  <si>
    <t>1k394</t>
  </si>
  <si>
    <t>176</t>
  </si>
  <si>
    <t>09176123</t>
  </si>
  <si>
    <t>Freistaat Bayern - Gabrieli-Gymnasium Eichstätt</t>
  </si>
  <si>
    <t>1x904</t>
  </si>
  <si>
    <t>09772130</t>
  </si>
  <si>
    <t>09177117</t>
  </si>
  <si>
    <t>Erlangen, Kreisfreie Stadt</t>
  </si>
  <si>
    <t>5k045</t>
  </si>
  <si>
    <t>562</t>
  </si>
  <si>
    <t>09562000</t>
  </si>
  <si>
    <t>09676122</t>
  </si>
  <si>
    <t>09374117</t>
  </si>
  <si>
    <t>Benediktinerabtei Ettal</t>
  </si>
  <si>
    <t>1p010</t>
  </si>
  <si>
    <t>180</t>
  </si>
  <si>
    <t>09180115</t>
  </si>
  <si>
    <t>Kissori-Lernzentrum gemeinnützige GmbH</t>
  </si>
  <si>
    <t>6p037</t>
  </si>
  <si>
    <t>09571145</t>
  </si>
  <si>
    <t>Österr. und süddt. Provinz der Oblaten des Hl. Franz von Sales, Eichstätt</t>
  </si>
  <si>
    <t>3p037</t>
  </si>
  <si>
    <t>09377131</t>
  </si>
  <si>
    <t>09474126</t>
  </si>
  <si>
    <t>Ostallgäu, Landkreis</t>
  </si>
  <si>
    <t>7k200</t>
  </si>
  <si>
    <t>777</t>
  </si>
  <si>
    <t>Ostallgäu</t>
  </si>
  <si>
    <t>09777121</t>
  </si>
  <si>
    <t>Freising, Landkreis</t>
  </si>
  <si>
    <t>1k132</t>
  </si>
  <si>
    <t>Freising (Große Kreisstadt ), Gemeinde</t>
  </si>
  <si>
    <t>1k131</t>
  </si>
  <si>
    <t>09272118</t>
  </si>
  <si>
    <t>Maristenschulstiftung Fürstenzell</t>
  </si>
  <si>
    <t>2p045</t>
  </si>
  <si>
    <t>09275122</t>
  </si>
  <si>
    <t>Fürth, Kreisfreie Stadt</t>
  </si>
  <si>
    <t>5k052</t>
  </si>
  <si>
    <t>563</t>
  </si>
  <si>
    <t>Fürth/Stadt</t>
  </si>
  <si>
    <t>09563000</t>
  </si>
  <si>
    <t>129</t>
  </si>
  <si>
    <t>09777129</t>
  </si>
  <si>
    <t>2p062</t>
  </si>
  <si>
    <t>09274132</t>
  </si>
  <si>
    <t>09675174</t>
  </si>
  <si>
    <t>Garmisch-Partenkirchen, Landkreis</t>
  </si>
  <si>
    <t>1k148</t>
  </si>
  <si>
    <t>09180117</t>
  </si>
  <si>
    <t>09183118</t>
  </si>
  <si>
    <t>Gauting, Gemeinde</t>
  </si>
  <si>
    <t>1k151</t>
  </si>
  <si>
    <t>09188120</t>
  </si>
  <si>
    <t>09179123</t>
  </si>
  <si>
    <t>Gräfelfing, Gemeinde</t>
  </si>
  <si>
    <t>1k162</t>
  </si>
  <si>
    <t>09184120</t>
  </si>
  <si>
    <t>09272120</t>
  </si>
  <si>
    <t>09175122</t>
  </si>
  <si>
    <t>Günzburg, Landkreis</t>
  </si>
  <si>
    <t>7k097</t>
  </si>
  <si>
    <t>09774135</t>
  </si>
  <si>
    <t>09577136</t>
  </si>
  <si>
    <t>09672127</t>
  </si>
  <si>
    <t>Schulzentrum Haßfurt, Zweckverband</t>
  </si>
  <si>
    <t>6k194</t>
  </si>
  <si>
    <t>09674147</t>
  </si>
  <si>
    <t>09574132</t>
  </si>
  <si>
    <t>09576127</t>
  </si>
  <si>
    <t>09572135</t>
  </si>
  <si>
    <t>Hof, Kreisfreie Stadt</t>
  </si>
  <si>
    <t>4k075</t>
  </si>
  <si>
    <t>464</t>
  </si>
  <si>
    <t>Hof/Stadt</t>
  </si>
  <si>
    <t>09464000</t>
  </si>
  <si>
    <t>09173135</t>
  </si>
  <si>
    <t>Freistaat Bayern - Gymnasium Hohenschwangau</t>
  </si>
  <si>
    <t>7x900</t>
  </si>
  <si>
    <t>09777169</t>
  </si>
  <si>
    <t>09173130</t>
  </si>
  <si>
    <t>09775129</t>
  </si>
  <si>
    <t>09274126</t>
  </si>
  <si>
    <t>1p036</t>
  </si>
  <si>
    <t>1k044</t>
  </si>
  <si>
    <t>09189114</t>
  </si>
  <si>
    <t>Kaufbeuren, Kreisfreie Stadt</t>
  </si>
  <si>
    <t>7k128</t>
  </si>
  <si>
    <t>762</t>
  </si>
  <si>
    <t>09762000</t>
  </si>
  <si>
    <t>137</t>
  </si>
  <si>
    <t>09273137</t>
  </si>
  <si>
    <t>09188113</t>
  </si>
  <si>
    <t>Kempten (Allgäu), Kreisfreie Stadt</t>
  </si>
  <si>
    <t>7k130</t>
  </si>
  <si>
    <t>763</t>
  </si>
  <si>
    <t>09763000</t>
  </si>
  <si>
    <t>Kitzingen, Landkreis</t>
  </si>
  <si>
    <t>6k112</t>
  </si>
  <si>
    <t>09675141</t>
  </si>
  <si>
    <t>09772163</t>
  </si>
  <si>
    <t>09673141</t>
  </si>
  <si>
    <t>09372137</t>
  </si>
  <si>
    <t>Kronach, Landkreis</t>
  </si>
  <si>
    <t>4k093</t>
  </si>
  <si>
    <t>476</t>
  </si>
  <si>
    <t>09476145</t>
  </si>
  <si>
    <t>150</t>
  </si>
  <si>
    <t>09774150</t>
  </si>
  <si>
    <t>Kulmbach, Landkreis</t>
  </si>
  <si>
    <t>4k096</t>
  </si>
  <si>
    <t>128</t>
  </si>
  <si>
    <t>477</t>
  </si>
  <si>
    <t>09477128</t>
  </si>
  <si>
    <t>09279122</t>
  </si>
  <si>
    <t>Landsberg am Lech, Landkreis</t>
  </si>
  <si>
    <t>1k244</t>
  </si>
  <si>
    <t>09181130</t>
  </si>
  <si>
    <t>Landshut, Kreisfreie Stadt</t>
  </si>
  <si>
    <t>2k117</t>
  </si>
  <si>
    <t>261</t>
  </si>
  <si>
    <t>Landshut/Stadt</t>
  </si>
  <si>
    <t>09261000</t>
  </si>
  <si>
    <t>Schulstiftung Seligenthal in Landshut</t>
  </si>
  <si>
    <t>2p063</t>
  </si>
  <si>
    <t>09574138</t>
  </si>
  <si>
    <t>09172122</t>
  </si>
  <si>
    <t>09773144</t>
  </si>
  <si>
    <t>09478139</t>
  </si>
  <si>
    <t>Lindau (Bodensee), Landkreis</t>
  </si>
  <si>
    <t>7k154</t>
  </si>
  <si>
    <t>776</t>
  </si>
  <si>
    <t>09776116</t>
  </si>
  <si>
    <t>09776117</t>
  </si>
  <si>
    <t>Schul- und Sportzentrum Lohr a.Main, Zweckverband</t>
  </si>
  <si>
    <t>6k193</t>
  </si>
  <si>
    <t>09677155</t>
  </si>
  <si>
    <t>09273147</t>
  </si>
  <si>
    <t>09675147</t>
  </si>
  <si>
    <t>Freistaat Bayern - Gymnasium Marktoberdorf</t>
  </si>
  <si>
    <t>7x901</t>
  </si>
  <si>
    <t>09777151</t>
  </si>
  <si>
    <t>09479136</t>
  </si>
  <si>
    <t>Freistaat Bayern - Gymnasium Landschulheim Marquartstein</t>
  </si>
  <si>
    <t>1x906</t>
  </si>
  <si>
    <t>09189129</t>
  </si>
  <si>
    <t>09673142</t>
  </si>
  <si>
    <t>Memmingen, Kreisfreie Stadt</t>
  </si>
  <si>
    <t>7k167</t>
  </si>
  <si>
    <t>764</t>
  </si>
  <si>
    <t>09764000</t>
  </si>
  <si>
    <t>Benediktinerabtei Metten</t>
  </si>
  <si>
    <t>2p007</t>
  </si>
  <si>
    <t>09271132</t>
  </si>
  <si>
    <t>09182125</t>
  </si>
  <si>
    <t>09676139</t>
  </si>
  <si>
    <t>09778173</t>
  </si>
  <si>
    <t>weiterführende Schulen im westlichen Teil des Landkreises Starnberg, Zweckverband</t>
  </si>
  <si>
    <t>1k482</t>
  </si>
  <si>
    <t>09188121</t>
  </si>
  <si>
    <t>09183128</t>
  </si>
  <si>
    <t>Hof, Landkreis</t>
  </si>
  <si>
    <t>4k076</t>
  </si>
  <si>
    <t>475</t>
  </si>
  <si>
    <t>Hof/Land</t>
  </si>
  <si>
    <t>09475154</t>
  </si>
  <si>
    <t>Freistaat Bayern - Max-Josef-Stift München</t>
  </si>
  <si>
    <t>1x905</t>
  </si>
  <si>
    <t>Kongregation der Armen Schulschwestern v.U.L.Fr., München</t>
  </si>
  <si>
    <t>1p125</t>
  </si>
  <si>
    <t>09184127</t>
  </si>
  <si>
    <t>Schulverein Ernst Adam e.V., München</t>
  </si>
  <si>
    <t>1p199</t>
  </si>
  <si>
    <t>09178143</t>
  </si>
  <si>
    <t>Münchner Schulstiftung - Ernst v. Borries</t>
  </si>
  <si>
    <t>1p169</t>
  </si>
  <si>
    <t>Kleines privates Lehrinstitut Derksen, Neuspr. Gymnasium mit hum. Zweig, gemeinn. GmbH</t>
  </si>
  <si>
    <t>1p119</t>
  </si>
  <si>
    <t>SABEL Schulen Nürnberg gGmbH</t>
  </si>
  <si>
    <t>5p073</t>
  </si>
  <si>
    <t>Grünwald, Gemeinde</t>
  </si>
  <si>
    <t>1k173</t>
  </si>
  <si>
    <t>09184122</t>
  </si>
  <si>
    <t>09672135</t>
  </si>
  <si>
    <t>Benediktinerabtei Münsterschwarzach</t>
  </si>
  <si>
    <t>6p003</t>
  </si>
  <si>
    <t>09675165</t>
  </si>
  <si>
    <t>09180124</t>
  </si>
  <si>
    <t>09376144</t>
  </si>
  <si>
    <t>156</t>
  </si>
  <si>
    <t>09475156</t>
  </si>
  <si>
    <t>Stiftung Landerziehungsheim, Neubeuern</t>
  </si>
  <si>
    <t>1p218</t>
  </si>
  <si>
    <t>09187154</t>
  </si>
  <si>
    <t>149</t>
  </si>
  <si>
    <t>09185149</t>
  </si>
  <si>
    <t>Diakoneo KdöR</t>
  </si>
  <si>
    <t>5p021</t>
  </si>
  <si>
    <t>09571180</t>
  </si>
  <si>
    <t>09772184</t>
  </si>
  <si>
    <t>09575153</t>
  </si>
  <si>
    <t>Coburg, Landkreis</t>
  </si>
  <si>
    <t>4k032</t>
  </si>
  <si>
    <t>473</t>
  </si>
  <si>
    <t>Coburg/Land</t>
  </si>
  <si>
    <t>09473151</t>
  </si>
  <si>
    <t>Benediktinerabtei Niederalteich</t>
  </si>
  <si>
    <t>2p008</t>
  </si>
  <si>
    <t>09271138</t>
  </si>
  <si>
    <t>09376149</t>
  </si>
  <si>
    <t>194</t>
  </si>
  <si>
    <t>09779194</t>
  </si>
  <si>
    <t>Realschule Auerbach i.d.OPf., Zweckverband</t>
  </si>
  <si>
    <t>3k146</t>
  </si>
  <si>
    <t>09371113</t>
  </si>
  <si>
    <t>09375179</t>
  </si>
  <si>
    <t>Bad Neustadt a.d.Saale, St., Gemeinde</t>
  </si>
  <si>
    <t>6k020</t>
  </si>
  <si>
    <t>Bamberg, Kreisfreie Stadt</t>
  </si>
  <si>
    <t>4k011</t>
  </si>
  <si>
    <t>Bayreuth, Landkreis</t>
  </si>
  <si>
    <t>4k015</t>
  </si>
  <si>
    <t>Eichstätt, Landkreis</t>
  </si>
  <si>
    <t>1k099</t>
  </si>
  <si>
    <t>09176114</t>
  </si>
  <si>
    <t>09772125</t>
  </si>
  <si>
    <t>Institut Schloß Brannenburg St.anerk.priv.Realsch. mit Internat f.Knaben u.Mäd. Schloß Brannenb. Gmb</t>
  </si>
  <si>
    <t>1p098</t>
  </si>
  <si>
    <t>09187120</t>
  </si>
  <si>
    <t>09774121</t>
  </si>
  <si>
    <t>09181114</t>
  </si>
  <si>
    <t>09175115</t>
  </si>
  <si>
    <t>Bamberg, Landkreis</t>
  </si>
  <si>
    <t>4k012</t>
  </si>
  <si>
    <t>471</t>
  </si>
  <si>
    <t>Bamberg/Land</t>
  </si>
  <si>
    <t>09471128</t>
  </si>
  <si>
    <t>09574123</t>
  </si>
  <si>
    <t>09172118</t>
  </si>
  <si>
    <t>09372126</t>
  </si>
  <si>
    <t>Bildungswerk Marktbreit e.V.</t>
  </si>
  <si>
    <t>6p007</t>
  </si>
  <si>
    <t>Staatliche Würmtal-Realschule, Zweckverband</t>
  </si>
  <si>
    <t>1k412</t>
  </si>
  <si>
    <t>Evang. Erziehungsstiftung Gefrees</t>
  </si>
  <si>
    <t>4p024</t>
  </si>
  <si>
    <t>09472139</t>
  </si>
  <si>
    <t>134</t>
  </si>
  <si>
    <t>678</t>
  </si>
  <si>
    <t>Schweinfurt/Land</t>
  </si>
  <si>
    <t>09678134</t>
  </si>
  <si>
    <t>09474132</t>
  </si>
  <si>
    <t>09275124</t>
  </si>
  <si>
    <t>Stiftung Hensoltshöhe gGmbH</t>
  </si>
  <si>
    <t>5p077</t>
  </si>
  <si>
    <t>09275126</t>
  </si>
  <si>
    <t>09571165</t>
  </si>
  <si>
    <t>09475136</t>
  </si>
  <si>
    <t>09188124</t>
  </si>
  <si>
    <t>09471145</t>
  </si>
  <si>
    <t>09674149</t>
  </si>
  <si>
    <t>Immenstadt i.Allgäu, St., Gemeinde</t>
  </si>
  <si>
    <t>7k120</t>
  </si>
  <si>
    <t>09780124</t>
  </si>
  <si>
    <t>09174131</t>
  </si>
  <si>
    <t>09377129</t>
  </si>
  <si>
    <t>Begemann gemeinnützige GmbH</t>
  </si>
  <si>
    <t>1p008</t>
  </si>
  <si>
    <t>09181128</t>
  </si>
  <si>
    <t>2p019</t>
  </si>
  <si>
    <t>09175135</t>
  </si>
  <si>
    <t>Staatliche weiterführende Schulen im Osten des Landkreises München, Zweckverband</t>
  </si>
  <si>
    <t>1k409</t>
  </si>
  <si>
    <t>09184112</t>
  </si>
  <si>
    <t>09182116</t>
  </si>
  <si>
    <t>Realschulverein Marktbreit e.V.</t>
  </si>
  <si>
    <t>6p062</t>
  </si>
  <si>
    <t>09772177</t>
  </si>
  <si>
    <t>Mellrichstadt, St., Gemeinde</t>
  </si>
  <si>
    <t>6k146</t>
  </si>
  <si>
    <t>09774143</t>
  </si>
  <si>
    <t>09573120</t>
  </si>
  <si>
    <t>Realschule z. sp. F.</t>
  </si>
  <si>
    <t>Pfennigparade Ernst-Barlach-Schulen GmbH</t>
  </si>
  <si>
    <t>1p042</t>
  </si>
  <si>
    <t>09274153</t>
  </si>
  <si>
    <t>09275134</t>
  </si>
  <si>
    <t>09376147</t>
  </si>
  <si>
    <t>Private Schulen Krauß e. V.</t>
  </si>
  <si>
    <t>6p058</t>
  </si>
  <si>
    <t>Priorat der Benediktinerinnen der Anbetung Neustift, Ortenburg</t>
  </si>
  <si>
    <t>2p056</t>
  </si>
  <si>
    <t>09275138</t>
  </si>
  <si>
    <t>Dominikanerinnenkloster St. Maria a.d. Isar, Niederviehbach</t>
  </si>
  <si>
    <t>2p017</t>
  </si>
  <si>
    <t>09279130</t>
  </si>
  <si>
    <t>neuhof-Bildungswerk gGmbH München</t>
  </si>
  <si>
    <t>1p172</t>
  </si>
  <si>
    <t>09676145</t>
  </si>
  <si>
    <t>09274176</t>
  </si>
  <si>
    <t>170</t>
  </si>
  <si>
    <t>09679170</t>
  </si>
  <si>
    <t>Evang. Erziehungsstiftung Ortenburg</t>
  </si>
  <si>
    <t>2p020</t>
  </si>
  <si>
    <t>09271141</t>
  </si>
  <si>
    <t>09190141</t>
  </si>
  <si>
    <t>Private Schulen von Dr. Limmer - Prof. Appelt GmbH</t>
  </si>
  <si>
    <t>1p186</t>
  </si>
  <si>
    <t>09271146</t>
  </si>
  <si>
    <t>166</t>
  </si>
  <si>
    <t>09571166</t>
  </si>
  <si>
    <t>09276138</t>
  </si>
  <si>
    <t>3p025</t>
  </si>
  <si>
    <t>Rehau, St., Gemeinde</t>
  </si>
  <si>
    <t>4k143</t>
  </si>
  <si>
    <t>09475162</t>
  </si>
  <si>
    <t>09183119</t>
  </si>
  <si>
    <t>09273164</t>
  </si>
  <si>
    <t>09372153</t>
  </si>
  <si>
    <t>Mathilde-Zimmer-Stiftung Landschulheim Schule Schloss Schwarzenberg e.V.</t>
  </si>
  <si>
    <t>5p052</t>
  </si>
  <si>
    <t>198</t>
  </si>
  <si>
    <t>09571198</t>
  </si>
  <si>
    <t>09173142</t>
  </si>
  <si>
    <t>09187122</t>
  </si>
  <si>
    <t>Stiftung SABEL Schulen</t>
  </si>
  <si>
    <t>1p220</t>
  </si>
  <si>
    <t>09478165</t>
  </si>
  <si>
    <t>09774185</t>
  </si>
  <si>
    <t>09275152</t>
  </si>
  <si>
    <t>Herder-Schulverein e.V., Kallmünz</t>
  </si>
  <si>
    <t>3p020</t>
  </si>
  <si>
    <t>09375184</t>
  </si>
  <si>
    <t>Arnstorf M., Gemeinde</t>
  </si>
  <si>
    <t>2k014</t>
  </si>
  <si>
    <t>09277111</t>
  </si>
  <si>
    <t>09374162</t>
  </si>
  <si>
    <t>Provinzmutterhaus der Franziskanerinnen, Dillingen Provinz Bamberg</t>
  </si>
  <si>
    <t>6p061</t>
  </si>
  <si>
    <t>09377158</t>
  </si>
  <si>
    <t>Zisterzienserinnenabtei Waldsassen</t>
  </si>
  <si>
    <t>3p053</t>
  </si>
  <si>
    <t>224</t>
  </si>
  <si>
    <t>09779224</t>
  </si>
  <si>
    <t>09178120</t>
  </si>
  <si>
    <t>214</t>
  </si>
  <si>
    <t>09571214</t>
  </si>
  <si>
    <t>09174151</t>
  </si>
  <si>
    <t>offenes Bildungshaus München</t>
  </si>
  <si>
    <t>1p173</t>
  </si>
  <si>
    <t>Weißenhorn, St., Gemeinde</t>
  </si>
  <si>
    <t>7k267</t>
  </si>
  <si>
    <t>228</t>
  </si>
  <si>
    <t>09779228</t>
  </si>
  <si>
    <t>Bessenbach Lkr. und Gemeinde - Staatl. Realschule, Zweckverband</t>
  </si>
  <si>
    <t>6k027</t>
  </si>
  <si>
    <t>09671112</t>
  </si>
  <si>
    <t>Abendrealschule</t>
  </si>
  <si>
    <t>09675117</t>
  </si>
  <si>
    <t>201</t>
  </si>
  <si>
    <t>09779201</t>
  </si>
  <si>
    <t>09271149</t>
  </si>
  <si>
    <t>Gemeinnütziger Schulverein e.V., O.Pelzl, Schweinfurt</t>
  </si>
  <si>
    <t>6p026</t>
  </si>
  <si>
    <t>09674133</t>
  </si>
  <si>
    <t>09186137</t>
  </si>
  <si>
    <t>09375190</t>
  </si>
  <si>
    <t>Senefelder-Schule Treuchtlingen, Zweckverband</t>
  </si>
  <si>
    <t>5k151</t>
  </si>
  <si>
    <t>09577173</t>
  </si>
  <si>
    <t>09373112</t>
  </si>
  <si>
    <t>Lukas-Schule gemeinnützige GmbH München</t>
  </si>
  <si>
    <t>1p140</t>
  </si>
  <si>
    <t>SchulCentrum Augustinum gGmbH</t>
  </si>
  <si>
    <t>1p197</t>
  </si>
  <si>
    <t>09186122</t>
  </si>
  <si>
    <t>09573134</t>
  </si>
  <si>
    <t>09471185</t>
  </si>
  <si>
    <t>09184146</t>
  </si>
  <si>
    <t>09177139</t>
  </si>
  <si>
    <t>09179134</t>
  </si>
  <si>
    <t>Realschule Babenhausen, Zweckverband</t>
  </si>
  <si>
    <t>7k212</t>
  </si>
  <si>
    <t>09778115</t>
  </si>
  <si>
    <t>09677114</t>
  </si>
  <si>
    <t>09679147</t>
  </si>
  <si>
    <t>09777154</t>
  </si>
  <si>
    <t>Sehbehinderten- und Blindenzentrum e.V.</t>
  </si>
  <si>
    <t>1p204</t>
  </si>
  <si>
    <t>09184149</t>
  </si>
  <si>
    <t>Staatliche Realschule Taufkirchen, Zweckverband</t>
  </si>
  <si>
    <t>1k407</t>
  </si>
  <si>
    <t>09184145</t>
  </si>
  <si>
    <t>Isar-Realschule München Gemeinnützige GmbH</t>
  </si>
  <si>
    <t>1p103</t>
  </si>
  <si>
    <t>Adolf-Reichwein-Schulverein e.V., Nürnberg</t>
  </si>
  <si>
    <t>5p001</t>
  </si>
  <si>
    <t>09190139</t>
  </si>
  <si>
    <t>VSF</t>
  </si>
  <si>
    <t>Freistaat Bayern - Bayerische Landesschule f.Körperbehinderte München</t>
  </si>
  <si>
    <t>1x900</t>
  </si>
  <si>
    <t>Staatliche weiterführende Schulen in Unterschleißheim, Zweckverband</t>
  </si>
  <si>
    <t>1k411</t>
  </si>
  <si>
    <t>Staatliche Realschule Ismaning, Zweckverband</t>
  </si>
  <si>
    <t>1k406</t>
  </si>
  <si>
    <t>200</t>
  </si>
  <si>
    <t>09772200</t>
  </si>
  <si>
    <t>Private Realschule Huber Gemeinnützige GmbH</t>
  </si>
  <si>
    <t>1p185</t>
  </si>
  <si>
    <t>Staatliche Realschule Vaterstetten, Zweckverband</t>
  </si>
  <si>
    <t>1k408</t>
  </si>
  <si>
    <t>Vision Privatschulen gGmbH</t>
  </si>
  <si>
    <t>7p070</t>
  </si>
  <si>
    <t>09774144</t>
  </si>
  <si>
    <t>223</t>
  </si>
  <si>
    <t>09772223</t>
  </si>
  <si>
    <t>Benediktinerabtei Schweiklberg</t>
  </si>
  <si>
    <t>2p009</t>
  </si>
  <si>
    <t>09176139</t>
  </si>
  <si>
    <t>BOS</t>
  </si>
  <si>
    <t>berufliche Schulen Landshut (Stadt und Landkreis), Zweckverband</t>
  </si>
  <si>
    <t>2k025</t>
  </si>
  <si>
    <t>216</t>
  </si>
  <si>
    <t>09571216</t>
  </si>
  <si>
    <t>Aschaffenburg - Fachoberschule / Berufsoberschule -, Zweckverband</t>
  </si>
  <si>
    <t>6k008</t>
  </si>
  <si>
    <t>Staatliche Fachoberschule und Berufsoberschule Fürth, Zweckverband</t>
  </si>
  <si>
    <t>5k155</t>
  </si>
  <si>
    <t>Straubing-Bogen, Berufsschulverband</t>
  </si>
  <si>
    <t>2k224</t>
  </si>
  <si>
    <t>Bezirk Niederbayern</t>
  </si>
  <si>
    <t>2k027</t>
  </si>
  <si>
    <t>09186151</t>
  </si>
  <si>
    <t>Berufliches Schulzentrum Kempten (Allgäu), Zweckverband</t>
  </si>
  <si>
    <t>7k028</t>
  </si>
  <si>
    <t>Fachoberschule / Berufsoberschule Schweinfurt, Zweckverband</t>
  </si>
  <si>
    <t>6k061</t>
  </si>
  <si>
    <t>FOS</t>
  </si>
  <si>
    <t>Stiftung Kath. Bildungsstätten für Sozialberufe in Bayern</t>
  </si>
  <si>
    <t>1p216</t>
  </si>
  <si>
    <t>Friedrich-Oberlin-Stiftung München</t>
  </si>
  <si>
    <t>1p070</t>
  </si>
  <si>
    <t>MOS Franken GmbH</t>
  </si>
  <si>
    <t>5p063</t>
  </si>
  <si>
    <t>Mesale e.V.</t>
  </si>
  <si>
    <t>5p054</t>
  </si>
  <si>
    <t>Isar Wirtschaftsschule GmbH</t>
  </si>
  <si>
    <t>1p101</t>
  </si>
  <si>
    <t>Berufliche Schulen Bad Wörishofen, Zweckverband</t>
  </si>
  <si>
    <t>7k027</t>
  </si>
  <si>
    <t>09778116</t>
  </si>
  <si>
    <t>Schulverein Fachoberschule Dachau e.V.</t>
  </si>
  <si>
    <t>1p200</t>
  </si>
  <si>
    <t>09174126</t>
  </si>
  <si>
    <t>Frau I. Reinhard und Frau C. Drexel</t>
  </si>
  <si>
    <t>1p064</t>
  </si>
  <si>
    <t>Arche Teach and Work International gGmbH</t>
  </si>
  <si>
    <t>4p018</t>
  </si>
  <si>
    <t>09474123</t>
  </si>
  <si>
    <t>Montessori-Schule Rosenheim-Rohrdorf Förderverein e.V.</t>
  </si>
  <si>
    <t>1p163</t>
  </si>
  <si>
    <t>09187169</t>
  </si>
  <si>
    <t>Montessori-Fördergemeinschaft Passau und Umgebung e.V.</t>
  </si>
  <si>
    <t>2p051</t>
  </si>
  <si>
    <t>Montessori Trägerverein Würzburg e. V.</t>
  </si>
  <si>
    <t>6p055</t>
  </si>
  <si>
    <t>209</t>
  </si>
  <si>
    <t>09679209</t>
  </si>
  <si>
    <t>7p052</t>
  </si>
  <si>
    <t>Montessori-Zentrum München gemeinnützige GmbH</t>
  </si>
  <si>
    <t>1p233</t>
  </si>
  <si>
    <t>montessori regensburg e.V.</t>
  </si>
  <si>
    <t>3p042</t>
  </si>
  <si>
    <t>Montessori-Vereinigung Nürnberger Land e.V.</t>
  </si>
  <si>
    <t>5p062</t>
  </si>
  <si>
    <t>Private Schulen Breitschaft, gemeinnützige GmbH</t>
  </si>
  <si>
    <t>3p040</t>
  </si>
  <si>
    <t>4p058</t>
  </si>
  <si>
    <t>Staatliches Gymnasium Oberhaching, Zweckverband</t>
  </si>
  <si>
    <t>1k415</t>
  </si>
  <si>
    <t>09184134</t>
  </si>
  <si>
    <t>Staatliches Gymnasium im Würmtal, Zweckverband</t>
  </si>
  <si>
    <t>1k414</t>
  </si>
  <si>
    <t>09184138</t>
  </si>
  <si>
    <t>Jenaplan-Gymnasium Nürnberg e.G.</t>
  </si>
  <si>
    <t>5p037</t>
  </si>
  <si>
    <t>Günter-Stöhr-Gymnasium im St. Anna Schulverbund, Icking</t>
  </si>
  <si>
    <t>St. Anna Schulverbund gGmbH München</t>
  </si>
  <si>
    <t>1p209</t>
  </si>
  <si>
    <t>09573127</t>
  </si>
  <si>
    <t>09179126</t>
  </si>
  <si>
    <t>202</t>
  </si>
  <si>
    <t>09679202</t>
  </si>
  <si>
    <t>09184131</t>
  </si>
  <si>
    <t>09178145</t>
  </si>
  <si>
    <t>09186162</t>
  </si>
  <si>
    <t>Privatgymnasium Huber, Gemeinnützige GmbH</t>
  </si>
  <si>
    <t>1p188</t>
  </si>
  <si>
    <t>Fränkische Akademie e.V.</t>
  </si>
  <si>
    <t>5p026</t>
  </si>
  <si>
    <t>09572121</t>
  </si>
  <si>
    <t>Montessori Biberkor e.V.</t>
  </si>
  <si>
    <t>1p150</t>
  </si>
  <si>
    <t>Privatgymnasium Holzkirchen GmbH, München</t>
  </si>
  <si>
    <t>1p187</t>
  </si>
  <si>
    <t>09175124</t>
  </si>
  <si>
    <t>SIS Swiss International School gGmbH</t>
  </si>
  <si>
    <t>1p207</t>
  </si>
  <si>
    <t>Zweckverband Gymnasium Gaimersheim</t>
  </si>
  <si>
    <t>1k500</t>
  </si>
  <si>
    <t>09176126</t>
  </si>
  <si>
    <t>Private Oberlandschulen e.V.</t>
  </si>
  <si>
    <t>1p184</t>
  </si>
  <si>
    <t>Evangelisches Gymnasium Würzburg gemeinnützige GmbH</t>
  </si>
  <si>
    <t>6p021</t>
  </si>
  <si>
    <t>3p048</t>
  </si>
  <si>
    <t>09576151</t>
  </si>
  <si>
    <t>Freie Waldorfschule</t>
  </si>
  <si>
    <t>Freie Waldorfschule Weilheim gemeinnützige eG</t>
  </si>
  <si>
    <t>1p068</t>
  </si>
  <si>
    <t>09190131</t>
  </si>
  <si>
    <t>Schulen besonderer Art</t>
  </si>
  <si>
    <t>Rudolf-Steiner-Schulverein Schwabing e.V.</t>
  </si>
  <si>
    <t>1p194</t>
  </si>
  <si>
    <t>Rudolf-Steiner-Schulverein Nürnberg e.V.</t>
  </si>
  <si>
    <t>5p071</t>
  </si>
  <si>
    <t>Freie Waldorfschule Regensburg e.V.</t>
  </si>
  <si>
    <t>3p015</t>
  </si>
  <si>
    <t>Volksschule</t>
  </si>
  <si>
    <t>Staatliche Gesamtschule Hollfeld Landratsamt Bayreuth, Zweckverband</t>
  </si>
  <si>
    <t>4k162</t>
  </si>
  <si>
    <t>09472154</t>
  </si>
  <si>
    <t>Waldorfschulverein Würzburg e.V.,</t>
  </si>
  <si>
    <t>6p073</t>
  </si>
  <si>
    <t>Waldorf-Schulverein Chiemgau e.V., Prien</t>
  </si>
  <si>
    <t>1p231</t>
  </si>
  <si>
    <t>Freie Waldorfschule und Waldorfkindergärten Augsburg e.V.</t>
  </si>
  <si>
    <t>7p022</t>
  </si>
  <si>
    <t>Freie Schule Albris e.V.</t>
  </si>
  <si>
    <t>7p020</t>
  </si>
  <si>
    <t>09780117</t>
  </si>
  <si>
    <t>Trägerverein Freie Waldorfschule Junger Main e.V.</t>
  </si>
  <si>
    <t>4p059</t>
  </si>
  <si>
    <t>09477136</t>
  </si>
  <si>
    <t>Waldorfschulverein Gröbenzell e.V.</t>
  </si>
  <si>
    <t>1p232</t>
  </si>
  <si>
    <t>Rudolf-Steiner-Schulverein München e.V.</t>
  </si>
  <si>
    <t>1p193</t>
  </si>
  <si>
    <t>Verein Freie Waldorfschule Erlangen e.V.</t>
  </si>
  <si>
    <t>5p081</t>
  </si>
  <si>
    <t>Verein Christian Morgenstern zur Förderung der Waldorfpädagogik e.V., Schondorf</t>
  </si>
  <si>
    <t>1p223</t>
  </si>
  <si>
    <t>Waldorfschulverein Coburg e.V.</t>
  </si>
  <si>
    <t>4p068</t>
  </si>
  <si>
    <t>Gemeinnützige Genossenschaft zum Betrieb der Rudolf-Steiner-Schule München-Giesing in Ismaning</t>
  </si>
  <si>
    <t>1p075</t>
  </si>
  <si>
    <t>Freie Waldorfschule München Südwest e.V.</t>
  </si>
  <si>
    <t>1p067</t>
  </si>
  <si>
    <t>Verein Arbeitskreis Waldorfschule Hof e.V., Hof</t>
  </si>
  <si>
    <t>4p060</t>
  </si>
  <si>
    <t>Waldorfschulverein Wendelstein e.V.</t>
  </si>
  <si>
    <t>5p085</t>
  </si>
  <si>
    <t>Förderverein Freie Waldorfschule Rosenheim e.V.</t>
  </si>
  <si>
    <t>1p057</t>
  </si>
  <si>
    <t>Gründungskreis Waldorfschule Mainfranken e.V.</t>
  </si>
  <si>
    <t>6p028</t>
  </si>
  <si>
    <t>Imagon Gemeinnützige GmbH</t>
  </si>
  <si>
    <t>1p094</t>
  </si>
  <si>
    <t>09175113</t>
  </si>
  <si>
    <t>Freie Waldorfschule Isartal in Geretsried gemeinützige eG</t>
  </si>
  <si>
    <t>1p066</t>
  </si>
  <si>
    <t>Freie Schule Lech-Donau gemeinützige GmbH, Buttenwiesen</t>
  </si>
  <si>
    <t>7p021</t>
  </si>
  <si>
    <t>09773122</t>
  </si>
  <si>
    <t>Schulgenossenschaft Landshut eG</t>
  </si>
  <si>
    <t>2p061</t>
  </si>
  <si>
    <t>Freie Waldorfschule Erlbach, Grundschule</t>
  </si>
  <si>
    <t>Gemeinnützige Genossenschaft zur Förderung der Freien Schulen Erlbach e.G.</t>
  </si>
  <si>
    <t>1p076</t>
  </si>
  <si>
    <t>09171115</t>
  </si>
  <si>
    <t>09771112</t>
  </si>
  <si>
    <t>Großostheim - Staatliche Realschule -, Zweckverband</t>
  </si>
  <si>
    <t>6k082</t>
  </si>
  <si>
    <t>09671122</t>
  </si>
  <si>
    <t>Diakonisches Institut für Bildung und Soziales gemeinnützige GmbH in Bad Aibling</t>
  </si>
  <si>
    <t>1p033</t>
  </si>
  <si>
    <t>09678174</t>
  </si>
  <si>
    <t>Oberding, Gemeinde</t>
  </si>
  <si>
    <t>1k302</t>
  </si>
  <si>
    <t>09177133</t>
  </si>
  <si>
    <t>09174135</t>
  </si>
  <si>
    <t>09178116</t>
  </si>
  <si>
    <t>09372171</t>
  </si>
  <si>
    <t>Innovative Schulen München gemeinnützige GmbH</t>
  </si>
  <si>
    <t>1p097</t>
  </si>
  <si>
    <t>Pädagogisches Zentrum Förderkreis + Haus Miteinander gGmbH</t>
  </si>
  <si>
    <t>1p174</t>
  </si>
  <si>
    <t>München, Landkreis</t>
  </si>
  <si>
    <t>1k278</t>
  </si>
  <si>
    <t>Augsburger Gesellschaft für Lehmbau, Bildung und Arbeit gGmbH</t>
  </si>
  <si>
    <t>7p003</t>
  </si>
  <si>
    <t>Mediadesign Akademie für Aus- und Weiterbildung München</t>
  </si>
  <si>
    <t>1p145</t>
  </si>
  <si>
    <t>Montessori-Schulverein Emile</t>
  </si>
  <si>
    <t>1p164</t>
  </si>
  <si>
    <t>EuroKolleg Privatschulen Deutschland gUG (haftungsbeschränkt)</t>
  </si>
  <si>
    <t>1p047</t>
  </si>
  <si>
    <t>Montessori-Neuötting e.V.</t>
  </si>
  <si>
    <t>1p161</t>
  </si>
  <si>
    <t>09171125</t>
  </si>
  <si>
    <t>Verein Montessori-Fördergemeinschaft Kronach und Umgebung e.V.</t>
  </si>
  <si>
    <t>4p065</t>
  </si>
  <si>
    <t>Internationaler Bund, Freier Träger der Jugend-, Sozial- und Bildungsarbeit e.V.</t>
  </si>
  <si>
    <t>1p100</t>
  </si>
  <si>
    <t>Montessori-Förderverein Schweinfurt e.V.</t>
  </si>
  <si>
    <t>6p057</t>
  </si>
  <si>
    <t>Neuötting, St., Gemeinde</t>
  </si>
  <si>
    <t>1k293</t>
  </si>
  <si>
    <t>Tüßling M., Gemeinde</t>
  </si>
  <si>
    <t>1k446</t>
  </si>
  <si>
    <t>09171133</t>
  </si>
  <si>
    <t>Bad Tölz, St., Gemeinde</t>
  </si>
  <si>
    <t>1k038</t>
  </si>
  <si>
    <t>Benediktbeuern - Grund- und Hauptschule -, Schulverband</t>
  </si>
  <si>
    <t>1k047</t>
  </si>
  <si>
    <t>09173113</t>
  </si>
  <si>
    <t>Dietramszell, Gemeinde</t>
  </si>
  <si>
    <t>1k083</t>
  </si>
  <si>
    <t>09173118</t>
  </si>
  <si>
    <t>Gaißach, Gemeinde</t>
  </si>
  <si>
    <t>1k142</t>
  </si>
  <si>
    <t>09173124</t>
  </si>
  <si>
    <t>Königsdorf, Gemeinde</t>
  </si>
  <si>
    <t>1k236</t>
  </si>
  <si>
    <t>09173134</t>
  </si>
  <si>
    <t>Wolfratshausen, St., Gemeinde</t>
  </si>
  <si>
    <t>1k494</t>
  </si>
  <si>
    <t>Altomünster, Schulverband</t>
  </si>
  <si>
    <t>1k009</t>
  </si>
  <si>
    <t>09174111</t>
  </si>
  <si>
    <t>Erdweg, Schulverband</t>
  </si>
  <si>
    <t>1k108</t>
  </si>
  <si>
    <t>09174118</t>
  </si>
  <si>
    <t>Hebertshausen - Grund- und Mittelschule -, Schulverband</t>
  </si>
  <si>
    <t>1k184</t>
  </si>
  <si>
    <t>09174122</t>
  </si>
  <si>
    <t>Verwaltungsgemeinschaft</t>
  </si>
  <si>
    <t>Aßling, Verwaltungsgemeinschaft</t>
  </si>
  <si>
    <t>1k023</t>
  </si>
  <si>
    <t>09175112</t>
  </si>
  <si>
    <t>Ebersberg, St., Gemeinde</t>
  </si>
  <si>
    <t>1k089</t>
  </si>
  <si>
    <t>Glonn, Verwaltungsgemeinschaft</t>
  </si>
  <si>
    <t>1k159</t>
  </si>
  <si>
    <t>09175121</t>
  </si>
  <si>
    <t>Kirchseeon M., Gemeinde</t>
  </si>
  <si>
    <t>1k230</t>
  </si>
  <si>
    <t>Vaterstetten, Gemeinde</t>
  </si>
  <si>
    <t>1k459</t>
  </si>
  <si>
    <t>Poing, Gemeinde</t>
  </si>
  <si>
    <t>1k336</t>
  </si>
  <si>
    <t>Denkendorf, Gemeinde</t>
  </si>
  <si>
    <t>1k080</t>
  </si>
  <si>
    <t>09176120</t>
  </si>
  <si>
    <t>Großmehring, Gemeinde</t>
  </si>
  <si>
    <t>1k171</t>
  </si>
  <si>
    <t>09176129</t>
  </si>
  <si>
    <t>Kösching M., Gemeinde</t>
  </si>
  <si>
    <t>1k238</t>
  </si>
  <si>
    <t>Titting M., Gemeinde</t>
  </si>
  <si>
    <t>1k437</t>
  </si>
  <si>
    <t>09176164</t>
  </si>
  <si>
    <t>Wartenberg, Markt</t>
  </si>
  <si>
    <t>1k474</t>
  </si>
  <si>
    <t>09177143</t>
  </si>
  <si>
    <t>Finsing - Mittelschule -, Schulverband</t>
  </si>
  <si>
    <t>1k121</t>
  </si>
  <si>
    <t>09177118</t>
  </si>
  <si>
    <t>Forstern, Gemeinde</t>
  </si>
  <si>
    <t>1k125</t>
  </si>
  <si>
    <t>09177119</t>
  </si>
  <si>
    <t>Isen M., Gemeinde</t>
  </si>
  <si>
    <t>1k210</t>
  </si>
  <si>
    <t>09177123</t>
  </si>
  <si>
    <t>Wörth, Gemeinde</t>
  </si>
  <si>
    <t>1k496</t>
  </si>
  <si>
    <t>09177144</t>
  </si>
  <si>
    <t>Allershausen, Schulverband</t>
  </si>
  <si>
    <t>1k003</t>
  </si>
  <si>
    <t>09178113</t>
  </si>
  <si>
    <t>Eching, Gemeinde</t>
  </si>
  <si>
    <t>1k090</t>
  </si>
  <si>
    <t>Hallbergmoos, Gemeinde</t>
  </si>
  <si>
    <t>1k181</t>
  </si>
  <si>
    <t>09178130</t>
  </si>
  <si>
    <t>Nandlstadt, Schulverband</t>
  </si>
  <si>
    <t>1k283</t>
  </si>
  <si>
    <t>09178144</t>
  </si>
  <si>
    <t>Zolling, Schulverband</t>
  </si>
  <si>
    <t>1k498</t>
  </si>
  <si>
    <t>09178157</t>
  </si>
  <si>
    <t>Bad Kohlgrub, Gemeinde</t>
  </si>
  <si>
    <t>1k036</t>
  </si>
  <si>
    <t>09180112</t>
  </si>
  <si>
    <t>Garmisch-Partenkirchen M., Gemeinde</t>
  </si>
  <si>
    <t>1k147</t>
  </si>
  <si>
    <t>Oberammergau, Gemeinde</t>
  </si>
  <si>
    <t>1k298</t>
  </si>
  <si>
    <t>09180125</t>
  </si>
  <si>
    <t>Oberau, Gemeinde</t>
  </si>
  <si>
    <t>1k299</t>
  </si>
  <si>
    <t>09180126</t>
  </si>
  <si>
    <t>Mittenwald M., Gemeinde</t>
  </si>
  <si>
    <t>1k269</t>
  </si>
  <si>
    <t>09180123</t>
  </si>
  <si>
    <t>Rottach-Egern -Tegernseer Tal, Schulverband</t>
  </si>
  <si>
    <t>1k369</t>
  </si>
  <si>
    <t>09182129</t>
  </si>
  <si>
    <t>Waakirchen, Gemeinde</t>
  </si>
  <si>
    <t>1k464</t>
  </si>
  <si>
    <t>09182134</t>
  </si>
  <si>
    <t>Valley, Gemeinde</t>
  </si>
  <si>
    <t>1k458</t>
  </si>
  <si>
    <t>09182133</t>
  </si>
  <si>
    <t>Kirchheim-Feldkirchen-Aschheim - Mittelschule -, Schulverband</t>
  </si>
  <si>
    <t>1k229</t>
  </si>
  <si>
    <t>Unterhaching, Gemeinde</t>
  </si>
  <si>
    <t>1k452</t>
  </si>
  <si>
    <t>Höhenkirchen-Siegertsbrunn, Gemeinde</t>
  </si>
  <si>
    <t>1k193</t>
  </si>
  <si>
    <t>Burgheim M., Gemeinde</t>
  </si>
  <si>
    <t>1k072</t>
  </si>
  <si>
    <t>09185125</t>
  </si>
  <si>
    <t>Ehekirchen - Mittelschule -, Schulverband</t>
  </si>
  <si>
    <t>1k096</t>
  </si>
  <si>
    <t>09185127</t>
  </si>
  <si>
    <t>Karlshuld, Gemeinde</t>
  </si>
  <si>
    <t>1k218</t>
  </si>
  <si>
    <t>09185139</t>
  </si>
  <si>
    <t>Karlskron - Mittelschule -, Schulverband</t>
  </si>
  <si>
    <t>1k219</t>
  </si>
  <si>
    <t>09185140</t>
  </si>
  <si>
    <t>Geisenfeld, Schulverband</t>
  </si>
  <si>
    <t>1k152</t>
  </si>
  <si>
    <t>Hohenwart, Schulverband</t>
  </si>
  <si>
    <t>1k196</t>
  </si>
  <si>
    <t>09186128</t>
  </si>
  <si>
    <t>Pfaffenhofen a.d.Ilm, St., Gemeinde</t>
  </si>
  <si>
    <t>1k327</t>
  </si>
  <si>
    <t>Reichertshausen, Schulverband</t>
  </si>
  <si>
    <t>1k355</t>
  </si>
  <si>
    <t>09186146</t>
  </si>
  <si>
    <t>Reichertshofen -Mittelschule -, Schulverband</t>
  </si>
  <si>
    <t>1k356</t>
  </si>
  <si>
    <t>09186147</t>
  </si>
  <si>
    <t>Rohrbach, Schulverband</t>
  </si>
  <si>
    <t>1k363</t>
  </si>
  <si>
    <t>09186149</t>
  </si>
  <si>
    <t>Schweitenkirchen-Paunzhausen, Schulverband</t>
  </si>
  <si>
    <t>1k398</t>
  </si>
  <si>
    <t>09186152</t>
  </si>
  <si>
    <t>Vohburg a.d.Donau, Schulverband</t>
  </si>
  <si>
    <t>1k463</t>
  </si>
  <si>
    <t>09186158</t>
  </si>
  <si>
    <t>Bad Aibling, St., Gemeinde</t>
  </si>
  <si>
    <t>1k029</t>
  </si>
  <si>
    <t>Tuntenhausen, Gemeinde</t>
  </si>
  <si>
    <t>1k444</t>
  </si>
  <si>
    <t>09187179</t>
  </si>
  <si>
    <t>Brannenburg, Schulverband</t>
  </si>
  <si>
    <t>1k064</t>
  </si>
  <si>
    <t>Bruckmühl M., Gemeinde</t>
  </si>
  <si>
    <t>1k066</t>
  </si>
  <si>
    <t>Edling, Schulverband</t>
  </si>
  <si>
    <t>1k091</t>
  </si>
  <si>
    <t>09187124</t>
  </si>
  <si>
    <t>Eiselfing, Schulverband</t>
  </si>
  <si>
    <t>1k100</t>
  </si>
  <si>
    <t>09187126</t>
  </si>
  <si>
    <t>Bad Endorf - Mittelschule -, Schulverband</t>
  </si>
  <si>
    <t>1k031</t>
  </si>
  <si>
    <t>09187128</t>
  </si>
  <si>
    <t>Bad Feilnbach, Gemeinde</t>
  </si>
  <si>
    <t>1k034</t>
  </si>
  <si>
    <t>09187129</t>
  </si>
  <si>
    <t>Großkarolinenfeld, Gemeinde</t>
  </si>
  <si>
    <t>1k170</t>
  </si>
  <si>
    <t>09187137</t>
  </si>
  <si>
    <t>Kiefersfelden, Gemeinde</t>
  </si>
  <si>
    <t>1k222</t>
  </si>
  <si>
    <t>09187148</t>
  </si>
  <si>
    <t>Raubling, Gemeinde</t>
  </si>
  <si>
    <t>1k352</t>
  </si>
  <si>
    <t>Berufsfachschule des Gesundheitswesens</t>
  </si>
  <si>
    <t>Hans-Weinberger-Akademie d. Arbeiterwohlfahrt e.V.</t>
  </si>
  <si>
    <t>1p083</t>
  </si>
  <si>
    <t>Neubeuern - Mittelschule -, Schulverband</t>
  </si>
  <si>
    <t>1k285</t>
  </si>
  <si>
    <t>Bergen, Gemeinde</t>
  </si>
  <si>
    <t>1k053</t>
  </si>
  <si>
    <t>09189113</t>
  </si>
  <si>
    <t>Chieming, Schulverband</t>
  </si>
  <si>
    <t>1k077</t>
  </si>
  <si>
    <t>Grassau, Schulverband</t>
  </si>
  <si>
    <t>1k167</t>
  </si>
  <si>
    <t>09189120</t>
  </si>
  <si>
    <t>Inzell, Gemeinde</t>
  </si>
  <si>
    <t>1k208</t>
  </si>
  <si>
    <t>09189124</t>
  </si>
  <si>
    <t>Obing, Gemeinde</t>
  </si>
  <si>
    <t>1k309</t>
  </si>
  <si>
    <t>09189133</t>
  </si>
  <si>
    <t>Ruhpolding, Gemeinde</t>
  </si>
  <si>
    <t>1k372</t>
  </si>
  <si>
    <t>09189140</t>
  </si>
  <si>
    <t>Schnaitsee, Schulverband</t>
  </si>
  <si>
    <t>1k386</t>
  </si>
  <si>
    <t>09189142</t>
  </si>
  <si>
    <t>Caritasverband der Erzdiözese München und Freising e.V.</t>
  </si>
  <si>
    <t>1p025</t>
  </si>
  <si>
    <t>Gemeinn. Gesellschaft für soziale Dienste DAA mbH</t>
  </si>
  <si>
    <t>1p072</t>
  </si>
  <si>
    <t>Unterwössen, Gemeinde</t>
  </si>
  <si>
    <t>1k455</t>
  </si>
  <si>
    <t>160</t>
  </si>
  <si>
    <t>09189160</t>
  </si>
  <si>
    <t>Rott a.Inn - Grund- und Mittelschule -, Schulverband</t>
  </si>
  <si>
    <t>1k368</t>
  </si>
  <si>
    <t>09187170</t>
  </si>
  <si>
    <t>Stephanskirchen, Gemeinde</t>
  </si>
  <si>
    <t>1k424</t>
  </si>
  <si>
    <t>09187177</t>
  </si>
  <si>
    <t>Siegsdorf, Gemeinde</t>
  </si>
  <si>
    <t>1k403</t>
  </si>
  <si>
    <t>09189145</t>
  </si>
  <si>
    <t>Berufsfachschulen Heimerer GmbH</t>
  </si>
  <si>
    <t>1p016</t>
  </si>
  <si>
    <t>Fachakademie</t>
  </si>
  <si>
    <t>EURO Schulverein e.V. Ingolstadt</t>
  </si>
  <si>
    <t>1p046</t>
  </si>
  <si>
    <t>Evang.-Luth. Diakoniewerk Hohenbrunn</t>
  </si>
  <si>
    <t>1p049</t>
  </si>
  <si>
    <t>09172117</t>
  </si>
  <si>
    <t>Internationaler Bund e.V. (IB e.V.)</t>
  </si>
  <si>
    <t>1p092</t>
  </si>
  <si>
    <t>Übersee, Gemeinde</t>
  </si>
  <si>
    <t>1k448</t>
  </si>
  <si>
    <t>159</t>
  </si>
  <si>
    <t>09189159</t>
  </si>
  <si>
    <t>Isar-Volksschule München, Gemeinnützige GmbH</t>
  </si>
  <si>
    <t>1p104</t>
  </si>
  <si>
    <t>Diakonisches Werk Rosenheim</t>
  </si>
  <si>
    <t>1p035</t>
  </si>
  <si>
    <t>Förderverein für Heilende Erziehung München e.V.</t>
  </si>
  <si>
    <t>1p058</t>
  </si>
  <si>
    <t>Fachschule</t>
  </si>
  <si>
    <t>09187134</t>
  </si>
  <si>
    <t>Franziskuswerk Schönbrunn gGmbH</t>
  </si>
  <si>
    <t>1p062</t>
  </si>
  <si>
    <t>Wirtschaftsschule</t>
  </si>
  <si>
    <t>09171113</t>
  </si>
  <si>
    <t>Diakonisches Werk d.Evang.-Luth. Dekanatsbezirks Traunstein e.V.</t>
  </si>
  <si>
    <t>1p034</t>
  </si>
  <si>
    <t>Fachakademie für Sozialpädagogik der Arbeiterwohlfahrt in München und Oberbayern gemeinnützige GmbH</t>
  </si>
  <si>
    <t>1p050</t>
  </si>
  <si>
    <t>Heimerer Stiftung Landsberg</t>
  </si>
  <si>
    <t>1p087</t>
  </si>
  <si>
    <t>Kliniken der Stadt und des Landkreises Rosenheim GmbH</t>
  </si>
  <si>
    <t>1p120</t>
  </si>
  <si>
    <t>09171123</t>
  </si>
  <si>
    <t>Ludwig Fresenius Schulen gemeinnützige GmbH</t>
  </si>
  <si>
    <t>1p139</t>
  </si>
  <si>
    <t>Berufl. Fortbildungszentren der Bayer. Wirtschaft (bfz) gGmbH</t>
  </si>
  <si>
    <t>1p012</t>
  </si>
  <si>
    <t>HELIOS Gesellschaft für berufliche Bildung mbH</t>
  </si>
  <si>
    <t>1p089</t>
  </si>
  <si>
    <t>Berufsfachschule</t>
  </si>
  <si>
    <t>Berufsfachschule für Assistenten f. Hotel- und Tourismusmanagement Traunstein</t>
  </si>
  <si>
    <t>Gemeinützige Gesellschaft Dr. Kalscheuer mbH</t>
  </si>
  <si>
    <t>1p082</t>
  </si>
  <si>
    <t>Berufsgenossenschaftliches Klinikum Murnau gGmbH</t>
  </si>
  <si>
    <t>1p018</t>
  </si>
  <si>
    <t>Berufsschule</t>
  </si>
  <si>
    <t>Kath. Jugendfürsorge der Diözese Augsburg e.V.</t>
  </si>
  <si>
    <t>1p112</t>
  </si>
  <si>
    <t>Rummelsberger Dienste für Menschen gGmbH</t>
  </si>
  <si>
    <t>1p196</t>
  </si>
  <si>
    <t>Rummelsberger Anstalten (Dienste) der Inneren Mission e.V.</t>
  </si>
  <si>
    <t>1p195</t>
  </si>
  <si>
    <t>Hilfe im Alter gGmbH - Landkreis München</t>
  </si>
  <si>
    <t>1p091</t>
  </si>
  <si>
    <t>Verein der neuen Jazzschool München e.V.</t>
  </si>
  <si>
    <t>1p224</t>
  </si>
  <si>
    <t>Förderverein Freie Heilpäd. Waldorfschule Rosenheim und Umgebung e.V.</t>
  </si>
  <si>
    <t>1p056</t>
  </si>
  <si>
    <t>Phoenix GmbH Konduktive Förderung der Stiftung Pfennigparade</t>
  </si>
  <si>
    <t>1p176</t>
  </si>
  <si>
    <t>BIT-Bildungsakademie Inn-Salzach Technologiezentrum Gendorf GmbH</t>
  </si>
  <si>
    <t>1p021</t>
  </si>
  <si>
    <t>Verein zur Förderung der Kunst des Theaters e.V. Athanor</t>
  </si>
  <si>
    <t>2p067</t>
  </si>
  <si>
    <t>Schwesternschaft München vom BRK e.V.</t>
  </si>
  <si>
    <t>1p006</t>
  </si>
  <si>
    <t>Stiftung St. Johannes in Neuburg</t>
  </si>
  <si>
    <t>1p221</t>
  </si>
  <si>
    <t>Berufsfachschule für Altenpflege Heimerer GmbH Landsberg</t>
  </si>
  <si>
    <t>1p014</t>
  </si>
  <si>
    <t>Berufsfachschule für Altenpflege der Stiftung Kath. Familien- und Altenpflegewerk in München</t>
  </si>
  <si>
    <t>Die Mitterfelder gGmbH</t>
  </si>
  <si>
    <t>1p217</t>
  </si>
  <si>
    <t>Berufsfachschule f.Altenpflegehilfe der Stiftung Kath. Familien- und Altenpflegewerk in München</t>
  </si>
  <si>
    <t>Bayer. Akademie für Außenwirtschaft e.V.</t>
  </si>
  <si>
    <t>1p005</t>
  </si>
  <si>
    <t>Krankenhauszweckverband Ingolstadt</t>
  </si>
  <si>
    <t>1k241</t>
  </si>
  <si>
    <t>Jugendsiedlung Traunreut gGmbH</t>
  </si>
  <si>
    <t>1p108</t>
  </si>
  <si>
    <t>GBS Schulen München gGmbH</t>
  </si>
  <si>
    <t>1p071</t>
  </si>
  <si>
    <t>Krankenhaus Agatharied GmbH</t>
  </si>
  <si>
    <t>1p128</t>
  </si>
  <si>
    <t>09182119</t>
  </si>
  <si>
    <t>Kommunalunternehmen Kliniken des Bezirks Oberbayern</t>
  </si>
  <si>
    <t>1k235</t>
  </si>
  <si>
    <t>Steigenberger Hotelberufsfachschule GmbH</t>
  </si>
  <si>
    <t>1p213</t>
  </si>
  <si>
    <t>Private Berufsfachschule für kaufm. Assistenten Dr. Kalscheuer Rosenheim</t>
  </si>
  <si>
    <t>Diakonie Herzogsägmühle gGmbH</t>
  </si>
  <si>
    <t>1p090</t>
  </si>
  <si>
    <t>09190140</t>
  </si>
  <si>
    <t>sonst. öffentl. Tr.</t>
  </si>
  <si>
    <t>InnKlinikum gKU Altötting und Mühldorf</t>
  </si>
  <si>
    <t>1k502</t>
  </si>
  <si>
    <t>Berufsförderungswerk München</t>
  </si>
  <si>
    <t>1p017</t>
  </si>
  <si>
    <t>Heilpäd. Zentrum gGmbH Pfaffenhofen/Ilm</t>
  </si>
  <si>
    <t>1p085</t>
  </si>
  <si>
    <t>Karl Frhr. Loeffelholz v. Colberg</t>
  </si>
  <si>
    <t>1p111</t>
  </si>
  <si>
    <t>Döpfer-Schulen München gGmbH</t>
  </si>
  <si>
    <t>1p038</t>
  </si>
  <si>
    <t>D. und H. Zimmermann</t>
  </si>
  <si>
    <t>1p030</t>
  </si>
  <si>
    <t>Asklepios Krankenpflegeschulen gGmbH</t>
  </si>
  <si>
    <t>1p002</t>
  </si>
  <si>
    <t>Doemens e.V.</t>
  </si>
  <si>
    <t>1p037</t>
  </si>
  <si>
    <t>Steigenberger Hotelfachschule GmbH</t>
  </si>
  <si>
    <t>1p214</t>
  </si>
  <si>
    <t>Lebenshilfe München Kinder und Jugend GmbH</t>
  </si>
  <si>
    <t>1p136</t>
  </si>
  <si>
    <t>Jugendwerk Birkeneck gGmbH</t>
  </si>
  <si>
    <t>1p109</t>
  </si>
  <si>
    <t>Klinikum Garmisch-Partenkirchen GmbH</t>
  </si>
  <si>
    <t>1p123</t>
  </si>
  <si>
    <t>Kermess e.V.</t>
  </si>
  <si>
    <t>1p115</t>
  </si>
  <si>
    <t>Medizinische Akademie IB MEDAU GmbH</t>
  </si>
  <si>
    <t>1p144</t>
  </si>
  <si>
    <t>Bundesrepublik Deutschland</t>
  </si>
  <si>
    <t>1p023</t>
  </si>
  <si>
    <t>Haus Hohenfried e.V.</t>
  </si>
  <si>
    <t>1p084</t>
  </si>
  <si>
    <t>09172115</t>
  </si>
  <si>
    <t>09174141</t>
  </si>
  <si>
    <t>Schwestern vom Guten Hirten</t>
  </si>
  <si>
    <t>1p203</t>
  </si>
  <si>
    <t>Kath. Jugendfürsorge der Erzdiözese München und Freising e.V.</t>
  </si>
  <si>
    <t>1p113</t>
  </si>
  <si>
    <t>Blindeninstitutsstiftung Würzburg</t>
  </si>
  <si>
    <t>1p022</t>
  </si>
  <si>
    <t>Kinderklinik Garmisch-Partenkirchen gGmbH</t>
  </si>
  <si>
    <t>1p117</t>
  </si>
  <si>
    <t>Regens-Wagner-Stiftung Dillingen</t>
  </si>
  <si>
    <t>1p190</t>
  </si>
  <si>
    <t>09181127</t>
  </si>
  <si>
    <t>Bezirk Oberbayern</t>
  </si>
  <si>
    <t>1k060</t>
  </si>
  <si>
    <t>09184140</t>
  </si>
  <si>
    <t>Stiftung ICP München</t>
  </si>
  <si>
    <t>1p228</t>
  </si>
  <si>
    <t>Behandlungszentrum Aschau GmbH</t>
  </si>
  <si>
    <t>1p009</t>
  </si>
  <si>
    <t>09187114</t>
  </si>
  <si>
    <t>Regens-Wagner-Stiftung Hohenwart</t>
  </si>
  <si>
    <t>1p192</t>
  </si>
  <si>
    <t>MKT-Institut für Notfallmedizin und Katastrophenschutzausbildung in Bayern gGmbH</t>
  </si>
  <si>
    <t>1p147</t>
  </si>
  <si>
    <t>Stiftung Attl des Caritasverbands der Erzdiözese München u. Freising</t>
  </si>
  <si>
    <t>1p215</t>
  </si>
  <si>
    <t>Bayerisches Rotes Kreuz Kreisverband Altötting</t>
  </si>
  <si>
    <t>1p007</t>
  </si>
  <si>
    <t>Lehrinstitut für präklinische Rettungsmedizin GmbH</t>
  </si>
  <si>
    <t>1p138</t>
  </si>
  <si>
    <t>Medical Rescue College GmbH</t>
  </si>
  <si>
    <t>1p146</t>
  </si>
  <si>
    <t>Kinderhilfe Fürstenfeldbruck</t>
  </si>
  <si>
    <t>1p116</t>
  </si>
  <si>
    <t>Krankenhaus GmbH Landkreis Weilheim-Schongau</t>
  </si>
  <si>
    <t>1p130</t>
  </si>
  <si>
    <t>Kliniken Dritter Orden gemeinnützige GmbH</t>
  </si>
  <si>
    <t>1p121</t>
  </si>
  <si>
    <t>Freistaat Bayern - BSZG München</t>
  </si>
  <si>
    <t>1x901</t>
  </si>
  <si>
    <t>BSF</t>
  </si>
  <si>
    <t>Stiftung St. Zeno Kirchseeon</t>
  </si>
  <si>
    <t>1p222</t>
  </si>
  <si>
    <t>MFZ Münchner Förderzentrum GmbH</t>
  </si>
  <si>
    <t>1p168</t>
  </si>
  <si>
    <t>Dt. Provinz der Salesianer Don Boscos, München</t>
  </si>
  <si>
    <t>1p040</t>
  </si>
  <si>
    <t>09183113</t>
  </si>
  <si>
    <t>Chemieschule Dr. Erwin Elhardt gGmbH</t>
  </si>
  <si>
    <t>1p026</t>
  </si>
  <si>
    <t>Kolping-Bildungswerk Diözesanverband München und Freising e.V.</t>
  </si>
  <si>
    <t>1p124</t>
  </si>
  <si>
    <t>Kliniken Südostbayern AG</t>
  </si>
  <si>
    <t>1p122</t>
  </si>
  <si>
    <t>Christopherus-Schulverein München e.V.</t>
  </si>
  <si>
    <t>1p028</t>
  </si>
  <si>
    <t>Meisterschulen am Ostbahnhof, Zweckverband der Landeshauptstadt München und der Handwerkskammer</t>
  </si>
  <si>
    <t>1k263</t>
  </si>
  <si>
    <t>Private Wirtschaftsschule Scheibner e.V.</t>
  </si>
  <si>
    <t>1p080</t>
  </si>
  <si>
    <t>gemeinnütziger Schulverein e.V. d. Pasold-Weissauer-Schulen</t>
  </si>
  <si>
    <t>1p079</t>
  </si>
  <si>
    <t>Priv. Wirtschaftsschule Schulbetriebs-GmbH</t>
  </si>
  <si>
    <t>1p181</t>
  </si>
  <si>
    <t>Berufliche SABEL Schulen München gGmbH</t>
  </si>
  <si>
    <t>1p013</t>
  </si>
  <si>
    <t>Kongregation der Barmh.Schwestern vom Hl.Vinzenz von Paul, München</t>
  </si>
  <si>
    <t>1p126</t>
  </si>
  <si>
    <t>gemeinnütziger Schulverein e.V. d. Begemann München</t>
  </si>
  <si>
    <t>1p078</t>
  </si>
  <si>
    <t>Private Wirtschaftsschule Dr. Kalscheuer Rosenheim</t>
  </si>
  <si>
    <t>Private Wirtschaftsschule Dr. Kalscheuer Traunstein</t>
  </si>
  <si>
    <t>Innere Mission in München e.V.</t>
  </si>
  <si>
    <t>1p096</t>
  </si>
  <si>
    <t>Private Berufsfachschule IFB GmbH Rosenheim</t>
  </si>
  <si>
    <t>1p182</t>
  </si>
  <si>
    <t>Berufsfachschule für Ernährung und Versorgung der Armen Schulschwestern v.U.L.Fr. München</t>
  </si>
  <si>
    <t>Gemeinn. Schulverein inlingua Berufsfachschule für Fremdsprachenberufe e.V., Ingolstadt</t>
  </si>
  <si>
    <t>1p074</t>
  </si>
  <si>
    <t>Neue Münchner Schauspielschule Unternehmergesellschaft (haftungsbeschränkt)</t>
  </si>
  <si>
    <t>1p171</t>
  </si>
  <si>
    <t>ISSA GmbH</t>
  </si>
  <si>
    <t>1p106</t>
  </si>
  <si>
    <t>Bayerisches Landesamt für Gesundheit und Lebensmittelsicherheit</t>
  </si>
  <si>
    <t>1k042</t>
  </si>
  <si>
    <t>09184135</t>
  </si>
  <si>
    <t>Kreisklinik Ebersberg gGmbH</t>
  </si>
  <si>
    <t>1p132</t>
  </si>
  <si>
    <t>Krankenhaus Freising GmbH</t>
  </si>
  <si>
    <t>1p129</t>
  </si>
  <si>
    <t>Kommunalunternehmen Akutkrankenhaus des Landkr. Landsberg am Lech im Klinikum Landsberg am Lech</t>
  </si>
  <si>
    <t>1k234</t>
  </si>
  <si>
    <t>München Klinik gGmbH</t>
  </si>
  <si>
    <t>1p211</t>
  </si>
  <si>
    <t>Schulverein Klinik Schönsicht Berchtesgaden e.V.</t>
  </si>
  <si>
    <t>1p201</t>
  </si>
  <si>
    <t>Diakoniewerk München-Maxvorstadt</t>
  </si>
  <si>
    <t>1p032</t>
  </si>
  <si>
    <t>KJF Klinik St. Elisabeth gGmbH</t>
  </si>
  <si>
    <t>1p230</t>
  </si>
  <si>
    <t>Starnberger Kliniken GmbH</t>
  </si>
  <si>
    <t>1p212</t>
  </si>
  <si>
    <t>Priv. Berufsfachschule Dr. Lenhart f. Massage GmbH</t>
  </si>
  <si>
    <t>1p178</t>
  </si>
  <si>
    <t>Verein zur Unterhaltung der pharm.-techn. Lehranstalten in Bayern e.V., München</t>
  </si>
  <si>
    <t>1p229</t>
  </si>
  <si>
    <t>Verein zur Förderung der Aus- und Fortbildung in der Orthoptik e.V. in München</t>
  </si>
  <si>
    <t>1p226</t>
  </si>
  <si>
    <t>Corinna Frankl</t>
  </si>
  <si>
    <t>1p029</t>
  </si>
  <si>
    <t>Frau Friedl Groh, Kosmetik GmbH</t>
  </si>
  <si>
    <t>1p063</t>
  </si>
  <si>
    <t>Freistaat Bayern - Fachschule Blumenkunst Weihenstephan</t>
  </si>
  <si>
    <t>1x902</t>
  </si>
  <si>
    <t>Freistaat Bayern - Fachschule Holztechnik Rosenheim</t>
  </si>
  <si>
    <t>1x903</t>
  </si>
  <si>
    <t>Regens-Wagner-Stiftung Erlkam</t>
  </si>
  <si>
    <t>1p191</t>
  </si>
  <si>
    <t>09190145</t>
  </si>
  <si>
    <t>Fachschule für Familienpflege München d. Stiftung kath. Familien- und Altenpflegewerk</t>
  </si>
  <si>
    <t>Sprachen- u. Dolmetscherinstitut München e.V.</t>
  </si>
  <si>
    <t>1p208</t>
  </si>
  <si>
    <t>Inlingua Berufsfachschule für Fremdsprachenberufe München e.V.</t>
  </si>
  <si>
    <t>1p095</t>
  </si>
  <si>
    <t>Bode Schule gemeinnützige Schul-GmbH</t>
  </si>
  <si>
    <t>1p073</t>
  </si>
  <si>
    <t>Kleine-Nestler-Schule, priv. gGmbH</t>
  </si>
  <si>
    <t>1p118</t>
  </si>
  <si>
    <t>Berufsfachschule für Musik Altötting e.V.</t>
  </si>
  <si>
    <t>1p015</t>
  </si>
  <si>
    <t>Berufsfachschule für Pflege der Stiftung Kath. Familien- und Altenpflegewerk in München</t>
  </si>
  <si>
    <t>Private Massage-Schule Inntal, Berufsfachschule für Massage e.V.</t>
  </si>
  <si>
    <t>1p183</t>
  </si>
  <si>
    <t>Sigrid Norkauer</t>
  </si>
  <si>
    <t>1p206</t>
  </si>
  <si>
    <t>09180116</t>
  </si>
  <si>
    <t>Caritasverband der Diözese Eichstätt e.V.</t>
  </si>
  <si>
    <t>1p024</t>
  </si>
  <si>
    <t>09182137</t>
  </si>
  <si>
    <t>09190111</t>
  </si>
  <si>
    <t>Kongregation der Franziskanerinnen Au am Inn</t>
  </si>
  <si>
    <t>1p127</t>
  </si>
  <si>
    <t>09182123</t>
  </si>
  <si>
    <t>Lebenshilfe Starnberg gemeinnützige GmbH</t>
  </si>
  <si>
    <t>1p137</t>
  </si>
  <si>
    <t>Augustinum gGmbH</t>
  </si>
  <si>
    <t>1p086</t>
  </si>
  <si>
    <t>Friedel-Eder-Schule e.V. München</t>
  </si>
  <si>
    <t>1p069</t>
  </si>
  <si>
    <t>Diakonie Hasenbergl e.V.</t>
  </si>
  <si>
    <t>1p031</t>
  </si>
  <si>
    <t>Lebenshilfe Bad Tölz - WOR gGmbH</t>
  </si>
  <si>
    <t>1p134</t>
  </si>
  <si>
    <t>BBS Akademie Süd gGmbH</t>
  </si>
  <si>
    <t>1p236</t>
  </si>
  <si>
    <t>Seraphisches Liebeswerk Altötting, Stiftung des öffentlichen Rechts</t>
  </si>
  <si>
    <t>1p205</t>
  </si>
  <si>
    <t>09175137</t>
  </si>
  <si>
    <t>09172128</t>
  </si>
  <si>
    <t>Arbeiterwohlfahrt Bezirksverband Schwaben e.V.</t>
  </si>
  <si>
    <t>1p019</t>
  </si>
  <si>
    <t>Gemeinnütziges Goering Institut e. V.</t>
  </si>
  <si>
    <t>1p081</t>
  </si>
  <si>
    <t>Lebenshilfe Freising e.V.</t>
  </si>
  <si>
    <t>1p135</t>
  </si>
  <si>
    <t>Kreis-Caritasverband Altötting e.V.</t>
  </si>
  <si>
    <t>1p131</t>
  </si>
  <si>
    <t>Gemeinnützige Schul-GmbH der Aktion Sonnenschein</t>
  </si>
  <si>
    <t>1p077</t>
  </si>
  <si>
    <t>1p179</t>
  </si>
  <si>
    <t>Helfende Hände gemeinnützige GmbH München</t>
  </si>
  <si>
    <t>1p088</t>
  </si>
  <si>
    <t>Garching a.d.Alz, Gemeinde</t>
  </si>
  <si>
    <t>1k144</t>
  </si>
  <si>
    <t>09171117</t>
  </si>
  <si>
    <t>Montessori-Fördergemeinschaft Chiemgau e.V.</t>
  </si>
  <si>
    <t>1p159</t>
  </si>
  <si>
    <t>Montessori Schulverein Miesbach e.V.</t>
  </si>
  <si>
    <t>1p154</t>
  </si>
  <si>
    <t>Förderverein Montessori-Schule Ammersee e.V.</t>
  </si>
  <si>
    <t>1p060</t>
  </si>
  <si>
    <t>09188126</t>
  </si>
  <si>
    <t>Priv. Volksschule Holzkirchen GmbH, München</t>
  </si>
  <si>
    <t>1p180</t>
  </si>
  <si>
    <t>Gilching, Gemeinde</t>
  </si>
  <si>
    <t>1k158</t>
  </si>
  <si>
    <t>Erding, St., Gemeinde</t>
  </si>
  <si>
    <t>1k107</t>
  </si>
  <si>
    <t>Kirchweidach, Verwaltungsgemeinschaft</t>
  </si>
  <si>
    <t>1k231</t>
  </si>
  <si>
    <t>09171122</t>
  </si>
  <si>
    <t>Montessori-Trägerverein e.V. Dietramszell</t>
  </si>
  <si>
    <t>1p165</t>
  </si>
  <si>
    <t>Montessori Betreibergesellschaft Pfaffenhofen mbH</t>
  </si>
  <si>
    <t>1p149</t>
  </si>
  <si>
    <t>Peiting M., Gemeinde</t>
  </si>
  <si>
    <t>1k322</t>
  </si>
  <si>
    <t>Förderverein Montessori Traunstein e.V.</t>
  </si>
  <si>
    <t>1p059</t>
  </si>
  <si>
    <t>Dorfleben Walchensee gGmbH</t>
  </si>
  <si>
    <t>1p039</t>
  </si>
  <si>
    <t>09173133</t>
  </si>
  <si>
    <t>Montessori-Verein Landkreis Erding e.V.</t>
  </si>
  <si>
    <t>1p167</t>
  </si>
  <si>
    <t>Verein Erdkinder-Projekt e.V. in Lohkirchen</t>
  </si>
  <si>
    <t>1p225</t>
  </si>
  <si>
    <t>09183125</t>
  </si>
  <si>
    <t>Inning a.Holz, Gemeinde</t>
  </si>
  <si>
    <t>1k207</t>
  </si>
  <si>
    <t>09177122</t>
  </si>
  <si>
    <t>Oberhaching, Gemeinde</t>
  </si>
  <si>
    <t>1k303</t>
  </si>
  <si>
    <t>Gachenbach, Gemeinde</t>
  </si>
  <si>
    <t>1k139</t>
  </si>
  <si>
    <t>09185131</t>
  </si>
  <si>
    <t>Marzling, Gemeinde</t>
  </si>
  <si>
    <t>1k261</t>
  </si>
  <si>
    <t>09178140</t>
  </si>
  <si>
    <t>Scheyern - Mittelschule -, Schulverband</t>
  </si>
  <si>
    <t>1k383</t>
  </si>
  <si>
    <t>Förderverein adventistischer Schulen in Bayern e.V.</t>
  </si>
  <si>
    <t>1p054</t>
  </si>
  <si>
    <t>Elternkreis Montessorischule München Land e.V.</t>
  </si>
  <si>
    <t>1p041</t>
  </si>
  <si>
    <t>09184129</t>
  </si>
  <si>
    <t>Hepberg, Gemeinde</t>
  </si>
  <si>
    <t>1k186</t>
  </si>
  <si>
    <t>09176131</t>
  </si>
  <si>
    <t>Murnau a.Staffelsee M., Gemeinde</t>
  </si>
  <si>
    <t>1k282</t>
  </si>
  <si>
    <t>Japanische Internationale Schule München e.V.</t>
  </si>
  <si>
    <t>1p107</t>
  </si>
  <si>
    <t>Erziehungsabteilung d. griech. Generalkonsulats</t>
  </si>
  <si>
    <t>1p045</t>
  </si>
  <si>
    <t>Huglfing, Schulverband</t>
  </si>
  <si>
    <t>1k200</t>
  </si>
  <si>
    <t>Fördergemeinschaft Montessori-Kindergruppe Landkreis Starnberg e.V.</t>
  </si>
  <si>
    <t>1p051</t>
  </si>
  <si>
    <t>Montessori Verein Kösching e.V.</t>
  </si>
  <si>
    <t>1p156</t>
  </si>
  <si>
    <t>Montessori Förderverein Kaufering e.V.</t>
  </si>
  <si>
    <t>1p151</t>
  </si>
  <si>
    <t>Kirchheim b.München, Gemeinde</t>
  </si>
  <si>
    <t>1k228</t>
  </si>
  <si>
    <t>Dießen a.Ammersee M., Gemeinde</t>
  </si>
  <si>
    <t>1k082</t>
  </si>
  <si>
    <t>Grundschule München, Bernaysstraße 35</t>
  </si>
  <si>
    <t>Bernaysstr. 35</t>
  </si>
  <si>
    <t>Mittelschule München, Bernaysstraße 35</t>
  </si>
  <si>
    <t>Montessori Verein Bad Tölz e.V.</t>
  </si>
  <si>
    <t>1p155</t>
  </si>
  <si>
    <t>Grundschule München, Camerloherstraße 110</t>
  </si>
  <si>
    <t>Camerloherstr. 110</t>
  </si>
  <si>
    <t>Montessori-Eichstätt e.V.</t>
  </si>
  <si>
    <t>1p157</t>
  </si>
  <si>
    <t>Penzberg, St., Gemeinde</t>
  </si>
  <si>
    <t>1k323</t>
  </si>
  <si>
    <t>Förderverein Montessori-Schule Penzberg e.V.</t>
  </si>
  <si>
    <t>1p061</t>
  </si>
  <si>
    <t>Dorfen, St., Gemeinde</t>
  </si>
  <si>
    <t>1k086</t>
  </si>
  <si>
    <t>Montessori München, e.V.</t>
  </si>
  <si>
    <t>1p153</t>
  </si>
  <si>
    <t>Montessori-Fördergemeinsch. Weilheim-Schongau e.V.</t>
  </si>
  <si>
    <t>1p158</t>
  </si>
  <si>
    <t>Töging a.Inn, St., Gemeinde</t>
  </si>
  <si>
    <t>1k439</t>
  </si>
  <si>
    <t>09171132</t>
  </si>
  <si>
    <t>Winhöring, Gemeinde</t>
  </si>
  <si>
    <t>1k491</t>
  </si>
  <si>
    <t>09171137</t>
  </si>
  <si>
    <t>Petö und Inklusion gemeinnützige GmbH, Oberaudorf</t>
  </si>
  <si>
    <t>1p175</t>
  </si>
  <si>
    <t>09187157</t>
  </si>
  <si>
    <t>AEFE - Agence pour l'Enseignement Francais a l'etranger (Französischer Staat)</t>
  </si>
  <si>
    <t>1p001</t>
  </si>
  <si>
    <t>Utting a.Ammersee, Gemeinde</t>
  </si>
  <si>
    <t>1k456</t>
  </si>
  <si>
    <t>09181144</t>
  </si>
  <si>
    <t>Provinzialat der Armen Schulschwestern v.U.L.Fr., München</t>
  </si>
  <si>
    <t>1p189</t>
  </si>
  <si>
    <t>Förderverein der Schulen für ganzheitliche Erziehung und Bildung e.V.</t>
  </si>
  <si>
    <t>1p055</t>
  </si>
  <si>
    <t>Monte Balan Bildungsträger gGmbH</t>
  </si>
  <si>
    <t>1p148</t>
  </si>
  <si>
    <t>Garching b.München, St., Gemeinde</t>
  </si>
  <si>
    <t>1k146</t>
  </si>
  <si>
    <t>Altötting, St., Gemeinde</t>
  </si>
  <si>
    <t>1k011</t>
  </si>
  <si>
    <t>frei lernen e.V.</t>
  </si>
  <si>
    <t>1p065</t>
  </si>
  <si>
    <t>09174136</t>
  </si>
  <si>
    <t>Burghausen, St., Gemeinde</t>
  </si>
  <si>
    <t>1k071</t>
  </si>
  <si>
    <t>Bischofswiesen, Gemeinde</t>
  </si>
  <si>
    <t>1k061</t>
  </si>
  <si>
    <t>Burgkirchen a.d.Alz, Gemeinde</t>
  </si>
  <si>
    <t>1k073</t>
  </si>
  <si>
    <t>Emmerting, Verwaltungsgemeinschaft</t>
  </si>
  <si>
    <t>1k104</t>
  </si>
  <si>
    <t>09171114</t>
  </si>
  <si>
    <t>Haar, Gemeinde</t>
  </si>
  <si>
    <t>1k176</t>
  </si>
  <si>
    <t>Garching a.d.Alz, Schulverband</t>
  </si>
  <si>
    <t>1k145</t>
  </si>
  <si>
    <t>Haiming, Gemeinde</t>
  </si>
  <si>
    <t>1k179</t>
  </si>
  <si>
    <t>09171118</t>
  </si>
  <si>
    <t>Kastl, Gemeinde</t>
  </si>
  <si>
    <t>1k220</t>
  </si>
  <si>
    <t>09171121</t>
  </si>
  <si>
    <t>Marktl, Gemeinde</t>
  </si>
  <si>
    <t>1k258</t>
  </si>
  <si>
    <t>Fuchstal, Grundschulverband</t>
  </si>
  <si>
    <t>1k135</t>
  </si>
  <si>
    <t>09181121</t>
  </si>
  <si>
    <t>Schrobenhausen, St., Gemeinde</t>
  </si>
  <si>
    <t>1k392</t>
  </si>
  <si>
    <t>Pleiskirchen, Gemeinde</t>
  </si>
  <si>
    <t>1k333</t>
  </si>
  <si>
    <t>09171127</t>
  </si>
  <si>
    <t>Pähl, Gemeinde</t>
  </si>
  <si>
    <t>1k317</t>
  </si>
  <si>
    <t>09190138</t>
  </si>
  <si>
    <t>Reischach, Verwaltungsgemeinschaft</t>
  </si>
  <si>
    <t>1k357</t>
  </si>
  <si>
    <t>09171126</t>
  </si>
  <si>
    <t>Stammham - Grund- und Teilhauptschule -, Schulverband</t>
  </si>
  <si>
    <t>1k418</t>
  </si>
  <si>
    <t>09171130</t>
  </si>
  <si>
    <t>Teising, Gemeinde</t>
  </si>
  <si>
    <t>1k436</t>
  </si>
  <si>
    <t>09171131</t>
  </si>
  <si>
    <t>Maria-Ward-Mädchenvolksschule Heiligenstatt e.V.</t>
  </si>
  <si>
    <t>1p141</t>
  </si>
  <si>
    <t>Trostberg, St., Gemeinde</t>
  </si>
  <si>
    <t>1k443</t>
  </si>
  <si>
    <t>Unterneukirchen, Gemeinde</t>
  </si>
  <si>
    <t>1k453</t>
  </si>
  <si>
    <t>09171135</t>
  </si>
  <si>
    <t>Winhöring, Schulverband</t>
  </si>
  <si>
    <t>1k492</t>
  </si>
  <si>
    <t>Hörgertshausen, Gemeinde</t>
  </si>
  <si>
    <t>1k199</t>
  </si>
  <si>
    <t>09178132</t>
  </si>
  <si>
    <t>Berchtesgaden, Mittelschulverband</t>
  </si>
  <si>
    <t>1k049</t>
  </si>
  <si>
    <t>Ainring, Gemeinde</t>
  </si>
  <si>
    <t>1k002</t>
  </si>
  <si>
    <t>09172111</t>
  </si>
  <si>
    <t>Anger, Gemeinde</t>
  </si>
  <si>
    <t>1k016</t>
  </si>
  <si>
    <t>09172112</t>
  </si>
  <si>
    <t>Bad Reichenhall (Große Kreisstadt ), Gemeinde</t>
  </si>
  <si>
    <t>1k037</t>
  </si>
  <si>
    <t>Bayerisch Gmain, Gemeinde</t>
  </si>
  <si>
    <t>1k043</t>
  </si>
  <si>
    <t>Piding, Gemeinde</t>
  </si>
  <si>
    <t>1k331</t>
  </si>
  <si>
    <t>Freilassing, St., Gemeinde</t>
  </si>
  <si>
    <t>1k130</t>
  </si>
  <si>
    <t>Fuchstal, Schulverband</t>
  </si>
  <si>
    <t>1k136</t>
  </si>
  <si>
    <t>09181137</t>
  </si>
  <si>
    <t>Laufen, St., Gemeinde</t>
  </si>
  <si>
    <t>1k247</t>
  </si>
  <si>
    <t>Aton-Schule e.V.</t>
  </si>
  <si>
    <t>1p003</t>
  </si>
  <si>
    <t>Marktschellenberg M., Gemeinde</t>
  </si>
  <si>
    <t>1k259</t>
  </si>
  <si>
    <t>09172124</t>
  </si>
  <si>
    <t>Teisendorf M., Gemeinde</t>
  </si>
  <si>
    <t>1k435</t>
  </si>
  <si>
    <t>09172134</t>
  </si>
  <si>
    <t>Ramsau b.Berchtesgaden, Gemeinde</t>
  </si>
  <si>
    <t>1k351</t>
  </si>
  <si>
    <t>09172129</t>
  </si>
  <si>
    <t>Schönau a.Königssee, Gemeinde</t>
  </si>
  <si>
    <t>1k387</t>
  </si>
  <si>
    <t>Saaldorf-Surheim, Gemeinde</t>
  </si>
  <si>
    <t>1k373</t>
  </si>
  <si>
    <t>09172130</t>
  </si>
  <si>
    <t>Weil, Schulverband</t>
  </si>
  <si>
    <t>1k478</t>
  </si>
  <si>
    <t>09181145</t>
  </si>
  <si>
    <t>Karlsfeld, Gemeinde</t>
  </si>
  <si>
    <t>1k216</t>
  </si>
  <si>
    <t>Bad Heilbrunn, Gemeinde</t>
  </si>
  <si>
    <t>1k035</t>
  </si>
  <si>
    <t>09173111</t>
  </si>
  <si>
    <t>Eurasburg, Gemeinde</t>
  </si>
  <si>
    <t>1k112</t>
  </si>
  <si>
    <t>09173123</t>
  </si>
  <si>
    <t>Dietramszell-Egling, Schulverband</t>
  </si>
  <si>
    <t>1k084</t>
  </si>
  <si>
    <t>Egling, Gemeinde</t>
  </si>
  <si>
    <t>1k095</t>
  </si>
  <si>
    <t>09173120</t>
  </si>
  <si>
    <t>Geretsried, St., Gemeinde</t>
  </si>
  <si>
    <t>1k155</t>
  </si>
  <si>
    <t>Icking, Gemeinde</t>
  </si>
  <si>
    <t>1k201</t>
  </si>
  <si>
    <t>Jachenau, Gemeinde</t>
  </si>
  <si>
    <t>1k213</t>
  </si>
  <si>
    <t>09173131</t>
  </si>
  <si>
    <t>Kochel a.See, Gemeinde</t>
  </si>
  <si>
    <t>1k232</t>
  </si>
  <si>
    <t>Lenggries, Gemeinde</t>
  </si>
  <si>
    <t>1k249</t>
  </si>
  <si>
    <t>Münsing, Gemeinde</t>
  </si>
  <si>
    <t>1k281</t>
  </si>
  <si>
    <t>09173137</t>
  </si>
  <si>
    <t>Reichersbeuern, Schulverband</t>
  </si>
  <si>
    <t>1k354</t>
  </si>
  <si>
    <t>Wackersberg, Gemeinde</t>
  </si>
  <si>
    <t>1k465</t>
  </si>
  <si>
    <t>09173145</t>
  </si>
  <si>
    <t>Wartenberg - Marie-Pettenbeck-Mittelschule -, Schulverband</t>
  </si>
  <si>
    <t>1k473</t>
  </si>
  <si>
    <t>Puchheim, Gemeinde</t>
  </si>
  <si>
    <t>1k345</t>
  </si>
  <si>
    <t>Bergkirchen, Gemeinde</t>
  </si>
  <si>
    <t>1k055</t>
  </si>
  <si>
    <t>09174113</t>
  </si>
  <si>
    <t>Dachau (Große Kreisstadt ), Gemeinde</t>
  </si>
  <si>
    <t>1k078</t>
  </si>
  <si>
    <t>Haimhausen, Gemeinde</t>
  </si>
  <si>
    <t>1k177</t>
  </si>
  <si>
    <t>09174121</t>
  </si>
  <si>
    <t>München-Karlsfeld - Grundschule -, Schulverband</t>
  </si>
  <si>
    <t>1k279</t>
  </si>
  <si>
    <t>Markt Indersdorf - Grund- und Mittelschule -, Schulverband</t>
  </si>
  <si>
    <t>1k256</t>
  </si>
  <si>
    <t>Odelzhausen - Grund- und Mittelschule -, Schulverband</t>
  </si>
  <si>
    <t>1k310</t>
  </si>
  <si>
    <t>Petershausen, Gemeinde</t>
  </si>
  <si>
    <t>1k325</t>
  </si>
  <si>
    <t>Röhrmoos, Gemeinde</t>
  </si>
  <si>
    <t>1k365</t>
  </si>
  <si>
    <t>Schwabhausen, Gemeinde</t>
  </si>
  <si>
    <t>1k397</t>
  </si>
  <si>
    <t>09174143</t>
  </si>
  <si>
    <t>Hilgertshausen-Tandern, Gemeinde</t>
  </si>
  <si>
    <t>1k188</t>
  </si>
  <si>
    <t>09174147</t>
  </si>
  <si>
    <t>Vierkirchen, Gemeinde</t>
  </si>
  <si>
    <t>1k460</t>
  </si>
  <si>
    <t>09174150</t>
  </si>
  <si>
    <t>Weichs, Gemeinde</t>
  </si>
  <si>
    <t>1k477</t>
  </si>
  <si>
    <t>Markt Schwaben, Schulverband</t>
  </si>
  <si>
    <t>1k257</t>
  </si>
  <si>
    <t>Anzing, Gemeinde</t>
  </si>
  <si>
    <t>1k017</t>
  </si>
  <si>
    <t>09175111</t>
  </si>
  <si>
    <t>Forstinning, Gemeinde</t>
  </si>
  <si>
    <t>1k126</t>
  </si>
  <si>
    <t>09175118</t>
  </si>
  <si>
    <t>Frauenneuharting, Gemeinde</t>
  </si>
  <si>
    <t>1k128</t>
  </si>
  <si>
    <t>09175119</t>
  </si>
  <si>
    <t>Grafing b.München, St., Gemeinde</t>
  </si>
  <si>
    <t>1k163</t>
  </si>
  <si>
    <t>Hohenlinden, Gemeinde</t>
  </si>
  <si>
    <t>1k194</t>
  </si>
  <si>
    <t>09175123</t>
  </si>
  <si>
    <t>Schwaben M., Gemeinde</t>
  </si>
  <si>
    <t>1k396</t>
  </si>
  <si>
    <t>Moosach, Gemeinde</t>
  </si>
  <si>
    <t>1k271</t>
  </si>
  <si>
    <t>09175128</t>
  </si>
  <si>
    <t>Oberpframmern, Gemeinde</t>
  </si>
  <si>
    <t>1k305</t>
  </si>
  <si>
    <t>09175131</t>
  </si>
  <si>
    <t>Pliening, Gemeinde</t>
  </si>
  <si>
    <t>1k334</t>
  </si>
  <si>
    <t>09175133</t>
  </si>
  <si>
    <t>Neubiberg, Gemeinde</t>
  </si>
  <si>
    <t>1k287</t>
  </si>
  <si>
    <t>Steinhöring, Gemeinde</t>
  </si>
  <si>
    <t>1k423</t>
  </si>
  <si>
    <t>Zorneding, Gemeinde</t>
  </si>
  <si>
    <t>1k499</t>
  </si>
  <si>
    <t>09175139</t>
  </si>
  <si>
    <t>Adelschlag, Gemeinde</t>
  </si>
  <si>
    <t>1k001</t>
  </si>
  <si>
    <t>09176111</t>
  </si>
  <si>
    <t>Altmannstein M., Gemeinde</t>
  </si>
  <si>
    <t>1k008</t>
  </si>
  <si>
    <t>09176112</t>
  </si>
  <si>
    <t>Beilngries St., Gemeinde</t>
  </si>
  <si>
    <t>1k046</t>
  </si>
  <si>
    <t>Hitzhofen-Böhmfeld - Grundschule -, Schulverband</t>
  </si>
  <si>
    <t>1k189</t>
  </si>
  <si>
    <t>09176132</t>
  </si>
  <si>
    <t>Buxheim in Oberbayern, Gemeinde</t>
  </si>
  <si>
    <t>1k074</t>
  </si>
  <si>
    <t>09176118</t>
  </si>
  <si>
    <t>Dollnstein M., Gemeinde</t>
  </si>
  <si>
    <t>1k085</t>
  </si>
  <si>
    <t>09176121</t>
  </si>
  <si>
    <t>Eichstätt (Große Kreisstadt ), Gemeinde</t>
  </si>
  <si>
    <t>1k098</t>
  </si>
  <si>
    <t>Eitensheim, Gemeinde</t>
  </si>
  <si>
    <t>1k101</t>
  </si>
  <si>
    <t>09176124</t>
  </si>
  <si>
    <t>Gaimersheim M., Gemeinde</t>
  </si>
  <si>
    <t>1k140</t>
  </si>
  <si>
    <t>Gaimersheim, Schulverband</t>
  </si>
  <si>
    <t>1k141</t>
  </si>
  <si>
    <t>Kinding M., Gemeinde</t>
  </si>
  <si>
    <t>1k224</t>
  </si>
  <si>
    <t>09176137</t>
  </si>
  <si>
    <t>Kipfenberg M., Gemeinde</t>
  </si>
  <si>
    <t>1k225</t>
  </si>
  <si>
    <t>09176138</t>
  </si>
  <si>
    <t>Lenting, Schulverband</t>
  </si>
  <si>
    <t>1k250</t>
  </si>
  <si>
    <t>09176143</t>
  </si>
  <si>
    <t>Mindelstetten, Gemeinde</t>
  </si>
  <si>
    <t>1k268</t>
  </si>
  <si>
    <t>09176147</t>
  </si>
  <si>
    <t>Mörnsheim M., Gemeinde</t>
  </si>
  <si>
    <t>1k274</t>
  </si>
  <si>
    <t>09176148</t>
  </si>
  <si>
    <t>Nassenfels - Grundschule -, Schulverband</t>
  </si>
  <si>
    <t>1k284</t>
  </si>
  <si>
    <t>09176149</t>
  </si>
  <si>
    <t>Pförring, Schulverband</t>
  </si>
  <si>
    <t>1k330</t>
  </si>
  <si>
    <t>09176153</t>
  </si>
  <si>
    <t>Pollenfeld, Gemeinde</t>
  </si>
  <si>
    <t>1k337</t>
  </si>
  <si>
    <t>09176155</t>
  </si>
  <si>
    <t>Pondorf - Grundschule -, Schulverband</t>
  </si>
  <si>
    <t>1k340</t>
  </si>
  <si>
    <t>Schernfeld, Gemeinde</t>
  </si>
  <si>
    <t>1k380</t>
  </si>
  <si>
    <t>09176160</t>
  </si>
  <si>
    <t>Stammham, Gemeinde</t>
  </si>
  <si>
    <t>1k419</t>
  </si>
  <si>
    <t>09176161</t>
  </si>
  <si>
    <t>Hausham, Gemeinde</t>
  </si>
  <si>
    <t>1k183</t>
  </si>
  <si>
    <t>Walting, Gemeinde</t>
  </si>
  <si>
    <t>1k471</t>
  </si>
  <si>
    <t>09176165</t>
  </si>
  <si>
    <t>Fördergemeinschaft Montessori-Schule Dachau e.V.</t>
  </si>
  <si>
    <t>1p052</t>
  </si>
  <si>
    <t>Wellheim M., Gemeinde</t>
  </si>
  <si>
    <t>1k483</t>
  </si>
  <si>
    <t>09176166</t>
  </si>
  <si>
    <t>Wettstetten, Gemeinde</t>
  </si>
  <si>
    <t>1k486</t>
  </si>
  <si>
    <t>167</t>
  </si>
  <si>
    <t>09176167</t>
  </si>
  <si>
    <t>Bockhorn, Gemeinde</t>
  </si>
  <si>
    <t>1k063</t>
  </si>
  <si>
    <t>09177113</t>
  </si>
  <si>
    <t>Eitting, Gemeinde</t>
  </si>
  <si>
    <t>1k102</t>
  </si>
  <si>
    <t>09177116</t>
  </si>
  <si>
    <t>Forstern - Mittelschule -, Schulverband</t>
  </si>
  <si>
    <t>1k124</t>
  </si>
  <si>
    <t>Montessori Landkreis Freising e.V.</t>
  </si>
  <si>
    <t>1p152</t>
  </si>
  <si>
    <t>Berglern, Gemeinde</t>
  </si>
  <si>
    <t>1k056</t>
  </si>
  <si>
    <t>09177112</t>
  </si>
  <si>
    <t>Isen -Mittelschule -, Schulverband</t>
  </si>
  <si>
    <t>1k211</t>
  </si>
  <si>
    <t>Schröding - Grundschule -, Schulverband</t>
  </si>
  <si>
    <t>1k393</t>
  </si>
  <si>
    <t>09177124</t>
  </si>
  <si>
    <t>Lengdorf, Gemeinde</t>
  </si>
  <si>
    <t>1k248</t>
  </si>
  <si>
    <t>09177127</t>
  </si>
  <si>
    <t>Moosinning, Gemeinde</t>
  </si>
  <si>
    <t>1k273</t>
  </si>
  <si>
    <t>09177130</t>
  </si>
  <si>
    <t>Schliersee M., Gemeinde</t>
  </si>
  <si>
    <t>1k385</t>
  </si>
  <si>
    <t>09182131</t>
  </si>
  <si>
    <t>Ottenhofen, Gemeinde</t>
  </si>
  <si>
    <t>1k313</t>
  </si>
  <si>
    <t>09177134</t>
  </si>
  <si>
    <t>Pastetten - Grundschule -, Schulverband</t>
  </si>
  <si>
    <t>1k320</t>
  </si>
  <si>
    <t>09177135</t>
  </si>
  <si>
    <t>Sankt Wolfgang, Gemeinde</t>
  </si>
  <si>
    <t>1k375</t>
  </si>
  <si>
    <t>09177137</t>
  </si>
  <si>
    <t>Taufkirchen (Vils) - Grundschule -, Schulverband</t>
  </si>
  <si>
    <t>1k429</t>
  </si>
  <si>
    <t>Taufkirchen (Vils) - Mittelschule -, Schulverband</t>
  </si>
  <si>
    <t>1k430</t>
  </si>
  <si>
    <t>Taufkirchen (Vils), Gemeinde</t>
  </si>
  <si>
    <t>1k431</t>
  </si>
  <si>
    <t>Walpertskirchen, Gemeinde</t>
  </si>
  <si>
    <t>1k470</t>
  </si>
  <si>
    <t>09177142</t>
  </si>
  <si>
    <t>Langenpreising, Gemeinde</t>
  </si>
  <si>
    <t>1k246</t>
  </si>
  <si>
    <t>09177126</t>
  </si>
  <si>
    <t>Kaufering, Gemeinde</t>
  </si>
  <si>
    <t>1k221</t>
  </si>
  <si>
    <t>Buchbach, Markt</t>
  </si>
  <si>
    <t>1k069</t>
  </si>
  <si>
    <t>09183114</t>
  </si>
  <si>
    <t>Attenkirchen, Gemeinde</t>
  </si>
  <si>
    <t>1k024</t>
  </si>
  <si>
    <t>09178115</t>
  </si>
  <si>
    <t>Au i.d.Hallertau M., Gemeinde</t>
  </si>
  <si>
    <t>1k025</t>
  </si>
  <si>
    <t>Rudelzhausen, Gemeinde</t>
  </si>
  <si>
    <t>1k371</t>
  </si>
  <si>
    <t>09178122</t>
  </si>
  <si>
    <t>Fahrenzhausen - Grundschule -, Schulverband</t>
  </si>
  <si>
    <t>1k113</t>
  </si>
  <si>
    <t>09178123</t>
  </si>
  <si>
    <t>Haimhausen, Schulverband</t>
  </si>
  <si>
    <t>1k178</t>
  </si>
  <si>
    <t>Gars a. Inn, Schulverband</t>
  </si>
  <si>
    <t>1k149</t>
  </si>
  <si>
    <t>Gammelsdorf - Grundschule -, Schulverband</t>
  </si>
  <si>
    <t>1k143</t>
  </si>
  <si>
    <t>09178125</t>
  </si>
  <si>
    <t>Haag a.d.Amper, Gemeinde</t>
  </si>
  <si>
    <t>1k174</t>
  </si>
  <si>
    <t>09178129</t>
  </si>
  <si>
    <t>Hohenkammer, Gemeinde</t>
  </si>
  <si>
    <t>1k192</t>
  </si>
  <si>
    <t>09178133</t>
  </si>
  <si>
    <t>Kirchdorf a.d.Amper, Gemeinde</t>
  </si>
  <si>
    <t>1k227</t>
  </si>
  <si>
    <t>09178136</t>
  </si>
  <si>
    <t>Kranzberg, Gemeinde</t>
  </si>
  <si>
    <t>1k242</t>
  </si>
  <si>
    <t>09178137</t>
  </si>
  <si>
    <t>Langenbach, Gemeinde</t>
  </si>
  <si>
    <t>1k245</t>
  </si>
  <si>
    <t>09178138</t>
  </si>
  <si>
    <t>Montessori-Schule Niederseeon e.V.</t>
  </si>
  <si>
    <t>1p162</t>
  </si>
  <si>
    <t>Mauern, Gemeinde</t>
  </si>
  <si>
    <t>1k262</t>
  </si>
  <si>
    <t>09178142</t>
  </si>
  <si>
    <t>Moosburg a.d.Isar, St., Gemeinde</t>
  </si>
  <si>
    <t>1k272</t>
  </si>
  <si>
    <t>Neufahrn b.Freising, Gemeinde</t>
  </si>
  <si>
    <t>1k290</t>
  </si>
  <si>
    <t>Mammendorf, Gemeinde</t>
  </si>
  <si>
    <t>1k253</t>
  </si>
  <si>
    <t>09179136</t>
  </si>
  <si>
    <t>Wolfersdorf, Gemeinde</t>
  </si>
  <si>
    <t>1k493</t>
  </si>
  <si>
    <t>09178156</t>
  </si>
  <si>
    <t>Eichenau, Gemeinde</t>
  </si>
  <si>
    <t>1k097</t>
  </si>
  <si>
    <t>09179118</t>
  </si>
  <si>
    <t>Alling, Gemeinde</t>
  </si>
  <si>
    <t>1k004</t>
  </si>
  <si>
    <t>09179113</t>
  </si>
  <si>
    <t>Althegnenberg, Gemeinde</t>
  </si>
  <si>
    <t>1k007</t>
  </si>
  <si>
    <t>09179114</t>
  </si>
  <si>
    <t>Egenhofen, Gemeinde</t>
  </si>
  <si>
    <t>1k092</t>
  </si>
  <si>
    <t>09179117</t>
  </si>
  <si>
    <t>Emmering, Gemeinde</t>
  </si>
  <si>
    <t>1k103</t>
  </si>
  <si>
    <t>09179119</t>
  </si>
  <si>
    <t>Olching, Gemeinde</t>
  </si>
  <si>
    <t>1k312</t>
  </si>
  <si>
    <t>Fürstenfeldbruck (Große Kreisstadt ), Gemeinde</t>
  </si>
  <si>
    <t>1k137</t>
  </si>
  <si>
    <t>Germering (Große Kreisstadt ), Gemeinde</t>
  </si>
  <si>
    <t>1k156</t>
  </si>
  <si>
    <t>Grafrath - Grundschule -, Schulverband</t>
  </si>
  <si>
    <t>1k164</t>
  </si>
  <si>
    <t>09179125</t>
  </si>
  <si>
    <t>Gröbenzell, Gemeinde</t>
  </si>
  <si>
    <t>1k169</t>
  </si>
  <si>
    <t>St.-Vinzentius-Zentralverein, München</t>
  </si>
  <si>
    <t>1p210</t>
  </si>
  <si>
    <t>09179138</t>
  </si>
  <si>
    <t>Hattenhofen - Grundschule -, Schulverband</t>
  </si>
  <si>
    <t>1k182</t>
  </si>
  <si>
    <t>09179128</t>
  </si>
  <si>
    <t>Jesenwang, Schulverband</t>
  </si>
  <si>
    <t>1k214</t>
  </si>
  <si>
    <t>09179130</t>
  </si>
  <si>
    <t>Maisach, Gemeinde</t>
  </si>
  <si>
    <t>1k251</t>
  </si>
  <si>
    <t>Mammendorf, Schulverband</t>
  </si>
  <si>
    <t>1k254</t>
  </si>
  <si>
    <t>Moorenweis, Gemeinde</t>
  </si>
  <si>
    <t>1k270</t>
  </si>
  <si>
    <t>Türkenfeld, Schulverband</t>
  </si>
  <si>
    <t>1k445</t>
  </si>
  <si>
    <t>09179149</t>
  </si>
  <si>
    <t>Maisach, Schulverband</t>
  </si>
  <si>
    <t>1k252</t>
  </si>
  <si>
    <t>Bad Bayersoien, Gemeinde</t>
  </si>
  <si>
    <t>1k030</t>
  </si>
  <si>
    <t>09180113</t>
  </si>
  <si>
    <t>Eschenlohe, Gemeinde</t>
  </si>
  <si>
    <t>1k111</t>
  </si>
  <si>
    <t>09180114</t>
  </si>
  <si>
    <t>Farchant, Gemeinde</t>
  </si>
  <si>
    <t>1k114</t>
  </si>
  <si>
    <t>Grainau, Gemeinde</t>
  </si>
  <si>
    <t>1k165</t>
  </si>
  <si>
    <t>09180118</t>
  </si>
  <si>
    <t>Großweil - Grundschule -, Schulverband</t>
  </si>
  <si>
    <t>1k172</t>
  </si>
  <si>
    <t>09180119</t>
  </si>
  <si>
    <t>Haag i.OB, Schulverband</t>
  </si>
  <si>
    <t>1k175</t>
  </si>
  <si>
    <t>Ohlstadt, Gemeinde</t>
  </si>
  <si>
    <t>1k311</t>
  </si>
  <si>
    <t>09180127</t>
  </si>
  <si>
    <t>Saulgrub, Gemeinde</t>
  </si>
  <si>
    <t>1k377</t>
  </si>
  <si>
    <t>09180129</t>
  </si>
  <si>
    <t>Uffing-Seehausen a.Staffelsee - Grundschule -, Schulverband</t>
  </si>
  <si>
    <t>1k449</t>
  </si>
  <si>
    <t>09180134</t>
  </si>
  <si>
    <t>Unterammergau, Gemeinde</t>
  </si>
  <si>
    <t>1k450</t>
  </si>
  <si>
    <t>09180135</t>
  </si>
  <si>
    <t>Wallgau, Gemeinde</t>
  </si>
  <si>
    <t>1k469</t>
  </si>
  <si>
    <t>09180136</t>
  </si>
  <si>
    <t>Planegg, Gemeinde</t>
  </si>
  <si>
    <t>1k332</t>
  </si>
  <si>
    <t>Apfeldorf, Gemeinde</t>
  </si>
  <si>
    <t>1k018</t>
  </si>
  <si>
    <t>09181111</t>
  </si>
  <si>
    <t>Denklingen, Gemeinde</t>
  </si>
  <si>
    <t>1k081</t>
  </si>
  <si>
    <t>09181113</t>
  </si>
  <si>
    <t>Carl-Orff-Mittelschule, Schulverband</t>
  </si>
  <si>
    <t>1k075</t>
  </si>
  <si>
    <t>Egling an der Paar, Gemeinde</t>
  </si>
  <si>
    <t>1k094</t>
  </si>
  <si>
    <t>09181116</t>
  </si>
  <si>
    <t>Landsberg am Lech (Große Kreisstadt ), Gemeinde</t>
  </si>
  <si>
    <t>1k243</t>
  </si>
  <si>
    <t>Finning-Hofstetten, Schulverband</t>
  </si>
  <si>
    <t>1k120</t>
  </si>
  <si>
    <t>09181120</t>
  </si>
  <si>
    <t>Geltendorf, Gemeinde</t>
  </si>
  <si>
    <t>1k154</t>
  </si>
  <si>
    <t>09181122</t>
  </si>
  <si>
    <t>Igling-Hurlach - Grundschule -, Schulverband</t>
  </si>
  <si>
    <t>1k203</t>
  </si>
  <si>
    <t>Montessori-Unterschleißheim e.V.</t>
  </si>
  <si>
    <t>1p166</t>
  </si>
  <si>
    <t>Penzing, Gemeinde</t>
  </si>
  <si>
    <t>1k324</t>
  </si>
  <si>
    <t>09181132</t>
  </si>
  <si>
    <t>Vilgertshofen, Gemeinde</t>
  </si>
  <si>
    <t>1k461</t>
  </si>
  <si>
    <t>09181133</t>
  </si>
  <si>
    <t>Scheuring, Gemeinde</t>
  </si>
  <si>
    <t>1k381</t>
  </si>
  <si>
    <t>09181138</t>
  </si>
  <si>
    <t>Schondorf a.Ammersee, Gemeinde</t>
  </si>
  <si>
    <t>1k388</t>
  </si>
  <si>
    <t>Pürgen, Gemeinde</t>
  </si>
  <si>
    <t>1k347</t>
  </si>
  <si>
    <t>09181141</t>
  </si>
  <si>
    <t>Windach, Schulverband</t>
  </si>
  <si>
    <t>1k490</t>
  </si>
  <si>
    <t>09181146</t>
  </si>
  <si>
    <t>Oberschleißheim, Gemeinde</t>
  </si>
  <si>
    <t>1k306</t>
  </si>
  <si>
    <t>Bad Wiessee, Gemeinde</t>
  </si>
  <si>
    <t>1k040</t>
  </si>
  <si>
    <t>09182111</t>
  </si>
  <si>
    <t>Bayrischzell, Gemeinde</t>
  </si>
  <si>
    <t>1k045</t>
  </si>
  <si>
    <t>09182112</t>
  </si>
  <si>
    <t>Fischbachau, Gemeinde</t>
  </si>
  <si>
    <t>1k122</t>
  </si>
  <si>
    <t>09182114</t>
  </si>
  <si>
    <t>Gmund a.Tegernsee, Gemeinde</t>
  </si>
  <si>
    <t>1k160</t>
  </si>
  <si>
    <t>Holzkirchen M., Gemeinde</t>
  </si>
  <si>
    <t>1k197</t>
  </si>
  <si>
    <t>Irschenberg, Gemeinde</t>
  </si>
  <si>
    <t>1k209</t>
  </si>
  <si>
    <t>Mühldorf a.Inn, St., Gemeinde</t>
  </si>
  <si>
    <t>1k275</t>
  </si>
  <si>
    <t>Miesbach - Grundschule -, Schulverband</t>
  </si>
  <si>
    <t>1k265</t>
  </si>
  <si>
    <t>Miesbach - Hauptschule -, Schulverband</t>
  </si>
  <si>
    <t>1k266</t>
  </si>
  <si>
    <t>Otterfing, Gemeinde</t>
  </si>
  <si>
    <t>1k314</t>
  </si>
  <si>
    <t>09182127</t>
  </si>
  <si>
    <t>Parsberg - Grundschule -, Schulverband</t>
  </si>
  <si>
    <t>1k319</t>
  </si>
  <si>
    <t>Tegernsee, St., Gemeinde</t>
  </si>
  <si>
    <t>1k434</t>
  </si>
  <si>
    <t>Warngau, Gemeinde</t>
  </si>
  <si>
    <t>1k472</t>
  </si>
  <si>
    <t>09182136</t>
  </si>
  <si>
    <t>Weyarn, Gemeinde</t>
  </si>
  <si>
    <t>1k487</t>
  </si>
  <si>
    <t>Holzkirchen, Schulverband</t>
  </si>
  <si>
    <t>1k198</t>
  </si>
  <si>
    <t>Ampfing, Gemeinde</t>
  </si>
  <si>
    <t>1k013</t>
  </si>
  <si>
    <t>09183112</t>
  </si>
  <si>
    <t>Ampfing, Schulverband</t>
  </si>
  <si>
    <t>1k014</t>
  </si>
  <si>
    <t>Aschau a.Inn, Gemeinde</t>
  </si>
  <si>
    <t>1k020</t>
  </si>
  <si>
    <t>Buchbach - Mittelschule -, Schulverband</t>
  </si>
  <si>
    <t>1k068</t>
  </si>
  <si>
    <t>Heldenstein, Verwaltungsgemeinschaft</t>
  </si>
  <si>
    <t>1k185</t>
  </si>
  <si>
    <t>09183120</t>
  </si>
  <si>
    <t>Kraiburg a.Inn M., Gemeinde</t>
  </si>
  <si>
    <t>1k239</t>
  </si>
  <si>
    <t>09183124</t>
  </si>
  <si>
    <t>Mettenheim, Gemeinde</t>
  </si>
  <si>
    <t>1k264</t>
  </si>
  <si>
    <t>09183127</t>
  </si>
  <si>
    <t>Neumarkt-Sankt Veit - Grundschule -, Schulverband</t>
  </si>
  <si>
    <t>1k291</t>
  </si>
  <si>
    <t>09183129</t>
  </si>
  <si>
    <t>Neumarkt-Sankt Veit - Hauptschule -, Schulverband</t>
  </si>
  <si>
    <t>1k292</t>
  </si>
  <si>
    <t>Niederbergkirchen, Gemeinde</t>
  </si>
  <si>
    <t>1k295</t>
  </si>
  <si>
    <t>09183130</t>
  </si>
  <si>
    <t>Oberbergkirchen, Verwaltungsgemeinschaft</t>
  </si>
  <si>
    <t>1k301</t>
  </si>
  <si>
    <t>09183132</t>
  </si>
  <si>
    <t>Obertaufkirchen, Gemeinde</t>
  </si>
  <si>
    <t>1k308</t>
  </si>
  <si>
    <t>09183135</t>
  </si>
  <si>
    <t>Polling Lkr Mühldorf, Gemeinde</t>
  </si>
  <si>
    <t>1k338</t>
  </si>
  <si>
    <t>09183136</t>
  </si>
  <si>
    <t>Ramsau, Schulverband</t>
  </si>
  <si>
    <t>1k350</t>
  </si>
  <si>
    <t>09183140</t>
  </si>
  <si>
    <t>Schwindegg, Gemeinde</t>
  </si>
  <si>
    <t>1k399</t>
  </si>
  <si>
    <t>09183144</t>
  </si>
  <si>
    <t>Taufkirchen, Schulverband</t>
  </si>
  <si>
    <t>1k433</t>
  </si>
  <si>
    <t>09183145</t>
  </si>
  <si>
    <t>Waldkraiburg, St., Gemeinde</t>
  </si>
  <si>
    <t>1k468</t>
  </si>
  <si>
    <t>Aschheim, Gemeinde</t>
  </si>
  <si>
    <t>1k022</t>
  </si>
  <si>
    <t>Baierbrunn, Gemeinde</t>
  </si>
  <si>
    <t>1k041</t>
  </si>
  <si>
    <t>09184113</t>
  </si>
  <si>
    <t>Brunnthal, Gemeinde</t>
  </si>
  <si>
    <t>1k067</t>
  </si>
  <si>
    <t>09184114</t>
  </si>
  <si>
    <t>Feldkirchen, Gemeinde, Landkreis München</t>
  </si>
  <si>
    <t>1k116</t>
  </si>
  <si>
    <t>09184118</t>
  </si>
  <si>
    <t>Carl-Steinmeier-Mittelschule Hohenbrunn, Schulverband</t>
  </si>
  <si>
    <t>1k076</t>
  </si>
  <si>
    <t>Grasbrunn, Gemeinde</t>
  </si>
  <si>
    <t>1k166</t>
  </si>
  <si>
    <t>09184121</t>
  </si>
  <si>
    <t>Hohenbrunn, Gemeinde</t>
  </si>
  <si>
    <t>1k190</t>
  </si>
  <si>
    <t>Neuried, Gemeinde</t>
  </si>
  <si>
    <t>1k294</t>
  </si>
  <si>
    <t>09184132</t>
  </si>
  <si>
    <t>Ottobrunn, Gemeinde</t>
  </si>
  <si>
    <t>1k316</t>
  </si>
  <si>
    <t>Aying, Gemeinde</t>
  </si>
  <si>
    <t>1k026</t>
  </si>
  <si>
    <t>09184137</t>
  </si>
  <si>
    <t>Pullach i.Isartal, Gemeinde</t>
  </si>
  <si>
    <t>1k346</t>
  </si>
  <si>
    <t>Putzbrunn, Gemeinde</t>
  </si>
  <si>
    <t>1k348</t>
  </si>
  <si>
    <t>Sauerlach, Gemeinde</t>
  </si>
  <si>
    <t>1k376</t>
  </si>
  <si>
    <t>09184141</t>
  </si>
  <si>
    <t>Schäftlarn, Gemeinde</t>
  </si>
  <si>
    <t>1k378</t>
  </si>
  <si>
    <t>Straßlach-Dingharting, Gemeinde</t>
  </si>
  <si>
    <t>1k425</t>
  </si>
  <si>
    <t>09184144</t>
  </si>
  <si>
    <t>Taufkirchen, Gemeinde</t>
  </si>
  <si>
    <t>1k432</t>
  </si>
  <si>
    <t>Aresing - Mittelschule -, Schulverband</t>
  </si>
  <si>
    <t>1k019</t>
  </si>
  <si>
    <t>09185113</t>
  </si>
  <si>
    <t>Unterschleißheim, St., Gemeinde</t>
  </si>
  <si>
    <t>1k454</t>
  </si>
  <si>
    <t>Berg im Gau-Brunnen- Langenmosen - Grundschule -, Schulverband</t>
  </si>
  <si>
    <t>1k051</t>
  </si>
  <si>
    <t>09185116</t>
  </si>
  <si>
    <t>Karlshuld - Mittelschule -, Schulverband</t>
  </si>
  <si>
    <t>1k217</t>
  </si>
  <si>
    <t>Königsmoos, Gemeinde</t>
  </si>
  <si>
    <t>1k237</t>
  </si>
  <si>
    <t>09185163</t>
  </si>
  <si>
    <t>Rennertshofen M., Gemeinde</t>
  </si>
  <si>
    <t>1k359</t>
  </si>
  <si>
    <t>09185153</t>
  </si>
  <si>
    <t>Neuburg a.d.Donau (Große Kreisstadt ), Gemeinde</t>
  </si>
  <si>
    <t>1k288</t>
  </si>
  <si>
    <t>Oberhausen, Gemeinde</t>
  </si>
  <si>
    <t>1k304</t>
  </si>
  <si>
    <t>09185150</t>
  </si>
  <si>
    <t>Bergheim, Gemeinde</t>
  </si>
  <si>
    <t>1k054</t>
  </si>
  <si>
    <t>09185118</t>
  </si>
  <si>
    <t>Schrobenhausen - Mittelschule -, Schulverband</t>
  </si>
  <si>
    <t>1k391</t>
  </si>
  <si>
    <t>Waidhofen - Grundschule -, Schulverband</t>
  </si>
  <si>
    <t>1k467</t>
  </si>
  <si>
    <t>09185166</t>
  </si>
  <si>
    <t>Weichering, Gemeinde</t>
  </si>
  <si>
    <t>1k476</t>
  </si>
  <si>
    <t>09185168</t>
  </si>
  <si>
    <t>Baar-Ebenhausen, Gemeinde</t>
  </si>
  <si>
    <t>1k027</t>
  </si>
  <si>
    <t>09186113</t>
  </si>
  <si>
    <t>Ernsgaden, Schulverband</t>
  </si>
  <si>
    <t>1k109</t>
  </si>
  <si>
    <t>09186116</t>
  </si>
  <si>
    <t>Geisenfeld, St., Gemeinde</t>
  </si>
  <si>
    <t>1k153</t>
  </si>
  <si>
    <t>Gerolsbach, Gemeinde</t>
  </si>
  <si>
    <t>1k157</t>
  </si>
  <si>
    <t>09186125</t>
  </si>
  <si>
    <t>Ilmmünster, Verwaltungsgemeinschaft</t>
  </si>
  <si>
    <t>1k204</t>
  </si>
  <si>
    <t>09186130</t>
  </si>
  <si>
    <t>Jetzendorf, Gemeinde</t>
  </si>
  <si>
    <t>1k215</t>
  </si>
  <si>
    <t>09186132</t>
  </si>
  <si>
    <t>Tutzing, Gemeinde</t>
  </si>
  <si>
    <t>1k447</t>
  </si>
  <si>
    <t>Manching M., Gemeinde</t>
  </si>
  <si>
    <t>1k255</t>
  </si>
  <si>
    <t>Münchsmünster, Schulverband</t>
  </si>
  <si>
    <t>1k280</t>
  </si>
  <si>
    <t>09186139</t>
  </si>
  <si>
    <t>Rohrbach, Gemeinde</t>
  </si>
  <si>
    <t>1k362</t>
  </si>
  <si>
    <t>Scheyern - Grundschule -, Schulverband</t>
  </si>
  <si>
    <t>1k382</t>
  </si>
  <si>
    <t>Wolnzach M., Gemeinde</t>
  </si>
  <si>
    <t>1k495</t>
  </si>
  <si>
    <t>Pörnbach-Langenbruck - Grundschule -, Schulverband</t>
  </si>
  <si>
    <t>1k341</t>
  </si>
  <si>
    <t>Amerang - Grundschule -, Schulverband</t>
  </si>
  <si>
    <t>1k012</t>
  </si>
  <si>
    <t>09187113</t>
  </si>
  <si>
    <t>Aschau i.Chiemgau, Gemeinde</t>
  </si>
  <si>
    <t>1k021</t>
  </si>
  <si>
    <t>Wasserburg a.Inn, St., Gemeinde</t>
  </si>
  <si>
    <t>1k475</t>
  </si>
  <si>
    <t>Babensham, Schulverband</t>
  </si>
  <si>
    <t>1k028</t>
  </si>
  <si>
    <t>09187116</t>
  </si>
  <si>
    <t>Herrsching a.Ammersee, Gemeinde</t>
  </si>
  <si>
    <t>1k187</t>
  </si>
  <si>
    <t>Bernau a.Chiemsee, Gemeinde</t>
  </si>
  <si>
    <t>1k057</t>
  </si>
  <si>
    <t>09187118</t>
  </si>
  <si>
    <t>Breitbrunn a.Chiemsee, Verwaltungsgemeinschaft</t>
  </si>
  <si>
    <t>1k065</t>
  </si>
  <si>
    <t>09187121</t>
  </si>
  <si>
    <t>Kolbermoor, St., Gemeinde</t>
  </si>
  <si>
    <t>1k233</t>
  </si>
  <si>
    <t>09187150</t>
  </si>
  <si>
    <t>Eggstätt, Gemeinde</t>
  </si>
  <si>
    <t>1k093</t>
  </si>
  <si>
    <t>09187125</t>
  </si>
  <si>
    <t>Bad Endorf, Markt</t>
  </si>
  <si>
    <t>1k032</t>
  </si>
  <si>
    <t>Feldkirchen-Westerham - Grundschule -, Schulverband</t>
  </si>
  <si>
    <t>1k117</t>
  </si>
  <si>
    <t>09187130</t>
  </si>
  <si>
    <t>Feldkirchen-Westerham - Mittelschule -, Schulverband</t>
  </si>
  <si>
    <t>1k118</t>
  </si>
  <si>
    <t>Flintsbach a.Inn, Gemeinde</t>
  </si>
  <si>
    <t>1k123</t>
  </si>
  <si>
    <t>09187131</t>
  </si>
  <si>
    <t>Frasdorf, Gemeinde</t>
  </si>
  <si>
    <t>1k127</t>
  </si>
  <si>
    <t>09187132</t>
  </si>
  <si>
    <t>Griesstätt, Gemeinde</t>
  </si>
  <si>
    <t>1k168</t>
  </si>
  <si>
    <t>IKF integrative Kinderförderung GmbH</t>
  </si>
  <si>
    <t>1p093</t>
  </si>
  <si>
    <t>Halfing, Gemeinde</t>
  </si>
  <si>
    <t>1k180</t>
  </si>
  <si>
    <t>09187139</t>
  </si>
  <si>
    <t>Schechen, Gemeinde</t>
  </si>
  <si>
    <t>1k379</t>
  </si>
  <si>
    <t>09187142</t>
  </si>
  <si>
    <t>Feldkirchen-Westerham, Gemeinde</t>
  </si>
  <si>
    <t>1k119</t>
  </si>
  <si>
    <t>Bad Endorf-Höslwang - Grundschule -, Schulverband</t>
  </si>
  <si>
    <t>1k033</t>
  </si>
  <si>
    <t>09187145</t>
  </si>
  <si>
    <t>Nußdorf a.Inn, Gemeinde</t>
  </si>
  <si>
    <t>1k296</t>
  </si>
  <si>
    <t>09187156</t>
  </si>
  <si>
    <t>Oberaudorf, Gemeinde</t>
  </si>
  <si>
    <t>1k300</t>
  </si>
  <si>
    <t>International Bilingual School Munich gemein. GmbH</t>
  </si>
  <si>
    <t>1p099</t>
  </si>
  <si>
    <t>Pfaffing, Verwaltungsgemeinschaft</t>
  </si>
  <si>
    <t>1k329</t>
  </si>
  <si>
    <t>09187159</t>
  </si>
  <si>
    <t>Fridolfing, Gemeinde</t>
  </si>
  <si>
    <t>1k134</t>
  </si>
  <si>
    <t>09189118</t>
  </si>
  <si>
    <t>Prutting, Gemeinde</t>
  </si>
  <si>
    <t>1k344</t>
  </si>
  <si>
    <t>09187163</t>
  </si>
  <si>
    <t>Riedering, Gemeinde</t>
  </si>
  <si>
    <t>1k360</t>
  </si>
  <si>
    <t>09187167</t>
  </si>
  <si>
    <t>Rimsting, Gemeinde</t>
  </si>
  <si>
    <t>1k361</t>
  </si>
  <si>
    <t>09187168</t>
  </si>
  <si>
    <t>Rohrdorf, Gemeinde</t>
  </si>
  <si>
    <t>1k364</t>
  </si>
  <si>
    <t>Samerberg, Gemeinde</t>
  </si>
  <si>
    <t>1k374</t>
  </si>
  <si>
    <t>09187172</t>
  </si>
  <si>
    <t>Söchtenau, Gemeinde</t>
  </si>
  <si>
    <t>1k404</t>
  </si>
  <si>
    <t>09187174</t>
  </si>
  <si>
    <t>Soyen, Gemeinde</t>
  </si>
  <si>
    <t>1k405</t>
  </si>
  <si>
    <t>09187176</t>
  </si>
  <si>
    <t>Altenmarkt a.d.Alz, Gemeinde</t>
  </si>
  <si>
    <t>1k005</t>
  </si>
  <si>
    <t>09189111</t>
  </si>
  <si>
    <t>Vogtareuth, Gemeinde</t>
  </si>
  <si>
    <t>1k462</t>
  </si>
  <si>
    <t>09187181</t>
  </si>
  <si>
    <t>Grundschule Wasserburg a.Inn</t>
  </si>
  <si>
    <t>Neubeuern, Markt</t>
  </si>
  <si>
    <t>1k286</t>
  </si>
  <si>
    <t>Berg, Gemeinde</t>
  </si>
  <si>
    <t>1k052</t>
  </si>
  <si>
    <t>Andechs, Gemeinde</t>
  </si>
  <si>
    <t>1k015</t>
  </si>
  <si>
    <t>09188117</t>
  </si>
  <si>
    <t>Feldafing, Gemeinde</t>
  </si>
  <si>
    <t>1k115</t>
  </si>
  <si>
    <t>09188118</t>
  </si>
  <si>
    <t>Fördergemeinschaft Montessori-Schule Gilching</t>
  </si>
  <si>
    <t>1p053</t>
  </si>
  <si>
    <t>Inning a.Ammersee, Gemeinde</t>
  </si>
  <si>
    <t>1k206</t>
  </si>
  <si>
    <t>Krailling, Gemeinde</t>
  </si>
  <si>
    <t>1k240</t>
  </si>
  <si>
    <t>09188127</t>
  </si>
  <si>
    <t>Seefeld, Gemeinde</t>
  </si>
  <si>
    <t>1k400</t>
  </si>
  <si>
    <t>09188132</t>
  </si>
  <si>
    <t>Pöcking, Gemeinde</t>
  </si>
  <si>
    <t>1k335</t>
  </si>
  <si>
    <t>09188137</t>
  </si>
  <si>
    <t>Weßling, Gemeinde</t>
  </si>
  <si>
    <t>1k484</t>
  </si>
  <si>
    <t>09188144</t>
  </si>
  <si>
    <t>Wörthsee, Gemeinde</t>
  </si>
  <si>
    <t>1k497</t>
  </si>
  <si>
    <t>09188145</t>
  </si>
  <si>
    <t>Munich International School e.V.</t>
  </si>
  <si>
    <t>1p170</t>
  </si>
  <si>
    <t>Engelsberg, Gemeinde</t>
  </si>
  <si>
    <t>1k105</t>
  </si>
  <si>
    <t>09189115</t>
  </si>
  <si>
    <t>Fraunberg, Gemeinde</t>
  </si>
  <si>
    <t>1k129</t>
  </si>
  <si>
    <t>09177120</t>
  </si>
  <si>
    <t>Salzachtal - Mittelschule -, Schulverband</t>
  </si>
  <si>
    <t>1k501</t>
  </si>
  <si>
    <t>Grabenstätt, Gemeinde</t>
  </si>
  <si>
    <t>1k161</t>
  </si>
  <si>
    <t>09189119</t>
  </si>
  <si>
    <t>Traunstein (Große Kreisstadt ), Gemeinde</t>
  </si>
  <si>
    <t>1k441</t>
  </si>
  <si>
    <t>Kienberg-Tacherting - Grundschule -, Schulverband</t>
  </si>
  <si>
    <t>1k223</t>
  </si>
  <si>
    <t>09189126</t>
  </si>
  <si>
    <t>Kirchanschöring, Gemeinde</t>
  </si>
  <si>
    <t>1k226</t>
  </si>
  <si>
    <t>09189127</t>
  </si>
  <si>
    <t>Marquartstein, Gemeinde</t>
  </si>
  <si>
    <t>1k260</t>
  </si>
  <si>
    <t>Nußdorf, Gemeinde</t>
  </si>
  <si>
    <t>1k297</t>
  </si>
  <si>
    <t>09189130</t>
  </si>
  <si>
    <t>Palling, Gemeinde</t>
  </si>
  <si>
    <t>1k318</t>
  </si>
  <si>
    <t>09189134</t>
  </si>
  <si>
    <t>Petting, Gemeinde</t>
  </si>
  <si>
    <t>1k326</t>
  </si>
  <si>
    <t>09189135</t>
  </si>
  <si>
    <t>Montessori-Gemeinschaft Fürstenfeldbruck e.V.</t>
  </si>
  <si>
    <t>1p160</t>
  </si>
  <si>
    <t>09179140</t>
  </si>
  <si>
    <t>Reit im Winkl, Gemeinde</t>
  </si>
  <si>
    <t>1k358</t>
  </si>
  <si>
    <t>09189139</t>
  </si>
  <si>
    <t>Schleching, Gemeinde</t>
  </si>
  <si>
    <t>1k384</t>
  </si>
  <si>
    <t>09189141</t>
  </si>
  <si>
    <t>Seeon-Seebruck, Gemeinde</t>
  </si>
  <si>
    <t>1k401</t>
  </si>
  <si>
    <t>09189143</t>
  </si>
  <si>
    <t>Traunreut, St., Gemeinde</t>
  </si>
  <si>
    <t>1k440</t>
  </si>
  <si>
    <t>Surberg, Gemeinde</t>
  </si>
  <si>
    <t>1k426</t>
  </si>
  <si>
    <t>09189148</t>
  </si>
  <si>
    <t>Tacherting, Gemeinde</t>
  </si>
  <si>
    <t>1k427</t>
  </si>
  <si>
    <t>09189149</t>
  </si>
  <si>
    <t>Taching a.See, Gemeinde</t>
  </si>
  <si>
    <t>1k428</t>
  </si>
  <si>
    <t>09189150</t>
  </si>
  <si>
    <t>Tittmoning, St., Gemeinde</t>
  </si>
  <si>
    <t>1k438</t>
  </si>
  <si>
    <t>09189152</t>
  </si>
  <si>
    <t>Bavarian International School gemeinnützige Aktiengesellschaft (BIS gAG)</t>
  </si>
  <si>
    <t>1p004</t>
  </si>
  <si>
    <t>Steingaden, Schulverband</t>
  </si>
  <si>
    <t>1k422</t>
  </si>
  <si>
    <t>09190154</t>
  </si>
  <si>
    <t>Vachendorf, Gemeinde</t>
  </si>
  <si>
    <t>1k457</t>
  </si>
  <si>
    <t>09189161</t>
  </si>
  <si>
    <t>Waging a.See M., Gemeinde</t>
  </si>
  <si>
    <t>1k466</t>
  </si>
  <si>
    <t>09189162</t>
  </si>
  <si>
    <t>Otting-Wonneberg - Grundschule I -, Schulverband</t>
  </si>
  <si>
    <t>1k315</t>
  </si>
  <si>
    <t>09189165</t>
  </si>
  <si>
    <t>Altenstadt (Oberbayern), Gemeinde</t>
  </si>
  <si>
    <t>1k006</t>
  </si>
  <si>
    <t>Bernbeuren, Gemeinde</t>
  </si>
  <si>
    <t>1k058</t>
  </si>
  <si>
    <t>09190114</t>
  </si>
  <si>
    <t>Bernried in Oberbayern, Gemeinde</t>
  </si>
  <si>
    <t>1k059</t>
  </si>
  <si>
    <t>09190115</t>
  </si>
  <si>
    <t>Böbing, Gemeinde</t>
  </si>
  <si>
    <t>1k062</t>
  </si>
  <si>
    <t>09190117</t>
  </si>
  <si>
    <t>Burggen, Gemeinde</t>
  </si>
  <si>
    <t>1k070</t>
  </si>
  <si>
    <t>09190118</t>
  </si>
  <si>
    <t>Eberfing, Gemeinde</t>
  </si>
  <si>
    <t>1k087</t>
  </si>
  <si>
    <t>09190120</t>
  </si>
  <si>
    <t>Wessobrunn, Gemeinde</t>
  </si>
  <si>
    <t>1k485</t>
  </si>
  <si>
    <t>09190158</t>
  </si>
  <si>
    <t>Hohenfurch-Schwabniederhofen - Grundschule -, Schulverband</t>
  </si>
  <si>
    <t>1k191</t>
  </si>
  <si>
    <t>09190129</t>
  </si>
  <si>
    <t>Hohenpeißenberg, Gemeinde</t>
  </si>
  <si>
    <t>1k195</t>
  </si>
  <si>
    <t>09190130</t>
  </si>
  <si>
    <t>Iffeldorf - Grundschule -, Schulverband</t>
  </si>
  <si>
    <t>1k202</t>
  </si>
  <si>
    <t>09190132</t>
  </si>
  <si>
    <t>Obersöchering - Grundschule -, Schulverband</t>
  </si>
  <si>
    <t>1k307</t>
  </si>
  <si>
    <t>09190136</t>
  </si>
  <si>
    <t>Peißenberg M., Gemeinde</t>
  </si>
  <si>
    <t>1k321</t>
  </si>
  <si>
    <t>Polling, Gemeinde</t>
  </si>
  <si>
    <t>1k339</t>
  </si>
  <si>
    <t>09190142</t>
  </si>
  <si>
    <t>Raisting, Gemeinde</t>
  </si>
  <si>
    <t>1k349</t>
  </si>
  <si>
    <t>09190144</t>
  </si>
  <si>
    <t>Rottenbuch, Gemeinde</t>
  </si>
  <si>
    <t>1k370</t>
  </si>
  <si>
    <t>Schongau, Hauptschulverband</t>
  </si>
  <si>
    <t>1k389</t>
  </si>
  <si>
    <t>Schongau, St., Gemeinde</t>
  </si>
  <si>
    <t>1k390</t>
  </si>
  <si>
    <t>Schwabbruck-Schwabsoien - Grundschule -, Schulverband</t>
  </si>
  <si>
    <t>1k395</t>
  </si>
  <si>
    <t>09190151</t>
  </si>
  <si>
    <t>Seeshaupt, Gemeinde</t>
  </si>
  <si>
    <t>1k402</t>
  </si>
  <si>
    <t>09190152</t>
  </si>
  <si>
    <t>Weilheim i.OB, St., Gemeinde</t>
  </si>
  <si>
    <t>1k480</t>
  </si>
  <si>
    <t>Weilheim i.OB, Mittelschulverband</t>
  </si>
  <si>
    <t>1k479</t>
  </si>
  <si>
    <t>Wielenbach - Grundschule -, Schulverband</t>
  </si>
  <si>
    <t>1k488</t>
  </si>
  <si>
    <t>09190159</t>
  </si>
  <si>
    <t>Wildsteig, Gemeinde</t>
  </si>
  <si>
    <t>1k489</t>
  </si>
  <si>
    <t>09190160</t>
  </si>
  <si>
    <t>Rechtmehring-Maitenbeth, Schulverband</t>
  </si>
  <si>
    <t>1k353</t>
  </si>
  <si>
    <t>09183139</t>
  </si>
  <si>
    <t>Prien a.Chiemsee M., Gemeinde</t>
  </si>
  <si>
    <t>1k343</t>
  </si>
  <si>
    <t>Prien a.Chiemsee - Mittelschule -, Schulverband</t>
  </si>
  <si>
    <t>1k342</t>
  </si>
  <si>
    <t>09274120</t>
  </si>
  <si>
    <t>Kuratorium Wohnen im Alter gemeinnützige AG Unterhaching</t>
  </si>
  <si>
    <t>2p037</t>
  </si>
  <si>
    <t>DONAUISAR Klinikum Deggendorf</t>
  </si>
  <si>
    <t>2k045</t>
  </si>
  <si>
    <t>Passau Stadt und Landkreis, Berufsschulverband</t>
  </si>
  <si>
    <t>2k162</t>
  </si>
  <si>
    <t>Verein Lebenshilfe e.V. Landshut</t>
  </si>
  <si>
    <t>2p066</t>
  </si>
  <si>
    <t>Caritasverband der Diözese Passau e.V.</t>
  </si>
  <si>
    <t>2p013</t>
  </si>
  <si>
    <t>Kath. Jugendfürsorge der Diözese Regensburg e.V.</t>
  </si>
  <si>
    <t>2p028</t>
  </si>
  <si>
    <t>2p010</t>
  </si>
  <si>
    <t>Abensberg, Schulverband</t>
  </si>
  <si>
    <t>2k001</t>
  </si>
  <si>
    <t>Priv. Schulen Kasberger-Wildmann e.V.</t>
  </si>
  <si>
    <t>2p058</t>
  </si>
  <si>
    <t>Evang. Schulverein Rosenheim e.V.</t>
  </si>
  <si>
    <t>1p048</t>
  </si>
  <si>
    <t>Internationale Montessori gGmbH</t>
  </si>
  <si>
    <t>1p235</t>
  </si>
  <si>
    <t>Klinikum Landshut gGmbH</t>
  </si>
  <si>
    <t>2p032</t>
  </si>
  <si>
    <t>Altenpflegeakademie Bayerischer Wald gGmbH, Grafenau</t>
  </si>
  <si>
    <t>2p003</t>
  </si>
  <si>
    <t>Berufsfachschule für Pflege des Mädchenwerk Zwiesel e.V.</t>
  </si>
  <si>
    <t>Institut für Aus-, Fort- und Weiterbildung im Gesundheitswesen e.V.</t>
  </si>
  <si>
    <t>2p026</t>
  </si>
  <si>
    <t>Elisabeth Krankenhaus GmbH Straubing</t>
  </si>
  <si>
    <t>2p018</t>
  </si>
  <si>
    <t>Verein Jugendpflege e.V. Vilshofen</t>
  </si>
  <si>
    <t>2p065</t>
  </si>
  <si>
    <t>BRK - Bezirksverband Niederbayern/Oberpfalz</t>
  </si>
  <si>
    <t>2p012</t>
  </si>
  <si>
    <t>Volkshochschule Landshut e.V.</t>
  </si>
  <si>
    <t>2p069</t>
  </si>
  <si>
    <t>Parkwohnstift Arnstorf GmbH</t>
  </si>
  <si>
    <t>2p054</t>
  </si>
  <si>
    <t>Kliniken Am Goldenen Steig gGmbH</t>
  </si>
  <si>
    <t>2p030</t>
  </si>
  <si>
    <t>2p059</t>
  </si>
  <si>
    <t>Caritasverband der Diözese Regensburg e.V.</t>
  </si>
  <si>
    <t>2p014</t>
  </si>
  <si>
    <t>Kinderkrankenhaus St. Marien gGmbh</t>
  </si>
  <si>
    <t>2p029</t>
  </si>
  <si>
    <t>Priv. Berufsakademie für Aus- und Weiterbildung Passau gGmbH</t>
  </si>
  <si>
    <t>2p057</t>
  </si>
  <si>
    <t>Landkreis Passau Krankenhaus gGmbH</t>
  </si>
  <si>
    <t>2p038</t>
  </si>
  <si>
    <t>09275143</t>
  </si>
  <si>
    <t>09278151</t>
  </si>
  <si>
    <t>Rottal-Inn Kliniken Kommunalunternehmen</t>
  </si>
  <si>
    <t>2k195</t>
  </si>
  <si>
    <t>Fachakademie für Sozialpädagogik des Mädchenwerks Zwiesel e.V.</t>
  </si>
  <si>
    <t>Kongregation der Armen Franziskanerinnen, Mallersdorf</t>
  </si>
  <si>
    <t>2p035</t>
  </si>
  <si>
    <t>Provinzialat der Deutschordens-Schwestern</t>
  </si>
  <si>
    <t>2p060</t>
  </si>
  <si>
    <t>Kreis-Caritasverband Freyung-Grafenau e.V.</t>
  </si>
  <si>
    <t>2p036</t>
  </si>
  <si>
    <t>Private Berufsfachschule für Altenpflegehilfe des Mädchenwerks Zwiesel e.V.</t>
  </si>
  <si>
    <t>Bayerisches Rotes Kreuz Kreisverband München</t>
  </si>
  <si>
    <t>1p234</t>
  </si>
  <si>
    <t>Lebenshilfe e.V. Landau a.d.Isar</t>
  </si>
  <si>
    <t>2p040</t>
  </si>
  <si>
    <t>ZB - Privatschule gGmbH i.G. in Vilshofen</t>
  </si>
  <si>
    <t>2p071</t>
  </si>
  <si>
    <t>Lebenshilfe e.V. Deggendorf</t>
  </si>
  <si>
    <t>2p039</t>
  </si>
  <si>
    <t>Lebenshilfe e.V. Regen</t>
  </si>
  <si>
    <t>2p041</t>
  </si>
  <si>
    <t>Döpfer-Schulen Regensburg gGmbH</t>
  </si>
  <si>
    <t>2p072</t>
  </si>
  <si>
    <t>Baufachschule Niederbayern gGmbH</t>
  </si>
  <si>
    <t>2p005</t>
  </si>
  <si>
    <t>VPT-AK Berufsfachschule GmbH i.G.</t>
  </si>
  <si>
    <t>2p070</t>
  </si>
  <si>
    <t>09277113</t>
  </si>
  <si>
    <t>2p042</t>
  </si>
  <si>
    <t>Johannesbad Akademie GmbH Bad Füssing</t>
  </si>
  <si>
    <t>2p027</t>
  </si>
  <si>
    <t>09275116</t>
  </si>
  <si>
    <t>2p068</t>
  </si>
  <si>
    <t>2p031</t>
  </si>
  <si>
    <t>PhysioFRG gGmbH</t>
  </si>
  <si>
    <t>2p055</t>
  </si>
  <si>
    <t>Fremdsprachenschule Deggendorf GmbH</t>
  </si>
  <si>
    <t>2p024</t>
  </si>
  <si>
    <t>Private Berufsfachschule für Altenpflege des Mädchenwerks Zwiesel e.V.</t>
  </si>
  <si>
    <t>Deutsches Erwachsenen-Bildungswerk, gemeinnützige Schulträger-Gesellschaft mit beschränkter Haftung</t>
  </si>
  <si>
    <t>2p015</t>
  </si>
  <si>
    <t>Barmherzige Brüder gemeinn. Behindertenhilfe GmbH</t>
  </si>
  <si>
    <t>2p004</t>
  </si>
  <si>
    <t>Bildungszentrum für Gesundheitsberufe Bad Gögging gGmbH</t>
  </si>
  <si>
    <t>2p011</t>
  </si>
  <si>
    <t>09273152</t>
  </si>
  <si>
    <t>Kolping-Bildungswerk Diözesanverband Passau e.V.</t>
  </si>
  <si>
    <t>2p034</t>
  </si>
  <si>
    <t>Priv. Berufsfachschule für Kinderpflege des Mädchenwerkes Zwiesel e.V.</t>
  </si>
  <si>
    <t>Akad. f. Gesundheitsberufe gGmbH in Rotthalmünster</t>
  </si>
  <si>
    <t>2p002</t>
  </si>
  <si>
    <t>Lalling, Grundschulverband Lalling</t>
  </si>
  <si>
    <t>2k115</t>
  </si>
  <si>
    <t>09271130</t>
  </si>
  <si>
    <t>Montessori Fördergemeinschaft Rotthalmünster e.V.</t>
  </si>
  <si>
    <t>2p047</t>
  </si>
  <si>
    <t>Winzer, Markt</t>
  </si>
  <si>
    <t>2k257</t>
  </si>
  <si>
    <t>09271153</t>
  </si>
  <si>
    <t>Oberpöring-Wallerfing - Grundschule -, Schulverband</t>
  </si>
  <si>
    <t>2k266</t>
  </si>
  <si>
    <t>09271152</t>
  </si>
  <si>
    <t>Mengkofen, Gemeinde</t>
  </si>
  <si>
    <t>2k133</t>
  </si>
  <si>
    <t>09279127</t>
  </si>
  <si>
    <t>Moosthenning, Gemeinde</t>
  </si>
  <si>
    <t>2k138</t>
  </si>
  <si>
    <t>09279128</t>
  </si>
  <si>
    <t>Mamming, Verwaltungsgemeinschaft</t>
  </si>
  <si>
    <t>2k128</t>
  </si>
  <si>
    <t>09279125</t>
  </si>
  <si>
    <t>Förderkreis Montessori-Pädagogik Landshut e.V.</t>
  </si>
  <si>
    <t>2p021</t>
  </si>
  <si>
    <t>09274134</t>
  </si>
  <si>
    <t>Hohenau, Gemeinde</t>
  </si>
  <si>
    <t>2k089</t>
  </si>
  <si>
    <t>09272127</t>
  </si>
  <si>
    <t>Perlesreut, Schulverband</t>
  </si>
  <si>
    <t>2k168</t>
  </si>
  <si>
    <t>09272138</t>
  </si>
  <si>
    <t>Röhrnbach M., Gemeinde</t>
  </si>
  <si>
    <t>2k193</t>
  </si>
  <si>
    <t>09272141</t>
  </si>
  <si>
    <t>Thurmansbang, Schulverband</t>
  </si>
  <si>
    <t>2k232</t>
  </si>
  <si>
    <t>09272150</t>
  </si>
  <si>
    <t>Jandelsbrunn, Gemeinde</t>
  </si>
  <si>
    <t>2k097</t>
  </si>
  <si>
    <t>09272129</t>
  </si>
  <si>
    <t>Neureichenau, Gemeinde</t>
  </si>
  <si>
    <t>2k145</t>
  </si>
  <si>
    <t>09272136</t>
  </si>
  <si>
    <t>Riedenburg, St., Gemeinde</t>
  </si>
  <si>
    <t>2k188</t>
  </si>
  <si>
    <t>Ihrlerstein-Essing, Schulverband</t>
  </si>
  <si>
    <t>2k095</t>
  </si>
  <si>
    <t>09273133</t>
  </si>
  <si>
    <t>Langquaid, Markt</t>
  </si>
  <si>
    <t>2k120</t>
  </si>
  <si>
    <t>09273141</t>
  </si>
  <si>
    <t>Rohr i.NB, Markt</t>
  </si>
  <si>
    <t>2k192</t>
  </si>
  <si>
    <t>Siegenburg, Schulverband</t>
  </si>
  <si>
    <t>2k214</t>
  </si>
  <si>
    <t>09273172</t>
  </si>
  <si>
    <t>Gerzen, Schulverband</t>
  </si>
  <si>
    <t>2k073</t>
  </si>
  <si>
    <t>09274135</t>
  </si>
  <si>
    <t>Leiblfing, Gemeinde</t>
  </si>
  <si>
    <t>2k121</t>
  </si>
  <si>
    <t>09278146</t>
  </si>
  <si>
    <t>Salzweg, Gemeinde</t>
  </si>
  <si>
    <t>2k207</t>
  </si>
  <si>
    <t>09275146</t>
  </si>
  <si>
    <t>Hutthurm-Büchlberg - Mittelschule -, Schulverband</t>
  </si>
  <si>
    <t>2k093</t>
  </si>
  <si>
    <t>09275128</t>
  </si>
  <si>
    <t>Ortenburg - Grund- und Mittelschule -, Schulverband</t>
  </si>
  <si>
    <t>2k156</t>
  </si>
  <si>
    <t>Fürstenzell - Grundschule -, Schulverband</t>
  </si>
  <si>
    <t>2k065</t>
  </si>
  <si>
    <t>Teisnach - Mittelschule -, Schulverband</t>
  </si>
  <si>
    <t>2k229</t>
  </si>
  <si>
    <t>09276143</t>
  </si>
  <si>
    <t>Rattenberg, Schulverband</t>
  </si>
  <si>
    <t>2k181</t>
  </si>
  <si>
    <t>09278178</t>
  </si>
  <si>
    <t>Geiselhöring, St., Gemeinde</t>
  </si>
  <si>
    <t>2k071</t>
  </si>
  <si>
    <t>09278123</t>
  </si>
  <si>
    <t>Aholming, Gemeinde</t>
  </si>
  <si>
    <t>2k005</t>
  </si>
  <si>
    <t>09271111</t>
  </si>
  <si>
    <t>Auerbach in Niederbayern, Gemeinde</t>
  </si>
  <si>
    <t>2k016</t>
  </si>
  <si>
    <t>09271113</t>
  </si>
  <si>
    <t>Außernzell, Gemeinde</t>
  </si>
  <si>
    <t>2k017</t>
  </si>
  <si>
    <t>09271114</t>
  </si>
  <si>
    <t>Buchhofen - Grundschule -, Schulverband</t>
  </si>
  <si>
    <t>2k038</t>
  </si>
  <si>
    <t>09271118</t>
  </si>
  <si>
    <t>Rain, Schulverband</t>
  </si>
  <si>
    <t>2k180</t>
  </si>
  <si>
    <t>09278177</t>
  </si>
  <si>
    <t>Deggendorf (Große Kreisstadt ), Gemeinde</t>
  </si>
  <si>
    <t>2k040</t>
  </si>
  <si>
    <t>Bernried in Niederbayern, Gemeinde</t>
  </si>
  <si>
    <t>2k024</t>
  </si>
  <si>
    <t>09271116</t>
  </si>
  <si>
    <t>Kirchroth, Gemeinde</t>
  </si>
  <si>
    <t>2k107</t>
  </si>
  <si>
    <t>09278141</t>
  </si>
  <si>
    <t>Grafling, Gemeinde</t>
  </si>
  <si>
    <t>2k076</t>
  </si>
  <si>
    <t>09271122</t>
  </si>
  <si>
    <t>Sankt Englmar, Schulverband</t>
  </si>
  <si>
    <t>2k208</t>
  </si>
  <si>
    <t>09278184</t>
  </si>
  <si>
    <t>Hengersberg - Grundschule -, Schulverband</t>
  </si>
  <si>
    <t>2k084</t>
  </si>
  <si>
    <t>09271125</t>
  </si>
  <si>
    <t>Hengersberg, Schulverband</t>
  </si>
  <si>
    <t>2k085</t>
  </si>
  <si>
    <t>Iggensbach-Schwanenkirchen, Schulverband</t>
  </si>
  <si>
    <t>2k094</t>
  </si>
  <si>
    <t>09271127</t>
  </si>
  <si>
    <t>Parkstetten, Schulverband</t>
  </si>
  <si>
    <t>2k161</t>
  </si>
  <si>
    <t>09278170</t>
  </si>
  <si>
    <t>Moos-Thundorf - Grundschule, Schulverband</t>
  </si>
  <si>
    <t>2k139</t>
  </si>
  <si>
    <t>09271135</t>
  </si>
  <si>
    <t>Metten M., Gemeinde</t>
  </si>
  <si>
    <t>2k134</t>
  </si>
  <si>
    <t>Montessori-Fördergemeinschaft Eggenfelden e.V.</t>
  </si>
  <si>
    <t>2p050</t>
  </si>
  <si>
    <t>Offenberg, Gemeinde</t>
  </si>
  <si>
    <t>2k155</t>
  </si>
  <si>
    <t>09271140</t>
  </si>
  <si>
    <t>Straßkirchen, Hauptschulverband</t>
  </si>
  <si>
    <t>2k222</t>
  </si>
  <si>
    <t>192</t>
  </si>
  <si>
    <t>09278192</t>
  </si>
  <si>
    <t>Osterhofen, St., Gemeinde</t>
  </si>
  <si>
    <t>2k158</t>
  </si>
  <si>
    <t>Künzing-Gergweis - Grundschule -, Schulverband</t>
  </si>
  <si>
    <t>2k113</t>
  </si>
  <si>
    <t>09271128</t>
  </si>
  <si>
    <t>Otzing, Gemeinde</t>
  </si>
  <si>
    <t>2k159</t>
  </si>
  <si>
    <t>09271143</t>
  </si>
  <si>
    <t>Plattling, St., Gemeinde</t>
  </si>
  <si>
    <t>2k174</t>
  </si>
  <si>
    <t>Schwarzach, Schulverband</t>
  </si>
  <si>
    <t>2k213</t>
  </si>
  <si>
    <t>09278187</t>
  </si>
  <si>
    <t>Plattling, Schulverband</t>
  </si>
  <si>
    <t>2k173</t>
  </si>
  <si>
    <t>Hunderdorf, Schulverband</t>
  </si>
  <si>
    <t>2k092</t>
  </si>
  <si>
    <t>09278139</t>
  </si>
  <si>
    <t>Schöllnach M., Gemeinde</t>
  </si>
  <si>
    <t>2k209</t>
  </si>
  <si>
    <t>Schöllnach, Schulverband</t>
  </si>
  <si>
    <t>2k210</t>
  </si>
  <si>
    <t>Vilsheim, Gemeinde</t>
  </si>
  <si>
    <t>2k245</t>
  </si>
  <si>
    <t>09274185</t>
  </si>
  <si>
    <t>Stephansposching, Gemeinde</t>
  </si>
  <si>
    <t>2k221</t>
  </si>
  <si>
    <t>09271151</t>
  </si>
  <si>
    <t>Wallerfing - Mittelschule -, Schulverband</t>
  </si>
  <si>
    <t>2k250</t>
  </si>
  <si>
    <t>Winzer-Iggensbach, Schulverband</t>
  </si>
  <si>
    <t>2k258</t>
  </si>
  <si>
    <t>Metten, Schulverband</t>
  </si>
  <si>
    <t>2k135</t>
  </si>
  <si>
    <t>Abt-Joscio-Schulwerk e.V.</t>
  </si>
  <si>
    <t>2p001</t>
  </si>
  <si>
    <t>Osterhofen, Schulverband</t>
  </si>
  <si>
    <t>2k157</t>
  </si>
  <si>
    <t>Mitterfels-Haselbach, Schulverband</t>
  </si>
  <si>
    <t>2k136</t>
  </si>
  <si>
    <t>Stallwang, Gemeinde</t>
  </si>
  <si>
    <t>2k219</t>
  </si>
  <si>
    <t>09278189</t>
  </si>
  <si>
    <t>Haidmühle-Philippsreut - Grundschule -, Schulverband</t>
  </si>
  <si>
    <t>2k079</t>
  </si>
  <si>
    <t>09272122</t>
  </si>
  <si>
    <t>Waldkirchen, St., Gemeinde</t>
  </si>
  <si>
    <t>2k249</t>
  </si>
  <si>
    <t>Freyung, St., Gemeinde</t>
  </si>
  <si>
    <t>2k061</t>
  </si>
  <si>
    <t>Freyung, Schulverband</t>
  </si>
  <si>
    <t>2k060</t>
  </si>
  <si>
    <t>Grafenau, St., Gemeinde</t>
  </si>
  <si>
    <t>2k075</t>
  </si>
  <si>
    <t>Hinterschmiding-Grainet - Grundschule -, Schulverband</t>
  </si>
  <si>
    <t>2k087</t>
  </si>
  <si>
    <t>09272126</t>
  </si>
  <si>
    <t>Innernzell, Gemeinde</t>
  </si>
  <si>
    <t>2k096</t>
  </si>
  <si>
    <t>09272128</t>
  </si>
  <si>
    <t>Bodenmais - Mittelschule -, Schulverband</t>
  </si>
  <si>
    <t>2k031</t>
  </si>
  <si>
    <t>09276117</t>
  </si>
  <si>
    <t>Mauth-Philippsreut - Grundschule -, Schulverband</t>
  </si>
  <si>
    <t>2k132</t>
  </si>
  <si>
    <t>09272134</t>
  </si>
  <si>
    <t>Wiesenfelden, Gemeinde</t>
  </si>
  <si>
    <t>2k254</t>
  </si>
  <si>
    <t>09278197</t>
  </si>
  <si>
    <t>Ringelai, Schulverband</t>
  </si>
  <si>
    <t>2k191</t>
  </si>
  <si>
    <t>09272140</t>
  </si>
  <si>
    <t>Paul-Friedl-Mittelschulverband</t>
  </si>
  <si>
    <t>2k218</t>
  </si>
  <si>
    <t>09272143</t>
  </si>
  <si>
    <t>Neuschönau - Grundschule -, Schulverband</t>
  </si>
  <si>
    <t>2k146</t>
  </si>
  <si>
    <t>09272146</t>
  </si>
  <si>
    <t>Schönberg, Mittelschulverband</t>
  </si>
  <si>
    <t>2k212</t>
  </si>
  <si>
    <t>09272147</t>
  </si>
  <si>
    <t>Spiegelau, Schulverband</t>
  </si>
  <si>
    <t>2k217</t>
  </si>
  <si>
    <t>09272149</t>
  </si>
  <si>
    <t>Bodenkirchen, Gemeinde</t>
  </si>
  <si>
    <t>2k030</t>
  </si>
  <si>
    <t>Kronwinkl, Schulverband</t>
  </si>
  <si>
    <t>2k111</t>
  </si>
  <si>
    <t>09274124</t>
  </si>
  <si>
    <t>Furth, Schulverband</t>
  </si>
  <si>
    <t>2k067</t>
  </si>
  <si>
    <t>Aiglsbach, Gemeinde</t>
  </si>
  <si>
    <t>2k008</t>
  </si>
  <si>
    <t>09273113</t>
  </si>
  <si>
    <t>Bad Abbach M., Gemeinde</t>
  </si>
  <si>
    <t>2k018</t>
  </si>
  <si>
    <t>09273116</t>
  </si>
  <si>
    <t>Hausen Lkr. Kehlheim, Gemeinde</t>
  </si>
  <si>
    <t>2k080</t>
  </si>
  <si>
    <t>09273125</t>
  </si>
  <si>
    <t>Geisenhausen, Schulverband</t>
  </si>
  <si>
    <t>2k072</t>
  </si>
  <si>
    <t>Kelheim, St., Gemeinde</t>
  </si>
  <si>
    <t>2k102</t>
  </si>
  <si>
    <t>Mainburg, St., Gemeinde</t>
  </si>
  <si>
    <t>2k125</t>
  </si>
  <si>
    <t>Mainburg - Hallertauer Mittelschule -, Schulverband</t>
  </si>
  <si>
    <t>2k124</t>
  </si>
  <si>
    <t>Bruckberg, Gemeinde</t>
  </si>
  <si>
    <t>2k035</t>
  </si>
  <si>
    <t>09274194</t>
  </si>
  <si>
    <t>Neustadt a.d.Donau, St., Gemeinde</t>
  </si>
  <si>
    <t>2k147</t>
  </si>
  <si>
    <t>Pfeffenhausen, Schulverband</t>
  </si>
  <si>
    <t>2k171</t>
  </si>
  <si>
    <t>09274172</t>
  </si>
  <si>
    <t>Abensberg, St., Gemeinde</t>
  </si>
  <si>
    <t>2k002</t>
  </si>
  <si>
    <t>Painten M., Gemeinde</t>
  </si>
  <si>
    <t>2k160</t>
  </si>
  <si>
    <t>09273159</t>
  </si>
  <si>
    <t>Rottenburg a.d.Laaber, St., Gemeinde</t>
  </si>
  <si>
    <t>2k197</t>
  </si>
  <si>
    <t>Elsendorf, Gemeinde</t>
  </si>
  <si>
    <t>2k051</t>
  </si>
  <si>
    <t>09273163</t>
  </si>
  <si>
    <t>Saal a.d.Donau, Schulverband</t>
  </si>
  <si>
    <t>2k205</t>
  </si>
  <si>
    <t>09273166</t>
  </si>
  <si>
    <t>Herrngiersdorf, Gemeinde</t>
  </si>
  <si>
    <t>2k086</t>
  </si>
  <si>
    <t>09273127</t>
  </si>
  <si>
    <t>Velden, Schulverband</t>
  </si>
  <si>
    <t>2k241</t>
  </si>
  <si>
    <t>09274183</t>
  </si>
  <si>
    <t>Teugn, Gemeinde</t>
  </si>
  <si>
    <t>2k231</t>
  </si>
  <si>
    <t>09273175</t>
  </si>
  <si>
    <t>Buch a.Erlbach, Gemeinde</t>
  </si>
  <si>
    <t>2k036</t>
  </si>
  <si>
    <t>09274121</t>
  </si>
  <si>
    <t>Train, Schulverband</t>
  </si>
  <si>
    <t>2k237</t>
  </si>
  <si>
    <t>09273177</t>
  </si>
  <si>
    <t>Volkenschwand, Gemeinde</t>
  </si>
  <si>
    <t>2k248</t>
  </si>
  <si>
    <t>09273178</t>
  </si>
  <si>
    <t>Montessori Fördergemeinschaft Landau an der Isar und Umgebung e.V.</t>
  </si>
  <si>
    <t>2p046</t>
  </si>
  <si>
    <t>Wildenberg, Gemeinde</t>
  </si>
  <si>
    <t>2k255</t>
  </si>
  <si>
    <t>09273181</t>
  </si>
  <si>
    <t>Breitenberg-Sonnen - Grundschule -, Schulverband</t>
  </si>
  <si>
    <t>2k034</t>
  </si>
  <si>
    <t>09275118</t>
  </si>
  <si>
    <t>Adlkofen, Gemeinde</t>
  </si>
  <si>
    <t>2k003</t>
  </si>
  <si>
    <t>09274111</t>
  </si>
  <si>
    <t>Aham, Gemeinde</t>
  </si>
  <si>
    <t>2k004</t>
  </si>
  <si>
    <t>09274112</t>
  </si>
  <si>
    <t>Altdorf M., Gemeinde</t>
  </si>
  <si>
    <t>2k011</t>
  </si>
  <si>
    <t>09274113</t>
  </si>
  <si>
    <t>Altfraunhofen-Baierbach - Grundschule -, Schulverband</t>
  </si>
  <si>
    <t>2k012</t>
  </si>
  <si>
    <t>09274114</t>
  </si>
  <si>
    <t>Bayerbach b.Ergoldsbach, Gemeinde</t>
  </si>
  <si>
    <t>2k023</t>
  </si>
  <si>
    <t>09274119</t>
  </si>
  <si>
    <t>Ergolding M., Gemeinde</t>
  </si>
  <si>
    <t>2k052</t>
  </si>
  <si>
    <t>Ergoldsbach, Schulverband</t>
  </si>
  <si>
    <t>2k053</t>
  </si>
  <si>
    <t>09274127</t>
  </si>
  <si>
    <t>Essenbach M., Gemeinde</t>
  </si>
  <si>
    <t>2k055</t>
  </si>
  <si>
    <t>09274128</t>
  </si>
  <si>
    <t>Eging a.See - Mittelschule -, Schulverband</t>
  </si>
  <si>
    <t>2k049</t>
  </si>
  <si>
    <t>09275120</t>
  </si>
  <si>
    <t>Hohenthann, Gemeinde</t>
  </si>
  <si>
    <t>2k090</t>
  </si>
  <si>
    <t>09274141</t>
  </si>
  <si>
    <t>Ruhstorf a.d.Rott - Grundschule -, Schulverband</t>
  </si>
  <si>
    <t>2k203</t>
  </si>
  <si>
    <t>09275145</t>
  </si>
  <si>
    <t>Kirchberg, Schulverband</t>
  </si>
  <si>
    <t>2k104</t>
  </si>
  <si>
    <t>09274145</t>
  </si>
  <si>
    <t>Kumhausen, Gemeinde</t>
  </si>
  <si>
    <t>2k112</t>
  </si>
  <si>
    <t>09274146</t>
  </si>
  <si>
    <t>Egglham, Gemeinde</t>
  </si>
  <si>
    <t>2k048</t>
  </si>
  <si>
    <t>09277117</t>
  </si>
  <si>
    <t>Neufahrn i.NB, Gemeinde</t>
  </si>
  <si>
    <t>2k141</t>
  </si>
  <si>
    <t>Weihmichl, Gemeinde</t>
  </si>
  <si>
    <t>2k253</t>
  </si>
  <si>
    <t>09274187</t>
  </si>
  <si>
    <t>Niederaichbach-Wörth-Postau-Weng, Schulverband</t>
  </si>
  <si>
    <t>2k149</t>
  </si>
  <si>
    <t>09274156</t>
  </si>
  <si>
    <t>Tiefenbach, Gemeinde</t>
  </si>
  <si>
    <t>2k234</t>
  </si>
  <si>
    <t>09275151</t>
  </si>
  <si>
    <t>Obersüßbach, Gemeinde</t>
  </si>
  <si>
    <t>2k154</t>
  </si>
  <si>
    <t>09274165</t>
  </si>
  <si>
    <t>Pauluszell, Schulverband</t>
  </si>
  <si>
    <t>2k166</t>
  </si>
  <si>
    <t>09274193</t>
  </si>
  <si>
    <t>Postau-Weng - Grundschule -, Schulverband</t>
  </si>
  <si>
    <t>2k177</t>
  </si>
  <si>
    <t>09274174</t>
  </si>
  <si>
    <t>Vilsbiburg, St., Gemeinde</t>
  </si>
  <si>
    <t>2k244</t>
  </si>
  <si>
    <t>Buch a.Erlbach, Schulverband</t>
  </si>
  <si>
    <t>2k037</t>
  </si>
  <si>
    <t>Tittling, Schulverband</t>
  </si>
  <si>
    <t>2k236</t>
  </si>
  <si>
    <t>Untergriesbach, Schulverband</t>
  </si>
  <si>
    <t>2k240</t>
  </si>
  <si>
    <t>Förderverein der Ilztalschule, Kalteneck/Hutthurm</t>
  </si>
  <si>
    <t>2p022</t>
  </si>
  <si>
    <t>Aicha vorm Wald - Grundschule -, Schulverband</t>
  </si>
  <si>
    <t>2k006</t>
  </si>
  <si>
    <t>09275111</t>
  </si>
  <si>
    <t>Aidenbach - Mittelschule -, Schulverband</t>
  </si>
  <si>
    <t>2k007</t>
  </si>
  <si>
    <t>09275112</t>
  </si>
  <si>
    <t>Aldersbach - Grundschule -, Schulverband</t>
  </si>
  <si>
    <t>2k010</t>
  </si>
  <si>
    <t>09275114</t>
  </si>
  <si>
    <t>Vilshofen an der Donau, St., Gemeinde</t>
  </si>
  <si>
    <t>2k246</t>
  </si>
  <si>
    <t>Beutelsbach - Grundschule -, Schulverband</t>
  </si>
  <si>
    <t>2k026</t>
  </si>
  <si>
    <t>09275117</t>
  </si>
  <si>
    <t>Büchlberg, Gemeinde</t>
  </si>
  <si>
    <t>2k039</t>
  </si>
  <si>
    <t>09275119</t>
  </si>
  <si>
    <t>Fürstenstein - Grundschule -, Schulverband</t>
  </si>
  <si>
    <t>2k064</t>
  </si>
  <si>
    <t>09275121</t>
  </si>
  <si>
    <t>2p073</t>
  </si>
  <si>
    <t>Garham, Schulverband</t>
  </si>
  <si>
    <t>2k069</t>
  </si>
  <si>
    <t>09275127</t>
  </si>
  <si>
    <t>Bad Griesbach i.Rottal, Schulverband</t>
  </si>
  <si>
    <t>2k021</t>
  </si>
  <si>
    <t>Wegscheid M., Gemeinde</t>
  </si>
  <si>
    <t>2k252</t>
  </si>
  <si>
    <t>09275156</t>
  </si>
  <si>
    <t>Haarbach - Grundschule -, Schulverband</t>
  </si>
  <si>
    <t>2k077</t>
  </si>
  <si>
    <t>09275125</t>
  </si>
  <si>
    <t>Hauzenberg, St., Gemeinde</t>
  </si>
  <si>
    <t>2k082</t>
  </si>
  <si>
    <t>Hauzenberg, Schulverband</t>
  </si>
  <si>
    <t>2k081</t>
  </si>
  <si>
    <t>Kirchberg i.Wald, Gemeinde</t>
  </si>
  <si>
    <t>2k103</t>
  </si>
  <si>
    <t>09276126</t>
  </si>
  <si>
    <t>Hofkirchen M., Gemeinde</t>
  </si>
  <si>
    <t>2k088</t>
  </si>
  <si>
    <t>Kößlarn - Grundschule -, Schulverband</t>
  </si>
  <si>
    <t>2k110</t>
  </si>
  <si>
    <t>09275131</t>
  </si>
  <si>
    <t>Rinchnach, Gemeinde</t>
  </si>
  <si>
    <t>2k189</t>
  </si>
  <si>
    <t>09276139</t>
  </si>
  <si>
    <t>Bad Birnbach, Verwaltungsgemeinschaft</t>
  </si>
  <si>
    <t>2k019</t>
  </si>
  <si>
    <t>Neuburg a.Inn, Gemeinde</t>
  </si>
  <si>
    <t>2k140</t>
  </si>
  <si>
    <t>09275133</t>
  </si>
  <si>
    <t>Neukirchen vorm Wald - Grundschule -, Schulverband</t>
  </si>
  <si>
    <t>2k143</t>
  </si>
  <si>
    <t>09275135</t>
  </si>
  <si>
    <t>Obernzell, Markt</t>
  </si>
  <si>
    <t>2k152</t>
  </si>
  <si>
    <t>09275137</t>
  </si>
  <si>
    <t>Pocking, St., Gemeinde</t>
  </si>
  <si>
    <t>2k176</t>
  </si>
  <si>
    <t>Pocking, Schulverband</t>
  </si>
  <si>
    <t>2k175</t>
  </si>
  <si>
    <t>Falkenberg, Gemeinde</t>
  </si>
  <si>
    <t>2k056</t>
  </si>
  <si>
    <t>09277119</t>
  </si>
  <si>
    <t>Rotthalmünster - Grundschule -, Schulverband</t>
  </si>
  <si>
    <t>2k198</t>
  </si>
  <si>
    <t>Rotthalmünster, Schulverband</t>
  </si>
  <si>
    <t>2k199</t>
  </si>
  <si>
    <t>Ruderting, Gemeinde</t>
  </si>
  <si>
    <t>2k200</t>
  </si>
  <si>
    <t>09275144</t>
  </si>
  <si>
    <t>Ruhstorf a.d.Rott - Mittelschule -, Schulverband</t>
  </si>
  <si>
    <t>2k204</t>
  </si>
  <si>
    <t>Bad Füssing - Grundschule -, Schulverband</t>
  </si>
  <si>
    <t>2k020</t>
  </si>
  <si>
    <t>Neuhaus a.Inn - Grundschule -, Schulverband</t>
  </si>
  <si>
    <t>2k142</t>
  </si>
  <si>
    <t>Tettenweis, Gemeinde</t>
  </si>
  <si>
    <t>2k230</t>
  </si>
  <si>
    <t>09275149</t>
  </si>
  <si>
    <t>Thyrnau, Gemeinde</t>
  </si>
  <si>
    <t>2k233</t>
  </si>
  <si>
    <t>09275150</t>
  </si>
  <si>
    <t>Tiefenbach-Ruderting-Aicha-Windorf, Schulverband</t>
  </si>
  <si>
    <t>2k235</t>
  </si>
  <si>
    <t>Gangkofen M., Gemeinde</t>
  </si>
  <si>
    <t>2k068</t>
  </si>
  <si>
    <t>09277121</t>
  </si>
  <si>
    <t>Vilshofen-Sankt Georg, Schulverband</t>
  </si>
  <si>
    <t>2k247</t>
  </si>
  <si>
    <t>Montessori-Initiative Bayerwald e.V.</t>
  </si>
  <si>
    <t>2p053</t>
  </si>
  <si>
    <t>09276120</t>
  </si>
  <si>
    <t>Montessori-Fördergemeinschaft Vilshofen und Umgebung e.V., Lkr. Passau</t>
  </si>
  <si>
    <t>2p052</t>
  </si>
  <si>
    <t>Windorf M., Gemeinde</t>
  </si>
  <si>
    <t>2k256</t>
  </si>
  <si>
    <t>09275159</t>
  </si>
  <si>
    <t>Witzmannsberg, Gemeinde</t>
  </si>
  <si>
    <t>2k260</t>
  </si>
  <si>
    <t>09275160</t>
  </si>
  <si>
    <t>Neustift - Grundschule -, Schulverband</t>
  </si>
  <si>
    <t>2k148</t>
  </si>
  <si>
    <t>Fürstenzell - Mittelschule -, Schulverband</t>
  </si>
  <si>
    <t>2k066</t>
  </si>
  <si>
    <t>Hebertsfelden, Gemeinde</t>
  </si>
  <si>
    <t>2k083</t>
  </si>
  <si>
    <t>09277124</t>
  </si>
  <si>
    <t>Kirchdorf a.Inn, Gemeinde</t>
  </si>
  <si>
    <t>2k105</t>
  </si>
  <si>
    <t>09277128</t>
  </si>
  <si>
    <t>Massing, Schulverband</t>
  </si>
  <si>
    <t>2k131</t>
  </si>
  <si>
    <t>09277133</t>
  </si>
  <si>
    <t>Tann, Schulverband</t>
  </si>
  <si>
    <t>2k228</t>
  </si>
  <si>
    <t>09277148</t>
  </si>
  <si>
    <t>Triftern M., Gemeinde</t>
  </si>
  <si>
    <t>2k238</t>
  </si>
  <si>
    <t>09277149</t>
  </si>
  <si>
    <t>Arnbruck, Gemeinde</t>
  </si>
  <si>
    <t>2k013</t>
  </si>
  <si>
    <t>09276113</t>
  </si>
  <si>
    <t>Bischofsmais, Gemeinde</t>
  </si>
  <si>
    <t>2k028</t>
  </si>
  <si>
    <t>09276116</t>
  </si>
  <si>
    <t>Böbrach, Gemeinde</t>
  </si>
  <si>
    <t>2k029</t>
  </si>
  <si>
    <t>09276118</t>
  </si>
  <si>
    <t>Drachselsried, Gemeinde</t>
  </si>
  <si>
    <t>2k046</t>
  </si>
  <si>
    <t>Frauenau, Gemeinde</t>
  </si>
  <si>
    <t>2k058</t>
  </si>
  <si>
    <t>09276121</t>
  </si>
  <si>
    <t>Geiersthal, Gemeinde</t>
  </si>
  <si>
    <t>2k070</t>
  </si>
  <si>
    <t>09276122</t>
  </si>
  <si>
    <t>Gotteszell - Grundschule -, Schulverband</t>
  </si>
  <si>
    <t>2k074</t>
  </si>
  <si>
    <t>09276123</t>
  </si>
  <si>
    <t>Kirchdorf i.Wald, Gemeinde</t>
  </si>
  <si>
    <t>2k106</t>
  </si>
  <si>
    <t>09276127</t>
  </si>
  <si>
    <t>Kollnburg, Gemeinde</t>
  </si>
  <si>
    <t>2k108</t>
  </si>
  <si>
    <t>09276128</t>
  </si>
  <si>
    <t>Langdorf, Gemeinde</t>
  </si>
  <si>
    <t>2k119</t>
  </si>
  <si>
    <t>09276129</t>
  </si>
  <si>
    <t>Lindberg, Gemeinde</t>
  </si>
  <si>
    <t>2k122</t>
  </si>
  <si>
    <t>09276130</t>
  </si>
  <si>
    <t>Wurmannsquick M., Gemeinde</t>
  </si>
  <si>
    <t>2k261</t>
  </si>
  <si>
    <t>09277153</t>
  </si>
  <si>
    <t>March - Grundschule -, Schulverband</t>
  </si>
  <si>
    <t>2k129</t>
  </si>
  <si>
    <t>Eichendorf M., Gemeinde</t>
  </si>
  <si>
    <t>2k050</t>
  </si>
  <si>
    <t>09279113</t>
  </si>
  <si>
    <t>Patersdorf - Grundschule -, Schulverband</t>
  </si>
  <si>
    <t>2k165</t>
  </si>
  <si>
    <t>09276134</t>
  </si>
  <si>
    <t>Prackenbach, Gemeinde</t>
  </si>
  <si>
    <t>2k179</t>
  </si>
  <si>
    <t>09276135</t>
  </si>
  <si>
    <t>Regen, St., Gemeinde</t>
  </si>
  <si>
    <t>2k185</t>
  </si>
  <si>
    <t>Böhmerwaldstr. 11</t>
  </si>
  <si>
    <t>Regen, Mittelschulverband</t>
  </si>
  <si>
    <t>2k184</t>
  </si>
  <si>
    <t>Rinchnach-Kirchdorf i.Wald, Schulverband</t>
  </si>
  <si>
    <t>2k190</t>
  </si>
  <si>
    <t>ganzheitliches Leben und Lernen e.V.</t>
  </si>
  <si>
    <t>2p025</t>
  </si>
  <si>
    <t>09273121</t>
  </si>
  <si>
    <t>Ruhmannsfelden - Grundschule -, Schulverband</t>
  </si>
  <si>
    <t>2k201</t>
  </si>
  <si>
    <t>09276142</t>
  </si>
  <si>
    <t>Wallersdorf M., Gemeinde</t>
  </si>
  <si>
    <t>2k251</t>
  </si>
  <si>
    <t>09279137</t>
  </si>
  <si>
    <t>Zwiesel, St., Gemeinde</t>
  </si>
  <si>
    <t>2k265</t>
  </si>
  <si>
    <t>Zwiesel - Mittelschule -, Schulverband</t>
  </si>
  <si>
    <t>2k264</t>
  </si>
  <si>
    <t>Ruhmannsfelden - Mittelschule -, Schulverband</t>
  </si>
  <si>
    <t>2k202</t>
  </si>
  <si>
    <t>Viechtach, St., Gemeinde</t>
  </si>
  <si>
    <t>2k242</t>
  </si>
  <si>
    <t>Viechtach - Mittelschule -, Schulverband</t>
  </si>
  <si>
    <t>2k243</t>
  </si>
  <si>
    <t>Pilsting M., Gemeinde</t>
  </si>
  <si>
    <t>2k172</t>
  </si>
  <si>
    <t>09279132</t>
  </si>
  <si>
    <t>Dietersburg, Gemeinde</t>
  </si>
  <si>
    <t>2k042</t>
  </si>
  <si>
    <t>09277114</t>
  </si>
  <si>
    <t>Eggenfelden, St., Gemeinde</t>
  </si>
  <si>
    <t>2k047</t>
  </si>
  <si>
    <t>Ering, Gemeinde</t>
  </si>
  <si>
    <t>2k054</t>
  </si>
  <si>
    <t>09277118</t>
  </si>
  <si>
    <t>Johanniskirchen - Mittelschule -, Schulverband</t>
  </si>
  <si>
    <t>2k098</t>
  </si>
  <si>
    <t>09277126</t>
  </si>
  <si>
    <t>Johanniskirchen, Gemeinde</t>
  </si>
  <si>
    <t>2k099</t>
  </si>
  <si>
    <t>Julbach, Gemeinde</t>
  </si>
  <si>
    <t>2k100</t>
  </si>
  <si>
    <t>09277127</t>
  </si>
  <si>
    <t>Malgersdorf, Gemeinde</t>
  </si>
  <si>
    <t>2k126</t>
  </si>
  <si>
    <t>09277131</t>
  </si>
  <si>
    <t>Mitterskirchen, Grundschulverband</t>
  </si>
  <si>
    <t>2k137</t>
  </si>
  <si>
    <t>09277134</t>
  </si>
  <si>
    <t>Pfarrkirchen, St., Gemeinde</t>
  </si>
  <si>
    <t>2k170</t>
  </si>
  <si>
    <t>Pfarrkirchen, Schulverband</t>
  </si>
  <si>
    <t>2k169</t>
  </si>
  <si>
    <t>Postmünster, Gemeinde</t>
  </si>
  <si>
    <t>2k178</t>
  </si>
  <si>
    <t>09277139</t>
  </si>
  <si>
    <t>Reut, Gemeinde</t>
  </si>
  <si>
    <t>2k187</t>
  </si>
  <si>
    <t>09277140</t>
  </si>
  <si>
    <t>Roßbach, Gemeinde</t>
  </si>
  <si>
    <t>2k194</t>
  </si>
  <si>
    <t>09277142</t>
  </si>
  <si>
    <t>Schönau - Grundschule -, Schulverband</t>
  </si>
  <si>
    <t>2k211</t>
  </si>
  <si>
    <t>09277144</t>
  </si>
  <si>
    <t>Simbach a.Inn, St., Gemeinde</t>
  </si>
  <si>
    <t>2k215</t>
  </si>
  <si>
    <t>Stubenberg, Gemeinde</t>
  </si>
  <si>
    <t>2k226</t>
  </si>
  <si>
    <t>09277147</t>
  </si>
  <si>
    <t>Tann M., Gemeinde</t>
  </si>
  <si>
    <t>2k227</t>
  </si>
  <si>
    <t>Unterdietfurt - Grundschule -, Schulverband</t>
  </si>
  <si>
    <t>2k239</t>
  </si>
  <si>
    <t>09277151</t>
  </si>
  <si>
    <t>Wittibreut, Gemeinde</t>
  </si>
  <si>
    <t>2k259</t>
  </si>
  <si>
    <t>09277152</t>
  </si>
  <si>
    <t>Wurmannsquick-Mitterskirchen-Geratskirchen, Schulverband</t>
  </si>
  <si>
    <t>2k262</t>
  </si>
  <si>
    <t>Zeilarn, Gemeinde</t>
  </si>
  <si>
    <t>2k263</t>
  </si>
  <si>
    <t>09277154</t>
  </si>
  <si>
    <t>Montessori Wolfstein e.V.</t>
  </si>
  <si>
    <t>2p049</t>
  </si>
  <si>
    <t>Aiterhofen, Gemeinde</t>
  </si>
  <si>
    <t>2k009</t>
  </si>
  <si>
    <t>Ascha-Falkenfels, Schulverband</t>
  </si>
  <si>
    <t>2k015</t>
  </si>
  <si>
    <t>09278116</t>
  </si>
  <si>
    <t>Bogen, St., Gemeinde</t>
  </si>
  <si>
    <t>2k033</t>
  </si>
  <si>
    <t>Feldkirchen, Gemeinde, Landkreis Straubing-Bogen</t>
  </si>
  <si>
    <t>2k057</t>
  </si>
  <si>
    <t>09278121</t>
  </si>
  <si>
    <t>Haibach in Niederbayern, Gemeinde</t>
  </si>
  <si>
    <t>2k078</t>
  </si>
  <si>
    <t>09278129</t>
  </si>
  <si>
    <t>Konzell, Gemeinde</t>
  </si>
  <si>
    <t>2k109</t>
  </si>
  <si>
    <t>09278143</t>
  </si>
  <si>
    <t>Laberweinting, Gemeinde</t>
  </si>
  <si>
    <t>2k114</t>
  </si>
  <si>
    <t>09278144</t>
  </si>
  <si>
    <t>Montessori Straubing-Bogen e.V.</t>
  </si>
  <si>
    <t>2p048</t>
  </si>
  <si>
    <t>Mallersdorf-Pfaffenberg M., Gemeinde</t>
  </si>
  <si>
    <t>2k127</t>
  </si>
  <si>
    <t>Neukirchen, Gemeinde</t>
  </si>
  <si>
    <t>2k144</t>
  </si>
  <si>
    <t>09278154</t>
  </si>
  <si>
    <t>Niederwinkling-Mariaposching - Grundschule -, Schulverband</t>
  </si>
  <si>
    <t>2k151</t>
  </si>
  <si>
    <t>09278159</t>
  </si>
  <si>
    <t>Oberschneiding, Gemeinde</t>
  </si>
  <si>
    <t>2k153</t>
  </si>
  <si>
    <t>09278167</t>
  </si>
  <si>
    <t>Perkam, Gemeinde</t>
  </si>
  <si>
    <t>2k167</t>
  </si>
  <si>
    <t>09278172</t>
  </si>
  <si>
    <t>Rattiszell, Gemeinde</t>
  </si>
  <si>
    <t>2k182</t>
  </si>
  <si>
    <t>09278179</t>
  </si>
  <si>
    <t>Salching, Gemeinde</t>
  </si>
  <si>
    <t>2k206</t>
  </si>
  <si>
    <t>09278182</t>
  </si>
  <si>
    <t>Steinach, Gemeinde</t>
  </si>
  <si>
    <t>2k220</t>
  </si>
  <si>
    <t>09278190</t>
  </si>
  <si>
    <t>Dingolfing, St., Gemeinde</t>
  </si>
  <si>
    <t>2k043</t>
  </si>
  <si>
    <t>Frontenhausen, Schulverband</t>
  </si>
  <si>
    <t>2k063</t>
  </si>
  <si>
    <t>09279115</t>
  </si>
  <si>
    <t>Landau a.d.Isar, St., Gemeinde</t>
  </si>
  <si>
    <t>2k116</t>
  </si>
  <si>
    <t>Marklkofen - Grundschule -, Schulverband</t>
  </si>
  <si>
    <t>2k130</t>
  </si>
  <si>
    <t>09279126</t>
  </si>
  <si>
    <t>Niederviehbach, Schulverband</t>
  </si>
  <si>
    <t>2k150</t>
  </si>
  <si>
    <t>Reisbach M., Gemeinde</t>
  </si>
  <si>
    <t>2k186</t>
  </si>
  <si>
    <t>09279134</t>
  </si>
  <si>
    <t>Simbach M., Gemeinde</t>
  </si>
  <si>
    <t>2k216</t>
  </si>
  <si>
    <t>09279135</t>
  </si>
  <si>
    <t>Loiching - Grundschule -, Schulverband</t>
  </si>
  <si>
    <t>2k123</t>
  </si>
  <si>
    <t>09279124</t>
  </si>
  <si>
    <t>Dr. Eckert Akademie gemeinnützige GmbH</t>
  </si>
  <si>
    <t>3p014</t>
  </si>
  <si>
    <t>09376141</t>
  </si>
  <si>
    <t>Heilpädagogisches Zentrum - Lebenshilfe für Behinderte e.V.</t>
  </si>
  <si>
    <t>3p019</t>
  </si>
  <si>
    <t>09374127</t>
  </si>
  <si>
    <t>3p022</t>
  </si>
  <si>
    <t>Lebenshilfe e.V. Neumarkt i.d.OPf.</t>
  </si>
  <si>
    <t>3p026</t>
  </si>
  <si>
    <t>3p047</t>
  </si>
  <si>
    <t>Sankt Michaelswerk e.V., Grafenwöhr</t>
  </si>
  <si>
    <t>3p045</t>
  </si>
  <si>
    <t>09374124</t>
  </si>
  <si>
    <t>Bezirk Oberpfalz</t>
  </si>
  <si>
    <t>3k026</t>
  </si>
  <si>
    <t>3p002</t>
  </si>
  <si>
    <t>204</t>
  </si>
  <si>
    <t>09375204</t>
  </si>
  <si>
    <t>3p006</t>
  </si>
  <si>
    <t>Music College Regensburg gGmbH</t>
  </si>
  <si>
    <t>3p035</t>
  </si>
  <si>
    <t>Döpfer-Schulen Schwandorf gGmbH</t>
  </si>
  <si>
    <t>3p013</t>
  </si>
  <si>
    <t>3p012</t>
  </si>
  <si>
    <t>Malteser Hilfsdienst gGmbH Regenstauf</t>
  </si>
  <si>
    <t>3p029</t>
  </si>
  <si>
    <t>Berufsbildungszentrum (BBZ) Erbendorf e.V.</t>
  </si>
  <si>
    <t>3p050</t>
  </si>
  <si>
    <t>09377116</t>
  </si>
  <si>
    <t>Medizinische Einrichtungen des Bezirks Oberpfalz - Kommunalunternehmen</t>
  </si>
  <si>
    <t>3k098</t>
  </si>
  <si>
    <t>Volkshochschule im Lkr. Cham</t>
  </si>
  <si>
    <t>3p052</t>
  </si>
  <si>
    <t>Berufsschulen Amberg-Sulzbach, Zweckverband</t>
  </si>
  <si>
    <t>3k025</t>
  </si>
  <si>
    <t>Bayerisches Rotes Kreuz, Kreisverband Regensburg</t>
  </si>
  <si>
    <t>3p005</t>
  </si>
  <si>
    <t>ISE Fachschule für Altenpflege und Allgemeinbildung gGmbH</t>
  </si>
  <si>
    <t>3p021</t>
  </si>
  <si>
    <t>Bayerisches Rotes Kreuz, Bezirksverband Niederbayern und Oberpfalz</t>
  </si>
  <si>
    <t>3p004</t>
  </si>
  <si>
    <t>Peter Hiebl GmbH</t>
  </si>
  <si>
    <t>3p038</t>
  </si>
  <si>
    <t>Gemeinn. Verein Regensburger Fremdsprachenschule</t>
  </si>
  <si>
    <t>3p016</t>
  </si>
  <si>
    <t>Berufl. Schulen Haus St. Marien gGmbH</t>
  </si>
  <si>
    <t>3p007</t>
  </si>
  <si>
    <t>Kliniken Nordoberpfalz AG</t>
  </si>
  <si>
    <t>3p023</t>
  </si>
  <si>
    <t>3p010</t>
  </si>
  <si>
    <t>09377127</t>
  </si>
  <si>
    <t>Lebenshilfe Amberg-Sulzbach e. V.</t>
  </si>
  <si>
    <t>3p027</t>
  </si>
  <si>
    <t>09377159</t>
  </si>
  <si>
    <t>09375148</t>
  </si>
  <si>
    <t>09372149</t>
  </si>
  <si>
    <t>3p009</t>
  </si>
  <si>
    <t>Berufsfortbildungswerk,Gemeinn.Bildungseinrichtung des DGB GmbH Bezirksgeschäftsstelle Bayern</t>
  </si>
  <si>
    <t>3p008</t>
  </si>
  <si>
    <t>Freistaat Bayern - BSZG Regensburg</t>
  </si>
  <si>
    <t>3x901</t>
  </si>
  <si>
    <t>Lebenshilfe Kreisvereinigung Tirschenreuth e.V.</t>
  </si>
  <si>
    <t>3p028</t>
  </si>
  <si>
    <t>09377141</t>
  </si>
  <si>
    <t>Klinikum St. Marien Amberg</t>
  </si>
  <si>
    <t>3p024</t>
  </si>
  <si>
    <t>Kliniken des Landkreises Neumarkt i.d.Opf.</t>
  </si>
  <si>
    <t>3k216</t>
  </si>
  <si>
    <t>Kommunalunternehmen Krankenhäuser des Lkr. Amberg-Sulzbach</t>
  </si>
  <si>
    <t>3k081</t>
  </si>
  <si>
    <t>Barmherzige Brüder gemeinnützige Krankenhaus GmbH</t>
  </si>
  <si>
    <t>3p003</t>
  </si>
  <si>
    <t>Sana Kliniken des Landkreises Cham gemeinnützige GmbH</t>
  </si>
  <si>
    <t>3p044</t>
  </si>
  <si>
    <t>Hochfränkisches Bildungszentrum für Gesundheit und Pflege gGmbH</t>
  </si>
  <si>
    <t>4p069</t>
  </si>
  <si>
    <t>09376175</t>
  </si>
  <si>
    <t>Regens-Wagner-Stiftung Lauterhofen</t>
  </si>
  <si>
    <t>3p043</t>
  </si>
  <si>
    <t>Akademie für Darstellende Kunst Regensburg gGmbH</t>
  </si>
  <si>
    <t>3p001</t>
  </si>
  <si>
    <t>Postbauer-Heng, Markt</t>
  </si>
  <si>
    <t>3k141</t>
  </si>
  <si>
    <t>09373155</t>
  </si>
  <si>
    <t>Montessori-Trägerverein Landkreis Cham e.V.</t>
  </si>
  <si>
    <t>3p034</t>
  </si>
  <si>
    <t>09372157</t>
  </si>
  <si>
    <t>Montessori-Schulverein Jura e.V.</t>
  </si>
  <si>
    <t>3p033</t>
  </si>
  <si>
    <t>09373146</t>
  </si>
  <si>
    <t>Ursensollen, Schulverband</t>
  </si>
  <si>
    <t>3k187</t>
  </si>
  <si>
    <t>09371154</t>
  </si>
  <si>
    <t>Illschwang, Schulverband</t>
  </si>
  <si>
    <t>3k074</t>
  </si>
  <si>
    <t>09371131</t>
  </si>
  <si>
    <t>Gemeinsam Leben Gemeinsam Lernen Integration behinderter Menschen Weiden und Umkreis e.V.</t>
  </si>
  <si>
    <t>3p017</t>
  </si>
  <si>
    <t>Hahnbach, Verwaltungsgemeinschaft</t>
  </si>
  <si>
    <t>3k068</t>
  </si>
  <si>
    <t>09371126</t>
  </si>
  <si>
    <t>Hirschau, St., Gemeinde</t>
  </si>
  <si>
    <t>3k070</t>
  </si>
  <si>
    <t>09371127</t>
  </si>
  <si>
    <t>Schnaittenbach, St., Gemeinde</t>
  </si>
  <si>
    <t>3k162</t>
  </si>
  <si>
    <t>09371150</t>
  </si>
  <si>
    <t>Vilseck, St., Gemeinde</t>
  </si>
  <si>
    <t>3k189</t>
  </si>
  <si>
    <t>09371156</t>
  </si>
  <si>
    <t>Freudenberg, Gemeinde</t>
  </si>
  <si>
    <t>3k060</t>
  </si>
  <si>
    <t>09371122</t>
  </si>
  <si>
    <t>Michelsneukirchen, Gemeinde</t>
  </si>
  <si>
    <t>3k099</t>
  </si>
  <si>
    <t>09372142</t>
  </si>
  <si>
    <t>Roding, St., Gemeinde</t>
  </si>
  <si>
    <t>3k153</t>
  </si>
  <si>
    <t>Stamsried-Pösing, Schulverband</t>
  </si>
  <si>
    <t>3k173</t>
  </si>
  <si>
    <t>09372161</t>
  </si>
  <si>
    <t>Wald, Schulverband</t>
  </si>
  <si>
    <t>3k194</t>
  </si>
  <si>
    <t>09372169</t>
  </si>
  <si>
    <t>Walderbach, Schulverband</t>
  </si>
  <si>
    <t>3k195</t>
  </si>
  <si>
    <t>09372170</t>
  </si>
  <si>
    <t>Rötz, Schulverband</t>
  </si>
  <si>
    <t>3k154</t>
  </si>
  <si>
    <t>09372154</t>
  </si>
  <si>
    <t>Tiefenbach, Verwaltungsgemeinschaft</t>
  </si>
  <si>
    <t>3k182</t>
  </si>
  <si>
    <t>09372163</t>
  </si>
  <si>
    <t>Neukirchen b.Hl.Blut, Schulverband</t>
  </si>
  <si>
    <t>3k109</t>
  </si>
  <si>
    <t>09372144</t>
  </si>
  <si>
    <t>Hohenwarth, Schulverband</t>
  </si>
  <si>
    <t>3k073</t>
  </si>
  <si>
    <t>09372135</t>
  </si>
  <si>
    <t>Lam, Schulverband</t>
  </si>
  <si>
    <t>3k088</t>
  </si>
  <si>
    <t>09372138</t>
  </si>
  <si>
    <t>Moosbach M., Gemeinde</t>
  </si>
  <si>
    <t>3k104</t>
  </si>
  <si>
    <t>09374137</t>
  </si>
  <si>
    <t>Pleystein, Schulverband</t>
  </si>
  <si>
    <t>3k138</t>
  </si>
  <si>
    <t>09374147</t>
  </si>
  <si>
    <t>Eschenbach i.d.OPf., Schulverband</t>
  </si>
  <si>
    <t>3k046</t>
  </si>
  <si>
    <t>Grafenwöhr, St., Gemeinde</t>
  </si>
  <si>
    <t>3k065</t>
  </si>
  <si>
    <t>Kirchenthumbach M., Gemeinde</t>
  </si>
  <si>
    <t>3k080</t>
  </si>
  <si>
    <t>09374129</t>
  </si>
  <si>
    <t>Am Rauhen Kulm, Schulverband</t>
  </si>
  <si>
    <t>3k006</t>
  </si>
  <si>
    <t>09374157</t>
  </si>
  <si>
    <t>Pressath, Schulverband</t>
  </si>
  <si>
    <t>3k143</t>
  </si>
  <si>
    <t>09374149</t>
  </si>
  <si>
    <t>Floß M., Gemeinde</t>
  </si>
  <si>
    <t>3k056</t>
  </si>
  <si>
    <t>09374121</t>
  </si>
  <si>
    <t>Windischeschenbach, St., Gemeinde</t>
  </si>
  <si>
    <t>3k209</t>
  </si>
  <si>
    <t>09374168</t>
  </si>
  <si>
    <t>Erbendorf, Schulverband</t>
  </si>
  <si>
    <t>3k045</t>
  </si>
  <si>
    <t>Berg b.Neumarkt i.d.OPf., Gemeinde</t>
  </si>
  <si>
    <t>3k022</t>
  </si>
  <si>
    <t>09373113</t>
  </si>
  <si>
    <t>Lauterhofen M., Gemeinde</t>
  </si>
  <si>
    <t>3k090</t>
  </si>
  <si>
    <t>09373140</t>
  </si>
  <si>
    <t>Pilsach, Gemeinde</t>
  </si>
  <si>
    <t>3k136</t>
  </si>
  <si>
    <t>09373153</t>
  </si>
  <si>
    <t>Deining, Gemeinde</t>
  </si>
  <si>
    <t>3k037</t>
  </si>
  <si>
    <t>09373119</t>
  </si>
  <si>
    <t>Ammerthal, Gemeinde</t>
  </si>
  <si>
    <t>3k009</t>
  </si>
  <si>
    <t>09371111</t>
  </si>
  <si>
    <t>Auerbach i.d.OPf., St., Gemeinde</t>
  </si>
  <si>
    <t>3k012</t>
  </si>
  <si>
    <t>Berching, St., Gemeinde</t>
  </si>
  <si>
    <t>3k021</t>
  </si>
  <si>
    <t>Ebermannsdorf, Gemeinde</t>
  </si>
  <si>
    <t>3k042</t>
  </si>
  <si>
    <t>09371118</t>
  </si>
  <si>
    <t>Edelsfeld, Gemeinde</t>
  </si>
  <si>
    <t>3k043</t>
  </si>
  <si>
    <t>09371119</t>
  </si>
  <si>
    <t>Ensdorf, Schulverband</t>
  </si>
  <si>
    <t>3k044</t>
  </si>
  <si>
    <t>09371120</t>
  </si>
  <si>
    <t>Freihung M., Gemeinde</t>
  </si>
  <si>
    <t>3k058</t>
  </si>
  <si>
    <t>09371121</t>
  </si>
  <si>
    <t>Seubersdorf i.d.OPf., Gemeinde</t>
  </si>
  <si>
    <t>3k171</t>
  </si>
  <si>
    <t>09373160</t>
  </si>
  <si>
    <t>Velburg, St., Gemeinde</t>
  </si>
  <si>
    <t>3k188</t>
  </si>
  <si>
    <t>09373167</t>
  </si>
  <si>
    <t>Breitenbrunn M., Gemeinde</t>
  </si>
  <si>
    <t>3k028</t>
  </si>
  <si>
    <t>09373115</t>
  </si>
  <si>
    <t>Hohenburg M., Gemeinde</t>
  </si>
  <si>
    <t>3k071</t>
  </si>
  <si>
    <t>09371129</t>
  </si>
  <si>
    <t>Kastl M., Gemeinde</t>
  </si>
  <si>
    <t>3k077</t>
  </si>
  <si>
    <t>09371132</t>
  </si>
  <si>
    <t>Beratzhausen M., Gemeinde</t>
  </si>
  <si>
    <t>3k020</t>
  </si>
  <si>
    <t>09375118</t>
  </si>
  <si>
    <t>Königstein-Hirschbach - Grundschule, Schulverband</t>
  </si>
  <si>
    <t>3k082</t>
  </si>
  <si>
    <t>09371135</t>
  </si>
  <si>
    <t>Kümmersbruck, Gemeinde</t>
  </si>
  <si>
    <t>3k086</t>
  </si>
  <si>
    <t>09371136</t>
  </si>
  <si>
    <t>Neukirchen-Etzelwang - Grundschule -, Schulverband</t>
  </si>
  <si>
    <t>3k111</t>
  </si>
  <si>
    <t>09371141</t>
  </si>
  <si>
    <t>Poppenricht, Gemeinde</t>
  </si>
  <si>
    <t>3k140</t>
  </si>
  <si>
    <t>09371144</t>
  </si>
  <si>
    <t>Rieden, Schulverband</t>
  </si>
  <si>
    <t>3k151</t>
  </si>
  <si>
    <t>09371146</t>
  </si>
  <si>
    <t>Schmidmühlen M., Gemeinde</t>
  </si>
  <si>
    <t>3k161</t>
  </si>
  <si>
    <t>09371148</t>
  </si>
  <si>
    <t>Dietfurt a.d.Altmühl, St., Gemeinde</t>
  </si>
  <si>
    <t>3k040</t>
  </si>
  <si>
    <t>09373121</t>
  </si>
  <si>
    <t>Sulzbach-Rosenberg, St., Gemeinde</t>
  </si>
  <si>
    <t>3k175</t>
  </si>
  <si>
    <t>Berngau, Schulverband</t>
  </si>
  <si>
    <t>3k023</t>
  </si>
  <si>
    <t>09373114</t>
  </si>
  <si>
    <t>Freystadt, St., Gemeinde</t>
  </si>
  <si>
    <t>3k061</t>
  </si>
  <si>
    <t>09373126</t>
  </si>
  <si>
    <t>Mühlhausen, Gemeinde</t>
  </si>
  <si>
    <t>3k105</t>
  </si>
  <si>
    <t>Alteglofsheim-Köfering - Mittelschule -, Schulverband</t>
  </si>
  <si>
    <t>3k001</t>
  </si>
  <si>
    <t>09375113</t>
  </si>
  <si>
    <t>Schierling M., Gemeinde</t>
  </si>
  <si>
    <t>3k156</t>
  </si>
  <si>
    <t>196</t>
  </si>
  <si>
    <t>09375196</t>
  </si>
  <si>
    <t>Hemau, St., Gemeinde</t>
  </si>
  <si>
    <t>3k069</t>
  </si>
  <si>
    <t>Laaber, Schulverband</t>
  </si>
  <si>
    <t>3k087</t>
  </si>
  <si>
    <t>09375162</t>
  </si>
  <si>
    <t>Wörth - Grundschule -, Schulverband</t>
  </si>
  <si>
    <t>3k212</t>
  </si>
  <si>
    <t>09375209</t>
  </si>
  <si>
    <t>Arnschwang - Grundschule -, Schulverband</t>
  </si>
  <si>
    <t>3k010</t>
  </si>
  <si>
    <t>09372112</t>
  </si>
  <si>
    <t>Falkenstein M., Gemeinde</t>
  </si>
  <si>
    <t>3k051</t>
  </si>
  <si>
    <t>09372125</t>
  </si>
  <si>
    <t>Cham, St., Gemeinde</t>
  </si>
  <si>
    <t>3k035</t>
  </si>
  <si>
    <t>Montessori-Fördergemeinschaft Sünching und Umgebung e.V.</t>
  </si>
  <si>
    <t>3p031</t>
  </si>
  <si>
    <t>09375201</t>
  </si>
  <si>
    <t>Chamerau, Gemeinde</t>
  </si>
  <si>
    <t>3k036</t>
  </si>
  <si>
    <t>09372117</t>
  </si>
  <si>
    <t>Schulverband (Grundschule)</t>
  </si>
  <si>
    <t>Weiding-Gleißenberg - Grundschule -, Schulverband</t>
  </si>
  <si>
    <t>3k202</t>
  </si>
  <si>
    <t>09372174</t>
  </si>
  <si>
    <t>Eschlkam M., Gemeinde</t>
  </si>
  <si>
    <t>3k047</t>
  </si>
  <si>
    <t>09372124</t>
  </si>
  <si>
    <t>Falkenstein, Schulverband</t>
  </si>
  <si>
    <t>3k052</t>
  </si>
  <si>
    <t>Furth im Wald, St., Gemeinde</t>
  </si>
  <si>
    <t>3k064</t>
  </si>
  <si>
    <t>Furth i.Wald, Schulverband</t>
  </si>
  <si>
    <t>3k063</t>
  </si>
  <si>
    <t>Waldmünchen, St., Gemeinde</t>
  </si>
  <si>
    <t>3k197</t>
  </si>
  <si>
    <t>Kallmünz - Mittelschule -, Schulverband</t>
  </si>
  <si>
    <t>3k076</t>
  </si>
  <si>
    <t>09375156</t>
  </si>
  <si>
    <t>Lappersdorf M., Gemeinde</t>
  </si>
  <si>
    <t>3k089</t>
  </si>
  <si>
    <t>Arrach, Gemeinde</t>
  </si>
  <si>
    <t>3k011</t>
  </si>
  <si>
    <t>09372113</t>
  </si>
  <si>
    <t>Bad Kötzting, Stadt</t>
  </si>
  <si>
    <t>3k016</t>
  </si>
  <si>
    <t>Bad Kötzting, Schulverband</t>
  </si>
  <si>
    <t>3k015</t>
  </si>
  <si>
    <t>Teublitz, St., Gemeinde</t>
  </si>
  <si>
    <t>3k179</t>
  </si>
  <si>
    <t>09376170</t>
  </si>
  <si>
    <t>Miltach, Schulverband</t>
  </si>
  <si>
    <t>3k100</t>
  </si>
  <si>
    <t>09372143</t>
  </si>
  <si>
    <t>Pemfling, Gemeinde</t>
  </si>
  <si>
    <t>3k131</t>
  </si>
  <si>
    <t>09372146</t>
  </si>
  <si>
    <t>Rettenbach, Gemeinde</t>
  </si>
  <si>
    <t>3k150</t>
  </si>
  <si>
    <t>09372150</t>
  </si>
  <si>
    <t>Rimbach, Gemeinde</t>
  </si>
  <si>
    <t>3k152</t>
  </si>
  <si>
    <t>09372151</t>
  </si>
  <si>
    <t>Oberviechtach, Stadt</t>
  </si>
  <si>
    <t>3k126</t>
  </si>
  <si>
    <t>Regenstauf M., Gemeinde</t>
  </si>
  <si>
    <t>3k149</t>
  </si>
  <si>
    <t>Zeitlarn, Gemeinde</t>
  </si>
  <si>
    <t>3k214</t>
  </si>
  <si>
    <t>213</t>
  </si>
  <si>
    <t>09375213</t>
  </si>
  <si>
    <t>Runding, Gemeinde</t>
  </si>
  <si>
    <t>3k155</t>
  </si>
  <si>
    <t>09372155</t>
  </si>
  <si>
    <t>Schönthal, Gemeinde</t>
  </si>
  <si>
    <t>3k164</t>
  </si>
  <si>
    <t>Schorndorf, Gemeinde</t>
  </si>
  <si>
    <t>3k165</t>
  </si>
  <si>
    <t>09372158</t>
  </si>
  <si>
    <t>Traitsching, Gemeinde</t>
  </si>
  <si>
    <t>3k185</t>
  </si>
  <si>
    <t>09372164</t>
  </si>
  <si>
    <t>Zell, Gemeinde</t>
  </si>
  <si>
    <t>3k215</t>
  </si>
  <si>
    <t>09372167</t>
  </si>
  <si>
    <t>Waffenbrunn-Willmering - Grundschule -, Schulverband</t>
  </si>
  <si>
    <t>3k192</t>
  </si>
  <si>
    <t>09372168</t>
  </si>
  <si>
    <t>Cham -Mittelschule -, Schulverband</t>
  </si>
  <si>
    <t>3k033</t>
  </si>
  <si>
    <t>Lohberg, Gemeinde</t>
  </si>
  <si>
    <t>3k092</t>
  </si>
  <si>
    <t>09372178</t>
  </si>
  <si>
    <t>Fichtelnaabtal-Grundschule Ebnath-Neusorg, Schulverband</t>
  </si>
  <si>
    <t>3k054</t>
  </si>
  <si>
    <t>09377115</t>
  </si>
  <si>
    <t>Kemnath - Grundschule -, Schulverbund</t>
  </si>
  <si>
    <t>3k078</t>
  </si>
  <si>
    <t>Waldershof, St., Gemeinde</t>
  </si>
  <si>
    <t>3k196</t>
  </si>
  <si>
    <t>09377157</t>
  </si>
  <si>
    <t>Hohenfels M., Gemeinde</t>
  </si>
  <si>
    <t>3k072</t>
  </si>
  <si>
    <t>09373134</t>
  </si>
  <si>
    <t>Pirk, Gemeinde</t>
  </si>
  <si>
    <t>3k137</t>
  </si>
  <si>
    <t>09374146</t>
  </si>
  <si>
    <t>Neumarkt i.d.OPf. (Große Kreisstadt ), Gemeinde</t>
  </si>
  <si>
    <t>3k112</t>
  </si>
  <si>
    <t>Lupburg M., Gemeinde</t>
  </si>
  <si>
    <t>3k094</t>
  </si>
  <si>
    <t>09373143</t>
  </si>
  <si>
    <t>Parsberg, St., Gemeinde</t>
  </si>
  <si>
    <t>3k129</t>
  </si>
  <si>
    <t>Parsberg, Schulverband</t>
  </si>
  <si>
    <t>3k128</t>
  </si>
  <si>
    <t>Montessori Förderverein für den Stadt- und Landkreis Amberg e.V.</t>
  </si>
  <si>
    <t>3p030</t>
  </si>
  <si>
    <t>Postbauer-Heng, Schulverband</t>
  </si>
  <si>
    <t>3k142</t>
  </si>
  <si>
    <t>Pyrbaum M., Gemeinde</t>
  </si>
  <si>
    <t>3k145</t>
  </si>
  <si>
    <t>09373156</t>
  </si>
  <si>
    <t>Sengenthal, Gemeinde</t>
  </si>
  <si>
    <t>3k170</t>
  </si>
  <si>
    <t>09373159</t>
  </si>
  <si>
    <t>Trägerverein Freie Kath. Grundschule im Haus St. Marien Neumarkt e.V.</t>
  </si>
  <si>
    <t>3p051</t>
  </si>
  <si>
    <t>Weiherhammer, Gemeinde</t>
  </si>
  <si>
    <t>3k203</t>
  </si>
  <si>
    <t>09374166</t>
  </si>
  <si>
    <t>Nabburg, St., Gemeinde</t>
  </si>
  <si>
    <t>3k107</t>
  </si>
  <si>
    <t>Wernberg-Köblitz M., Gemeinde</t>
  </si>
  <si>
    <t>3k206</t>
  </si>
  <si>
    <t>09376150</t>
  </si>
  <si>
    <t>Altenstadt a.d.Waldnaab - Hauptschule -, Schulverband</t>
  </si>
  <si>
    <t>3k004</t>
  </si>
  <si>
    <t>09374111</t>
  </si>
  <si>
    <t>Altenstadt a.d.Waldnaab - Grundschule -, Schulverband</t>
  </si>
  <si>
    <t>3k003</t>
  </si>
  <si>
    <t>Bechtsrieth, Gemeinde</t>
  </si>
  <si>
    <t>3k019</t>
  </si>
  <si>
    <t>09374170</t>
  </si>
  <si>
    <t>Eslarn M., Gemeinde</t>
  </si>
  <si>
    <t>3k048</t>
  </si>
  <si>
    <t>09374118</t>
  </si>
  <si>
    <t>Etzenricht-Kohlberg, Schulverband</t>
  </si>
  <si>
    <t>3k049</t>
  </si>
  <si>
    <t>09374119</t>
  </si>
  <si>
    <t>Flossenbürg, Gemeinde</t>
  </si>
  <si>
    <t>3k057</t>
  </si>
  <si>
    <t>09374122</t>
  </si>
  <si>
    <t>Schwarzenfeld, Verwaltungsgemeinschaft</t>
  </si>
  <si>
    <t>3k168</t>
  </si>
  <si>
    <t>09376163</t>
  </si>
  <si>
    <t>Leuchtenberg M., Gemeinde</t>
  </si>
  <si>
    <t>3k091</t>
  </si>
  <si>
    <t>09374132</t>
  </si>
  <si>
    <t>Luhe-Wildenau M., Gemeinde</t>
  </si>
  <si>
    <t>3k093</t>
  </si>
  <si>
    <t>09374133</t>
  </si>
  <si>
    <t>Mantel M., Gemeinde</t>
  </si>
  <si>
    <t>3k096</t>
  </si>
  <si>
    <t>09374134</t>
  </si>
  <si>
    <t>Neustadt a.d.Waldnaab - Grundschule -, Schulverband</t>
  </si>
  <si>
    <t>3k117</t>
  </si>
  <si>
    <t>Neustadt - Hauptschule -, Schulverband</t>
  </si>
  <si>
    <t>3k116</t>
  </si>
  <si>
    <t>Parkstein - Grundschule -, Schulverband</t>
  </si>
  <si>
    <t>3k127</t>
  </si>
  <si>
    <t>09374144</t>
  </si>
  <si>
    <t>Püchersreuth, Gemeinde</t>
  </si>
  <si>
    <t>3k144</t>
  </si>
  <si>
    <t>09374150</t>
  </si>
  <si>
    <t>Schirmitz, Gemeinde</t>
  </si>
  <si>
    <t>3k157</t>
  </si>
  <si>
    <t>09374154</t>
  </si>
  <si>
    <t>Schlammersdorf, Schulverband</t>
  </si>
  <si>
    <t>3k158</t>
  </si>
  <si>
    <t>09374163</t>
  </si>
  <si>
    <t>Tännesberg M., Gemeinde</t>
  </si>
  <si>
    <t>3k177</t>
  </si>
  <si>
    <t>09374159</t>
  </si>
  <si>
    <t>Vohenstrauß, St., Gemeinde</t>
  </si>
  <si>
    <t>3k190</t>
  </si>
  <si>
    <t>Waidhaus M., Gemeinde</t>
  </si>
  <si>
    <t>3k193</t>
  </si>
  <si>
    <t>09374164</t>
  </si>
  <si>
    <t>Waldthurn, Schulverband</t>
  </si>
  <si>
    <t>3k200</t>
  </si>
  <si>
    <t>09374165</t>
  </si>
  <si>
    <t>Pfreimd, Verwaltungsgemeinschaft</t>
  </si>
  <si>
    <t>3k135</t>
  </si>
  <si>
    <t>09376153</t>
  </si>
  <si>
    <t>Bruck i.d.OPf. M., Gemeinde</t>
  </si>
  <si>
    <t>3k030</t>
  </si>
  <si>
    <t>09376117</t>
  </si>
  <si>
    <t>Nittenau, St., Gemeinde</t>
  </si>
  <si>
    <t>3k122</t>
  </si>
  <si>
    <t>Wackersdorf, Schulverband</t>
  </si>
  <si>
    <t>3k191</t>
  </si>
  <si>
    <t>Altenthann, Schulverband</t>
  </si>
  <si>
    <t>3k005</t>
  </si>
  <si>
    <t>09375114</t>
  </si>
  <si>
    <t>Neutraubling, St., Gemeinde</t>
  </si>
  <si>
    <t>3k120</t>
  </si>
  <si>
    <t>Neutraubling, Schulverband</t>
  </si>
  <si>
    <t>3k119</t>
  </si>
  <si>
    <t>Aufhausen-Pfakofen, Schulverband</t>
  </si>
  <si>
    <t>3k013</t>
  </si>
  <si>
    <t>09375115</t>
  </si>
  <si>
    <t>Bach a.d.Donau, Gemeinde</t>
  </si>
  <si>
    <t>3k014</t>
  </si>
  <si>
    <t>09375116</t>
  </si>
  <si>
    <t>Barbing - Grundschule -, Schulverband</t>
  </si>
  <si>
    <t>3k017</t>
  </si>
  <si>
    <t>09375117</t>
  </si>
  <si>
    <t>Bernhardswald, Gemeinde</t>
  </si>
  <si>
    <t>3k024</t>
  </si>
  <si>
    <t>09375119</t>
  </si>
  <si>
    <t>Schwandorf (Große Kreisstadt ), Gemeinde</t>
  </si>
  <si>
    <t>3k166</t>
  </si>
  <si>
    <t>Brennberg, Gemeinde</t>
  </si>
  <si>
    <t>3k029</t>
  </si>
  <si>
    <t>09375120</t>
  </si>
  <si>
    <t>Deuerling - Grundschule -, Schulverband</t>
  </si>
  <si>
    <t>3k038</t>
  </si>
  <si>
    <t>09375127</t>
  </si>
  <si>
    <t>Pentling, Gemeinde</t>
  </si>
  <si>
    <t>3k132</t>
  </si>
  <si>
    <t>09375180</t>
  </si>
  <si>
    <t>Wenzenbach, Gemeinde</t>
  </si>
  <si>
    <t>3k204</t>
  </si>
  <si>
    <t>208</t>
  </si>
  <si>
    <t>09375208</t>
  </si>
  <si>
    <t>Hagelstadt, Gemeinde</t>
  </si>
  <si>
    <t>3k067</t>
  </si>
  <si>
    <t>09375143</t>
  </si>
  <si>
    <t>Mintraching, Gemeinde</t>
  </si>
  <si>
    <t>3k101</t>
  </si>
  <si>
    <t>09375170</t>
  </si>
  <si>
    <t>Nittendorf M., Gemeinde</t>
  </si>
  <si>
    <t>3k123</t>
  </si>
  <si>
    <t>09375175</t>
  </si>
  <si>
    <t>Donaustauf, Gemeinde</t>
  </si>
  <si>
    <t>3k041</t>
  </si>
  <si>
    <t>09375130</t>
  </si>
  <si>
    <t>Obertraubling, Gemeinde</t>
  </si>
  <si>
    <t>3k124</t>
  </si>
  <si>
    <t>Pettendorf-Pielenhofen - Grundschule -, Schulverband</t>
  </si>
  <si>
    <t>3k133</t>
  </si>
  <si>
    <t>09375181</t>
  </si>
  <si>
    <t>Pfatter, Gemeinde</t>
  </si>
  <si>
    <t>3k134</t>
  </si>
  <si>
    <t>09375183</t>
  </si>
  <si>
    <t>Sinzing, Gemeinde</t>
  </si>
  <si>
    <t>3k172</t>
  </si>
  <si>
    <t>199</t>
  </si>
  <si>
    <t>09375199</t>
  </si>
  <si>
    <t>Sünching - Grundschule -, Schulverband</t>
  </si>
  <si>
    <t>3k176</t>
  </si>
  <si>
    <t>Tegernheim, Gemeinde</t>
  </si>
  <si>
    <t>3k178</t>
  </si>
  <si>
    <t>Thalmassing, Gemeinde</t>
  </si>
  <si>
    <t>3k181</t>
  </si>
  <si>
    <t>205</t>
  </si>
  <si>
    <t>09375205</t>
  </si>
  <si>
    <t>Wörth - Mittelschule -, Schulverband</t>
  </si>
  <si>
    <t>3k213</t>
  </si>
  <si>
    <t>210</t>
  </si>
  <si>
    <t>09375210</t>
  </si>
  <si>
    <t>Wolfsegg - Grundschule -, Schulverband</t>
  </si>
  <si>
    <t>3k211</t>
  </si>
  <si>
    <t>211</t>
  </si>
  <si>
    <t>09375211</t>
  </si>
  <si>
    <t>3p032</t>
  </si>
  <si>
    <t>09372130</t>
  </si>
  <si>
    <t>Altendorf, Gemeinde</t>
  </si>
  <si>
    <t>3k002</t>
  </si>
  <si>
    <t>09376112</t>
  </si>
  <si>
    <t>Bodenwöhr, Gemeinde</t>
  </si>
  <si>
    <t>3k027</t>
  </si>
  <si>
    <t>09376116</t>
  </si>
  <si>
    <t>Bruck i.d.Opf.-Bodenwöhr, Schulverband</t>
  </si>
  <si>
    <t>3k031</t>
  </si>
  <si>
    <t>Burglengenfeld, St., Gemeinde</t>
  </si>
  <si>
    <t>3k032</t>
  </si>
  <si>
    <t>Dieterskirchen, Gemeinde</t>
  </si>
  <si>
    <t>3k039</t>
  </si>
  <si>
    <t>09376122</t>
  </si>
  <si>
    <t>Fensterbach - Grundschule -, Schulverband</t>
  </si>
  <si>
    <t>3k053</t>
  </si>
  <si>
    <t>09376125</t>
  </si>
  <si>
    <t>Guteneck, Gemeinde</t>
  </si>
  <si>
    <t>3k066</t>
  </si>
  <si>
    <t>09376133</t>
  </si>
  <si>
    <t>Maxhütte-Haidhof, St., Gemeinde</t>
  </si>
  <si>
    <t>3k097</t>
  </si>
  <si>
    <t>Nabburg, Schulverband</t>
  </si>
  <si>
    <t>3k106</t>
  </si>
  <si>
    <t>Neukirchen-Balbini, Gemeinde</t>
  </si>
  <si>
    <t>3k110</t>
  </si>
  <si>
    <t>09376146</t>
  </si>
  <si>
    <t>Neunburg vorm Wald, St., Gemeinde</t>
  </si>
  <si>
    <t>3k115</t>
  </si>
  <si>
    <t>Neunburg vorm Wald, Schulverband</t>
  </si>
  <si>
    <t>3k114</t>
  </si>
  <si>
    <t>Niedermurach, Gemeinde</t>
  </si>
  <si>
    <t>3k121</t>
  </si>
  <si>
    <t>09376148</t>
  </si>
  <si>
    <t>Oberviechtach, Schulverband</t>
  </si>
  <si>
    <t>3k125</t>
  </si>
  <si>
    <t>Schmidgaden, Schulverband</t>
  </si>
  <si>
    <t>3k160</t>
  </si>
  <si>
    <t>09376159</t>
  </si>
  <si>
    <t>Schmidgaden, Gemeinde</t>
  </si>
  <si>
    <t>3k159</t>
  </si>
  <si>
    <t>Schönsee, Verwaltungsgemeinschaft</t>
  </si>
  <si>
    <t>3k163</t>
  </si>
  <si>
    <t>09376160</t>
  </si>
  <si>
    <t>Schwarzhofen, Markt</t>
  </si>
  <si>
    <t>3k169</t>
  </si>
  <si>
    <t>09376164</t>
  </si>
  <si>
    <t>Steinberg, Gemeinde</t>
  </si>
  <si>
    <t>3k174</t>
  </si>
  <si>
    <t>09376168</t>
  </si>
  <si>
    <t>Teunz, Schulverband</t>
  </si>
  <si>
    <t>3k180</t>
  </si>
  <si>
    <t>09376171</t>
  </si>
  <si>
    <t>Trausnitz, Gemeinde</t>
  </si>
  <si>
    <t>3k186</t>
  </si>
  <si>
    <t>09376173</t>
  </si>
  <si>
    <t>Winklarn, Schulverband</t>
  </si>
  <si>
    <t>3k210</t>
  </si>
  <si>
    <t>09376178</t>
  </si>
  <si>
    <t>Bärnau, St., Gemeinde</t>
  </si>
  <si>
    <t>3k018</t>
  </si>
  <si>
    <t>09377112</t>
  </si>
  <si>
    <t>Fichtelnaabtal-Mittelschule Ebnath-Neusorg, Schulverband</t>
  </si>
  <si>
    <t>3k055</t>
  </si>
  <si>
    <t>Falkenberg, Schulverband</t>
  </si>
  <si>
    <t>3k050</t>
  </si>
  <si>
    <t>09377117</t>
  </si>
  <si>
    <t>Friedenfels, Gemeinde</t>
  </si>
  <si>
    <t>3k062</t>
  </si>
  <si>
    <t>09377118</t>
  </si>
  <si>
    <t>Mähring M., Gemeinde</t>
  </si>
  <si>
    <t>3k095</t>
  </si>
  <si>
    <t>09377139</t>
  </si>
  <si>
    <t>Immenreuth, Gemeinde</t>
  </si>
  <si>
    <t>3k075</t>
  </si>
  <si>
    <t>Kemnath - Mittelschule -, Schulverbund</t>
  </si>
  <si>
    <t>3k079</t>
  </si>
  <si>
    <t>Konnersreuth M., Gemeinde</t>
  </si>
  <si>
    <t>3k083</t>
  </si>
  <si>
    <t>Krummennaab - Grundschule -, Schulverband</t>
  </si>
  <si>
    <t>3k084</t>
  </si>
  <si>
    <t>09377132</t>
  </si>
  <si>
    <t>Kulmain, Gemeinde</t>
  </si>
  <si>
    <t>3k085</t>
  </si>
  <si>
    <t>09377133</t>
  </si>
  <si>
    <t>Mitterteich - Grundschule -, Schulverband</t>
  </si>
  <si>
    <t>3k102</t>
  </si>
  <si>
    <t>Mitterteich - Mittelschule -, Schulverband</t>
  </si>
  <si>
    <t>3k103</t>
  </si>
  <si>
    <t>Neualbenreuth, Schulverband</t>
  </si>
  <si>
    <t>3k108</t>
  </si>
  <si>
    <t>09377142</t>
  </si>
  <si>
    <t>Pechbrunn, Gemeinde</t>
  </si>
  <si>
    <t>3k130</t>
  </si>
  <si>
    <t>09377145</t>
  </si>
  <si>
    <t>Plößberg M., Gemeinde</t>
  </si>
  <si>
    <t>3k139</t>
  </si>
  <si>
    <t>09377146</t>
  </si>
  <si>
    <t>Tirschenreuth, St., Gemeinde</t>
  </si>
  <si>
    <t>3k184</t>
  </si>
  <si>
    <t>Waldsassen, St., Gemeinde</t>
  </si>
  <si>
    <t>3k199</t>
  </si>
  <si>
    <t>Waldsassen, Schulverband</t>
  </si>
  <si>
    <t>3k198</t>
  </si>
  <si>
    <t>Wiesau - Grundschule -, Schulverband</t>
  </si>
  <si>
    <t>3k207</t>
  </si>
  <si>
    <t>Wiesau - Hauptschule -, Schulverband</t>
  </si>
  <si>
    <t>3k208</t>
  </si>
  <si>
    <t>Katholisches Bildungszentrum am Oberen Stephansberg e.V.</t>
  </si>
  <si>
    <t>4p034</t>
  </si>
  <si>
    <t>4p053</t>
  </si>
  <si>
    <t>privates Förderzentrum</t>
  </si>
  <si>
    <t>Coburg Inklusiv gGmbH</t>
  </si>
  <si>
    <t>4p056</t>
  </si>
  <si>
    <t>RDJ Rummelsberger Dienste für junge Menschen gGmbH</t>
  </si>
  <si>
    <t>4p052</t>
  </si>
  <si>
    <t>Diakoniewerk Martinsberg e.V.</t>
  </si>
  <si>
    <t>4p017</t>
  </si>
  <si>
    <t>Hilfe f.d. behind. Kind Bayreuth gGmbH</t>
  </si>
  <si>
    <t>4p030</t>
  </si>
  <si>
    <t>Lebenshilfe im Fichtelgebirge e.V.</t>
  </si>
  <si>
    <t>4p045</t>
  </si>
  <si>
    <t>Lebenshilfe für Menschen mit Behinderung – Stadt und Landkreis Hof e.V.</t>
  </si>
  <si>
    <t>4p042</t>
  </si>
  <si>
    <t>Berufsschulen Stadt und Landkreis Bamberg, Zweckverband</t>
  </si>
  <si>
    <t>4k018</t>
  </si>
  <si>
    <t>Zweckverband Berufsschule und Bildung in Stadt und Landkreis Hof</t>
  </si>
  <si>
    <t>4k203</t>
  </si>
  <si>
    <t>Bamberger Akademie. f. Gesundheitsberufe gGmbH</t>
  </si>
  <si>
    <t>4p003</t>
  </si>
  <si>
    <t>4p026</t>
  </si>
  <si>
    <t>09477121</t>
  </si>
  <si>
    <t>4p027</t>
  </si>
  <si>
    <t>4p007</t>
  </si>
  <si>
    <t>Klinikum Bayreuth GmbH</t>
  </si>
  <si>
    <t>4p036</t>
  </si>
  <si>
    <t>Bayerisches Rotes Kreuz – Kreisverband Kulmbach</t>
  </si>
  <si>
    <t>4p006</t>
  </si>
  <si>
    <t>09477156</t>
  </si>
  <si>
    <t>Diakonie Hochfranken Jugend- und Familienhilfe Marienberg Psychologische Beratung gGmbH</t>
  </si>
  <si>
    <t>4p016</t>
  </si>
  <si>
    <t>Caritas-Diakonie Schulträger gGmbH Bamberg</t>
  </si>
  <si>
    <t>4p008</t>
  </si>
  <si>
    <t>Sonderpädagogik für Kinder im Coburger Land e.V.</t>
  </si>
  <si>
    <t>4p066</t>
  </si>
  <si>
    <t>Lebenshilfe Bamberg e.V.</t>
  </si>
  <si>
    <t>4p041</t>
  </si>
  <si>
    <t>Bayerisches Rotes Kreuz – Kreisverband Bayreuth</t>
  </si>
  <si>
    <t>4p005</t>
  </si>
  <si>
    <t>Medau-Schule,priv. gGmbH</t>
  </si>
  <si>
    <t>4p046</t>
  </si>
  <si>
    <t>Hilfe für Schüler an Förderschulen im Landkreis Bamberg e.V.</t>
  </si>
  <si>
    <t>4p031</t>
  </si>
  <si>
    <t>09471120</t>
  </si>
  <si>
    <t>Verein Hilfe f. d. lernbeh. Kind e.V. im Lkr. Kronach</t>
  </si>
  <si>
    <t>4p061</t>
  </si>
  <si>
    <t>Verein Hilfe für das behinderte Kind e.V. Pegnitz</t>
  </si>
  <si>
    <t>4p062</t>
  </si>
  <si>
    <t>Caritasverband der Erzdiözese Bamberg e.V.</t>
  </si>
  <si>
    <t>4p010</t>
  </si>
  <si>
    <t>Hilfe für das lernbehind. Kind im Landkreis Wunsiedel i.Fichtelgebirge e.V. in Marktredwitz</t>
  </si>
  <si>
    <t>4p063</t>
  </si>
  <si>
    <t>Kommunalunternehmen Gesundheitseinrichtungen des Bezirks Oberfranken – Anstalt des öffentlichen Rechts.</t>
  </si>
  <si>
    <t>4k088</t>
  </si>
  <si>
    <t>Klinikum Forchheim - Fränkische Schweiz gGmbH</t>
  </si>
  <si>
    <t>4p039</t>
  </si>
  <si>
    <t>Klinikum Fichtelgebirge gGmbH</t>
  </si>
  <si>
    <t>4p038</t>
  </si>
  <si>
    <t>Arbeiterwohlfahrt Kreisverband Kulmbach e.V.</t>
  </si>
  <si>
    <t>4p001</t>
  </si>
  <si>
    <t>Lebenshilfe für Menschen mit geistiger Behinderung e.V. Forchheim</t>
  </si>
  <si>
    <t>4p044</t>
  </si>
  <si>
    <t>Lebenshilfe für Menschen mit Behinderung, Kreisvereinigung Kronach e.V.</t>
  </si>
  <si>
    <t>4p043</t>
  </si>
  <si>
    <t>REGIOMED Klinikum Lichtenfels</t>
  </si>
  <si>
    <t>4p054</t>
  </si>
  <si>
    <t>4p051</t>
  </si>
  <si>
    <t>4p067</t>
  </si>
  <si>
    <t>Schwesternschaft Nürnberg vom BRK e.V.</t>
  </si>
  <si>
    <t>4p057</t>
  </si>
  <si>
    <t>09477143</t>
  </si>
  <si>
    <t>Deutsche Provinz der Salesianer Don Boscos</t>
  </si>
  <si>
    <t>4p012</t>
  </si>
  <si>
    <t>Euro-Berufsfachschule für Wirtschaft und Fremdsprachen gemeinnützige GmbH Bamberg</t>
  </si>
  <si>
    <t>4p023</t>
  </si>
  <si>
    <t>ASCO Schulen-Gruppe gemeinnützige GmbH</t>
  </si>
  <si>
    <t>4p002</t>
  </si>
  <si>
    <t>Klinikum Coburg GmbH</t>
  </si>
  <si>
    <t>4p037</t>
  </si>
  <si>
    <t>Kliniken HochFranken, Anstalt des öff. Rechts d. Lkr. Hof</t>
  </si>
  <si>
    <t>4p035</t>
  </si>
  <si>
    <t>09478120</t>
  </si>
  <si>
    <t>Gemeinnützige Quadriga GmbH Bamberg</t>
  </si>
  <si>
    <t>4p028</t>
  </si>
  <si>
    <t>Bezirk Oberfranken</t>
  </si>
  <si>
    <t>4k020</t>
  </si>
  <si>
    <t>09475142</t>
  </si>
  <si>
    <t>Deutsche Angestellten-Akademie - Wirtschaftsfachschule GmbH</t>
  </si>
  <si>
    <t>4p011</t>
  </si>
  <si>
    <t>Freistaat Bayern - Fachschule Textiltechnik Münchberg</t>
  </si>
  <si>
    <t>4x902</t>
  </si>
  <si>
    <t>Krankenhauszweckverband Bayreuth</t>
  </si>
  <si>
    <t>4k091</t>
  </si>
  <si>
    <t>4p029</t>
  </si>
  <si>
    <t>Berufsfachschule für Musik und Sing- und Musikschulwerk Oberfranken, Zweckverband</t>
  </si>
  <si>
    <t>4k017</t>
  </si>
  <si>
    <t>09473112</t>
  </si>
  <si>
    <t>Bamberger Bildungszentrum für Altenpflege gemeinnützige GmbH</t>
  </si>
  <si>
    <t>4p004</t>
  </si>
  <si>
    <t>4p013</t>
  </si>
  <si>
    <t>Diakonie Hochfranken Diakonie am Campus gGmbH</t>
  </si>
  <si>
    <t>4p015</t>
  </si>
  <si>
    <t>Kolping-Schulwerk gGmbH Bamberg</t>
  </si>
  <si>
    <t>4p040</t>
  </si>
  <si>
    <t>Initiative Johanni e.V.</t>
  </si>
  <si>
    <t>4p032</t>
  </si>
  <si>
    <t>Jean-Paul-Verein Bayreuth e.V.</t>
  </si>
  <si>
    <t>4p033</t>
  </si>
  <si>
    <t>Bischberg, Gemeinde</t>
  </si>
  <si>
    <t>4k022</t>
  </si>
  <si>
    <t>09471117</t>
  </si>
  <si>
    <t>Integrative Erziehung Bayreuth e.V.</t>
  </si>
  <si>
    <t>4p064</t>
  </si>
  <si>
    <t>Montessori Bamberg e.V.</t>
  </si>
  <si>
    <t>4p047</t>
  </si>
  <si>
    <t>Montessori Fördergemeinschaft Fichtelgebirge e.V.</t>
  </si>
  <si>
    <t>4p048</t>
  </si>
  <si>
    <t>09479112</t>
  </si>
  <si>
    <t>Oberhaid, Gemeinde</t>
  </si>
  <si>
    <t>4k126</t>
  </si>
  <si>
    <t>09471165</t>
  </si>
  <si>
    <t>Hirschaid M., Gemeinde</t>
  </si>
  <si>
    <t>4k073</t>
  </si>
  <si>
    <t>Hallerndorf, Schulverband</t>
  </si>
  <si>
    <t>4k064</t>
  </si>
  <si>
    <t>09474133</t>
  </si>
  <si>
    <t>Strullendorf, Gemeinde</t>
  </si>
  <si>
    <t>4k171</t>
  </si>
  <si>
    <t>195</t>
  </si>
  <si>
    <t>09471195</t>
  </si>
  <si>
    <t>Neuenmarkt-Wirsberg - Mittelschule -, Schulverband</t>
  </si>
  <si>
    <t>4k121</t>
  </si>
  <si>
    <t>Neudrossenfeld, Gemeinde</t>
  </si>
  <si>
    <t>4k120</t>
  </si>
  <si>
    <t>09477142</t>
  </si>
  <si>
    <t>Eckersdorf, Gemeinde</t>
  </si>
  <si>
    <t>4k041</t>
  </si>
  <si>
    <t>09472131</t>
  </si>
  <si>
    <t>Hummeltal, Schulverband</t>
  </si>
  <si>
    <t>4k078</t>
  </si>
  <si>
    <t>09472155</t>
  </si>
  <si>
    <t>Creußen, Schulverband</t>
  </si>
  <si>
    <t>4k033</t>
  </si>
  <si>
    <t>09472127</t>
  </si>
  <si>
    <t>Ebermannstadt, Schulverband</t>
  </si>
  <si>
    <t>4k038</t>
  </si>
  <si>
    <t>Küps M., Gemeinde</t>
  </si>
  <si>
    <t>4k097</t>
  </si>
  <si>
    <t>09476146</t>
  </si>
  <si>
    <t>Steinwiesen, Markt</t>
  </si>
  <si>
    <t>4k169</t>
  </si>
  <si>
    <t>09476177</t>
  </si>
  <si>
    <t>Marktleugast M., Gemeinde</t>
  </si>
  <si>
    <t>4k105</t>
  </si>
  <si>
    <t>09477138</t>
  </si>
  <si>
    <t>Stadtsteinach, Verwaltungsgemeinschaft</t>
  </si>
  <si>
    <t>4k164</t>
  </si>
  <si>
    <t>Kirchenlamitz - Mittelschule -, Schulverband</t>
  </si>
  <si>
    <t>4k085</t>
  </si>
  <si>
    <t>09479129</t>
  </si>
  <si>
    <t>Hallstadt, St., Gemeinde</t>
  </si>
  <si>
    <t>4k065</t>
  </si>
  <si>
    <t>09471140</t>
  </si>
  <si>
    <t>Tröstau-Nagel - Kösseine-Mittelschule -, Schulverband</t>
  </si>
  <si>
    <t>4k178</t>
  </si>
  <si>
    <t>09479161</t>
  </si>
  <si>
    <t>Litzendorf, Gemeinde</t>
  </si>
  <si>
    <t>4k102</t>
  </si>
  <si>
    <t>09471155</t>
  </si>
  <si>
    <t>09471159</t>
  </si>
  <si>
    <t>Baunach, Verwaltungsgemeinschaft</t>
  </si>
  <si>
    <t>4k013</t>
  </si>
  <si>
    <t>09471115</t>
  </si>
  <si>
    <t>Breitengüßbach, Schulverband</t>
  </si>
  <si>
    <t>4k025</t>
  </si>
  <si>
    <t>09471119</t>
  </si>
  <si>
    <t>Rattelsdorf M., Gemeinde</t>
  </si>
  <si>
    <t>4k140</t>
  </si>
  <si>
    <t>09471174</t>
  </si>
  <si>
    <t>09476154</t>
  </si>
  <si>
    <t>Zapfendorf M., Gemeinde</t>
  </si>
  <si>
    <t>4k201</t>
  </si>
  <si>
    <t>09471214</t>
  </si>
  <si>
    <t>Weidenberg, Grund- und Mittelschulverband</t>
  </si>
  <si>
    <t>4k187</t>
  </si>
  <si>
    <t>09472199</t>
  </si>
  <si>
    <t>Eggolsheim M., Gemeinde</t>
  </si>
  <si>
    <t>4k043</t>
  </si>
  <si>
    <t>Heroldsbach, Schulverband</t>
  </si>
  <si>
    <t>4k070</t>
  </si>
  <si>
    <t>09474135</t>
  </si>
  <si>
    <t>Forchheim (Große Kreisstadt ), Gemeinde</t>
  </si>
  <si>
    <t>4k048</t>
  </si>
  <si>
    <t>Montessori-Pädagogik Forchheim e.V.</t>
  </si>
  <si>
    <t>4p049</t>
  </si>
  <si>
    <t>Speichersdorf, Gemeinde</t>
  </si>
  <si>
    <t>4k161</t>
  </si>
  <si>
    <t>09472190</t>
  </si>
  <si>
    <t>Burgebrach, Schulverband</t>
  </si>
  <si>
    <t>4k027</t>
  </si>
  <si>
    <t>Bischberg, Schulverband</t>
  </si>
  <si>
    <t>4k023</t>
  </si>
  <si>
    <t>Burgebrach, Markt</t>
  </si>
  <si>
    <t>4k026</t>
  </si>
  <si>
    <t>Burgwindheim, Schulverband</t>
  </si>
  <si>
    <t>4k029</t>
  </si>
  <si>
    <t>09471122</t>
  </si>
  <si>
    <t>Buttenheim-Altendorf, Schulverband</t>
  </si>
  <si>
    <t>4k030</t>
  </si>
  <si>
    <t>09471123</t>
  </si>
  <si>
    <t>Ebrach M., Gemeinde</t>
  </si>
  <si>
    <t>4k040</t>
  </si>
  <si>
    <t>Frensdorf-Pettstadt - Grundschule -, Schulverband</t>
  </si>
  <si>
    <t>4k051</t>
  </si>
  <si>
    <t>09471131</t>
  </si>
  <si>
    <t>Priesendorf-Lisberg-Walsdorf, Schulverband</t>
  </si>
  <si>
    <t>4k139</t>
  </si>
  <si>
    <t>09471173</t>
  </si>
  <si>
    <t>Stegaurach, Gemeinde</t>
  </si>
  <si>
    <t>4k167</t>
  </si>
  <si>
    <t>191</t>
  </si>
  <si>
    <t>09471191</t>
  </si>
  <si>
    <t>Gundelsheim, Gemeinde</t>
  </si>
  <si>
    <t>4k062</t>
  </si>
  <si>
    <t>09471137</t>
  </si>
  <si>
    <t>Heiligenstadt, Markt</t>
  </si>
  <si>
    <t>4k067</t>
  </si>
  <si>
    <t>09471142</t>
  </si>
  <si>
    <t>Schlüsselfeld, St., Gemeinde</t>
  </si>
  <si>
    <t>4k150</t>
  </si>
  <si>
    <t>220</t>
  </si>
  <si>
    <t>09471220</t>
  </si>
  <si>
    <t>Kemmern, Gemeinde</t>
  </si>
  <si>
    <t>4k082</t>
  </si>
  <si>
    <t>09471150</t>
  </si>
  <si>
    <t>Königsfeld - Grundschule -, Schulverband</t>
  </si>
  <si>
    <t>4k089</t>
  </si>
  <si>
    <t>09471151</t>
  </si>
  <si>
    <t>Evang. Schulverein Hof e.V.</t>
  </si>
  <si>
    <t>4p025</t>
  </si>
  <si>
    <t>Bad Berneck, St., Gemeinde</t>
  </si>
  <si>
    <t>4k006</t>
  </si>
  <si>
    <t>09472116</t>
  </si>
  <si>
    <t>Pommersfelden - Grundschule -, Schulverband</t>
  </si>
  <si>
    <t>4k132</t>
  </si>
  <si>
    <t>09471172</t>
  </si>
  <si>
    <t>Gefrees, Stadt</t>
  </si>
  <si>
    <t>4k054</t>
  </si>
  <si>
    <t>Bindlach, Gemeinde</t>
  </si>
  <si>
    <t>4k021</t>
  </si>
  <si>
    <t>09472119</t>
  </si>
  <si>
    <t>Scheßlitz-Grundschule, Schulverband</t>
  </si>
  <si>
    <t>4k147</t>
  </si>
  <si>
    <t>Schönbrunn-Ampferbach - Grundschule -, Schulverband</t>
  </si>
  <si>
    <t>4k152</t>
  </si>
  <si>
    <t>09471186</t>
  </si>
  <si>
    <t>Pottenstein, St., Gemeinde</t>
  </si>
  <si>
    <t>4k133</t>
  </si>
  <si>
    <t>09472179</t>
  </si>
  <si>
    <t>Stadelhofen - Grundschule -, Schulverband</t>
  </si>
  <si>
    <t>4k163</t>
  </si>
  <si>
    <t>09471189</t>
  </si>
  <si>
    <t>Viereth-Trunstadt, Gemeinde</t>
  </si>
  <si>
    <t>4k182</t>
  </si>
  <si>
    <t>207</t>
  </si>
  <si>
    <t>09471207</t>
  </si>
  <si>
    <t>Walsdorf, Gemeinde (mit Ortsteil Aurachgrund)</t>
  </si>
  <si>
    <t>4k185</t>
  </si>
  <si>
    <t>09471208</t>
  </si>
  <si>
    <t>Gößweinstein, Schulverband</t>
  </si>
  <si>
    <t>4k057</t>
  </si>
  <si>
    <t>09474129</t>
  </si>
  <si>
    <t>Scheßlitz-Hauptschule, Schulverband</t>
  </si>
  <si>
    <t>4k148</t>
  </si>
  <si>
    <t>Bad Rodach, St., Gemeinde</t>
  </si>
  <si>
    <t>4k008</t>
  </si>
  <si>
    <t>09473158</t>
  </si>
  <si>
    <t>Seßlach, St., Gemeinde</t>
  </si>
  <si>
    <t>4k158</t>
  </si>
  <si>
    <t>09473165</t>
  </si>
  <si>
    <t>Ahorntal, Schulverband</t>
  </si>
  <si>
    <t>4k002</t>
  </si>
  <si>
    <t>09472111</t>
  </si>
  <si>
    <t>Heinersreuth, Gemeinde</t>
  </si>
  <si>
    <t>4k068</t>
  </si>
  <si>
    <t>09472150</t>
  </si>
  <si>
    <t>Bad Berneck, Schulverband</t>
  </si>
  <si>
    <t>4k007</t>
  </si>
  <si>
    <t>Betzenstein, Verwaltungsgemeinschaft</t>
  </si>
  <si>
    <t>4k019</t>
  </si>
  <si>
    <t>09472118</t>
  </si>
  <si>
    <t>Bischofsgrün, Gemeinde</t>
  </si>
  <si>
    <t>4k024</t>
  </si>
  <si>
    <t>09472121</t>
  </si>
  <si>
    <t>Fichtelberg, Gemeinde</t>
  </si>
  <si>
    <t>4k047</t>
  </si>
  <si>
    <t>09472138</t>
  </si>
  <si>
    <t>Goldkronach, Stadt</t>
  </si>
  <si>
    <t>4k056</t>
  </si>
  <si>
    <t>09472143</t>
  </si>
  <si>
    <t>Untersiemau, Gemeinde</t>
  </si>
  <si>
    <t>4k180</t>
  </si>
  <si>
    <t>09473170</t>
  </si>
  <si>
    <t>Kirchenpingarten, Gemeinde</t>
  </si>
  <si>
    <t>4k087</t>
  </si>
  <si>
    <t>09472156</t>
  </si>
  <si>
    <t>Mistelbach, Gemeinde</t>
  </si>
  <si>
    <t>4k115</t>
  </si>
  <si>
    <t>09472166</t>
  </si>
  <si>
    <t>Mistelgau-Glashütten, Schulverband</t>
  </si>
  <si>
    <t>4k116</t>
  </si>
  <si>
    <t>09472167</t>
  </si>
  <si>
    <t>Pegnitz, St., Gemeinde</t>
  </si>
  <si>
    <t>4k130</t>
  </si>
  <si>
    <t>Pegnitz, Mittelschulverband</t>
  </si>
  <si>
    <t>4k129</t>
  </si>
  <si>
    <t>Ebersdorf bei Coburg, Gemeinde</t>
  </si>
  <si>
    <t>4k039</t>
  </si>
  <si>
    <t>09473121</t>
  </si>
  <si>
    <t>Sonnefeld, Gemeinde</t>
  </si>
  <si>
    <t>4k160</t>
  </si>
  <si>
    <t>09473166</t>
  </si>
  <si>
    <t>Kirchehrenbach, Gemeinde</t>
  </si>
  <si>
    <t>4k083</t>
  </si>
  <si>
    <t>09474143</t>
  </si>
  <si>
    <t>Schnabelwaid M., Gemeinde</t>
  </si>
  <si>
    <t>4k151</t>
  </si>
  <si>
    <t>09472184</t>
  </si>
  <si>
    <t>Zell im Fichtelgebirge, Markt</t>
  </si>
  <si>
    <t>4k202</t>
  </si>
  <si>
    <t>09475189</t>
  </si>
  <si>
    <t>Pressig, Markt</t>
  </si>
  <si>
    <t>4k136</t>
  </si>
  <si>
    <t>09476164</t>
  </si>
  <si>
    <t>Waischenfeld, Stadt</t>
  </si>
  <si>
    <t>4k183</t>
  </si>
  <si>
    <t>09472197</t>
  </si>
  <si>
    <t>Warmensteinach, Gemeinde</t>
  </si>
  <si>
    <t>4k186</t>
  </si>
  <si>
    <t>09472198</t>
  </si>
  <si>
    <t>Hollfeld-Wonsees-Plankenfels - Grundschule -, Schulverband</t>
  </si>
  <si>
    <t>4k077</t>
  </si>
  <si>
    <t>Schwarzenbach a.Wald, St., Gemeinde</t>
  </si>
  <si>
    <t>4k155</t>
  </si>
  <si>
    <t>09475169</t>
  </si>
  <si>
    <t>Selbitz, St., Gemeinde</t>
  </si>
  <si>
    <t>4k157</t>
  </si>
  <si>
    <t>09475171</t>
  </si>
  <si>
    <t>Oberkotzau M., Gemeinde</t>
  </si>
  <si>
    <t>4k127</t>
  </si>
  <si>
    <t>09475158</t>
  </si>
  <si>
    <t>Ahorn, Gemeinde</t>
  </si>
  <si>
    <t>4k001</t>
  </si>
  <si>
    <t>Dörfles-Esbach, Gemeinde</t>
  </si>
  <si>
    <t>4k035</t>
  </si>
  <si>
    <t>09473120</t>
  </si>
  <si>
    <t>Steinbach a.Wald, Gemeinde</t>
  </si>
  <si>
    <t>4k168</t>
  </si>
  <si>
    <t>09476175</t>
  </si>
  <si>
    <t>Großheirath, Gemeinde</t>
  </si>
  <si>
    <t>4k060</t>
  </si>
  <si>
    <t>09473132</t>
  </si>
  <si>
    <t>Grub a.Forst, Verwaltungsgemeinschaft</t>
  </si>
  <si>
    <t>4k061</t>
  </si>
  <si>
    <t>09473134</t>
  </si>
  <si>
    <t>Lautertal, Gemeinde</t>
  </si>
  <si>
    <t>4k099</t>
  </si>
  <si>
    <t>09473141</t>
  </si>
  <si>
    <t>Meeder, Gemeinde</t>
  </si>
  <si>
    <t>4k111</t>
  </si>
  <si>
    <t>09473144</t>
  </si>
  <si>
    <t>Neustadt b.Coburg (Große Kreisstadt ), Gemeinde</t>
  </si>
  <si>
    <t>4k124</t>
  </si>
  <si>
    <t>Rödental, St., Gemeinde</t>
  </si>
  <si>
    <t>4k144</t>
  </si>
  <si>
    <t>09473159</t>
  </si>
  <si>
    <t>Itzgrund, Gemeinde</t>
  </si>
  <si>
    <t>4k080</t>
  </si>
  <si>
    <t>09473138</t>
  </si>
  <si>
    <t>Sonnefeld - Mittelschule -, Schulverband</t>
  </si>
  <si>
    <t>4k159</t>
  </si>
  <si>
    <t>Kulmbach (Große Kreisstadt ), Gemeinde</t>
  </si>
  <si>
    <t>4k095</t>
  </si>
  <si>
    <t>Mainleus M., Gemeinde</t>
  </si>
  <si>
    <t>4k104</t>
  </si>
  <si>
    <t>Weidhausen b.Coburg, Gemeinde</t>
  </si>
  <si>
    <t>4k188</t>
  </si>
  <si>
    <t>09473174</t>
  </si>
  <si>
    <t>Weitramsdorf, Gemeinde</t>
  </si>
  <si>
    <t>4k194</t>
  </si>
  <si>
    <t>09473175</t>
  </si>
  <si>
    <t>Ebensfeld M., Gemeinde</t>
  </si>
  <si>
    <t>4k037</t>
  </si>
  <si>
    <t>Michelau i.OFr., Gemeinde</t>
  </si>
  <si>
    <t>4k114</t>
  </si>
  <si>
    <t>09478145</t>
  </si>
  <si>
    <t>Bad Staffelstein, St., Gemeinde</t>
  </si>
  <si>
    <t>4k009</t>
  </si>
  <si>
    <t>Redwitz a.d.Rodach - Grund- und Mittelschule -, Schulverband</t>
  </si>
  <si>
    <t>4k141</t>
  </si>
  <si>
    <t>09478155</t>
  </si>
  <si>
    <t>Feilitzsch, Verwaltungsgemeinschaft</t>
  </si>
  <si>
    <t>4k046</t>
  </si>
  <si>
    <t>09475123</t>
  </si>
  <si>
    <t>Dormitz-Hetzles-Kleinsendelbach, Schulverband</t>
  </si>
  <si>
    <t>4k036</t>
  </si>
  <si>
    <t>09474119</t>
  </si>
  <si>
    <t>Effeltrich, Gemeinde</t>
  </si>
  <si>
    <t>4k042</t>
  </si>
  <si>
    <t>09474122</t>
  </si>
  <si>
    <t>Egloffstein, Markt</t>
  </si>
  <si>
    <t>4k044</t>
  </si>
  <si>
    <t>09474124</t>
  </si>
  <si>
    <t>Gräfenberg, St., Gemeinde</t>
  </si>
  <si>
    <t>4k059</t>
  </si>
  <si>
    <t>Hausen Lkr. Forchheim, Gemeinde</t>
  </si>
  <si>
    <t>4k066</t>
  </si>
  <si>
    <t>09474134</t>
  </si>
  <si>
    <t>Hiltpoltstein, Markt</t>
  </si>
  <si>
    <t>4k071</t>
  </si>
  <si>
    <t>09474138</t>
  </si>
  <si>
    <t>Igensdorf - Grundschule -, Schulverband</t>
  </si>
  <si>
    <t>4k079</t>
  </si>
  <si>
    <t>09474140</t>
  </si>
  <si>
    <t>Kirchehrenbach, Schulverband</t>
  </si>
  <si>
    <t>4k084</t>
  </si>
  <si>
    <t>Langensendelbach-Marloffstein, Schulverband</t>
  </si>
  <si>
    <t>4k098</t>
  </si>
  <si>
    <t>09474146</t>
  </si>
  <si>
    <t>Ehrenbürg, Schulverband</t>
  </si>
  <si>
    <t>4k045</t>
  </si>
  <si>
    <t>09474147</t>
  </si>
  <si>
    <t>Neunkirchen a.Brand M., Gemeinde</t>
  </si>
  <si>
    <t>4k122</t>
  </si>
  <si>
    <t>09474154</t>
  </si>
  <si>
    <t>Obertrubach, Gemeinde</t>
  </si>
  <si>
    <t>4k128</t>
  </si>
  <si>
    <t>09474156</t>
  </si>
  <si>
    <t>Pinzberg, Gemeinde</t>
  </si>
  <si>
    <t>4k131</t>
  </si>
  <si>
    <t>09474158</t>
  </si>
  <si>
    <t>Poxdorf, Gemeinde</t>
  </si>
  <si>
    <t>4k134</t>
  </si>
  <si>
    <t>09474160</t>
  </si>
  <si>
    <t>Pretzfeld M., Gemeinde</t>
  </si>
  <si>
    <t>4k138</t>
  </si>
  <si>
    <t>09474161</t>
  </si>
  <si>
    <t>Unterleinleiter, Gemeinde</t>
  </si>
  <si>
    <t>4k179</t>
  </si>
  <si>
    <t>09474168</t>
  </si>
  <si>
    <t>Weilersbach, Gemeinde</t>
  </si>
  <si>
    <t>4k189</t>
  </si>
  <si>
    <t>09474171</t>
  </si>
  <si>
    <t>Wiesenthau, Gemeinde</t>
  </si>
  <si>
    <t>4k195</t>
  </si>
  <si>
    <t>09474175</t>
  </si>
  <si>
    <t>Wiesenttal M., Gemeinde</t>
  </si>
  <si>
    <t>4k196</t>
  </si>
  <si>
    <t>09474176</t>
  </si>
  <si>
    <t>Gräfenberg, Schulverband</t>
  </si>
  <si>
    <t>4k058</t>
  </si>
  <si>
    <t>Neunkirchen a.Brand, Schulverband</t>
  </si>
  <si>
    <t>4k123</t>
  </si>
  <si>
    <t>Bad Steben - Grundschule -, Schulverband</t>
  </si>
  <si>
    <t>4k010</t>
  </si>
  <si>
    <t>09475112</t>
  </si>
  <si>
    <t>Berg , Gemeinde, Landkreis Hof</t>
  </si>
  <si>
    <t>4k016</t>
  </si>
  <si>
    <t>09475113</t>
  </si>
  <si>
    <t>Geroldsgrün, Gemeinde</t>
  </si>
  <si>
    <t>4k055</t>
  </si>
  <si>
    <t>09475128</t>
  </si>
  <si>
    <t>Helmbrechts, St., Gemeinde</t>
  </si>
  <si>
    <t>4k069</t>
  </si>
  <si>
    <t>Konradsreuth, Gemeinde</t>
  </si>
  <si>
    <t>4k090</t>
  </si>
  <si>
    <t>Münchberg, St., Gemeinde</t>
  </si>
  <si>
    <t>4k118</t>
  </si>
  <si>
    <t>Naila, St., Gemeinde</t>
  </si>
  <si>
    <t>4k119</t>
  </si>
  <si>
    <t>Regnitzlosau, Gemeinde</t>
  </si>
  <si>
    <t>4k142</t>
  </si>
  <si>
    <t>09475161</t>
  </si>
  <si>
    <t>Schauenstein - Grundschule -, Schulverband</t>
  </si>
  <si>
    <t>4k146</t>
  </si>
  <si>
    <t>09475165</t>
  </si>
  <si>
    <t>Schwarzenbach a.d.Saale, St., Gemeinde</t>
  </si>
  <si>
    <t>4k154</t>
  </si>
  <si>
    <t>09475168</t>
  </si>
  <si>
    <t>Stammbach M., Gemeinde</t>
  </si>
  <si>
    <t>4k166</t>
  </si>
  <si>
    <t>09475175</t>
  </si>
  <si>
    <t>Döhlau, Gemeinde</t>
  </si>
  <si>
    <t>4k034</t>
  </si>
  <si>
    <t>09475120</t>
  </si>
  <si>
    <t>Weißdorf-Sparneck, Schulverband</t>
  </si>
  <si>
    <t>4k191</t>
  </si>
  <si>
    <t>09475184</t>
  </si>
  <si>
    <t>Kronach, St., Gemeinde</t>
  </si>
  <si>
    <t>4k094</t>
  </si>
  <si>
    <t>Kronach III, Schulverband</t>
  </si>
  <si>
    <t>4k092</t>
  </si>
  <si>
    <t>Am Schulzentrum 7</t>
  </si>
  <si>
    <t>Ludwigsstadt, St., Gemeinde</t>
  </si>
  <si>
    <t>4k103</t>
  </si>
  <si>
    <t>09476152</t>
  </si>
  <si>
    <t>Mitwitz, Schulverband</t>
  </si>
  <si>
    <t>4k117</t>
  </si>
  <si>
    <t>Nordhalben M., Gemeinde</t>
  </si>
  <si>
    <t>4k125</t>
  </si>
  <si>
    <t>09476159</t>
  </si>
  <si>
    <t>Pressig, Schulverband</t>
  </si>
  <si>
    <t>4k137</t>
  </si>
  <si>
    <t>Stockheim, Gemeinde</t>
  </si>
  <si>
    <t>4k170</t>
  </si>
  <si>
    <t>09476178</t>
  </si>
  <si>
    <t>Tettau M., Gemeinde</t>
  </si>
  <si>
    <t>4k172</t>
  </si>
  <si>
    <t>09476179</t>
  </si>
  <si>
    <t>Teuschnitz, Schulverband</t>
  </si>
  <si>
    <t>4k173</t>
  </si>
  <si>
    <t>09476180</t>
  </si>
  <si>
    <t>Marktrodach M., Gemeinde</t>
  </si>
  <si>
    <t>4k108</t>
  </si>
  <si>
    <t>09476183</t>
  </si>
  <si>
    <t>Wallenfels, St., Gemeinde</t>
  </si>
  <si>
    <t>4k184</t>
  </si>
  <si>
    <t>09476184</t>
  </si>
  <si>
    <t>Weißenbrunn, Gemeinde</t>
  </si>
  <si>
    <t>4k192</t>
  </si>
  <si>
    <t>09476185</t>
  </si>
  <si>
    <t>Wilhelmsthal, Gemeinde</t>
  </si>
  <si>
    <t>4k197</t>
  </si>
  <si>
    <t>09476189</t>
  </si>
  <si>
    <t>Himmelkron, Gemeinde</t>
  </si>
  <si>
    <t>4k072</t>
  </si>
  <si>
    <t>Kasendorf, Markt</t>
  </si>
  <si>
    <t>4k081</t>
  </si>
  <si>
    <t>09477124</t>
  </si>
  <si>
    <t>Montessori-Vereinigung Hof e.V.</t>
  </si>
  <si>
    <t>4p050</t>
  </si>
  <si>
    <t>Untersteinach-Ludwigschorgast - Volksschule -, Schulverband</t>
  </si>
  <si>
    <t>4k181</t>
  </si>
  <si>
    <t>09477159</t>
  </si>
  <si>
    <t>Marktschorgast M., Gemeinde</t>
  </si>
  <si>
    <t>4k109</t>
  </si>
  <si>
    <t>09477139</t>
  </si>
  <si>
    <t>Presseck M., Gemeinde</t>
  </si>
  <si>
    <t>4k135</t>
  </si>
  <si>
    <t>09477148</t>
  </si>
  <si>
    <t>Stadtsteinach-Untersteinach, Schulverband</t>
  </si>
  <si>
    <t>4k165</t>
  </si>
  <si>
    <t>Thurnau, Markt</t>
  </si>
  <si>
    <t>4k176</t>
  </si>
  <si>
    <t>09477157</t>
  </si>
  <si>
    <t>Trebgast - Grundschule -, Schulverband</t>
  </si>
  <si>
    <t>4k177</t>
  </si>
  <si>
    <t>09477158</t>
  </si>
  <si>
    <t>Altenkunstadt, Gemeinde</t>
  </si>
  <si>
    <t>4k003</t>
  </si>
  <si>
    <t>09478111</t>
  </si>
  <si>
    <t>Altenkunstadt, Schulverband</t>
  </si>
  <si>
    <t>4k004</t>
  </si>
  <si>
    <t>Burgkunstadt, St., Gemeinde</t>
  </si>
  <si>
    <t>4k028</t>
  </si>
  <si>
    <t>Hochstadt a.Main, Gemeinde</t>
  </si>
  <si>
    <t>4k074</t>
  </si>
  <si>
    <t>09478127</t>
  </si>
  <si>
    <t>Lichtenfels, St., Gemeinde</t>
  </si>
  <si>
    <t>4k101</t>
  </si>
  <si>
    <t>Marktzeuln, Markt</t>
  </si>
  <si>
    <t>4k110</t>
  </si>
  <si>
    <t>09478144</t>
  </si>
  <si>
    <t>Weismain, St., Gemeinde</t>
  </si>
  <si>
    <t>4k190</t>
  </si>
  <si>
    <t>09478176</t>
  </si>
  <si>
    <t>Arzberg, St., Gemeinde</t>
  </si>
  <si>
    <t>4k005</t>
  </si>
  <si>
    <t>Marktredwitz (Große Kreisstadt ), Gemeinde</t>
  </si>
  <si>
    <t>4k107</t>
  </si>
  <si>
    <t>Selb (Große Kreisstadt ), Gemeinde</t>
  </si>
  <si>
    <t>4k156</t>
  </si>
  <si>
    <t>Marktleuthen, Stadt</t>
  </si>
  <si>
    <t>4k106</t>
  </si>
  <si>
    <t>09479135</t>
  </si>
  <si>
    <t>Röslau, Gemeinde</t>
  </si>
  <si>
    <t>4k145</t>
  </si>
  <si>
    <t>09479145</t>
  </si>
  <si>
    <t>Schirnding-Hohenberg a.d.Eger - Grundschule -, Schulverband</t>
  </si>
  <si>
    <t>4k149</t>
  </si>
  <si>
    <t>09479147</t>
  </si>
  <si>
    <t>Schönwald, St., Gemeinde</t>
  </si>
  <si>
    <t>4k153</t>
  </si>
  <si>
    <t>09479150</t>
  </si>
  <si>
    <t>Thiersheim - Grundschule -, Schulverband</t>
  </si>
  <si>
    <t>4k174</t>
  </si>
  <si>
    <t>09479158</t>
  </si>
  <si>
    <t>Thierstein-Höchstädt - Grundschule -, Schulverband</t>
  </si>
  <si>
    <t>4k175</t>
  </si>
  <si>
    <t>09479159</t>
  </si>
  <si>
    <t>Weißenstadt, Stadt</t>
  </si>
  <si>
    <t>4k193</t>
  </si>
  <si>
    <t>09479166</t>
  </si>
  <si>
    <t>Wunsiedel II - Grundschule -, Schulverband</t>
  </si>
  <si>
    <t>4k199</t>
  </si>
  <si>
    <t>Wunsiedel I - Mittelschule -, Schulverband</t>
  </si>
  <si>
    <t>4k198</t>
  </si>
  <si>
    <t>Bezirk Mittelfranken</t>
  </si>
  <si>
    <t>5k020</t>
  </si>
  <si>
    <t>Regens-Wagner-Stiftung Zell</t>
  </si>
  <si>
    <t>5p070</t>
  </si>
  <si>
    <t>RDB Rummelsberger Dienste für Menschen mit Behinderung gGmbH</t>
  </si>
  <si>
    <t>5p068</t>
  </si>
  <si>
    <t>Malteser Waldkrankenhaus Erlangen gGmbH</t>
  </si>
  <si>
    <t>5p050</t>
  </si>
  <si>
    <t>09576122</t>
  </si>
  <si>
    <t>Kommunalunternehmen Klinikum Fürth</t>
  </si>
  <si>
    <t>5k084</t>
  </si>
  <si>
    <t>Gemeinnützige Gesellschaft Semper Bildungswerk mbH</t>
  </si>
  <si>
    <t>5p032</t>
  </si>
  <si>
    <t>5p053</t>
  </si>
  <si>
    <t>Lebenshilfe für Menschen mit geistiger oder anderer Behinderung Fürth e.V.</t>
  </si>
  <si>
    <t>5p044</t>
  </si>
  <si>
    <t>09571122</t>
  </si>
  <si>
    <t>Lebenshilfe Erlangen e.V.</t>
  </si>
  <si>
    <t>5p048</t>
  </si>
  <si>
    <t>Lebenshilfe e.V. Schwabach</t>
  </si>
  <si>
    <t>5p043</t>
  </si>
  <si>
    <t>Lebenshilfe Neustadt an der Aisch – Bad Windsheim e.V.</t>
  </si>
  <si>
    <t>5p046</t>
  </si>
  <si>
    <t>Caritasverband Nürnberg e.V.</t>
  </si>
  <si>
    <t>5p011</t>
  </si>
  <si>
    <t>09574155</t>
  </si>
  <si>
    <t>Evang. Jugendhilfeverbund "der Puckenhof" e.V.</t>
  </si>
  <si>
    <t>5p020</t>
  </si>
  <si>
    <t>09572120</t>
  </si>
  <si>
    <t>5p069</t>
  </si>
  <si>
    <t>09574157</t>
  </si>
  <si>
    <t>Diakoniewerk d.Ev.-Luth.Dekanatsbezirke Bad Windsheim,Markt Einersheim,Neust.a.d.Aisch u.Uffen</t>
  </si>
  <si>
    <t>5p014</t>
  </si>
  <si>
    <t>ASB Schulen Bayern gGmbH</t>
  </si>
  <si>
    <t>5p003</t>
  </si>
  <si>
    <t>Kybalion gGmbH Bad Windsheim</t>
  </si>
  <si>
    <t>5p041</t>
  </si>
  <si>
    <t>5p006</t>
  </si>
  <si>
    <t>5p019</t>
  </si>
  <si>
    <t>Bayerisches Rotes Kreuz, Kreisverband Nürnberg-Stadt K.d.ö.R.</t>
  </si>
  <si>
    <t>5p005</t>
  </si>
  <si>
    <t>Anregiomed, gemeinsames Kommunalunternehmen, Anstalt des öffentl. Rechts des Landkreises Ansbach</t>
  </si>
  <si>
    <t>5k009</t>
  </si>
  <si>
    <t>Arbeitsgemeinschaft Notfallmedizin Fürth e.V.</t>
  </si>
  <si>
    <t>5p002</t>
  </si>
  <si>
    <t>Döpfer-Schulen Nürnberg gGmbH</t>
  </si>
  <si>
    <t>5p016</t>
  </si>
  <si>
    <t>5p072</t>
  </si>
  <si>
    <t>5p013</t>
  </si>
  <si>
    <t>5p031</t>
  </si>
  <si>
    <t>Blindenanstalt Nürnberg e.V.</t>
  </si>
  <si>
    <t>5p008</t>
  </si>
  <si>
    <t>Frau Petra Kutz</t>
  </si>
  <si>
    <t>5p027</t>
  </si>
  <si>
    <t>Kreishandwerkerschaft Ansbach</t>
  </si>
  <si>
    <t>5p040</t>
  </si>
  <si>
    <t>Grundig-Akademie für Wirtschaft und Technik - Gemeinnützige Stiftung e.V. Nürnberg</t>
  </si>
  <si>
    <t>5p034</t>
  </si>
  <si>
    <t>PFH gGmbH Feucht</t>
  </si>
  <si>
    <t>5p066</t>
  </si>
  <si>
    <t>Trägervereinigung des Instituts f. Fremdsprachen u. Auslandskunde b.d. Friedrich-Alexander-Universi</t>
  </si>
  <si>
    <t>5p080</t>
  </si>
  <si>
    <t>5p010</t>
  </si>
  <si>
    <t>09572115</t>
  </si>
  <si>
    <t>09576113</t>
  </si>
  <si>
    <t>Schulverein für Physiotherapie Erlangen e.V.</t>
  </si>
  <si>
    <t>5p074</t>
  </si>
  <si>
    <t>5p004</t>
  </si>
  <si>
    <t>09572126</t>
  </si>
  <si>
    <t>Staatl. Berufsschule Neustadt a.d.Aisch</t>
  </si>
  <si>
    <t>Klinikum Nürnberg, selbständiges Kommunalunternehmen als Anstalt des öffentlichen Rechts</t>
  </si>
  <si>
    <t>5k081</t>
  </si>
  <si>
    <t>5p049</t>
  </si>
  <si>
    <t>Nürnberger Fremdsprachenschule Staatlich anerkannte Berufsfachschule für Fremdsprachenberufe –Gemeinnütziger Schulverein e.V.</t>
  </si>
  <si>
    <t>5p065</t>
  </si>
  <si>
    <t>Freistaat Bayern - BSZG Erlangen</t>
  </si>
  <si>
    <t>5x900</t>
  </si>
  <si>
    <t>KU Klinikum Altmühlfranken</t>
  </si>
  <si>
    <t>5k086</t>
  </si>
  <si>
    <t>5p084</t>
  </si>
  <si>
    <t>Verein zur Aus- und Weiterbildung in der Orthoptik Nordbayern e.V.</t>
  </si>
  <si>
    <t>5p083</t>
  </si>
  <si>
    <t>Kommunalunternehmen Bezirkskliniken Mittelfranken</t>
  </si>
  <si>
    <t>5k082</t>
  </si>
  <si>
    <t>Kommunalunternehmen Kreisklinik Roth</t>
  </si>
  <si>
    <t>5k085</t>
  </si>
  <si>
    <t>Kommunalunternehmen Kliniken des Landkreises Neustadt a.d.Aisch - Bad Windsheim</t>
  </si>
  <si>
    <t>5k083</t>
  </si>
  <si>
    <t>Schwesternschaft Nürnberg vom Bayerischen Roten Kreuz e.V.</t>
  </si>
  <si>
    <t>5p075</t>
  </si>
  <si>
    <t>Martha-Maria Krankenhaus gemeinnützige GmbH</t>
  </si>
  <si>
    <t>5p051</t>
  </si>
  <si>
    <t>TGE – gTrägergesellschaft mbH für die Einrichtungen der Schwestern vom Göttlichen Erlöser (Niederbronner Schwestern) Provinz Deutschland</t>
  </si>
  <si>
    <t>5p079</t>
  </si>
  <si>
    <t>Berufsfachschule für Krankenpflegehilfe am Krankenhaus Rummelsberg gGmbH</t>
  </si>
  <si>
    <t>5p007</t>
  </si>
  <si>
    <t>Krankenhaus Schwabach gGmbH</t>
  </si>
  <si>
    <t>5p039</t>
  </si>
  <si>
    <t>09573114</t>
  </si>
  <si>
    <t>Lebenshilfe Altmühlfranken e.V.</t>
  </si>
  <si>
    <t>5p042</t>
  </si>
  <si>
    <t>5p009</t>
  </si>
  <si>
    <t>09574154</t>
  </si>
  <si>
    <t>Lebenshilfe im Nürnberger Land e.V.</t>
  </si>
  <si>
    <t>5p045</t>
  </si>
  <si>
    <t>Privatschule Regina Stein e.V.</t>
  </si>
  <si>
    <t>5p067</t>
  </si>
  <si>
    <t>Stadtmission Nürnberg e.V.</t>
  </si>
  <si>
    <t>5p076</t>
  </si>
  <si>
    <t>Lebenshilfe Nürnberg e.V.</t>
  </si>
  <si>
    <t>5p047</t>
  </si>
  <si>
    <t>Gesellschaft Karl-König-Schule gemeinützige GmbH Nürnberg</t>
  </si>
  <si>
    <t>5p033</t>
  </si>
  <si>
    <t>5p035</t>
  </si>
  <si>
    <t>Verein für physiotherapeutische Ausbildungen Erlangen e.V.</t>
  </si>
  <si>
    <t>5p082</t>
  </si>
  <si>
    <t>Musication gemeinnützige Schulbetriebs-GmbH Nürnb.</t>
  </si>
  <si>
    <t>5p064</t>
  </si>
  <si>
    <t>Evang.-Luth. Gesamtkirchengemeinde Ansbach</t>
  </si>
  <si>
    <t>5p022</t>
  </si>
  <si>
    <t>5p018</t>
  </si>
  <si>
    <t>Montessori-Förderkreis Nürnberg e.V.</t>
  </si>
  <si>
    <t>5p058</t>
  </si>
  <si>
    <t>Eckental M., Gemeinde</t>
  </si>
  <si>
    <t>5k039</t>
  </si>
  <si>
    <t>Montessori Trägerverein Herzogenaurach e.V.</t>
  </si>
  <si>
    <t>5p055</t>
  </si>
  <si>
    <t>Montessori-Pädagogik Erlangen e.V.</t>
  </si>
  <si>
    <t>5p060</t>
  </si>
  <si>
    <t>Wilhermsdorf M., Gemeinde</t>
  </si>
  <si>
    <t>5k177</t>
  </si>
  <si>
    <t>09573133</t>
  </si>
  <si>
    <t>Markt Erlbach M., Gemeinde</t>
  </si>
  <si>
    <t>5k098</t>
  </si>
  <si>
    <t>09575145</t>
  </si>
  <si>
    <t>Neuhof a.d.Zenn, Schulverband</t>
  </si>
  <si>
    <t>5k109</t>
  </si>
  <si>
    <t>09575152</t>
  </si>
  <si>
    <t>Markt Berolzheim-Dittenheim, Schulverband</t>
  </si>
  <si>
    <t>5k096</t>
  </si>
  <si>
    <t>09577149</t>
  </si>
  <si>
    <t>Heilsbronn, St., Gemeinde</t>
  </si>
  <si>
    <t>5k064</t>
  </si>
  <si>
    <t>Großenseebach, Gemeinde</t>
  </si>
  <si>
    <t>5k058</t>
  </si>
  <si>
    <t>09572127</t>
  </si>
  <si>
    <t>Humanistische Vereinigung</t>
  </si>
  <si>
    <t>5p036</t>
  </si>
  <si>
    <t>Diespeck - Mittelschule -, Schulverband</t>
  </si>
  <si>
    <t>5k032</t>
  </si>
  <si>
    <t>09575118</t>
  </si>
  <si>
    <t>Montessori Verein Roth-Schwabach e.V.</t>
  </si>
  <si>
    <t>5p057</t>
  </si>
  <si>
    <t>09576117</t>
  </si>
  <si>
    <t>Burgbernheim, Verwaltungsgemeinschaft</t>
  </si>
  <si>
    <t>5k023</t>
  </si>
  <si>
    <t>09575115</t>
  </si>
  <si>
    <t>Heideck, St., Gemeinde</t>
  </si>
  <si>
    <t>5k063</t>
  </si>
  <si>
    <t>09576126</t>
  </si>
  <si>
    <t>Thalmässing M., Gemeinde</t>
  </si>
  <si>
    <t>5k158</t>
  </si>
  <si>
    <t>09576148</t>
  </si>
  <si>
    <t>Büchenbach, Gemeinde</t>
  </si>
  <si>
    <t>5k022</t>
  </si>
  <si>
    <t>Dr. Mehler-Schule Georgensgmünd, Schulverband</t>
  </si>
  <si>
    <t>5k037</t>
  </si>
  <si>
    <t>09576121</t>
  </si>
  <si>
    <t>Spalt, St., Gemeinde</t>
  </si>
  <si>
    <t>5k153</t>
  </si>
  <si>
    <t>09576147</t>
  </si>
  <si>
    <t>Montessori-Förderkreis Rothenburg o.d.Tauber e.V.</t>
  </si>
  <si>
    <t>5p059</t>
  </si>
  <si>
    <t>09571181</t>
  </si>
  <si>
    <t>Abenberg, Stadt</t>
  </si>
  <si>
    <t>5k001</t>
  </si>
  <si>
    <t>Absberg-Haundorf, Schulverband</t>
  </si>
  <si>
    <t>5k002</t>
  </si>
  <si>
    <t>09577138</t>
  </si>
  <si>
    <t>Greding, St., Gemeinde</t>
  </si>
  <si>
    <t>5k057</t>
  </si>
  <si>
    <t>Schopfloch M., Gemeinde</t>
  </si>
  <si>
    <t>5k146</t>
  </si>
  <si>
    <t>09571200</t>
  </si>
  <si>
    <t>Adelsdorf, Gemeinde</t>
  </si>
  <si>
    <t>5k003</t>
  </si>
  <si>
    <t>09572111</t>
  </si>
  <si>
    <t>Lonnerstadt, Schulverband</t>
  </si>
  <si>
    <t>5k095</t>
  </si>
  <si>
    <t>09572139</t>
  </si>
  <si>
    <t>Röttenbach Lkr. Erlangen-Höchstadt, Gemeinde</t>
  </si>
  <si>
    <t>5k136</t>
  </si>
  <si>
    <t>09572149</t>
  </si>
  <si>
    <t>Mühlhausen in Mittelfranken, Schulverband</t>
  </si>
  <si>
    <t>5k104</t>
  </si>
  <si>
    <t>09572143</t>
  </si>
  <si>
    <t>Uehlfeld, Schulverband</t>
  </si>
  <si>
    <t>5k160</t>
  </si>
  <si>
    <t>09575167</t>
  </si>
  <si>
    <t>Bechhofen M., Gemeinde</t>
  </si>
  <si>
    <t>5k019</t>
  </si>
  <si>
    <t>09571115</t>
  </si>
  <si>
    <t>Herrieden, Stadt</t>
  </si>
  <si>
    <t>5k069</t>
  </si>
  <si>
    <t>Roth, St., Gemeinde</t>
  </si>
  <si>
    <t>5k131</t>
  </si>
  <si>
    <t>Leutershausen, Stadt</t>
  </si>
  <si>
    <t>5k092</t>
  </si>
  <si>
    <t>09571174</t>
  </si>
  <si>
    <t>Wilburgstetten, Gemeinde</t>
  </si>
  <si>
    <t>5k176</t>
  </si>
  <si>
    <t>09571224</t>
  </si>
  <si>
    <t>Hesselberg-Süd, Schulverband</t>
  </si>
  <si>
    <t>5k074</t>
  </si>
  <si>
    <t>227</t>
  </si>
  <si>
    <t>09571227</t>
  </si>
  <si>
    <t>Cadolzburg, Schulverband</t>
  </si>
  <si>
    <t>5k027</t>
  </si>
  <si>
    <t>Jenaplan-Schulverein Nürnberg e.V.</t>
  </si>
  <si>
    <t>5p038</t>
  </si>
  <si>
    <t>Weisendorf M., Gemeinde</t>
  </si>
  <si>
    <t>5k170</t>
  </si>
  <si>
    <t>09572164</t>
  </si>
  <si>
    <t>Lichtenau, Schulverband</t>
  </si>
  <si>
    <t>5k093</t>
  </si>
  <si>
    <t>09571175</t>
  </si>
  <si>
    <t>Neuendettelsau, Gemeinde</t>
  </si>
  <si>
    <t>5k107</t>
  </si>
  <si>
    <t>Petersaurach, Gemeinde</t>
  </si>
  <si>
    <t>5k122</t>
  </si>
  <si>
    <t>09571190</t>
  </si>
  <si>
    <t>Windsbach, St., Gemeinde</t>
  </si>
  <si>
    <t>5k178</t>
  </si>
  <si>
    <t>Wolframs-Eschenbach, Schulverband</t>
  </si>
  <si>
    <t>5k180</t>
  </si>
  <si>
    <t>229</t>
  </si>
  <si>
    <t>09571229</t>
  </si>
  <si>
    <t>Dentlein a.Forst, Markt</t>
  </si>
  <si>
    <t>5k030</t>
  </si>
  <si>
    <t>09571132</t>
  </si>
  <si>
    <t>Arberg, Markt</t>
  </si>
  <si>
    <t>5k012</t>
  </si>
  <si>
    <t>09571113</t>
  </si>
  <si>
    <t>Feuchtwangen-Land - Mittelschule -, Schulverband</t>
  </si>
  <si>
    <t>5k049</t>
  </si>
  <si>
    <t>Mitteleschenbach, Gemeinde</t>
  </si>
  <si>
    <t>5k101</t>
  </si>
  <si>
    <t>09571178</t>
  </si>
  <si>
    <t>Dietenhofen - Grund- und Mittelschule -, Schulverband</t>
  </si>
  <si>
    <t>5k033</t>
  </si>
  <si>
    <t>09571135</t>
  </si>
  <si>
    <t>Feuchtwangen, St., Gemeinde</t>
  </si>
  <si>
    <t>5k048</t>
  </si>
  <si>
    <t>Burgoberbach, Schulverband</t>
  </si>
  <si>
    <t>5k025</t>
  </si>
  <si>
    <t>09571127</t>
  </si>
  <si>
    <t>Dinkelsbühl (Große Kreisstadt ), Gemeinde</t>
  </si>
  <si>
    <t>5k035</t>
  </si>
  <si>
    <t>Dombühl-Weißenkirchberg - Grundschule -, Schulverband</t>
  </si>
  <si>
    <t>5k036</t>
  </si>
  <si>
    <t>09571137</t>
  </si>
  <si>
    <t>Dürrwangen M., Gemeinde</t>
  </si>
  <si>
    <t>5k038</t>
  </si>
  <si>
    <t>09571139</t>
  </si>
  <si>
    <t>Ehingen, Gemeinde</t>
  </si>
  <si>
    <t>5k041</t>
  </si>
  <si>
    <t>09571141</t>
  </si>
  <si>
    <t>Flachslanden M., Gemeinde</t>
  </si>
  <si>
    <t>5k050</t>
  </si>
  <si>
    <t>09571146</t>
  </si>
  <si>
    <t>Colmberg M., Gemeinde</t>
  </si>
  <si>
    <t>5k028</t>
  </si>
  <si>
    <t>09571130</t>
  </si>
  <si>
    <t>Geslau-Windelsbach - Grundschule -, Schulverband</t>
  </si>
  <si>
    <t>5k055</t>
  </si>
  <si>
    <t>09571155</t>
  </si>
  <si>
    <t>Gebsattel-Insingen-Neusitz - Grundschule -, Schulverband</t>
  </si>
  <si>
    <t>5k054</t>
  </si>
  <si>
    <t>09571152</t>
  </si>
  <si>
    <t>Frieda Lang Haus für Kinder gGmbH</t>
  </si>
  <si>
    <t>5p029</t>
  </si>
  <si>
    <t>Rednitzhembach, Gemeinde</t>
  </si>
  <si>
    <t>5k126</t>
  </si>
  <si>
    <t>09576137</t>
  </si>
  <si>
    <t>Herrieden, Schulverband</t>
  </si>
  <si>
    <t>5k068</t>
  </si>
  <si>
    <t>Montessori Trägerverein Weißenburg-Gunzenhausen</t>
  </si>
  <si>
    <t>5p056</t>
  </si>
  <si>
    <t>09577141</t>
  </si>
  <si>
    <t>Langfurth - Grundschule -, Schulverband</t>
  </si>
  <si>
    <t>5k089</t>
  </si>
  <si>
    <t>09571170</t>
  </si>
  <si>
    <t>Lehrberg - Grund- und Hauptschule -, Schulverband</t>
  </si>
  <si>
    <t>5k091</t>
  </si>
  <si>
    <t>09571171</t>
  </si>
  <si>
    <t>Emskirchen - Grundschule, Schulverband</t>
  </si>
  <si>
    <t>5k043</t>
  </si>
  <si>
    <t>09575121</t>
  </si>
  <si>
    <t>Merkendorf, St., Gemeinde</t>
  </si>
  <si>
    <t>5k099</t>
  </si>
  <si>
    <t>09571177</t>
  </si>
  <si>
    <t>Mönchsroth, Gemeinde</t>
  </si>
  <si>
    <t>5k103</t>
  </si>
  <si>
    <t>09571179</t>
  </si>
  <si>
    <t>Oberdachstetten - Grundschule -, Schulverband</t>
  </si>
  <si>
    <t>5k116</t>
  </si>
  <si>
    <t>09571183</t>
  </si>
  <si>
    <t>Oberscheckenbach - Grundschule -, Schulverband</t>
  </si>
  <si>
    <t>5k118</t>
  </si>
  <si>
    <t>09571188</t>
  </si>
  <si>
    <t>Ornbau, St., Gemeinde</t>
  </si>
  <si>
    <t>5k119</t>
  </si>
  <si>
    <t>09571189</t>
  </si>
  <si>
    <t>Rothenburg ob der Tauber (Große Kreisstadt ), Gemeinde</t>
  </si>
  <si>
    <t>5k135</t>
  </si>
  <si>
    <t>Rothenburg - Valentin-Ickelsamer-Mittelschule -, Schulverband</t>
  </si>
  <si>
    <t>5k134</t>
  </si>
  <si>
    <t>Sachsen b.Ansbach, Gemeinde</t>
  </si>
  <si>
    <t>5k139</t>
  </si>
  <si>
    <t>09571196</t>
  </si>
  <si>
    <t>Schillingsfürst, Mittelschulverband</t>
  </si>
  <si>
    <t>5k142</t>
  </si>
  <si>
    <t>Schnelldorf, Gemeinde</t>
  </si>
  <si>
    <t>5k145</t>
  </si>
  <si>
    <t>09571199</t>
  </si>
  <si>
    <t>Wassertrüdingen - Grundschule -, Schulverband</t>
  </si>
  <si>
    <t>5k166</t>
  </si>
  <si>
    <t>Weidenbach M., Gemeinde</t>
  </si>
  <si>
    <t>5k167</t>
  </si>
  <si>
    <t>Weihenzell - Grundschule -, Schulverband</t>
  </si>
  <si>
    <t>5k168</t>
  </si>
  <si>
    <t>217</t>
  </si>
  <si>
    <t>09571217</t>
  </si>
  <si>
    <t>5k169</t>
  </si>
  <si>
    <t>218</t>
  </si>
  <si>
    <t>09571218</t>
  </si>
  <si>
    <t>Aurach-Elbersroth-Weinberg - Grundschule -, Schulverband</t>
  </si>
  <si>
    <t>5k013</t>
  </si>
  <si>
    <t>09571114</t>
  </si>
  <si>
    <t>Wieseth - Grundschule -, Schulverband</t>
  </si>
  <si>
    <t>5k175</t>
  </si>
  <si>
    <t>09571223</t>
  </si>
  <si>
    <t>Nennslingen, Schulverband</t>
  </si>
  <si>
    <t>5k106</t>
  </si>
  <si>
    <t>09577151</t>
  </si>
  <si>
    <t>Evangelische Schulstiftung Fürth</t>
  </si>
  <si>
    <t>5p024</t>
  </si>
  <si>
    <t>Hahnenkamm, Schulverband</t>
  </si>
  <si>
    <t>5k061</t>
  </si>
  <si>
    <t>09577140</t>
  </si>
  <si>
    <t>Velden, Verwaltungsgemeinschaft</t>
  </si>
  <si>
    <t>5k164</t>
  </si>
  <si>
    <t>09574160</t>
  </si>
  <si>
    <t>Ellingen, Schulverband</t>
  </si>
  <si>
    <t>5k042</t>
  </si>
  <si>
    <t>09577125</t>
  </si>
  <si>
    <t>Aurachtal, Verwaltungsgemeinschaft</t>
  </si>
  <si>
    <t>5k014</t>
  </si>
  <si>
    <t>09572114</t>
  </si>
  <si>
    <t>Baiersdorf, St., Gemeinde</t>
  </si>
  <si>
    <t>5k018</t>
  </si>
  <si>
    <t>Baiersdorf, Schulverband</t>
  </si>
  <si>
    <t>5k017</t>
  </si>
  <si>
    <t>Bubenreuth, Gemeinde</t>
  </si>
  <si>
    <t>5k021</t>
  </si>
  <si>
    <t>09572119</t>
  </si>
  <si>
    <t>Wassertrüdingen - Betty-Staedtler-Mittelschule -, Schulverband</t>
  </si>
  <si>
    <t>5k165</t>
  </si>
  <si>
    <t>Hemhofen, Gemeinde</t>
  </si>
  <si>
    <t>5k065</t>
  </si>
  <si>
    <t>09572130</t>
  </si>
  <si>
    <t>Herzogenaurach, St., Gemeinde</t>
  </si>
  <si>
    <t>5k072</t>
  </si>
  <si>
    <t>Happurg, Gemeinde</t>
  </si>
  <si>
    <t>5k062</t>
  </si>
  <si>
    <t>09574128</t>
  </si>
  <si>
    <t>Höchstadt a.d.Aisch, St., Gemeinde</t>
  </si>
  <si>
    <t>5k076</t>
  </si>
  <si>
    <t>5p078</t>
  </si>
  <si>
    <t>Heßdorf, Gemeinde</t>
  </si>
  <si>
    <t>5k073</t>
  </si>
  <si>
    <t>09572133</t>
  </si>
  <si>
    <t>Kalchreuth, Gemeinde</t>
  </si>
  <si>
    <t>5k078</t>
  </si>
  <si>
    <t>09572137</t>
  </si>
  <si>
    <t>Möhrendorf, Gemeinde</t>
  </si>
  <si>
    <t>5k102</t>
  </si>
  <si>
    <t>09572142</t>
  </si>
  <si>
    <t>Spardorf, Gemeinde</t>
  </si>
  <si>
    <t>5k154</t>
  </si>
  <si>
    <t>Uttenreuth, Gemeinde</t>
  </si>
  <si>
    <t>5k162</t>
  </si>
  <si>
    <t>09572158</t>
  </si>
  <si>
    <t>Heroldsberg, Gemeinde</t>
  </si>
  <si>
    <t>5k067</t>
  </si>
  <si>
    <t>09572131</t>
  </si>
  <si>
    <t>Henfenfeld, Verwaltungsgemeinschaft</t>
  </si>
  <si>
    <t>5k066</t>
  </si>
  <si>
    <t>09574145</t>
  </si>
  <si>
    <t>Großhabersdorf, Gemeinde</t>
  </si>
  <si>
    <t>5k059</t>
  </si>
  <si>
    <t>09573115</t>
  </si>
  <si>
    <t>Langenzenn, St., Gemeinde</t>
  </si>
  <si>
    <t>5k088</t>
  </si>
  <si>
    <t>Zirndorf, St., Gemeinde</t>
  </si>
  <si>
    <t>5k181</t>
  </si>
  <si>
    <t>Oberasbach, St., Gemeinde</t>
  </si>
  <si>
    <t>5k115</t>
  </si>
  <si>
    <t>Roßtal M., Gemeinde</t>
  </si>
  <si>
    <t>5k129</t>
  </si>
  <si>
    <t>09573125</t>
  </si>
  <si>
    <t>Stein, St., Gemeinde</t>
  </si>
  <si>
    <t>5k156</t>
  </si>
  <si>
    <t>Veitsbronn, Schulverband</t>
  </si>
  <si>
    <t>5k163</t>
  </si>
  <si>
    <t>09573130</t>
  </si>
  <si>
    <t>Alfeld, Gemeinde</t>
  </si>
  <si>
    <t>5k005</t>
  </si>
  <si>
    <t>09574111</t>
  </si>
  <si>
    <t>Altdorf b.Nürnberg, St., Gemeinde</t>
  </si>
  <si>
    <t>5k008</t>
  </si>
  <si>
    <t>Montessori-Verein Ansbach e.V.</t>
  </si>
  <si>
    <t>5p061</t>
  </si>
  <si>
    <t>Schwaig b.Nürnberg, Gemeinde</t>
  </si>
  <si>
    <t>5k148</t>
  </si>
  <si>
    <t>09574156</t>
  </si>
  <si>
    <t>Burgthann, Gemeinde</t>
  </si>
  <si>
    <t>5k026</t>
  </si>
  <si>
    <t>09574117</t>
  </si>
  <si>
    <t>Diepersdorf-Leinburg - Grundschule -, Schulverband</t>
  </si>
  <si>
    <t>5k031</t>
  </si>
  <si>
    <t>09574139</t>
  </si>
  <si>
    <t>Feucht M., Gemeinde</t>
  </si>
  <si>
    <t>5k047</t>
  </si>
  <si>
    <t>09577161</t>
  </si>
  <si>
    <t>Hersbruck, Schulverband</t>
  </si>
  <si>
    <t>5k070</t>
  </si>
  <si>
    <t>Freikirche der Siebten-Tags-Adventisten in Bayern</t>
  </si>
  <si>
    <t>5p028</t>
  </si>
  <si>
    <t>Hersbruck, St., Gemeinde</t>
  </si>
  <si>
    <t>5k071</t>
  </si>
  <si>
    <t>Lauf a.d.Pegnitz, St., Gemeinde</t>
  </si>
  <si>
    <t>5k090</t>
  </si>
  <si>
    <t>Kirchensittenbach, Gemeinde</t>
  </si>
  <si>
    <t>5k080</t>
  </si>
  <si>
    <t>09574135</t>
  </si>
  <si>
    <t>Montessori Initiative Fürth e. V.</t>
  </si>
  <si>
    <t>5p086</t>
  </si>
  <si>
    <t>Neuhaus a.d.Pegnitz M., Gemeinde</t>
  </si>
  <si>
    <t>5k108</t>
  </si>
  <si>
    <t>09574140</t>
  </si>
  <si>
    <t>Neunkirchen a.Sand, Gemeinde</t>
  </si>
  <si>
    <t>5k110</t>
  </si>
  <si>
    <t>09574141</t>
  </si>
  <si>
    <t>Ottensoos, Schulverband</t>
  </si>
  <si>
    <t>5k120</t>
  </si>
  <si>
    <t>09574146</t>
  </si>
  <si>
    <t>Pommelsbrunn, Schulverband</t>
  </si>
  <si>
    <t>5k125</t>
  </si>
  <si>
    <t>09574147</t>
  </si>
  <si>
    <t>Schnaittach - Mittelschule -, Schulverband</t>
  </si>
  <si>
    <t>5k143</t>
  </si>
  <si>
    <t>Reichenschwand, Gemeinde</t>
  </si>
  <si>
    <t>5k127</t>
  </si>
  <si>
    <t>09574150</t>
  </si>
  <si>
    <t>Röthenbach a.d.Pegnitz, St., Gemeinde</t>
  </si>
  <si>
    <t>5k132</t>
  </si>
  <si>
    <t>Rückersdorf, Gemeinde</t>
  </si>
  <si>
    <t>5k138</t>
  </si>
  <si>
    <t>Schnaittach M., Gemeinde</t>
  </si>
  <si>
    <t>5k144</t>
  </si>
  <si>
    <t>Schwarzenbruck, Gemeinde</t>
  </si>
  <si>
    <t>5k150</t>
  </si>
  <si>
    <t>Simmelsdorf, Gemeinde</t>
  </si>
  <si>
    <t>5k152</t>
  </si>
  <si>
    <t>09574158</t>
  </si>
  <si>
    <t>Gnotzheim - Astrid-Lindgren-Volksschule -, Schulverband</t>
  </si>
  <si>
    <t>5k056</t>
  </si>
  <si>
    <t>09577133</t>
  </si>
  <si>
    <t>Franconian International School e.V. (FIS)</t>
  </si>
  <si>
    <t>5p025</t>
  </si>
  <si>
    <t>Winkelhaid-Penzenhofen, Schulverband</t>
  </si>
  <si>
    <t>5k179</t>
  </si>
  <si>
    <t>09574164</t>
  </si>
  <si>
    <t>Altdorf b.Nürnberg, Schulverband</t>
  </si>
  <si>
    <t>5k007</t>
  </si>
  <si>
    <t>Röthenbach/Pegnitz -Geschwister Scholl-Mittelschule -, Schulverband</t>
  </si>
  <si>
    <t>5k133</t>
  </si>
  <si>
    <t>Bad Windsheim - Mittelschule -, Schulverband</t>
  </si>
  <si>
    <t>5k015</t>
  </si>
  <si>
    <t>Bad Windsheim, St., Gemeinde</t>
  </si>
  <si>
    <t>5k016</t>
  </si>
  <si>
    <t>Burghaslach M., Gemeinde</t>
  </si>
  <si>
    <t>5k024</t>
  </si>
  <si>
    <t>09575116</t>
  </si>
  <si>
    <t>Dachsbach-Gerhardshofen - Grundschule -, Schulverband</t>
  </si>
  <si>
    <t>5k029</t>
  </si>
  <si>
    <t>09575125</t>
  </si>
  <si>
    <t>Dietersheim, Gemeinde</t>
  </si>
  <si>
    <t>5k034</t>
  </si>
  <si>
    <t>09575119</t>
  </si>
  <si>
    <t>Emskirchen - Mittelschule -, Schulverband</t>
  </si>
  <si>
    <t>5k044</t>
  </si>
  <si>
    <t>Lipprichhausen-Gollhofen - Grundschule -, Schulverband</t>
  </si>
  <si>
    <t>5k094</t>
  </si>
  <si>
    <t>09575130</t>
  </si>
  <si>
    <t>Neustadt a.d.Aisch, St., Gemeinde</t>
  </si>
  <si>
    <t>5k111</t>
  </si>
  <si>
    <t>Ipsheim M., Gemeinde</t>
  </si>
  <si>
    <t>5k077</t>
  </si>
  <si>
    <t>09575135</t>
  </si>
  <si>
    <t>Markt Bibart M., Gemeinde</t>
  </si>
  <si>
    <t>5k097</t>
  </si>
  <si>
    <t>09575144</t>
  </si>
  <si>
    <t>Obernzenn M., Gemeinde</t>
  </si>
  <si>
    <t>5k117</t>
  </si>
  <si>
    <t>09575156</t>
  </si>
  <si>
    <t>Scheinfeld - Grundschule -, Schulverband</t>
  </si>
  <si>
    <t>5k140</t>
  </si>
  <si>
    <t>Ehegrund-Sugenheim - Grundschule -, Schulverband</t>
  </si>
  <si>
    <t>5k040</t>
  </si>
  <si>
    <t>09575165</t>
  </si>
  <si>
    <t>Muhr a.See - Volksschule -, Schulverband</t>
  </si>
  <si>
    <t>5k105</t>
  </si>
  <si>
    <t>09577114</t>
  </si>
  <si>
    <t>Uffenheim,Verwaltungsgemeinschaft</t>
  </si>
  <si>
    <t>5k161</t>
  </si>
  <si>
    <t>Scheinfeld - Mittelschule -, Schulverband</t>
  </si>
  <si>
    <t>5k141</t>
  </si>
  <si>
    <t>Allersberg M., Gemeinde</t>
  </si>
  <si>
    <t>5k006</t>
  </si>
  <si>
    <t>Hilpoltstein, St., Gemeinde</t>
  </si>
  <si>
    <t>5k075</t>
  </si>
  <si>
    <t>Kammerstein, Gemeinde</t>
  </si>
  <si>
    <t>5k079</t>
  </si>
  <si>
    <t>09576128</t>
  </si>
  <si>
    <t>Wendelstein M., Gemeinde</t>
  </si>
  <si>
    <t>5k174</t>
  </si>
  <si>
    <t>Röttenbach Lkr. Roth, Gemeinde</t>
  </si>
  <si>
    <t>5k137</t>
  </si>
  <si>
    <t>09576141</t>
  </si>
  <si>
    <t>Rohr (Mittelfranken), Gemeinde</t>
  </si>
  <si>
    <t>5k128</t>
  </si>
  <si>
    <t>09576142</t>
  </si>
  <si>
    <t>Schwanstetten M., Gemeinde</t>
  </si>
  <si>
    <t>5k149</t>
  </si>
  <si>
    <t>09576132</t>
  </si>
  <si>
    <t>Alesheim-Emetzheim - Grundschule -, Schulverband</t>
  </si>
  <si>
    <t>5k004</t>
  </si>
  <si>
    <t>09577113</t>
  </si>
  <si>
    <t>Gunzenhausen, St., Gemeinde</t>
  </si>
  <si>
    <t>5k060</t>
  </si>
  <si>
    <t>Stephani-Mittelschule Gunzenhausen, Schulverband</t>
  </si>
  <si>
    <t>5k157</t>
  </si>
  <si>
    <t>Langenaltheim, Gemeinde</t>
  </si>
  <si>
    <t>5k087</t>
  </si>
  <si>
    <t>09577148</t>
  </si>
  <si>
    <t>Pappenheim-Solnhofen - Grundschule -, Schulverband</t>
  </si>
  <si>
    <t>5k121</t>
  </si>
  <si>
    <t>09577158</t>
  </si>
  <si>
    <t>Pfofeld-Theilenhofen, Schulverband</t>
  </si>
  <si>
    <t>5k123</t>
  </si>
  <si>
    <t>09577172</t>
  </si>
  <si>
    <t>Pleinfeld M., Gemeinde</t>
  </si>
  <si>
    <t>5k124</t>
  </si>
  <si>
    <t>Treuchtlingen, St., Gemeinde</t>
  </si>
  <si>
    <t>5k159</t>
  </si>
  <si>
    <t>Weißenburg i.Bay. (Große Kreisstadt ), Gemeinde</t>
  </si>
  <si>
    <t>5k171</t>
  </si>
  <si>
    <t>Weißenburg i.Bay., Schulverband</t>
  </si>
  <si>
    <t>5k172</t>
  </si>
  <si>
    <t>6p009</t>
  </si>
  <si>
    <t>Lebenshilfe Main-Spessart e.V.</t>
  </si>
  <si>
    <t>6p049</t>
  </si>
  <si>
    <t>Private Berufsfachschule für Physiotherapie der IB-Gesellschaft-Med. Akademie Aschaffenburg</t>
  </si>
  <si>
    <t>6p031</t>
  </si>
  <si>
    <t>09678176</t>
  </si>
  <si>
    <t>09672145</t>
  </si>
  <si>
    <t>6p025</t>
  </si>
  <si>
    <t>Kommunalunternehmen Klinik Kitzinger Land</t>
  </si>
  <si>
    <t>6k121</t>
  </si>
  <si>
    <t>Bayerisches Rotes Kreuz - Kreisverband Unterfranken</t>
  </si>
  <si>
    <t>6p002</t>
  </si>
  <si>
    <t>Lebenshilfe e.V. Kitzingen,</t>
  </si>
  <si>
    <t>6p044</t>
  </si>
  <si>
    <t>Lebenshilfe e.V. Würzburg</t>
  </si>
  <si>
    <t>6p046</t>
  </si>
  <si>
    <t>Provinzialat der Salesianer Don Boscos</t>
  </si>
  <si>
    <t>6p060</t>
  </si>
  <si>
    <t>09674171</t>
  </si>
  <si>
    <t>Sozialdienst Kath. Frauen e.V. Würzburg</t>
  </si>
  <si>
    <t>6p067</t>
  </si>
  <si>
    <t>Antonia-Werr-Zentrum GmbH gemeinnützige heilpädagogisch/therapeutische Einrichtung für Mädchen und junge Frauen</t>
  </si>
  <si>
    <t>6p001</t>
  </si>
  <si>
    <t>09678150</t>
  </si>
  <si>
    <t>6p008</t>
  </si>
  <si>
    <t>Bezirk Unterfranken</t>
  </si>
  <si>
    <t>6k029</t>
  </si>
  <si>
    <t>Euro Akademie Berufsfachschulen und Fachakademie für Sozialpädagogik und Erzieher Main Tauber gemei</t>
  </si>
  <si>
    <t>6p017</t>
  </si>
  <si>
    <t>09673153</t>
  </si>
  <si>
    <t>Berufsfachschule für Krankenpflege und Kinderkrankenpflege Haßfurt/Schweinfurt, Zweckverband</t>
  </si>
  <si>
    <t>6k026</t>
  </si>
  <si>
    <t>Stiftung Juliusspital Würzburg</t>
  </si>
  <si>
    <t>6p036</t>
  </si>
  <si>
    <t>Kitzingen-Ochsenfurt - Berufsschule -, Zweckverband</t>
  </si>
  <si>
    <t>6k113</t>
  </si>
  <si>
    <t>Diakonisches Werk Würzburg e.V.</t>
  </si>
  <si>
    <t>6p014</t>
  </si>
  <si>
    <t>6p066</t>
  </si>
  <si>
    <t>Klinikum Würzburg Mitte gGmbH</t>
  </si>
  <si>
    <t>6p039</t>
  </si>
  <si>
    <t>6p004</t>
  </si>
  <si>
    <t>6p016</t>
  </si>
  <si>
    <t>Verein für Körper- und Mehrfachbehinderte e.V. Würzburg</t>
  </si>
  <si>
    <t>6p070</t>
  </si>
  <si>
    <t>Klinikum Aschaffenburg-Alzenau gemeinnützige GmbH</t>
  </si>
  <si>
    <t>6p038</t>
  </si>
  <si>
    <t>Kongregation d. Schwestern des Erlösers Würzburg</t>
  </si>
  <si>
    <t>6p041</t>
  </si>
  <si>
    <t>Priv. Berufsfachschule für Logopädie der IB-Medizinischen Akademie in Aschaffenburg</t>
  </si>
  <si>
    <t>09678193</t>
  </si>
  <si>
    <t>Freistaat Bayern - BSZG Würzburg</t>
  </si>
  <si>
    <t>6x900</t>
  </si>
  <si>
    <t>Koenig &amp; Bauer AG, Würzburg</t>
  </si>
  <si>
    <t>6p064</t>
  </si>
  <si>
    <t>Kitzingen (Große Kreisstadt ), Gemeinde</t>
  </si>
  <si>
    <t>6k111</t>
  </si>
  <si>
    <t>Private Wirtschaftsschule Müller e. V.</t>
  </si>
  <si>
    <t>6p059</t>
  </si>
  <si>
    <t>Kolping-Schulwerk GmbH</t>
  </si>
  <si>
    <t>6p040</t>
  </si>
  <si>
    <t>09673135</t>
  </si>
  <si>
    <t>Christl. Schulverein Hanau und Kahl e.V.</t>
  </si>
  <si>
    <t>6p012</t>
  </si>
  <si>
    <t>09671134</t>
  </si>
  <si>
    <t>09673117</t>
  </si>
  <si>
    <t>6p013</t>
  </si>
  <si>
    <t>Priv. Berufsfachschule für Ergotherapie der IB - Medizinische Akademie in Aschaffenburg</t>
  </si>
  <si>
    <t>Medischulen gGmbH</t>
  </si>
  <si>
    <t>6p006</t>
  </si>
  <si>
    <t>Evang.-Luth. Gesamtkirchenverwaltung Schweinfurt</t>
  </si>
  <si>
    <t>6p020</t>
  </si>
  <si>
    <t>Euro-Berufsfachschule für Wirtschaft und Fremdsprachen gemeinnützige GmbH Aschaffenburg</t>
  </si>
  <si>
    <t>6p018</t>
  </si>
  <si>
    <t>Berufsfachschule für Fremdsprachenberufe gGmbH</t>
  </si>
  <si>
    <t>6p005</t>
  </si>
  <si>
    <t>IFS Institut für Fremdsprachen gGmbH</t>
  </si>
  <si>
    <t>6p032</t>
  </si>
  <si>
    <t>Würzburger Dolmetscherschule, FAK für Fremdsprachenberufe, gGmbH</t>
  </si>
  <si>
    <t>6p074</t>
  </si>
  <si>
    <t>6p030</t>
  </si>
  <si>
    <t>6p072</t>
  </si>
  <si>
    <t>6p029</t>
  </si>
  <si>
    <t>Lebenshilfe e.V. Bad Kissingen</t>
  </si>
  <si>
    <t>6p043</t>
  </si>
  <si>
    <t>Priv. Berufsfachschule für Ergotherapie der ESB gGmbH Bad Neustadt a.d.Saale</t>
  </si>
  <si>
    <t>Lebenshilfe e.V. Miltenberg</t>
  </si>
  <si>
    <t>6p045</t>
  </si>
  <si>
    <t>Lebenshilfe Haßberge e.V.</t>
  </si>
  <si>
    <t>6p048</t>
  </si>
  <si>
    <t>Förderverein Erich-Kästner-Schule im Lkr. Kitzingen e.V.</t>
  </si>
  <si>
    <t>6p023</t>
  </si>
  <si>
    <t>Lebenshilfe f. Behinderte e.V. Schweinfurt</t>
  </si>
  <si>
    <t>6p047</t>
  </si>
  <si>
    <t>09672124</t>
  </si>
  <si>
    <t>Stiftung Gymnasiumsfonds Aschaffenburg</t>
  </si>
  <si>
    <t>6p068</t>
  </si>
  <si>
    <t>Lebenshilfe Marktheidenfeld e.V.</t>
  </si>
  <si>
    <t>6p050</t>
  </si>
  <si>
    <t>Lebenshilfe Rhön-Grabfeld e.V.</t>
  </si>
  <si>
    <t>6p051</t>
  </si>
  <si>
    <t>09673175</t>
  </si>
  <si>
    <t>Marienverein mit Marienheim e.V. Würzburg</t>
  </si>
  <si>
    <t>6p053</t>
  </si>
  <si>
    <t>Robert-Kümmert-Akademie gGmbH</t>
  </si>
  <si>
    <t>6p063</t>
  </si>
  <si>
    <t>Ergänzungsschule</t>
  </si>
  <si>
    <t>Meisterschule Ebern für das Schreinerhandwerk, Zweckverband</t>
  </si>
  <si>
    <t>6k143</t>
  </si>
  <si>
    <t>Gesellschaft für berufsbez. Aus- und Weiterbildung gGmbH (GFAW)</t>
  </si>
  <si>
    <t>6p027</t>
  </si>
  <si>
    <t>09679180</t>
  </si>
  <si>
    <t>Priv. Berufsfachschule für Physiotherapie der ESB gGmbH Bad Neustadt a.d.Saale</t>
  </si>
  <si>
    <t>Evang. Haus Gottesgüte Oberlauringen e. V.</t>
  </si>
  <si>
    <t>6p019</t>
  </si>
  <si>
    <t>09678181</t>
  </si>
  <si>
    <t>Retzstadt, Gemeinde</t>
  </si>
  <si>
    <t>6k176</t>
  </si>
  <si>
    <t>09677175</t>
  </si>
  <si>
    <t>Himmelstadt, Gemeinde</t>
  </si>
  <si>
    <t>6k094</t>
  </si>
  <si>
    <t>09677142</t>
  </si>
  <si>
    <t>Jenaplan-Schule Würzburg gGmbH</t>
  </si>
  <si>
    <t>6p035</t>
  </si>
  <si>
    <t>Elsavatal, Schulverband</t>
  </si>
  <si>
    <t>6k051</t>
  </si>
  <si>
    <t>09671127</t>
  </si>
  <si>
    <t>Laufach, Gemeinde</t>
  </si>
  <si>
    <t>6k127</t>
  </si>
  <si>
    <t>09671139</t>
  </si>
  <si>
    <t>Waldaschaff, Schulverband</t>
  </si>
  <si>
    <t>6k222</t>
  </si>
  <si>
    <t>09671156</t>
  </si>
  <si>
    <t>Bad Bocklet M., Gemeinde</t>
  </si>
  <si>
    <t>6k014</t>
  </si>
  <si>
    <t>09672112</t>
  </si>
  <si>
    <t>Montessori Förderverein Aschaffenburg-Miltenberg e.V.</t>
  </si>
  <si>
    <t>6p054</t>
  </si>
  <si>
    <t>09676160</t>
  </si>
  <si>
    <t>International School Mainfranken e.V.</t>
  </si>
  <si>
    <t>6p034</t>
  </si>
  <si>
    <t>Mainaschaff, Gemeinde</t>
  </si>
  <si>
    <t>6k132</t>
  </si>
  <si>
    <t>09671140</t>
  </si>
  <si>
    <t>Unterpleichfeld, Gemeinde</t>
  </si>
  <si>
    <t>6k242</t>
  </si>
  <si>
    <t>09679201</t>
  </si>
  <si>
    <t>Glattbach, Gemeinde</t>
  </si>
  <si>
    <t>6k076</t>
  </si>
  <si>
    <t>09671120</t>
  </si>
  <si>
    <t>Oberthulba M., Gemeinde</t>
  </si>
  <si>
    <t>6k165</t>
  </si>
  <si>
    <t>09672139</t>
  </si>
  <si>
    <t>Schondra M., Gemeinde</t>
  </si>
  <si>
    <t>6k191</t>
  </si>
  <si>
    <t>09672149</t>
  </si>
  <si>
    <t>Wildflecken M., Gemeinde</t>
  </si>
  <si>
    <t>6k231</t>
  </si>
  <si>
    <t>09672163</t>
  </si>
  <si>
    <t>Euerdorf, Verwaltungsgemeinschaft</t>
  </si>
  <si>
    <t>6k059</t>
  </si>
  <si>
    <t>09672122</t>
  </si>
  <si>
    <t>Elfershausen-Langendorf, Schulverband</t>
  </si>
  <si>
    <t>6k050</t>
  </si>
  <si>
    <t>09672121</t>
  </si>
  <si>
    <t>Nüdlingen, Gemeinde</t>
  </si>
  <si>
    <t>6k160</t>
  </si>
  <si>
    <t>09672136</t>
  </si>
  <si>
    <t>Wiesentheid, Schulverband</t>
  </si>
  <si>
    <t>6k229</t>
  </si>
  <si>
    <t>Buchbrunn - Grund- und Mittelschule -, Schulverband</t>
  </si>
  <si>
    <t>6k032</t>
  </si>
  <si>
    <t>09675114</t>
  </si>
  <si>
    <t>Iphofen, Schulverband</t>
  </si>
  <si>
    <t>6k100</t>
  </si>
  <si>
    <t>09675139</t>
  </si>
  <si>
    <t>Knetzgau, Gemeinde</t>
  </si>
  <si>
    <t>6k119</t>
  </si>
  <si>
    <t>09674163</t>
  </si>
  <si>
    <t>Theres, Verwaltungsgemeinschaft</t>
  </si>
  <si>
    <t>6k210</t>
  </si>
  <si>
    <t>09674180</t>
  </si>
  <si>
    <t>Stadtlauringen M., Gemeinde</t>
  </si>
  <si>
    <t>6k204</t>
  </si>
  <si>
    <t>Bürgstadt M., Gemeinde</t>
  </si>
  <si>
    <t>6k036</t>
  </si>
  <si>
    <t>09676116</t>
  </si>
  <si>
    <t>Faulbach, Schulverband</t>
  </si>
  <si>
    <t>6k062</t>
  </si>
  <si>
    <t>09676124</t>
  </si>
  <si>
    <t>Kleinwallstadt, Verwaltungsgemeinschaft</t>
  </si>
  <si>
    <t>6k117</t>
  </si>
  <si>
    <t>09676133</t>
  </si>
  <si>
    <t>Leidersbach, Gemeinde</t>
  </si>
  <si>
    <t>6k129</t>
  </si>
  <si>
    <t>09676136</t>
  </si>
  <si>
    <t>Sulzbach a.Main M., Gemeinde</t>
  </si>
  <si>
    <t>6k207</t>
  </si>
  <si>
    <t>Eschau M., Gemeinde</t>
  </si>
  <si>
    <t>6k056</t>
  </si>
  <si>
    <t>09676123</t>
  </si>
  <si>
    <t>Großwallstadt, Gemeinde</t>
  </si>
  <si>
    <t>6k084</t>
  </si>
  <si>
    <t>09676126</t>
  </si>
  <si>
    <t>Schulverein "Ich helfe Dir" e.V.</t>
  </si>
  <si>
    <t>6p065</t>
  </si>
  <si>
    <t>09677126</t>
  </si>
  <si>
    <t>Obernburg a.Main, St., Gemeinde</t>
  </si>
  <si>
    <t>6k164</t>
  </si>
  <si>
    <t>Klingenberg a.Main, St., Gemeinde</t>
  </si>
  <si>
    <t>6k118</t>
  </si>
  <si>
    <t>09676134</t>
  </si>
  <si>
    <t>Alzenau i.UFr., St., Gemeinde</t>
  </si>
  <si>
    <t>6k002</t>
  </si>
  <si>
    <t>Wörth a.Main, St., Gemeinde</t>
  </si>
  <si>
    <t>6k233</t>
  </si>
  <si>
    <t>09676169</t>
  </si>
  <si>
    <t>Karlstein a.Main, Gemeinde</t>
  </si>
  <si>
    <t>6k106</t>
  </si>
  <si>
    <t>09671114</t>
  </si>
  <si>
    <t>Krombach-Geiselbach, Schulverband</t>
  </si>
  <si>
    <t>6k124</t>
  </si>
  <si>
    <t>09671119</t>
  </si>
  <si>
    <t>Goldbach M., Gemeinde</t>
  </si>
  <si>
    <t>6k078</t>
  </si>
  <si>
    <t>09671121</t>
  </si>
  <si>
    <t>Großostheim M., Gemeinde</t>
  </si>
  <si>
    <t>6k083</t>
  </si>
  <si>
    <t>Haibach in Unterfranken, Gemeinde</t>
  </si>
  <si>
    <t>6k087</t>
  </si>
  <si>
    <t>09671124</t>
  </si>
  <si>
    <t>Heigenbrücken, Verwaltungsgemeinschaft</t>
  </si>
  <si>
    <t>6k091</t>
  </si>
  <si>
    <t>09671126</t>
  </si>
  <si>
    <t>Hösbach M., Gemeinde</t>
  </si>
  <si>
    <t>6k099</t>
  </si>
  <si>
    <t>Johannesberg, Gemeinde</t>
  </si>
  <si>
    <t>6k101</t>
  </si>
  <si>
    <t>09671133</t>
  </si>
  <si>
    <t>Kahl a.Main, Gemeinde</t>
  </si>
  <si>
    <t>6k102</t>
  </si>
  <si>
    <t>Großheubach M., Gemeinde</t>
  </si>
  <si>
    <t>6k081</t>
  </si>
  <si>
    <t>09676125</t>
  </si>
  <si>
    <t>Laufach-Sailauf, Schulverband</t>
  </si>
  <si>
    <t>6k128</t>
  </si>
  <si>
    <t>Mespelbrunn, Gemeinde</t>
  </si>
  <si>
    <t>6k147</t>
  </si>
  <si>
    <t>09671141</t>
  </si>
  <si>
    <t>Mömbris M., Gemeinde</t>
  </si>
  <si>
    <t>6k151</t>
  </si>
  <si>
    <t>09671143</t>
  </si>
  <si>
    <t>Bessenbach, Gemeinde</t>
  </si>
  <si>
    <t>6k028</t>
  </si>
  <si>
    <t>Rothenbuch, Gemeinde</t>
  </si>
  <si>
    <t>6k181</t>
  </si>
  <si>
    <t>09671148</t>
  </si>
  <si>
    <t>Sailauf, Gemeinde</t>
  </si>
  <si>
    <t>6k187</t>
  </si>
  <si>
    <t>09671150</t>
  </si>
  <si>
    <t>Schöllkrippen - Grundschule -, Schulverband</t>
  </si>
  <si>
    <t>6k189</t>
  </si>
  <si>
    <t>09671152</t>
  </si>
  <si>
    <t>Sommerkahl-Blankenbach - Grundschule -, Schulverband</t>
  </si>
  <si>
    <t>6k202</t>
  </si>
  <si>
    <t>09671153</t>
  </si>
  <si>
    <t>Stockstadt a.Main M., Gemeinde</t>
  </si>
  <si>
    <t>6k206</t>
  </si>
  <si>
    <t>09671155</t>
  </si>
  <si>
    <t>Weibersbrunn, Gemeinde</t>
  </si>
  <si>
    <t>6k226</t>
  </si>
  <si>
    <t>09671157</t>
  </si>
  <si>
    <t>Kleinheubach, Schulverband</t>
  </si>
  <si>
    <t>6k114</t>
  </si>
  <si>
    <t>09676132</t>
  </si>
  <si>
    <t>Dammbach, Gemeinde</t>
  </si>
  <si>
    <t>6k039</t>
  </si>
  <si>
    <t>09671160</t>
  </si>
  <si>
    <t>Kleinostheim, Gemeinde</t>
  </si>
  <si>
    <t>6k116</t>
  </si>
  <si>
    <t>09671136</t>
  </si>
  <si>
    <t>Schöllkrippen, Schulverband</t>
  </si>
  <si>
    <t>6k190</t>
  </si>
  <si>
    <t>Burgsinn - Mittelschule -, Schulverband</t>
  </si>
  <si>
    <t>6k035</t>
  </si>
  <si>
    <t>09677122</t>
  </si>
  <si>
    <t>Bad Brückenau, St., Gemeinde</t>
  </si>
  <si>
    <t>6k015</t>
  </si>
  <si>
    <t>Bad Kissingen (Große Kreisstadt ), Gemeinde</t>
  </si>
  <si>
    <t>6k016</t>
  </si>
  <si>
    <t>Bischbrunn, Schulverband</t>
  </si>
  <si>
    <t>6k030</t>
  </si>
  <si>
    <t>09677120</t>
  </si>
  <si>
    <t>Bischofsheim, Schulverband</t>
  </si>
  <si>
    <t>6k031</t>
  </si>
  <si>
    <t>Burglauer, Gemeinde</t>
  </si>
  <si>
    <t>6k033</t>
  </si>
  <si>
    <t>09673186</t>
  </si>
  <si>
    <t>Burkardroth M., Gemeinde</t>
  </si>
  <si>
    <t>6k037</t>
  </si>
  <si>
    <t>09672117</t>
  </si>
  <si>
    <t>Wartmannsroth, Gemeinde</t>
  </si>
  <si>
    <t>6k224</t>
  </si>
  <si>
    <t>09672161</t>
  </si>
  <si>
    <t>Hohenroth, Schulverband</t>
  </si>
  <si>
    <t>6k097</t>
  </si>
  <si>
    <t>Hammelburg, St., Gemeinde</t>
  </si>
  <si>
    <t>6k088</t>
  </si>
  <si>
    <t>Maßbach M., Gemeinde</t>
  </si>
  <si>
    <t>6k142</t>
  </si>
  <si>
    <t>09672131</t>
  </si>
  <si>
    <t>Motten, Gemeinde</t>
  </si>
  <si>
    <t>6k154</t>
  </si>
  <si>
    <t>09672134</t>
  </si>
  <si>
    <t>Münnerstadt, St., Gemeinde</t>
  </si>
  <si>
    <t>6k155</t>
  </si>
  <si>
    <t>Münnerstadt, Mittelschulverband</t>
  </si>
  <si>
    <t>6k156</t>
  </si>
  <si>
    <t>Oberleichtersbach, Gemeinde</t>
  </si>
  <si>
    <t>6k163</t>
  </si>
  <si>
    <t>09672138</t>
  </si>
  <si>
    <t>Oerlenbach, Gemeinde</t>
  </si>
  <si>
    <t>6k168</t>
  </si>
  <si>
    <t>09672140</t>
  </si>
  <si>
    <t>Riedenberg, Gemeinde</t>
  </si>
  <si>
    <t>6k178</t>
  </si>
  <si>
    <t>Bad Königshofen, Stadt</t>
  </si>
  <si>
    <t>6k019</t>
  </si>
  <si>
    <t>Zeitlofs M., Gemeinde</t>
  </si>
  <si>
    <t>6k237</t>
  </si>
  <si>
    <t>09672166</t>
  </si>
  <si>
    <t>Dittelbrunn, Gemeinde</t>
  </si>
  <si>
    <t>6k041</t>
  </si>
  <si>
    <t>09678123</t>
  </si>
  <si>
    <t>Niederwerrn, Gemeinde</t>
  </si>
  <si>
    <t>6k158</t>
  </si>
  <si>
    <t>09678160</t>
  </si>
  <si>
    <t>Poppenhausen, Gemeinde</t>
  </si>
  <si>
    <t>6k171</t>
  </si>
  <si>
    <t>09678168</t>
  </si>
  <si>
    <t>Milzgrund, Schulverband</t>
  </si>
  <si>
    <t>6k150</t>
  </si>
  <si>
    <t>09673113</t>
  </si>
  <si>
    <t>Bastheim, Gemeinde</t>
  </si>
  <si>
    <t>6k021</t>
  </si>
  <si>
    <t>09673116</t>
  </si>
  <si>
    <t>Fladungen, St., Gemeinde</t>
  </si>
  <si>
    <t>6k063</t>
  </si>
  <si>
    <t>09673123</t>
  </si>
  <si>
    <t>Hollstadt-Wollbach, Schulverband</t>
  </si>
  <si>
    <t>6k098</t>
  </si>
  <si>
    <t>09673136</t>
  </si>
  <si>
    <t>Bad Königshofen, Schulverband</t>
  </si>
  <si>
    <t>6k018</t>
  </si>
  <si>
    <t>Untereßfeld - Grundschule -, Schulverband</t>
  </si>
  <si>
    <t>6k215</t>
  </si>
  <si>
    <t>Mellrichstadt - Grundschule -, Schulverband</t>
  </si>
  <si>
    <t>6k144</t>
  </si>
  <si>
    <t>Mellrichstadt - Hauptschule -, Schulverband</t>
  </si>
  <si>
    <t>6k145</t>
  </si>
  <si>
    <t>Nordheim, Schulverband</t>
  </si>
  <si>
    <t>6k159</t>
  </si>
  <si>
    <t>09673147</t>
  </si>
  <si>
    <t>Oberelsbach M., Gemeinde</t>
  </si>
  <si>
    <t>6k162</t>
  </si>
  <si>
    <t>09673149</t>
  </si>
  <si>
    <t>Ostheim v.d.Rhön, Schulverband</t>
  </si>
  <si>
    <t>6k169</t>
  </si>
  <si>
    <t>Saaletal, Schulverband</t>
  </si>
  <si>
    <t>6k185</t>
  </si>
  <si>
    <t>09673160</t>
  </si>
  <si>
    <t>Verbandsschule Salz - Grundschule-</t>
  </si>
  <si>
    <t>6k220</t>
  </si>
  <si>
    <t>09673161</t>
  </si>
  <si>
    <t>Sandberg, Gemeinde</t>
  </si>
  <si>
    <t>6k188</t>
  </si>
  <si>
    <t>09673162</t>
  </si>
  <si>
    <t>Initiative Freie Aktive Landschule mit Kindergarten e.V. Blumenwiese</t>
  </si>
  <si>
    <t>6p033</t>
  </si>
  <si>
    <t>09673130</t>
  </si>
  <si>
    <t>Montessori-Förderverein Rhön-Saale e.V.</t>
  </si>
  <si>
    <t>6p056</t>
  </si>
  <si>
    <t>Gerbrunn, Gemeinde</t>
  </si>
  <si>
    <t>6k071</t>
  </si>
  <si>
    <t>09679136</t>
  </si>
  <si>
    <t>Margetshöchheim, Schulverband</t>
  </si>
  <si>
    <t>6k135</t>
  </si>
  <si>
    <t>Höchberg M., Gemeinde</t>
  </si>
  <si>
    <t>6k095</t>
  </si>
  <si>
    <t>Waldbüttelbrunn - Grundschule -, Schulverband</t>
  </si>
  <si>
    <t>6k223</t>
  </si>
  <si>
    <t>09679205</t>
  </si>
  <si>
    <t>Dettelbach, St., Gemeinde</t>
  </si>
  <si>
    <t>6k040</t>
  </si>
  <si>
    <t>Volkach, Schulverband</t>
  </si>
  <si>
    <t>6k221</t>
  </si>
  <si>
    <t>Frammersbach, Markt</t>
  </si>
  <si>
    <t>6k064</t>
  </si>
  <si>
    <t>09677129</t>
  </si>
  <si>
    <t>Eußenheim, Gemeinde</t>
  </si>
  <si>
    <t>6k060</t>
  </si>
  <si>
    <t>09677127</t>
  </si>
  <si>
    <t>Burgpreppach M., Gemeinde</t>
  </si>
  <si>
    <t>6k034</t>
  </si>
  <si>
    <t>09674121</t>
  </si>
  <si>
    <t>Ebelsbach - Grundschule -, Schulverband</t>
  </si>
  <si>
    <t>6k044</t>
  </si>
  <si>
    <t>09674129</t>
  </si>
  <si>
    <t>Ebern - Hauptschule -, Schulverband</t>
  </si>
  <si>
    <t>6k046</t>
  </si>
  <si>
    <t>Ebern - Grundschule -, Schulverband</t>
  </si>
  <si>
    <t>6k045</t>
  </si>
  <si>
    <t>Eltmann, St., Gemeinde</t>
  </si>
  <si>
    <t>6k053</t>
  </si>
  <si>
    <t>Haßfurt, St., Gemeinde</t>
  </si>
  <si>
    <t>6k090</t>
  </si>
  <si>
    <t>Hofheim, Schulverband</t>
  </si>
  <si>
    <t>6k096</t>
  </si>
  <si>
    <t>Kirchlauter - Grundschule -, Schulverband</t>
  </si>
  <si>
    <t>6k108</t>
  </si>
  <si>
    <t>09674160</t>
  </si>
  <si>
    <t>Königsberg i.Bay., St., Gemeinde</t>
  </si>
  <si>
    <t>6k122</t>
  </si>
  <si>
    <t>09674164</t>
  </si>
  <si>
    <t>Maroldsweisach, Schulverband</t>
  </si>
  <si>
    <t>6k140</t>
  </si>
  <si>
    <t>MoMAS Montessori Schule Main-Spessart in Lohr am Main, private Grundschule</t>
  </si>
  <si>
    <t>Montessori Lohr am Main e. V.</t>
  </si>
  <si>
    <t>6p075</t>
  </si>
  <si>
    <t>Rauhenebrach, Gemeinde</t>
  </si>
  <si>
    <t>6k174</t>
  </si>
  <si>
    <t>09674187</t>
  </si>
  <si>
    <t>Oberaurach, Gemeinde</t>
  </si>
  <si>
    <t>6k161</t>
  </si>
  <si>
    <t>09674159</t>
  </si>
  <si>
    <t>Untermerzbach, Gemeinde</t>
  </si>
  <si>
    <t>6k216</t>
  </si>
  <si>
    <t>09674210</t>
  </si>
  <si>
    <t>Zeil a.Main, St., Gemeinde</t>
  </si>
  <si>
    <t>6k236</t>
  </si>
  <si>
    <t>221</t>
  </si>
  <si>
    <t>09674221</t>
  </si>
  <si>
    <t>Albertshofen-Mainsondheim, Schulverband</t>
  </si>
  <si>
    <t>6k001</t>
  </si>
  <si>
    <t>09675112</t>
  </si>
  <si>
    <t>Geiselwind, Gemeinde</t>
  </si>
  <si>
    <t>6k068</t>
  </si>
  <si>
    <t>09675127</t>
  </si>
  <si>
    <t>Sulzfeld, Schulverband</t>
  </si>
  <si>
    <t>6k208</t>
  </si>
  <si>
    <t>09673173</t>
  </si>
  <si>
    <t>Kleinlangheim, Schulverband</t>
  </si>
  <si>
    <t>6k115</t>
  </si>
  <si>
    <t>09675142</t>
  </si>
  <si>
    <t>Mainbernheim-Rödelsee, Schulverband</t>
  </si>
  <si>
    <t>6k133</t>
  </si>
  <si>
    <t>09675144</t>
  </si>
  <si>
    <t>Marktbreit - Grundschule -, Schulverband</t>
  </si>
  <si>
    <t>6k136</t>
  </si>
  <si>
    <t>Marktbreit - Mittelschule -, Schulverband</t>
  </si>
  <si>
    <t>6k137</t>
  </si>
  <si>
    <t>Hellmitzheimer Bucht - Grundschule -, Schulverband</t>
  </si>
  <si>
    <t>6k092</t>
  </si>
  <si>
    <t>09675148</t>
  </si>
  <si>
    <t>Martinsheim - Grundschule -, Schulverband</t>
  </si>
  <si>
    <t>6k141</t>
  </si>
  <si>
    <t>09675150</t>
  </si>
  <si>
    <t>Schwarzach a.Main M., Gemeinde</t>
  </si>
  <si>
    <t>6k196</t>
  </si>
  <si>
    <t>Prichsenstadt, St., Gemeinde</t>
  </si>
  <si>
    <t>6k172</t>
  </si>
  <si>
    <t>09675158</t>
  </si>
  <si>
    <t>Sommerach - Grundschule -, Schulverband</t>
  </si>
  <si>
    <t>6k201</t>
  </si>
  <si>
    <t>09675169</t>
  </si>
  <si>
    <t>Willanzheim - Grundschule -, Schulverband</t>
  </si>
  <si>
    <t>6k232</t>
  </si>
  <si>
    <t>09675179</t>
  </si>
  <si>
    <t>Amorbach - Grundschule -, Schulverband</t>
  </si>
  <si>
    <t>6k003</t>
  </si>
  <si>
    <t>Amorbach - Mittelschule -, Schulverband</t>
  </si>
  <si>
    <t>6k004</t>
  </si>
  <si>
    <t>Collenberg, Gemeinde</t>
  </si>
  <si>
    <t>6k038</t>
  </si>
  <si>
    <t>09676117</t>
  </si>
  <si>
    <t>Dorfprozelten, Schulverband</t>
  </si>
  <si>
    <t>6k043</t>
  </si>
  <si>
    <t>09676118</t>
  </si>
  <si>
    <t>Eichenbühl, Gemeinde</t>
  </si>
  <si>
    <t>6k048</t>
  </si>
  <si>
    <t>09676119</t>
  </si>
  <si>
    <t>Elsenfeld M., Gemeinde</t>
  </si>
  <si>
    <t>6k052</t>
  </si>
  <si>
    <t>Erlenbach a.Main, St., Gemeinde</t>
  </si>
  <si>
    <t>6k054</t>
  </si>
  <si>
    <t>Kardinal-Döpfner-Volksschule Großwallstadt/Niedernberg – Mittelschule -, Schulverband</t>
  </si>
  <si>
    <t>6k104</t>
  </si>
  <si>
    <t>Kirchzell M., Gemeinde</t>
  </si>
  <si>
    <t>6k109</t>
  </si>
  <si>
    <t>09676131</t>
  </si>
  <si>
    <t>Miltenberg, St., Gemeinde</t>
  </si>
  <si>
    <t>6k149</t>
  </si>
  <si>
    <t>Mömlingen, Gemeinde</t>
  </si>
  <si>
    <t>6k152</t>
  </si>
  <si>
    <t>09676140</t>
  </si>
  <si>
    <t>Mönchberg M., Gemeinde</t>
  </si>
  <si>
    <t>6k153</t>
  </si>
  <si>
    <t>09676141</t>
  </si>
  <si>
    <t>Niedernberg, Gemeinde</t>
  </si>
  <si>
    <t>6k157</t>
  </si>
  <si>
    <t>09676144</t>
  </si>
  <si>
    <t>Weilbach M., Gemeinde</t>
  </si>
  <si>
    <t>6k227</t>
  </si>
  <si>
    <t>09676165</t>
  </si>
  <si>
    <t>Arnstein, St., Gemeinde</t>
  </si>
  <si>
    <t>6k006</t>
  </si>
  <si>
    <t>Aura - Grundschule -, Schulverband</t>
  </si>
  <si>
    <t>6k012</t>
  </si>
  <si>
    <t>09677116</t>
  </si>
  <si>
    <t>Erlenbach b.Marktheidenfeld, Gemeinde</t>
  </si>
  <si>
    <t>6k055</t>
  </si>
  <si>
    <t>09677125</t>
  </si>
  <si>
    <t>Frammersbach, Schulverband</t>
  </si>
  <si>
    <t>6k065</t>
  </si>
  <si>
    <t>Gemünden a.Main, St., Gemeinde</t>
  </si>
  <si>
    <t>6k070</t>
  </si>
  <si>
    <t>Bachgrund in Gössenheim - Grundschule -, Schulverband</t>
  </si>
  <si>
    <t>6k013</t>
  </si>
  <si>
    <t>09677132</t>
  </si>
  <si>
    <t>Saaletal-Gräfendorf - Grundschule -, Schulverband</t>
  </si>
  <si>
    <t>6k186</t>
  </si>
  <si>
    <t>09677133</t>
  </si>
  <si>
    <t>Hafenlohr - Grundschule -, Schulverband</t>
  </si>
  <si>
    <t>6k086</t>
  </si>
  <si>
    <t>09677135</t>
  </si>
  <si>
    <t>Karbach, Schulverband</t>
  </si>
  <si>
    <t>6k103</t>
  </si>
  <si>
    <t>09677146</t>
  </si>
  <si>
    <t>Karlstadt, St., Gemeinde</t>
  </si>
  <si>
    <t>6k105</t>
  </si>
  <si>
    <t>Kreuzwertheim - Grundschule -, Schulverband</t>
  </si>
  <si>
    <t>6k123</t>
  </si>
  <si>
    <t>09677151</t>
  </si>
  <si>
    <t>Triefenstein M., Gemeinde</t>
  </si>
  <si>
    <t>6k213</t>
  </si>
  <si>
    <t>09677154</t>
  </si>
  <si>
    <t>Lohr a.Main, St., Gemeinde</t>
  </si>
  <si>
    <t>6k131</t>
  </si>
  <si>
    <t>Marktheidenfeld, St., Gemeinde</t>
  </si>
  <si>
    <t>6k139</t>
  </si>
  <si>
    <t>Partenstein, Gemeinde</t>
  </si>
  <si>
    <t>6k170</t>
  </si>
  <si>
    <t>09677170</t>
  </si>
  <si>
    <t>Rieneck, St., Gemeinde</t>
  </si>
  <si>
    <t>6k179</t>
  </si>
  <si>
    <t>09677177</t>
  </si>
  <si>
    <t>Arnstein-Schwebenried, Schulverband</t>
  </si>
  <si>
    <t>6k007</t>
  </si>
  <si>
    <t>Steinfeld, Gemeinde</t>
  </si>
  <si>
    <t>6k205</t>
  </si>
  <si>
    <t>09677186</t>
  </si>
  <si>
    <t>Thüngen - Grundschule -, Schulverband</t>
  </si>
  <si>
    <t>6k211</t>
  </si>
  <si>
    <t>09677189</t>
  </si>
  <si>
    <t>Urspringen - Grundschule -, Schulverband</t>
  </si>
  <si>
    <t>6k218</t>
  </si>
  <si>
    <t>09677193</t>
  </si>
  <si>
    <t>Wiesthal, Schulverband</t>
  </si>
  <si>
    <t>6k230</t>
  </si>
  <si>
    <t>09677200</t>
  </si>
  <si>
    <t>Zellingen M., Gemeinde</t>
  </si>
  <si>
    <t>6k240</t>
  </si>
  <si>
    <t>09677203</t>
  </si>
  <si>
    <t>Zellingen - Mittelschule -, Schulverband</t>
  </si>
  <si>
    <t>6k239</t>
  </si>
  <si>
    <t>Marktheidenfeld - Mittelschule -, Schulverband</t>
  </si>
  <si>
    <t>6k138</t>
  </si>
  <si>
    <t>Bergrheinfeld, Gemeinde</t>
  </si>
  <si>
    <t>6k024</t>
  </si>
  <si>
    <t>09678115</t>
  </si>
  <si>
    <t>Euerbach, Gemeinde</t>
  </si>
  <si>
    <t>6k058</t>
  </si>
  <si>
    <t>09678128</t>
  </si>
  <si>
    <t>Geldersheim, Gemeinde</t>
  </si>
  <si>
    <t>6k069</t>
  </si>
  <si>
    <t>09678132</t>
  </si>
  <si>
    <t>Gerolzhofen - Grundschule -, Schulverband</t>
  </si>
  <si>
    <t>6k072</t>
  </si>
  <si>
    <t>Gochsheim, Gemeinde</t>
  </si>
  <si>
    <t>6k077</t>
  </si>
  <si>
    <t>09678135</t>
  </si>
  <si>
    <t>Grafenrheinfeld, Gemeinde</t>
  </si>
  <si>
    <t>6k079</t>
  </si>
  <si>
    <t>09678136</t>
  </si>
  <si>
    <t>Grettstadt, Gemeinde</t>
  </si>
  <si>
    <t>6k080</t>
  </si>
  <si>
    <t>09678138</t>
  </si>
  <si>
    <t>Röthlein, Gemeinde</t>
  </si>
  <si>
    <t>6k182</t>
  </si>
  <si>
    <t>09678170</t>
  </si>
  <si>
    <t>Schonungen, Gemeinde</t>
  </si>
  <si>
    <t>6k192</t>
  </si>
  <si>
    <t>Schwanfeld, Schulverband</t>
  </si>
  <si>
    <t>6k195</t>
  </si>
  <si>
    <t>09678175</t>
  </si>
  <si>
    <t>Schwebheim, Gemeinde</t>
  </si>
  <si>
    <t>6k197</t>
  </si>
  <si>
    <t>Sennfeld, Gemeinde</t>
  </si>
  <si>
    <t>6k200</t>
  </si>
  <si>
    <t>09678178</t>
  </si>
  <si>
    <t>Donnersdorf - Grundschule -, Schulverband</t>
  </si>
  <si>
    <t>6k042</t>
  </si>
  <si>
    <t>09678124</t>
  </si>
  <si>
    <t>Üchtelhausen, Gemeinde</t>
  </si>
  <si>
    <t>6k214</t>
  </si>
  <si>
    <t>09678186</t>
  </si>
  <si>
    <t>Kolitzheim, Gemeinde</t>
  </si>
  <si>
    <t>6k120</t>
  </si>
  <si>
    <t>Werneck, Balthasar-Neumann-Schulverband</t>
  </si>
  <si>
    <t>6k228</t>
  </si>
  <si>
    <t>Gerolzhofen - Mittelschule -, Schulverband Main-Steigerwald</t>
  </si>
  <si>
    <t>6k073</t>
  </si>
  <si>
    <t>Wasserlosen, Gemeinde</t>
  </si>
  <si>
    <t>6k225</t>
  </si>
  <si>
    <t>09678192</t>
  </si>
  <si>
    <t>Aub - Grundschule -, Schulverband</t>
  </si>
  <si>
    <t>6k011</t>
  </si>
  <si>
    <t>09679114</t>
  </si>
  <si>
    <t>Bergtheim - Grundschule -, Schulverband</t>
  </si>
  <si>
    <t>6k025</t>
  </si>
  <si>
    <t>09679117</t>
  </si>
  <si>
    <t>Giebelstadt, Verwaltungsgemeinschaft</t>
  </si>
  <si>
    <t>6k075</t>
  </si>
  <si>
    <t>09679122</t>
  </si>
  <si>
    <t>Eibelstadt, Verwaltungsgemeinschaft</t>
  </si>
  <si>
    <t>6k047</t>
  </si>
  <si>
    <t>09679124</t>
  </si>
  <si>
    <t>Eisingen-Waldbrunn - Grundschule -, Schulverband</t>
  </si>
  <si>
    <t>6k049</t>
  </si>
  <si>
    <t>09679126</t>
  </si>
  <si>
    <t>Estenfeld, Gemeinde</t>
  </si>
  <si>
    <t>6k057</t>
  </si>
  <si>
    <t>09679130</t>
  </si>
  <si>
    <t>Gaukönigshofen, Schulverband</t>
  </si>
  <si>
    <t>6k067</t>
  </si>
  <si>
    <t>09679134</t>
  </si>
  <si>
    <t>Giebelstadt M., Gemeinde</t>
  </si>
  <si>
    <t>6k074</t>
  </si>
  <si>
    <t>09679138</t>
  </si>
  <si>
    <t>Güntersleben, Gemeinde</t>
  </si>
  <si>
    <t>6k085</t>
  </si>
  <si>
    <t>09679142</t>
  </si>
  <si>
    <t>Helmstadt, Schulverband</t>
  </si>
  <si>
    <t>6k093</t>
  </si>
  <si>
    <t>09679144</t>
  </si>
  <si>
    <t>Kirchheim (Ufr.), Schulverband</t>
  </si>
  <si>
    <t>6k107</t>
  </si>
  <si>
    <t>09679153</t>
  </si>
  <si>
    <t>Kist, Gemeinde</t>
  </si>
  <si>
    <t>6k110</t>
  </si>
  <si>
    <t>09679154</t>
  </si>
  <si>
    <t>Kürnach - Grundschule -, Schulverband</t>
  </si>
  <si>
    <t>6k125</t>
  </si>
  <si>
    <t>09679156</t>
  </si>
  <si>
    <t>Ochsenfurt, St., Gemeinde</t>
  </si>
  <si>
    <t>6k167</t>
  </si>
  <si>
    <t>Ochsenfurt, Schulverband</t>
  </si>
  <si>
    <t>6k166</t>
  </si>
  <si>
    <t>Randersacker M., Gemeinde</t>
  </si>
  <si>
    <t>6k173</t>
  </si>
  <si>
    <t>09679175</t>
  </si>
  <si>
    <t>Reichenberg M., Gemeinde</t>
  </si>
  <si>
    <t>6k175</t>
  </si>
  <si>
    <t>09679176</t>
  </si>
  <si>
    <t>Rimpar M., Gemeinde</t>
  </si>
  <si>
    <t>6k180</t>
  </si>
  <si>
    <t>Röttingen, Verwaltungsgemeinschaft</t>
  </si>
  <si>
    <t>6k184</t>
  </si>
  <si>
    <t>09679182</t>
  </si>
  <si>
    <t>Rottendorf, Gemeinde</t>
  </si>
  <si>
    <t>6k183</t>
  </si>
  <si>
    <t>09679185</t>
  </si>
  <si>
    <t>Sonderhofen - Grundschule -, Schulverband</t>
  </si>
  <si>
    <t>6k203</t>
  </si>
  <si>
    <t>Theilheim, Gemeinde</t>
  </si>
  <si>
    <t>6k209</t>
  </si>
  <si>
    <t>09679193</t>
  </si>
  <si>
    <t>Thüngersheim, Gemeinde</t>
  </si>
  <si>
    <t>6k212</t>
  </si>
  <si>
    <t>09679194</t>
  </si>
  <si>
    <t>Leinach, Gemeinde</t>
  </si>
  <si>
    <t>6k130</t>
  </si>
  <si>
    <t>09679200</t>
  </si>
  <si>
    <t>Pleichach-Kürnachtal - Mittelschule -, Schulverband</t>
  </si>
  <si>
    <t>6k217</t>
  </si>
  <si>
    <t>Veitshöchheim, Gemeinde</t>
  </si>
  <si>
    <t>6k219</t>
  </si>
  <si>
    <t>Zell a.Main M., Gemeinde</t>
  </si>
  <si>
    <t>6k238</t>
  </si>
  <si>
    <t>Dominikus-Ringeisen-Werk Ursberg</t>
  </si>
  <si>
    <t>7p013</t>
  </si>
  <si>
    <t>Fritz-Felsenstein-Haus e. V.</t>
  </si>
  <si>
    <t>7p025</t>
  </si>
  <si>
    <t>09773139</t>
  </si>
  <si>
    <t>Lebenshilfe für Behinderte, Kreisvereinigung Aichach-Friedberg e.V.</t>
  </si>
  <si>
    <t>7p046</t>
  </si>
  <si>
    <t>7p035</t>
  </si>
  <si>
    <t>09774127</t>
  </si>
  <si>
    <t>Sonderpädagogisches Förderzentrum - Teilzentrum - Kempten (Allgäu), Schulverband</t>
  </si>
  <si>
    <t>7k231</t>
  </si>
  <si>
    <t>Unterallgäu, Landkreis</t>
  </si>
  <si>
    <t>7k248</t>
  </si>
  <si>
    <t>Lebenshilfe Donau-Iller e.V.</t>
  </si>
  <si>
    <t>7p042</t>
  </si>
  <si>
    <t>09775152</t>
  </si>
  <si>
    <t>7p005</t>
  </si>
  <si>
    <t>Schwabenhilfe für Kinder, Verein zur Erziehungshilfe und Sprachförderung e.V.</t>
  </si>
  <si>
    <t>7p063</t>
  </si>
  <si>
    <t>Bayerisches Rotes Kreuz</t>
  </si>
  <si>
    <t>7p004</t>
  </si>
  <si>
    <t>Berufsbildungszentrum Augsburg der Lehmbaugruppe gGmbH</t>
  </si>
  <si>
    <t>7p007</t>
  </si>
  <si>
    <t>7p029</t>
  </si>
  <si>
    <t>Universitätsklinikum Augsburg, rechtsfähige Anstalt des öffentlichen Rechts</t>
  </si>
  <si>
    <t>7p067</t>
  </si>
  <si>
    <t>Ostallgäu-Kaufbeuren, Kommunalunternehmen Kliniken</t>
  </si>
  <si>
    <t>7k201</t>
  </si>
  <si>
    <t>Kolping Pflegeschule gGmbH</t>
  </si>
  <si>
    <t>7p071</t>
  </si>
  <si>
    <t>Oberallgäu, Landkreis</t>
  </si>
  <si>
    <t>7k190</t>
  </si>
  <si>
    <t>Schwäbisches Förderzentrum für Hörgeschädigte Augsburg GmbH</t>
  </si>
  <si>
    <t>7p064</t>
  </si>
  <si>
    <t>Evang. Diakonissenanstalt Augsburg</t>
  </si>
  <si>
    <t>7p014</t>
  </si>
  <si>
    <t>7p009</t>
  </si>
  <si>
    <t>Kolping-Schulwerk Diözesanverband Augsburg e.V.</t>
  </si>
  <si>
    <t>7p039</t>
  </si>
  <si>
    <t>7p026</t>
  </si>
  <si>
    <t>Evang.-Luth. Kirchengemeinde Nördlingen</t>
  </si>
  <si>
    <t>7p015</t>
  </si>
  <si>
    <t>Kommunalunternehmen Bezirkskliniken Schwaben</t>
  </si>
  <si>
    <t>7k136</t>
  </si>
  <si>
    <t>7p010</t>
  </si>
  <si>
    <t>09772160</t>
  </si>
  <si>
    <t>09776125</t>
  </si>
  <si>
    <t>Private Wirtschaftsschule Frenzel gGmbH</t>
  </si>
  <si>
    <t>7p058</t>
  </si>
  <si>
    <t>Private Wirtschaftsschule Donauwörth e.V.</t>
  </si>
  <si>
    <t>7p057</t>
  </si>
  <si>
    <t>Private Wirtschaftsschule Merkur, gemeinnütz. GmbH</t>
  </si>
  <si>
    <t>7p059</t>
  </si>
  <si>
    <t>Klinikum Memmingen, Anstalt des öffentlichen Rechts der Stadt Memmingen</t>
  </si>
  <si>
    <t>7k290</t>
  </si>
  <si>
    <t>09771156</t>
  </si>
  <si>
    <t>7p012</t>
  </si>
  <si>
    <t>7p065</t>
  </si>
  <si>
    <t>Inlingua Berufsfachschule für Fremdsprachenberufe Augsburg - Gemeinütziger Schulverein e.V.</t>
  </si>
  <si>
    <t>7p031</t>
  </si>
  <si>
    <t>Fremdsprachen-Institut Augsburg gemeinnützige GmbH</t>
  </si>
  <si>
    <t>7p023</t>
  </si>
  <si>
    <t>Berufsfachschule für Kinderpflege Lindau (Bodensee) des Schulwerks d. Diözese Augsburg</t>
  </si>
  <si>
    <t>Kneipp-Bund e.V. Bad Wörishofen</t>
  </si>
  <si>
    <t>7p038</t>
  </si>
  <si>
    <t>Fachakademie für Sozialpädagogik Lindau (Bodensee) d.Schulwerks d. Diözese Augsburg</t>
  </si>
  <si>
    <t>Joseph-Bernhart-Fachakademie für Sozialpädagogik in Krumbach gemeinnützige Schulträger GmbH</t>
  </si>
  <si>
    <t>7p034</t>
  </si>
  <si>
    <t>7p069</t>
  </si>
  <si>
    <t>Caritasverband der Diözese Augsburg e.V.</t>
  </si>
  <si>
    <t>7p011</t>
  </si>
  <si>
    <t>Klinikverbund Allgäu gGmbH</t>
  </si>
  <si>
    <t>7p037</t>
  </si>
  <si>
    <t>gKU Wertachkliniken Bobingen und Schwabmünchen, Kommunalunternehmen</t>
  </si>
  <si>
    <t>7k089</t>
  </si>
  <si>
    <t>Kreiskliniken Dillingen-Wertingen gGmbH</t>
  </si>
  <si>
    <t>7p041</t>
  </si>
  <si>
    <t>gKU Donau-Ries Kliniken und Seniorenheime des Landkreises Donau-Ries und der Stadt Nördlingen, Kommunalunternehmen</t>
  </si>
  <si>
    <t>7k088</t>
  </si>
  <si>
    <t>KJF Klinik Josefinum gGmbH</t>
  </si>
  <si>
    <t>7p072</t>
  </si>
  <si>
    <t>Ebersberg 38</t>
  </si>
  <si>
    <t>09772131</t>
  </si>
  <si>
    <t>09779169</t>
  </si>
  <si>
    <t>Lebenshilfe Donau-Ries e.V.</t>
  </si>
  <si>
    <t>7p043</t>
  </si>
  <si>
    <t>09779185</t>
  </si>
  <si>
    <t>Lebenshilfe für Menschen mit Behinderung e.V. Kempten</t>
  </si>
  <si>
    <t>7p047</t>
  </si>
  <si>
    <t>Lebenshilfe e.V. Memmingen</t>
  </si>
  <si>
    <t>7p045</t>
  </si>
  <si>
    <t>Lebenshilfe e.V. Augsburg</t>
  </si>
  <si>
    <t>7p044</t>
  </si>
  <si>
    <t>Körperbehinderte Allgäu gGmbH</t>
  </si>
  <si>
    <t>7p040</t>
  </si>
  <si>
    <t>7p060</t>
  </si>
  <si>
    <t>Frere-Roger-Kinderzentrum gGmbH Augsburg</t>
  </si>
  <si>
    <t>7p024</t>
  </si>
  <si>
    <t>Berufsfachschule für Pflege der Kreiskliniken Dillingen-Wertingen gGmbH, Wertingen</t>
  </si>
  <si>
    <t>Berufsfachschule für Pflege der Kreiskliniken Dillingen-Wertingen gGmbH am Standort Wertingen</t>
  </si>
  <si>
    <t>Bobingen, St., Gemeinde</t>
  </si>
  <si>
    <t>7k038</t>
  </si>
  <si>
    <t>Frau Ingrid Gebauer-Gerstenberg</t>
  </si>
  <si>
    <t>7p019</t>
  </si>
  <si>
    <t>Berufsfachschule für Musik Krumbach gemeinnütziger Schulträger GmbH</t>
  </si>
  <si>
    <t>7p008</t>
  </si>
  <si>
    <t>Fachakademie für Übersetzen und Dolmetschen Kempten (Allgäu)</t>
  </si>
  <si>
    <t>IFB Instituf für Fremsprachenberufe gGmbH</t>
  </si>
  <si>
    <t>7p030</t>
  </si>
  <si>
    <t>Förderkreis für Heilpädagogik und Sozialtherapie Augsburg</t>
  </si>
  <si>
    <t>7p018</t>
  </si>
  <si>
    <t>Alois Wagner Stiftung Mittelberg</t>
  </si>
  <si>
    <t>7p002</t>
  </si>
  <si>
    <t>09780128</t>
  </si>
  <si>
    <t>09780123</t>
  </si>
  <si>
    <t>Senden, St., Gemeinde</t>
  </si>
  <si>
    <t>7k228</t>
  </si>
  <si>
    <t>Aindling, Markt</t>
  </si>
  <si>
    <t>7k006</t>
  </si>
  <si>
    <t>09771114</t>
  </si>
  <si>
    <t>Pöttmes M., Gemeinde</t>
  </si>
  <si>
    <t>7k209</t>
  </si>
  <si>
    <t>Hollenbach, Schulverband</t>
  </si>
  <si>
    <t>7k111</t>
  </si>
  <si>
    <t>09771140</t>
  </si>
  <si>
    <t>Kentenich-Pädagogik e.V.</t>
  </si>
  <si>
    <t>7p036</t>
  </si>
  <si>
    <t>Kühbach - Grund- und Mittelschule -, Schulverband</t>
  </si>
  <si>
    <t>7k141</t>
  </si>
  <si>
    <t>09771144</t>
  </si>
  <si>
    <t>Dasing, Gemeinde</t>
  </si>
  <si>
    <t>7k051</t>
  </si>
  <si>
    <t>09771122</t>
  </si>
  <si>
    <t>Friedberg, St., Gemeinde</t>
  </si>
  <si>
    <t>7k079</t>
  </si>
  <si>
    <t>Merching, Mittelschulverband</t>
  </si>
  <si>
    <t>7k170</t>
  </si>
  <si>
    <t>09771145</t>
  </si>
  <si>
    <t>Holzheim, Am Aschberg, Schulverband</t>
  </si>
  <si>
    <t>7k113</t>
  </si>
  <si>
    <t>09773140</t>
  </si>
  <si>
    <t>Wittislingen, Verwaltungsgemeinschaft</t>
  </si>
  <si>
    <t>7k281</t>
  </si>
  <si>
    <t>09773183</t>
  </si>
  <si>
    <t>Deiningen, Schulverband</t>
  </si>
  <si>
    <t>7k052</t>
  </si>
  <si>
    <t>09779130</t>
  </si>
  <si>
    <t>Wallerstein, Schulverband</t>
  </si>
  <si>
    <t>7k260</t>
  </si>
  <si>
    <t>Buch, Verwaltungsgemeinschaft</t>
  </si>
  <si>
    <t>7k041</t>
  </si>
  <si>
    <t>09775118</t>
  </si>
  <si>
    <t>Nersingen, Gemeinde</t>
  </si>
  <si>
    <t>7k180</t>
  </si>
  <si>
    <t>09775134</t>
  </si>
  <si>
    <t>Pfaffenhofen a.d.Roth, Verwaltungsgemeinschaft</t>
  </si>
  <si>
    <t>7k205</t>
  </si>
  <si>
    <t>09775143</t>
  </si>
  <si>
    <t>Germaringen, Gemeinde</t>
  </si>
  <si>
    <t>7k084</t>
  </si>
  <si>
    <t>09777130</t>
  </si>
  <si>
    <t>Memmingerberg, Schulverband</t>
  </si>
  <si>
    <t>7k169</t>
  </si>
  <si>
    <t>09778171</t>
  </si>
  <si>
    <t>Memmingen, Schulverband</t>
  </si>
  <si>
    <t>7k168</t>
  </si>
  <si>
    <t>Königsbrunn, St., Gemeinde</t>
  </si>
  <si>
    <t>7k137</t>
  </si>
  <si>
    <t>Trägerverein Montessori Füssen e.V.</t>
  </si>
  <si>
    <t>7p066</t>
  </si>
  <si>
    <t>Schulverein Prager Jesukind e.V.</t>
  </si>
  <si>
    <t>7p061</t>
  </si>
  <si>
    <t>Lindau (Bodensee) (Große Kreisstadt ), Gemeinde</t>
  </si>
  <si>
    <t>7k153</t>
  </si>
  <si>
    <t>Neu-Ulm (Große Kreisstadt ), Gemeinde</t>
  </si>
  <si>
    <t>7k185</t>
  </si>
  <si>
    <t>Jengen, Gemeinde</t>
  </si>
  <si>
    <t>7k123</t>
  </si>
  <si>
    <t>09777140</t>
  </si>
  <si>
    <t>Graben, Gemeinde</t>
  </si>
  <si>
    <t>7k090</t>
  </si>
  <si>
    <t>09772149</t>
  </si>
  <si>
    <t>Evangelischer Schulverein Augsburg e.V.</t>
  </si>
  <si>
    <t>7p016</t>
  </si>
  <si>
    <t>Internationale Schule Ulm/Neu-Ulm gGmbH</t>
  </si>
  <si>
    <t>7p033</t>
  </si>
  <si>
    <t>Fördergemeinschaft Montessori-Schule Weißenhorn</t>
  </si>
  <si>
    <t>7p017</t>
  </si>
  <si>
    <t>Montessori-Schulverband e.V. Günzburg</t>
  </si>
  <si>
    <t>7p055</t>
  </si>
  <si>
    <t>Bodolz, Gemeinde</t>
  </si>
  <si>
    <t>7k039</t>
  </si>
  <si>
    <t>09776111</t>
  </si>
  <si>
    <t>Kammlach, Schulverband</t>
  </si>
  <si>
    <t>7k127</t>
  </si>
  <si>
    <t>09778180</t>
  </si>
  <si>
    <t>Wolfertschwenden, Gemeinde</t>
  </si>
  <si>
    <t>7k283</t>
  </si>
  <si>
    <t>09778218</t>
  </si>
  <si>
    <t>Gersthofen, St., Gemeinde</t>
  </si>
  <si>
    <t>7k086</t>
  </si>
  <si>
    <t>Bächingen a.d.Brenz - Volksschule -, Schulverband</t>
  </si>
  <si>
    <t>7k020</t>
  </si>
  <si>
    <t>09773113</t>
  </si>
  <si>
    <t>Montessori-Förderverein Südliches Oberallgäu e.V. Sonthofen</t>
  </si>
  <si>
    <t>7p053</t>
  </si>
  <si>
    <t>Thierhaupten M., Gemeinde</t>
  </si>
  <si>
    <t>7k244</t>
  </si>
  <si>
    <t>09772207</t>
  </si>
  <si>
    <t>International School Augsburg ISA - gemein. AG, Gersthofen</t>
  </si>
  <si>
    <t>7p032</t>
  </si>
  <si>
    <t>Affing, Gemeinde</t>
  </si>
  <si>
    <t>7k003</t>
  </si>
  <si>
    <t>Aichach, St., Gemeinde</t>
  </si>
  <si>
    <t>7k004</t>
  </si>
  <si>
    <t>Aindling, Schulverband</t>
  </si>
  <si>
    <t>7k007</t>
  </si>
  <si>
    <t>Eurasburg - Grundschule -, Schulverband</t>
  </si>
  <si>
    <t>7k074</t>
  </si>
  <si>
    <t>09771129</t>
  </si>
  <si>
    <t>Griesbeckerzell-Obergriesbach, Schulverband</t>
  </si>
  <si>
    <t>7k091</t>
  </si>
  <si>
    <t>Inchenhofen M., Gemeinde</t>
  </si>
  <si>
    <t>7k121</t>
  </si>
  <si>
    <t>09771141</t>
  </si>
  <si>
    <t>Kissing, Gemeinde</t>
  </si>
  <si>
    <t>7k133</t>
  </si>
  <si>
    <t>09771142</t>
  </si>
  <si>
    <t>Mering M., Gemeinde</t>
  </si>
  <si>
    <t>7k171</t>
  </si>
  <si>
    <t>Diedorf, Gemeinde</t>
  </si>
  <si>
    <t>7k054</t>
  </si>
  <si>
    <t>Rehling, Gemeinde</t>
  </si>
  <si>
    <t>7k213</t>
  </si>
  <si>
    <t>09771158</t>
  </si>
  <si>
    <t>Ried, Gemeinde</t>
  </si>
  <si>
    <t>7k216</t>
  </si>
  <si>
    <t>09771160</t>
  </si>
  <si>
    <t>Schiltberg, Gemeinde</t>
  </si>
  <si>
    <t>7k224</t>
  </si>
  <si>
    <t>09771162</t>
  </si>
  <si>
    <t>Sielenbach - Mittelschule -, Schulverband</t>
  </si>
  <si>
    <t>7k229</t>
  </si>
  <si>
    <t>09771165</t>
  </si>
  <si>
    <t>Adelzhausen - Grundschule -, Schulverband</t>
  </si>
  <si>
    <t>7k002</t>
  </si>
  <si>
    <t>09771111</t>
  </si>
  <si>
    <t>Willprechtszell - Grundschule -, Schulverband</t>
  </si>
  <si>
    <t>7k279</t>
  </si>
  <si>
    <t>09771155</t>
  </si>
  <si>
    <t>Verein Freie Schule Lindau e.V.</t>
  </si>
  <si>
    <t>7p068</t>
  </si>
  <si>
    <t>Untermeitingen - Mittelschule -, Schulverband</t>
  </si>
  <si>
    <t>7k250</t>
  </si>
  <si>
    <t>09772209</t>
  </si>
  <si>
    <t>Adelsried-Bonstetten - Grundschule -, Schulverband</t>
  </si>
  <si>
    <t>7k001</t>
  </si>
  <si>
    <t>09772111</t>
  </si>
  <si>
    <t>Altenmünster, Gemeinde</t>
  </si>
  <si>
    <t>7k010</t>
  </si>
  <si>
    <t>09772115</t>
  </si>
  <si>
    <t>Aystetten, Gemeinde</t>
  </si>
  <si>
    <t>7k017</t>
  </si>
  <si>
    <t>09772117</t>
  </si>
  <si>
    <t>Biberbach M., Gemeinde</t>
  </si>
  <si>
    <t>7k030</t>
  </si>
  <si>
    <t>09772121</t>
  </si>
  <si>
    <t>Diedorf, Schulverband</t>
  </si>
  <si>
    <t>7k055</t>
  </si>
  <si>
    <t>Dinkelscherben, Schulverband</t>
  </si>
  <si>
    <t>7k061</t>
  </si>
  <si>
    <t>Emersacker - Grundschule -, Schulverband</t>
  </si>
  <si>
    <t>7k071</t>
  </si>
  <si>
    <t>09772137</t>
  </si>
  <si>
    <t>Fischach-Langenneufnach - Mittelschule -, Schulverband</t>
  </si>
  <si>
    <t>7k075</t>
  </si>
  <si>
    <t>09772141</t>
  </si>
  <si>
    <t>Gablingen, Gemeinde</t>
  </si>
  <si>
    <t>7k083</t>
  </si>
  <si>
    <t>09772145</t>
  </si>
  <si>
    <t>Gessertshausen, Gemeinde</t>
  </si>
  <si>
    <t>7k087</t>
  </si>
  <si>
    <t>09772148</t>
  </si>
  <si>
    <t>Großaitingen, Gemeinde</t>
  </si>
  <si>
    <t>7k092</t>
  </si>
  <si>
    <t>09772151</t>
  </si>
  <si>
    <t>Hiltenfingen-Scherstetten, Schulverband</t>
  </si>
  <si>
    <t>7k109</t>
  </si>
  <si>
    <t>09772157</t>
  </si>
  <si>
    <t>Horgau, Gemeinde</t>
  </si>
  <si>
    <t>7k115</t>
  </si>
  <si>
    <t>09772159</t>
  </si>
  <si>
    <t>Klosterlechfeld, Gemeinde</t>
  </si>
  <si>
    <t>7k135</t>
  </si>
  <si>
    <t>09772162</t>
  </si>
  <si>
    <t>Kutzenhausen, Gemeinde</t>
  </si>
  <si>
    <t>7k142</t>
  </si>
  <si>
    <t>09772167</t>
  </si>
  <si>
    <t>Langerringen, Gemeinde</t>
  </si>
  <si>
    <t>7k143</t>
  </si>
  <si>
    <t>09772170</t>
  </si>
  <si>
    <t>Langweid a.Lech, Gemeinde</t>
  </si>
  <si>
    <t>7k144</t>
  </si>
  <si>
    <t>09772171</t>
  </si>
  <si>
    <t>Stadtbergen, St., Gemeinde</t>
  </si>
  <si>
    <t>7k234</t>
  </si>
  <si>
    <t>09772202</t>
  </si>
  <si>
    <t>Meitingen M., Gemeinde</t>
  </si>
  <si>
    <t>7k165</t>
  </si>
  <si>
    <t>Meitingen, Schulverband</t>
  </si>
  <si>
    <t>7k166</t>
  </si>
  <si>
    <t>Neusäß, St., Gemeinde</t>
  </si>
  <si>
    <t>7k184</t>
  </si>
  <si>
    <t>Nordendorf - Grundschule -, Schulverband</t>
  </si>
  <si>
    <t>7k188</t>
  </si>
  <si>
    <t>09772185</t>
  </si>
  <si>
    <t>Schwabmünchen, Leonhard-Wagner-Mittelschule-, Schulverband</t>
  </si>
  <si>
    <t>7k225</t>
  </si>
  <si>
    <t>Schwabmünchen, St., Gemeinde</t>
  </si>
  <si>
    <t>7k226</t>
  </si>
  <si>
    <t>Untermeitingen - Grundschule -, Schulverband</t>
  </si>
  <si>
    <t>7k249</t>
  </si>
  <si>
    <t>Ustersbach - Grundschule -, Schulverband</t>
  </si>
  <si>
    <t>7k253</t>
  </si>
  <si>
    <t>09772211</t>
  </si>
  <si>
    <t>Walkertshofen - Grundschule -, Schulverband</t>
  </si>
  <si>
    <t>7k259</t>
  </si>
  <si>
    <t>09772214</t>
  </si>
  <si>
    <t>Wehringen, Gemeinde</t>
  </si>
  <si>
    <t>7k264</t>
  </si>
  <si>
    <t>215</t>
  </si>
  <si>
    <t>09772215</t>
  </si>
  <si>
    <t>Welden, Schulverband</t>
  </si>
  <si>
    <t>7k269</t>
  </si>
  <si>
    <t>09772216</t>
  </si>
  <si>
    <t>Westendorf, Schulverband</t>
  </si>
  <si>
    <t>7k274</t>
  </si>
  <si>
    <t>09772217</t>
  </si>
  <si>
    <t>Zusmarshausen, Schulverband</t>
  </si>
  <si>
    <t>7k287</t>
  </si>
  <si>
    <t>Montessori-Elternverein Augsburg Westliche Wälder e.V.</t>
  </si>
  <si>
    <t>7p049</t>
  </si>
  <si>
    <t>Gundelfingen a.d.Donau, Mittelschule am Schlachtegg, Schulverband</t>
  </si>
  <si>
    <t>7k093</t>
  </si>
  <si>
    <t>09773136</t>
  </si>
  <si>
    <t>Bissingen, Schulverband</t>
  </si>
  <si>
    <t>7k035</t>
  </si>
  <si>
    <t>09773117</t>
  </si>
  <si>
    <t>Dillingen a.d.Donau (Große Kreisstadt ), Gemeinde</t>
  </si>
  <si>
    <t>7k058</t>
  </si>
  <si>
    <t>Gundelfingen a.d.Donau, St., Gemeinde</t>
  </si>
  <si>
    <t>7k094</t>
  </si>
  <si>
    <t>Volksschule Haunsheim - Grundschule -, Schulverband</t>
  </si>
  <si>
    <t>7k255</t>
  </si>
  <si>
    <t>09773137</t>
  </si>
  <si>
    <t>Höchstädt - Volksschule -, Schulverband</t>
  </si>
  <si>
    <t>7k110</t>
  </si>
  <si>
    <t>Lauingen (Donau), St., Gemeinde</t>
  </si>
  <si>
    <t>7k147</t>
  </si>
  <si>
    <t>Buttenwiesen, Gemeinde</t>
  </si>
  <si>
    <t>7k049</t>
  </si>
  <si>
    <t>Volksschule Schwenningen - Grundschule -, Schulverband</t>
  </si>
  <si>
    <t>7k256</t>
  </si>
  <si>
    <t>09773164</t>
  </si>
  <si>
    <t>Syrgenstein, Verwaltungsgemeinschaft</t>
  </si>
  <si>
    <t>7k239</t>
  </si>
  <si>
    <t>09773170</t>
  </si>
  <si>
    <t>Wertingen - Grundschule -, Schulverband</t>
  </si>
  <si>
    <t>7k272</t>
  </si>
  <si>
    <t>Wittislingen, Schulverband</t>
  </si>
  <si>
    <t>7k280</t>
  </si>
  <si>
    <t>Zusamaltheim - Grundschule -, Schulverband</t>
  </si>
  <si>
    <t>7k286</t>
  </si>
  <si>
    <t>09773188</t>
  </si>
  <si>
    <t>Wertingen - Mittelschule -, Schulverband</t>
  </si>
  <si>
    <t>7k273</t>
  </si>
  <si>
    <t>Balzhausen - Grundschule -, Schulverband</t>
  </si>
  <si>
    <t>7k024</t>
  </si>
  <si>
    <t>09774115</t>
  </si>
  <si>
    <t>Ursberg, Gemeinde</t>
  </si>
  <si>
    <t>7k252</t>
  </si>
  <si>
    <t>Bibertal, Gemeinde</t>
  </si>
  <si>
    <t>7k031</t>
  </si>
  <si>
    <t>09774119</t>
  </si>
  <si>
    <t>Burgau, St., Gemeinde</t>
  </si>
  <si>
    <t>7k046</t>
  </si>
  <si>
    <t>Burgau - Mittelschule -, Schulverband</t>
  </si>
  <si>
    <t>7k045</t>
  </si>
  <si>
    <t>Burtenbach M., Gemeinde</t>
  </si>
  <si>
    <t>7k048</t>
  </si>
  <si>
    <t>09774122</t>
  </si>
  <si>
    <t>Deisenhausen - Grundschule -, Schulverband</t>
  </si>
  <si>
    <t>7k053</t>
  </si>
  <si>
    <t>09774124</t>
  </si>
  <si>
    <t>Dürrlauingen - Grundschule -, Schulverband</t>
  </si>
  <si>
    <t>7k067</t>
  </si>
  <si>
    <t>Günzburg (Große Kreisstadt ), Gemeinde</t>
  </si>
  <si>
    <t>7k096</t>
  </si>
  <si>
    <t>Gundremmingen - Grundschule -, Schulverband</t>
  </si>
  <si>
    <t>7k095</t>
  </si>
  <si>
    <t>09774136</t>
  </si>
  <si>
    <t>Ichenhausen, St., Gemeinde</t>
  </si>
  <si>
    <t>7k117</t>
  </si>
  <si>
    <t>Ichenhausen, Schulverband</t>
  </si>
  <si>
    <t>7k116</t>
  </si>
  <si>
    <t>Jettingen-Scheppach M., Gemeinde</t>
  </si>
  <si>
    <t>7k124</t>
  </si>
  <si>
    <t>Kammeltal, Gemeinde</t>
  </si>
  <si>
    <t>7k126</t>
  </si>
  <si>
    <t>Kötz, Gemeinde</t>
  </si>
  <si>
    <t>7k138</t>
  </si>
  <si>
    <t>09774148</t>
  </si>
  <si>
    <t>Krumbach (Schwaben) St., Gemeinde</t>
  </si>
  <si>
    <t>7k140</t>
  </si>
  <si>
    <t>Leipheim, St., Gemeinde</t>
  </si>
  <si>
    <t>7k150</t>
  </si>
  <si>
    <t>09774155</t>
  </si>
  <si>
    <t>Münsterhausen M., Gemeinde</t>
  </si>
  <si>
    <t>7k179</t>
  </si>
  <si>
    <t>09774160</t>
  </si>
  <si>
    <t>Neuburg a.d.Kammel M., Gemeinde</t>
  </si>
  <si>
    <t>7k182</t>
  </si>
  <si>
    <t>09774162</t>
  </si>
  <si>
    <t>Offingen, Schulverband</t>
  </si>
  <si>
    <t>7k198</t>
  </si>
  <si>
    <t>09774171</t>
  </si>
  <si>
    <t>Buchloe, St., Gemeinde</t>
  </si>
  <si>
    <t>7k044</t>
  </si>
  <si>
    <t>Röfingen - Grundschule -, Schulverband</t>
  </si>
  <si>
    <t>7k217</t>
  </si>
  <si>
    <t>09774178</t>
  </si>
  <si>
    <t>Thannhausen, St., Gemeinde</t>
  </si>
  <si>
    <t>7k243</t>
  </si>
  <si>
    <t>Montessori-Förderkreis Neu-Ulm</t>
  </si>
  <si>
    <t>7p051</t>
  </si>
  <si>
    <t>Waldstetten - Grundschule -, Schulverband</t>
  </si>
  <si>
    <t>7k258</t>
  </si>
  <si>
    <t>09774191</t>
  </si>
  <si>
    <t>Wasserburg II, Schulverband</t>
  </si>
  <si>
    <t>7k263</t>
  </si>
  <si>
    <t>Ziemetshausen M., Gemeinde</t>
  </si>
  <si>
    <t>7k285</t>
  </si>
  <si>
    <t>09774198</t>
  </si>
  <si>
    <t>Thannhausen, Schulverband</t>
  </si>
  <si>
    <t>7k242</t>
  </si>
  <si>
    <t>Montessori-Schule Augsburg gGmbH</t>
  </si>
  <si>
    <t>7p054</t>
  </si>
  <si>
    <t>Altenstadt (Schwaben), Markt</t>
  </si>
  <si>
    <t>7k011</t>
  </si>
  <si>
    <t>09775111</t>
  </si>
  <si>
    <t>Illertissen, St., Gemeinde</t>
  </si>
  <si>
    <t>7k119</t>
  </si>
  <si>
    <t>Bellenberg, Gemeinde</t>
  </si>
  <si>
    <t>7k025</t>
  </si>
  <si>
    <t>09775115</t>
  </si>
  <si>
    <t>Holzheim, Gemeinde</t>
  </si>
  <si>
    <t>7k114</t>
  </si>
  <si>
    <t>09775126</t>
  </si>
  <si>
    <t>Vöhringen, St., Gemeinde</t>
  </si>
  <si>
    <t>7k254</t>
  </si>
  <si>
    <t>Kellmünz a.d.Iller M., Gemeinde</t>
  </si>
  <si>
    <t>7k129</t>
  </si>
  <si>
    <t>09775132</t>
  </si>
  <si>
    <t>Elchingen, Gemeinde</t>
  </si>
  <si>
    <t>7k070</t>
  </si>
  <si>
    <t>09775139</t>
  </si>
  <si>
    <t>Roggenburg, Gemeinde</t>
  </si>
  <si>
    <t>7k218</t>
  </si>
  <si>
    <t>09775149</t>
  </si>
  <si>
    <t>Weißenhorn - Mittelschule -, Schulverband</t>
  </si>
  <si>
    <t>7k266</t>
  </si>
  <si>
    <t>Montessori-Fördergemeinschaft Nördlingen e.V.</t>
  </si>
  <si>
    <t>7p050</t>
  </si>
  <si>
    <t>Dinkelscherben, Markt</t>
  </si>
  <si>
    <t>7k060</t>
  </si>
  <si>
    <t>Laubenberg - Grundschule -, Schulverband</t>
  </si>
  <si>
    <t>7k146</t>
  </si>
  <si>
    <t>09776113</t>
  </si>
  <si>
    <t>Heimenkirch M., Gemeinde</t>
  </si>
  <si>
    <t>7k105</t>
  </si>
  <si>
    <t>09776114</t>
  </si>
  <si>
    <t>Hergensweiler, Gemeinde</t>
  </si>
  <si>
    <t>7k108</t>
  </si>
  <si>
    <t>09776115</t>
  </si>
  <si>
    <t>Lindenberg i.Allgäu, St., Gemeinde</t>
  </si>
  <si>
    <t>7k155</t>
  </si>
  <si>
    <t>Lindenberg, Schulverband</t>
  </si>
  <si>
    <t>7k156</t>
  </si>
  <si>
    <t>Nonnenhorn, Gemeinde</t>
  </si>
  <si>
    <t>7k187</t>
  </si>
  <si>
    <t>09776120</t>
  </si>
  <si>
    <t>Oberreute, Gemeinde</t>
  </si>
  <si>
    <t>7k193</t>
  </si>
  <si>
    <t>09776121</t>
  </si>
  <si>
    <t>Opfenbach, Gemeinde</t>
  </si>
  <si>
    <t>7k199</t>
  </si>
  <si>
    <t>09776122</t>
  </si>
  <si>
    <t>Röthenbach (Allgäu), Gemeinde</t>
  </si>
  <si>
    <t>7k222</t>
  </si>
  <si>
    <t>09776124</t>
  </si>
  <si>
    <t>Scheidegg M., Gemeinde</t>
  </si>
  <si>
    <t>7k223</t>
  </si>
  <si>
    <t>Stiefenhofen, Gemeinde</t>
  </si>
  <si>
    <t>7k235</t>
  </si>
  <si>
    <t>09776127</t>
  </si>
  <si>
    <t>Wasserburg (Bodensee), Gemeinde</t>
  </si>
  <si>
    <t>7k262</t>
  </si>
  <si>
    <t>09776128</t>
  </si>
  <si>
    <t>Weiler-Simmerberg M., Gemeinde</t>
  </si>
  <si>
    <t>7k265</t>
  </si>
  <si>
    <t>09776129</t>
  </si>
  <si>
    <t>Sigmarszell-Weißensberg, Schulverband</t>
  </si>
  <si>
    <t>7k230</t>
  </si>
  <si>
    <t>09776130</t>
  </si>
  <si>
    <t>Hergatz, Gemeinde</t>
  </si>
  <si>
    <t>7k107</t>
  </si>
  <si>
    <t>09776131</t>
  </si>
  <si>
    <t>Aitrang-Ruderatshofen - Grundschule -, Schulverband</t>
  </si>
  <si>
    <t>7k008</t>
  </si>
  <si>
    <t>09777111</t>
  </si>
  <si>
    <t>Biessenhofen, Gemeinde</t>
  </si>
  <si>
    <t>7k034</t>
  </si>
  <si>
    <t>09777112</t>
  </si>
  <si>
    <t>Biessenhofen - Mittelschule -, Schulverband</t>
  </si>
  <si>
    <t>7k033</t>
  </si>
  <si>
    <t>Bidingen, Gemeinde</t>
  </si>
  <si>
    <t>7k032</t>
  </si>
  <si>
    <t>09777118</t>
  </si>
  <si>
    <t>Buchloe - Mittelschule -, Schulverband</t>
  </si>
  <si>
    <t>7k043</t>
  </si>
  <si>
    <t>Eisenberg - Grundschule -, Schulverband</t>
  </si>
  <si>
    <t>7k069</t>
  </si>
  <si>
    <t>09777125</t>
  </si>
  <si>
    <t>Friesenried - Mittelschule -, Schulverband</t>
  </si>
  <si>
    <t>7k080</t>
  </si>
  <si>
    <t>09777128</t>
  </si>
  <si>
    <t>Asbach-Bäumenheim - Mittelschule -, Schulverband</t>
  </si>
  <si>
    <t>7k014</t>
  </si>
  <si>
    <t>09779115</t>
  </si>
  <si>
    <t>Füssen St., Gemeinde</t>
  </si>
  <si>
    <t>7k082</t>
  </si>
  <si>
    <t>Germaringen, Schulverband</t>
  </si>
  <si>
    <t>7k085</t>
  </si>
  <si>
    <t>Irsee M., Gemeinde</t>
  </si>
  <si>
    <t>7k122</t>
  </si>
  <si>
    <t>09777139</t>
  </si>
  <si>
    <t>Lechbruck am See, Gemeinde</t>
  </si>
  <si>
    <t>7k148</t>
  </si>
  <si>
    <t>09777147</t>
  </si>
  <si>
    <t>Lengenwang, Gemeinde</t>
  </si>
  <si>
    <t>7k151</t>
  </si>
  <si>
    <t>09777149</t>
  </si>
  <si>
    <t>Leuterschach-Wald - Grundschule -, Schulverband</t>
  </si>
  <si>
    <t>7k152</t>
  </si>
  <si>
    <t>Marktoberdorf - Mittelschule -, Schulverband</t>
  </si>
  <si>
    <t>7k159</t>
  </si>
  <si>
    <t>Marktoberdorf, St., Gemeinde</t>
  </si>
  <si>
    <t>7k160</t>
  </si>
  <si>
    <t>Mauerstetten, Gemeinde</t>
  </si>
  <si>
    <t>7k163</t>
  </si>
  <si>
    <t>09777152</t>
  </si>
  <si>
    <t>Nesselwang M., Gemeinde</t>
  </si>
  <si>
    <t>7k181</t>
  </si>
  <si>
    <t>09777153</t>
  </si>
  <si>
    <t>Obergünzburg, Schulverband</t>
  </si>
  <si>
    <t>7k191</t>
  </si>
  <si>
    <t>Pforzen - Grundschule -, Schulverband</t>
  </si>
  <si>
    <t>7k206</t>
  </si>
  <si>
    <t>09777158</t>
  </si>
  <si>
    <t>Pfronten, Gemeinde</t>
  </si>
  <si>
    <t>7k208</t>
  </si>
  <si>
    <t>09777159</t>
  </si>
  <si>
    <t>Ronsberg M., Gemeinde</t>
  </si>
  <si>
    <t>7k219</t>
  </si>
  <si>
    <t>09777165</t>
  </si>
  <si>
    <t>Roßhaupten, Gemeinde</t>
  </si>
  <si>
    <t>7k220</t>
  </si>
  <si>
    <t>09777166</t>
  </si>
  <si>
    <t>Roßhaupten, Schulverband</t>
  </si>
  <si>
    <t>7k221</t>
  </si>
  <si>
    <t>Harburg (Schwaben), St., Gemeinde</t>
  </si>
  <si>
    <t>7k104</t>
  </si>
  <si>
    <t>09779155</t>
  </si>
  <si>
    <t>Seeg - Grundschule -, Schulverband</t>
  </si>
  <si>
    <t>7k227</t>
  </si>
  <si>
    <t>09777170</t>
  </si>
  <si>
    <t>Stötten a.Auerberg, Gemeinde</t>
  </si>
  <si>
    <t>7k236</t>
  </si>
  <si>
    <t>09777171</t>
  </si>
  <si>
    <t>Monheim - Mittelschule -, Schulverband</t>
  </si>
  <si>
    <t>7k178</t>
  </si>
  <si>
    <t>09779186</t>
  </si>
  <si>
    <t>Halblech, Gemeinde</t>
  </si>
  <si>
    <t>7k101</t>
  </si>
  <si>
    <t>09777173</t>
  </si>
  <si>
    <t>Unterthingau, Schulverband</t>
  </si>
  <si>
    <t>7k251</t>
  </si>
  <si>
    <t>09777175</t>
  </si>
  <si>
    <t>Wemding, Schulverband</t>
  </si>
  <si>
    <t>7k270</t>
  </si>
  <si>
    <t>Waal M., Gemeinde</t>
  </si>
  <si>
    <t>7k257</t>
  </si>
  <si>
    <t>09777177</t>
  </si>
  <si>
    <t>Stöttwang-Westendorf - Grundschule -, Schulverband</t>
  </si>
  <si>
    <t>7k237</t>
  </si>
  <si>
    <t>09777182</t>
  </si>
  <si>
    <t>Pfronten - Hauptschule -, Schulverband</t>
  </si>
  <si>
    <t>7k207</t>
  </si>
  <si>
    <t>Oettingen i.Bayern, Schulverband</t>
  </si>
  <si>
    <t>7k197</t>
  </si>
  <si>
    <t>Babenhausen - Grundschule -, Schulverband</t>
  </si>
  <si>
    <t>7k018</t>
  </si>
  <si>
    <t>Babenhausen, Schulverband</t>
  </si>
  <si>
    <t>7k019</t>
  </si>
  <si>
    <t>Bad Wörishofen, St., Gemeinde</t>
  </si>
  <si>
    <t>7k023</t>
  </si>
  <si>
    <t>Benningen-Lachen, Schulverband</t>
  </si>
  <si>
    <t>7k026</t>
  </si>
  <si>
    <t>09778118</t>
  </si>
  <si>
    <t>Boos-Niederrieden - Grundschule -, Schulverband</t>
  </si>
  <si>
    <t>7k040</t>
  </si>
  <si>
    <t>09778120</t>
  </si>
  <si>
    <t>Buxheim in Schwaben, Gemeinde</t>
  </si>
  <si>
    <t>7k050</t>
  </si>
  <si>
    <t>Dirlewang, Schulverband</t>
  </si>
  <si>
    <t>7k062</t>
  </si>
  <si>
    <t>09778127</t>
  </si>
  <si>
    <t>Egg a.d.Günz - Grundschule -, Schulverband</t>
  </si>
  <si>
    <t>7k068</t>
  </si>
  <si>
    <t>09778130</t>
  </si>
  <si>
    <t>Erkheim - Mittelschule -, Schulverband</t>
  </si>
  <si>
    <t>7k072</t>
  </si>
  <si>
    <t>09778136</t>
  </si>
  <si>
    <t>Ettringen, Schulverband</t>
  </si>
  <si>
    <t>7k073</t>
  </si>
  <si>
    <t>09778137</t>
  </si>
  <si>
    <t>Bad Grönenbach, Schulverband</t>
  </si>
  <si>
    <t>7k021</t>
  </si>
  <si>
    <t>09778144</t>
  </si>
  <si>
    <t>Heimertingen - Grundschule -, Schulverband</t>
  </si>
  <si>
    <t>7k106</t>
  </si>
  <si>
    <t>09778150</t>
  </si>
  <si>
    <t>Kirchheim in Schwaben, Schulverband</t>
  </si>
  <si>
    <t>7k132</t>
  </si>
  <si>
    <t>09778158</t>
  </si>
  <si>
    <t>Illerbeuren - Grundschule I -, Schulverband</t>
  </si>
  <si>
    <t>7k118</t>
  </si>
  <si>
    <t>09778161</t>
  </si>
  <si>
    <t>Legau, Schulverband</t>
  </si>
  <si>
    <t>7k149</t>
  </si>
  <si>
    <t>09778165</t>
  </si>
  <si>
    <t>Markt Rettenbach M., Gemeinde</t>
  </si>
  <si>
    <t>7k157</t>
  </si>
  <si>
    <t>09778168</t>
  </si>
  <si>
    <t>Markt Wald M., Gemeinde</t>
  </si>
  <si>
    <t>7k158</t>
  </si>
  <si>
    <t>09778169</t>
  </si>
  <si>
    <t>Mindelheim, St., Gemeinde</t>
  </si>
  <si>
    <t>7k174</t>
  </si>
  <si>
    <t>Mindelheim - Mittelschule -, Schulverband</t>
  </si>
  <si>
    <t>7k175</t>
  </si>
  <si>
    <t>Ottobeuren, Verwaltungsgemeinschaft</t>
  </si>
  <si>
    <t>7k202</t>
  </si>
  <si>
    <t>Pfaffenhausen, Schulverband</t>
  </si>
  <si>
    <t>7k204</t>
  </si>
  <si>
    <t>09778187</t>
  </si>
  <si>
    <t>Sontheim, Gemeinde</t>
  </si>
  <si>
    <t>7k232</t>
  </si>
  <si>
    <t>09778196</t>
  </si>
  <si>
    <t>Türkheim M., Gemeinde</t>
  </si>
  <si>
    <t>7k245</t>
  </si>
  <si>
    <t>Türkheim, Schulverband</t>
  </si>
  <si>
    <t>7k246</t>
  </si>
  <si>
    <t>Tussenhausen M., Gemeinde</t>
  </si>
  <si>
    <t>7k247</t>
  </si>
  <si>
    <t>09778204</t>
  </si>
  <si>
    <t>Westerheim, Gemeinde</t>
  </si>
  <si>
    <t>7k275</t>
  </si>
  <si>
    <t>09778214</t>
  </si>
  <si>
    <t>Wiedergeltingen - Grundschule -, Schulverband</t>
  </si>
  <si>
    <t>7k276</t>
  </si>
  <si>
    <t>09778216</t>
  </si>
  <si>
    <t>Woringen - Grundschule -, Schulverband</t>
  </si>
  <si>
    <t>7k284</t>
  </si>
  <si>
    <t>219</t>
  </si>
  <si>
    <t>09778219</t>
  </si>
  <si>
    <t>Kettershausen, Gemeinde</t>
  </si>
  <si>
    <t>7k131</t>
  </si>
  <si>
    <t>09778221</t>
  </si>
  <si>
    <t>Alerheim - Grundschule -, Schulverband</t>
  </si>
  <si>
    <t>7k009</t>
  </si>
  <si>
    <t>09779111</t>
  </si>
  <si>
    <t>Amerdingen - Grundschule -, Schulverband</t>
  </si>
  <si>
    <t>7k013</t>
  </si>
  <si>
    <t>09779112</t>
  </si>
  <si>
    <t>Donauwörth (Große Kreisstadt ), Gemeinde</t>
  </si>
  <si>
    <t>7k065</t>
  </si>
  <si>
    <t>Donauwörth - Mittelschule (Ludwig-Auer-Schule) -, Schulverband</t>
  </si>
  <si>
    <t>7k064</t>
  </si>
  <si>
    <t>Fremdingen, Schulverband</t>
  </si>
  <si>
    <t>7k078</t>
  </si>
  <si>
    <t>09779147</t>
  </si>
  <si>
    <t>Fünfstetten-Gosheim - Grundschule -, Schulverband</t>
  </si>
  <si>
    <t>7k081</t>
  </si>
  <si>
    <t>09779148</t>
  </si>
  <si>
    <t>Hainsfarth, Gemeinde</t>
  </si>
  <si>
    <t>7k100</t>
  </si>
  <si>
    <t>09779154</t>
  </si>
  <si>
    <t>Harburg (Schwaben) - Mittelschule -, Schulverband</t>
  </si>
  <si>
    <t>7k103</t>
  </si>
  <si>
    <t>Holzheim - Grundschule I -, Schulverband</t>
  </si>
  <si>
    <t>7k112</t>
  </si>
  <si>
    <t>09779163</t>
  </si>
  <si>
    <t>Kaisheim M., Gemeinde</t>
  </si>
  <si>
    <t>7k125</t>
  </si>
  <si>
    <t>Nördlingen (Große Kreisstadt ), Gemeinde</t>
  </si>
  <si>
    <t>7k189</t>
  </si>
  <si>
    <t>Marktoffingen - Grundschule -, Schulverband</t>
  </si>
  <si>
    <t>7k161</t>
  </si>
  <si>
    <t>09779177</t>
  </si>
  <si>
    <t>Marxheim, Gemeinde</t>
  </si>
  <si>
    <t>7k162</t>
  </si>
  <si>
    <t>09779178</t>
  </si>
  <si>
    <t>Megesheim - Grundschule -, Schulverband</t>
  </si>
  <si>
    <t>7k164</t>
  </si>
  <si>
    <t>09779180</t>
  </si>
  <si>
    <t>Oy-Mittelberg, Gemeinde</t>
  </si>
  <si>
    <t>7k203</t>
  </si>
  <si>
    <t>Mertingen, Gemeinde</t>
  </si>
  <si>
    <t>7k172</t>
  </si>
  <si>
    <t>09779181</t>
  </si>
  <si>
    <t>Mönchsdeggingen, Schulverband</t>
  </si>
  <si>
    <t>7k177</t>
  </si>
  <si>
    <t>09779184</t>
  </si>
  <si>
    <t>Kleinerdlingen-Ederheim - Grundschule -, Schulverband</t>
  </si>
  <si>
    <t>7k134</t>
  </si>
  <si>
    <t>09779136</t>
  </si>
  <si>
    <t>Oberndorf a.Lech, Gemeinde</t>
  </si>
  <si>
    <t>7k192</t>
  </si>
  <si>
    <t>09779196</t>
  </si>
  <si>
    <t>Rain - Grundschule -, Schulverband</t>
  </si>
  <si>
    <t>7k210</t>
  </si>
  <si>
    <t>Rain - Mittelschule -, Schulverband</t>
  </si>
  <si>
    <t>7k211</t>
  </si>
  <si>
    <t>Reimlingen - Grundschule -, Schulverband</t>
  </si>
  <si>
    <t>7k214</t>
  </si>
  <si>
    <t>09779203</t>
  </si>
  <si>
    <t>Tagmersheim - Grundschule -, Schulverband</t>
  </si>
  <si>
    <t>7k240</t>
  </si>
  <si>
    <t>09779217</t>
  </si>
  <si>
    <t>Tapfheim, Gemeinde</t>
  </si>
  <si>
    <t>7k241</t>
  </si>
  <si>
    <t>09779218</t>
  </si>
  <si>
    <t>Wolferstadt - Otting, Schulverband</t>
  </si>
  <si>
    <t>7k282</t>
  </si>
  <si>
    <t>231</t>
  </si>
  <si>
    <t>09779231</t>
  </si>
  <si>
    <t>Durach, Gemeinde</t>
  </si>
  <si>
    <t>7k066</t>
  </si>
  <si>
    <t>09780120</t>
  </si>
  <si>
    <t>Bad Hindelang M., Gemeinde</t>
  </si>
  <si>
    <t>7k022</t>
  </si>
  <si>
    <t>Altusried M., Gemeinde</t>
  </si>
  <si>
    <t>7k012</t>
  </si>
  <si>
    <t>09780112</t>
  </si>
  <si>
    <t>Monte - Verein z.Förd.d.Montessoripäd.im Grenzgeb. Oberallgäu/Westallgäu u. Breg.Wald (Österreich)</t>
  </si>
  <si>
    <t>7p048</t>
  </si>
  <si>
    <t>09780132</t>
  </si>
  <si>
    <t>Betzigau, Gemeinde</t>
  </si>
  <si>
    <t>7k029</t>
  </si>
  <si>
    <t>09780114</t>
  </si>
  <si>
    <t>Blaichach-Burgberg, Schulverband</t>
  </si>
  <si>
    <t>7k037</t>
  </si>
  <si>
    <t>09780115</t>
  </si>
  <si>
    <t>Buchenberg M., Gemeinde</t>
  </si>
  <si>
    <t>7k042</t>
  </si>
  <si>
    <t>Burgberg i.Allgäu, Gemeinde</t>
  </si>
  <si>
    <t>7k047</t>
  </si>
  <si>
    <t>09780118</t>
  </si>
  <si>
    <t>Dietmannsried, Schulverband</t>
  </si>
  <si>
    <t>7k057</t>
  </si>
  <si>
    <t>09780119</t>
  </si>
  <si>
    <t>Fischen i.Allgäu - Ofterschwang, Schulverband</t>
  </si>
  <si>
    <t>7k076</t>
  </si>
  <si>
    <t>09780121</t>
  </si>
  <si>
    <t>Haldenwang, Gemeinde</t>
  </si>
  <si>
    <t>7k102</t>
  </si>
  <si>
    <t>09780122</t>
  </si>
  <si>
    <t>Lauben, Gemeinde</t>
  </si>
  <si>
    <t>7k145</t>
  </si>
  <si>
    <t>09780125</t>
  </si>
  <si>
    <t>Waltenhofen, Gemeinde</t>
  </si>
  <si>
    <t>7k261</t>
  </si>
  <si>
    <t>09780143</t>
  </si>
  <si>
    <t>Missen-Wilhams, Gemeinde</t>
  </si>
  <si>
    <t>7k176</t>
  </si>
  <si>
    <t>09780127</t>
  </si>
  <si>
    <t>Oberstaufen, Schulverband</t>
  </si>
  <si>
    <t>7k194</t>
  </si>
  <si>
    <t>Oberstdorf, Schulverband</t>
  </si>
  <si>
    <t>7k196</t>
  </si>
  <si>
    <t>Dietmannsried, Gemeinde</t>
  </si>
  <si>
    <t>7k056</t>
  </si>
  <si>
    <t>Blaichach, Gemeinde</t>
  </si>
  <si>
    <t>7k036</t>
  </si>
  <si>
    <t>Rettenberg, Gemeinde</t>
  </si>
  <si>
    <t>7k215</t>
  </si>
  <si>
    <t>09780137</t>
  </si>
  <si>
    <t>Sulzberg M., Gemeinde</t>
  </si>
  <si>
    <t>7k238</t>
  </si>
  <si>
    <t>09780140</t>
  </si>
  <si>
    <t>Weitnau M., Gemeinde</t>
  </si>
  <si>
    <t>7k268</t>
  </si>
  <si>
    <t>09780144</t>
  </si>
  <si>
    <t>Wertach M., Gemeinde</t>
  </si>
  <si>
    <t>7k271</t>
  </si>
  <si>
    <t>09780145</t>
  </si>
  <si>
    <t>Wiggensbach M., Gemeinde</t>
  </si>
  <si>
    <t>7k277</t>
  </si>
  <si>
    <t>09780146</t>
  </si>
  <si>
    <t>Wildpoldsried, Gemeinde</t>
  </si>
  <si>
    <t>7k278</t>
  </si>
  <si>
    <t>09780147</t>
  </si>
  <si>
    <t>Studienkolleg</t>
  </si>
  <si>
    <t>Freistaat Bayern - Studienkolleg bei den Universitäten des Freistaates Bayern in München</t>
  </si>
  <si>
    <t>1x912</t>
  </si>
  <si>
    <t>Freistaat Bayern - Studienkolleg bei den Fachhochschulen des Freistaates Bayern in Coburg</t>
  </si>
  <si>
    <t>4x912</t>
  </si>
  <si>
    <t>staatlich (nicht KM)</t>
  </si>
  <si>
    <t>Freistaat Bayern - Staatsministerium für Ernährung, Landwirtschaft und Forsten</t>
  </si>
  <si>
    <t>Xx900</t>
  </si>
  <si>
    <t>Zweckverband der Land- und Alpwirtschaftsschule Immenstadt</t>
  </si>
  <si>
    <t>7k288</t>
  </si>
  <si>
    <t>Zweckverband Landwirtschaftsschule Kempten im Allgäu</t>
  </si>
  <si>
    <t>7k289</t>
  </si>
  <si>
    <t>Katholische Dorfhelferinnen und Betriebshelfer in Bayern GmbH, Landshut</t>
  </si>
  <si>
    <t>1p114</t>
  </si>
  <si>
    <t>Milchwirtschaftlicher Verein Bayern e. V.</t>
  </si>
  <si>
    <t>7k173</t>
  </si>
  <si>
    <t>Milchwirtschaftlicher Verein Franken</t>
  </si>
  <si>
    <t>5k100</t>
  </si>
  <si>
    <t>Freistaat Bayern - Staatsinstitut für die Ausbildung von Fachlehrern - Abteilung I, Augsburg</t>
  </si>
  <si>
    <t>7x910</t>
  </si>
  <si>
    <t>Freistaat Bayern - Staatsinstitut für die Ausbildung von Fachlehrern - Abteilung II, München</t>
  </si>
  <si>
    <t>1x910</t>
  </si>
  <si>
    <t>Freistaat Bayern - Staatsinstitut für die Ausbildung von Fachlehrern - Abteilung III, Ansbach</t>
  </si>
  <si>
    <t>5x910</t>
  </si>
  <si>
    <t>Freistaat Bayern - Staatsinstitut für die Ausbildung von Fachlehrern - Abteilung V, Bayreuth</t>
  </si>
  <si>
    <t>4x910</t>
  </si>
  <si>
    <t>Freistaat Bayern - Staatsinstitut für die Ausbildung von Fachlehrern - Abteilung IV, Ansbach</t>
  </si>
  <si>
    <t>5x911</t>
  </si>
  <si>
    <t>Hauptantragsteller</t>
  </si>
  <si>
    <t>Mitantragsteller</t>
  </si>
  <si>
    <t>Schulen</t>
  </si>
  <si>
    <t>Trägerkennziffer</t>
  </si>
  <si>
    <t>Schülerinnen und Schüler in den Schulen</t>
  </si>
  <si>
    <t>4k900</t>
  </si>
  <si>
    <t>Memmelsdorf, Gemeinde (Koop)</t>
  </si>
  <si>
    <t>iFU-Anteil dBIR</t>
  </si>
  <si>
    <t>Budget dBIR</t>
  </si>
  <si>
    <t>x</t>
  </si>
  <si>
    <t>Freistaat Bayern</t>
  </si>
  <si>
    <t>Regierung</t>
  </si>
  <si>
    <t>Regierung von Oberbayern</t>
  </si>
  <si>
    <t>Regierung von Niederbayern</t>
  </si>
  <si>
    <t>Regierung von Oberfranken</t>
  </si>
  <si>
    <t>Regierung von Mittelfranken</t>
  </si>
  <si>
    <t>Regierung von Unterfranken</t>
  </si>
  <si>
    <t>Regierung von Schwaben</t>
  </si>
  <si>
    <t>Regierung der Oberpfalz</t>
  </si>
  <si>
    <t>Mail</t>
  </si>
  <si>
    <t>digitalpakt-schule@reg-ob.bayern.de</t>
  </si>
  <si>
    <t>digitalpakt-schule@reg-nb.bayern.de</t>
  </si>
  <si>
    <t>digitalpakt-schule@reg-opf.bayern.de</t>
  </si>
  <si>
    <t>digitalpakt-schule@reg-ofr.bayern.de</t>
  </si>
  <si>
    <t>digitalpakt-schule@reg-mfr.bayern.de</t>
  </si>
  <si>
    <t>digitalpakt-schule@reg-ufr.bayern.de</t>
  </si>
  <si>
    <t>digitalpakt-schule@reg-schw.bayern.de</t>
  </si>
  <si>
    <t>digitalpakt-schule@stmuk.bayern.de</t>
  </si>
  <si>
    <t>Zuständig:</t>
  </si>
  <si>
    <t>Schulen in Zuständigkeit der Antragsteller</t>
  </si>
  <si>
    <t>Schülerzahl 2020/21</t>
  </si>
  <si>
    <r>
      <t xml:space="preserve">Ausschließlich per E-Mail (als .xlsx-Datei):
</t>
    </r>
    <r>
      <rPr>
        <sz val="11"/>
        <color theme="1"/>
        <rFont val="Calibri"/>
        <family val="2"/>
        <scheme val="minor"/>
      </rPr>
      <t xml:space="preserve">
</t>
    </r>
  </si>
  <si>
    <r>
      <t xml:space="preserve">Zutreffendes bitte ankreuzen </t>
    </r>
    <r>
      <rPr>
        <sz val="11"/>
        <color theme="1"/>
        <rFont val="Wingdings 2"/>
        <family val="1"/>
        <charset val="2"/>
      </rPr>
      <t>T</t>
    </r>
    <r>
      <rPr>
        <sz val="11"/>
        <color theme="1"/>
        <rFont val="Calibri"/>
        <family val="2"/>
        <scheme val="minor"/>
      </rPr>
      <t xml:space="preserve"> oder ausfüllen</t>
    </r>
  </si>
  <si>
    <t>(Bewilligungsbehörde)</t>
  </si>
  <si>
    <t xml:space="preserve">In Kopie (Cc…) an das Bayerische Staatsministerium für Unterricht und Kultus:
</t>
  </si>
  <si>
    <t>(Zuwendungsgeber)</t>
  </si>
  <si>
    <t>Anlagen (als Bestandteile der elektronischen Antragsmappe):</t>
  </si>
  <si>
    <t>1.</t>
  </si>
  <si>
    <t>2.</t>
  </si>
  <si>
    <t>Ausgefüllte und gezeichnete Bestätigung über ein auf die Ziele der Investitionsmaßnahme abgestimmtes Konzept über die Sicherstellung von Betrieb, Wartung und IT-Support</t>
  </si>
  <si>
    <t>3.</t>
  </si>
  <si>
    <t>Ausgefülltes Tabellenblatt "Maßnahmenplanung"</t>
  </si>
  <si>
    <t>Antragsteller</t>
  </si>
  <si>
    <t>Straße, Hausnummer</t>
  </si>
  <si>
    <t>Bankverbindung (IBAN, Geldinstitut)</t>
  </si>
  <si>
    <t>Auskunft erteilt (ggf. Vertretungsberechtigte/r)</t>
  </si>
  <si>
    <t>Telefon</t>
  </si>
  <si>
    <t>E-Mail-Adresse</t>
  </si>
  <si>
    <r>
      <t>Gesamtkosten</t>
    </r>
    <r>
      <rPr>
        <sz val="11"/>
        <color theme="1"/>
        <rFont val="Calibri"/>
        <family val="2"/>
        <scheme val="minor"/>
      </rPr>
      <t xml:space="preserve"> (hierzu bitte Tabellenblatt "Maßnahmenplanung" ausfüllen)</t>
    </r>
  </si>
  <si>
    <r>
      <rPr>
        <u/>
        <sz val="9"/>
        <color theme="1"/>
        <rFont val="Calibri"/>
        <family val="2"/>
        <scheme val="minor"/>
      </rPr>
      <t>Hinweis:</t>
    </r>
    <r>
      <rPr>
        <sz val="9"/>
        <color theme="1"/>
        <rFont val="Calibri"/>
        <family val="2"/>
        <scheme val="minor"/>
      </rPr>
      <t xml:space="preserve"> Wenn der Antragsteller für dieses Vorhaben zum Vorsteuerabzug berechtigt ist, sind die Kosten </t>
    </r>
    <r>
      <rPr>
        <u/>
        <sz val="9"/>
        <color theme="1"/>
        <rFont val="Calibri"/>
        <family val="2"/>
        <scheme val="minor"/>
      </rPr>
      <t>ohne</t>
    </r>
    <r>
      <rPr>
        <sz val="9"/>
        <color theme="1"/>
        <rFont val="Calibri"/>
        <family val="2"/>
        <scheme val="minor"/>
      </rPr>
      <t xml:space="preserve"> Umsatzsteuer anzugeben. </t>
    </r>
  </si>
  <si>
    <t>Gesamtkosten - gemäß beiligender Maßnahmen- und Investitionsplanung</t>
  </si>
  <si>
    <t>Von den der Finanzierung zugrunde gelegten Kosten sind zuwendungsfähig</t>
  </si>
  <si>
    <t>4.</t>
  </si>
  <si>
    <t>Zu den Gesamtkosten wird hiermit folgende Zuwendung beantragt:</t>
  </si>
  <si>
    <t>Keine weiteren Zuwendungen</t>
  </si>
  <si>
    <t>Finanzierung</t>
  </si>
  <si>
    <t>Zuwendungen von Kommunen</t>
  </si>
  <si>
    <t>Beiträge Dritter</t>
  </si>
  <si>
    <t>Darlehen mit Schuldendiensthilfe</t>
  </si>
  <si>
    <t>Eigene Mittel (gemäß dBIR einschließlich Spenden)</t>
  </si>
  <si>
    <t>Gesamtkosten</t>
  </si>
  <si>
    <t>7.</t>
  </si>
  <si>
    <t>Von den Kosten lt. Nr. 3 fallen voraussichtlich an (bzw. sind angefallen)</t>
  </si>
  <si>
    <t>Zeitraum</t>
  </si>
  <si>
    <t>Kosten</t>
  </si>
  <si>
    <t>davon zuwen-
dungsfähig</t>
  </si>
  <si>
    <t>Bereits angefallene Kosten (17.05.2019 bis Antragstellung)</t>
  </si>
  <si>
    <t>Künftige Kosten (ab Antragstellung bis 16.05.2024)</t>
  </si>
  <si>
    <t xml:space="preserve">Umsetzungszeitraum (17.05.2019 bis 16.05.2024) </t>
  </si>
  <si>
    <t>8.</t>
  </si>
  <si>
    <t>Maßnahmebeginn</t>
  </si>
  <si>
    <r>
      <t xml:space="preserve">Der Antragsteller erklärt, dass Maßnahmen </t>
    </r>
    <r>
      <rPr>
        <b/>
        <sz val="11"/>
        <rFont val="Calibri"/>
        <family val="2"/>
        <scheme val="minor"/>
      </rPr>
      <t>nicht vor dem 17.05.2019</t>
    </r>
    <r>
      <rPr>
        <sz val="11"/>
        <rFont val="Calibri"/>
        <family val="2"/>
        <scheme val="minor"/>
      </rPr>
      <t xml:space="preserve"> durch Abschluss eines rechtsverbindlichen Leistungs- oder Lieferungsvertrags </t>
    </r>
    <r>
      <rPr>
        <b/>
        <sz val="11"/>
        <rFont val="Calibri"/>
        <family val="2"/>
        <scheme val="minor"/>
      </rPr>
      <t>begonnen</t>
    </r>
    <r>
      <rPr>
        <sz val="11"/>
        <rFont val="Calibri"/>
        <family val="2"/>
        <scheme val="minor"/>
      </rPr>
      <t xml:space="preserve"> bzw. dass Zuwendungen ausschließlich für selbstständige, fachlich trennbare Abschnitte einer laufenden Investitionsmaßnahme beantragt wurden, die nicht vor dem 17.05.2019 begonnen wurden.</t>
    </r>
  </si>
  <si>
    <t>9.</t>
  </si>
  <si>
    <t>Erklärung zur Berechtigung zum Vorsteuerabzug</t>
  </si>
  <si>
    <t>Der Antragsteller erklärt, dass er für die unter Ziffer 5 aufgeführten Vorhaben zum Vorsteuerabzug</t>
  </si>
  <si>
    <t>berechtigt ist.</t>
  </si>
  <si>
    <t>nicht berechtigt ist.</t>
  </si>
  <si>
    <t>10.</t>
  </si>
  <si>
    <t>Abdruck für Rechtsaufsichtsbehörde</t>
  </si>
  <si>
    <t>11.</t>
  </si>
  <si>
    <t>12.</t>
  </si>
  <si>
    <t>Elektronische Übermittlung der Bescheide im Fördervollzug</t>
  </si>
  <si>
    <r>
      <t>ja, und zwar an:</t>
    </r>
    <r>
      <rPr>
        <sz val="9"/>
        <color theme="1"/>
        <rFont val="Calibri"/>
        <family val="2"/>
        <scheme val="minor"/>
      </rPr>
      <t xml:space="preserve">
</t>
    </r>
    <r>
      <rPr>
        <sz val="8"/>
        <color theme="1"/>
        <rFont val="Calibri"/>
        <family val="2"/>
        <scheme val="minor"/>
      </rPr>
      <t>(Bitte E-Mail-Adresse angeben)</t>
    </r>
  </si>
  <si>
    <t>nein</t>
  </si>
  <si>
    <t>Datum</t>
  </si>
  <si>
    <t>Gezeichnet (Zeichnungsberechtigte(r))</t>
  </si>
  <si>
    <t>Erklärung zu Maßnahmebeginn und Maßnahmeende</t>
  </si>
  <si>
    <t>Mit der Umsetzung der Maßnahme wird voraussichtlich / wurde begonnen am</t>
  </si>
  <si>
    <t>Die Umsetzung der Maßnahme wird voraussichtlich beendet bis zum</t>
  </si>
  <si>
    <t>Versicherungen des Zuwendungsempfängers</t>
  </si>
  <si>
    <t>Der Antragsteller versichert, dass er den Eigenanteil gem. dBIR Ziffer 5.4 übernehmen wird.</t>
  </si>
  <si>
    <t>Erklärung zu Mitteln aus anderen ergänzenden Fördermaßnahmen</t>
  </si>
  <si>
    <t>Es wurden ergänzende Fördermaßnahmen des Bundes (z. B. KInvfG, Breitbandförderung) in Anspruch genommen:</t>
  </si>
  <si>
    <r>
      <t>ja, und zwar:</t>
    </r>
    <r>
      <rPr>
        <sz val="9"/>
        <color theme="1"/>
        <rFont val="Calibri"/>
        <family val="2"/>
        <scheme val="minor"/>
      </rPr>
      <t xml:space="preserve">
</t>
    </r>
    <r>
      <rPr>
        <sz val="8"/>
        <color theme="1"/>
        <rFont val="Calibri"/>
        <family val="2"/>
        <scheme val="minor"/>
      </rPr>
      <t>(Bezeichnung und Förderzweck)</t>
    </r>
  </si>
  <si>
    <t>Gezeichnet (Zeichnungsberechtige(r))</t>
  </si>
  <si>
    <t>gemäß § 6 Absatz 3 der Verwaltungvereinbarung "DigitalPakt Schule 2019 bis 2024"</t>
  </si>
  <si>
    <r>
      <rPr>
        <u/>
        <sz val="10"/>
        <color theme="1"/>
        <rFont val="Calibri"/>
        <family val="2"/>
        <scheme val="minor"/>
      </rPr>
      <t>Hinweis:</t>
    </r>
    <r>
      <rPr>
        <sz val="10"/>
        <color theme="1"/>
        <rFont val="Calibri"/>
        <family val="2"/>
        <scheme val="minor"/>
      </rPr>
      <t xml:space="preserve"> Mehrfachnennungen sind möglich, aber nicht notwendig.</t>
    </r>
  </si>
  <si>
    <t>Level 1: Lösung von Standardproblemen, Problemannahme und qualifizierte Fehlermeldung</t>
  </si>
  <si>
    <t>Level 1 wird vor Ort sichergestellt durch:</t>
  </si>
  <si>
    <t>Personal des Landes</t>
  </si>
  <si>
    <t>Personal des Schulträgers</t>
  </si>
  <si>
    <t>Rahmenvertrag</t>
  </si>
  <si>
    <t>Einzelauftrag</t>
  </si>
  <si>
    <t xml:space="preserve">Sonstige: </t>
  </si>
  <si>
    <t>Finanzierung:</t>
  </si>
  <si>
    <t>Personalkosten (Finanzmittel des Landes)</t>
  </si>
  <si>
    <t>Personalkosten (eigene IT-Angestellte des Schulträgers)</t>
  </si>
  <si>
    <t>Sachkosten (Vertrag mit öffentlichem Dienstleistungsunternehmen)</t>
  </si>
  <si>
    <t>Sachkosten (Vertrag mit privatem Dienstleistungsunternehmen)</t>
  </si>
  <si>
    <t>Sonstiges:</t>
  </si>
  <si>
    <t>Level 2: Lösung von nicht auf Level 1 gelösten Problemen, z. B. Systemwartung und -pflege, Administration, Fehlerbehebung</t>
  </si>
  <si>
    <t>Personalkosten (eigene IT-Angestellte)</t>
  </si>
  <si>
    <t>Investitionskosten (z.B. Austausch von Hardware)</t>
  </si>
  <si>
    <t>Level 3: Lösung spezieller Probleme, die z.B. Eingriff in die Programme, Betriebssysteme, Komponentensteuerungen oder Datenbanken erfordern</t>
  </si>
  <si>
    <t>Personalkosten (eigene Angestellte)</t>
  </si>
  <si>
    <t>Investitionskosten (z. B. Softwareentwicklung)</t>
  </si>
  <si>
    <t>Name laut Anlage zur dBIR</t>
  </si>
  <si>
    <t>Maximalbudget der SAT im Antrag</t>
  </si>
  <si>
    <t>zuständig?</t>
  </si>
  <si>
    <t>RBZ2</t>
  </si>
  <si>
    <t>Dem Grunde nach zuwendungs-fähig?</t>
  </si>
  <si>
    <t>zuwendungs-
fähige Gesamtkosten (ohne Beachtung von Höchstbeträgen)</t>
  </si>
  <si>
    <t>Begründung
bei Minderung oder Streichung</t>
  </si>
  <si>
    <t>Bei Bedarf (mehr als 10 Einzelmaßnahmen) können weitere Zeilen eingeblendet werden!
Bitte dazu am linken Rand 12//503 markieren und nach Rechtsklick "Einblenden" wählen.</t>
  </si>
  <si>
    <t>Fördergegenstände im Gesamtinvestitionsvolumen für digitale Bildungsinfrastruktur in diesem Antrag gemäß Maßnahmenplanung</t>
  </si>
  <si>
    <t>geplante Kosten laut Antrag</t>
  </si>
  <si>
    <t>Summe</t>
  </si>
  <si>
    <t>a) IT-Systeme</t>
  </si>
  <si>
    <t>b) digitale Werkzeuge</t>
  </si>
  <si>
    <t>c) digitale Dienste</t>
  </si>
  <si>
    <t>d) Strukturen für Wartung und Pflege</t>
  </si>
  <si>
    <t>13.</t>
  </si>
  <si>
    <t>14.</t>
  </si>
  <si>
    <t>15.</t>
  </si>
  <si>
    <r>
      <t>Maßnahme</t>
    </r>
    <r>
      <rPr>
        <sz val="11"/>
        <color theme="1"/>
        <rFont val="Calibri"/>
        <family val="2"/>
        <scheme val="minor"/>
      </rPr>
      <t xml:space="preserve"> (hierzu bitte Tabellenblatt "Maßnahmenplanung" ausfüllen)</t>
    </r>
  </si>
  <si>
    <t>Anlage: Bestätigung des Antragstellers über die 
Sicherstellung von Wartung, Betrieb, IT-Support</t>
  </si>
  <si>
    <t>Wird automatisch ausgefüllt
(nicht veränderbar)</t>
  </si>
  <si>
    <t>BISHER</t>
  </si>
  <si>
    <t>ANTRAG</t>
  </si>
  <si>
    <t>Gesamtinvestitionsvolumen für zuwendungsfähige digitale Bildungsinfrastruktur in diesem Antrag gemäß Maßnahmenplanung</t>
  </si>
  <si>
    <t>Dem Grunde nach zuwendungsfähige Gesamtausgaben (OHNE BEACHTUNG VON HÖCHSTBETRÄGEN)</t>
  </si>
  <si>
    <t/>
  </si>
  <si>
    <t>… davon Fördergegenstand a) IT-Systeme im technischen Verbund mit schulgebundenen digitalen Infrastrukturen</t>
  </si>
  <si>
    <t>… davon Fördergegenstand b) digitale Werkzeuge, die zentral vorgehalten werden und dem Aufbau einer regionalen digitalen Lehr-Lern-Infrastruktur dienen</t>
  </si>
  <si>
    <t>… davon Fördergegenstand c) digitale Dienste, die zentral bereitgestellt werden und dem unterrichtlichen Einsatz oder der schulischen Kommunikation dienen</t>
  </si>
  <si>
    <t>… davon Fördergegenstand d) regionale Strukturen für die professionelle Administration und Wartung digitaler Infrastrukturen</t>
  </si>
  <si>
    <t>TEILAUS-ZAHLUNG</t>
  </si>
  <si>
    <t>Insgesamt noch für regionale Maßnahmen zur Verfügung stehender Höchstbetrag der staatlichen Förderung gemäß dBIR</t>
  </si>
  <si>
    <t>Höchstbetrag der staatlichen Förderung für regionale Maßnahmen</t>
  </si>
  <si>
    <t>VERW.-
NACHWEIS</t>
  </si>
  <si>
    <t>Gesamtinvestitionsvolumen für zuwendungsfähige digitale Bildungsinfrastruktur laut Verwendungsnachweis</t>
  </si>
  <si>
    <t>Bisherige Gesamtkosten (geleistete Zahlungen)</t>
  </si>
  <si>
    <t>… davon zuwendungs-fähige bisherige Gesamtkosten</t>
  </si>
  <si>
    <t>zukünftig anfallende Miet-/ Leasing-/ Lizenzausgaben</t>
  </si>
  <si>
    <t>Rathaus</t>
  </si>
  <si>
    <t>Anzahl</t>
  </si>
  <si>
    <t>Landratsamt</t>
  </si>
  <si>
    <t>kommunales Medienzentrum</t>
  </si>
  <si>
    <t>Rechenzentrum eines Dienstleisters</t>
  </si>
  <si>
    <t>sonstige Einrichtung der Antragsteller</t>
  </si>
  <si>
    <t>Schule</t>
  </si>
  <si>
    <t>eigenes Rechenzentrum</t>
  </si>
  <si>
    <t>Anteil am Investitionsvolumen</t>
  </si>
  <si>
    <t>Bezug</t>
  </si>
  <si>
    <t xml:space="preserve">Im kommunalen Medienzentrum </t>
  </si>
  <si>
    <t xml:space="preserve">Im Landratsamt </t>
  </si>
  <si>
    <t xml:space="preserve">Im Rathaus </t>
  </si>
  <si>
    <t xml:space="preserve">In einem Rechenzentrum eines externen Diensteleisters </t>
  </si>
  <si>
    <t xml:space="preserve">In einer sonstigen Einrichtung der Antragsteller </t>
  </si>
  <si>
    <t xml:space="preserve">In einer Schule </t>
  </si>
  <si>
    <t xml:space="preserve">In einem eigenen Rechenzentrum </t>
  </si>
  <si>
    <t>Vernetzung innerhalb der reg. Einheit</t>
  </si>
  <si>
    <t>Sonstiges</t>
  </si>
  <si>
    <t>Arbeits-/Projektraum</t>
  </si>
  <si>
    <t>Systeme zur Ferndiagnose und -wartung</t>
  </si>
  <si>
    <t>zentrale Serverkomponenten</t>
  </si>
  <si>
    <t>Netzwerkspeichersysteme</t>
  </si>
  <si>
    <t>zentrale Gerätemanagementsysteme</t>
  </si>
  <si>
    <t>mp_gegenstand</t>
  </si>
  <si>
    <t>mp_ort</t>
  </si>
  <si>
    <t>mp_kategorie</t>
  </si>
  <si>
    <t>mp_beschreibung</t>
  </si>
  <si>
    <t>prf_mp_ges</t>
  </si>
  <si>
    <t>prf_mp_janein</t>
  </si>
  <si>
    <t>prf_mp_grund</t>
  </si>
  <si>
    <t>prf_mp_fertig</t>
  </si>
  <si>
    <t>mp_ort_nr</t>
  </si>
  <si>
    <t>mp_ort_ges</t>
  </si>
  <si>
    <t>mp_nr</t>
  </si>
  <si>
    <t xml:space="preserve">Gesamtkosten  geschätzt
</t>
  </si>
  <si>
    <t>mp_zuw</t>
  </si>
  <si>
    <t>mp_ges</t>
  </si>
  <si>
    <t>zuwendungs-
fähige Gesamtkosten (ohne Beachtung  Höchstbetrag)</t>
  </si>
  <si>
    <t xml:space="preserve">Begründung
bei Minderung oder Streichung
</t>
  </si>
  <si>
    <t xml:space="preserve">Dem Grunde nach zuwendungs-fähig?
</t>
  </si>
  <si>
    <r>
      <t xml:space="preserve">… darunter </t>
    </r>
    <r>
      <rPr>
        <b/>
        <u/>
        <sz val="11"/>
        <rFont val="Calibri"/>
        <family val="2"/>
        <scheme val="minor"/>
      </rPr>
      <t>durch den Antragsteller</t>
    </r>
    <r>
      <rPr>
        <b/>
        <sz val="11"/>
        <rFont val="Calibri"/>
        <family val="2"/>
        <scheme val="minor"/>
      </rPr>
      <t xml:space="preserve"> geschätzte zuwendungs-fähige Kosten</t>
    </r>
  </si>
  <si>
    <t>Der Antragsteller versichert, dass die regionalen Maßnahmen dem Ziel dienen, bei bestehenden Angeboten Leistungsverbesserungen herbeizuführen, die Service-Qualität bestehender Angebote zu steigern oder die Interoperabilität bestehender oder neu zu entwickelnder digitaler Infrastrukturen herzustellen oder zu sichern.</t>
  </si>
  <si>
    <t>Die beteiligten Zuwendungsempfänger verpflichten sich über den gemeinsamen Förderantrag im eigenen Einflussbereich zur Einhaltung der Zuwendungsvoraussetzungen, des Förderzwecks sowie der gemeinsam abgegebenen Versicherungen und treten die Abwicklung des Fördervollzugs stellvertretend an den Bevollmächtigten ab.</t>
  </si>
  <si>
    <t>Der Bevollmächtigte verpflichtet sich zur Abwicklung des Förderverfahrens, zur Vertretung der Gemeinschaft der Schulaufwandsträger ggü. der Bewilligungsbehörde und trägt für die zweckentsprechende Umsetzung der regionalen Maßnahme nach Maßgabe der der zwischen den Schulaufwandsträgern getroffenen Regelungen Sorge.</t>
  </si>
  <si>
    <t>Nur im Fall von Antragsgemeinschaften auszufüllen:</t>
  </si>
  <si>
    <t>Antragsteller (bzw. Bevollmächtigter)</t>
  </si>
  <si>
    <t>Der Bevollmächtigte und die Mitantragsteller erklären, alle aus dem Förderverfahren erwachsenden Verpflichtungen gemeinsam einzuhalten.</t>
  </si>
  <si>
    <t>Zeichnung</t>
  </si>
  <si>
    <t>Ausgefülltes und (von allen Antragstellern) gezeichnetes Tabellenblatt "Antragsteller"</t>
  </si>
  <si>
    <r>
      <t xml:space="preserve">Für </t>
    </r>
    <r>
      <rPr>
        <u/>
        <sz val="11"/>
        <color theme="1"/>
        <rFont val="Calibri"/>
        <family val="2"/>
        <scheme val="minor"/>
      </rPr>
      <t>kommunale</t>
    </r>
    <r>
      <rPr>
        <sz val="11"/>
        <color theme="1"/>
        <rFont val="Calibri"/>
        <family val="2"/>
        <scheme val="minor"/>
      </rPr>
      <t xml:space="preserve"> Schulaufwandsträger: Der Antragsteller erklärt, dass er der Rechtsaufsichtsbehörde einen Abdruck des Antrags übermittelt hat, soweit diese nicht selbst Bewilligungsbehörde ist.</t>
    </r>
  </si>
  <si>
    <t>Bescheide im Fördervollzug können elektronisch bekannt gegeben werden, wenn der Zuwendungs-empfänger hierfür einen Zugang eröffnet (Art. 3 Abs. 1 Satz 2 BayEGovG). Der ausschließlich elektronischen Übermittlung der Bescheide an nachfolgende E-Mail-Adresse wird zugestimmt.</t>
  </si>
  <si>
    <t xml:space="preserve"> </t>
  </si>
  <si>
    <t>Der Antragsteller versichert, dass die gegenständlichen Maßnahmen, soweit dies die Förderrichtlinien nicht ausdrücklich zulassen, nicht anderweitig aus Förderprogrammen des Bundes oder der Europäischen Union (EU) oder aus Haushaltsmitteln des Freistaats Bayern gefördert wurden oder werden und auch künftig keine anderweitige Förderung beantragt wird.</t>
  </si>
  <si>
    <r>
      <rPr>
        <b/>
        <u/>
        <sz val="11"/>
        <rFont val="Calibri"/>
        <family val="2"/>
        <scheme val="minor"/>
      </rPr>
      <t>pädagogisch-technischer Einsatzzweck:</t>
    </r>
    <r>
      <rPr>
        <b/>
        <sz val="11"/>
        <rFont val="Calibri"/>
        <family val="2"/>
        <scheme val="minor"/>
      </rPr>
      <t xml:space="preserve"> </t>
    </r>
    <r>
      <rPr>
        <b/>
        <u/>
        <sz val="11"/>
        <rFont val="Calibri"/>
        <family val="2"/>
        <scheme val="minor"/>
      </rPr>
      <t>konkrete Beschreibung</t>
    </r>
    <r>
      <rPr>
        <b/>
        <sz val="11"/>
        <rFont val="Calibri"/>
        <family val="2"/>
        <scheme val="minor"/>
      </rPr>
      <t xml:space="preserve"> der Nutzung durch die Schulen für unterrichtsbezogene Zwecke
 [max. 400 Zeichen]</t>
    </r>
  </si>
  <si>
    <t>Zur Weiterverarbeitung…</t>
  </si>
  <si>
    <t>mp_subkategorie</t>
  </si>
  <si>
    <t>ggf. weitere Spezifizierung der Maßnahme
[aus Dropdown
auswählen]</t>
  </si>
  <si>
    <t>ID_kat</t>
  </si>
  <si>
    <t>ID_subkat</t>
  </si>
  <si>
    <t>ID_ort</t>
  </si>
  <si>
    <t>ID_geg</t>
  </si>
  <si>
    <t>tab_geg</t>
  </si>
  <si>
    <t>voraussichtliche Zuwendung (unter Beachtung des Höchstbetrags)</t>
  </si>
  <si>
    <t>Musterklassenzimmer/Showroom</t>
  </si>
  <si>
    <t>Kollaborative Bearbeitung digitaler Lerninhalte</t>
  </si>
  <si>
    <t>(gemeinsame) Content-Entwicklung</t>
  </si>
  <si>
    <t>Lernmanagement-System</t>
  </si>
  <si>
    <t>Audiovisueller Bereich</t>
  </si>
  <si>
    <t>Virtuelle oder erweiterte Realität</t>
  </si>
  <si>
    <t>Programmierung/Coding</t>
  </si>
  <si>
    <t>Zugang zu digitalen Medien (ohne Content)</t>
  </si>
  <si>
    <t>Bereitstellung von Lerninhalten (ohne Content)</t>
  </si>
  <si>
    <t>asynchrone Kommunikation (z. B. Mail)</t>
  </si>
  <si>
    <t>synchrone Kommunikation (z. B. Messenger)</t>
  </si>
  <si>
    <t>Streamingdienste</t>
  </si>
  <si>
    <t>Jugendschutzfilter</t>
  </si>
  <si>
    <t>Zentrales Identity Management System</t>
  </si>
  <si>
    <t>Softwareverteilungssysteme</t>
  </si>
  <si>
    <t>Lizenzmanagementsysteme</t>
  </si>
  <si>
    <t>Schutzsoftware/Datensicherung</t>
  </si>
  <si>
    <t>Kategorie</t>
  </si>
  <si>
    <t>Subkategorie</t>
  </si>
  <si>
    <t>Fertigungsbereich (CAD, 3D-Druck)</t>
  </si>
  <si>
    <t>Zukunftstechnologien</t>
  </si>
  <si>
    <t>Künstliche Intelligenz (KI)</t>
  </si>
  <si>
    <t>Virtuelle oder erweiterte Realität (VR/AR)</t>
  </si>
  <si>
    <t>Robotik/Coding</t>
  </si>
  <si>
    <t>Audiovisuelle Medien (AV-Medien)</t>
  </si>
  <si>
    <t>Unterrichtlicher Einsatz (Werkzeuge und Dienste)</t>
  </si>
  <si>
    <t>It-Administration (Wartung und Pflege schulischer Systeme)</t>
  </si>
  <si>
    <t>tab_subkat</t>
  </si>
  <si>
    <t>Fördergegenstand
 gem. dBIR Nr. 2
[aus DropDown
auswählen]</t>
  </si>
  <si>
    <t>Ort der Maßnahmenumsetzung
[aus DropDown
auswählen]</t>
  </si>
  <si>
    <t>Spezifizierung der Maßnahme
[aus DropDown
auswählen]</t>
  </si>
  <si>
    <t>Bisher bewilligte Zuwendung</t>
  </si>
  <si>
    <t>BEWILLIGUNG</t>
  </si>
  <si>
    <t>SCHLUSS-
BESCHEID</t>
  </si>
  <si>
    <t>Antrag / Erweiterung</t>
  </si>
  <si>
    <t>mp_antragsnr</t>
  </si>
  <si>
    <t>NACH-
BEWILLIGUNG</t>
  </si>
  <si>
    <t>Nachbewilligung</t>
  </si>
  <si>
    <t>md_nr</t>
  </si>
  <si>
    <t>md_auftragsdatum</t>
  </si>
  <si>
    <t>md_rechnungsdatum</t>
  </si>
  <si>
    <t>md_kosten_bisher</t>
  </si>
  <si>
    <t>md_zuwf_bisher</t>
  </si>
  <si>
    <t>md_kosten_zukunft</t>
  </si>
  <si>
    <t>md_zuwf_zukunft</t>
  </si>
  <si>
    <t>md_kategorie</t>
  </si>
  <si>
    <t>md_gegenstand</t>
  </si>
  <si>
    <t>md_subkategorie</t>
  </si>
  <si>
    <t>md_ort</t>
  </si>
  <si>
    <t>md_beschreibung</t>
  </si>
  <si>
    <t>Rechnungs-
datum
(bei mehreren Rechnungen spätestes Datum)</t>
  </si>
  <si>
    <t>Auftragsdatum
(bei Rahmen-verträgen Tag
des Abrufs)</t>
  </si>
  <si>
    <t>Fördergegenstand
 gem. dBIR Nr. 2</t>
  </si>
  <si>
    <t>Spezifizierung der Maßnahme</t>
  </si>
  <si>
    <t>ggf. weitere Spezifizierung der Maßnahme</t>
  </si>
  <si>
    <r>
      <rPr>
        <b/>
        <u/>
        <sz val="11"/>
        <rFont val="Calibri"/>
        <family val="2"/>
        <scheme val="minor"/>
      </rPr>
      <t>pädagogisch-technischer Einsatzzweck:</t>
    </r>
    <r>
      <rPr>
        <b/>
        <sz val="11"/>
        <rFont val="Calibri"/>
        <family val="2"/>
        <scheme val="minor"/>
      </rPr>
      <t xml:space="preserve"> 
</t>
    </r>
    <r>
      <rPr>
        <b/>
        <u/>
        <sz val="11"/>
        <rFont val="Calibri"/>
        <family val="2"/>
        <scheme val="minor"/>
      </rPr>
      <t>konkrete Beschreibung</t>
    </r>
    <r>
      <rPr>
        <b/>
        <sz val="11"/>
        <rFont val="Calibri"/>
        <family val="2"/>
        <scheme val="minor"/>
      </rPr>
      <t xml:space="preserve"> der Nutzung durch die Schulen für unterrichtsbezogene Zwecke</t>
    </r>
  </si>
  <si>
    <t>umgesetzt</t>
  </si>
  <si>
    <t>Versicherungen:</t>
  </si>
  <si>
    <t>Weitere Zuwendungen</t>
  </si>
  <si>
    <t>Vorsteuerabzug</t>
  </si>
  <si>
    <t>Medienkonzepte</t>
  </si>
  <si>
    <t>IT-Umfrage</t>
  </si>
  <si>
    <t>Eigenanteil</t>
  </si>
  <si>
    <t>Zweckgebundene Verwendung</t>
  </si>
  <si>
    <t>Ziel der reg. Maßnahmen</t>
  </si>
  <si>
    <t>Mediencurricula</t>
  </si>
  <si>
    <t>Größe reg. Einheit</t>
  </si>
  <si>
    <t>Ergänzende Fördermaßnahmen</t>
  </si>
  <si>
    <t>elektr. Übermittlung</t>
  </si>
  <si>
    <r>
      <t>Antragsmappe ausschließlich per Mail (.xlsx-Format):</t>
    </r>
    <r>
      <rPr>
        <sz val="11"/>
        <color theme="1"/>
        <rFont val="Calibri"/>
        <family val="2"/>
        <scheme val="minor"/>
      </rPr>
      <t xml:space="preserve">
</t>
    </r>
  </si>
  <si>
    <t>Kennziffer des Trägers</t>
  </si>
  <si>
    <t>Ausgefülltes Tabellenblatt "Maßnahmendurchführung"</t>
  </si>
  <si>
    <t>Zuwendungsempfänger</t>
  </si>
  <si>
    <t>Name laut Anlage 1 zu dBIR</t>
  </si>
  <si>
    <t>Maßnahme</t>
  </si>
  <si>
    <t>Bewilligte Zuwendungen</t>
  </si>
  <si>
    <t>3.1 Zuweisungen</t>
  </si>
  <si>
    <t>Bewilligende Stelle</t>
  </si>
  <si>
    <t>Aktenzeichen</t>
  </si>
  <si>
    <t>vorl. festgesetzte Zuwendungshöhe</t>
  </si>
  <si>
    <t>3.2 Sonstige Zuwendungen (z.B. Schuldendiensthilfen)</t>
  </si>
  <si>
    <t>Sachlicher Bericht</t>
  </si>
  <si>
    <t>5.</t>
  </si>
  <si>
    <t>Zahlenmäßiger Nachweis</t>
  </si>
  <si>
    <t>5.1 Einnahmen</t>
  </si>
  <si>
    <t>lt. Zuwendungs-bescheid</t>
  </si>
  <si>
    <t>lt. Abrechnung</t>
  </si>
  <si>
    <t>(insbes. v.H-Satz der Zuwendungen)</t>
  </si>
  <si>
    <t>5.1.1 Zuwendung aus (Zuwendungsbereich)</t>
  </si>
  <si>
    <t>5.1.2 Kostenanteile Dritter
Rechtsgrund</t>
  </si>
  <si>
    <t>5.1.3 Eigene Mittel (gemäß dBIR einschließlich Spenden)</t>
  </si>
  <si>
    <t>Zusammen</t>
  </si>
  <si>
    <t>5.2 Ausgaben (ohne Beachtung von Höchstbeträgen)</t>
  </si>
  <si>
    <t>Ausgabengliederung nach den Hauptabteilungen des Kostenanschlags</t>
  </si>
  <si>
    <t>lt. Zuwendungsbescheid</t>
  </si>
  <si>
    <t>insgesamt</t>
  </si>
  <si>
    <t>davon grundsätzlich zuwendungsfähig</t>
  </si>
  <si>
    <t>davon zuwendungsfähig</t>
  </si>
  <si>
    <t>Insgesamt</t>
  </si>
  <si>
    <t>Davon ab:</t>
  </si>
  <si>
    <t>Kostenanteile Dritter</t>
  </si>
  <si>
    <t>Rückforderungen und Rückzahlungen</t>
  </si>
  <si>
    <t>Grundsätzlich zuwendungsfähige Kosten</t>
  </si>
  <si>
    <t>6.</t>
  </si>
  <si>
    <t>Außer den in Nr. 5.2 aufgeführten Ausgaben fallen noch Kosten an für:</t>
  </si>
  <si>
    <t>Zuwendungsfähige offene Miet-/Leasingausgaben in voraussichtlicher Höhe von</t>
  </si>
  <si>
    <t>Der Verwendungsnachweis hierzu wird voraussichtlich vorgelegt bis</t>
  </si>
  <si>
    <t>Datum:</t>
  </si>
  <si>
    <t>Dem Verwendungsnachweis sind ggf. die Sachbuchauszüge (Ablichtungen) und 1 Bestandslageplan (nur bei Tiefbauten) beigefügt.</t>
  </si>
  <si>
    <t>Es wird versichert, dass</t>
  </si>
  <si>
    <t>- die Einnahmen und Ausgaben nach den Sachbuchauszügen im Zusammenhang mit dem geförderten Vorhaben angefallen sind/und mit der Baurechnung übereinstimmen,</t>
  </si>
  <si>
    <t>- die nicht zuwendungsfähigen Beträge, Rückforderungen und Rückzahlungen abgesetzt wurden.</t>
  </si>
  <si>
    <t>Der Antragsteller versichert mit Vorlage dieses Verwendungsnachweises:</t>
  </si>
  <si>
    <t>a)</t>
  </si>
  <si>
    <t>b)</t>
  </si>
  <si>
    <t>Die getätigten Ausgaben waren zur Erfüllung des Zuwendungszwecks notwendig und es wurde bei der Umsetzung der Maßnahmen wirtschaftlich und sparsam verfahren.</t>
  </si>
  <si>
    <t>c)</t>
  </si>
  <si>
    <t>d)</t>
  </si>
  <si>
    <t>e)</t>
  </si>
  <si>
    <t>Die erste der Maßnahme zuzurechnende vertragliche Verpflichtung wurde frühestens am 17.05.2019 eingegangen.</t>
  </si>
  <si>
    <t>f)</t>
  </si>
  <si>
    <t>Die Inventarisierung der mit der Zuwendung beschafften Gegenstände wurde vorgenommen.</t>
  </si>
  <si>
    <t>g)</t>
  </si>
  <si>
    <t>Die Übereinstimmung der Angaben im Verwendungsnachweis mit den Büchern und Belegen wird bestätigt.</t>
  </si>
  <si>
    <t>h)</t>
  </si>
  <si>
    <t>Die im Zuwendungsbescheid einschließlich der dort enthaltenen allgemeinen und besonderen Nebenbestimmungen genannten Bedingungen und Auflagen wurden eingehalten.</t>
  </si>
  <si>
    <t>i)</t>
  </si>
  <si>
    <t>Für alle in den Antrag einbezogenen Schulen liegen Bestätigungen der Schulleitungen über die Aktualisierung der IT-Umfrage der Akademie für Lehrerfortbildung und Personalführung Dillingen (ALP) vor.</t>
  </si>
  <si>
    <t>j)</t>
  </si>
  <si>
    <t xml:space="preserve">Für Zuwendungsempfänger mit Ausnahme von Gebietskörperschaften bzw. öffentlich-rechtl. Zusammenschlüssen von Gebietskörperschaften: Sofern die Höhe der Zuwendung für bauliche Maßnahmen zur Herstellung von mit dem Bauwerk verbundenen Bestandteilen in diesem Antrag mindestens 100.000 Euro beträgt, hat der Antragsteller eine dingliche Sicherung der geförderten baulichen Maßnahmen zugunsten des Freistaats Bayern vorgenommen. </t>
  </si>
  <si>
    <t>k)</t>
  </si>
  <si>
    <t>Alle Angaben sind vollständig und wahrheitsgemäß erfolgt.</t>
  </si>
  <si>
    <t>Bestätigung</t>
  </si>
  <si>
    <t>Dem Unterzeichner ist bekannt, dass die Zuwendung im Falle ihrer zweckwidrigen Verwendung der Rückforderung und Verzinsung unterliegt.</t>
  </si>
  <si>
    <t>Antrag auf Gewährung einer Zuwendung gemäß der Förderrichtlinie dBIR (regio)</t>
  </si>
  <si>
    <t>Verwendungsnachweis für eine Zuwendung gemäß der Förderrichtlinie dBIR (regio)</t>
  </si>
  <si>
    <t>Zuwendungs-
bereich</t>
  </si>
  <si>
    <t>dBIR regio</t>
  </si>
  <si>
    <t>Beschreibung der durchgeführten Maßnahme siehe Tabellenblatt "Maßnahmendurchführung"</t>
  </si>
  <si>
    <t>Weitere Versicherungen des Zuwendungsempfängers</t>
  </si>
  <si>
    <t>dBIR-Maßnahmenabschnitte für regionale Maßnahmen</t>
  </si>
  <si>
    <r>
      <t>Der beantragten Auszahlung liegen Zahlungen i. S. v.</t>
    </r>
    <r>
      <rPr>
        <sz val="11"/>
        <rFont val="Calibri"/>
        <family val="2"/>
        <scheme val="minor"/>
      </rPr>
      <t xml:space="preserve"> Ziffer 8 Satz 8 </t>
    </r>
    <r>
      <rPr>
        <sz val="11"/>
        <color theme="1"/>
        <rFont val="Calibri"/>
        <family val="2"/>
        <scheme val="minor"/>
      </rPr>
      <t>dBIR zugrunde.</t>
    </r>
  </si>
  <si>
    <t>Die geltend gemachten Ausgaben sind zuwendungsfähig gemäß der dem Zuwendungsbescheid beiliegenden bearbeiteten Antragsmappe.</t>
  </si>
  <si>
    <t>Die Einnahmen und Ausgaben sind im Zusammenhang mit dem geförderten Projekt angefallen, die Zuwendung wurde ausschließlich zur Erfüllung des im Zuwendungsbescheid benannten Zuwendungszwecks verwendet.</t>
  </si>
  <si>
    <t>Regierung von XYZ</t>
  </si>
  <si>
    <t>Hiermit wird eine Förderung von regionalen Maßnahmen beantragt gemäß der Richtlinie für die Gewährung von Zuwendungen aus dem Förderprogramm des Bayerischen Staatsministeriums für Unterricht und Kultus – "digitale Bildungsinfrastruktur an bayerischen Schulen (dBIR)" (KMBek vom 5. Oktober 2021, Az. I.7-BS4400.27/330/24).</t>
  </si>
  <si>
    <t>Max. Zuwendung für über die Bewilligung hinausgehende förderfähige Kosten:</t>
  </si>
  <si>
    <t>Aktuell maximale Bewilligung: Gesamthöhe der Zuwendung (unter Berücksichtigung der GEBUNDENEN MITTEL)</t>
  </si>
  <si>
    <t>Bereits angefallene förderfähige Ausgaben laut Verwendungsnachweis</t>
  </si>
  <si>
    <t>Zukünftig anfallende förderfähige Ausgaben laut Verwendungsnachweis</t>
  </si>
  <si>
    <t>Geprüfte zuwendungsfähige Gesamtausgaben (OHNE BEACHTUNG VON HÖCHSTBETRÄGEN)</t>
  </si>
  <si>
    <t>Geprüfte zukünftig anfallende förderfähige Ausgaben</t>
  </si>
  <si>
    <t>md_prf</t>
  </si>
  <si>
    <t>md_prf_ges</t>
  </si>
  <si>
    <t>md_prf_bisher</t>
  </si>
  <si>
    <t>md_prf_erg</t>
  </si>
  <si>
    <t>md_prf_begr</t>
  </si>
  <si>
    <t>md_prf_zukunft</t>
  </si>
  <si>
    <t>… davon bereits angefallen</t>
  </si>
  <si>
    <t>… davon zukünftig anfallend</t>
  </si>
  <si>
    <r>
      <t>Budget</t>
    </r>
    <r>
      <rPr>
        <vertAlign val="superscript"/>
        <sz val="11"/>
        <color theme="1"/>
        <rFont val="Calibri"/>
        <family val="2"/>
        <scheme val="minor"/>
      </rPr>
      <t>*)</t>
    </r>
  </si>
  <si>
    <t>*) Falls nur ein Teil des Maximalbudgets in diesen Antrag eingebracht werden soll, bitte Rücksprache mit der zuständigen Regierung.</t>
  </si>
  <si>
    <t xml:space="preserve">Geprüfte bereits angefallene förderfähige Ausgaben </t>
  </si>
  <si>
    <t>… davon für bereits angefallene Ausgaben</t>
  </si>
  <si>
    <t>… davon für zukünftig anfallende Ausgaben</t>
  </si>
  <si>
    <t>abzgl. Beiträge Dritter</t>
  </si>
  <si>
    <t>ABZUG SB</t>
  </si>
  <si>
    <t>frühestes Rechnungsdatum:</t>
  </si>
  <si>
    <t>spätestes Rechnungsdatum:</t>
  </si>
  <si>
    <t>md_bew</t>
  </si>
  <si>
    <t>…dazu Eigenanteil inkl. Beiträge Dritter</t>
  </si>
  <si>
    <t>Im Schlussbescheid festgesetzte Zuwendungshöhe (unter Beachtung eventueller Beiträger Dritter)</t>
  </si>
  <si>
    <t>Schulhaus Bildungseinrichtungen gGmbH</t>
  </si>
  <si>
    <t>Weiltingen M., Gemeinde</t>
  </si>
  <si>
    <t>RHÖN-KLINIKUM AG</t>
  </si>
  <si>
    <t>Montessori-Förderverein des Kreises Dillingen e.V.</t>
  </si>
  <si>
    <t>Ort der Maßnahmen-umsetzung</t>
  </si>
  <si>
    <t>pädagogisch-technischer Einsatzzweck: konkrete Beschreibung der Nutzung durch die Schulen für unterrichtsbezogene Zwecke
 [max. 400 Zeichen]</t>
  </si>
  <si>
    <t>… darunter durch den Antragsteller geschätzte zuwendungs-fähige Kosten</t>
  </si>
  <si>
    <t>Um die im "Projektraum AV" erstellten Videos auch lokal in der Schule bearbeiten zu können, wird allen Schulen eine Schnittsoftware mit Onlinezugang bereitgestellt.</t>
  </si>
  <si>
    <t>geprüfte zuwendungs-fähige Gesamt-kosten laut Planung</t>
  </si>
  <si>
    <t>… davon zuwendungs-fähige zukünftig anfallende Ausgaben</t>
  </si>
  <si>
    <t>ja</t>
  </si>
  <si>
    <t>Erste Teilauszahlung:</t>
  </si>
  <si>
    <t>Zweite Teilauszahlung:</t>
  </si>
  <si>
    <t>Dritte Teilauszahlung:</t>
  </si>
  <si>
    <t xml:space="preserve">Den Schülerinnen und Schülern soll ein Speicherort für audiovisuelle Medien bereitgestellt werden, den sie etwa für Projekt- oder Gruppenarbeiten gemäß Medienkonzept der einzelnen Schule nutzen können. </t>
  </si>
  <si>
    <t xml:space="preserve">Der "Projektraum AV" soll Lehrkräften, Schülerinnen und Schülern zur Verfügung stehen, um etwa in Projektarbeit Videos vor dem Greenscreen drehen und anschließend schneiden und vertonen zu können. </t>
  </si>
  <si>
    <t>Aufbau eines regionalen Identitätsmanagement-Systems zur schulischen Nutzung der Netzwerkspeichersysteme im regionalen Rechenzentrum.</t>
  </si>
  <si>
    <t xml:space="preserve">Server (inkl. Einrichtung) zum Hosten des regionalen Identitätsmanagement-Systems, das der schulischen Nutzung etwa des Netzwerkspeichersystems dient. So werden den Schulen weitere Möglichkeiten zur Umsetzung des jeweiligen Medienkonzepts eröffnet. </t>
  </si>
  <si>
    <t>Datenschutz</t>
  </si>
  <si>
    <r>
      <t xml:space="preserve">Der Antragsteller erklärt, dass er die auf </t>
    </r>
    <r>
      <rPr>
        <u/>
        <sz val="11"/>
        <color theme="1"/>
        <rFont val="Calibri"/>
        <family val="2"/>
        <scheme val="minor"/>
      </rPr>
      <t>www.km.bayern.de/digitalpakt</t>
    </r>
    <r>
      <rPr>
        <sz val="11"/>
        <color theme="1"/>
        <rFont val="Calibri"/>
        <family val="2"/>
        <scheme val="minor"/>
      </rPr>
      <t xml:space="preserve"> eingestellten Hinweise des Staatsministeriums für Unterricht und Kultus zum Datenschutz gelesen hat und mit der Verarbeitung seiner Daten gemäß Art. 13, 14 DSGVO einverstanden ist.</t>
    </r>
  </si>
  <si>
    <t>Neu beantragte Gesamtzuwendung (ohne Beachtung des Förderhöchstbetrags)</t>
  </si>
  <si>
    <t>Beantragte Erhöhung der Zuwendung (ohne Beachtung des Förderhöchstbetrags)</t>
  </si>
  <si>
    <t xml:space="preserve">externe Dritte (          </t>
  </si>
  <si>
    <t>externe Dritte (</t>
  </si>
  <si>
    <t>Der Bevollmächtigte und die Mitantragsteller erklären, Organisationsstrukturen, Art und Umfang der Aufgabenzuständigkeiten sowie Kostenregelungen betreffend die Förderung der regionalen Investitionsmaßnahmen in einer eine rechtlich verbindlichen Vereinbarung zu regeln.</t>
  </si>
  <si>
    <t>Nominalbudget</t>
  </si>
  <si>
    <t>=WENN(tab_HAUPT[TKZ]="";"Bitte Antragsteller (bzw. Bevollmächtigten) angeben";WENN(UND(tab_HAUPT[TKZ]&lt;&gt;"";A$14="");tab_HAUPT[TKZ];"Wird von der Regierung vergeben."))</t>
  </si>
  <si>
    <t>Stefan-George-Ring 23</t>
  </si>
  <si>
    <t>81992</t>
  </si>
  <si>
    <t>Private Wirtschaftsschule Bayreuth der Schulhaus Bildungseinrichtungen gGmbH</t>
  </si>
  <si>
    <t>Private Wirtschaftsschule Lichtenfels der Schulhaus Bildungseinrichtungen gGmbH</t>
  </si>
  <si>
    <t>6854</t>
  </si>
  <si>
    <t>Staatl. Anerkannt</t>
  </si>
  <si>
    <t>Inklusive Montessori-Mittelschule des Montessori-Vereins Ansbach e.V.</t>
  </si>
  <si>
    <t>Grenzstraße 5</t>
  </si>
  <si>
    <t>SuS_21-22</t>
  </si>
  <si>
    <t>Klassen_21-22</t>
  </si>
  <si>
    <t># SuS</t>
  </si>
  <si>
    <t># Klassen</t>
  </si>
  <si>
    <t>Budget/SuS</t>
  </si>
  <si>
    <t>Bitte auch untenstehende Anlage ausfüllen!</t>
  </si>
  <si>
    <t>Kontakt-E-Mail</t>
  </si>
  <si>
    <t>Zusätzliche Zeilen bei mehr als 10 Mitantragstellern können am linken Tabellenrand eingeblendet werden.</t>
  </si>
  <si>
    <t xml:space="preserve">Der Antragsteller versichert, dass die regionalen Maßnahmen dem Erreichen der in den Mediencurricula der in die jeweilige regionale Maßnahme einbezogenen Schulen definierten medienpädagogischen und mediendidaktischen Zielsetzungen dienen. </t>
  </si>
  <si>
    <t>Der Antragsteller erklärt, dass Ausgaben für Miet-, Mietkauf und Leasingverträge nicht aufgrund von Nr. 5.3 Satz 1 Buchst. b Satz 2 dBIR aus der Zuwendungsfähigkeit ausgeschlossen sind.</t>
  </si>
  <si>
    <t>l)</t>
  </si>
  <si>
    <t>Im Falle einer Antragsgemeinschaft wurden die Organisationsstruktur, Art und Umfang der Aufgabenzuständigkeit sowie Kostenregelungen betreffend die Förderung der regionalen Investitionsmaßnahmen in einer eine rechtlich verbindlichen Vereinbarung geregelt.</t>
  </si>
  <si>
    <r>
      <t xml:space="preserve">Der Antragsteller versichert, dass ihm gemäß dBIR Ziffer 7.1 Satz 7 Buchst. g für alle in den Antrag einbezogenen Schulen Bestätigungen der Schulleitung über die  Teilnahme an der aktuellen </t>
    </r>
    <r>
      <rPr>
        <b/>
        <sz val="11"/>
        <color theme="1"/>
        <rFont val="Calibri"/>
        <family val="2"/>
        <scheme val="minor"/>
      </rPr>
      <t>IT-Umfrage</t>
    </r>
    <r>
      <rPr>
        <sz val="11"/>
        <color theme="1"/>
        <rFont val="Calibri"/>
        <family val="2"/>
        <scheme val="minor"/>
      </rPr>
      <t xml:space="preserve"> der Akademie für Lehrerfortbildung und Personalführung (ALP) Dillingen vorliegen.</t>
    </r>
  </si>
  <si>
    <r>
      <t xml:space="preserve">Der Antragsteller versichert, dass ihm gemäß dBIR Ziffer 7.1 Satz 7 Buchst. h für alle in den Antrag einbezogenen Schulen Bestätigungen der Schulleitung über die  Übermittlung der </t>
    </r>
    <r>
      <rPr>
        <b/>
        <sz val="11"/>
        <color theme="1"/>
        <rFont val="Calibri"/>
        <family val="2"/>
        <scheme val="minor"/>
      </rPr>
      <t>Medienkonzepte</t>
    </r>
    <r>
      <rPr>
        <sz val="11"/>
        <color theme="1"/>
        <rFont val="Calibri"/>
        <family val="2"/>
        <scheme val="minor"/>
      </rPr>
      <t xml:space="preserve"> an das Staatsministerium für Unterricht und Kultus vorliegen.</t>
    </r>
  </si>
  <si>
    <t>Der Antragsteller versichert, dass die bewilligten Mittel zweckgebunden verwendet werden. Bei nicht zweckentsprechender Verwendung vor Ablauf der Zweckbindungsfristen nach dBIR Ziffer 4 Sätze 10 und 11 sind die Zuwendungen anteilig zurückzubezahlen.</t>
  </si>
  <si>
    <t>Der Antragsteller bestätigt, dass die Anforderungen an die Größe einer regionalen Einheit gemäß Nr. 4 Satz 9 dBIR für jede einzelne der im Tabellenblatt Maßnahmenplanung aufgeführten und beantragten Maßnahmen dauerhaft erfüllt sind.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</si>
</sst>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 #,##0.00\ &quot;€&quot;_-;\-* #,##0.00\ &quot;€&quot;_-;_-* &quot;-&quot;??\ &quot;€&quot;_-;_-@_-"/>
    <numFmt numFmtId="164" formatCode="_-* #,##0.00\ [$€-407]_-;\-* #,##0.00\ [$€-407]_-;_-* &quot;-&quot;??\ [$€-407]_-;_-@_-"/>
    <numFmt numFmtId="165" formatCode="_-* #,##0\ [$€-407]_-;\-* #,##0\ [$€-407]_-;_-* &quot;-&quot;??\ [$€-407]_-;_-@_-"/>
    <numFmt numFmtId="166" formatCode="_-* #,##0.00\ &quot;€&quot;_-;&quot;Bitte überschreiben&quot;;_-* &quot;-&quot;??\ &quot;€&quot;_-;&quot;&quot;"/>
    <numFmt numFmtId="167" formatCode="&quot;v&quot;#&quot;.&quot;0"/>
    <numFmt numFmtId="168" formatCode="#0\ &quot;Antragsteller&quot;"/>
    <numFmt numFmtId="169" formatCode="#0\ &quot;Einzelmaßnahmen&quot;"/>
    <numFmt numFmtId="170" formatCode="##0\ &quot;Einzelmaßnahmen&quot;"/>
    <numFmt numFmtId="171" formatCode="0.0%"/>
    <numFmt numFmtId="172" formatCode="##0\ &quot;umgesetzt&quot;"/>
    <numFmt numFmtId="173" formatCode="&quot;Das maximal verfügbare Budget ist&quot;\ ##,###,##0\ &quot;€.&quot;"/>
    <numFmt numFmtId="174" formatCode="##0\ &quot;zu prüfen&quot;"/>
  </numFmts>
  <fonts count="53"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
      <u/>
      <sz val="11"/>
      <color theme="10"/>
      <name val="Calibri"/>
      <family val="2"/>
      <scheme val="minor"/>
    </font>
    <font>
      <i/>
      <sz val="11"/>
      <color theme="1" tint="0.499984740745262"/>
      <name val="Calibri"/>
      <family val="2"/>
      <scheme val="minor"/>
    </font>
    <font>
      <sz val="10"/>
      <color theme="1"/>
      <name val="Calibri"/>
      <family val="2"/>
      <scheme val="minor"/>
    </font>
    <font>
      <b/>
      <sz val="12"/>
      <name val="Calibri"/>
      <family val="2"/>
      <scheme val="minor"/>
    </font>
    <font>
      <u/>
      <sz val="11"/>
      <color theme="1"/>
      <name val="Calibri"/>
      <family val="2"/>
      <scheme val="minor"/>
    </font>
    <font>
      <sz val="11"/>
      <color theme="1"/>
      <name val="Wingdings 2"/>
      <family val="1"/>
      <charset val="2"/>
    </font>
    <font>
      <b/>
      <sz val="12"/>
      <color theme="1"/>
      <name val="Calibri"/>
      <family val="2"/>
      <scheme val="minor"/>
    </font>
    <font>
      <b/>
      <sz val="8"/>
      <color theme="1"/>
      <name val="Calibri"/>
      <family val="2"/>
      <scheme val="minor"/>
    </font>
    <font>
      <sz val="8"/>
      <color theme="1"/>
      <name val="Calibri"/>
      <family val="2"/>
      <scheme val="minor"/>
    </font>
    <font>
      <sz val="9"/>
      <color theme="1"/>
      <name val="Calibri"/>
      <family val="2"/>
      <scheme val="minor"/>
    </font>
    <font>
      <sz val="9"/>
      <name val="Calibri"/>
      <family val="2"/>
      <scheme val="minor"/>
    </font>
    <font>
      <sz val="11"/>
      <name val="Calibri"/>
      <family val="2"/>
      <scheme val="minor"/>
    </font>
    <font>
      <u/>
      <sz val="9"/>
      <color theme="1"/>
      <name val="Calibri"/>
      <family val="2"/>
      <scheme val="minor"/>
    </font>
    <font>
      <b/>
      <sz val="11"/>
      <name val="Calibri"/>
      <family val="2"/>
      <scheme val="minor"/>
    </font>
    <font>
      <b/>
      <sz val="10"/>
      <color theme="1"/>
      <name val="Calibri"/>
      <family val="2"/>
      <scheme val="minor"/>
    </font>
    <font>
      <sz val="8"/>
      <name val="Calibri"/>
      <family val="2"/>
      <scheme val="minor"/>
    </font>
    <font>
      <sz val="12"/>
      <color theme="1"/>
      <name val="Calibri"/>
      <family val="2"/>
      <scheme val="minor"/>
    </font>
    <font>
      <u/>
      <sz val="10"/>
      <color theme="1"/>
      <name val="Calibri"/>
      <family val="2"/>
      <scheme val="minor"/>
    </font>
    <font>
      <sz val="14"/>
      <color theme="1"/>
      <name val="Calibri"/>
      <family val="2"/>
      <scheme val="minor"/>
    </font>
    <font>
      <b/>
      <sz val="11"/>
      <color theme="9" tint="-0.499984740745262"/>
      <name val="Calibri"/>
      <family val="2"/>
      <scheme val="minor"/>
    </font>
    <font>
      <b/>
      <sz val="11"/>
      <color theme="4" tint="-0.499984740745262"/>
      <name val="Calibri"/>
      <family val="2"/>
      <scheme val="minor"/>
    </font>
    <font>
      <b/>
      <sz val="11"/>
      <color rgb="FFFF0000"/>
      <name val="Calibri"/>
      <family val="2"/>
      <scheme val="minor"/>
    </font>
    <font>
      <b/>
      <sz val="11"/>
      <color rgb="FF0070C0"/>
      <name val="Calibri"/>
      <family val="2"/>
      <scheme val="minor"/>
    </font>
    <font>
      <b/>
      <sz val="14"/>
      <color rgb="FFFF0000"/>
      <name val="Calibri Light"/>
      <family val="2"/>
    </font>
    <font>
      <sz val="14"/>
      <color theme="9" tint="-0.499984740745262"/>
      <name val="Calibri"/>
      <family val="2"/>
      <scheme val="minor"/>
    </font>
    <font>
      <b/>
      <u/>
      <sz val="11"/>
      <name val="Calibri"/>
      <family val="2"/>
      <scheme val="minor"/>
    </font>
    <font>
      <i/>
      <sz val="11"/>
      <color theme="1"/>
      <name val="Calibri"/>
      <family val="2"/>
      <scheme val="minor"/>
    </font>
    <font>
      <sz val="11"/>
      <color theme="5" tint="-0.499984740745262"/>
      <name val="Calibri"/>
      <family val="2"/>
      <scheme val="minor"/>
    </font>
    <font>
      <b/>
      <sz val="11"/>
      <color theme="5" tint="-0.499984740745262"/>
      <name val="Calibri"/>
      <family val="2"/>
      <scheme val="minor"/>
    </font>
    <font>
      <i/>
      <sz val="11"/>
      <color theme="9" tint="-0.499984740745262"/>
      <name val="Calibri"/>
      <family val="2"/>
      <scheme val="minor"/>
    </font>
    <font>
      <i/>
      <sz val="11"/>
      <color theme="4" tint="-0.499984740745262"/>
      <name val="Calibri"/>
      <family val="2"/>
      <scheme val="minor"/>
    </font>
    <font>
      <b/>
      <sz val="11"/>
      <color rgb="FFFFFFFF"/>
      <name val="Calibri"/>
      <family val="2"/>
    </font>
    <font>
      <sz val="10"/>
      <color rgb="FF000000"/>
      <name val="Calibri"/>
      <family val="2"/>
    </font>
    <font>
      <b/>
      <sz val="10"/>
      <color rgb="FF000000"/>
      <name val="Calibri"/>
      <family val="2"/>
    </font>
    <font>
      <sz val="12"/>
      <color theme="7" tint="-0.499984740745262"/>
      <name val="Calibri"/>
      <family val="2"/>
      <scheme val="minor"/>
    </font>
    <font>
      <sz val="10"/>
      <name val="Calibri"/>
      <family val="2"/>
      <scheme val="minor"/>
    </font>
    <font>
      <b/>
      <sz val="14"/>
      <name val="Calibri"/>
      <family val="2"/>
      <scheme val="minor"/>
    </font>
    <font>
      <b/>
      <u/>
      <sz val="12"/>
      <color theme="1"/>
      <name val="Calibri"/>
      <family val="2"/>
      <scheme val="minor"/>
    </font>
    <font>
      <b/>
      <sz val="10"/>
      <name val="Calibri"/>
      <family val="2"/>
      <scheme val="minor"/>
    </font>
    <font>
      <b/>
      <sz val="11"/>
      <color theme="7" tint="-0.499984740745262"/>
      <name val="Calibri"/>
      <family val="2"/>
      <scheme val="minor"/>
    </font>
    <font>
      <vertAlign val="superscript"/>
      <sz val="11"/>
      <color theme="1"/>
      <name val="Calibri"/>
      <family val="2"/>
      <scheme val="minor"/>
    </font>
    <font>
      <i/>
      <sz val="9"/>
      <color rgb="FFFF0000"/>
      <name val="Calibri"/>
      <family val="2"/>
      <scheme val="minor"/>
    </font>
    <font>
      <b/>
      <sz val="11"/>
      <color theme="0"/>
      <name val="Calibri"/>
      <family val="2"/>
      <scheme val="minor"/>
    </font>
    <font>
      <b/>
      <u/>
      <sz val="10"/>
      <color theme="1"/>
      <name val="Calibri"/>
      <family val="2"/>
      <scheme val="minor"/>
    </font>
    <font>
      <sz val="11"/>
      <color rgb="FF000000"/>
      <name val="Calibri"/>
      <family val="2"/>
    </font>
    <font>
      <sz val="11"/>
      <color rgb="FFFF0000"/>
      <name val="Calibri"/>
      <family val="2"/>
      <scheme val="minor"/>
    </font>
    <font>
      <b/>
      <i/>
      <sz val="9"/>
      <color theme="1"/>
      <name val="Calibri"/>
      <family val="2"/>
      <scheme val="minor"/>
    </font>
  </fonts>
  <fills count="32">
    <fill>
      <patternFill patternType="none"/>
    </fill>
    <fill>
      <patternFill patternType="gray125"/>
    </fill>
    <fill>
      <patternFill patternType="solid">
        <fgColor theme="7" tint="0.59999389629810485"/>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solid">
        <fgColor theme="9" tint="0.59999389629810485"/>
        <bgColor indexed="64"/>
      </patternFill>
    </fill>
    <fill>
      <patternFill patternType="solid">
        <fgColor theme="8"/>
        <bgColor indexed="64"/>
      </patternFill>
    </fill>
    <fill>
      <patternFill patternType="solid">
        <fgColor theme="0" tint="-0.24994659260841701"/>
        <bgColor indexed="64"/>
      </patternFill>
    </fill>
    <fill>
      <patternFill patternType="solid">
        <fgColor theme="9"/>
        <bgColor indexed="64"/>
      </patternFill>
    </fill>
    <fill>
      <patternFill patternType="solid">
        <fgColor theme="8"/>
        <bgColor theme="8"/>
      </patternFill>
    </fill>
    <fill>
      <patternFill patternType="solid">
        <fgColor theme="8" tint="0.79998168889431442"/>
        <bgColor theme="8" tint="0.79998168889431442"/>
      </patternFill>
    </fill>
    <fill>
      <patternFill patternType="solid">
        <fgColor theme="9" tint="0.39997558519241921"/>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9" tint="0.59999389629810485"/>
        <bgColor theme="9"/>
      </patternFill>
    </fill>
    <fill>
      <patternFill patternType="solid">
        <fgColor theme="8" tint="0.59999389629810485"/>
        <bgColor theme="8"/>
      </patternFill>
    </fill>
    <fill>
      <patternFill patternType="solid">
        <fgColor theme="8" tint="0.59999389629810485"/>
        <bgColor indexed="64"/>
      </patternFill>
    </fill>
    <fill>
      <patternFill patternType="solid">
        <fgColor theme="1" tint="0.499984740745262"/>
        <bgColor indexed="64"/>
      </patternFill>
    </fill>
    <fill>
      <patternFill patternType="solid">
        <fgColor theme="2" tint="-9.9978637043366805E-2"/>
        <bgColor theme="9"/>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9" tint="0.79998168889431442"/>
        <bgColor theme="9"/>
      </patternFill>
    </fill>
    <fill>
      <patternFill patternType="solid">
        <fgColor rgb="FF70AD47"/>
        <bgColor rgb="FF000000"/>
      </patternFill>
    </fill>
  </fills>
  <borders count="16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auto="1"/>
      </top>
      <bottom style="medium">
        <color auto="1"/>
      </bottom>
      <diagonal/>
    </border>
    <border>
      <left/>
      <right/>
      <top style="medium">
        <color auto="1"/>
      </top>
      <bottom style="thin">
        <color auto="1"/>
      </bottom>
      <diagonal/>
    </border>
    <border>
      <left/>
      <right/>
      <top style="thin">
        <color auto="1"/>
      </top>
      <bottom style="thin">
        <color auto="1"/>
      </bottom>
      <diagonal/>
    </border>
    <border>
      <left/>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top/>
      <bottom style="medium">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top style="hair">
        <color indexed="64"/>
      </top>
      <bottom style="thin">
        <color indexed="64"/>
      </bottom>
      <diagonal/>
    </border>
    <border>
      <left style="thin">
        <color auto="1"/>
      </left>
      <right style="thin">
        <color auto="1"/>
      </right>
      <top style="thin">
        <color auto="1"/>
      </top>
      <bottom style="hair">
        <color auto="1"/>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style="thin">
        <color auto="1"/>
      </left>
      <right style="thin">
        <color indexed="64"/>
      </right>
      <top style="hair">
        <color auto="1"/>
      </top>
      <bottom style="thin">
        <color indexed="64"/>
      </bottom>
      <diagonal/>
    </border>
    <border>
      <left/>
      <right style="hair">
        <color auto="1"/>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right style="hair">
        <color auto="1"/>
      </right>
      <top/>
      <bottom style="thin">
        <color auto="1"/>
      </bottom>
      <diagonal/>
    </border>
    <border>
      <left style="hair">
        <color auto="1"/>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theme="9"/>
      </left>
      <right style="hair">
        <color theme="9"/>
      </right>
      <top style="medium">
        <color theme="9"/>
      </top>
      <bottom/>
      <diagonal/>
    </border>
    <border>
      <left style="hair">
        <color theme="9"/>
      </left>
      <right style="hair">
        <color theme="9"/>
      </right>
      <top/>
      <bottom/>
      <diagonal/>
    </border>
    <border>
      <left style="hair">
        <color theme="9"/>
      </left>
      <right style="hair">
        <color theme="9"/>
      </right>
      <top style="medium">
        <color theme="9"/>
      </top>
      <bottom/>
      <diagonal/>
    </border>
    <border>
      <left style="medium">
        <color theme="9"/>
      </left>
      <right style="hair">
        <color theme="9"/>
      </right>
      <top style="medium">
        <color theme="9"/>
      </top>
      <bottom style="thin">
        <color theme="9"/>
      </bottom>
      <diagonal/>
    </border>
    <border>
      <left style="hair">
        <color theme="9"/>
      </left>
      <right/>
      <top style="medium">
        <color theme="9"/>
      </top>
      <bottom style="thin">
        <color theme="9"/>
      </bottom>
      <diagonal/>
    </border>
    <border>
      <left style="hair">
        <color theme="9"/>
      </left>
      <right style="hair">
        <color theme="9"/>
      </right>
      <top style="medium">
        <color theme="9"/>
      </top>
      <bottom style="thin">
        <color theme="9"/>
      </bottom>
      <diagonal/>
    </border>
    <border>
      <left style="hair">
        <color theme="9"/>
      </left>
      <right style="hair">
        <color theme="9"/>
      </right>
      <top style="thin">
        <color theme="9"/>
      </top>
      <bottom style="thin">
        <color theme="9"/>
      </bottom>
      <diagonal/>
    </border>
    <border>
      <left style="medium">
        <color theme="9"/>
      </left>
      <right style="hair">
        <color theme="9"/>
      </right>
      <top style="thin">
        <color theme="9"/>
      </top>
      <bottom style="thin">
        <color theme="9"/>
      </bottom>
      <diagonal/>
    </border>
    <border>
      <left style="hair">
        <color theme="9"/>
      </left>
      <right/>
      <top style="thin">
        <color theme="9"/>
      </top>
      <bottom style="thin">
        <color theme="9"/>
      </bottom>
      <diagonal/>
    </border>
    <border>
      <left style="medium">
        <color theme="9"/>
      </left>
      <right style="hair">
        <color theme="9"/>
      </right>
      <top style="thin">
        <color theme="9"/>
      </top>
      <bottom style="medium">
        <color theme="9"/>
      </bottom>
      <diagonal/>
    </border>
    <border>
      <left style="hair">
        <color theme="9"/>
      </left>
      <right/>
      <top style="thin">
        <color theme="9"/>
      </top>
      <bottom style="medium">
        <color theme="9"/>
      </bottom>
      <diagonal/>
    </border>
    <border>
      <left style="hair">
        <color theme="9"/>
      </left>
      <right style="hair">
        <color theme="9"/>
      </right>
      <top style="thin">
        <color theme="9"/>
      </top>
      <bottom style="medium">
        <color theme="9"/>
      </bottom>
      <diagonal/>
    </border>
    <border>
      <left style="medium">
        <color theme="9"/>
      </left>
      <right/>
      <top/>
      <bottom style="medium">
        <color theme="9"/>
      </bottom>
      <diagonal/>
    </border>
    <border>
      <left style="hair">
        <color theme="9"/>
      </left>
      <right style="hair">
        <color theme="9"/>
      </right>
      <top/>
      <bottom style="medium">
        <color theme="9"/>
      </bottom>
      <diagonal/>
    </border>
    <border>
      <left style="medium">
        <color theme="9"/>
      </left>
      <right style="hair">
        <color theme="9"/>
      </right>
      <top/>
      <bottom style="medium">
        <color theme="9"/>
      </bottom>
      <diagonal/>
    </border>
    <border>
      <left style="hair">
        <color theme="9"/>
      </left>
      <right style="medium">
        <color theme="9"/>
      </right>
      <top/>
      <bottom style="medium">
        <color theme="9"/>
      </bottom>
      <diagonal/>
    </border>
    <border>
      <left/>
      <right/>
      <top style="medium">
        <color theme="9"/>
      </top>
      <bottom/>
      <diagonal/>
    </border>
    <border>
      <left style="medium">
        <color theme="8"/>
      </left>
      <right/>
      <top/>
      <bottom/>
      <diagonal/>
    </border>
    <border>
      <left style="hair">
        <color theme="9"/>
      </left>
      <right style="hair">
        <color theme="9"/>
      </right>
      <top style="thin">
        <color theme="9" tint="0.39997558519241921"/>
      </top>
      <bottom style="thin">
        <color theme="9" tint="0.39997558519241921"/>
      </bottom>
      <diagonal/>
    </border>
    <border>
      <left style="hair">
        <color theme="9"/>
      </left>
      <right style="hair">
        <color theme="9"/>
      </right>
      <top style="medium">
        <color theme="9"/>
      </top>
      <bottom style="thin">
        <color theme="9" tint="0.39997558519241921"/>
      </bottom>
      <diagonal/>
    </border>
    <border>
      <left style="hair">
        <color theme="9"/>
      </left>
      <right style="hair">
        <color theme="9"/>
      </right>
      <top/>
      <bottom style="thin">
        <color theme="9"/>
      </bottom>
      <diagonal/>
    </border>
    <border>
      <left style="medium">
        <color theme="9" tint="-0.499984740745262"/>
      </left>
      <right/>
      <top style="medium">
        <color theme="4" tint="-0.499984740745262"/>
      </top>
      <bottom/>
      <diagonal/>
    </border>
    <border>
      <left style="hair">
        <color theme="0" tint="-0.14996795556505021"/>
      </left>
      <right/>
      <top style="medium">
        <color theme="4" tint="-0.499984740745262"/>
      </top>
      <bottom/>
      <diagonal/>
    </border>
    <border>
      <left style="hair">
        <color theme="4"/>
      </left>
      <right style="medium">
        <color theme="4" tint="-0.499984740745262"/>
      </right>
      <top style="medium">
        <color theme="4" tint="-0.499984740745262"/>
      </top>
      <bottom/>
      <diagonal/>
    </border>
    <border>
      <left style="medium">
        <color theme="9" tint="-0.499984740745262"/>
      </left>
      <right/>
      <top style="thin">
        <color theme="8"/>
      </top>
      <bottom/>
      <diagonal/>
    </border>
    <border>
      <left style="hair">
        <color theme="8"/>
      </left>
      <right/>
      <top style="thin">
        <color theme="8"/>
      </top>
      <bottom/>
      <diagonal/>
    </border>
    <border>
      <left style="hair">
        <color theme="8"/>
      </left>
      <right style="medium">
        <color theme="4" tint="-0.499984740745262"/>
      </right>
      <top style="medium">
        <color theme="4" tint="-0.499984740745262"/>
      </top>
      <bottom/>
      <diagonal/>
    </border>
    <border>
      <left style="hair">
        <color theme="8"/>
      </left>
      <right style="medium">
        <color theme="4" tint="-0.499984740745262"/>
      </right>
      <top style="thin">
        <color theme="8"/>
      </top>
      <bottom/>
      <diagonal/>
    </border>
    <border>
      <left style="medium">
        <color theme="9" tint="-0.499984740745262"/>
      </left>
      <right/>
      <top style="medium">
        <color theme="4" tint="-0.499984740745262"/>
      </top>
      <bottom style="thin">
        <color theme="9" tint="0.39997558519241921"/>
      </bottom>
      <diagonal/>
    </border>
    <border>
      <left style="hair">
        <color theme="0" tint="-0.14996795556505021"/>
      </left>
      <right/>
      <top style="medium">
        <color theme="4" tint="-0.499984740745262"/>
      </top>
      <bottom style="thin">
        <color theme="9" tint="0.39997558519241921"/>
      </bottom>
      <diagonal/>
    </border>
    <border>
      <left style="hair">
        <color theme="4"/>
      </left>
      <right style="medium">
        <color theme="4" tint="-0.499984740745262"/>
      </right>
      <top style="medium">
        <color theme="4" tint="-0.499984740745262"/>
      </top>
      <bottom style="thin">
        <color theme="9" tint="0.39997558519241921"/>
      </bottom>
      <diagonal/>
    </border>
    <border>
      <left style="hair">
        <color theme="9"/>
      </left>
      <right style="hair">
        <color theme="9"/>
      </right>
      <top style="thin">
        <color theme="9"/>
      </top>
      <bottom/>
      <diagonal/>
    </border>
    <border>
      <left style="medium">
        <color theme="9"/>
      </left>
      <right/>
      <top style="medium">
        <color theme="9"/>
      </top>
      <bottom/>
      <diagonal/>
    </border>
    <border>
      <left style="medium">
        <color theme="9"/>
      </left>
      <right/>
      <top/>
      <bottom/>
      <diagonal/>
    </border>
    <border>
      <left/>
      <right/>
      <top/>
      <bottom style="medium">
        <color theme="9"/>
      </bottom>
      <diagonal/>
    </border>
    <border>
      <left style="hair">
        <color theme="2" tint="-0.499984740745262"/>
      </left>
      <right style="thin">
        <color theme="2" tint="-0.499984740745262"/>
      </right>
      <top style="thin">
        <color theme="2" tint="-0.499984740745262"/>
      </top>
      <bottom style="thin">
        <color theme="2" tint="-0.499984740745262"/>
      </bottom>
      <diagonal/>
    </border>
    <border>
      <left style="thin">
        <color theme="9"/>
      </left>
      <right style="thin">
        <color theme="9"/>
      </right>
      <top style="thin">
        <color theme="9"/>
      </top>
      <bottom/>
      <diagonal/>
    </border>
    <border>
      <left/>
      <right style="hair">
        <color theme="2" tint="-0.499984740745262"/>
      </right>
      <top style="thin">
        <color theme="2" tint="-0.499984740745262"/>
      </top>
      <bottom style="thin">
        <color theme="2" tint="-0.499984740745262"/>
      </bottom>
      <diagonal/>
    </border>
    <border>
      <left style="thin">
        <color theme="9"/>
      </left>
      <right style="thin">
        <color theme="9"/>
      </right>
      <top/>
      <bottom/>
      <diagonal/>
    </border>
    <border>
      <left style="hair">
        <color theme="4"/>
      </left>
      <right style="thin">
        <color theme="4"/>
      </right>
      <top style="thin">
        <color theme="4"/>
      </top>
      <bottom style="thin">
        <color theme="4"/>
      </bottom>
      <diagonal/>
    </border>
    <border>
      <left style="hair">
        <color theme="9"/>
      </left>
      <right/>
      <top style="thin">
        <color theme="9"/>
      </top>
      <bottom/>
      <diagonal/>
    </border>
    <border>
      <left style="hair">
        <color theme="9"/>
      </left>
      <right style="medium">
        <color theme="9"/>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theme="2" tint="-0.499984740745262"/>
      </right>
      <top style="thin">
        <color theme="2" tint="-0.499984740745262"/>
      </top>
      <bottom/>
      <diagonal/>
    </border>
    <border>
      <left style="hair">
        <color theme="4"/>
      </left>
      <right style="hair">
        <color theme="4"/>
      </right>
      <top style="thin">
        <color theme="4"/>
      </top>
      <bottom style="thin">
        <color theme="4"/>
      </bottom>
      <diagonal/>
    </border>
    <border>
      <left style="thin">
        <color theme="7"/>
      </left>
      <right style="hair">
        <color theme="7"/>
      </right>
      <top style="thin">
        <color theme="7"/>
      </top>
      <bottom style="thin">
        <color theme="7"/>
      </bottom>
      <diagonal/>
    </border>
    <border>
      <left style="hair">
        <color theme="7"/>
      </left>
      <right style="thin">
        <color theme="7"/>
      </right>
      <top style="thin">
        <color theme="7"/>
      </top>
      <bottom style="thin">
        <color theme="7"/>
      </bottom>
      <diagonal/>
    </border>
    <border>
      <left/>
      <right style="thin">
        <color theme="7"/>
      </right>
      <top/>
      <bottom/>
      <diagonal/>
    </border>
    <border>
      <left style="hair">
        <color theme="9"/>
      </left>
      <right style="hair">
        <color auto="1"/>
      </right>
      <top style="medium">
        <color auto="1"/>
      </top>
      <bottom/>
      <diagonal/>
    </border>
    <border>
      <left style="hair">
        <color auto="1"/>
      </left>
      <right style="hair">
        <color auto="1"/>
      </right>
      <top style="medium">
        <color auto="1"/>
      </top>
      <bottom/>
      <diagonal/>
    </border>
    <border>
      <left style="hair">
        <color theme="9"/>
      </left>
      <right style="hair">
        <color auto="1"/>
      </right>
      <top/>
      <bottom/>
      <diagonal/>
    </border>
    <border>
      <left style="hair">
        <color auto="1"/>
      </left>
      <right style="hair">
        <color auto="1"/>
      </right>
      <top/>
      <bottom/>
      <diagonal/>
    </border>
    <border>
      <left/>
      <right style="hair">
        <color auto="1"/>
      </right>
      <top/>
      <bottom style="medium">
        <color auto="1"/>
      </bottom>
      <diagonal/>
    </border>
    <border>
      <left style="hair">
        <color auto="1"/>
      </left>
      <right style="hair">
        <color auto="1"/>
      </right>
      <top/>
      <bottom style="medium">
        <color auto="1"/>
      </bottom>
      <diagonal/>
    </border>
    <border>
      <left style="hair">
        <color auto="1"/>
      </left>
      <right/>
      <top/>
      <bottom style="medium">
        <color auto="1"/>
      </bottom>
      <diagonal/>
    </border>
    <border>
      <left/>
      <right style="hair">
        <color auto="1"/>
      </right>
      <top/>
      <bottom/>
      <diagonal/>
    </border>
    <border>
      <left/>
      <right/>
      <top style="thin">
        <color theme="9"/>
      </top>
      <bottom/>
      <diagonal/>
    </border>
    <border>
      <left/>
      <right/>
      <top style="medium">
        <color theme="1"/>
      </top>
      <bottom/>
      <diagonal/>
    </border>
    <border>
      <left/>
      <right/>
      <top style="medium">
        <color auto="1"/>
      </top>
      <bottom/>
      <diagonal/>
    </border>
    <border>
      <left style="hair">
        <color auto="1"/>
      </left>
      <right/>
      <top/>
      <bottom/>
      <diagonal/>
    </border>
    <border>
      <left style="hair">
        <color auto="1"/>
      </left>
      <right style="hair">
        <color auto="1"/>
      </right>
      <top style="medium">
        <color auto="1"/>
      </top>
      <bottom style="thin">
        <color auto="1"/>
      </bottom>
      <diagonal/>
    </border>
    <border>
      <left style="hair">
        <color auto="1"/>
      </left>
      <right/>
      <top style="medium">
        <color auto="1"/>
      </top>
      <bottom style="thin">
        <color auto="1"/>
      </bottom>
      <diagonal/>
    </border>
    <border>
      <left style="hair">
        <color auto="1"/>
      </left>
      <right style="hair">
        <color auto="1"/>
      </right>
      <top style="thin">
        <color auto="1"/>
      </top>
      <bottom style="thin">
        <color auto="1"/>
      </bottom>
      <diagonal/>
    </border>
    <border>
      <left style="hair">
        <color auto="1"/>
      </left>
      <right/>
      <top style="thin">
        <color auto="1"/>
      </top>
      <bottom style="thin">
        <color auto="1"/>
      </bottom>
      <diagonal/>
    </border>
    <border>
      <left style="hair">
        <color auto="1"/>
      </left>
      <right style="hair">
        <color auto="1"/>
      </right>
      <top style="thin">
        <color auto="1"/>
      </top>
      <bottom style="medium">
        <color auto="1"/>
      </bottom>
      <diagonal/>
    </border>
    <border>
      <left style="hair">
        <color auto="1"/>
      </left>
      <right/>
      <top style="thin">
        <color auto="1"/>
      </top>
      <bottom style="medium">
        <color auto="1"/>
      </bottom>
      <diagonal/>
    </border>
    <border>
      <left style="medium">
        <color theme="4" tint="-0.499984740745262"/>
      </left>
      <right/>
      <top/>
      <bottom/>
      <diagonal/>
    </border>
    <border>
      <left style="medium">
        <color theme="4" tint="-0.499984740745262"/>
      </left>
      <right style="hair">
        <color theme="1" tint="0.499984740745262"/>
      </right>
      <top style="medium">
        <color theme="1" tint="0.499984740745262"/>
      </top>
      <bottom style="thin">
        <color theme="1" tint="0.499984740745262"/>
      </bottom>
      <diagonal/>
    </border>
    <border>
      <left style="hair">
        <color theme="1" tint="0.499984740745262"/>
      </left>
      <right style="hair">
        <color theme="1" tint="0.499984740745262"/>
      </right>
      <top style="medium">
        <color theme="1" tint="0.499984740745262"/>
      </top>
      <bottom style="thin">
        <color theme="1" tint="0.499984740745262"/>
      </bottom>
      <diagonal/>
    </border>
    <border>
      <left style="hair">
        <color theme="1" tint="0.499984740745262"/>
      </left>
      <right style="medium">
        <color theme="1" tint="0.499984740745262"/>
      </right>
      <top style="medium">
        <color theme="1" tint="0.499984740745262"/>
      </top>
      <bottom style="thin">
        <color theme="1" tint="0.499984740745262"/>
      </bottom>
      <diagonal/>
    </border>
    <border>
      <left style="medium">
        <color theme="4" tint="-0.499984740745262"/>
      </left>
      <right style="hair">
        <color theme="1" tint="0.499984740745262"/>
      </right>
      <top style="thin">
        <color theme="1" tint="0.499984740745262"/>
      </top>
      <bottom style="thin">
        <color theme="1" tint="0.499984740745262"/>
      </bottom>
      <diagonal/>
    </border>
    <border>
      <left style="hair">
        <color theme="1" tint="0.499984740745262"/>
      </left>
      <right style="hair">
        <color theme="1" tint="0.499984740745262"/>
      </right>
      <top style="thin">
        <color theme="1" tint="0.499984740745262"/>
      </top>
      <bottom style="thin">
        <color theme="1" tint="0.499984740745262"/>
      </bottom>
      <diagonal/>
    </border>
    <border>
      <left style="hair">
        <color theme="1" tint="0.499984740745262"/>
      </left>
      <right style="medium">
        <color theme="1" tint="0.499984740745262"/>
      </right>
      <top style="thin">
        <color theme="1" tint="0.499984740745262"/>
      </top>
      <bottom style="thin">
        <color theme="1" tint="0.499984740745262"/>
      </bottom>
      <diagonal/>
    </border>
    <border>
      <left style="medium">
        <color theme="4" tint="-0.499984740745262"/>
      </left>
      <right style="hair">
        <color theme="1" tint="0.499984740745262"/>
      </right>
      <top style="thin">
        <color theme="1" tint="0.499984740745262"/>
      </top>
      <bottom style="medium">
        <color theme="1" tint="0.499984740745262"/>
      </bottom>
      <diagonal/>
    </border>
    <border>
      <left style="hair">
        <color theme="1" tint="0.499984740745262"/>
      </left>
      <right style="hair">
        <color theme="1" tint="0.499984740745262"/>
      </right>
      <top style="thin">
        <color theme="1" tint="0.499984740745262"/>
      </top>
      <bottom style="medium">
        <color theme="1" tint="0.499984740745262"/>
      </bottom>
      <diagonal/>
    </border>
    <border>
      <left style="hair">
        <color theme="1" tint="0.499984740745262"/>
      </left>
      <right style="medium">
        <color theme="1" tint="0.499984740745262"/>
      </right>
      <top style="thin">
        <color theme="1" tint="0.499984740745262"/>
      </top>
      <bottom style="medium">
        <color theme="1" tint="0.499984740745262"/>
      </bottom>
      <diagonal/>
    </border>
    <border>
      <left/>
      <right style="hair">
        <color theme="1" tint="0.499984740745262"/>
      </right>
      <top style="medium">
        <color theme="1" tint="0.499984740745262"/>
      </top>
      <bottom style="thin">
        <color theme="1" tint="0.499984740745262"/>
      </bottom>
      <diagonal/>
    </border>
    <border>
      <left/>
      <right style="hair">
        <color theme="1" tint="0.499984740745262"/>
      </right>
      <top style="thin">
        <color theme="1" tint="0.499984740745262"/>
      </top>
      <bottom style="thin">
        <color theme="1" tint="0.499984740745262"/>
      </bottom>
      <diagonal/>
    </border>
    <border>
      <left/>
      <right style="hair">
        <color theme="1" tint="0.499984740745262"/>
      </right>
      <top style="thin">
        <color theme="1" tint="0.499984740745262"/>
      </top>
      <bottom style="medium">
        <color theme="1" tint="0.499984740745262"/>
      </bottom>
      <diagonal/>
    </border>
    <border>
      <left/>
      <right/>
      <top style="thin">
        <color theme="4"/>
      </top>
      <bottom/>
      <diagonal/>
    </border>
    <border>
      <left style="hair">
        <color theme="4"/>
      </left>
      <right style="hair">
        <color theme="4"/>
      </right>
      <top style="thin">
        <color theme="4"/>
      </top>
      <bottom/>
      <diagonal/>
    </border>
    <border>
      <left style="hair">
        <color theme="4"/>
      </left>
      <right style="thin">
        <color theme="4"/>
      </right>
      <top style="thin">
        <color theme="4"/>
      </top>
      <bottom/>
      <diagonal/>
    </border>
    <border>
      <left/>
      <right/>
      <top/>
      <bottom style="thin">
        <color theme="9" tint="0.39997558519241921"/>
      </bottom>
      <diagonal/>
    </border>
    <border>
      <left style="hair">
        <color rgb="FF70AD47"/>
      </left>
      <right style="hair">
        <color rgb="FF70AD47"/>
      </right>
      <top style="thin">
        <color rgb="FF70AD47"/>
      </top>
      <bottom/>
      <diagonal/>
    </border>
    <border>
      <left/>
      <right style="hair">
        <color auto="1"/>
      </right>
      <top style="thin">
        <color auto="1"/>
      </top>
      <bottom/>
      <diagonal/>
    </border>
    <border>
      <left style="hair">
        <color auto="1"/>
      </left>
      <right style="hair">
        <color auto="1"/>
      </right>
      <top style="thin">
        <color auto="1"/>
      </top>
      <bottom/>
      <diagonal/>
    </border>
    <border>
      <left style="hair">
        <color auto="1"/>
      </left>
      <right/>
      <top style="thin">
        <color auto="1"/>
      </top>
      <bottom/>
      <diagonal/>
    </border>
    <border>
      <left/>
      <right style="hair">
        <color indexed="64"/>
      </right>
      <top style="thin">
        <color indexed="64"/>
      </top>
      <bottom style="thin">
        <color indexed="64"/>
      </bottom>
      <diagonal/>
    </border>
    <border>
      <left style="thin">
        <color auto="1"/>
      </left>
      <right style="hair">
        <color auto="1"/>
      </right>
      <top/>
      <bottom style="thin">
        <color auto="1"/>
      </bottom>
      <diagonal/>
    </border>
    <border>
      <left style="hair">
        <color auto="1"/>
      </left>
      <right style="thin">
        <color auto="1"/>
      </right>
      <top/>
      <bottom style="thin">
        <color auto="1"/>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auto="1"/>
      </left>
      <right style="thin">
        <color auto="1"/>
      </right>
      <top style="thin">
        <color auto="1"/>
      </top>
      <bottom/>
      <diagonal/>
    </border>
    <border>
      <left style="thin">
        <color theme="7" tint="-0.499984740745262"/>
      </left>
      <right/>
      <top style="thin">
        <color theme="7" tint="-0.499984740745262"/>
      </top>
      <bottom/>
      <diagonal/>
    </border>
    <border>
      <left/>
      <right/>
      <top style="thin">
        <color theme="7" tint="-0.499984740745262"/>
      </top>
      <bottom/>
      <diagonal/>
    </border>
    <border>
      <left/>
      <right style="thin">
        <color theme="7" tint="-0.499984740745262"/>
      </right>
      <top style="thin">
        <color theme="7" tint="-0.499984740745262"/>
      </top>
      <bottom/>
      <diagonal/>
    </border>
    <border>
      <left style="thin">
        <color theme="7" tint="-0.499984740745262"/>
      </left>
      <right/>
      <top/>
      <bottom style="thin">
        <color theme="7" tint="-0.499984740745262"/>
      </bottom>
      <diagonal/>
    </border>
    <border>
      <left/>
      <right/>
      <top/>
      <bottom style="thin">
        <color theme="7" tint="-0.499984740745262"/>
      </bottom>
      <diagonal/>
    </border>
    <border>
      <left/>
      <right style="thin">
        <color theme="7" tint="-0.499984740745262"/>
      </right>
      <top/>
      <bottom style="thin">
        <color theme="7" tint="-0.499984740745262"/>
      </bottom>
      <diagonal/>
    </border>
    <border>
      <left/>
      <right/>
      <top/>
      <bottom style="thin">
        <color theme="4"/>
      </bottom>
      <diagonal/>
    </border>
    <border>
      <left/>
      <right style="hair">
        <color theme="5"/>
      </right>
      <top style="thin">
        <color theme="4"/>
      </top>
      <bottom style="thin">
        <color theme="5"/>
      </bottom>
      <diagonal/>
    </border>
    <border>
      <left style="hair">
        <color theme="5"/>
      </left>
      <right style="hair">
        <color theme="5"/>
      </right>
      <top style="thin">
        <color theme="4"/>
      </top>
      <bottom style="thin">
        <color theme="5"/>
      </bottom>
      <diagonal/>
    </border>
    <border>
      <left style="hair">
        <color theme="5"/>
      </left>
      <right style="thin">
        <color theme="5"/>
      </right>
      <top style="thin">
        <color theme="4"/>
      </top>
      <bottom style="thin">
        <color theme="5"/>
      </bottom>
      <diagonal/>
    </border>
    <border>
      <left/>
      <right style="hair">
        <color theme="5"/>
      </right>
      <top style="thin">
        <color theme="5"/>
      </top>
      <bottom style="thin">
        <color theme="5"/>
      </bottom>
      <diagonal/>
    </border>
    <border>
      <left style="hair">
        <color theme="5"/>
      </left>
      <right style="hair">
        <color theme="5"/>
      </right>
      <top style="thin">
        <color theme="5"/>
      </top>
      <bottom style="thin">
        <color theme="5"/>
      </bottom>
      <diagonal/>
    </border>
    <border>
      <left style="hair">
        <color theme="5"/>
      </left>
      <right style="thin">
        <color theme="5"/>
      </right>
      <top style="thin">
        <color theme="5"/>
      </top>
      <bottom style="thin">
        <color theme="5"/>
      </bottom>
      <diagonal/>
    </border>
    <border>
      <left style="thin">
        <color theme="9"/>
      </left>
      <right style="thin">
        <color theme="9"/>
      </right>
      <top/>
      <bottom style="thin">
        <color theme="9"/>
      </bottom>
      <diagonal/>
    </border>
    <border>
      <left/>
      <right style="thin">
        <color theme="7"/>
      </right>
      <top style="thin">
        <color theme="5"/>
      </top>
      <bottom/>
      <diagonal/>
    </border>
    <border>
      <left/>
      <right style="thin">
        <color theme="7"/>
      </right>
      <top/>
      <bottom style="thin">
        <color theme="9"/>
      </bottom>
      <diagonal/>
    </border>
    <border>
      <left/>
      <right style="hair">
        <color theme="5"/>
      </right>
      <top style="thin">
        <color theme="9"/>
      </top>
      <bottom/>
      <diagonal/>
    </border>
    <border>
      <left/>
      <right style="hair">
        <color theme="5"/>
      </right>
      <top/>
      <bottom/>
      <diagonal/>
    </border>
    <border>
      <left style="hair">
        <color auto="1"/>
      </left>
      <right/>
      <top style="medium">
        <color auto="1"/>
      </top>
      <bottom/>
      <diagonal/>
    </border>
    <border>
      <left style="hair">
        <color theme="9"/>
      </left>
      <right style="hair">
        <color theme="9"/>
      </right>
      <top style="medium">
        <color auto="1"/>
      </top>
      <bottom style="thin">
        <color auto="1"/>
      </bottom>
      <diagonal/>
    </border>
    <border>
      <left style="hair">
        <color theme="9"/>
      </left>
      <right/>
      <top style="thin">
        <color theme="9" tint="0.39997558519241921"/>
      </top>
      <bottom style="thin">
        <color theme="9" tint="0.39997558519241921"/>
      </bottom>
      <diagonal/>
    </border>
    <border>
      <left style="hair">
        <color theme="9"/>
      </left>
      <right/>
      <top/>
      <bottom/>
      <diagonal/>
    </border>
    <border>
      <left style="hair">
        <color theme="9"/>
      </left>
      <right/>
      <top/>
      <bottom style="medium">
        <color theme="9"/>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6" fillId="0" borderId="0" applyNumberFormat="0" applyFill="0" applyBorder="0" applyAlignment="0" applyProtection="0"/>
  </cellStyleXfs>
  <cellXfs count="794">
    <xf numFmtId="0" fontId="0" fillId="0" borderId="0" xfId="0"/>
    <xf numFmtId="0" fontId="0" fillId="0" borderId="0" xfId="0" applyAlignment="1">
      <alignment horizontal="center" vertical="top"/>
    </xf>
    <xf numFmtId="0" fontId="0" fillId="0" borderId="0" xfId="0" applyFont="1"/>
    <xf numFmtId="0" fontId="0" fillId="0" borderId="0" xfId="0" applyAlignment="1">
      <alignment horizontal="center"/>
    </xf>
    <xf numFmtId="0" fontId="3" fillId="0" borderId="0" xfId="0" applyFont="1"/>
    <xf numFmtId="0" fontId="0" fillId="0" borderId="0" xfId="0" applyAlignment="1">
      <alignment horizontal="center" vertical="center" wrapText="1"/>
    </xf>
    <xf numFmtId="164" fontId="0" fillId="0" borderId="0" xfId="0" applyNumberFormat="1" applyAlignment="1" applyProtection="1">
      <alignment vertical="center"/>
    </xf>
    <xf numFmtId="164" fontId="0" fillId="0" borderId="0" xfId="0" applyNumberFormat="1"/>
    <xf numFmtId="0" fontId="0" fillId="0" borderId="0" xfId="0" applyAlignment="1">
      <alignment vertical="center"/>
    </xf>
    <xf numFmtId="0" fontId="0" fillId="0" borderId="0" xfId="0" quotePrefix="1" applyAlignment="1">
      <alignment horizontal="center"/>
    </xf>
    <xf numFmtId="0" fontId="6" fillId="0" borderId="0" xfId="3"/>
    <xf numFmtId="0" fontId="0" fillId="0" borderId="0" xfId="0" applyBorder="1"/>
    <xf numFmtId="0" fontId="7" fillId="0" borderId="0" xfId="0" applyFont="1" applyAlignment="1">
      <alignment horizontal="center"/>
    </xf>
    <xf numFmtId="0" fontId="7" fillId="0" borderId="0" xfId="0" applyFont="1" applyFill="1" applyBorder="1" applyAlignment="1">
      <alignment horizontal="center" vertical="center" wrapText="1"/>
    </xf>
    <xf numFmtId="0" fontId="8" fillId="0" borderId="0" xfId="0" applyFont="1" applyAlignment="1">
      <alignment vertical="center"/>
    </xf>
    <xf numFmtId="0" fontId="8" fillId="0" borderId="13" xfId="0" applyFont="1" applyBorder="1"/>
    <xf numFmtId="0" fontId="8" fillId="0" borderId="14" xfId="0" applyFont="1" applyBorder="1"/>
    <xf numFmtId="0" fontId="8" fillId="0" borderId="14" xfId="0" applyNumberFormat="1" applyFont="1" applyBorder="1"/>
    <xf numFmtId="0" fontId="8" fillId="0" borderId="15" xfId="0" applyNumberFormat="1" applyFont="1" applyBorder="1"/>
    <xf numFmtId="165" fontId="7" fillId="0" borderId="0" xfId="0" applyNumberFormat="1" applyFont="1" applyFill="1" applyBorder="1" applyAlignment="1">
      <alignment vertical="center" wrapText="1"/>
    </xf>
    <xf numFmtId="0" fontId="10" fillId="8" borderId="19" xfId="0" applyFont="1" applyFill="1" applyBorder="1" applyAlignment="1">
      <alignment vertical="top" wrapText="1"/>
    </xf>
    <xf numFmtId="0" fontId="10" fillId="8" borderId="20" xfId="0" applyFont="1" applyFill="1" applyBorder="1" applyAlignment="1">
      <alignment vertical="top" wrapText="1"/>
    </xf>
    <xf numFmtId="0" fontId="10" fillId="8" borderId="21" xfId="0" applyFont="1" applyFill="1" applyBorder="1" applyAlignment="1">
      <alignment vertical="top" wrapText="1"/>
    </xf>
    <xf numFmtId="0" fontId="14" fillId="0" borderId="0" xfId="0" applyFont="1" applyBorder="1" applyAlignment="1">
      <alignment horizontal="left"/>
    </xf>
    <xf numFmtId="0" fontId="0" fillId="0" borderId="0" xfId="0" applyFont="1" applyAlignment="1">
      <alignment horizontal="left" vertical="top"/>
    </xf>
    <xf numFmtId="0" fontId="0" fillId="0" borderId="0" xfId="0" applyFont="1" applyAlignment="1">
      <alignment vertical="top" wrapText="1"/>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xf numFmtId="0" fontId="3" fillId="7" borderId="1" xfId="0" applyFont="1" applyFill="1" applyBorder="1" applyAlignment="1">
      <alignment vertical="center"/>
    </xf>
    <xf numFmtId="0" fontId="0" fillId="0" borderId="0" xfId="0" applyFont="1" applyAlignment="1">
      <alignment vertical="center"/>
    </xf>
    <xf numFmtId="0" fontId="0" fillId="0" borderId="20" xfId="0" applyFont="1" applyFill="1" applyBorder="1" applyAlignment="1">
      <alignment vertical="center"/>
    </xf>
    <xf numFmtId="0" fontId="15" fillId="0" borderId="30" xfId="0" applyFont="1" applyBorder="1" applyAlignment="1">
      <alignment vertical="center"/>
    </xf>
    <xf numFmtId="0" fontId="15" fillId="0" borderId="31" xfId="0" applyFont="1" applyBorder="1" applyAlignment="1">
      <alignment vertical="center"/>
    </xf>
    <xf numFmtId="0" fontId="15" fillId="0" borderId="34" xfId="0" applyFont="1" applyBorder="1" applyAlignment="1">
      <alignment horizontal="center" vertical="center"/>
    </xf>
    <xf numFmtId="0" fontId="17" fillId="0" borderId="0" xfId="0" applyFont="1" applyAlignment="1">
      <alignment vertical="center"/>
    </xf>
    <xf numFmtId="0" fontId="3" fillId="7" borderId="1" xfId="0" applyFont="1" applyFill="1" applyBorder="1"/>
    <xf numFmtId="0" fontId="0" fillId="0" borderId="30" xfId="0" applyFont="1" applyBorder="1"/>
    <xf numFmtId="0" fontId="0" fillId="0" borderId="31" xfId="0" applyBorder="1"/>
    <xf numFmtId="44" fontId="8" fillId="10" borderId="34" xfId="1" applyFont="1" applyFill="1" applyBorder="1" applyAlignment="1">
      <alignment vertical="center"/>
    </xf>
    <xf numFmtId="0" fontId="0" fillId="0" borderId="37" xfId="0" applyBorder="1"/>
    <xf numFmtId="0" fontId="0" fillId="0" borderId="38" xfId="0" applyBorder="1"/>
    <xf numFmtId="44" fontId="8" fillId="10" borderId="39" xfId="1" applyFont="1" applyFill="1" applyBorder="1" applyAlignment="1">
      <alignment vertical="center"/>
    </xf>
    <xf numFmtId="0" fontId="0" fillId="0" borderId="35" xfId="0" applyBorder="1"/>
    <xf numFmtId="0" fontId="0" fillId="0" borderId="33" xfId="0" applyBorder="1"/>
    <xf numFmtId="0" fontId="0" fillId="7" borderId="2" xfId="0" applyFill="1" applyBorder="1"/>
    <xf numFmtId="0" fontId="0" fillId="7" borderId="3" xfId="0" applyFill="1" applyBorder="1"/>
    <xf numFmtId="0" fontId="0" fillId="7" borderId="4" xfId="0" applyFill="1" applyBorder="1"/>
    <xf numFmtId="0" fontId="17" fillId="0" borderId="0" xfId="0" applyFont="1" applyFill="1" applyBorder="1" applyAlignment="1">
      <alignment horizontal="left" vertical="center" wrapText="1"/>
    </xf>
    <xf numFmtId="0" fontId="21" fillId="0" borderId="0" xfId="0" applyFont="1" applyFill="1" applyBorder="1" applyAlignment="1">
      <alignment horizontal="center" vertical="center" wrapText="1"/>
    </xf>
    <xf numFmtId="44" fontId="8" fillId="10" borderId="42" xfId="1" applyFont="1" applyFill="1" applyBorder="1" applyAlignment="1">
      <alignment vertical="center"/>
    </xf>
    <xf numFmtId="0" fontId="3" fillId="0" borderId="22" xfId="0" applyFont="1" applyBorder="1"/>
    <xf numFmtId="0" fontId="3" fillId="0" borderId="14" xfId="0" applyFont="1" applyBorder="1"/>
    <xf numFmtId="44" fontId="20" fillId="10" borderId="1" xfId="0" applyNumberFormat="1" applyFont="1" applyFill="1" applyBorder="1"/>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3" fillId="9" borderId="22" xfId="0" applyFont="1" applyFill="1" applyBorder="1"/>
    <xf numFmtId="0" fontId="3" fillId="9" borderId="14" xfId="0" applyFont="1" applyFill="1" applyBorder="1"/>
    <xf numFmtId="0" fontId="3" fillId="9" borderId="23" xfId="0" applyFont="1" applyFill="1" applyBorder="1"/>
    <xf numFmtId="44" fontId="20" fillId="10" borderId="1" xfId="1" applyFont="1" applyFill="1" applyBorder="1" applyAlignment="1">
      <alignment vertical="center"/>
    </xf>
    <xf numFmtId="0" fontId="0" fillId="7" borderId="2" xfId="0" applyFont="1" applyFill="1" applyBorder="1" applyAlignment="1">
      <alignment vertical="center"/>
    </xf>
    <xf numFmtId="0" fontId="0" fillId="7" borderId="4" xfId="0" applyFont="1" applyFill="1" applyBorder="1" applyAlignment="1">
      <alignment vertical="center"/>
    </xf>
    <xf numFmtId="0" fontId="0" fillId="7" borderId="1" xfId="0" applyFont="1" applyFill="1" applyBorder="1" applyAlignment="1">
      <alignment vertical="center"/>
    </xf>
    <xf numFmtId="0" fontId="0" fillId="7" borderId="3" xfId="0" applyFont="1" applyFill="1" applyBorder="1"/>
    <xf numFmtId="0" fontId="0" fillId="7" borderId="4" xfId="0" applyFont="1" applyFill="1" applyBorder="1"/>
    <xf numFmtId="0" fontId="0" fillId="9" borderId="17" xfId="0" applyFont="1" applyFill="1" applyBorder="1"/>
    <xf numFmtId="0" fontId="16" fillId="0" borderId="0" xfId="0" applyFont="1" applyBorder="1" applyAlignment="1"/>
    <xf numFmtId="0" fontId="16" fillId="0" borderId="17" xfId="0" applyFont="1" applyBorder="1" applyAlignment="1">
      <alignment horizontal="center"/>
    </xf>
    <xf numFmtId="0" fontId="15" fillId="0" borderId="0" xfId="0" applyFont="1" applyBorder="1" applyAlignment="1">
      <alignment horizontal="center"/>
    </xf>
    <xf numFmtId="0" fontId="15" fillId="0" borderId="0" xfId="0" applyFont="1" applyAlignment="1">
      <alignment horizontal="center"/>
    </xf>
    <xf numFmtId="0" fontId="3" fillId="7" borderId="3" xfId="0" applyFont="1" applyFill="1" applyBorder="1" applyAlignment="1"/>
    <xf numFmtId="0" fontId="8" fillId="0" borderId="0" xfId="0" applyFont="1" applyAlignment="1">
      <alignment horizontal="center"/>
    </xf>
    <xf numFmtId="0" fontId="8" fillId="0" borderId="0" xfId="0" applyFont="1" applyAlignment="1"/>
    <xf numFmtId="0" fontId="8" fillId="0" borderId="0" xfId="0" applyFont="1" applyBorder="1" applyAlignment="1">
      <alignment vertical="center"/>
    </xf>
    <xf numFmtId="0" fontId="0" fillId="0" borderId="0" xfId="0" applyFont="1" applyAlignment="1">
      <alignment wrapText="1"/>
    </xf>
    <xf numFmtId="0" fontId="8" fillId="0" borderId="0" xfId="0" applyFont="1" applyFill="1" applyBorder="1"/>
    <xf numFmtId="0" fontId="0" fillId="0" borderId="0" xfId="0" applyFill="1" applyBorder="1"/>
    <xf numFmtId="0" fontId="0" fillId="6" borderId="7" xfId="0" applyFill="1" applyBorder="1" applyAlignment="1">
      <alignment horizontal="center"/>
    </xf>
    <xf numFmtId="0" fontId="3" fillId="6" borderId="8" xfId="0" applyFont="1" applyFill="1" applyBorder="1"/>
    <xf numFmtId="0" fontId="3" fillId="6" borderId="9" xfId="0" applyFont="1" applyFill="1" applyBorder="1" applyAlignment="1">
      <alignment horizontal="center"/>
    </xf>
    <xf numFmtId="0" fontId="0" fillId="6" borderId="6" xfId="0" applyFill="1" applyBorder="1"/>
    <xf numFmtId="0" fontId="3" fillId="6" borderId="10" xfId="0" applyFont="1" applyFill="1" applyBorder="1" applyAlignment="1">
      <alignment horizontal="center"/>
    </xf>
    <xf numFmtId="0" fontId="0" fillId="6" borderId="11" xfId="0" applyFill="1" applyBorder="1"/>
    <xf numFmtId="0" fontId="28" fillId="0" borderId="0" xfId="0" applyFont="1" applyAlignment="1">
      <alignment vertical="center"/>
    </xf>
    <xf numFmtId="0" fontId="0" fillId="0" borderId="51" xfId="0" applyFill="1" applyBorder="1" applyAlignment="1">
      <alignment horizontal="center" vertical="center" wrapText="1"/>
    </xf>
    <xf numFmtId="0" fontId="0" fillId="0" borderId="52" xfId="0" applyBorder="1" applyAlignment="1">
      <alignment horizontal="center" vertical="center" wrapText="1"/>
    </xf>
    <xf numFmtId="0" fontId="4" fillId="0" borderId="52" xfId="0" applyFont="1" applyBorder="1" applyAlignment="1">
      <alignment horizontal="center" vertical="center" wrapText="1"/>
    </xf>
    <xf numFmtId="0" fontId="4" fillId="0" borderId="53" xfId="0" applyFont="1" applyBorder="1" applyAlignment="1">
      <alignment horizontal="center" vertical="center" wrapText="1"/>
    </xf>
    <xf numFmtId="0" fontId="0" fillId="0" borderId="53" xfId="0" applyFill="1" applyBorder="1" applyAlignment="1">
      <alignment horizontal="center" vertical="center" wrapText="1"/>
    </xf>
    <xf numFmtId="0" fontId="8" fillId="13" borderId="54" xfId="0" applyFont="1" applyFill="1" applyBorder="1" applyAlignment="1">
      <alignment horizontal="center" vertical="center" wrapText="1"/>
    </xf>
    <xf numFmtId="0" fontId="8" fillId="13" borderId="58" xfId="0" applyFont="1" applyFill="1" applyBorder="1" applyAlignment="1">
      <alignment horizontal="center" vertical="center" wrapText="1"/>
    </xf>
    <xf numFmtId="0" fontId="8" fillId="13" borderId="58" xfId="0" applyNumberFormat="1" applyFont="1" applyFill="1" applyBorder="1" applyAlignment="1">
      <alignment horizontal="center" vertical="center" wrapText="1"/>
    </xf>
    <xf numFmtId="0" fontId="8" fillId="13" borderId="60" xfId="0" applyFont="1" applyFill="1" applyBorder="1" applyAlignment="1">
      <alignment horizontal="center" vertical="center" wrapText="1"/>
    </xf>
    <xf numFmtId="0" fontId="2" fillId="14" borderId="63" xfId="0" applyFont="1" applyFill="1" applyBorder="1" applyAlignment="1">
      <alignment horizontal="center" vertical="top" wrapText="1"/>
    </xf>
    <xf numFmtId="0" fontId="2" fillId="14" borderId="64" xfId="0" applyFont="1" applyFill="1" applyBorder="1" applyAlignment="1">
      <alignment horizontal="center" vertical="top" wrapText="1"/>
    </xf>
    <xf numFmtId="0" fontId="2" fillId="14" borderId="64" xfId="0" applyFont="1" applyFill="1" applyBorder="1" applyAlignment="1">
      <alignment horizontal="left" vertical="top" wrapText="1"/>
    </xf>
    <xf numFmtId="44" fontId="2" fillId="14" borderId="65" xfId="0" applyNumberFormat="1" applyFont="1" applyFill="1" applyBorder="1" applyAlignment="1">
      <alignment horizontal="left" vertical="top" wrapText="1"/>
    </xf>
    <xf numFmtId="44" fontId="2" fillId="14" borderId="66" xfId="0" applyNumberFormat="1" applyFont="1" applyFill="1" applyBorder="1" applyAlignment="1">
      <alignment horizontal="left" vertical="top" wrapText="1"/>
    </xf>
    <xf numFmtId="0" fontId="0" fillId="0" borderId="68" xfId="0" applyBorder="1"/>
    <xf numFmtId="0" fontId="2" fillId="15" borderId="72" xfId="0" applyFont="1" applyFill="1" applyBorder="1" applyAlignment="1">
      <alignment horizontal="center" vertical="center" wrapText="1"/>
    </xf>
    <xf numFmtId="0" fontId="2" fillId="15" borderId="73" xfId="0" applyFont="1" applyFill="1" applyBorder="1" applyAlignment="1">
      <alignment horizontal="center" vertical="center" wrapText="1"/>
    </xf>
    <xf numFmtId="0" fontId="2" fillId="12" borderId="73" xfId="0" applyFont="1" applyFill="1" applyBorder="1" applyAlignment="1">
      <alignment horizontal="center" vertical="center" wrapText="1"/>
    </xf>
    <xf numFmtId="0" fontId="2" fillId="15" borderId="74" xfId="0" applyFont="1" applyFill="1" applyBorder="1" applyAlignment="1">
      <alignment horizontal="center" vertical="center" wrapText="1"/>
    </xf>
    <xf numFmtId="44" fontId="20" fillId="16" borderId="75" xfId="1" applyNumberFormat="1" applyFont="1" applyFill="1" applyBorder="1" applyAlignment="1">
      <alignment horizontal="center" vertical="center" wrapText="1"/>
    </xf>
    <xf numFmtId="166" fontId="20" fillId="16" borderId="76" xfId="1" applyNumberFormat="1" applyFont="1" applyFill="1" applyBorder="1" applyAlignment="1">
      <alignment vertical="center" wrapText="1"/>
    </xf>
    <xf numFmtId="44" fontId="8" fillId="16" borderId="77" xfId="1" applyNumberFormat="1" applyFont="1" applyFill="1" applyBorder="1" applyAlignment="1">
      <alignment vertical="center" wrapText="1"/>
    </xf>
    <xf numFmtId="44" fontId="20" fillId="0" borderId="75" xfId="1" applyNumberFormat="1" applyFont="1" applyBorder="1" applyAlignment="1">
      <alignment horizontal="center" vertical="center" wrapText="1"/>
    </xf>
    <xf numFmtId="166" fontId="20" fillId="0" borderId="76" xfId="1" applyNumberFormat="1" applyFont="1" applyBorder="1" applyAlignment="1">
      <alignment vertical="center" wrapText="1"/>
    </xf>
    <xf numFmtId="44" fontId="8" fillId="0" borderId="78" xfId="1" applyNumberFormat="1" applyFont="1" applyBorder="1" applyAlignment="1">
      <alignment vertical="center" wrapText="1"/>
    </xf>
    <xf numFmtId="44" fontId="8" fillId="16" borderId="78" xfId="1" applyNumberFormat="1" applyFont="1" applyFill="1" applyBorder="1" applyAlignment="1">
      <alignment vertical="center" wrapText="1"/>
    </xf>
    <xf numFmtId="0" fontId="8" fillId="7" borderId="76" xfId="1" applyNumberFormat="1" applyFont="1" applyFill="1" applyBorder="1" applyAlignment="1">
      <alignment vertical="center" wrapText="1"/>
    </xf>
    <xf numFmtId="0" fontId="2" fillId="12" borderId="82" xfId="0" applyFont="1" applyFill="1" applyBorder="1" applyAlignment="1">
      <alignment vertical="top" wrapText="1"/>
    </xf>
    <xf numFmtId="164" fontId="2" fillId="12" borderId="82" xfId="0" applyNumberFormat="1" applyFont="1" applyFill="1" applyBorder="1" applyAlignment="1">
      <alignment vertical="top" wrapText="1"/>
    </xf>
    <xf numFmtId="167" fontId="29" fillId="4" borderId="0" xfId="0" applyNumberFormat="1" applyFont="1" applyFill="1" applyAlignment="1">
      <alignment horizontal="center" vertical="center"/>
    </xf>
    <xf numFmtId="44" fontId="20" fillId="2" borderId="5" xfId="1" applyFont="1" applyFill="1" applyBorder="1" applyAlignment="1">
      <alignment vertical="center"/>
    </xf>
    <xf numFmtId="0" fontId="0" fillId="0" borderId="20" xfId="0" applyFont="1" applyFill="1" applyBorder="1" applyAlignment="1">
      <alignment horizontal="left" vertical="center"/>
    </xf>
    <xf numFmtId="14" fontId="8" fillId="0" borderId="20" xfId="0" applyNumberFormat="1" applyFont="1" applyFill="1" applyBorder="1" applyAlignment="1">
      <alignment vertical="center"/>
    </xf>
    <xf numFmtId="0" fontId="3" fillId="17" borderId="88" xfId="0" applyFont="1" applyFill="1" applyBorder="1"/>
    <xf numFmtId="0" fontId="3" fillId="7" borderId="93" xfId="0" applyFont="1" applyFill="1" applyBorder="1"/>
    <xf numFmtId="44" fontId="3" fillId="7" borderId="94" xfId="0" applyNumberFormat="1" applyFont="1" applyFill="1" applyBorder="1"/>
    <xf numFmtId="0" fontId="3" fillId="18" borderId="96" xfId="0" applyFont="1" applyFill="1" applyBorder="1"/>
    <xf numFmtId="0" fontId="0" fillId="7" borderId="93" xfId="0" applyFont="1" applyFill="1" applyBorder="1"/>
    <xf numFmtId="0" fontId="17" fillId="0" borderId="0" xfId="0" applyFont="1"/>
    <xf numFmtId="0" fontId="0" fillId="0" borderId="52" xfId="0" applyFill="1" applyBorder="1" applyAlignment="1">
      <alignment horizontal="center" vertical="top" wrapText="1"/>
    </xf>
    <xf numFmtId="0" fontId="17" fillId="0" borderId="100" xfId="0" applyFont="1" applyFill="1" applyBorder="1"/>
    <xf numFmtId="44" fontId="17" fillId="0" borderId="101" xfId="1" applyFont="1" applyFill="1" applyBorder="1"/>
    <xf numFmtId="0" fontId="17" fillId="0" borderId="102" xfId="0" applyFont="1" applyFill="1" applyBorder="1"/>
    <xf numFmtId="44" fontId="17" fillId="0" borderId="103" xfId="1" applyFont="1" applyFill="1" applyBorder="1"/>
    <xf numFmtId="0" fontId="17" fillId="0" borderId="104" xfId="0" applyFont="1" applyFill="1" applyBorder="1"/>
    <xf numFmtId="44" fontId="17" fillId="0" borderId="105" xfId="1" applyFont="1" applyFill="1" applyBorder="1"/>
    <xf numFmtId="9" fontId="17" fillId="0" borderId="106" xfId="2" applyNumberFormat="1" applyFont="1" applyFill="1" applyBorder="1"/>
    <xf numFmtId="0" fontId="0" fillId="0" borderId="107" xfId="0" applyBorder="1"/>
    <xf numFmtId="0" fontId="0" fillId="0" borderId="103" xfId="0" applyBorder="1"/>
    <xf numFmtId="0" fontId="0" fillId="0" borderId="103" xfId="0" applyNumberFormat="1" applyBorder="1"/>
    <xf numFmtId="168" fontId="3" fillId="4" borderId="0" xfId="0" applyNumberFormat="1" applyFont="1" applyFill="1"/>
    <xf numFmtId="169" fontId="3" fillId="4" borderId="0" xfId="0" applyNumberFormat="1" applyFont="1" applyFill="1"/>
    <xf numFmtId="0" fontId="0" fillId="0" borderId="107" xfId="0" applyBorder="1" applyAlignment="1">
      <alignment horizontal="center"/>
    </xf>
    <xf numFmtId="0" fontId="2" fillId="0" borderId="0" xfId="0" applyFont="1" applyFill="1" applyBorder="1"/>
    <xf numFmtId="0" fontId="0" fillId="0" borderId="109" xfId="0" applyFont="1" applyFill="1" applyBorder="1"/>
    <xf numFmtId="0" fontId="0" fillId="0" borderId="0" xfId="0" applyFont="1" applyFill="1"/>
    <xf numFmtId="0" fontId="0" fillId="0" borderId="0" xfId="0" applyFont="1" applyFill="1" applyBorder="1"/>
    <xf numFmtId="0" fontId="10" fillId="0" borderId="52" xfId="0" applyFont="1" applyBorder="1" applyAlignment="1">
      <alignment horizontal="center" vertical="center" wrapText="1"/>
    </xf>
    <xf numFmtId="0" fontId="19" fillId="21" borderId="69" xfId="0" applyFont="1" applyFill="1" applyBorder="1" applyAlignment="1">
      <alignment horizontal="center" vertical="center" wrapText="1"/>
    </xf>
    <xf numFmtId="0" fontId="19" fillId="21" borderId="70" xfId="0" applyFont="1" applyFill="1" applyBorder="1" applyAlignment="1">
      <alignment horizontal="center" vertical="center" wrapText="1"/>
    </xf>
    <xf numFmtId="0" fontId="19" fillId="22" borderId="79" xfId="0" applyFont="1" applyFill="1" applyBorder="1" applyAlignment="1">
      <alignment horizontal="center" vertical="center" wrapText="1"/>
    </xf>
    <xf numFmtId="0" fontId="19" fillId="22" borderId="80" xfId="0" applyFont="1" applyFill="1" applyBorder="1" applyAlignment="1">
      <alignment horizontal="center" vertical="center" wrapText="1"/>
    </xf>
    <xf numFmtId="0" fontId="19" fillId="23" borderId="80" xfId="0" applyFont="1" applyFill="1" applyBorder="1" applyAlignment="1">
      <alignment horizontal="center" vertical="center" wrapText="1"/>
    </xf>
    <xf numFmtId="0" fontId="17" fillId="0" borderId="0" xfId="0" applyFont="1" applyFill="1" applyBorder="1" applyAlignment="1">
      <alignment vertical="center" wrapText="1"/>
    </xf>
    <xf numFmtId="0" fontId="8" fillId="0" borderId="0" xfId="0" applyNumberFormat="1" applyFont="1"/>
    <xf numFmtId="0" fontId="0" fillId="0" borderId="0" xfId="0" quotePrefix="1"/>
    <xf numFmtId="14" fontId="0" fillId="0" borderId="0" xfId="0" applyNumberFormat="1"/>
    <xf numFmtId="170" fontId="2" fillId="14" borderId="64" xfId="0" applyNumberFormat="1" applyFont="1" applyFill="1" applyBorder="1" applyAlignment="1">
      <alignment horizontal="center" vertical="top" wrapText="1"/>
    </xf>
    <xf numFmtId="0" fontId="0" fillId="24" borderId="52" xfId="0" applyFill="1" applyBorder="1" applyAlignment="1">
      <alignment horizontal="center" vertical="center" wrapText="1"/>
    </xf>
    <xf numFmtId="0" fontId="2" fillId="24" borderId="0" xfId="0" applyFont="1" applyFill="1" applyBorder="1" applyAlignment="1">
      <alignment horizontal="center" vertical="center" wrapText="1"/>
    </xf>
    <xf numFmtId="0" fontId="19" fillId="25" borderId="118" xfId="0" applyFont="1" applyFill="1" applyBorder="1" applyAlignment="1">
      <alignment horizontal="center" vertical="center" wrapText="1"/>
    </xf>
    <xf numFmtId="0" fontId="2" fillId="12" borderId="52" xfId="0" applyFont="1" applyFill="1" applyBorder="1" applyAlignment="1">
      <alignment vertical="top" wrapText="1"/>
    </xf>
    <xf numFmtId="0" fontId="8" fillId="26" borderId="120" xfId="1" applyNumberFormat="1" applyFont="1" applyFill="1" applyBorder="1" applyAlignment="1">
      <alignment horizontal="center" vertical="center" wrapText="1"/>
    </xf>
    <xf numFmtId="0" fontId="8" fillId="26" borderId="121" xfId="1" applyNumberFormat="1" applyFont="1" applyFill="1" applyBorder="1" applyAlignment="1">
      <alignment horizontal="center" vertical="center" wrapText="1"/>
    </xf>
    <xf numFmtId="0" fontId="8" fillId="26" borderId="123" xfId="1" applyNumberFormat="1" applyFont="1" applyFill="1" applyBorder="1" applyAlignment="1">
      <alignment horizontal="center" vertical="center" wrapText="1"/>
    </xf>
    <xf numFmtId="0" fontId="8" fillId="26" borderId="124" xfId="1" applyNumberFormat="1" applyFont="1" applyFill="1" applyBorder="1" applyAlignment="1">
      <alignment horizontal="center" vertical="center" wrapText="1"/>
    </xf>
    <xf numFmtId="0" fontId="8" fillId="26" borderId="126" xfId="1" applyNumberFormat="1" applyFont="1" applyFill="1" applyBorder="1" applyAlignment="1">
      <alignment horizontal="center" vertical="center" wrapText="1"/>
    </xf>
    <xf numFmtId="0" fontId="8" fillId="26" borderId="127" xfId="1" applyNumberFormat="1" applyFont="1" applyFill="1" applyBorder="1" applyAlignment="1">
      <alignment horizontal="center" vertical="center" wrapText="1"/>
    </xf>
    <xf numFmtId="0" fontId="0" fillId="0" borderId="109" xfId="0" applyFont="1" applyFill="1" applyBorder="1" applyAlignment="1">
      <alignment horizontal="center"/>
    </xf>
    <xf numFmtId="0" fontId="0" fillId="0" borderId="0" xfId="0" applyFont="1" applyFill="1" applyAlignment="1">
      <alignment horizontal="center"/>
    </xf>
    <xf numFmtId="0" fontId="0" fillId="0" borderId="0" xfId="0" applyFont="1" applyFill="1" applyBorder="1" applyAlignment="1">
      <alignment horizontal="center"/>
    </xf>
    <xf numFmtId="0" fontId="0" fillId="0" borderId="52" xfId="0" applyFill="1" applyBorder="1" applyAlignment="1">
      <alignment horizontal="center" vertical="top"/>
    </xf>
    <xf numFmtId="0" fontId="0" fillId="0" borderId="92" xfId="0" applyFill="1" applyBorder="1" applyAlignment="1">
      <alignment horizontal="center" vertical="top" wrapText="1"/>
    </xf>
    <xf numFmtId="0" fontId="0" fillId="24" borderId="0" xfId="0" applyFill="1" applyBorder="1" applyAlignment="1">
      <alignment horizontal="center" vertical="center" wrapText="1"/>
    </xf>
    <xf numFmtId="0" fontId="8" fillId="26" borderId="119" xfId="0" applyFont="1" applyFill="1" applyBorder="1" applyAlignment="1">
      <alignment horizontal="center" vertical="center" wrapText="1"/>
    </xf>
    <xf numFmtId="0" fontId="8" fillId="26" borderId="128" xfId="0" applyFont="1" applyFill="1" applyBorder="1" applyAlignment="1">
      <alignment horizontal="center" vertical="center" wrapText="1"/>
    </xf>
    <xf numFmtId="0" fontId="8" fillId="26" borderId="122" xfId="0" applyFont="1" applyFill="1" applyBorder="1" applyAlignment="1">
      <alignment horizontal="center" vertical="center" wrapText="1"/>
    </xf>
    <xf numFmtId="0" fontId="8" fillId="26" borderId="129" xfId="0" applyFont="1" applyFill="1" applyBorder="1" applyAlignment="1">
      <alignment horizontal="center" vertical="center" wrapText="1"/>
    </xf>
    <xf numFmtId="0" fontId="8" fillId="26" borderId="125" xfId="0" applyFont="1" applyFill="1" applyBorder="1" applyAlignment="1">
      <alignment horizontal="center" vertical="center" wrapText="1"/>
    </xf>
    <xf numFmtId="0" fontId="8" fillId="26" borderId="130" xfId="0" applyFont="1" applyFill="1" applyBorder="1" applyAlignment="1">
      <alignment horizontal="center" vertical="center" wrapText="1"/>
    </xf>
    <xf numFmtId="0" fontId="2" fillId="15" borderId="79" xfId="0" applyFont="1" applyFill="1" applyBorder="1" applyAlignment="1">
      <alignment horizontal="center" vertical="center" wrapText="1"/>
    </xf>
    <xf numFmtId="0" fontId="2" fillId="15" borderId="80" xfId="0" applyFont="1" applyFill="1" applyBorder="1" applyAlignment="1">
      <alignment horizontal="center" vertical="center" wrapText="1"/>
    </xf>
    <xf numFmtId="0" fontId="2" fillId="12" borderId="80" xfId="0" applyFont="1" applyFill="1" applyBorder="1" applyAlignment="1">
      <alignment horizontal="center" vertical="center" wrapText="1"/>
    </xf>
    <xf numFmtId="44" fontId="26" fillId="18" borderId="90" xfId="1" applyFont="1" applyFill="1" applyBorder="1"/>
    <xf numFmtId="44" fontId="26" fillId="18" borderId="90" xfId="0" applyNumberFormat="1" applyFont="1" applyFill="1" applyBorder="1"/>
    <xf numFmtId="44" fontId="25" fillId="17" borderId="86" xfId="1" applyFont="1" applyFill="1" applyBorder="1"/>
    <xf numFmtId="0" fontId="8" fillId="27" borderId="57" xfId="0" applyFont="1" applyFill="1" applyBorder="1" applyAlignment="1">
      <alignment horizontal="center" vertical="center" wrapText="1"/>
    </xf>
    <xf numFmtId="0" fontId="19" fillId="30" borderId="69" xfId="0" applyFont="1" applyFill="1" applyBorder="1" applyAlignment="1">
      <alignment horizontal="center" vertical="center" wrapText="1"/>
    </xf>
    <xf numFmtId="0" fontId="19" fillId="30" borderId="70" xfId="0" applyFont="1" applyFill="1" applyBorder="1" applyAlignment="1">
      <alignment horizontal="center" vertical="center" wrapText="1"/>
    </xf>
    <xf numFmtId="0" fontId="0" fillId="0" borderId="51" xfId="0" applyFill="1" applyBorder="1" applyAlignment="1">
      <alignment horizontal="center" vertical="center"/>
    </xf>
    <xf numFmtId="0" fontId="0" fillId="0" borderId="52" xfId="0" applyBorder="1" applyAlignment="1">
      <alignment horizontal="center" vertical="center"/>
    </xf>
    <xf numFmtId="0" fontId="0" fillId="0" borderId="52" xfId="0" applyFont="1" applyBorder="1" applyAlignment="1">
      <alignment horizontal="center" vertical="center"/>
    </xf>
    <xf numFmtId="0" fontId="4" fillId="0" borderId="53" xfId="0" applyFont="1" applyBorder="1" applyAlignment="1">
      <alignment horizontal="center" vertical="center"/>
    </xf>
    <xf numFmtId="0" fontId="0" fillId="0" borderId="53" xfId="0" applyFill="1" applyBorder="1" applyAlignment="1">
      <alignment horizontal="center" vertical="center"/>
    </xf>
    <xf numFmtId="0" fontId="2" fillId="15" borderId="72" xfId="0" applyFont="1" applyFill="1" applyBorder="1" applyAlignment="1">
      <alignment horizontal="center" vertical="center"/>
    </xf>
    <xf numFmtId="0" fontId="2" fillId="15" borderId="73" xfId="0" applyFont="1" applyFill="1" applyBorder="1" applyAlignment="1">
      <alignment horizontal="center" vertical="center"/>
    </xf>
    <xf numFmtId="0" fontId="2" fillId="12" borderId="73" xfId="0" applyFont="1" applyFill="1" applyBorder="1" applyAlignment="1">
      <alignment horizontal="center" vertical="center"/>
    </xf>
    <xf numFmtId="0" fontId="2" fillId="15" borderId="74" xfId="0" applyFont="1" applyFill="1" applyBorder="1" applyAlignment="1">
      <alignment horizontal="center" vertical="center"/>
    </xf>
    <xf numFmtId="0" fontId="19" fillId="30" borderId="134" xfId="0" applyFont="1" applyFill="1" applyBorder="1" applyAlignment="1">
      <alignment horizontal="center" vertical="center" wrapText="1"/>
    </xf>
    <xf numFmtId="0" fontId="8" fillId="10" borderId="56" xfId="0" applyFont="1" applyFill="1" applyBorder="1" applyAlignment="1">
      <alignment vertical="center" wrapText="1"/>
    </xf>
    <xf numFmtId="0" fontId="8" fillId="10" borderId="55" xfId="0" applyFont="1" applyFill="1" applyBorder="1" applyAlignment="1">
      <alignment vertical="center" wrapText="1"/>
    </xf>
    <xf numFmtId="0" fontId="8" fillId="10" borderId="57" xfId="0" applyFont="1" applyFill="1" applyBorder="1" applyAlignment="1">
      <alignment vertical="center" wrapText="1"/>
    </xf>
    <xf numFmtId="0" fontId="8" fillId="10" borderId="59" xfId="0" applyFont="1" applyFill="1" applyBorder="1" applyAlignment="1">
      <alignment vertical="center" wrapText="1"/>
    </xf>
    <xf numFmtId="0" fontId="8" fillId="10" borderId="91" xfId="0" applyFont="1" applyFill="1" applyBorder="1" applyAlignment="1">
      <alignment vertical="center" wrapText="1"/>
    </xf>
    <xf numFmtId="0" fontId="8" fillId="0" borderId="56" xfId="0" applyFont="1" applyBorder="1" applyAlignment="1" applyProtection="1">
      <alignment vertical="center" wrapText="1"/>
      <protection locked="0"/>
    </xf>
    <xf numFmtId="0" fontId="8" fillId="0" borderId="55" xfId="0" applyFont="1" applyBorder="1" applyAlignment="1" applyProtection="1">
      <alignment vertical="center" wrapText="1"/>
      <protection locked="0"/>
    </xf>
    <xf numFmtId="49" fontId="8" fillId="0" borderId="55" xfId="0" applyNumberFormat="1" applyFont="1" applyFill="1" applyBorder="1" applyAlignment="1" applyProtection="1">
      <alignment vertical="center" wrapText="1"/>
      <protection locked="0"/>
    </xf>
    <xf numFmtId="0" fontId="8" fillId="0" borderId="57" xfId="0" applyFont="1" applyBorder="1" applyAlignment="1" applyProtection="1">
      <alignment vertical="center" wrapText="1"/>
      <protection locked="0"/>
    </xf>
    <xf numFmtId="0" fontId="8" fillId="0" borderId="59" xfId="0" applyFont="1" applyBorder="1" applyAlignment="1" applyProtection="1">
      <alignment vertical="center" wrapText="1"/>
      <protection locked="0"/>
    </xf>
    <xf numFmtId="49" fontId="8" fillId="0" borderId="59" xfId="0" applyNumberFormat="1" applyFont="1" applyFill="1" applyBorder="1" applyAlignment="1" applyProtection="1">
      <alignment vertical="center" wrapText="1"/>
      <protection locked="0"/>
    </xf>
    <xf numFmtId="0" fontId="8" fillId="0" borderId="91" xfId="0" applyFont="1" applyBorder="1" applyAlignment="1" applyProtection="1">
      <alignment vertical="center" wrapText="1"/>
      <protection locked="0"/>
    </xf>
    <xf numFmtId="49" fontId="8" fillId="0" borderId="61" xfId="0" applyNumberFormat="1" applyFont="1" applyFill="1" applyBorder="1" applyAlignment="1" applyProtection="1">
      <alignment vertical="center" wrapText="1"/>
      <protection locked="0"/>
    </xf>
    <xf numFmtId="44" fontId="8" fillId="0" borderId="56" xfId="1" applyFont="1" applyBorder="1" applyAlignment="1" applyProtection="1">
      <alignment vertical="center" wrapText="1"/>
      <protection locked="0"/>
    </xf>
    <xf numFmtId="164" fontId="8" fillId="0" borderId="56" xfId="0" applyNumberFormat="1" applyFont="1" applyFill="1" applyBorder="1" applyAlignment="1" applyProtection="1">
      <alignment vertical="center" wrapText="1"/>
      <protection locked="0"/>
    </xf>
    <xf numFmtId="44" fontId="8" fillId="0" borderId="57" xfId="1" applyFont="1" applyBorder="1" applyAlignment="1" applyProtection="1">
      <alignment vertical="center" wrapText="1"/>
      <protection locked="0"/>
    </xf>
    <xf numFmtId="164" fontId="8" fillId="0" borderId="57" xfId="0" applyNumberFormat="1" applyFont="1" applyFill="1" applyBorder="1" applyAlignment="1" applyProtection="1">
      <alignment vertical="center" wrapText="1"/>
      <protection locked="0"/>
    </xf>
    <xf numFmtId="44" fontId="8" fillId="0" borderId="62" xfId="1" applyFont="1" applyBorder="1" applyAlignment="1" applyProtection="1">
      <alignment vertical="center" wrapText="1"/>
      <protection locked="0"/>
    </xf>
    <xf numFmtId="44" fontId="0" fillId="0" borderId="0" xfId="0" applyNumberFormat="1"/>
    <xf numFmtId="0" fontId="32" fillId="3" borderId="88" xfId="0" applyFont="1" applyFill="1" applyBorder="1"/>
    <xf numFmtId="44" fontId="35" fillId="3" borderId="86" xfId="1" applyFont="1" applyFill="1" applyBorder="1"/>
    <xf numFmtId="0" fontId="32" fillId="3" borderId="95" xfId="0" applyFont="1" applyFill="1" applyBorder="1"/>
    <xf numFmtId="0" fontId="32" fillId="19" borderId="96" xfId="0" applyFont="1" applyFill="1" applyBorder="1"/>
    <xf numFmtId="44" fontId="36" fillId="19" borderId="90" xfId="1" applyFont="1" applyFill="1" applyBorder="1"/>
    <xf numFmtId="0" fontId="0" fillId="24" borderId="52" xfId="0" applyFill="1" applyBorder="1" applyAlignment="1">
      <alignment horizontal="center" vertical="center"/>
    </xf>
    <xf numFmtId="0" fontId="37" fillId="31" borderId="135" xfId="0" applyFont="1" applyFill="1" applyBorder="1" applyAlignment="1">
      <alignment vertical="top" wrapText="1"/>
    </xf>
    <xf numFmtId="0" fontId="38" fillId="10" borderId="0" xfId="0" applyFont="1" applyFill="1" applyAlignment="1">
      <alignment horizontal="center" vertical="center" wrapText="1"/>
    </xf>
    <xf numFmtId="0" fontId="39" fillId="10" borderId="0" xfId="0" applyFont="1" applyFill="1" applyAlignment="1">
      <alignment horizontal="center" vertical="center" wrapText="1"/>
    </xf>
    <xf numFmtId="0" fontId="8" fillId="0" borderId="0" xfId="0" applyFont="1" applyAlignment="1">
      <alignment horizontal="center"/>
    </xf>
    <xf numFmtId="0" fontId="0" fillId="0" borderId="0" xfId="0" applyFont="1" applyAlignment="1">
      <alignment horizontal="center" vertical="top" wrapText="1"/>
    </xf>
    <xf numFmtId="0" fontId="22" fillId="0" borderId="0" xfId="0" applyFont="1"/>
    <xf numFmtId="0" fontId="8" fillId="0" borderId="0" xfId="0" applyFont="1" applyAlignment="1">
      <alignment horizontal="center" vertical="top" wrapText="1"/>
    </xf>
    <xf numFmtId="0" fontId="12" fillId="7" borderId="1" xfId="0" applyFont="1" applyFill="1" applyBorder="1" applyAlignment="1">
      <alignment horizontal="center"/>
    </xf>
    <xf numFmtId="0" fontId="12" fillId="7" borderId="3" xfId="0" applyFont="1" applyFill="1" applyBorder="1" applyAlignment="1">
      <alignment horizontal="center"/>
    </xf>
    <xf numFmtId="0" fontId="15" fillId="0" borderId="0" xfId="0" applyFont="1" applyAlignment="1">
      <alignment vertical="center"/>
    </xf>
    <xf numFmtId="0" fontId="15" fillId="7" borderId="3" xfId="0" applyFont="1" applyFill="1" applyBorder="1" applyAlignment="1">
      <alignment horizontal="center" vertical="center"/>
    </xf>
    <xf numFmtId="0" fontId="0" fillId="7" borderId="3" xfId="0" applyFont="1" applyFill="1" applyBorder="1" applyAlignment="1">
      <alignment horizontal="center"/>
    </xf>
    <xf numFmtId="0" fontId="0" fillId="7" borderId="4" xfId="0" applyFont="1" applyFill="1" applyBorder="1" applyAlignment="1">
      <alignment horizontal="center"/>
    </xf>
    <xf numFmtId="0" fontId="16" fillId="7" borderId="3" xfId="0" applyFont="1" applyFill="1" applyBorder="1" applyAlignment="1">
      <alignment horizontal="center" vertical="center"/>
    </xf>
    <xf numFmtId="0" fontId="12" fillId="7" borderId="1" xfId="0" applyFont="1" applyFill="1" applyBorder="1" applyAlignment="1">
      <alignment horizontal="center" vertical="center"/>
    </xf>
    <xf numFmtId="0" fontId="12" fillId="7" borderId="22" xfId="0" applyFont="1" applyFill="1" applyBorder="1" applyAlignment="1">
      <alignment vertical="center"/>
    </xf>
    <xf numFmtId="0" fontId="12" fillId="7" borderId="14" xfId="0" applyFont="1" applyFill="1" applyBorder="1" applyAlignment="1">
      <alignment vertical="center"/>
    </xf>
    <xf numFmtId="0" fontId="22" fillId="7" borderId="14" xfId="0" applyFont="1" applyFill="1" applyBorder="1" applyAlignment="1">
      <alignment horizontal="center" vertical="center"/>
    </xf>
    <xf numFmtId="0" fontId="22" fillId="7" borderId="23" xfId="0" applyFont="1" applyFill="1" applyBorder="1" applyAlignment="1">
      <alignment horizontal="center" vertical="center"/>
    </xf>
    <xf numFmtId="0" fontId="22" fillId="0" borderId="0" xfId="0" applyFont="1" applyAlignment="1">
      <alignment vertical="center"/>
    </xf>
    <xf numFmtId="0" fontId="3" fillId="7" borderId="22" xfId="0" applyFont="1" applyFill="1" applyBorder="1" applyAlignment="1">
      <alignment horizontal="center" wrapText="1"/>
    </xf>
    <xf numFmtId="0" fontId="41" fillId="9" borderId="136" xfId="0" applyFont="1" applyFill="1" applyBorder="1" applyAlignment="1">
      <alignment horizontal="center" vertical="center" wrapText="1"/>
    </xf>
    <xf numFmtId="0" fontId="8" fillId="9" borderId="137" xfId="0" applyFont="1" applyFill="1" applyBorder="1" applyAlignment="1">
      <alignment horizontal="center" vertical="center" wrapText="1"/>
    </xf>
    <xf numFmtId="0" fontId="0" fillId="6" borderId="139" xfId="1" applyNumberFormat="1" applyFont="1" applyFill="1" applyBorder="1" applyAlignment="1">
      <alignment horizontal="center" vertical="center" wrapText="1"/>
    </xf>
    <xf numFmtId="44" fontId="0" fillId="6" borderId="114" xfId="1" applyFont="1" applyFill="1" applyBorder="1" applyAlignment="1">
      <alignment horizontal="center" vertical="center"/>
    </xf>
    <xf numFmtId="44" fontId="0" fillId="6" borderId="94" xfId="1" applyFont="1" applyFill="1" applyBorder="1" applyAlignment="1">
      <alignment horizontal="center" vertical="center"/>
    </xf>
    <xf numFmtId="0" fontId="8" fillId="9" borderId="14" xfId="0" applyFont="1" applyFill="1" applyBorder="1" applyAlignment="1">
      <alignment horizontal="center" vertical="center"/>
    </xf>
    <xf numFmtId="0" fontId="8" fillId="9" borderId="14" xfId="1" applyNumberFormat="1" applyFont="1" applyFill="1" applyBorder="1" applyAlignment="1">
      <alignment horizontal="center" vertical="center"/>
    </xf>
    <xf numFmtId="44" fontId="8" fillId="9" borderId="14" xfId="1" applyFont="1" applyFill="1" applyBorder="1" applyAlignment="1">
      <alignment horizontal="center" vertical="center"/>
    </xf>
    <xf numFmtId="0" fontId="8" fillId="7" borderId="4" xfId="0" applyFont="1" applyFill="1" applyBorder="1" applyAlignment="1">
      <alignment horizontal="center"/>
    </xf>
    <xf numFmtId="0" fontId="8" fillId="8" borderId="1" xfId="0" applyFont="1" applyFill="1" applyBorder="1" applyAlignment="1">
      <alignment horizontal="center" vertical="center" wrapText="1"/>
    </xf>
    <xf numFmtId="0" fontId="8" fillId="0" borderId="0" xfId="0" applyFont="1" applyAlignment="1">
      <alignment vertical="center" wrapText="1"/>
    </xf>
    <xf numFmtId="0" fontId="8" fillId="8" borderId="1" xfId="0" applyFont="1" applyFill="1" applyBorder="1" applyAlignment="1">
      <alignment vertical="center" wrapText="1"/>
    </xf>
    <xf numFmtId="0" fontId="44" fillId="8" borderId="1" xfId="0" applyNumberFormat="1" applyFont="1" applyFill="1" applyBorder="1" applyAlignment="1">
      <alignment horizontal="center" vertical="center" wrapText="1"/>
    </xf>
    <xf numFmtId="44" fontId="8" fillId="8" borderId="1" xfId="1" applyFont="1" applyFill="1" applyBorder="1" applyAlignment="1">
      <alignment vertical="center" wrapText="1"/>
    </xf>
    <xf numFmtId="171" fontId="8" fillId="8" borderId="1" xfId="2" applyNumberFormat="1" applyFont="1" applyFill="1" applyBorder="1" applyAlignment="1">
      <alignment horizontal="center" vertical="center" wrapText="1"/>
    </xf>
    <xf numFmtId="0" fontId="8" fillId="0" borderId="0" xfId="0" applyFont="1" applyAlignment="1">
      <alignment wrapText="1"/>
    </xf>
    <xf numFmtId="44" fontId="8" fillId="8" borderId="93" xfId="1" applyFont="1" applyFill="1" applyBorder="1" applyAlignment="1">
      <alignment vertical="center" wrapText="1"/>
    </xf>
    <xf numFmtId="44" fontId="8" fillId="8" borderId="94" xfId="1" applyFont="1" applyFill="1" applyBorder="1" applyAlignment="1">
      <alignment vertical="center" wrapText="1"/>
    </xf>
    <xf numFmtId="44" fontId="8" fillId="8" borderId="139" xfId="1" applyFont="1" applyFill="1" applyBorder="1" applyAlignment="1">
      <alignment vertical="center" wrapText="1"/>
    </xf>
    <xf numFmtId="0" fontId="8" fillId="8" borderId="16" xfId="0" applyFont="1" applyFill="1" applyBorder="1" applyAlignment="1">
      <alignment vertical="center" wrapText="1"/>
    </xf>
    <xf numFmtId="0" fontId="8" fillId="8" borderId="31" xfId="0" applyFont="1" applyFill="1" applyBorder="1" applyAlignment="1">
      <alignment vertical="center"/>
    </xf>
    <xf numFmtId="0" fontId="8" fillId="8" borderId="19" xfId="0" applyFont="1" applyFill="1" applyBorder="1" applyAlignment="1">
      <alignment vertical="center" wrapText="1"/>
    </xf>
    <xf numFmtId="0" fontId="8" fillId="8" borderId="33" xfId="0" applyFont="1" applyFill="1" applyBorder="1" applyAlignment="1">
      <alignment vertical="center" wrapText="1"/>
    </xf>
    <xf numFmtId="0" fontId="8" fillId="6" borderId="1" xfId="0" applyFont="1" applyFill="1" applyBorder="1" applyAlignment="1">
      <alignment horizontal="right" vertical="center"/>
    </xf>
    <xf numFmtId="0" fontId="12" fillId="7" borderId="1" xfId="0" applyFont="1" applyFill="1" applyBorder="1" applyAlignment="1">
      <alignment horizontal="center" vertical="top" wrapText="1"/>
    </xf>
    <xf numFmtId="0" fontId="22" fillId="0" borderId="0" xfId="0" applyFont="1" applyAlignment="1">
      <alignment vertical="center" wrapText="1"/>
    </xf>
    <xf numFmtId="0" fontId="0" fillId="0" borderId="0" xfId="0" applyFill="1" applyBorder="1" applyAlignment="1"/>
    <xf numFmtId="0" fontId="21" fillId="0" borderId="0" xfId="0" applyFont="1" applyBorder="1" applyAlignment="1"/>
    <xf numFmtId="0" fontId="0" fillId="7" borderId="3" xfId="0" applyFont="1" applyFill="1" applyBorder="1" applyAlignment="1">
      <alignment horizontal="left" vertical="top"/>
    </xf>
    <xf numFmtId="0" fontId="0" fillId="7" borderId="3" xfId="0" applyFont="1" applyFill="1" applyBorder="1" applyAlignment="1">
      <alignment horizontal="left" vertical="top" wrapText="1"/>
    </xf>
    <xf numFmtId="0" fontId="0" fillId="0" borderId="0" xfId="0" applyFont="1" applyAlignment="1">
      <alignment vertical="center" wrapText="1"/>
    </xf>
    <xf numFmtId="0" fontId="0" fillId="7" borderId="4" xfId="0" applyFont="1" applyFill="1" applyBorder="1" applyAlignment="1">
      <alignment horizontal="left" vertical="top"/>
    </xf>
    <xf numFmtId="0" fontId="0" fillId="0" borderId="0" xfId="0" applyFont="1" applyAlignment="1">
      <alignment horizontal="center" vertical="center"/>
    </xf>
    <xf numFmtId="0" fontId="0" fillId="7" borderId="1" xfId="0" applyFont="1" applyFill="1" applyBorder="1" applyAlignment="1">
      <alignment horizontal="center" vertical="top"/>
    </xf>
    <xf numFmtId="0" fontId="0" fillId="0" borderId="0" xfId="0" applyFont="1" applyBorder="1" applyAlignment="1">
      <alignment vertical="center"/>
    </xf>
    <xf numFmtId="0" fontId="0" fillId="0" borderId="0" xfId="0" applyFill="1" applyBorder="1" applyAlignment="1">
      <alignment horizontal="center"/>
    </xf>
    <xf numFmtId="0" fontId="21" fillId="0" borderId="0" xfId="0" applyFont="1" applyFill="1" applyBorder="1" applyAlignment="1"/>
    <xf numFmtId="0" fontId="0" fillId="0" borderId="0" xfId="0" applyFont="1" applyFill="1" applyBorder="1" applyAlignment="1">
      <alignment vertical="center" wrapText="1"/>
    </xf>
    <xf numFmtId="0" fontId="15" fillId="7" borderId="2" xfId="0" applyFont="1" applyFill="1" applyBorder="1" applyAlignment="1">
      <alignment horizontal="center" vertical="center"/>
    </xf>
    <xf numFmtId="0" fontId="0" fillId="14" borderId="108" xfId="0" applyFill="1" applyBorder="1"/>
    <xf numFmtId="172" fontId="4" fillId="14" borderId="108" xfId="0" applyNumberFormat="1" applyFont="1" applyFill="1" applyBorder="1"/>
    <xf numFmtId="0" fontId="41" fillId="9" borderId="145" xfId="0" applyFont="1" applyFill="1" applyBorder="1" applyAlignment="1">
      <alignment horizontal="center" vertical="center" wrapText="1"/>
    </xf>
    <xf numFmtId="0" fontId="0" fillId="8" borderId="16" xfId="0" applyFont="1" applyFill="1" applyBorder="1" applyAlignment="1"/>
    <xf numFmtId="0" fontId="0" fillId="8" borderId="17" xfId="0" applyFont="1" applyFill="1" applyBorder="1" applyAlignment="1"/>
    <xf numFmtId="0" fontId="0" fillId="8" borderId="18" xfId="0" applyFont="1" applyFill="1" applyBorder="1" applyAlignment="1"/>
    <xf numFmtId="0" fontId="0" fillId="0" borderId="0" xfId="0" applyFont="1" applyBorder="1" applyAlignment="1">
      <alignment horizontal="left" vertical="top" wrapText="1"/>
    </xf>
    <xf numFmtId="0" fontId="0" fillId="0" borderId="0" xfId="0" applyFont="1" applyFill="1" applyBorder="1" applyAlignment="1">
      <alignment horizontal="center" vertical="top"/>
    </xf>
    <xf numFmtId="0" fontId="8" fillId="8" borderId="140" xfId="0" applyFont="1" applyFill="1" applyBorder="1" applyAlignment="1">
      <alignment horizontal="center" vertical="center" wrapText="1"/>
    </xf>
    <xf numFmtId="0" fontId="8" fillId="8" borderId="141" xfId="0" applyFont="1" applyFill="1" applyBorder="1" applyAlignment="1">
      <alignment horizontal="center" vertical="center" wrapText="1"/>
    </xf>
    <xf numFmtId="0" fontId="8" fillId="8" borderId="47" xfId="0" applyFont="1" applyFill="1" applyBorder="1" applyAlignment="1">
      <alignment horizontal="center" vertical="center" wrapText="1"/>
    </xf>
    <xf numFmtId="0" fontId="4" fillId="0" borderId="0" xfId="0" applyFont="1" applyFill="1"/>
    <xf numFmtId="0" fontId="26" fillId="19" borderId="96" xfId="0" applyFont="1" applyFill="1" applyBorder="1"/>
    <xf numFmtId="44" fontId="26" fillId="19" borderId="90" xfId="0" applyNumberFormat="1" applyFont="1" applyFill="1" applyBorder="1"/>
    <xf numFmtId="0" fontId="33" fillId="27" borderId="154" xfId="0" applyFont="1" applyFill="1" applyBorder="1"/>
    <xf numFmtId="44" fontId="33" fillId="27" borderId="155" xfId="0" applyNumberFormat="1" applyFont="1" applyFill="1" applyBorder="1"/>
    <xf numFmtId="0" fontId="34" fillId="28" borderId="157" xfId="0" applyFont="1" applyFill="1" applyBorder="1"/>
    <xf numFmtId="44" fontId="34" fillId="28" borderId="158" xfId="0" applyNumberFormat="1" applyFont="1" applyFill="1" applyBorder="1"/>
    <xf numFmtId="166" fontId="20" fillId="16" borderId="76" xfId="1" applyNumberFormat="1" applyFont="1" applyFill="1" applyBorder="1" applyAlignment="1">
      <alignment horizontal="center" vertical="center" wrapText="1"/>
    </xf>
    <xf numFmtId="166" fontId="20" fillId="0" borderId="76" xfId="1" applyNumberFormat="1" applyFont="1" applyBorder="1" applyAlignment="1">
      <alignment horizontal="center" vertical="center" wrapText="1"/>
    </xf>
    <xf numFmtId="0" fontId="8" fillId="0" borderId="103" xfId="0" applyFont="1" applyBorder="1" applyAlignment="1">
      <alignment horizontal="center" vertical="center"/>
    </xf>
    <xf numFmtId="0" fontId="8" fillId="0" borderId="112" xfId="0" applyFont="1" applyBorder="1" applyAlignment="1">
      <alignment horizontal="center"/>
    </xf>
    <xf numFmtId="0" fontId="8" fillId="0" borderId="114" xfId="0" applyFont="1" applyBorder="1" applyAlignment="1">
      <alignment horizontal="center"/>
    </xf>
    <xf numFmtId="0" fontId="8" fillId="0" borderId="114" xfId="0" applyNumberFormat="1" applyFont="1" applyBorder="1" applyAlignment="1">
      <alignment horizontal="center"/>
    </xf>
    <xf numFmtId="0" fontId="8" fillId="0" borderId="116" xfId="0" applyFont="1" applyBorder="1" applyAlignment="1">
      <alignment horizontal="center"/>
    </xf>
    <xf numFmtId="0" fontId="32" fillId="0" borderId="0" xfId="0" applyFont="1"/>
    <xf numFmtId="0" fontId="3" fillId="18" borderId="132" xfId="0" applyFont="1" applyFill="1" applyBorder="1"/>
    <xf numFmtId="44" fontId="26" fillId="18" borderId="133" xfId="1" applyFont="1" applyFill="1" applyBorder="1"/>
    <xf numFmtId="0" fontId="3" fillId="29" borderId="157" xfId="0" applyFont="1" applyFill="1" applyBorder="1" applyAlignment="1">
      <alignment vertical="center"/>
    </xf>
    <xf numFmtId="44" fontId="34" fillId="29" borderId="158" xfId="1" applyFont="1" applyFill="1" applyBorder="1" applyAlignment="1">
      <alignment vertical="center"/>
    </xf>
    <xf numFmtId="0" fontId="33" fillId="27" borderId="157" xfId="0" applyFont="1" applyFill="1" applyBorder="1"/>
    <xf numFmtId="44" fontId="4" fillId="0" borderId="0" xfId="0" applyNumberFormat="1" applyFont="1" applyFill="1"/>
    <xf numFmtId="14" fontId="3" fillId="4" borderId="0" xfId="0" applyNumberFormat="1" applyFont="1" applyFill="1"/>
    <xf numFmtId="14" fontId="19" fillId="4" borderId="0" xfId="0" applyNumberFormat="1" applyFont="1" applyFill="1"/>
    <xf numFmtId="164" fontId="0" fillId="10" borderId="71" xfId="0" applyNumberFormat="1" applyFill="1" applyBorder="1" applyAlignment="1">
      <alignment vertical="center"/>
    </xf>
    <xf numFmtId="164" fontId="0" fillId="10" borderId="57" xfId="0" applyNumberFormat="1" applyFill="1" applyBorder="1" applyAlignment="1">
      <alignment vertical="center"/>
    </xf>
    <xf numFmtId="164" fontId="3" fillId="10" borderId="57" xfId="0" applyNumberFormat="1" applyFont="1" applyFill="1" applyBorder="1"/>
    <xf numFmtId="164" fontId="0" fillId="10" borderId="57" xfId="0" applyNumberFormat="1" applyFill="1" applyBorder="1"/>
    <xf numFmtId="164" fontId="0" fillId="10" borderId="82" xfId="0" applyNumberFormat="1" applyFill="1" applyBorder="1"/>
    <xf numFmtId="44" fontId="33" fillId="27" borderId="158" xfId="0" applyNumberFormat="1" applyFont="1" applyFill="1" applyBorder="1"/>
    <xf numFmtId="164" fontId="45" fillId="20" borderId="98" xfId="0" applyNumberFormat="1" applyFont="1" applyFill="1" applyBorder="1"/>
    <xf numFmtId="0" fontId="17" fillId="20" borderId="97" xfId="0" applyFont="1" applyFill="1" applyBorder="1"/>
    <xf numFmtId="0" fontId="8" fillId="3" borderId="0" xfId="0" applyFont="1" applyFill="1" applyAlignment="1" applyProtection="1">
      <alignment horizontal="center" vertical="center"/>
      <protection locked="0"/>
    </xf>
    <xf numFmtId="0" fontId="8" fillId="3" borderId="103" xfId="0" applyFont="1" applyFill="1" applyBorder="1" applyAlignment="1" applyProtection="1">
      <alignment vertical="center"/>
      <protection locked="0"/>
    </xf>
    <xf numFmtId="0" fontId="8" fillId="3" borderId="13" xfId="0" applyFont="1" applyFill="1" applyBorder="1" applyAlignment="1" applyProtection="1">
      <alignment horizontal="center"/>
      <protection locked="0"/>
    </xf>
    <xf numFmtId="0" fontId="8" fillId="3" borderId="14" xfId="0" applyFont="1" applyFill="1" applyBorder="1" applyAlignment="1" applyProtection="1">
      <alignment horizontal="center"/>
      <protection locked="0"/>
    </xf>
    <xf numFmtId="0" fontId="8" fillId="3" borderId="15" xfId="0" applyFont="1" applyFill="1" applyBorder="1" applyAlignment="1" applyProtection="1">
      <alignment horizontal="center"/>
      <protection locked="0"/>
    </xf>
    <xf numFmtId="0" fontId="8" fillId="3" borderId="114" xfId="0" applyFont="1" applyFill="1" applyBorder="1" applyProtection="1">
      <protection locked="0"/>
    </xf>
    <xf numFmtId="0" fontId="8" fillId="3" borderId="114" xfId="0" applyNumberFormat="1" applyFont="1" applyFill="1" applyBorder="1" applyProtection="1">
      <protection locked="0"/>
    </xf>
    <xf numFmtId="0" fontId="8" fillId="3" borderId="116" xfId="0" applyNumberFormat="1" applyFont="1" applyFill="1" applyBorder="1" applyProtection="1">
      <protection locked="0"/>
    </xf>
    <xf numFmtId="0" fontId="8" fillId="3" borderId="112" xfId="0" applyFont="1" applyFill="1" applyBorder="1" applyProtection="1">
      <protection locked="0"/>
    </xf>
    <xf numFmtId="165" fontId="8" fillId="0" borderId="0" xfId="0" applyNumberFormat="1" applyFont="1" applyAlignment="1">
      <alignment horizontal="center"/>
    </xf>
    <xf numFmtId="0" fontId="0" fillId="3" borderId="0" xfId="0" applyFont="1" applyFill="1" applyBorder="1" applyAlignment="1" applyProtection="1">
      <alignment horizontal="center" vertical="center"/>
      <protection locked="0"/>
    </xf>
    <xf numFmtId="14" fontId="8" fillId="3" borderId="34" xfId="0" applyNumberFormat="1" applyFont="1" applyFill="1" applyBorder="1" applyAlignment="1" applyProtection="1">
      <alignment vertical="center"/>
      <protection locked="0"/>
    </xf>
    <xf numFmtId="14" fontId="8" fillId="3" borderId="42" xfId="0" applyNumberFormat="1" applyFont="1" applyFill="1" applyBorder="1" applyAlignment="1" applyProtection="1">
      <alignment vertical="center"/>
      <protection locked="0"/>
    </xf>
    <xf numFmtId="44" fontId="8" fillId="3" borderId="39" xfId="1" applyFont="1" applyFill="1" applyBorder="1" applyAlignment="1" applyProtection="1">
      <alignment vertical="center"/>
      <protection locked="0"/>
    </xf>
    <xf numFmtId="44" fontId="8" fillId="3" borderId="34" xfId="1" applyFont="1" applyFill="1" applyBorder="1" applyAlignment="1" applyProtection="1">
      <alignment vertical="center"/>
      <protection locked="0"/>
    </xf>
    <xf numFmtId="0" fontId="0" fillId="0" borderId="0" xfId="0" applyProtection="1">
      <protection locked="0"/>
    </xf>
    <xf numFmtId="9" fontId="17" fillId="0" borderId="164" xfId="2" applyFont="1" applyFill="1" applyBorder="1"/>
    <xf numFmtId="9" fontId="17" fillId="0" borderId="111" xfId="2" applyFont="1" applyFill="1" applyBorder="1"/>
    <xf numFmtId="0" fontId="17" fillId="0" borderId="101" xfId="0" applyFont="1" applyFill="1" applyBorder="1" applyAlignment="1">
      <alignment horizontal="center"/>
    </xf>
    <xf numFmtId="0" fontId="17" fillId="0" borderId="164" xfId="0" applyFont="1" applyFill="1" applyBorder="1" applyAlignment="1">
      <alignment horizontal="center"/>
    </xf>
    <xf numFmtId="0" fontId="17" fillId="0" borderId="103" xfId="0" applyFont="1" applyFill="1" applyBorder="1" applyAlignment="1">
      <alignment horizontal="center"/>
    </xf>
    <xf numFmtId="0" fontId="17" fillId="0" borderId="111" xfId="0" applyFont="1" applyFill="1" applyBorder="1" applyAlignment="1">
      <alignment horizontal="center"/>
    </xf>
    <xf numFmtId="0" fontId="17" fillId="0" borderId="105" xfId="0" applyFont="1" applyFill="1" applyBorder="1" applyAlignment="1">
      <alignment horizontal="center"/>
    </xf>
    <xf numFmtId="0" fontId="17" fillId="0" borderId="106" xfId="0" applyFont="1" applyFill="1" applyBorder="1" applyAlignment="1">
      <alignment horizontal="center"/>
    </xf>
    <xf numFmtId="0" fontId="0" fillId="0" borderId="111" xfId="0" quotePrefix="1" applyBorder="1"/>
    <xf numFmtId="0" fontId="0" fillId="0" borderId="111" xfId="0" applyBorder="1"/>
    <xf numFmtId="0" fontId="0" fillId="0" borderId="165" xfId="0" applyFill="1" applyBorder="1" applyAlignment="1">
      <alignment vertical="top"/>
    </xf>
    <xf numFmtId="164" fontId="0" fillId="0" borderId="165" xfId="0" applyNumberFormat="1" applyFill="1" applyBorder="1" applyAlignment="1">
      <alignment vertical="top"/>
    </xf>
    <xf numFmtId="0" fontId="0" fillId="0" borderId="165" xfId="0" applyFill="1" applyBorder="1" applyAlignment="1">
      <alignment horizontal="center" vertical="top"/>
    </xf>
    <xf numFmtId="0" fontId="0" fillId="0" borderId="17" xfId="0" applyFill="1" applyBorder="1" applyAlignment="1">
      <alignment vertical="top"/>
    </xf>
    <xf numFmtId="0" fontId="0" fillId="0" borderId="17" xfId="0" applyBorder="1"/>
    <xf numFmtId="44" fontId="8" fillId="3" borderId="1" xfId="1" applyFont="1" applyFill="1" applyBorder="1" applyAlignment="1" applyProtection="1">
      <alignment vertical="center" wrapText="1"/>
      <protection locked="0"/>
    </xf>
    <xf numFmtId="0" fontId="0" fillId="3" borderId="114" xfId="1" applyNumberFormat="1" applyFont="1" applyFill="1" applyBorder="1" applyAlignment="1" applyProtection="1">
      <alignment horizontal="center" vertical="center"/>
      <protection locked="0"/>
    </xf>
    <xf numFmtId="0" fontId="0" fillId="3" borderId="3" xfId="0" applyFont="1" applyFill="1" applyBorder="1" applyAlignment="1" applyProtection="1">
      <alignment horizontal="center"/>
      <protection locked="0"/>
    </xf>
    <xf numFmtId="0" fontId="8" fillId="3" borderId="1" xfId="0" applyFont="1" applyFill="1" applyBorder="1" applyAlignment="1" applyProtection="1">
      <alignment vertical="center"/>
      <protection locked="0"/>
    </xf>
    <xf numFmtId="14" fontId="0" fillId="0" borderId="71" xfId="0" applyNumberFormat="1" applyBorder="1" applyAlignment="1" applyProtection="1">
      <alignment horizontal="center" vertical="center"/>
      <protection locked="0"/>
    </xf>
    <xf numFmtId="164" fontId="0" fillId="0" borderId="71" xfId="0" applyNumberFormat="1" applyBorder="1" applyAlignment="1" applyProtection="1">
      <alignment vertical="center"/>
      <protection locked="0"/>
    </xf>
    <xf numFmtId="14" fontId="0" fillId="0" borderId="57" xfId="0" applyNumberFormat="1" applyBorder="1" applyAlignment="1" applyProtection="1">
      <alignment horizontal="center" vertical="center"/>
      <protection locked="0"/>
    </xf>
    <xf numFmtId="164" fontId="0" fillId="0" borderId="57" xfId="0" applyNumberFormat="1" applyBorder="1" applyAlignment="1" applyProtection="1">
      <alignment vertical="center"/>
      <protection locked="0"/>
    </xf>
    <xf numFmtId="0" fontId="0" fillId="0" borderId="57" xfId="0" applyBorder="1" applyAlignment="1" applyProtection="1">
      <alignment horizontal="center" vertical="center"/>
      <protection locked="0"/>
    </xf>
    <xf numFmtId="0" fontId="3" fillId="0" borderId="57" xfId="0" applyFont="1" applyBorder="1" applyAlignment="1" applyProtection="1">
      <alignment horizontal="center"/>
      <protection locked="0"/>
    </xf>
    <xf numFmtId="164" fontId="3" fillId="0" borderId="57" xfId="0" applyNumberFormat="1" applyFont="1" applyBorder="1" applyProtection="1">
      <protection locked="0"/>
    </xf>
    <xf numFmtId="0" fontId="0" fillId="0" borderId="57" xfId="0" applyBorder="1" applyAlignment="1" applyProtection="1">
      <alignment horizontal="center"/>
      <protection locked="0"/>
    </xf>
    <xf numFmtId="164" fontId="0" fillId="0" borderId="57" xfId="0" applyNumberFormat="1" applyBorder="1" applyProtection="1">
      <protection locked="0"/>
    </xf>
    <xf numFmtId="0" fontId="0" fillId="0" borderId="82" xfId="0" applyBorder="1" applyAlignment="1" applyProtection="1">
      <alignment horizontal="center"/>
      <protection locked="0"/>
    </xf>
    <xf numFmtId="164" fontId="0" fillId="0" borderId="82" xfId="0" applyNumberFormat="1" applyBorder="1" applyProtection="1">
      <protection locked="0"/>
    </xf>
    <xf numFmtId="0" fontId="19" fillId="30" borderId="166" xfId="0" applyFont="1" applyFill="1" applyBorder="1" applyAlignment="1">
      <alignment horizontal="center" vertical="center" wrapText="1"/>
    </xf>
    <xf numFmtId="0" fontId="2" fillId="14" borderId="168" xfId="0" applyFont="1" applyFill="1" applyBorder="1" applyAlignment="1">
      <alignment horizontal="center" vertical="top" wrapText="1"/>
    </xf>
    <xf numFmtId="0" fontId="8" fillId="10" borderId="56" xfId="0" applyNumberFormat="1" applyFont="1" applyFill="1" applyBorder="1" applyAlignment="1">
      <alignment vertical="center" wrapText="1"/>
    </xf>
    <xf numFmtId="0" fontId="8" fillId="10" borderId="57" xfId="0" applyNumberFormat="1" applyFont="1" applyFill="1" applyBorder="1" applyAlignment="1">
      <alignment vertical="center" wrapText="1"/>
    </xf>
    <xf numFmtId="0" fontId="8" fillId="10" borderId="62" xfId="0" applyNumberFormat="1" applyFont="1" applyFill="1" applyBorder="1" applyAlignment="1">
      <alignment vertical="center" wrapText="1"/>
    </xf>
    <xf numFmtId="0" fontId="4" fillId="0" borderId="0" xfId="0" quotePrefix="1" applyFont="1"/>
    <xf numFmtId="0" fontId="15" fillId="0" borderId="0" xfId="0" applyFont="1"/>
    <xf numFmtId="0" fontId="0" fillId="0" borderId="167" xfId="0" applyBorder="1" applyAlignment="1">
      <alignment horizontal="center" vertical="center"/>
    </xf>
    <xf numFmtId="164" fontId="8" fillId="0" borderId="111" xfId="0" applyNumberFormat="1" applyFont="1" applyBorder="1" applyAlignment="1">
      <alignment vertical="center"/>
    </xf>
    <xf numFmtId="164" fontId="8" fillId="0" borderId="113" xfId="0" applyNumberFormat="1" applyFont="1" applyBorder="1"/>
    <xf numFmtId="164" fontId="8" fillId="0" borderId="115" xfId="0" applyNumberFormat="1" applyFont="1" applyBorder="1"/>
    <xf numFmtId="164" fontId="8" fillId="0" borderId="117" xfId="0" applyNumberFormat="1" applyFont="1" applyBorder="1"/>
    <xf numFmtId="171" fontId="8" fillId="8" borderId="1" xfId="1" applyNumberFormat="1" applyFont="1" applyFill="1" applyBorder="1" applyAlignment="1">
      <alignment horizontal="center" vertical="center" wrapText="1"/>
    </xf>
    <xf numFmtId="174" fontId="2" fillId="15" borderId="81" xfId="0" applyNumberFormat="1" applyFont="1" applyFill="1" applyBorder="1" applyAlignment="1">
      <alignment horizontal="center" vertical="center" wrapText="1"/>
    </xf>
    <xf numFmtId="174" fontId="19" fillId="22" borderId="81" xfId="0" applyNumberFormat="1" applyFont="1" applyFill="1" applyBorder="1" applyAlignment="1">
      <alignment horizontal="center" vertical="center" wrapText="1"/>
    </xf>
    <xf numFmtId="167" fontId="29" fillId="4" borderId="0" xfId="0" applyNumberFormat="1" applyFont="1" applyFill="1" applyAlignment="1" applyProtection="1">
      <alignment horizontal="center" vertical="center"/>
    </xf>
    <xf numFmtId="0" fontId="19" fillId="21" borderId="69" xfId="0" applyFont="1" applyFill="1" applyBorder="1" applyAlignment="1" applyProtection="1">
      <alignment horizontal="center" vertical="center" wrapText="1"/>
    </xf>
    <xf numFmtId="0" fontId="19" fillId="21" borderId="70" xfId="0" applyFont="1" applyFill="1" applyBorder="1" applyAlignment="1" applyProtection="1">
      <alignment horizontal="center" vertical="center" wrapText="1"/>
    </xf>
    <xf numFmtId="0" fontId="19" fillId="22" borderId="79" xfId="0" applyFont="1" applyFill="1" applyBorder="1" applyAlignment="1" applyProtection="1">
      <alignment horizontal="center" vertical="center" wrapText="1"/>
    </xf>
    <xf numFmtId="0" fontId="19" fillId="22" borderId="80" xfId="0" applyFont="1" applyFill="1" applyBorder="1" applyAlignment="1" applyProtection="1">
      <alignment horizontal="center" vertical="center" wrapText="1"/>
    </xf>
    <xf numFmtId="0" fontId="19" fillId="23" borderId="80" xfId="0" applyFont="1" applyFill="1" applyBorder="1" applyAlignment="1" applyProtection="1">
      <alignment horizontal="center" vertical="center" wrapText="1"/>
    </xf>
    <xf numFmtId="0" fontId="28" fillId="0" borderId="0" xfId="0" applyFont="1" applyAlignment="1" applyProtection="1">
      <alignment vertical="center"/>
    </xf>
    <xf numFmtId="0" fontId="0" fillId="0" borderId="51" xfId="0" applyFill="1" applyBorder="1" applyAlignment="1" applyProtection="1">
      <alignment horizontal="center" vertical="center" wrapText="1"/>
    </xf>
    <xf numFmtId="0" fontId="0" fillId="0" borderId="52" xfId="0" applyBorder="1" applyAlignment="1" applyProtection="1">
      <alignment horizontal="center" vertical="center" wrapText="1"/>
    </xf>
    <xf numFmtId="0" fontId="10" fillId="0" borderId="52" xfId="0" applyFont="1" applyBorder="1" applyAlignment="1" applyProtection="1">
      <alignment horizontal="center" vertical="center" wrapText="1"/>
    </xf>
    <xf numFmtId="0" fontId="4" fillId="0" borderId="52" xfId="0" applyFont="1" applyBorder="1" applyAlignment="1" applyProtection="1">
      <alignment horizontal="center" vertical="center" wrapText="1"/>
    </xf>
    <xf numFmtId="0" fontId="4" fillId="0" borderId="53" xfId="0" applyFont="1" applyBorder="1" applyAlignment="1" applyProtection="1">
      <alignment horizontal="center" vertical="center" wrapText="1"/>
    </xf>
    <xf numFmtId="0" fontId="0" fillId="0" borderId="53" xfId="0" applyFill="1" applyBorder="1" applyAlignment="1" applyProtection="1">
      <alignment horizontal="center" vertical="center" wrapText="1"/>
    </xf>
    <xf numFmtId="0" fontId="2" fillId="15" borderId="72" xfId="0" applyFont="1" applyFill="1" applyBorder="1" applyAlignment="1" applyProtection="1">
      <alignment horizontal="center" vertical="center" wrapText="1"/>
    </xf>
    <xf numFmtId="0" fontId="2" fillId="15" borderId="73" xfId="0" applyFont="1" applyFill="1" applyBorder="1" applyAlignment="1" applyProtection="1">
      <alignment horizontal="center" vertical="center" wrapText="1"/>
    </xf>
    <xf numFmtId="0" fontId="2" fillId="12" borderId="73" xfId="0" applyFont="1" applyFill="1" applyBorder="1" applyAlignment="1" applyProtection="1">
      <alignment horizontal="center" vertical="center" wrapText="1"/>
    </xf>
    <xf numFmtId="0" fontId="0" fillId="0" borderId="0" xfId="0" applyAlignment="1" applyProtection="1">
      <alignment vertical="center"/>
    </xf>
    <xf numFmtId="0" fontId="8" fillId="13" borderId="54" xfId="0" applyFont="1" applyFill="1" applyBorder="1" applyAlignment="1" applyProtection="1">
      <alignment horizontal="center" vertical="center" wrapText="1"/>
    </xf>
    <xf numFmtId="0" fontId="8" fillId="0" borderId="56" xfId="0" applyFont="1" applyBorder="1" applyAlignment="1" applyProtection="1">
      <alignment vertical="center" wrapText="1"/>
    </xf>
    <xf numFmtId="0" fontId="8" fillId="0" borderId="55" xfId="0" applyFont="1" applyBorder="1" applyAlignment="1" applyProtection="1">
      <alignment vertical="center" wrapText="1"/>
    </xf>
    <xf numFmtId="49" fontId="8" fillId="0" borderId="55" xfId="0" applyNumberFormat="1" applyFont="1" applyFill="1" applyBorder="1" applyAlignment="1" applyProtection="1">
      <alignment vertical="center" wrapText="1"/>
    </xf>
    <xf numFmtId="0" fontId="8" fillId="27" borderId="57" xfId="0" applyFont="1" applyFill="1" applyBorder="1" applyAlignment="1" applyProtection="1">
      <alignment horizontal="center" vertical="center" wrapText="1"/>
    </xf>
    <xf numFmtId="44" fontId="8" fillId="0" borderId="56" xfId="1" applyFont="1" applyBorder="1" applyAlignment="1" applyProtection="1">
      <alignment vertical="center" wrapText="1"/>
    </xf>
    <xf numFmtId="164" fontId="8" fillId="0" borderId="56" xfId="0" applyNumberFormat="1" applyFont="1" applyFill="1" applyBorder="1" applyAlignment="1" applyProtection="1">
      <alignment vertical="center" wrapText="1"/>
    </xf>
    <xf numFmtId="44" fontId="20" fillId="16" borderId="75" xfId="1" applyNumberFormat="1" applyFont="1" applyFill="1" applyBorder="1" applyAlignment="1" applyProtection="1">
      <alignment horizontal="center" vertical="center" wrapText="1"/>
    </xf>
    <xf numFmtId="166" fontId="20" fillId="16" borderId="76" xfId="1" applyNumberFormat="1" applyFont="1" applyFill="1" applyBorder="1" applyAlignment="1" applyProtection="1">
      <alignment vertical="center" wrapText="1"/>
    </xf>
    <xf numFmtId="0" fontId="8" fillId="7" borderId="76" xfId="1" applyNumberFormat="1" applyFont="1" applyFill="1" applyBorder="1" applyAlignment="1" applyProtection="1">
      <alignment vertical="center" wrapText="1"/>
    </xf>
    <xf numFmtId="0" fontId="8" fillId="13" borderId="58" xfId="0" applyFont="1" applyFill="1" applyBorder="1" applyAlignment="1" applyProtection="1">
      <alignment horizontal="center" vertical="center" wrapText="1"/>
    </xf>
    <xf numFmtId="0" fontId="8" fillId="0" borderId="57" xfId="0" applyFont="1" applyBorder="1" applyAlignment="1" applyProtection="1">
      <alignment vertical="center" wrapText="1"/>
    </xf>
    <xf numFmtId="0" fontId="8" fillId="0" borderId="59" xfId="0" applyFont="1" applyBorder="1" applyAlignment="1" applyProtection="1">
      <alignment vertical="center" wrapText="1"/>
    </xf>
    <xf numFmtId="49" fontId="8" fillId="0" borderId="59" xfId="0" applyNumberFormat="1" applyFont="1" applyFill="1" applyBorder="1" applyAlignment="1" applyProtection="1">
      <alignment vertical="center" wrapText="1"/>
    </xf>
    <xf numFmtId="44" fontId="8" fillId="0" borderId="57" xfId="1" applyFont="1" applyBorder="1" applyAlignment="1" applyProtection="1">
      <alignment vertical="center" wrapText="1"/>
    </xf>
    <xf numFmtId="164" fontId="8" fillId="0" borderId="57" xfId="0" applyNumberFormat="1" applyFont="1" applyFill="1" applyBorder="1" applyAlignment="1" applyProtection="1">
      <alignment vertical="center" wrapText="1"/>
    </xf>
    <xf numFmtId="44" fontId="20" fillId="0" borderId="75" xfId="1" applyNumberFormat="1" applyFont="1" applyBorder="1" applyAlignment="1" applyProtection="1">
      <alignment horizontal="center" vertical="center" wrapText="1"/>
    </xf>
    <xf numFmtId="166" fontId="20" fillId="0" borderId="76" xfId="1" applyNumberFormat="1" applyFont="1" applyBorder="1" applyAlignment="1" applyProtection="1">
      <alignment vertical="center" wrapText="1"/>
    </xf>
    <xf numFmtId="0" fontId="8" fillId="13" borderId="58" xfId="0" applyNumberFormat="1" applyFont="1" applyFill="1" applyBorder="1" applyAlignment="1" applyProtection="1">
      <alignment horizontal="center" vertical="center" wrapText="1"/>
    </xf>
    <xf numFmtId="0" fontId="3" fillId="0" borderId="0" xfId="0" applyFont="1" applyProtection="1"/>
    <xf numFmtId="0" fontId="0" fillId="0" borderId="0" xfId="0" applyProtection="1"/>
    <xf numFmtId="0" fontId="8" fillId="13" borderId="60" xfId="0" applyFont="1" applyFill="1" applyBorder="1" applyAlignment="1" applyProtection="1">
      <alignment horizontal="center" vertical="center" wrapText="1"/>
    </xf>
    <xf numFmtId="0" fontId="8" fillId="0" borderId="91" xfId="0" applyFont="1" applyBorder="1" applyAlignment="1" applyProtection="1">
      <alignment vertical="center" wrapText="1"/>
    </xf>
    <xf numFmtId="49" fontId="8" fillId="0" borderId="61" xfId="0" applyNumberFormat="1" applyFont="1" applyFill="1" applyBorder="1" applyAlignment="1" applyProtection="1">
      <alignment vertical="center" wrapText="1"/>
    </xf>
    <xf numFmtId="44" fontId="8" fillId="0" borderId="62" xfId="1" applyFont="1" applyBorder="1" applyAlignment="1" applyProtection="1">
      <alignment vertical="center" wrapText="1"/>
    </xf>
    <xf numFmtId="0" fontId="48" fillId="14" borderId="63" xfId="0" applyFont="1" applyFill="1" applyBorder="1" applyAlignment="1" applyProtection="1">
      <alignment horizontal="center" vertical="top" wrapText="1"/>
    </xf>
    <xf numFmtId="0" fontId="48" fillId="14" borderId="64" xfId="0" applyFont="1" applyFill="1" applyBorder="1" applyAlignment="1" applyProtection="1">
      <alignment horizontal="left" vertical="top" wrapText="1"/>
    </xf>
    <xf numFmtId="0" fontId="48" fillId="14" borderId="64" xfId="0" applyFont="1" applyFill="1" applyBorder="1" applyAlignment="1" applyProtection="1">
      <alignment horizontal="center" vertical="top" wrapText="1"/>
    </xf>
    <xf numFmtId="44" fontId="48" fillId="14" borderId="65" xfId="0" applyNumberFormat="1" applyFont="1" applyFill="1" applyBorder="1" applyAlignment="1" applyProtection="1">
      <alignment horizontal="left" vertical="top" wrapText="1"/>
    </xf>
    <xf numFmtId="44" fontId="48" fillId="14" borderId="66" xfId="0" applyNumberFormat="1" applyFont="1" applyFill="1" applyBorder="1" applyAlignment="1" applyProtection="1">
      <alignment horizontal="left" vertical="top" wrapText="1"/>
    </xf>
    <xf numFmtId="0" fontId="48" fillId="12" borderId="82" xfId="0" applyFont="1" applyFill="1" applyBorder="1" applyAlignment="1" applyProtection="1">
      <alignment vertical="top" wrapText="1"/>
    </xf>
    <xf numFmtId="164" fontId="48" fillId="12" borderId="82" xfId="0" applyNumberFormat="1" applyFont="1" applyFill="1" applyBorder="1" applyAlignment="1" applyProtection="1">
      <alignment vertical="top" wrapText="1"/>
    </xf>
    <xf numFmtId="0" fontId="0" fillId="0" borderId="68" xfId="0" applyBorder="1" applyProtection="1"/>
    <xf numFmtId="44" fontId="0" fillId="0" borderId="0" xfId="1" applyFont="1"/>
    <xf numFmtId="44" fontId="8" fillId="0" borderId="0" xfId="1" applyFont="1" applyAlignment="1">
      <alignment vertical="center"/>
    </xf>
    <xf numFmtId="44" fontId="8" fillId="0" borderId="0" xfId="1" applyFont="1"/>
    <xf numFmtId="0" fontId="0" fillId="0" borderId="0" xfId="0" applyNumberFormat="1"/>
    <xf numFmtId="0" fontId="8" fillId="3" borderId="103" xfId="0" applyNumberFormat="1" applyFont="1" applyFill="1" applyBorder="1" applyAlignment="1" applyProtection="1">
      <alignment vertical="center"/>
      <protection locked="0"/>
    </xf>
    <xf numFmtId="0" fontId="8" fillId="3" borderId="112" xfId="0" applyNumberFormat="1" applyFont="1" applyFill="1" applyBorder="1" applyProtection="1">
      <protection locked="0"/>
    </xf>
    <xf numFmtId="0" fontId="3" fillId="7" borderId="4" xfId="0" applyFont="1" applyFill="1" applyBorder="1" applyAlignment="1"/>
    <xf numFmtId="0" fontId="27" fillId="0" borderId="67" xfId="0" applyFont="1" applyBorder="1" applyAlignment="1">
      <alignment horizontal="left" vertical="center" wrapText="1"/>
    </xf>
    <xf numFmtId="0" fontId="42" fillId="7" borderId="16" xfId="0" applyFont="1" applyFill="1" applyBorder="1" applyAlignment="1">
      <alignment horizontal="center" vertical="center"/>
    </xf>
    <xf numFmtId="0" fontId="42" fillId="7" borderId="17" xfId="0" applyFont="1" applyFill="1" applyBorder="1" applyAlignment="1">
      <alignment horizontal="center" vertical="center"/>
    </xf>
    <xf numFmtId="0" fontId="42" fillId="7" borderId="18" xfId="0" applyFont="1" applyFill="1" applyBorder="1" applyAlignment="1">
      <alignment horizontal="center" vertical="center"/>
    </xf>
    <xf numFmtId="0" fontId="42" fillId="7" borderId="19" xfId="0" applyFont="1" applyFill="1" applyBorder="1" applyAlignment="1">
      <alignment horizontal="center" vertical="center"/>
    </xf>
    <xf numFmtId="0" fontId="42" fillId="7" borderId="20" xfId="0" applyFont="1" applyFill="1" applyBorder="1" applyAlignment="1">
      <alignment horizontal="center" vertical="center"/>
    </xf>
    <xf numFmtId="0" fontId="42" fillId="7" borderId="21" xfId="0" applyFont="1" applyFill="1" applyBorder="1" applyAlignment="1">
      <alignment horizontal="center" vertical="center"/>
    </xf>
    <xf numFmtId="0" fontId="10" fillId="8" borderId="16" xfId="0" applyFont="1" applyFill="1" applyBorder="1" applyAlignment="1">
      <alignment horizontal="left" vertical="top" wrapText="1"/>
    </xf>
    <xf numFmtId="0" fontId="10" fillId="8" borderId="17" xfId="0" applyFont="1" applyFill="1" applyBorder="1" applyAlignment="1">
      <alignment horizontal="left" vertical="top" wrapText="1"/>
    </xf>
    <xf numFmtId="0" fontId="10" fillId="8" borderId="18" xfId="0" applyFont="1" applyFill="1" applyBorder="1" applyAlignment="1">
      <alignment horizontal="left" vertical="top" wrapText="1"/>
    </xf>
    <xf numFmtId="0" fontId="0" fillId="7" borderId="14" xfId="0" applyFont="1" applyFill="1" applyBorder="1" applyAlignment="1">
      <alignment horizontal="center"/>
    </xf>
    <xf numFmtId="0" fontId="0" fillId="7" borderId="23" xfId="0" applyFont="1" applyFill="1" applyBorder="1" applyAlignment="1">
      <alignment horizontal="center"/>
    </xf>
    <xf numFmtId="0" fontId="0" fillId="8" borderId="24" xfId="0" applyFont="1" applyFill="1" applyBorder="1" applyAlignment="1">
      <alignment horizontal="left" vertical="top" wrapText="1"/>
    </xf>
    <xf numFmtId="0" fontId="0" fillId="8" borderId="0" xfId="0" applyFont="1" applyFill="1" applyBorder="1" applyAlignment="1">
      <alignment horizontal="left" vertical="top" wrapText="1"/>
    </xf>
    <xf numFmtId="0" fontId="0" fillId="8" borderId="25" xfId="0" applyFont="1" applyFill="1" applyBorder="1" applyAlignment="1">
      <alignment horizontal="left" vertical="top" wrapText="1"/>
    </xf>
    <xf numFmtId="0" fontId="15" fillId="0" borderId="34" xfId="0" applyFont="1" applyBorder="1" applyAlignment="1">
      <alignment horizontal="left" vertical="center"/>
    </xf>
    <xf numFmtId="0" fontId="3" fillId="8" borderId="3"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3" xfId="0" applyFont="1" applyFill="1" applyBorder="1" applyAlignment="1">
      <alignment horizontal="center" vertical="center"/>
    </xf>
    <xf numFmtId="0" fontId="3" fillId="8" borderId="4" xfId="0" applyFont="1" applyFill="1" applyBorder="1" applyAlignment="1">
      <alignment horizontal="center" vertical="center"/>
    </xf>
    <xf numFmtId="0" fontId="15" fillId="0" borderId="0" xfId="0" applyFont="1" applyBorder="1" applyAlignment="1">
      <alignment horizontal="left" vertical="top"/>
    </xf>
    <xf numFmtId="0" fontId="15" fillId="0" borderId="0" xfId="0" applyFont="1" applyBorder="1" applyAlignment="1">
      <alignment horizontal="center" vertical="top"/>
    </xf>
    <xf numFmtId="0" fontId="43" fillId="0" borderId="0" xfId="0" applyFont="1" applyAlignment="1">
      <alignment horizontal="left" vertical="top"/>
    </xf>
    <xf numFmtId="0" fontId="0" fillId="3" borderId="19" xfId="0" applyFont="1" applyFill="1" applyBorder="1" applyAlignment="1" applyProtection="1">
      <alignment horizontal="left"/>
      <protection locked="0"/>
    </xf>
    <xf numFmtId="0" fontId="0" fillId="3" borderId="20" xfId="0" applyFont="1" applyFill="1" applyBorder="1" applyAlignment="1" applyProtection="1">
      <alignment horizontal="left"/>
      <protection locked="0"/>
    </xf>
    <xf numFmtId="0" fontId="0" fillId="3" borderId="21" xfId="0" applyFont="1" applyFill="1" applyBorder="1" applyAlignment="1" applyProtection="1">
      <alignment horizontal="left"/>
      <protection locked="0"/>
    </xf>
    <xf numFmtId="0" fontId="15" fillId="0" borderId="30" xfId="0" applyFont="1" applyBorder="1" applyAlignment="1">
      <alignment horizontal="left" vertical="center"/>
    </xf>
    <xf numFmtId="0" fontId="15" fillId="0" borderId="31" xfId="0" applyFont="1" applyBorder="1" applyAlignment="1">
      <alignment horizontal="left" vertical="center"/>
    </xf>
    <xf numFmtId="0" fontId="15" fillId="0" borderId="32" xfId="0" applyFont="1" applyBorder="1" applyAlignment="1">
      <alignment horizontal="left" vertical="center"/>
    </xf>
    <xf numFmtId="0" fontId="0" fillId="0" borderId="0" xfId="0" applyFont="1" applyAlignment="1">
      <alignment horizontal="left" vertical="top" wrapText="1"/>
    </xf>
    <xf numFmtId="0" fontId="12" fillId="7" borderId="14" xfId="0" applyFont="1" applyFill="1" applyBorder="1" applyAlignment="1">
      <alignment horizontal="left"/>
    </xf>
    <xf numFmtId="0" fontId="12" fillId="7" borderId="23" xfId="0" applyFont="1" applyFill="1" applyBorder="1" applyAlignment="1">
      <alignment horizontal="left"/>
    </xf>
    <xf numFmtId="0" fontId="15" fillId="0" borderId="34" xfId="0" applyFont="1" applyBorder="1" applyAlignment="1">
      <alignment horizontal="center" vertical="center"/>
    </xf>
    <xf numFmtId="0" fontId="0" fillId="3" borderId="42" xfId="0" applyFont="1" applyFill="1" applyBorder="1" applyAlignment="1" applyProtection="1">
      <alignment horizontal="left"/>
      <protection locked="0"/>
    </xf>
    <xf numFmtId="0" fontId="0" fillId="6" borderId="19" xfId="0" quotePrefix="1" applyFont="1" applyFill="1" applyBorder="1" applyAlignment="1">
      <alignment horizontal="left"/>
    </xf>
    <xf numFmtId="0" fontId="0" fillId="6" borderId="20" xfId="0" applyFont="1" applyFill="1" applyBorder="1" applyAlignment="1">
      <alignment horizontal="left"/>
    </xf>
    <xf numFmtId="0" fontId="0" fillId="6" borderId="21" xfId="0" applyFont="1" applyFill="1" applyBorder="1" applyAlignment="1">
      <alignment horizontal="left"/>
    </xf>
    <xf numFmtId="0" fontId="0" fillId="3" borderId="35" xfId="0" applyFont="1" applyFill="1" applyBorder="1" applyAlignment="1" applyProtection="1">
      <alignment horizontal="left"/>
      <protection locked="0"/>
    </xf>
    <xf numFmtId="0" fontId="0" fillId="3" borderId="33" xfId="0" applyFont="1" applyFill="1" applyBorder="1" applyAlignment="1" applyProtection="1">
      <alignment horizontal="left"/>
      <protection locked="0"/>
    </xf>
    <xf numFmtId="0" fontId="0" fillId="3" borderId="36" xfId="0" applyFont="1" applyFill="1" applyBorder="1" applyAlignment="1" applyProtection="1">
      <alignment horizontal="left"/>
      <protection locked="0"/>
    </xf>
    <xf numFmtId="0" fontId="16" fillId="0" borderId="30" xfId="0" applyFont="1" applyBorder="1" applyAlignment="1">
      <alignment horizontal="left" vertical="center"/>
    </xf>
    <xf numFmtId="0" fontId="16" fillId="0" borderId="32" xfId="0" applyFont="1" applyBorder="1" applyAlignment="1">
      <alignment horizontal="left" vertical="center"/>
    </xf>
    <xf numFmtId="0" fontId="0" fillId="3" borderId="35" xfId="0" applyFont="1" applyFill="1" applyBorder="1" applyAlignment="1" applyProtection="1">
      <alignment horizontal="left" vertical="center"/>
      <protection locked="0"/>
    </xf>
    <xf numFmtId="0" fontId="0" fillId="3" borderId="36" xfId="0" applyFont="1" applyFill="1" applyBorder="1" applyAlignment="1" applyProtection="1">
      <alignment horizontal="left" vertical="center"/>
      <protection locked="0"/>
    </xf>
    <xf numFmtId="0" fontId="16" fillId="0" borderId="31" xfId="0" applyFont="1" applyBorder="1" applyAlignment="1">
      <alignment horizontal="left" vertical="center"/>
    </xf>
    <xf numFmtId="0" fontId="0" fillId="3" borderId="33" xfId="0" applyFont="1" applyFill="1" applyBorder="1" applyAlignment="1" applyProtection="1">
      <alignment horizontal="left" vertical="center"/>
      <protection locked="0"/>
    </xf>
    <xf numFmtId="0" fontId="17" fillId="8" borderId="22" xfId="0" applyFont="1" applyFill="1" applyBorder="1" applyAlignment="1">
      <alignment horizontal="left" vertical="center" wrapText="1"/>
    </xf>
    <xf numFmtId="0" fontId="17" fillId="8" borderId="14" xfId="0" applyFont="1" applyFill="1" applyBorder="1" applyAlignment="1">
      <alignment horizontal="left" vertical="center" wrapText="1"/>
    </xf>
    <xf numFmtId="0" fontId="17" fillId="8" borderId="23" xfId="0" applyFont="1" applyFill="1" applyBorder="1" applyAlignment="1">
      <alignment horizontal="left" vertical="center" wrapText="1"/>
    </xf>
    <xf numFmtId="0" fontId="12" fillId="7" borderId="14" xfId="0" applyFont="1" applyFill="1" applyBorder="1" applyAlignment="1">
      <alignment horizontal="left" vertical="center"/>
    </xf>
    <xf numFmtId="0" fontId="12" fillId="7" borderId="23" xfId="0" applyFont="1" applyFill="1" applyBorder="1" applyAlignment="1">
      <alignment horizontal="left" vertical="center"/>
    </xf>
    <xf numFmtId="0" fontId="20" fillId="7" borderId="2" xfId="0" applyFont="1" applyFill="1" applyBorder="1" applyAlignment="1">
      <alignment horizontal="center"/>
    </xf>
    <xf numFmtId="0" fontId="20" fillId="7" borderId="3" xfId="0" applyFont="1" applyFill="1" applyBorder="1" applyAlignment="1">
      <alignment horizontal="center"/>
    </xf>
    <xf numFmtId="0" fontId="20" fillId="7" borderId="4" xfId="0" applyFont="1" applyFill="1" applyBorder="1" applyAlignment="1">
      <alignment horizontal="center"/>
    </xf>
    <xf numFmtId="0" fontId="0" fillId="6" borderId="14" xfId="0" applyFont="1" applyFill="1" applyBorder="1" applyAlignment="1">
      <alignment horizontal="left" vertical="center" wrapText="1"/>
    </xf>
    <xf numFmtId="0" fontId="0" fillId="6" borderId="23" xfId="0" applyFont="1" applyFill="1" applyBorder="1" applyAlignment="1">
      <alignment horizontal="left" vertical="center" wrapText="1"/>
    </xf>
    <xf numFmtId="0" fontId="8" fillId="3" borderId="16" xfId="1" applyNumberFormat="1" applyFont="1" applyFill="1" applyBorder="1" applyAlignment="1" applyProtection="1">
      <alignment horizontal="left" vertical="top"/>
      <protection locked="0"/>
    </xf>
    <xf numFmtId="0" fontId="8" fillId="3" borderId="17" xfId="1" applyNumberFormat="1" applyFont="1" applyFill="1" applyBorder="1" applyAlignment="1" applyProtection="1">
      <alignment horizontal="left" vertical="top"/>
      <protection locked="0"/>
    </xf>
    <xf numFmtId="0" fontId="8" fillId="3" borderId="18" xfId="1" applyNumberFormat="1" applyFont="1" applyFill="1" applyBorder="1" applyAlignment="1" applyProtection="1">
      <alignment horizontal="left" vertical="top"/>
      <protection locked="0"/>
    </xf>
    <xf numFmtId="0" fontId="8" fillId="3" borderId="19" xfId="1" applyNumberFormat="1" applyFont="1" applyFill="1" applyBorder="1" applyAlignment="1" applyProtection="1">
      <alignment horizontal="left" vertical="top"/>
      <protection locked="0"/>
    </xf>
    <xf numFmtId="0" fontId="8" fillId="3" borderId="20" xfId="1" applyNumberFormat="1" applyFont="1" applyFill="1" applyBorder="1" applyAlignment="1" applyProtection="1">
      <alignment horizontal="left" vertical="top"/>
      <protection locked="0"/>
    </xf>
    <xf numFmtId="0" fontId="8" fillId="3" borderId="21" xfId="1" applyNumberFormat="1" applyFont="1" applyFill="1" applyBorder="1" applyAlignment="1" applyProtection="1">
      <alignment horizontal="left" vertical="top"/>
      <protection locked="0"/>
    </xf>
    <xf numFmtId="0" fontId="8" fillId="9" borderId="138" xfId="0" applyFont="1" applyFill="1" applyBorder="1" applyAlignment="1">
      <alignment horizontal="center" vertical="center" wrapText="1"/>
    </xf>
    <xf numFmtId="0" fontId="8" fillId="9" borderId="136" xfId="0" applyFont="1" applyFill="1" applyBorder="1" applyAlignment="1">
      <alignment horizontal="center" vertical="center" wrapText="1"/>
    </xf>
    <xf numFmtId="44" fontId="0" fillId="3" borderId="115" xfId="1" applyFont="1" applyFill="1" applyBorder="1" applyAlignment="1" applyProtection="1">
      <alignment horizontal="center" vertical="center"/>
      <protection locked="0"/>
    </xf>
    <xf numFmtId="44" fontId="0" fillId="3" borderId="139" xfId="1" applyFont="1" applyFill="1" applyBorder="1" applyAlignment="1" applyProtection="1">
      <alignment horizontal="center" vertical="center"/>
      <protection locked="0"/>
    </xf>
    <xf numFmtId="0" fontId="0" fillId="7" borderId="2" xfId="0" applyFont="1" applyFill="1" applyBorder="1" applyAlignment="1">
      <alignment horizontal="center"/>
    </xf>
    <xf numFmtId="0" fontId="0" fillId="7" borderId="3" xfId="0" applyFont="1" applyFill="1" applyBorder="1" applyAlignment="1">
      <alignment horizontal="center"/>
    </xf>
    <xf numFmtId="0" fontId="0" fillId="7" borderId="4" xfId="0" applyFont="1" applyFill="1" applyBorder="1" applyAlignment="1">
      <alignment horizontal="center"/>
    </xf>
    <xf numFmtId="0" fontId="0" fillId="6" borderId="1" xfId="0" applyFont="1" applyFill="1" applyBorder="1" applyAlignment="1">
      <alignment horizontal="left" vertical="center"/>
    </xf>
    <xf numFmtId="0" fontId="0" fillId="6" borderId="2" xfId="0" applyFont="1" applyFill="1" applyBorder="1" applyAlignment="1">
      <alignment horizontal="left" vertical="center"/>
    </xf>
    <xf numFmtId="0" fontId="8" fillId="8" borderId="22"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23" xfId="0" applyFont="1" applyFill="1" applyBorder="1" applyAlignment="1">
      <alignment horizontal="center" vertical="center"/>
    </xf>
    <xf numFmtId="0" fontId="8" fillId="8" borderId="22" xfId="0" applyFont="1" applyFill="1" applyBorder="1" applyAlignment="1">
      <alignment horizontal="left" vertical="center" wrapText="1"/>
    </xf>
    <xf numFmtId="0" fontId="8" fillId="8" borderId="14" xfId="0" applyFont="1" applyFill="1" applyBorder="1" applyAlignment="1">
      <alignment horizontal="left" vertical="center" wrapText="1"/>
    </xf>
    <xf numFmtId="0" fontId="8" fillId="8" borderId="23" xfId="0" applyFont="1" applyFill="1" applyBorder="1" applyAlignment="1">
      <alignment horizontal="left" vertical="center" wrapText="1"/>
    </xf>
    <xf numFmtId="0" fontId="8" fillId="3" borderId="22" xfId="0" applyFont="1" applyFill="1" applyBorder="1" applyAlignment="1" applyProtection="1">
      <alignment horizontal="left" vertical="center" wrapText="1"/>
      <protection locked="0"/>
    </xf>
    <xf numFmtId="0" fontId="8" fillId="3" borderId="14" xfId="0" applyFont="1" applyFill="1" applyBorder="1" applyAlignment="1" applyProtection="1">
      <alignment horizontal="left" vertical="center" wrapText="1"/>
      <protection locked="0"/>
    </xf>
    <xf numFmtId="0" fontId="8" fillId="3" borderId="23" xfId="0" applyFont="1" applyFill="1" applyBorder="1" applyAlignment="1" applyProtection="1">
      <alignment horizontal="left" vertical="center" wrapText="1"/>
      <protection locked="0"/>
    </xf>
    <xf numFmtId="0" fontId="8" fillId="8" borderId="22" xfId="0" applyFont="1" applyFill="1" applyBorder="1" applyAlignment="1">
      <alignment horizontal="center" vertical="center" wrapText="1"/>
    </xf>
    <xf numFmtId="0" fontId="8" fillId="8" borderId="14" xfId="0" applyFont="1" applyFill="1" applyBorder="1" applyAlignment="1">
      <alignment horizontal="center" vertical="center" wrapText="1"/>
    </xf>
    <xf numFmtId="0" fontId="8" fillId="8" borderId="23" xfId="0" applyFont="1" applyFill="1" applyBorder="1" applyAlignment="1">
      <alignment horizontal="center" vertical="center" wrapText="1"/>
    </xf>
    <xf numFmtId="0" fontId="8" fillId="8" borderId="22" xfId="0" applyFont="1" applyFill="1" applyBorder="1" applyAlignment="1">
      <alignment horizontal="right" vertical="center" wrapText="1"/>
    </xf>
    <xf numFmtId="0" fontId="8" fillId="8" borderId="14" xfId="0" applyFont="1" applyFill="1" applyBorder="1" applyAlignment="1">
      <alignment horizontal="right" vertical="center" wrapText="1"/>
    </xf>
    <xf numFmtId="0" fontId="8" fillId="8" borderId="23" xfId="0" applyFont="1" applyFill="1" applyBorder="1" applyAlignment="1">
      <alignment horizontal="right" vertical="center" wrapText="1"/>
    </xf>
    <xf numFmtId="0" fontId="20" fillId="8" borderId="22" xfId="0" applyFont="1" applyFill="1" applyBorder="1" applyAlignment="1">
      <alignment horizontal="right" vertical="center" wrapText="1"/>
    </xf>
    <xf numFmtId="0" fontId="20" fillId="8" borderId="14" xfId="0" applyFont="1" applyFill="1" applyBorder="1" applyAlignment="1">
      <alignment horizontal="right" vertical="center" wrapText="1"/>
    </xf>
    <xf numFmtId="44" fontId="8" fillId="8" borderId="30" xfId="1" applyFont="1" applyFill="1" applyBorder="1" applyAlignment="1">
      <alignment horizontal="center" vertical="center" wrapText="1"/>
    </xf>
    <xf numFmtId="44" fontId="8" fillId="8" borderId="32" xfId="1" applyFont="1" applyFill="1" applyBorder="1" applyAlignment="1">
      <alignment horizontal="center" vertical="center" wrapText="1"/>
    </xf>
    <xf numFmtId="0" fontId="12" fillId="7" borderId="22" xfId="0" applyFont="1" applyFill="1" applyBorder="1" applyAlignment="1">
      <alignment horizontal="left"/>
    </xf>
    <xf numFmtId="0" fontId="0" fillId="6" borderId="19" xfId="0" applyFont="1" applyFill="1" applyBorder="1" applyAlignment="1">
      <alignment horizontal="left" vertical="center"/>
    </xf>
    <xf numFmtId="0" fontId="0" fillId="6" borderId="20" xfId="0" applyFont="1" applyFill="1" applyBorder="1" applyAlignment="1">
      <alignment horizontal="left" vertical="center"/>
    </xf>
    <xf numFmtId="0" fontId="0" fillId="6" borderId="21" xfId="0" applyFont="1" applyFill="1" applyBorder="1" applyAlignment="1">
      <alignment horizontal="left" vertical="center"/>
    </xf>
    <xf numFmtId="0" fontId="12" fillId="7" borderId="22" xfId="0" applyFont="1" applyFill="1" applyBorder="1" applyAlignment="1">
      <alignment horizontal="left" vertical="center"/>
    </xf>
    <xf numFmtId="0" fontId="9" fillId="7" borderId="14" xfId="0" applyFont="1" applyFill="1" applyBorder="1" applyAlignment="1">
      <alignment horizontal="left" vertical="center"/>
    </xf>
    <xf numFmtId="0" fontId="9" fillId="7" borderId="23" xfId="0" applyFont="1" applyFill="1" applyBorder="1" applyAlignment="1">
      <alignment horizontal="left" vertical="center"/>
    </xf>
    <xf numFmtId="0" fontId="20" fillId="7" borderId="3" xfId="0" applyFont="1" applyFill="1" applyBorder="1" applyAlignment="1">
      <alignment horizontal="center" vertical="center"/>
    </xf>
    <xf numFmtId="0" fontId="20" fillId="7" borderId="4" xfId="0" applyFont="1" applyFill="1" applyBorder="1" applyAlignment="1">
      <alignment horizontal="center" vertical="center"/>
    </xf>
    <xf numFmtId="0" fontId="8" fillId="8" borderId="38" xfId="1" applyNumberFormat="1" applyFont="1" applyFill="1" applyBorder="1" applyAlignment="1">
      <alignment horizontal="left" vertical="center" wrapText="1"/>
    </xf>
    <xf numFmtId="0" fontId="8" fillId="8" borderId="46" xfId="1" applyNumberFormat="1" applyFont="1" applyFill="1" applyBorder="1" applyAlignment="1">
      <alignment horizontal="left" vertical="center" wrapText="1"/>
    </xf>
    <xf numFmtId="44" fontId="20" fillId="8" borderId="37" xfId="1" applyFont="1" applyFill="1" applyBorder="1" applyAlignment="1">
      <alignment horizontal="center" vertical="center"/>
    </xf>
    <xf numFmtId="44" fontId="20" fillId="8" borderId="46" xfId="1" applyFont="1" applyFill="1" applyBorder="1" applyAlignment="1">
      <alignment horizontal="center" vertical="center"/>
    </xf>
    <xf numFmtId="44" fontId="8" fillId="8" borderId="31" xfId="1" applyFont="1" applyFill="1" applyBorder="1" applyAlignment="1">
      <alignment horizontal="center" vertical="center" wrapText="1"/>
    </xf>
    <xf numFmtId="44" fontId="8" fillId="8" borderId="35" xfId="1" applyFont="1" applyFill="1" applyBorder="1" applyAlignment="1">
      <alignment horizontal="center" vertical="center" wrapText="1"/>
    </xf>
    <xf numFmtId="44" fontId="8" fillId="8" borderId="36" xfId="1" applyFont="1" applyFill="1" applyBorder="1" applyAlignment="1">
      <alignment horizontal="center" vertical="center" wrapText="1"/>
    </xf>
    <xf numFmtId="44" fontId="8" fillId="8" borderId="33" xfId="1" applyFont="1" applyFill="1" applyBorder="1" applyAlignment="1">
      <alignment horizontal="center" vertical="center" wrapText="1"/>
    </xf>
    <xf numFmtId="0" fontId="20" fillId="8" borderId="22" xfId="0" applyFont="1" applyFill="1" applyBorder="1" applyAlignment="1">
      <alignment horizontal="center" vertical="center" wrapText="1"/>
    </xf>
    <xf numFmtId="0" fontId="20" fillId="8" borderId="14" xfId="0" applyFont="1" applyFill="1" applyBorder="1" applyAlignment="1">
      <alignment horizontal="center" vertical="center" wrapText="1"/>
    </xf>
    <xf numFmtId="44" fontId="8" fillId="8" borderId="22" xfId="1" applyFont="1" applyFill="1" applyBorder="1" applyAlignment="1">
      <alignment horizontal="center" vertical="center" wrapText="1"/>
    </xf>
    <xf numFmtId="44" fontId="8" fillId="8" borderId="23" xfId="1" applyFont="1" applyFill="1" applyBorder="1" applyAlignment="1">
      <alignment horizontal="center" vertical="center" wrapText="1"/>
    </xf>
    <xf numFmtId="44" fontId="8" fillId="8" borderId="14" xfId="1" applyFont="1" applyFill="1" applyBorder="1" applyAlignment="1">
      <alignment horizontal="center" vertical="center" wrapText="1"/>
    </xf>
    <xf numFmtId="0" fontId="8" fillId="6" borderId="1" xfId="0" applyFont="1" applyFill="1" applyBorder="1" applyAlignment="1">
      <alignment horizontal="left" vertical="center"/>
    </xf>
    <xf numFmtId="0" fontId="8" fillId="7" borderId="2" xfId="0" applyFont="1" applyFill="1" applyBorder="1" applyAlignment="1">
      <alignment horizontal="center"/>
    </xf>
    <xf numFmtId="0" fontId="8" fillId="7" borderId="3" xfId="0" applyFont="1" applyFill="1" applyBorder="1" applyAlignment="1">
      <alignment horizontal="center"/>
    </xf>
    <xf numFmtId="0" fontId="8" fillId="7" borderId="4" xfId="0" applyFont="1" applyFill="1" applyBorder="1" applyAlignment="1">
      <alignment horizontal="center"/>
    </xf>
    <xf numFmtId="0" fontId="8" fillId="8" borderId="16" xfId="0" applyFont="1" applyFill="1" applyBorder="1" applyAlignment="1">
      <alignment horizontal="center" vertical="center" wrapText="1"/>
    </xf>
    <xf numFmtId="0" fontId="8" fillId="8" borderId="17" xfId="0" applyFont="1" applyFill="1" applyBorder="1" applyAlignment="1">
      <alignment horizontal="center" vertical="center" wrapText="1"/>
    </xf>
    <xf numFmtId="0" fontId="8" fillId="8" borderId="19" xfId="0" applyFont="1" applyFill="1" applyBorder="1" applyAlignment="1">
      <alignment horizontal="center" vertical="center" wrapText="1"/>
    </xf>
    <xf numFmtId="0" fontId="8" fillId="8" borderId="20" xfId="0" applyFont="1" applyFill="1" applyBorder="1" applyAlignment="1">
      <alignment horizontal="center" vertical="center" wrapText="1"/>
    </xf>
    <xf numFmtId="0" fontId="8" fillId="8" borderId="16" xfId="0" applyFont="1" applyFill="1" applyBorder="1" applyAlignment="1">
      <alignment horizontal="center" wrapText="1"/>
    </xf>
    <xf numFmtId="0" fontId="8" fillId="8" borderId="18" xfId="0" applyFont="1" applyFill="1" applyBorder="1" applyAlignment="1">
      <alignment horizontal="center" wrapText="1"/>
    </xf>
    <xf numFmtId="0" fontId="8" fillId="8" borderId="17" xfId="0" applyFont="1" applyFill="1" applyBorder="1" applyAlignment="1">
      <alignment horizontal="center" wrapText="1"/>
    </xf>
    <xf numFmtId="0" fontId="12" fillId="7" borderId="14" xfId="0" applyFont="1" applyFill="1" applyBorder="1" applyAlignment="1">
      <alignment horizontal="left" vertical="center" wrapText="1"/>
    </xf>
    <xf numFmtId="0" fontId="12" fillId="7" borderId="23" xfId="0" applyFont="1" applyFill="1" applyBorder="1" applyAlignment="1">
      <alignment horizontal="left" vertical="center" wrapText="1"/>
    </xf>
    <xf numFmtId="0" fontId="9" fillId="7" borderId="14" xfId="0" applyFont="1" applyFill="1" applyBorder="1" applyAlignment="1">
      <alignment horizontal="left"/>
    </xf>
    <xf numFmtId="0" fontId="9" fillId="7" borderId="23" xfId="0" applyFont="1" applyFill="1" applyBorder="1" applyAlignment="1">
      <alignment horizontal="left"/>
    </xf>
    <xf numFmtId="0" fontId="0" fillId="7" borderId="1" xfId="0" applyFont="1" applyFill="1" applyBorder="1" applyAlignment="1">
      <alignment horizontal="center"/>
    </xf>
    <xf numFmtId="0" fontId="0" fillId="8" borderId="1" xfId="0" quotePrefix="1" applyFont="1" applyFill="1" applyBorder="1" applyAlignment="1">
      <alignment horizontal="left" vertical="center" wrapText="1"/>
    </xf>
    <xf numFmtId="0" fontId="0" fillId="8" borderId="1" xfId="0" applyFont="1" applyFill="1" applyBorder="1" applyAlignment="1">
      <alignment horizontal="left" vertical="center" wrapText="1"/>
    </xf>
    <xf numFmtId="0" fontId="0" fillId="8" borderId="1" xfId="1" quotePrefix="1" applyNumberFormat="1" applyFont="1" applyFill="1" applyBorder="1" applyAlignment="1">
      <alignment horizontal="left"/>
    </xf>
    <xf numFmtId="0" fontId="0" fillId="8" borderId="1" xfId="1" applyNumberFormat="1" applyFont="1" applyFill="1" applyBorder="1" applyAlignment="1">
      <alignment horizontal="left"/>
    </xf>
    <xf numFmtId="0" fontId="0" fillId="0" borderId="37" xfId="0" applyFont="1" applyBorder="1" applyAlignment="1">
      <alignment horizontal="left" vertical="center" wrapText="1"/>
    </xf>
    <xf numFmtId="0" fontId="0" fillId="0" borderId="38" xfId="0" applyFont="1" applyBorder="1" applyAlignment="1">
      <alignment horizontal="left" vertical="center" wrapText="1"/>
    </xf>
    <xf numFmtId="0" fontId="0" fillId="0" borderId="46" xfId="0" applyFont="1" applyBorder="1" applyAlignment="1">
      <alignment horizontal="left" vertical="center" wrapText="1"/>
    </xf>
    <xf numFmtId="0" fontId="22" fillId="3" borderId="0" xfId="0" applyFont="1" applyFill="1" applyAlignment="1" applyProtection="1">
      <alignment horizontal="center"/>
      <protection locked="0"/>
    </xf>
    <xf numFmtId="0" fontId="22" fillId="3" borderId="20" xfId="0" applyFont="1" applyFill="1" applyBorder="1" applyAlignment="1" applyProtection="1">
      <alignment horizontal="center"/>
      <protection locked="0"/>
    </xf>
    <xf numFmtId="14" fontId="22" fillId="3" borderId="111" xfId="0" applyNumberFormat="1" applyFont="1" applyFill="1" applyBorder="1" applyAlignment="1" applyProtection="1">
      <alignment horizontal="center"/>
      <protection locked="0"/>
    </xf>
    <xf numFmtId="0" fontId="22" fillId="3" borderId="48" xfId="0" applyFont="1" applyFill="1" applyBorder="1" applyAlignment="1" applyProtection="1">
      <alignment horizontal="center"/>
      <protection locked="0"/>
    </xf>
    <xf numFmtId="0" fontId="22" fillId="3" borderId="0" xfId="0" applyFont="1" applyFill="1" applyBorder="1" applyAlignment="1" applyProtection="1">
      <alignment horizontal="center"/>
      <protection locked="0"/>
    </xf>
    <xf numFmtId="0" fontId="16" fillId="0" borderId="17" xfId="0" applyFont="1" applyBorder="1" applyAlignment="1">
      <alignment horizontal="center"/>
    </xf>
    <xf numFmtId="0" fontId="15" fillId="0" borderId="17" xfId="0" applyFont="1" applyBorder="1" applyAlignment="1">
      <alignment horizontal="center"/>
    </xf>
    <xf numFmtId="0" fontId="0" fillId="0" borderId="19" xfId="0" applyFont="1" applyBorder="1" applyAlignment="1">
      <alignment horizontal="left" vertical="center"/>
    </xf>
    <xf numFmtId="0" fontId="0" fillId="0" borderId="20" xfId="0" applyFont="1" applyBorder="1" applyAlignment="1">
      <alignment horizontal="left" vertical="center"/>
    </xf>
    <xf numFmtId="0" fontId="0" fillId="0" borderId="21" xfId="0" applyFont="1" applyBorder="1" applyAlignment="1">
      <alignment horizontal="left" vertical="center"/>
    </xf>
    <xf numFmtId="0" fontId="9" fillId="7" borderId="22" xfId="0" applyFont="1" applyFill="1" applyBorder="1" applyAlignment="1">
      <alignment horizontal="left" vertical="center"/>
    </xf>
    <xf numFmtId="0" fontId="0" fillId="0" borderId="22" xfId="0" applyFont="1" applyBorder="1" applyAlignment="1">
      <alignment horizontal="left" vertical="top" wrapText="1"/>
    </xf>
    <xf numFmtId="0" fontId="0" fillId="0" borderId="14" xfId="0" applyFont="1" applyBorder="1" applyAlignment="1">
      <alignment horizontal="left" vertical="top" wrapText="1"/>
    </xf>
    <xf numFmtId="0" fontId="0" fillId="0" borderId="23" xfId="0" applyFont="1" applyBorder="1" applyAlignment="1">
      <alignment horizontal="left" vertical="top" wrapText="1"/>
    </xf>
    <xf numFmtId="0" fontId="0" fillId="0" borderId="37" xfId="0" applyFont="1" applyBorder="1" applyAlignment="1">
      <alignment horizontal="left" vertical="center"/>
    </xf>
    <xf numFmtId="0" fontId="0" fillId="0" borderId="38" xfId="0" applyFont="1" applyBorder="1" applyAlignment="1">
      <alignment horizontal="left" vertical="center"/>
    </xf>
    <xf numFmtId="0" fontId="0" fillId="0" borderId="46" xfId="0" applyFont="1" applyBorder="1" applyAlignment="1">
      <alignment horizontal="left" vertical="center"/>
    </xf>
    <xf numFmtId="0" fontId="9" fillId="7" borderId="22" xfId="0" applyFont="1" applyFill="1" applyBorder="1" applyAlignment="1">
      <alignment horizontal="left"/>
    </xf>
    <xf numFmtId="0" fontId="0" fillId="7" borderId="22" xfId="0" applyFont="1" applyFill="1" applyBorder="1" applyAlignment="1">
      <alignment horizontal="left" vertical="center" wrapText="1"/>
    </xf>
    <xf numFmtId="0" fontId="0" fillId="7" borderId="14" xfId="0" applyFont="1" applyFill="1" applyBorder="1" applyAlignment="1">
      <alignment horizontal="left" vertical="center" wrapText="1"/>
    </xf>
    <xf numFmtId="0" fontId="0" fillId="7" borderId="23" xfId="0" applyFont="1" applyFill="1" applyBorder="1" applyAlignment="1">
      <alignment horizontal="left" vertical="center" wrapText="1"/>
    </xf>
    <xf numFmtId="0" fontId="0" fillId="0" borderId="142" xfId="0" applyFont="1" applyBorder="1" applyAlignment="1">
      <alignment horizontal="left" vertical="center" wrapText="1"/>
    </xf>
    <xf numFmtId="0" fontId="0" fillId="0" borderId="143" xfId="0" applyFont="1" applyBorder="1" applyAlignment="1">
      <alignment horizontal="left" vertical="center" wrapText="1"/>
    </xf>
    <xf numFmtId="0" fontId="0" fillId="0" borderId="144" xfId="0" applyFont="1" applyBorder="1" applyAlignment="1">
      <alignment horizontal="left" vertical="center" wrapText="1"/>
    </xf>
    <xf numFmtId="0" fontId="30" fillId="3" borderId="83" xfId="0" applyFont="1" applyFill="1" applyBorder="1" applyAlignment="1">
      <alignment horizontal="center" vertical="center" wrapText="1"/>
    </xf>
    <xf numFmtId="0" fontId="30" fillId="3" borderId="67" xfId="0" applyFont="1" applyFill="1" applyBorder="1" applyAlignment="1">
      <alignment horizontal="center" vertical="center" wrapText="1"/>
    </xf>
    <xf numFmtId="0" fontId="30" fillId="3" borderId="84" xfId="0" applyFont="1" applyFill="1" applyBorder="1" applyAlignment="1">
      <alignment horizontal="center" vertical="center" wrapText="1"/>
    </xf>
    <xf numFmtId="0" fontId="30" fillId="3" borderId="0" xfId="0" applyFont="1" applyFill="1" applyBorder="1" applyAlignment="1">
      <alignment horizontal="center" vertical="center" wrapText="1"/>
    </xf>
    <xf numFmtId="0" fontId="30" fillId="3" borderId="63" xfId="0" applyFont="1" applyFill="1" applyBorder="1" applyAlignment="1">
      <alignment horizontal="center" vertical="center" wrapText="1"/>
    </xf>
    <xf numFmtId="0" fontId="30" fillId="3" borderId="85" xfId="0" applyFont="1" applyFill="1" applyBorder="1" applyAlignment="1">
      <alignment horizontal="center" vertical="center" wrapText="1"/>
    </xf>
    <xf numFmtId="0" fontId="5" fillId="7" borderId="1" xfId="0" applyFont="1" applyFill="1" applyBorder="1" applyAlignment="1">
      <alignment horizontal="center" vertical="center"/>
    </xf>
    <xf numFmtId="0" fontId="5" fillId="17" borderId="87" xfId="0" applyFont="1" applyFill="1" applyBorder="1" applyAlignment="1">
      <alignment horizontal="center" vertical="center"/>
    </xf>
    <xf numFmtId="0" fontId="5" fillId="17" borderId="89" xfId="0" applyFont="1" applyFill="1" applyBorder="1" applyAlignment="1">
      <alignment horizontal="center" vertical="center"/>
    </xf>
    <xf numFmtId="0" fontId="5" fillId="18" borderId="131" xfId="0" applyFont="1" applyFill="1" applyBorder="1" applyAlignment="1">
      <alignment horizontal="center" vertical="center" wrapText="1"/>
    </xf>
    <xf numFmtId="0" fontId="5" fillId="18" borderId="0" xfId="0" applyFont="1" applyFill="1" applyBorder="1" applyAlignment="1">
      <alignment horizontal="center" vertical="center" wrapText="1"/>
    </xf>
    <xf numFmtId="0" fontId="5" fillId="18" borderId="152" xfId="0" applyFont="1" applyFill="1" applyBorder="1" applyAlignment="1">
      <alignment horizontal="center" vertical="center" wrapText="1"/>
    </xf>
    <xf numFmtId="0" fontId="5" fillId="17" borderId="87" xfId="0" applyFont="1" applyFill="1" applyBorder="1" applyAlignment="1">
      <alignment horizontal="center" vertical="center" wrapText="1"/>
    </xf>
    <xf numFmtId="0" fontId="5" fillId="17" borderId="89" xfId="0" applyFont="1" applyFill="1" applyBorder="1" applyAlignment="1">
      <alignment horizontal="center" vertical="center" wrapText="1"/>
    </xf>
    <xf numFmtId="0" fontId="5" fillId="17" borderId="159" xfId="0" applyFont="1" applyFill="1" applyBorder="1" applyAlignment="1">
      <alignment horizontal="center" vertical="center" wrapText="1"/>
    </xf>
    <xf numFmtId="0" fontId="2" fillId="0" borderId="0" xfId="0" applyFont="1" applyFill="1" applyAlignment="1">
      <alignment horizontal="center" wrapText="1"/>
    </xf>
    <xf numFmtId="0" fontId="31" fillId="20" borderId="160" xfId="0" applyFont="1" applyFill="1" applyBorder="1" applyAlignment="1">
      <alignment horizontal="center" vertical="center" wrapText="1"/>
    </xf>
    <xf numFmtId="0" fontId="31" fillId="20" borderId="99" xfId="0" applyFont="1" applyFill="1" applyBorder="1" applyAlignment="1">
      <alignment horizontal="center" vertical="center" wrapText="1"/>
    </xf>
    <xf numFmtId="0" fontId="31" fillId="20" borderId="161" xfId="0" applyFont="1" applyFill="1" applyBorder="1" applyAlignment="1">
      <alignment horizontal="center" vertical="center" wrapText="1"/>
    </xf>
    <xf numFmtId="0" fontId="5" fillId="29" borderId="162" xfId="0" applyFont="1" applyFill="1" applyBorder="1" applyAlignment="1">
      <alignment horizontal="center" vertical="center" wrapText="1"/>
    </xf>
    <xf numFmtId="0" fontId="5" fillId="29" borderId="163" xfId="0" applyFont="1" applyFill="1" applyBorder="1" applyAlignment="1">
      <alignment horizontal="center" vertical="center" wrapText="1"/>
    </xf>
    <xf numFmtId="0" fontId="5" fillId="29" borderId="153" xfId="0" applyFont="1" applyFill="1" applyBorder="1" applyAlignment="1">
      <alignment horizontal="center" wrapText="1"/>
    </xf>
    <xf numFmtId="0" fontId="5" fillId="29" borderId="156" xfId="0" applyFont="1" applyFill="1" applyBorder="1" applyAlignment="1">
      <alignment horizontal="center"/>
    </xf>
    <xf numFmtId="0" fontId="52" fillId="8" borderId="12" xfId="0" applyFont="1" applyFill="1" applyBorder="1" applyAlignment="1">
      <alignment horizontal="left" vertical="center" wrapText="1"/>
    </xf>
    <xf numFmtId="0" fontId="24" fillId="11" borderId="7" xfId="0" applyFont="1" applyFill="1" applyBorder="1" applyAlignment="1">
      <alignment horizontal="center" vertical="center" wrapText="1"/>
    </xf>
    <xf numFmtId="0" fontId="24" fillId="11" borderId="110" xfId="0" applyFont="1" applyFill="1" applyBorder="1" applyAlignment="1">
      <alignment horizontal="center" vertical="center" wrapText="1"/>
    </xf>
    <xf numFmtId="0" fontId="24" fillId="11" borderId="8" xfId="0" applyFont="1" applyFill="1" applyBorder="1" applyAlignment="1">
      <alignment horizontal="center" vertical="center" wrapText="1"/>
    </xf>
    <xf numFmtId="0" fontId="24" fillId="11" borderId="9" xfId="0" applyFont="1" applyFill="1" applyBorder="1" applyAlignment="1">
      <alignment horizontal="center" vertical="center" wrapText="1"/>
    </xf>
    <xf numFmtId="0" fontId="24" fillId="11" borderId="0" xfId="0" applyFont="1" applyFill="1" applyBorder="1" applyAlignment="1">
      <alignment horizontal="center" vertical="center" wrapText="1"/>
    </xf>
    <xf numFmtId="0" fontId="24" fillId="11" borderId="6" xfId="0" applyFont="1" applyFill="1" applyBorder="1" applyAlignment="1">
      <alignment horizontal="center" vertical="center" wrapText="1"/>
    </xf>
    <xf numFmtId="0" fontId="24" fillId="11" borderId="10" xfId="0" applyFont="1" applyFill="1" applyBorder="1" applyAlignment="1">
      <alignment horizontal="center" vertical="center" wrapText="1"/>
    </xf>
    <xf numFmtId="0" fontId="24" fillId="11" borderId="29" xfId="0" applyFont="1" applyFill="1" applyBorder="1" applyAlignment="1">
      <alignment horizontal="center" vertical="center" wrapText="1"/>
    </xf>
    <xf numFmtId="0" fontId="24" fillId="11" borderId="11" xfId="0" applyFont="1" applyFill="1" applyBorder="1" applyAlignment="1">
      <alignment horizontal="center" vertical="center" wrapText="1"/>
    </xf>
    <xf numFmtId="0" fontId="5" fillId="0" borderId="0" xfId="0" applyFont="1" applyAlignment="1">
      <alignment horizontal="center"/>
    </xf>
    <xf numFmtId="0" fontId="47" fillId="27" borderId="29" xfId="0" applyFont="1" applyFill="1" applyBorder="1" applyAlignment="1">
      <alignment horizontal="left"/>
    </xf>
    <xf numFmtId="0" fontId="15" fillId="27" borderId="29" xfId="0" applyFont="1" applyFill="1" applyBorder="1" applyAlignment="1">
      <alignment horizontal="left"/>
    </xf>
    <xf numFmtId="173" fontId="3" fillId="6" borderId="10" xfId="0" applyNumberFormat="1" applyFont="1" applyFill="1" applyBorder="1" applyAlignment="1">
      <alignment horizontal="left"/>
    </xf>
    <xf numFmtId="173" fontId="3" fillId="6" borderId="11" xfId="0" applyNumberFormat="1" applyFont="1" applyFill="1" applyBorder="1" applyAlignment="1">
      <alignment horizontal="left"/>
    </xf>
    <xf numFmtId="0" fontId="0" fillId="0" borderId="7" xfId="0" applyBorder="1" applyAlignment="1">
      <alignment horizontal="left"/>
    </xf>
    <xf numFmtId="0" fontId="0" fillId="0" borderId="8" xfId="0" applyBorder="1" applyAlignment="1">
      <alignment horizontal="left"/>
    </xf>
    <xf numFmtId="0" fontId="17" fillId="3" borderId="12" xfId="0" applyFont="1" applyFill="1" applyBorder="1" applyAlignment="1">
      <alignment horizontal="left" vertical="center" wrapText="1" indent="3"/>
    </xf>
    <xf numFmtId="0" fontId="17" fillId="3" borderId="0" xfId="0" applyFont="1" applyFill="1" applyBorder="1" applyAlignment="1">
      <alignment horizontal="left" vertical="center" wrapText="1" indent="3"/>
    </xf>
    <xf numFmtId="0" fontId="15" fillId="8" borderId="12" xfId="0" applyFont="1" applyFill="1" applyBorder="1" applyAlignment="1">
      <alignment horizontal="left" vertical="center" wrapText="1"/>
    </xf>
    <xf numFmtId="0" fontId="31" fillId="0" borderId="29" xfId="0" applyFont="1" applyBorder="1" applyAlignment="1">
      <alignment horizontal="left"/>
    </xf>
    <xf numFmtId="0" fontId="19" fillId="25" borderId="118" xfId="0" applyFont="1" applyFill="1" applyBorder="1" applyAlignment="1">
      <alignment horizontal="center" vertical="center" wrapText="1"/>
    </xf>
    <xf numFmtId="0" fontId="19" fillId="25" borderId="0" xfId="0" applyFont="1" applyFill="1" applyBorder="1" applyAlignment="1">
      <alignment horizontal="center" vertical="center" wrapText="1"/>
    </xf>
    <xf numFmtId="0" fontId="27" fillId="0" borderId="67" xfId="0" applyFont="1" applyBorder="1" applyAlignment="1">
      <alignment horizontal="center" vertical="center" wrapText="1"/>
    </xf>
    <xf numFmtId="0" fontId="19" fillId="0" borderId="22" xfId="0" applyFont="1" applyFill="1" applyBorder="1" applyAlignment="1">
      <alignment horizontal="left" vertical="center" wrapText="1"/>
    </xf>
    <xf numFmtId="0" fontId="19" fillId="0" borderId="14" xfId="0" applyFont="1" applyFill="1" applyBorder="1" applyAlignment="1">
      <alignment horizontal="left" vertical="center" wrapText="1"/>
    </xf>
    <xf numFmtId="0" fontId="8" fillId="0" borderId="0" xfId="0" applyFont="1" applyAlignment="1">
      <alignment horizontal="left"/>
    </xf>
    <xf numFmtId="0" fontId="8" fillId="0" borderId="20" xfId="0" applyFont="1" applyBorder="1" applyAlignment="1">
      <alignment horizontal="left" vertical="center"/>
    </xf>
    <xf numFmtId="0" fontId="0" fillId="0" borderId="0" xfId="0" applyFont="1" applyFill="1" applyBorder="1" applyAlignment="1">
      <alignment horizontal="center" vertical="center"/>
    </xf>
    <xf numFmtId="0" fontId="0" fillId="3" borderId="0" xfId="0" applyFont="1" applyFill="1" applyBorder="1" applyAlignment="1" applyProtection="1">
      <alignment horizontal="center" vertical="center"/>
      <protection locked="0"/>
    </xf>
    <xf numFmtId="0" fontId="0" fillId="3" borderId="20" xfId="0" applyFont="1" applyFill="1" applyBorder="1" applyAlignment="1" applyProtection="1">
      <alignment horizontal="center" vertical="center"/>
      <protection locked="0"/>
    </xf>
    <xf numFmtId="0" fontId="16" fillId="0" borderId="0" xfId="0" applyFont="1" applyFill="1" applyBorder="1" applyAlignment="1">
      <alignment horizontal="center" vertical="center"/>
    </xf>
    <xf numFmtId="0" fontId="15" fillId="0" borderId="17" xfId="0" applyFont="1" applyBorder="1" applyAlignment="1">
      <alignment horizontal="center" vertical="center"/>
    </xf>
    <xf numFmtId="0" fontId="3" fillId="0" borderId="0" xfId="0" applyFont="1" applyAlignment="1">
      <alignment horizontal="left" wrapText="1"/>
    </xf>
    <xf numFmtId="0" fontId="49" fillId="0" borderId="0" xfId="0" applyFont="1" applyAlignment="1">
      <alignment horizontal="left"/>
    </xf>
    <xf numFmtId="0" fontId="0" fillId="3" borderId="35" xfId="1" applyNumberFormat="1" applyFont="1" applyFill="1" applyBorder="1" applyAlignment="1">
      <alignment horizontal="left" vertical="center" indent="3"/>
    </xf>
    <xf numFmtId="0" fontId="0" fillId="3" borderId="33" xfId="1" applyNumberFormat="1" applyFont="1" applyFill="1" applyBorder="1" applyAlignment="1">
      <alignment horizontal="left" vertical="center" indent="3"/>
    </xf>
    <xf numFmtId="0" fontId="0" fillId="3" borderId="36" xfId="1" applyNumberFormat="1" applyFont="1" applyFill="1" applyBorder="1" applyAlignment="1">
      <alignment horizontal="left" vertical="center" indent="3"/>
    </xf>
    <xf numFmtId="0" fontId="22" fillId="0" borderId="0" xfId="0" applyNumberFormat="1" applyFont="1" applyFill="1" applyBorder="1" applyAlignment="1">
      <alignment horizontal="right" vertical="center"/>
    </xf>
    <xf numFmtId="14" fontId="22" fillId="3" borderId="0" xfId="0" applyNumberFormat="1" applyFont="1" applyFill="1" applyAlignment="1" applyProtection="1">
      <alignment horizontal="center" vertical="center"/>
      <protection locked="0"/>
    </xf>
    <xf numFmtId="0" fontId="22" fillId="3" borderId="20" xfId="0" applyFont="1" applyFill="1" applyBorder="1" applyAlignment="1" applyProtection="1">
      <alignment horizontal="center" vertical="center"/>
      <protection locked="0"/>
    </xf>
    <xf numFmtId="0" fontId="22" fillId="3" borderId="0" xfId="0" applyFont="1" applyFill="1" applyBorder="1" applyAlignment="1" applyProtection="1">
      <alignment horizontal="center" vertical="center"/>
      <protection locked="0"/>
    </xf>
    <xf numFmtId="0" fontId="9" fillId="7" borderId="49" xfId="0" applyFont="1" applyFill="1" applyBorder="1" applyAlignment="1">
      <alignment horizontal="center" vertical="center" wrapText="1"/>
    </xf>
    <xf numFmtId="0" fontId="9" fillId="7" borderId="12" xfId="0" applyFont="1" applyFill="1" applyBorder="1" applyAlignment="1">
      <alignment horizontal="center" vertical="center" wrapText="1"/>
    </xf>
    <xf numFmtId="0" fontId="9" fillId="7" borderId="50" xfId="0" applyFont="1" applyFill="1" applyBorder="1" applyAlignment="1">
      <alignment horizontal="center" vertical="center" wrapText="1"/>
    </xf>
    <xf numFmtId="0" fontId="8" fillId="0" borderId="0" xfId="0" applyFont="1" applyAlignment="1">
      <alignment horizontal="center"/>
    </xf>
    <xf numFmtId="0" fontId="3" fillId="0" borderId="0" xfId="0" applyFont="1" applyAlignment="1">
      <alignment horizontal="left"/>
    </xf>
    <xf numFmtId="0" fontId="51" fillId="0" borderId="29" xfId="0" applyFont="1" applyBorder="1" applyAlignment="1">
      <alignment horizontal="center"/>
    </xf>
    <xf numFmtId="0" fontId="0" fillId="0" borderId="29" xfId="0" applyBorder="1" applyAlignment="1">
      <alignment horizontal="center"/>
    </xf>
    <xf numFmtId="0" fontId="0" fillId="0" borderId="30" xfId="0" applyFont="1" applyBorder="1" applyAlignment="1">
      <alignment horizontal="left" vertical="center"/>
    </xf>
    <xf numFmtId="0" fontId="0" fillId="0" borderId="31" xfId="0" applyFont="1" applyBorder="1" applyAlignment="1">
      <alignment horizontal="left" vertical="center"/>
    </xf>
    <xf numFmtId="0" fontId="0" fillId="0" borderId="35" xfId="0" applyFont="1" applyFill="1" applyBorder="1" applyAlignment="1">
      <alignment horizontal="left" vertical="center"/>
    </xf>
    <xf numFmtId="0" fontId="0" fillId="0" borderId="33" xfId="0" applyFont="1" applyFill="1" applyBorder="1" applyAlignment="1">
      <alignment horizontal="left" vertical="center"/>
    </xf>
    <xf numFmtId="0" fontId="0" fillId="0" borderId="22" xfId="0" applyFont="1" applyBorder="1" applyAlignment="1">
      <alignment horizontal="left" vertical="center" wrapText="1"/>
    </xf>
    <xf numFmtId="0" fontId="0" fillId="0" borderId="14" xfId="0" applyFont="1" applyBorder="1" applyAlignment="1">
      <alignment horizontal="left" vertical="center" wrapText="1"/>
    </xf>
    <xf numFmtId="0" fontId="0" fillId="0" borderId="23" xfId="0" applyFont="1" applyBorder="1" applyAlignment="1">
      <alignment horizontal="left" vertical="center" wrapText="1"/>
    </xf>
    <xf numFmtId="0" fontId="3" fillId="7" borderId="22" xfId="0" applyFont="1" applyFill="1" applyBorder="1" applyAlignment="1">
      <alignment horizontal="left" vertical="center"/>
    </xf>
    <xf numFmtId="0" fontId="3" fillId="7" borderId="14" xfId="0" applyFont="1" applyFill="1" applyBorder="1" applyAlignment="1">
      <alignment horizontal="left" vertical="center"/>
    </xf>
    <xf numFmtId="0" fontId="3" fillId="7" borderId="23" xfId="0" applyFont="1" applyFill="1" applyBorder="1" applyAlignment="1">
      <alignment horizontal="left" vertical="center"/>
    </xf>
    <xf numFmtId="0" fontId="19" fillId="7" borderId="14" xfId="0" applyFont="1" applyFill="1" applyBorder="1" applyAlignment="1">
      <alignment horizontal="left"/>
    </xf>
    <xf numFmtId="0" fontId="19" fillId="7" borderId="23" xfId="0" applyFont="1" applyFill="1" applyBorder="1" applyAlignment="1">
      <alignment horizontal="left"/>
    </xf>
    <xf numFmtId="0" fontId="0" fillId="0" borderId="30" xfId="0" applyFont="1" applyFill="1" applyBorder="1" applyAlignment="1">
      <alignment horizontal="left" vertical="center" wrapText="1"/>
    </xf>
    <xf numFmtId="0" fontId="0" fillId="0" borderId="31" xfId="0" applyFont="1" applyFill="1" applyBorder="1" applyAlignment="1">
      <alignment horizontal="left" vertical="center" wrapText="1"/>
    </xf>
    <xf numFmtId="0" fontId="0" fillId="0" borderId="32" xfId="0" applyFont="1" applyFill="1" applyBorder="1" applyAlignment="1">
      <alignment horizontal="left" vertical="center" wrapText="1"/>
    </xf>
    <xf numFmtId="0" fontId="0" fillId="3" borderId="40" xfId="1" applyNumberFormat="1" applyFont="1" applyFill="1" applyBorder="1" applyAlignment="1">
      <alignment horizontal="left" vertical="top" wrapText="1" indent="3"/>
    </xf>
    <xf numFmtId="0" fontId="0" fillId="3" borderId="43" xfId="1" applyNumberFormat="1" applyFont="1" applyFill="1" applyBorder="1" applyAlignment="1">
      <alignment horizontal="left" vertical="top" wrapText="1" indent="3"/>
    </xf>
    <xf numFmtId="0" fontId="0" fillId="3" borderId="44" xfId="1" applyNumberFormat="1" applyFont="1" applyFill="1" applyBorder="1" applyAlignment="1" applyProtection="1">
      <alignment horizontal="center" vertical="center"/>
      <protection locked="0"/>
    </xf>
    <xf numFmtId="0" fontId="0" fillId="3" borderId="41" xfId="1" applyNumberFormat="1" applyFont="1" applyFill="1" applyBorder="1" applyAlignment="1" applyProtection="1">
      <alignment horizontal="center" vertical="center"/>
      <protection locked="0"/>
    </xf>
    <xf numFmtId="0" fontId="0" fillId="3" borderId="45" xfId="1" applyNumberFormat="1" applyFont="1" applyFill="1" applyBorder="1" applyAlignment="1" applyProtection="1">
      <alignment horizontal="center" vertical="center"/>
      <protection locked="0"/>
    </xf>
    <xf numFmtId="0" fontId="0" fillId="3" borderId="37" xfId="1" applyNumberFormat="1" applyFont="1" applyFill="1" applyBorder="1" applyAlignment="1">
      <alignment horizontal="left" vertical="center" indent="3"/>
    </xf>
    <xf numFmtId="0" fontId="0" fillId="3" borderId="38" xfId="1" applyNumberFormat="1" applyFont="1" applyFill="1" applyBorder="1" applyAlignment="1">
      <alignment horizontal="left" vertical="center" indent="3"/>
    </xf>
    <xf numFmtId="0" fontId="0" fillId="3" borderId="46" xfId="1" applyNumberFormat="1" applyFont="1" applyFill="1" applyBorder="1" applyAlignment="1">
      <alignment horizontal="left" vertical="center" indent="3"/>
    </xf>
    <xf numFmtId="0" fontId="0" fillId="3" borderId="43" xfId="1" applyNumberFormat="1" applyFont="1" applyFill="1" applyBorder="1" applyAlignment="1">
      <alignment horizontal="left" vertical="top" indent="3"/>
    </xf>
    <xf numFmtId="0" fontId="0" fillId="3" borderId="19" xfId="1" applyNumberFormat="1" applyFont="1" applyFill="1" applyBorder="1" applyAlignment="1">
      <alignment horizontal="left" vertical="top" indent="3"/>
    </xf>
    <xf numFmtId="0" fontId="0" fillId="3" borderId="47" xfId="1" applyNumberFormat="1" applyFont="1" applyFill="1" applyBorder="1" applyAlignment="1">
      <alignment horizontal="left" vertical="top" indent="3"/>
    </xf>
    <xf numFmtId="0" fontId="0" fillId="3" borderId="44" xfId="1" applyNumberFormat="1" applyFont="1" applyFill="1" applyBorder="1" applyAlignment="1">
      <alignment horizontal="left" vertical="top"/>
    </xf>
    <xf numFmtId="0" fontId="0" fillId="3" borderId="41" xfId="1" applyNumberFormat="1" applyFont="1" applyFill="1" applyBorder="1" applyAlignment="1">
      <alignment horizontal="left" vertical="top"/>
    </xf>
    <xf numFmtId="0" fontId="0" fillId="3" borderId="45" xfId="1" applyNumberFormat="1" applyFont="1" applyFill="1" applyBorder="1" applyAlignment="1">
      <alignment horizontal="left" vertical="top"/>
    </xf>
    <xf numFmtId="0" fontId="0" fillId="3" borderId="48" xfId="1" applyNumberFormat="1" applyFont="1" applyFill="1" applyBorder="1" applyAlignment="1">
      <alignment horizontal="left" vertical="top"/>
    </xf>
    <xf numFmtId="0" fontId="0" fillId="3" borderId="20" xfId="1" applyNumberFormat="1" applyFont="1" applyFill="1" applyBorder="1" applyAlignment="1">
      <alignment horizontal="left" vertical="top"/>
    </xf>
    <xf numFmtId="0" fontId="0" fillId="3" borderId="21" xfId="1" applyNumberFormat="1" applyFont="1" applyFill="1" applyBorder="1" applyAlignment="1">
      <alignment horizontal="left" vertical="top"/>
    </xf>
    <xf numFmtId="0" fontId="0" fillId="3" borderId="37" xfId="0" applyFont="1" applyFill="1" applyBorder="1" applyAlignment="1">
      <alignment horizontal="left" vertical="center" wrapText="1" indent="3"/>
    </xf>
    <xf numFmtId="0" fontId="0" fillId="3" borderId="38" xfId="0" applyFont="1" applyFill="1" applyBorder="1" applyAlignment="1">
      <alignment horizontal="left" vertical="center" wrapText="1" indent="3"/>
    </xf>
    <xf numFmtId="0" fontId="0" fillId="3" borderId="46" xfId="0" applyFont="1" applyFill="1" applyBorder="1" applyAlignment="1">
      <alignment horizontal="left" vertical="center" wrapText="1" indent="3"/>
    </xf>
    <xf numFmtId="0" fontId="0" fillId="3" borderId="37" xfId="0" applyFont="1" applyFill="1" applyBorder="1" applyAlignment="1">
      <alignment horizontal="left" vertical="top" wrapText="1" indent="3"/>
    </xf>
    <xf numFmtId="0" fontId="0" fillId="3" borderId="38" xfId="0" applyFont="1" applyFill="1" applyBorder="1" applyAlignment="1">
      <alignment horizontal="left" vertical="top" wrapText="1" indent="3"/>
    </xf>
    <xf numFmtId="0" fontId="0" fillId="3" borderId="46" xfId="0" applyFont="1" applyFill="1" applyBorder="1" applyAlignment="1">
      <alignment horizontal="left" vertical="top" wrapText="1" indent="3"/>
    </xf>
    <xf numFmtId="0" fontId="17" fillId="3" borderId="37" xfId="0" applyFont="1" applyFill="1" applyBorder="1" applyAlignment="1">
      <alignment horizontal="left" vertical="center" wrapText="1" indent="3"/>
    </xf>
    <xf numFmtId="0" fontId="17" fillId="3" borderId="38" xfId="0" applyFont="1" applyFill="1" applyBorder="1" applyAlignment="1">
      <alignment horizontal="left" vertical="center" wrapText="1" indent="3"/>
    </xf>
    <xf numFmtId="0" fontId="17" fillId="3" borderId="46" xfId="0" applyFont="1" applyFill="1" applyBorder="1" applyAlignment="1">
      <alignment horizontal="left" vertical="center" wrapText="1" indent="3"/>
    </xf>
    <xf numFmtId="0" fontId="17" fillId="3" borderId="35" xfId="0" applyFont="1" applyFill="1" applyBorder="1" applyAlignment="1">
      <alignment horizontal="left" vertical="center" wrapText="1" indent="3"/>
    </xf>
    <xf numFmtId="0" fontId="17" fillId="3" borderId="33" xfId="0" applyFont="1" applyFill="1" applyBorder="1" applyAlignment="1">
      <alignment horizontal="left" vertical="center" wrapText="1" indent="3"/>
    </xf>
    <xf numFmtId="0" fontId="17" fillId="3" borderId="36" xfId="0" applyFont="1" applyFill="1" applyBorder="1" applyAlignment="1">
      <alignment horizontal="left" vertical="center" wrapText="1" indent="3"/>
    </xf>
    <xf numFmtId="0" fontId="3" fillId="8" borderId="24" xfId="0" applyFont="1" applyFill="1" applyBorder="1" applyAlignment="1">
      <alignment horizontal="center" vertical="top" wrapText="1"/>
    </xf>
    <xf numFmtId="0" fontId="3" fillId="8" borderId="0" xfId="0" applyFont="1" applyFill="1" applyBorder="1" applyAlignment="1">
      <alignment horizontal="center" vertical="top" wrapText="1"/>
    </xf>
    <xf numFmtId="0" fontId="3" fillId="8" borderId="25" xfId="0" applyFont="1" applyFill="1" applyBorder="1" applyAlignment="1">
      <alignment horizontal="center" vertical="top" wrapText="1"/>
    </xf>
    <xf numFmtId="0" fontId="12" fillId="8" borderId="9" xfId="0" applyFont="1" applyFill="1" applyBorder="1" applyAlignment="1">
      <alignment horizontal="center" vertical="center"/>
    </xf>
    <xf numFmtId="0" fontId="12" fillId="8" borderId="0" xfId="0" applyFont="1" applyFill="1" applyBorder="1" applyAlignment="1">
      <alignment horizontal="center" vertical="center"/>
    </xf>
    <xf numFmtId="0" fontId="12" fillId="8" borderId="6" xfId="0" applyFont="1" applyFill="1" applyBorder="1" applyAlignment="1">
      <alignment horizontal="center" vertical="center"/>
    </xf>
    <xf numFmtId="0" fontId="12" fillId="8" borderId="10" xfId="0" applyFont="1" applyFill="1" applyBorder="1" applyAlignment="1">
      <alignment horizontal="center" vertical="center"/>
    </xf>
    <xf numFmtId="0" fontId="12" fillId="8" borderId="29" xfId="0" applyFont="1" applyFill="1" applyBorder="1" applyAlignment="1">
      <alignment horizontal="center" vertical="center"/>
    </xf>
    <xf numFmtId="0" fontId="12" fillId="8" borderId="11" xfId="0" applyFont="1" applyFill="1" applyBorder="1" applyAlignment="1">
      <alignment horizontal="center" vertical="center"/>
    </xf>
    <xf numFmtId="0" fontId="13" fillId="0" borderId="0" xfId="0" applyFont="1" applyBorder="1" applyAlignment="1">
      <alignment horizontal="left" vertical="top"/>
    </xf>
    <xf numFmtId="0" fontId="14" fillId="0" borderId="0" xfId="0" applyFont="1" applyBorder="1" applyAlignment="1">
      <alignment horizontal="center"/>
    </xf>
    <xf numFmtId="0" fontId="40" fillId="4" borderId="146" xfId="0" applyFont="1" applyFill="1" applyBorder="1" applyAlignment="1">
      <alignment horizontal="center" vertical="center" wrapText="1"/>
    </xf>
    <xf numFmtId="0" fontId="40" fillId="4" borderId="147" xfId="0" applyFont="1" applyFill="1" applyBorder="1" applyAlignment="1">
      <alignment horizontal="center" vertical="center" wrapText="1"/>
    </xf>
    <xf numFmtId="0" fontId="40" fillId="4" borderId="148" xfId="0" applyFont="1" applyFill="1" applyBorder="1" applyAlignment="1">
      <alignment horizontal="center" vertical="center" wrapText="1"/>
    </xf>
    <xf numFmtId="0" fontId="40" fillId="4" borderId="149" xfId="0" applyFont="1" applyFill="1" applyBorder="1" applyAlignment="1">
      <alignment horizontal="center" vertical="center" wrapText="1"/>
    </xf>
    <xf numFmtId="0" fontId="40" fillId="4" borderId="150" xfId="0" applyFont="1" applyFill="1" applyBorder="1" applyAlignment="1">
      <alignment horizontal="center" vertical="center" wrapText="1"/>
    </xf>
    <xf numFmtId="0" fontId="40" fillId="4" borderId="151" xfId="0" applyFont="1" applyFill="1" applyBorder="1" applyAlignment="1">
      <alignment horizontal="center" vertical="center" wrapText="1"/>
    </xf>
    <xf numFmtId="0" fontId="2" fillId="5" borderId="0" xfId="0" applyFont="1" applyFill="1" applyAlignment="1">
      <alignment horizontal="center" vertical="center" wrapText="1"/>
    </xf>
    <xf numFmtId="0" fontId="0" fillId="8" borderId="16" xfId="0" applyFont="1" applyFill="1" applyBorder="1" applyAlignment="1">
      <alignment horizontal="left" vertical="top" wrapText="1"/>
    </xf>
    <xf numFmtId="0" fontId="0" fillId="8" borderId="17" xfId="0" applyFont="1" applyFill="1" applyBorder="1" applyAlignment="1">
      <alignment horizontal="left" vertical="top" wrapText="1"/>
    </xf>
    <xf numFmtId="0" fontId="0" fillId="8" borderId="18" xfId="0" applyFont="1" applyFill="1" applyBorder="1" applyAlignment="1">
      <alignment horizontal="left" vertical="top" wrapText="1"/>
    </xf>
    <xf numFmtId="0" fontId="3" fillId="8" borderId="24" xfId="0" applyFont="1" applyFill="1" applyBorder="1" applyAlignment="1">
      <alignment horizontal="center" vertical="center"/>
    </xf>
    <xf numFmtId="0" fontId="3" fillId="8" borderId="0" xfId="0" applyFont="1" applyFill="1" applyBorder="1" applyAlignment="1">
      <alignment horizontal="center" vertical="center"/>
    </xf>
    <xf numFmtId="0" fontId="3" fillId="8" borderId="25" xfId="0" applyFont="1" applyFill="1" applyBorder="1" applyAlignment="1">
      <alignment horizontal="center" vertical="center"/>
    </xf>
    <xf numFmtId="0" fontId="3" fillId="8" borderId="19" xfId="0" applyFont="1" applyFill="1" applyBorder="1" applyAlignment="1">
      <alignment horizontal="center" vertical="center"/>
    </xf>
    <xf numFmtId="0" fontId="3" fillId="8" borderId="20" xfId="0" applyFont="1" applyFill="1" applyBorder="1" applyAlignment="1">
      <alignment horizontal="center" vertical="center"/>
    </xf>
    <xf numFmtId="0" fontId="3" fillId="8" borderId="21" xfId="0" applyFont="1" applyFill="1" applyBorder="1" applyAlignment="1">
      <alignment horizontal="center" vertical="center"/>
    </xf>
    <xf numFmtId="0" fontId="17" fillId="3" borderId="22" xfId="0" applyFont="1" applyFill="1" applyBorder="1" applyAlignment="1">
      <alignment horizontal="left" vertical="center" wrapText="1" indent="3"/>
    </xf>
    <xf numFmtId="0" fontId="17" fillId="3" borderId="14" xfId="0" applyFont="1" applyFill="1" applyBorder="1" applyAlignment="1">
      <alignment horizontal="left" vertical="center" wrapText="1" indent="3"/>
    </xf>
    <xf numFmtId="0" fontId="17" fillId="3" borderId="23" xfId="0" applyFont="1" applyFill="1" applyBorder="1" applyAlignment="1">
      <alignment horizontal="left" vertical="center" wrapText="1" indent="3"/>
    </xf>
    <xf numFmtId="0" fontId="0" fillId="0" borderId="16" xfId="0" applyFont="1" applyBorder="1" applyAlignment="1">
      <alignment horizontal="left" vertical="center" wrapText="1"/>
    </xf>
    <xf numFmtId="0" fontId="0" fillId="0" borderId="17" xfId="0" applyFont="1" applyBorder="1" applyAlignment="1">
      <alignment horizontal="left" vertical="center" wrapText="1"/>
    </xf>
    <xf numFmtId="0" fontId="0" fillId="0" borderId="18" xfId="0" applyFont="1" applyBorder="1" applyAlignment="1">
      <alignment horizontal="left" vertical="center" wrapText="1"/>
    </xf>
    <xf numFmtId="0" fontId="0" fillId="3" borderId="35" xfId="0" applyFont="1" applyFill="1" applyBorder="1" applyAlignment="1">
      <alignment horizontal="left" vertical="center" indent="3"/>
    </xf>
    <xf numFmtId="0" fontId="0" fillId="3" borderId="33" xfId="0" applyFont="1" applyFill="1" applyBorder="1" applyAlignment="1">
      <alignment horizontal="left" vertical="center" indent="3"/>
    </xf>
    <xf numFmtId="0" fontId="0" fillId="3" borderId="36" xfId="0" applyFont="1" applyFill="1" applyBorder="1" applyAlignment="1">
      <alignment horizontal="left" vertical="center" indent="3"/>
    </xf>
    <xf numFmtId="0" fontId="3" fillId="7" borderId="14" xfId="0" applyFont="1" applyFill="1" applyBorder="1" applyAlignment="1">
      <alignment horizontal="left"/>
    </xf>
    <xf numFmtId="0" fontId="3" fillId="7" borderId="23" xfId="0" applyFont="1" applyFill="1" applyBorder="1" applyAlignment="1">
      <alignment horizontal="left"/>
    </xf>
    <xf numFmtId="0" fontId="0" fillId="0" borderId="14" xfId="0" applyFont="1" applyBorder="1" applyAlignment="1">
      <alignment horizontal="center" vertical="center"/>
    </xf>
    <xf numFmtId="0" fontId="0" fillId="0" borderId="32" xfId="0" applyFont="1" applyBorder="1" applyAlignment="1">
      <alignment horizontal="left" vertical="center"/>
    </xf>
    <xf numFmtId="0" fontId="0" fillId="0" borderId="35" xfId="0" applyFont="1" applyBorder="1" applyAlignment="1">
      <alignment horizontal="left" vertical="center"/>
    </xf>
    <xf numFmtId="0" fontId="0" fillId="0" borderId="33" xfId="0" applyFont="1" applyBorder="1" applyAlignment="1">
      <alignment horizontal="left" vertical="center"/>
    </xf>
    <xf numFmtId="0" fontId="0" fillId="0" borderId="36" xfId="0" applyFont="1" applyBorder="1" applyAlignment="1">
      <alignment horizontal="left" vertical="center"/>
    </xf>
    <xf numFmtId="0" fontId="3" fillId="7" borderId="3" xfId="0" applyFont="1" applyFill="1" applyBorder="1" applyAlignment="1">
      <alignment horizontal="center" vertical="center"/>
    </xf>
    <xf numFmtId="0" fontId="3" fillId="7" borderId="4" xfId="0" applyFont="1" applyFill="1" applyBorder="1" applyAlignment="1">
      <alignment horizontal="center" vertical="center"/>
    </xf>
    <xf numFmtId="0" fontId="15" fillId="0" borderId="30" xfId="0" applyFont="1" applyBorder="1" applyAlignment="1">
      <alignment horizontal="center" vertical="center"/>
    </xf>
    <xf numFmtId="0" fontId="15" fillId="0" borderId="32" xfId="0" applyFont="1" applyBorder="1" applyAlignment="1">
      <alignment horizontal="center" vertical="center"/>
    </xf>
    <xf numFmtId="0" fontId="5" fillId="0" borderId="0" xfId="0" applyFont="1" applyAlignment="1">
      <alignment horizontal="left" vertical="top"/>
    </xf>
    <xf numFmtId="0" fontId="0" fillId="0" borderId="0" xfId="0" applyFont="1" applyAlignment="1">
      <alignment horizontal="left" vertical="top"/>
    </xf>
    <xf numFmtId="0" fontId="9" fillId="7" borderId="16" xfId="0" applyFont="1" applyFill="1" applyBorder="1" applyAlignment="1">
      <alignment horizontal="center" vertical="center"/>
    </xf>
    <xf numFmtId="0" fontId="9" fillId="7" borderId="17" xfId="0" applyFont="1" applyFill="1" applyBorder="1" applyAlignment="1">
      <alignment horizontal="center" vertical="center"/>
    </xf>
    <xf numFmtId="0" fontId="9" fillId="7" borderId="18" xfId="0" applyFont="1" applyFill="1" applyBorder="1" applyAlignment="1">
      <alignment horizontal="center" vertical="center"/>
    </xf>
    <xf numFmtId="0" fontId="9" fillId="7" borderId="19" xfId="0" applyFont="1" applyFill="1" applyBorder="1" applyAlignment="1">
      <alignment horizontal="center" vertical="center"/>
    </xf>
    <xf numFmtId="0" fontId="9" fillId="7" borderId="20" xfId="0" applyFont="1" applyFill="1" applyBorder="1" applyAlignment="1">
      <alignment horizontal="center" vertical="center"/>
    </xf>
    <xf numFmtId="0" fontId="9" fillId="7" borderId="21" xfId="0" applyFont="1" applyFill="1" applyBorder="1" applyAlignment="1">
      <alignment horizontal="center" vertical="center"/>
    </xf>
    <xf numFmtId="0" fontId="0" fillId="7" borderId="22" xfId="0" applyFont="1" applyFill="1" applyBorder="1" applyAlignment="1">
      <alignment horizontal="center"/>
    </xf>
    <xf numFmtId="0" fontId="10" fillId="8" borderId="26" xfId="0" applyFont="1" applyFill="1" applyBorder="1" applyAlignment="1">
      <alignment horizontal="center"/>
    </xf>
    <xf numFmtId="0" fontId="0" fillId="8" borderId="27" xfId="0" applyFont="1" applyFill="1" applyBorder="1" applyAlignment="1">
      <alignment horizontal="center"/>
    </xf>
    <xf numFmtId="0" fontId="0" fillId="8" borderId="28" xfId="0" applyFont="1" applyFill="1" applyBorder="1" applyAlignment="1">
      <alignment horizontal="center"/>
    </xf>
    <xf numFmtId="0" fontId="0" fillId="3" borderId="35" xfId="0" applyFont="1" applyFill="1" applyBorder="1" applyAlignment="1" applyProtection="1">
      <alignment horizontal="center" vertical="center"/>
      <protection locked="0"/>
    </xf>
    <xf numFmtId="0" fontId="0" fillId="3" borderId="36" xfId="0" applyFont="1" applyFill="1" applyBorder="1" applyAlignment="1" applyProtection="1">
      <alignment horizontal="center" vertical="center"/>
      <protection locked="0"/>
    </xf>
    <xf numFmtId="0" fontId="0" fillId="7" borderId="2" xfId="0" applyFont="1" applyFill="1" applyBorder="1" applyAlignment="1">
      <alignment horizontal="center" vertical="center"/>
    </xf>
    <xf numFmtId="0" fontId="0" fillId="7" borderId="3" xfId="0" applyFont="1" applyFill="1" applyBorder="1" applyAlignment="1">
      <alignment horizontal="center" vertical="center"/>
    </xf>
    <xf numFmtId="0" fontId="15" fillId="7" borderId="22" xfId="0" applyFont="1" applyFill="1" applyBorder="1" applyAlignment="1">
      <alignment horizontal="left" wrapText="1"/>
    </xf>
    <xf numFmtId="0" fontId="15" fillId="7" borderId="14" xfId="0" applyFont="1" applyFill="1" applyBorder="1" applyAlignment="1">
      <alignment horizontal="left" wrapText="1"/>
    </xf>
    <xf numFmtId="0" fontId="15" fillId="7" borderId="23" xfId="0" applyFont="1" applyFill="1" applyBorder="1" applyAlignment="1">
      <alignment horizontal="left" wrapText="1"/>
    </xf>
    <xf numFmtId="0" fontId="15" fillId="0" borderId="14" xfId="0" applyFont="1" applyBorder="1" applyAlignment="1">
      <alignment horizontal="left" vertical="top"/>
    </xf>
    <xf numFmtId="0" fontId="15" fillId="7" borderId="17" xfId="0" applyFont="1" applyFill="1" applyBorder="1" applyAlignment="1">
      <alignment horizontal="left" vertical="center" wrapText="1"/>
    </xf>
    <xf numFmtId="0" fontId="15" fillId="7" borderId="18" xfId="0" applyFont="1" applyFill="1" applyBorder="1" applyAlignment="1">
      <alignment horizontal="left" vertical="center" wrapText="1"/>
    </xf>
    <xf numFmtId="0" fontId="3" fillId="7" borderId="14" xfId="0" applyFont="1" applyFill="1" applyBorder="1" applyAlignment="1">
      <alignment horizontal="left" vertical="center" wrapText="1"/>
    </xf>
    <xf numFmtId="0" fontId="3" fillId="7" borderId="23" xfId="0" applyFont="1" applyFill="1" applyBorder="1" applyAlignment="1">
      <alignment horizontal="left" vertical="center" wrapText="1"/>
    </xf>
    <xf numFmtId="0" fontId="0" fillId="10" borderId="22" xfId="0" applyFont="1" applyFill="1" applyBorder="1" applyAlignment="1">
      <alignment horizontal="left" vertical="top" wrapText="1"/>
    </xf>
    <xf numFmtId="0" fontId="0" fillId="10" borderId="14" xfId="0" applyFont="1" applyFill="1" applyBorder="1" applyAlignment="1">
      <alignment horizontal="left" vertical="top" wrapText="1"/>
    </xf>
    <xf numFmtId="0" fontId="0" fillId="10" borderId="23" xfId="0" applyFont="1" applyFill="1" applyBorder="1" applyAlignment="1">
      <alignment horizontal="left" vertical="top" wrapText="1"/>
    </xf>
    <xf numFmtId="0" fontId="0" fillId="3" borderId="19" xfId="0" applyFont="1" applyFill="1" applyBorder="1" applyAlignment="1" applyProtection="1">
      <alignment horizontal="left" vertical="center"/>
      <protection locked="0"/>
    </xf>
    <xf numFmtId="0" fontId="0" fillId="3" borderId="20" xfId="0" applyFont="1" applyFill="1" applyBorder="1" applyAlignment="1" applyProtection="1">
      <alignment horizontal="left" vertical="center"/>
      <protection locked="0"/>
    </xf>
    <xf numFmtId="0" fontId="0" fillId="3" borderId="21" xfId="0" applyFont="1" applyFill="1" applyBorder="1" applyAlignment="1" applyProtection="1">
      <alignment horizontal="left" vertical="center"/>
      <protection locked="0"/>
    </xf>
    <xf numFmtId="0" fontId="27" fillId="0" borderId="67" xfId="0" applyFont="1" applyBorder="1" applyAlignment="1" applyProtection="1">
      <alignment horizontal="center" vertical="center" wrapText="1"/>
    </xf>
    <xf numFmtId="0" fontId="17" fillId="3" borderId="40" xfId="0" applyFont="1" applyFill="1" applyBorder="1" applyAlignment="1">
      <alignment horizontal="left" vertical="center" wrapText="1" indent="3"/>
    </xf>
    <xf numFmtId="0" fontId="17" fillId="3" borderId="41" xfId="0" applyFont="1" applyFill="1" applyBorder="1" applyAlignment="1">
      <alignment horizontal="left" vertical="center" wrapText="1" indent="3"/>
    </xf>
    <xf numFmtId="0" fontId="17" fillId="3" borderId="45" xfId="0" applyFont="1" applyFill="1" applyBorder="1" applyAlignment="1">
      <alignment horizontal="left" vertical="center" wrapText="1" indent="3"/>
    </xf>
  </cellXfs>
  <cellStyles count="4">
    <cellStyle name="Link" xfId="3" builtinId="8"/>
    <cellStyle name="Prozent" xfId="2" builtinId="5"/>
    <cellStyle name="Standard" xfId="0" builtinId="0"/>
    <cellStyle name="Währung" xfId="1" builtinId="4"/>
  </cellStyles>
  <dxfs count="256">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dxf>
    <dxf>
      <border outline="0">
        <top style="medium">
          <color theme="1"/>
        </top>
        <bottom style="medium">
          <color theme="1"/>
        </bottom>
      </border>
    </dxf>
    <dxf>
      <font>
        <b val="0"/>
        <i val="0"/>
        <strike val="0"/>
        <condense val="0"/>
        <extend val="0"/>
        <outline val="0"/>
        <shadow val="0"/>
        <u val="none"/>
        <vertAlign val="baseline"/>
        <sz val="11"/>
        <color theme="1"/>
        <name val="Calibri"/>
        <scheme val="minor"/>
      </font>
      <fill>
        <patternFill patternType="none">
          <fgColor indexed="64"/>
          <bgColor auto="1"/>
        </patternFill>
      </fill>
    </dxf>
    <dxf>
      <font>
        <b/>
        <i val="0"/>
        <strike val="0"/>
        <condense val="0"/>
        <extend val="0"/>
        <outline val="0"/>
        <shadow val="0"/>
        <u val="none"/>
        <vertAlign val="baseline"/>
        <sz val="11"/>
        <color theme="0"/>
        <name val="Calibri"/>
        <scheme val="minor"/>
      </font>
      <fill>
        <patternFill patternType="none">
          <fgColor indexed="64"/>
          <bgColor auto="1"/>
        </patternFill>
      </fill>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dxf>
    <dxf>
      <border outline="0">
        <top style="medium">
          <color theme="1"/>
        </top>
        <bottom style="medium">
          <color theme="1"/>
        </bottom>
      </border>
    </dxf>
    <dxf>
      <font>
        <b val="0"/>
        <i val="0"/>
        <strike val="0"/>
        <condense val="0"/>
        <extend val="0"/>
        <outline val="0"/>
        <shadow val="0"/>
        <u val="none"/>
        <vertAlign val="baseline"/>
        <sz val="11"/>
        <color theme="1"/>
        <name val="Calibri"/>
        <scheme val="minor"/>
      </font>
      <fill>
        <patternFill patternType="none">
          <fgColor indexed="64"/>
          <bgColor auto="1"/>
        </patternFill>
      </fill>
    </dxf>
    <dxf>
      <font>
        <b/>
        <i val="0"/>
        <strike val="0"/>
        <condense val="0"/>
        <extend val="0"/>
        <outline val="0"/>
        <shadow val="0"/>
        <u val="none"/>
        <vertAlign val="baseline"/>
        <sz val="11"/>
        <color theme="0"/>
        <name val="Calibri"/>
        <scheme val="minor"/>
      </font>
      <fill>
        <patternFill patternType="none">
          <fgColor indexed="64"/>
          <bgColor auto="1"/>
        </patternFill>
      </fill>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dxf>
    <dxf>
      <border outline="0">
        <top style="medium">
          <color theme="1"/>
        </top>
        <bottom style="medium">
          <color theme="1"/>
        </bottom>
      </border>
    </dxf>
    <dxf>
      <font>
        <b val="0"/>
        <i val="0"/>
        <strike val="0"/>
        <condense val="0"/>
        <extend val="0"/>
        <outline val="0"/>
        <shadow val="0"/>
        <u val="none"/>
        <vertAlign val="baseline"/>
        <sz val="11"/>
        <color theme="1"/>
        <name val="Calibri"/>
        <scheme val="minor"/>
      </font>
      <fill>
        <patternFill patternType="none">
          <fgColor indexed="64"/>
          <bgColor auto="1"/>
        </patternFill>
      </fill>
    </dxf>
    <dxf>
      <font>
        <b/>
        <i val="0"/>
        <strike val="0"/>
        <condense val="0"/>
        <extend val="0"/>
        <outline val="0"/>
        <shadow val="0"/>
        <u val="none"/>
        <vertAlign val="baseline"/>
        <sz val="11"/>
        <color theme="0"/>
        <name val="Calibri"/>
        <scheme val="minor"/>
      </font>
      <fill>
        <patternFill patternType="none">
          <fgColor indexed="64"/>
          <bgColor auto="1"/>
        </patternFill>
      </fill>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dxf>
    <dxf>
      <border outline="0">
        <top style="medium">
          <color theme="1"/>
        </top>
        <bottom style="medium">
          <color theme="1"/>
        </bottom>
      </border>
    </dxf>
    <dxf>
      <font>
        <b val="0"/>
        <i val="0"/>
        <strike val="0"/>
        <condense val="0"/>
        <extend val="0"/>
        <outline val="0"/>
        <shadow val="0"/>
        <u val="none"/>
        <vertAlign val="baseline"/>
        <sz val="11"/>
        <color theme="1"/>
        <name val="Calibri"/>
        <scheme val="minor"/>
      </font>
      <fill>
        <patternFill patternType="none">
          <fgColor indexed="64"/>
          <bgColor auto="1"/>
        </patternFill>
      </fill>
    </dxf>
    <dxf>
      <font>
        <b/>
        <i val="0"/>
        <strike val="0"/>
        <condense val="0"/>
        <extend val="0"/>
        <outline val="0"/>
        <shadow val="0"/>
        <u val="none"/>
        <vertAlign val="baseline"/>
        <sz val="11"/>
        <color theme="0"/>
        <name val="Calibri"/>
        <scheme val="minor"/>
      </font>
      <fill>
        <patternFill patternType="none">
          <fgColor indexed="64"/>
          <bgColor auto="1"/>
        </patternFill>
      </fill>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dxf>
    <dxf>
      <border outline="0">
        <top style="medium">
          <color theme="1"/>
        </top>
        <bottom style="medium">
          <color theme="1"/>
        </bottom>
      </border>
    </dxf>
    <dxf>
      <font>
        <b val="0"/>
        <i val="0"/>
        <strike val="0"/>
        <condense val="0"/>
        <extend val="0"/>
        <outline val="0"/>
        <shadow val="0"/>
        <u val="none"/>
        <vertAlign val="baseline"/>
        <sz val="11"/>
        <color theme="1"/>
        <name val="Calibri"/>
        <scheme val="minor"/>
      </font>
      <fill>
        <patternFill patternType="none">
          <fgColor indexed="64"/>
          <bgColor auto="1"/>
        </patternFill>
      </fill>
    </dxf>
    <dxf>
      <font>
        <b/>
        <i val="0"/>
        <strike val="0"/>
        <condense val="0"/>
        <extend val="0"/>
        <outline val="0"/>
        <shadow val="0"/>
        <u val="none"/>
        <vertAlign val="baseline"/>
        <sz val="11"/>
        <color theme="0"/>
        <name val="Calibri"/>
        <scheme val="minor"/>
      </font>
      <fill>
        <patternFill patternType="none">
          <fgColor indexed="64"/>
          <bgColor auto="1"/>
        </patternFill>
      </fill>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dxf>
    <dxf>
      <border outline="0">
        <top style="medium">
          <color theme="1"/>
        </top>
        <bottom style="medium">
          <color theme="1"/>
        </bottom>
      </border>
    </dxf>
    <dxf>
      <font>
        <b val="0"/>
        <i val="0"/>
        <strike val="0"/>
        <condense val="0"/>
        <extend val="0"/>
        <outline val="0"/>
        <shadow val="0"/>
        <u val="none"/>
        <vertAlign val="baseline"/>
        <sz val="11"/>
        <color theme="1"/>
        <name val="Calibri"/>
        <scheme val="minor"/>
      </font>
      <fill>
        <patternFill patternType="none">
          <fgColor indexed="64"/>
          <bgColor auto="1"/>
        </patternFill>
      </fill>
    </dxf>
    <dxf>
      <font>
        <b/>
        <i val="0"/>
        <strike val="0"/>
        <condense val="0"/>
        <extend val="0"/>
        <outline val="0"/>
        <shadow val="0"/>
        <u val="none"/>
        <vertAlign val="baseline"/>
        <sz val="11"/>
        <color theme="0"/>
        <name val="Calibri"/>
        <scheme val="minor"/>
      </font>
      <fill>
        <patternFill patternType="none">
          <fgColor indexed="64"/>
          <bgColor auto="1"/>
        </patternFill>
      </fill>
    </dxf>
    <dxf>
      <numFmt numFmtId="0" formatCode="General"/>
      <border diagonalUp="0" diagonalDown="0">
        <left style="hair">
          <color auto="1"/>
        </left>
        <right/>
        <top/>
        <bottom/>
        <vertical/>
        <horizontal/>
      </border>
    </dxf>
    <dxf>
      <numFmt numFmtId="0" formatCode="General"/>
      <border diagonalUp="0" diagonalDown="0" outline="0">
        <left style="hair">
          <color auto="1"/>
        </left>
        <right style="hair">
          <color auto="1"/>
        </right>
        <top/>
        <bottom/>
      </border>
    </dxf>
    <dxf>
      <numFmt numFmtId="0" formatCode="General"/>
      <alignment horizontal="center" vertical="bottom" textRotation="0" wrapText="0" indent="0" justifyLastLine="0" shrinkToFit="0" readingOrder="0"/>
      <border diagonalUp="0" diagonalDown="0">
        <left style="hair">
          <color auto="1"/>
        </left>
        <right style="hair">
          <color auto="1"/>
        </right>
        <top/>
        <bottom/>
      </border>
    </dxf>
    <dxf>
      <alignment horizontal="center" vertical="bottom" textRotation="0" wrapText="0" indent="0" justifyLastLine="0" shrinkToFit="0" readingOrder="0"/>
      <border diagonalUp="0" diagonalDown="0" outline="0">
        <left/>
        <right style="hair">
          <color auto="1"/>
        </right>
        <top/>
        <bottom/>
      </border>
    </dxf>
    <dxf>
      <alignment horizontal="center" vertical="bottom" textRotation="0" wrapText="0" indent="0" justifyLastLine="0" shrinkToFit="0" readingOrder="0"/>
    </dxf>
    <dxf>
      <fill>
        <patternFill patternType="none">
          <fgColor indexed="64"/>
          <bgColor indexed="65"/>
        </patternFill>
      </fill>
      <alignment horizontal="center" vertical="top" textRotation="0" wrapText="0" indent="0" justifyLastLine="0" shrinkToFit="0" readingOrder="0"/>
      <border diagonalUp="0" diagonalDown="0">
        <left style="hair">
          <color auto="1"/>
        </left>
        <right/>
        <top/>
        <bottom/>
        <vertical style="hair">
          <color auto="1"/>
        </vertical>
        <horizontal style="thin">
          <color auto="1"/>
        </horizontal>
      </border>
    </dxf>
    <dxf>
      <font>
        <strike val="0"/>
        <outline val="0"/>
        <shadow val="0"/>
        <u val="none"/>
        <vertAlign val="baseline"/>
        <sz val="11"/>
        <color auto="1"/>
        <name val="Calibri"/>
        <scheme val="minor"/>
      </font>
      <numFmt numFmtId="0" formatCode="General"/>
      <fill>
        <patternFill patternType="none">
          <fgColor indexed="64"/>
          <bgColor auto="1"/>
        </patternFill>
      </fill>
      <alignment horizontal="center" vertical="bottom" textRotation="0" wrapText="0" indent="0" justifyLastLine="0" shrinkToFit="0" readingOrder="0"/>
      <border diagonalUp="0" diagonalDown="0">
        <left style="hair">
          <color auto="1"/>
        </left>
        <right/>
        <top/>
        <bottom/>
        <vertical style="hair">
          <color auto="1"/>
        </vertical>
        <horizontal/>
      </border>
    </dxf>
    <dxf>
      <fill>
        <patternFill patternType="none">
          <fgColor indexed="64"/>
          <bgColor indexed="65"/>
        </patternFill>
      </fill>
      <alignment horizontal="general" vertical="top" textRotation="0" wrapText="0" indent="0" justifyLastLine="0" shrinkToFit="0" readingOrder="0"/>
      <border diagonalUp="0" diagonalDown="0">
        <left style="hair">
          <color auto="1"/>
        </left>
        <right style="hair">
          <color auto="1"/>
        </right>
        <top/>
        <bottom/>
        <vertical style="hair">
          <color auto="1"/>
        </vertical>
        <horizontal style="thin">
          <color auto="1"/>
        </horizontal>
      </border>
    </dxf>
    <dxf>
      <font>
        <strike val="0"/>
        <outline val="0"/>
        <shadow val="0"/>
        <u val="none"/>
        <vertAlign val="baseline"/>
        <sz val="11"/>
        <color auto="1"/>
        <name val="Calibri"/>
        <scheme val="minor"/>
      </font>
      <fill>
        <patternFill patternType="none">
          <fgColor indexed="64"/>
          <bgColor auto="1"/>
        </patternFill>
      </fill>
      <alignment horizontal="center" vertical="bottom" textRotation="0" wrapText="0" indent="0" justifyLastLine="0" shrinkToFit="0" readingOrder="0"/>
      <border diagonalUp="0" diagonalDown="0">
        <left style="hair">
          <color auto="1"/>
        </left>
        <right style="hair">
          <color auto="1"/>
        </right>
        <top/>
        <bottom/>
        <vertical style="hair">
          <color auto="1"/>
        </vertical>
        <horizontal/>
      </border>
    </dxf>
    <dxf>
      <numFmt numFmtId="164" formatCode="_-* #,##0.00\ [$€-407]_-;\-* #,##0.00\ [$€-407]_-;_-* &quot;-&quot;??\ [$€-407]_-;_-@_-"/>
      <fill>
        <patternFill patternType="none">
          <fgColor indexed="64"/>
          <bgColor indexed="65"/>
        </patternFill>
      </fill>
      <alignment horizontal="general" vertical="top" textRotation="0" wrapText="0" indent="0" justifyLastLine="0" shrinkToFit="0" readingOrder="0"/>
      <border diagonalUp="0" diagonalDown="0">
        <left style="hair">
          <color auto="1"/>
        </left>
        <right style="hair">
          <color auto="1"/>
        </right>
        <top/>
        <bottom/>
        <vertical style="hair">
          <color auto="1"/>
        </vertical>
        <horizontal style="thin">
          <color auto="1"/>
        </horizontal>
      </border>
    </dxf>
    <dxf>
      <font>
        <strike val="0"/>
        <outline val="0"/>
        <shadow val="0"/>
        <u val="none"/>
        <vertAlign val="baseline"/>
        <sz val="11"/>
        <color auto="1"/>
        <name val="Calibri"/>
        <scheme val="minor"/>
      </font>
      <numFmt numFmtId="13" formatCode="0%"/>
      <fill>
        <patternFill patternType="none">
          <fgColor indexed="64"/>
          <bgColor auto="1"/>
        </patternFill>
      </fill>
      <border diagonalUp="0" diagonalDown="0" outline="0">
        <left style="hair">
          <color auto="1"/>
        </left>
        <right/>
        <top/>
        <bottom/>
      </border>
    </dxf>
    <dxf>
      <numFmt numFmtId="164" formatCode="_-* #,##0.00\ [$€-407]_-;\-* #,##0.00\ [$€-407]_-;_-* &quot;-&quot;??\ [$€-407]_-;_-@_-"/>
      <fill>
        <patternFill patternType="none">
          <fgColor indexed="64"/>
          <bgColor indexed="65"/>
        </patternFill>
      </fill>
      <alignment horizontal="general" vertical="top" textRotation="0" wrapText="0" indent="0" justifyLastLine="0" shrinkToFit="0" readingOrder="0"/>
      <border diagonalUp="0" diagonalDown="0">
        <left style="hair">
          <color auto="1"/>
        </left>
        <right style="hair">
          <color auto="1"/>
        </right>
        <top/>
        <bottom/>
        <vertical style="hair">
          <color auto="1"/>
        </vertical>
        <horizontal style="thin">
          <color auto="1"/>
        </horizontal>
      </border>
    </dxf>
    <dxf>
      <font>
        <strike val="0"/>
        <outline val="0"/>
        <shadow val="0"/>
        <u val="none"/>
        <vertAlign val="baseline"/>
        <sz val="11"/>
        <color auto="1"/>
        <name val="Calibri"/>
        <scheme val="minor"/>
      </font>
      <fill>
        <patternFill patternType="none">
          <fgColor indexed="64"/>
          <bgColor auto="1"/>
        </patternFill>
      </fill>
      <border diagonalUp="0" diagonalDown="0">
        <left style="hair">
          <color auto="1"/>
        </left>
        <right style="hair">
          <color auto="1"/>
        </right>
        <top/>
        <bottom/>
        <vertical style="hair">
          <color auto="1"/>
        </vertical>
        <horizontal/>
      </border>
    </dxf>
    <dxf>
      <fill>
        <patternFill patternType="none">
          <fgColor indexed="64"/>
          <bgColor indexed="65"/>
        </patternFill>
      </fill>
      <alignment horizontal="general" vertical="top" textRotation="0" wrapText="0" indent="0" justifyLastLine="0" shrinkToFit="0" readingOrder="0"/>
      <border diagonalUp="0" diagonalDown="0">
        <left/>
        <right style="hair">
          <color auto="1"/>
        </right>
        <top/>
        <bottom/>
        <vertical style="hair">
          <color auto="1"/>
        </vertical>
        <horizontal style="thin">
          <color auto="1"/>
        </horizontal>
      </border>
    </dxf>
    <dxf>
      <font>
        <strike val="0"/>
        <outline val="0"/>
        <shadow val="0"/>
        <u val="none"/>
        <vertAlign val="baseline"/>
        <sz val="11"/>
        <color auto="1"/>
        <name val="Calibri"/>
        <scheme val="minor"/>
      </font>
      <fill>
        <patternFill patternType="none">
          <fgColor indexed="64"/>
          <bgColor auto="1"/>
        </patternFill>
      </fill>
      <border diagonalUp="0" diagonalDown="0">
        <left/>
        <right style="hair">
          <color auto="1"/>
        </right>
        <top/>
        <bottom/>
        <vertical style="hair">
          <color auto="1"/>
        </vertical>
        <horizontal/>
      </border>
    </dxf>
    <dxf>
      <border>
        <top style="medium">
          <color auto="1"/>
        </top>
      </border>
    </dxf>
    <dxf>
      <fill>
        <patternFill patternType="none">
          <fgColor indexed="64"/>
          <bgColor auto="1"/>
        </patternFill>
      </fill>
      <alignment horizontal="general" vertical="top" textRotation="0" wrapText="0" indent="0" justifyLastLine="0" shrinkToFit="0" readingOrder="0"/>
      <border diagonalUp="0" diagonalDown="0">
        <left style="hair">
          <color auto="1"/>
        </left>
        <right style="hair">
          <color auto="1"/>
        </right>
        <top/>
        <bottom/>
        <vertical style="hair">
          <color auto="1"/>
        </vertical>
        <horizontal style="thin">
          <color auto="1"/>
        </horizontal>
      </border>
    </dxf>
    <dxf>
      <border diagonalUp="0" diagonalDown="0">
        <top style="medium">
          <color auto="1"/>
        </top>
        <bottom style="thin">
          <color theme="9"/>
        </bottom>
      </border>
    </dxf>
    <dxf>
      <font>
        <strike val="0"/>
        <outline val="0"/>
        <shadow val="0"/>
        <u val="none"/>
        <vertAlign val="baseline"/>
        <sz val="11"/>
        <color auto="1"/>
        <name val="Calibri"/>
        <scheme val="minor"/>
      </font>
      <fill>
        <patternFill patternType="none">
          <fgColor indexed="64"/>
          <bgColor auto="1"/>
        </patternFill>
      </fill>
    </dxf>
    <dxf>
      <fill>
        <patternFill patternType="none">
          <fgColor indexed="64"/>
          <bgColor auto="1"/>
        </patternFill>
      </fill>
      <alignment horizontal="center" vertical="top" textRotation="0" indent="0" justifyLastLine="0" shrinkToFit="0" readingOrder="0"/>
      <border diagonalUp="0" diagonalDown="0" outline="0">
        <left style="hair">
          <color theme="9"/>
        </left>
        <right style="hair">
          <color theme="9"/>
        </right>
        <top/>
        <bottom/>
      </border>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164" formatCode="_-* #,##0.00\ [$€-407]_-;\-* #,##0.00\ [$€-407]_-;_-* &quot;-&quot;??\ [$€-407]_-;_-@_-"/>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164" formatCode="_-* #,##0.00\ [$€-407]_-;\-* #,##0.00\ [$€-407]_-;_-* &quot;-&quot;??\ [$€-407]_-;_-@_-"/>
    </dxf>
    <dxf>
      <numFmt numFmtId="164" formatCode="_-* #,##0.00\ [$€-407]_-;\-* #,##0.00\ [$€-407]_-;_-* &quot;-&quot;??\ [$€-407]_-;_-@_-"/>
    </dxf>
    <dxf>
      <numFmt numFmtId="164" formatCode="_-* #,##0.00\ [$€-407]_-;\-* #,##0.00\ [$€-407]_-;_-* &quot;-&quot;??\ [$€-407]_-;_-@_-"/>
    </dxf>
    <dxf>
      <numFmt numFmtId="164" formatCode="_-* #,##0.00\ [$€-407]_-;\-* #,##0.00\ [$€-407]_-;_-* &quot;-&quot;??\ [$€-407]_-;_-@_-"/>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protection locked="1" hidden="0"/>
    </dxf>
    <dxf>
      <font>
        <strike val="0"/>
        <outline val="0"/>
        <shadow val="0"/>
        <u val="none"/>
        <vertAlign val="baseline"/>
        <sz val="10"/>
        <color theme="1"/>
        <name val="Calibri"/>
        <scheme val="minor"/>
      </font>
      <alignment vertical="center" textRotation="0" wrapText="1" indent="0" justifyLastLine="0" shrinkToFit="0" readingOrder="0"/>
      <protection locked="1" hidden="0"/>
    </dxf>
    <dxf>
      <font>
        <b/>
        <i val="0"/>
        <strike val="0"/>
        <condense val="0"/>
        <extend val="0"/>
        <outline val="0"/>
        <shadow val="0"/>
        <u val="none"/>
        <vertAlign val="baseline"/>
        <sz val="11"/>
        <color theme="0"/>
        <name val="Calibri"/>
        <scheme val="minor"/>
      </font>
      <numFmt numFmtId="164" formatCode="_-* #,##0.00\ [$€-407]_-;\-* #,##0.00\ [$€-407]_-;_-* &quot;-&quot;??\ [$€-407]_-;_-@_-"/>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protection locked="1" hidden="0"/>
    </dxf>
    <dxf>
      <font>
        <strike val="0"/>
        <outline val="0"/>
        <shadow val="0"/>
        <u val="none"/>
        <vertAlign val="baseline"/>
        <sz val="10"/>
        <color theme="1"/>
        <name val="Calibri"/>
        <scheme val="minor"/>
      </font>
      <numFmt numFmtId="166" formatCode="_-* #,##0.00\ &quot;€&quot;_-;&quot;Bitte überschreiben&quot;;_-* &quot;-&quot;??\ &quot;€&quot;_-;&quot;&quot;"/>
      <alignment vertical="center" textRotation="0" wrapText="1" indent="0" justifyLastLine="0" shrinkToFit="0" readingOrder="0"/>
      <protection locked="1" hidden="0"/>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protection locked="1" hidden="0"/>
    </dxf>
    <dxf>
      <font>
        <strike val="0"/>
        <outline val="0"/>
        <shadow val="0"/>
        <u val="none"/>
        <vertAlign val="baseline"/>
        <sz val="10"/>
        <color theme="1"/>
        <name val="Calibri"/>
        <scheme val="minor"/>
      </font>
      <alignment vertical="center" textRotation="0" wrapText="1" indent="0" justifyLastLine="0" shrinkToFit="0" readingOrder="0"/>
      <protection locked="1" hidden="0"/>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medium">
          <color theme="9"/>
        </right>
        <top/>
        <bottom style="medium">
          <color theme="9"/>
        </bottom>
      </border>
      <protection locked="1" hidden="0"/>
    </dxf>
    <dxf>
      <font>
        <sz val="10"/>
      </font>
      <numFmt numFmtId="164" formatCode="_-* #,##0.00\ [$€-407]_-;\-* #,##0.00\ [$€-407]_-;_-* &quot;-&quot;??\ [$€-407]_-;_-@_-"/>
      <fill>
        <patternFill patternType="none">
          <fgColor indexed="64"/>
          <bgColor indexed="65"/>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medium">
          <color theme="9"/>
        </left>
        <right style="hair">
          <color theme="9"/>
        </right>
        <top/>
        <bottom style="medium">
          <color theme="9"/>
        </bottom>
      </border>
      <protection locked="1" hidden="0"/>
    </dxf>
    <dxf>
      <font>
        <sz val="10"/>
      </font>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hair">
          <color theme="9"/>
        </left>
        <right style="hair">
          <color theme="9"/>
        </right>
        <top/>
        <bottom style="medium">
          <color theme="9"/>
        </bottom>
      </border>
      <protection locked="1" hidden="0"/>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5" tint="0.79998168889431442"/>
        </patternFill>
      </fill>
      <alignment horizontal="center" vertical="center" textRotation="0" wrapText="1" indent="0" justifyLastLine="0" shrinkToFit="0" readingOrder="0"/>
      <border diagonalUp="0" diagonalDown="0">
        <left style="hair">
          <color theme="9"/>
        </left>
        <right style="hair">
          <color theme="9"/>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hair">
          <color theme="9"/>
        </left>
        <right style="hair">
          <color theme="9"/>
        </right>
        <top/>
        <bottom style="medium">
          <color theme="9"/>
        </bottom>
      </border>
      <protection locked="1" hidden="0"/>
    </dxf>
    <dxf>
      <font>
        <sz val="10"/>
      </font>
      <numFmt numFmtId="30" formatCode="@"/>
      <fill>
        <patternFill patternType="none">
          <fgColor indexed="64"/>
          <bgColor indexed="65"/>
        </patternFill>
      </fill>
      <alignment horizontal="general" vertical="center" textRotation="0" wrapText="1" indent="0" justifyLastLine="0" shrinkToFit="0" readingOrder="0"/>
      <border diagonalUp="0" diagonalDown="0">
        <left style="hair">
          <color theme="9"/>
        </left>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protection locked="1" hidden="0"/>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hair">
          <color theme="9"/>
        </left>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protection locked="1" hidden="0"/>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hair">
          <color theme="9"/>
        </left>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protection locked="1" hidden="0"/>
    </dxf>
    <dxf>
      <font>
        <b val="0"/>
        <i val="0"/>
        <strike val="0"/>
        <condense val="0"/>
        <extend val="0"/>
        <outline val="0"/>
        <shadow val="0"/>
        <u val="none"/>
        <vertAlign val="baseline"/>
        <sz val="10"/>
        <color theme="1"/>
        <name val="Calibri"/>
        <scheme val="minor"/>
      </font>
      <numFmt numFmtId="0" formatCode="General"/>
      <alignment horizontal="general" vertical="center" textRotation="0" wrapText="1" indent="0" justifyLastLine="0" shrinkToFit="0" readingOrder="0"/>
      <border diagonalUp="0" diagonalDown="0">
        <left style="hair">
          <color theme="9"/>
        </left>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protection locked="1" hidden="0"/>
    </dxf>
    <dxf>
      <font>
        <b val="0"/>
        <i val="0"/>
        <strike val="0"/>
        <condense val="0"/>
        <extend val="0"/>
        <outline val="0"/>
        <shadow val="0"/>
        <u val="none"/>
        <vertAlign val="baseline"/>
        <sz val="10"/>
        <color theme="1"/>
        <name val="Calibri"/>
        <scheme val="minor"/>
      </font>
      <fill>
        <patternFill patternType="solid">
          <fgColor indexed="64"/>
          <bgColor theme="0" tint="-0.24994659260841701"/>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vertical/>
        <horizontal/>
      </border>
      <protection locked="1"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medium">
          <color theme="9"/>
        </left>
        <right/>
        <top/>
        <bottom style="medium">
          <color theme="9"/>
        </bottom>
      </border>
      <protection locked="1" hidden="0"/>
    </dxf>
    <dxf>
      <fill>
        <patternFill patternType="solid">
          <fgColor indexed="64"/>
          <bgColor theme="0" tint="-0.24994659260841701"/>
        </patternFill>
      </fill>
      <border diagonalUp="0" diagonalDown="0">
        <left style="medium">
          <color theme="9"/>
        </left>
        <right style="hair">
          <color theme="9"/>
        </right>
        <top style="thin">
          <color theme="9"/>
        </top>
        <bottom style="thin">
          <color theme="9"/>
        </bottom>
        <vertical style="hair">
          <color theme="9"/>
        </vertical>
        <horizontal style="thin">
          <color theme="9"/>
        </horizontal>
      </border>
      <protection locked="1" hidden="0"/>
    </dxf>
    <dxf>
      <border>
        <top style="thin">
          <color rgb="FF70AD47"/>
        </top>
      </border>
    </dxf>
    <dxf>
      <font>
        <b/>
        <strike val="0"/>
        <outline val="0"/>
        <shadow val="0"/>
        <u val="none"/>
        <vertAlign val="baseline"/>
        <sz val="11"/>
        <color rgb="FFFFFFFF"/>
        <name val="Calibri"/>
        <scheme val="none"/>
      </font>
      <fill>
        <patternFill patternType="solid">
          <fgColor rgb="FF000000"/>
          <bgColor rgb="FF70AD47"/>
        </patternFill>
      </fill>
      <alignment horizontal="general" vertical="top" textRotation="0" wrapText="1" indent="0" justifyLastLine="0" shrinkToFit="0" readingOrder="0"/>
      <border diagonalUp="0" diagonalDown="0">
        <left style="hair">
          <color rgb="FF70AD47"/>
        </left>
        <right style="hair">
          <color rgb="FF70AD47"/>
        </right>
        <top/>
        <bottom/>
        <vertical style="hair">
          <color rgb="FF70AD47"/>
        </vertical>
        <horizontal/>
      </border>
      <protection locked="1" hidden="0"/>
    </dxf>
    <dxf>
      <font>
        <strike val="0"/>
        <outline val="0"/>
        <shadow val="0"/>
        <u val="none"/>
        <vertAlign val="baseline"/>
        <sz val="10"/>
        <color rgb="FF000000"/>
        <name val="Calibri"/>
        <scheme val="none"/>
      </font>
      <alignment vertical="center" textRotation="0" wrapText="1" indent="0" justifyLastLine="0" shrinkToFit="0" readingOrder="0"/>
      <protection locked="1" hidden="0"/>
    </dxf>
    <dxf>
      <alignment vertical="center" textRotation="0" indent="0" justifyLastLine="0" shrinkToFit="0" readingOrder="0"/>
      <protection locked="1" hidden="0"/>
    </dxf>
    <dxf>
      <fill>
        <patternFill patternType="lightUp">
          <bgColor theme="2"/>
        </patternFill>
      </fill>
    </dxf>
    <dxf>
      <fill>
        <patternFill patternType="lightUp">
          <bgColor theme="2"/>
        </patternFill>
      </fill>
    </dxf>
    <dxf>
      <fill>
        <patternFill>
          <bgColor theme="7" tint="0.79998168889431442"/>
        </patternFill>
      </fill>
    </dxf>
    <dxf>
      <fill>
        <patternFill>
          <bgColor theme="9" tint="0.59996337778862885"/>
        </patternFill>
      </fill>
    </dxf>
    <dxf>
      <fill>
        <patternFill>
          <bgColor theme="7"/>
        </patternFill>
      </fill>
    </dxf>
    <dxf>
      <font>
        <b/>
        <i val="0"/>
        <color auto="1"/>
      </font>
      <fill>
        <patternFill>
          <bgColor rgb="FFFF0000"/>
        </patternFill>
      </fill>
    </dxf>
    <dxf>
      <font>
        <strike val="0"/>
        <color auto="1"/>
      </font>
      <numFmt numFmtId="30" formatCode="@"/>
      <fill>
        <patternFill>
          <bgColor theme="5" tint="0.59996337778862885"/>
        </patternFill>
      </fill>
    </dxf>
    <dxf>
      <fill>
        <patternFill>
          <bgColor theme="5" tint="0.59996337778862885"/>
        </patternFill>
      </fill>
    </dxf>
    <dxf>
      <fill>
        <patternFill>
          <bgColor theme="5" tint="0.59996337778862885"/>
        </patternFill>
      </fill>
    </dxf>
    <dxf>
      <font>
        <b val="0"/>
        <i/>
      </font>
    </dxf>
    <dxf>
      <fill>
        <patternFill>
          <bgColor rgb="FFFFCCCC"/>
        </patternFill>
      </fill>
    </dxf>
    <dxf>
      <font>
        <color theme="0"/>
      </font>
      <fill>
        <patternFill patternType="none">
          <bgColor auto="1"/>
        </patternFill>
      </fill>
    </dxf>
    <dxf>
      <font>
        <color rgb="FFFF0000"/>
      </font>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tint="-9.9978637043366805E-2"/>
        </patternFill>
      </fill>
      <alignment horizontal="center" vertical="center" textRotation="0" wrapText="1" indent="0" justifyLastLine="0" shrinkToFit="0" readingOrder="0"/>
      <border diagonalUp="0" diagonalDown="0">
        <left style="hair">
          <color theme="1" tint="0.499984740745262"/>
        </left>
        <right style="medium">
          <color theme="1" tint="0.499984740745262"/>
        </right>
        <top style="thin">
          <color theme="1" tint="0.499984740745262"/>
        </top>
        <bottom style="thin">
          <color theme="1" tint="0.499984740745262"/>
        </bottom>
        <vertical style="hair">
          <color theme="1" tint="0.499984740745262"/>
        </vertical>
        <horizontal style="thin">
          <color theme="1" tint="0.499984740745262"/>
        </horizontal>
      </border>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tint="-9.9978637043366805E-2"/>
        </patternFill>
      </fill>
      <alignment horizontal="center" vertical="center" textRotation="0" wrapText="1" indent="0" justifyLastLine="0" shrinkToFit="0" readingOrder="0"/>
      <border diagonalUp="0" diagonalDown="0" outline="0">
        <left style="hair">
          <color theme="1" tint="0.499984740745262"/>
        </left>
        <right style="hair">
          <color theme="1" tint="0.499984740745262"/>
        </right>
        <top style="thin">
          <color theme="1" tint="0.499984740745262"/>
        </top>
        <bottom style="thin">
          <color theme="1" tint="0.499984740745262"/>
        </bottom>
      </border>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tint="-9.9978637043366805E-2"/>
        </patternFill>
      </fill>
      <alignment horizontal="center" vertical="center" textRotation="0" wrapText="1" indent="0" justifyLastLine="0" shrinkToFit="0" readingOrder="0"/>
      <border diagonalUp="0" diagonalDown="0" outline="0">
        <left style="hair">
          <color theme="1" tint="0.499984740745262"/>
        </left>
        <right style="hair">
          <color theme="1" tint="0.499984740745262"/>
        </right>
        <top style="thin">
          <color theme="1" tint="0.499984740745262"/>
        </top>
        <bottom style="thin">
          <color theme="1" tint="0.499984740745262"/>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tint="-9.9978637043366805E-2"/>
        </patternFill>
      </fill>
      <alignment horizontal="center" vertical="center" textRotation="0" wrapText="1" indent="0" justifyLastLine="0" shrinkToFit="0" readingOrder="0"/>
      <border diagonalUp="0" diagonalDown="0">
        <left style="hair">
          <color theme="1" tint="0.499984740745262"/>
        </left>
        <right style="hair">
          <color theme="1" tint="0.499984740745262"/>
        </right>
        <top style="thin">
          <color theme="1" tint="0.499984740745262"/>
        </top>
        <bottom style="thin">
          <color theme="1" tint="0.499984740745262"/>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tint="-9.9978637043366805E-2"/>
        </patternFill>
      </fill>
      <alignment horizontal="center" vertical="center" textRotation="0" wrapText="1" indent="0" justifyLastLine="0" shrinkToFit="0" readingOrder="0"/>
      <border diagonalUp="0" diagonalDown="0">
        <left/>
        <right style="hair">
          <color theme="1" tint="0.499984740745262"/>
        </right>
        <top style="thin">
          <color theme="1" tint="0.499984740745262"/>
        </top>
        <bottom style="thin">
          <color theme="1" tint="0.499984740745262"/>
        </bottom>
        <vertical/>
        <horizontal/>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tint="-9.9978637043366805E-2"/>
        </patternFill>
      </fill>
      <alignment horizontal="center" vertical="center" textRotation="0" wrapText="1" indent="0" justifyLastLine="0" shrinkToFit="0" readingOrder="0"/>
      <border diagonalUp="0" diagonalDown="0">
        <left style="hair">
          <color theme="1" tint="0.499984740745262"/>
        </left>
        <right style="hair">
          <color theme="1" tint="0.499984740745262"/>
        </right>
        <top style="thin">
          <color theme="1" tint="0.499984740745262"/>
        </top>
        <bottom style="thin">
          <color theme="1" tint="0.499984740745262"/>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tint="-9.9978637043366805E-2"/>
        </patternFill>
      </fill>
      <alignment horizontal="center" vertical="center" textRotation="0" wrapText="1" indent="0" justifyLastLine="0" shrinkToFit="0" readingOrder="0"/>
      <border diagonalUp="0" diagonalDown="0">
        <left/>
        <right style="hair">
          <color theme="1" tint="0.499984740745262"/>
        </right>
        <top style="thin">
          <color theme="1" tint="0.499984740745262"/>
        </top>
        <bottom style="thin">
          <color theme="1" tint="0.499984740745262"/>
        </bottom>
        <vertical/>
        <horizontal/>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34" formatCode="_-* #,##0.00\ &quot;€&quot;_-;\-* #,##0.00\ &quot;€&quot;_-;_-* &quot;-&quot;??\ &quot;€&quot;_-;_-@_-"/>
      <fill>
        <patternFill patternType="solid">
          <fgColor indexed="64"/>
          <bgColor theme="2" tint="-9.9978637043366805E-2"/>
        </patternFill>
      </fill>
      <alignment horizontal="center" vertical="center" textRotation="0" wrapText="1" indent="0" justifyLastLine="0" shrinkToFit="0" readingOrder="0"/>
      <border diagonalUp="0" diagonalDown="0" outline="0">
        <left style="medium">
          <color theme="4" tint="-0.499984740745262"/>
        </left>
        <right style="hair">
          <color theme="1" tint="0.499984740745262"/>
        </right>
        <top style="thin">
          <color theme="1" tint="0.499984740745262"/>
        </top>
        <bottom style="thin">
          <color theme="1" tint="0.499984740745262"/>
        </bottom>
      </border>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numFmt numFmtId="34" formatCode="_-* #,##0.00\ &quot;€&quot;_-;\-* #,##0.00\ &quot;€&quot;_-;_-* &quot;-&quot;??\ &quot;€&quot;_-;_-@_-"/>
      <alignment vertical="center" textRotation="0" wrapText="1" indent="0" justifyLastLine="0" shrinkToFit="0" readingOrder="0"/>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alignment vertical="center" textRotation="0" wrapText="1" indent="0" justifyLastLine="0" shrinkToFit="0" readingOrder="0"/>
    </dxf>
    <dxf>
      <font>
        <b/>
        <i val="0"/>
        <strike val="0"/>
        <condense val="0"/>
        <extend val="0"/>
        <outline val="0"/>
        <shadow val="0"/>
        <u val="none"/>
        <vertAlign val="baseline"/>
        <sz val="11"/>
        <color theme="0"/>
        <name val="Calibri"/>
        <scheme val="minor"/>
      </font>
      <numFmt numFmtId="164" formatCode="_-* #,##0.00\ [$€-407]_-;\-* #,##0.00\ [$€-407]_-;_-* &quot;-&quot;??\ [$€-407]_-;_-@_-"/>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numFmt numFmtId="166" formatCode="_-* #,##0.00\ &quot;€&quot;_-;&quot;Bitte überschreiben&quot;;_-* &quot;-&quot;??\ &quot;€&quot;_-;&quot;&quot;"/>
      <alignment vertical="center" textRotation="0" wrapText="1" indent="0" justifyLastLine="0" shrinkToFit="0" readingOrder="0"/>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alignment vertical="center" textRotation="0" wrapText="1" indent="0" justifyLastLine="0" shrinkToFit="0" readingOrder="0"/>
      <border outline="0">
        <left style="hair">
          <color theme="9"/>
        </left>
      </border>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medium">
          <color theme="9"/>
        </right>
        <top/>
        <bottom style="medium">
          <color theme="9"/>
        </bottom>
      </border>
    </dxf>
    <dxf>
      <font>
        <sz val="10"/>
      </font>
      <numFmt numFmtId="164" formatCode="_-* #,##0.00\ [$€-407]_-;\-* #,##0.00\ [$€-407]_-;_-* &quot;-&quot;??\ [$€-407]_-;_-@_-"/>
      <fill>
        <patternFill patternType="none">
          <fgColor indexed="64"/>
          <bgColor indexed="65"/>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border>
      <protection locked="0" hidden="0"/>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medium">
          <color theme="9"/>
        </left>
        <right style="hair">
          <color theme="9"/>
        </right>
        <top/>
        <bottom style="medium">
          <color theme="9"/>
        </bottom>
      </border>
    </dxf>
    <dxf>
      <border diagonalUp="0" diagonalDown="0">
        <left style="hair">
          <color theme="9"/>
        </left>
        <right style="hair">
          <color theme="9"/>
        </right>
        <top style="thin">
          <color theme="9"/>
        </top>
        <bottom style="thin">
          <color theme="9"/>
        </bottom>
      </border>
      <protection locked="0"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5" tint="0.79998168889431442"/>
        </patternFill>
      </fill>
      <alignment horizontal="center" vertical="center" textRotation="0" wrapText="1" indent="0" justifyLastLine="0" shrinkToFit="0" readingOrder="0"/>
      <border diagonalUp="0" diagonalDown="0" outline="0">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hair">
          <color theme="9"/>
        </left>
        <right style="hair">
          <color theme="9"/>
        </right>
        <top/>
        <bottom style="medium">
          <color theme="9"/>
        </bottom>
      </border>
    </dxf>
    <dxf>
      <fill>
        <patternFill patternType="none">
          <fgColor indexed="64"/>
          <bgColor auto="1"/>
        </patternFill>
      </fill>
      <border diagonalUp="0" diagonalDown="0">
        <left style="hair">
          <color theme="9"/>
        </left>
        <right style="hair">
          <color theme="9"/>
        </right>
        <top style="thin">
          <color theme="9"/>
        </top>
        <bottom style="thin">
          <color theme="9"/>
        </bottom>
      </border>
      <protection locked="0"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border>
      <protection locked="0"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hair">
          <color theme="9"/>
        </left>
        <right/>
        <top style="thin">
          <color theme="9"/>
        </top>
        <bottom style="thin">
          <color theme="9"/>
        </bottom>
        <vertical/>
        <horizontal/>
      </border>
      <protection locked="0"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hair">
          <color theme="9"/>
        </left>
        <right/>
        <top style="thin">
          <color theme="9"/>
        </top>
        <bottom style="thin">
          <color theme="9"/>
        </bottom>
        <vertical/>
        <horizontal/>
      </border>
      <protection locked="0" hidden="0"/>
    </dxf>
    <dxf>
      <font>
        <b/>
        <i val="0"/>
        <strike val="0"/>
        <condense val="0"/>
        <extend val="0"/>
        <outline val="0"/>
        <shadow val="0"/>
        <u val="none"/>
        <vertAlign val="baseline"/>
        <sz val="11"/>
        <color theme="0"/>
        <name val="Calibri"/>
        <scheme val="minor"/>
      </font>
      <numFmt numFmtId="170" formatCode="##0\ &quot;Einzelmaßnahmen&quot;"/>
      <fill>
        <patternFill patternType="solid">
          <fgColor indexed="64"/>
          <bgColor theme="9"/>
        </patternFill>
      </fill>
      <alignment horizontal="center"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fill>
        <patternFill patternType="solid">
          <fgColor indexed="64"/>
          <bgColor theme="0" tint="-0.24994659260841701"/>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vertical/>
        <horizontal/>
      </border>
      <protection locked="0" hidden="0"/>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medium">
          <color theme="9"/>
        </left>
        <right/>
        <top/>
        <bottom style="medium">
          <color theme="9"/>
        </bottom>
      </border>
    </dxf>
    <dxf>
      <fill>
        <patternFill patternType="solid">
          <fgColor indexed="64"/>
          <bgColor theme="0" tint="-0.24994659260841701"/>
        </patternFill>
      </fill>
      <border diagonalUp="0" diagonalDown="0">
        <left style="medium">
          <color theme="9"/>
        </left>
        <right style="hair">
          <color theme="9"/>
        </right>
        <top style="thin">
          <color theme="9"/>
        </top>
        <bottom style="thin">
          <color theme="9"/>
        </bottom>
        <vertical style="hair">
          <color theme="9"/>
        </vertical>
        <horizontal style="thin">
          <color theme="9"/>
        </horizontal>
      </border>
    </dxf>
    <dxf>
      <border>
        <top style="thin">
          <color theme="9"/>
        </top>
      </border>
    </dxf>
    <dxf>
      <font>
        <b/>
        <strike val="0"/>
        <outline val="0"/>
        <shadow val="0"/>
        <u val="none"/>
        <vertAlign val="baseline"/>
        <sz val="11"/>
        <color theme="0"/>
        <name val="Calibri"/>
        <scheme val="minor"/>
      </font>
      <fill>
        <patternFill patternType="solid">
          <fgColor indexed="64"/>
          <bgColor theme="9"/>
        </patternFill>
      </fill>
      <alignment horizontal="general" vertical="top" textRotation="0" wrapText="1" indent="0" justifyLastLine="0" shrinkToFit="0" readingOrder="0"/>
      <border diagonalUp="0" diagonalDown="0">
        <left style="hair">
          <color theme="9"/>
        </left>
        <right style="hair">
          <color theme="9"/>
        </right>
        <top/>
        <bottom/>
        <vertical style="hair">
          <color theme="9"/>
        </vertical>
        <horizontal/>
      </border>
    </dxf>
    <dxf>
      <font>
        <strike val="0"/>
        <outline val="0"/>
        <shadow val="0"/>
        <u val="none"/>
        <vertAlign val="baseline"/>
        <sz val="10"/>
        <color theme="1"/>
        <name val="Calibri"/>
        <scheme val="minor"/>
      </font>
      <alignment vertical="center" textRotation="0" wrapText="1" indent="0" justifyLastLine="0" shrinkToFit="0" readingOrder="0"/>
    </dxf>
    <dxf>
      <alignment vertical="center" textRotation="0" indent="0" justifyLastLine="0" shrinkToFit="0" readingOrder="0"/>
    </dxf>
    <dxf>
      <fill>
        <patternFill>
          <bgColor theme="9"/>
        </patternFill>
      </fill>
    </dxf>
    <dxf>
      <fill>
        <patternFill>
          <bgColor theme="5"/>
        </patternFill>
      </fill>
    </dxf>
    <dxf>
      <fill>
        <patternFill>
          <bgColor theme="7" tint="0.79998168889431442"/>
        </patternFill>
      </fill>
    </dxf>
    <dxf>
      <fill>
        <patternFill>
          <bgColor theme="9" tint="0.59996337778862885"/>
        </patternFill>
      </fill>
    </dxf>
    <dxf>
      <fill>
        <patternFill patternType="lightUp">
          <bgColor theme="2"/>
        </patternFill>
      </fill>
    </dxf>
    <dxf>
      <fill>
        <patternFill>
          <bgColor theme="7"/>
        </patternFill>
      </fill>
    </dxf>
    <dxf>
      <font>
        <b/>
        <i val="0"/>
        <color auto="1"/>
      </font>
      <fill>
        <patternFill>
          <bgColor rgb="FFFF0000"/>
        </patternFill>
      </fill>
    </dxf>
    <dxf>
      <fill>
        <patternFill>
          <bgColor rgb="FFFF0000"/>
        </patternFill>
      </fill>
    </dxf>
    <dxf>
      <font>
        <strike val="0"/>
        <color auto="1"/>
      </font>
      <numFmt numFmtId="0" formatCode="General"/>
      <fill>
        <patternFill>
          <bgColor theme="5" tint="0.59996337778862885"/>
        </patternFill>
      </fill>
    </dxf>
    <dxf>
      <fill>
        <patternFill>
          <bgColor theme="5" tint="0.59996337778862885"/>
        </patternFill>
      </fill>
    </dxf>
    <dxf>
      <font>
        <b val="0"/>
        <i val="0"/>
        <strike val="0"/>
        <condense val="0"/>
        <extend val="0"/>
        <outline val="0"/>
        <shadow val="0"/>
        <u val="none"/>
        <vertAlign val="baseline"/>
        <sz val="10"/>
        <color theme="1"/>
        <name val="Calibri"/>
        <scheme val="minor"/>
      </font>
    </dxf>
    <dxf>
      <font>
        <strike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strike val="0"/>
        <outline val="0"/>
        <shadow val="0"/>
        <u val="none"/>
        <vertAlign val="baseline"/>
        <sz val="10"/>
        <color theme="1"/>
        <name val="Calibri"/>
        <scheme val="minor"/>
      </font>
      <numFmt numFmtId="0" formatCode="General"/>
    </dxf>
    <dxf>
      <font>
        <b val="0"/>
        <i val="0"/>
        <strike val="0"/>
        <condense val="0"/>
        <extend val="0"/>
        <outline val="0"/>
        <shadow val="0"/>
        <u val="none"/>
        <vertAlign val="baseline"/>
        <sz val="10"/>
        <color theme="1"/>
        <name val="Calibri"/>
        <scheme val="minor"/>
      </font>
      <numFmt numFmtId="165" formatCode="_-* #,##0\ [$€-407]_-;\-* #,##0\ [$€-407]_-;_-* &quot;-&quot;??\ [$€-407]_-;_-@_-"/>
      <alignment horizontal="center" vertical="bottom" textRotation="0" wrapText="0" indent="0" justifyLastLine="0" shrinkToFit="0" readingOrder="0"/>
    </dxf>
    <dxf>
      <font>
        <strike val="0"/>
        <outline val="0"/>
        <shadow val="0"/>
        <u val="none"/>
        <vertAlign val="baseline"/>
        <sz val="10"/>
        <color theme="1"/>
        <name val="Calibri"/>
        <scheme val="minor"/>
      </font>
      <numFmt numFmtId="164" formatCode="_-* #,##0.00\ [$€-407]_-;\-* #,##0.00\ [$€-407]_-;_-* &quot;-&quot;??\ [$€-407]_-;_-@_-"/>
      <border diagonalUp="0" diagonalDown="0">
        <left style="hair">
          <color auto="1"/>
        </left>
        <right/>
        <top style="thin">
          <color auto="1"/>
        </top>
        <bottom style="thin">
          <color auto="1"/>
        </bottom>
      </border>
    </dxf>
    <dxf>
      <font>
        <b val="0"/>
        <i val="0"/>
        <strike val="0"/>
        <condense val="0"/>
        <extend val="0"/>
        <outline val="0"/>
        <shadow val="0"/>
        <u val="none"/>
        <vertAlign val="baseline"/>
        <sz val="10"/>
        <color theme="1"/>
        <name val="Calibri"/>
        <scheme val="minor"/>
      </font>
      <alignment horizontal="center" vertical="bottom" textRotation="0" wrapText="0" indent="0" justifyLastLine="0" shrinkToFit="0" readingOrder="0"/>
    </dxf>
    <dxf>
      <font>
        <strike val="0"/>
        <outline val="0"/>
        <shadow val="0"/>
        <u val="none"/>
        <vertAlign val="baseline"/>
        <sz val="10"/>
        <color theme="1"/>
        <name val="Calibri"/>
        <scheme val="minor"/>
      </font>
      <numFmt numFmtId="0" formatCode="General"/>
      <alignment horizontal="center" vertical="bottom" textRotation="0" wrapText="0" indent="0" justifyLastLine="0" shrinkToFit="0" readingOrder="0"/>
      <border diagonalUp="0" diagonalDown="0" outline="0">
        <left style="hair">
          <color auto="1"/>
        </left>
        <right style="hair">
          <color auto="1"/>
        </right>
        <top style="thin">
          <color auto="1"/>
        </top>
        <bottom style="thin">
          <color auto="1"/>
        </bottom>
      </border>
    </dxf>
    <dxf>
      <font>
        <b val="0"/>
        <i val="0"/>
        <strike val="0"/>
        <condense val="0"/>
        <extend val="0"/>
        <outline val="0"/>
        <shadow val="0"/>
        <u val="none"/>
        <vertAlign val="baseline"/>
        <sz val="10"/>
        <color theme="1"/>
        <name val="Calibri"/>
        <scheme val="minor"/>
      </font>
      <alignment horizontal="center" vertical="bottom" textRotation="0" wrapText="0" indent="0" justifyLastLine="0" shrinkToFit="0" readingOrder="0"/>
    </dxf>
    <dxf>
      <font>
        <strike val="0"/>
        <outline val="0"/>
        <shadow val="0"/>
        <u val="none"/>
        <vertAlign val="baseline"/>
        <sz val="10"/>
        <color theme="1"/>
        <name val="Calibri"/>
        <scheme val="minor"/>
      </font>
      <numFmt numFmtId="0" formatCode="General"/>
      <alignment horizontal="center" vertical="bottom" textRotation="0" wrapText="0" indent="0" justifyLastLine="0" shrinkToFit="0" readingOrder="0"/>
      <border diagonalUp="0" diagonalDown="0">
        <left style="hair">
          <color auto="1"/>
        </left>
        <right style="hair">
          <color auto="1"/>
        </right>
        <top style="thin">
          <color auto="1"/>
        </top>
        <bottom style="thin">
          <color auto="1"/>
        </bottom>
        <vertical style="hair">
          <color auto="1"/>
        </vertical>
        <horizontal style="thin">
          <color auto="1"/>
        </horizontal>
      </border>
    </dxf>
    <dxf>
      <font>
        <b val="0"/>
        <i val="0"/>
        <strike val="0"/>
        <condense val="0"/>
        <extend val="0"/>
        <outline val="0"/>
        <shadow val="0"/>
        <u val="none"/>
        <vertAlign val="baseline"/>
        <sz val="10"/>
        <color theme="1"/>
        <name val="Calibri"/>
        <scheme val="minor"/>
      </font>
      <numFmt numFmtId="0" formatCode="General"/>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9" tint="0.79998168889431442"/>
        </patternFill>
      </fill>
      <border diagonalUp="0" diagonalDown="0" outline="0">
        <left style="hair">
          <color auto="1"/>
        </left>
        <right style="hair">
          <color auto="1"/>
        </right>
        <top style="thin">
          <color auto="1"/>
        </top>
        <bottom style="thin">
          <color auto="1"/>
        </bottom>
      </border>
      <protection locked="0" hidden="0"/>
    </dxf>
    <dxf>
      <font>
        <b val="0"/>
        <i val="0"/>
        <strike val="0"/>
        <condense val="0"/>
        <extend val="0"/>
        <outline val="0"/>
        <shadow val="0"/>
        <u val="none"/>
        <vertAlign val="baseline"/>
        <sz val="10"/>
        <color theme="1"/>
        <name val="Calibri"/>
        <scheme val="minor"/>
      </font>
      <numFmt numFmtId="0" formatCode="General"/>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9" tint="0.79998168889431442"/>
        </patternFill>
      </fill>
      <border diagonalUp="0" diagonalDown="0" outline="0">
        <left style="hair">
          <color auto="1"/>
        </left>
        <right style="hair">
          <color auto="1"/>
        </right>
        <top style="thin">
          <color auto="1"/>
        </top>
        <bottom style="thin">
          <color auto="1"/>
        </bottom>
      </border>
      <protection locked="0" hidden="0"/>
    </dxf>
    <dxf>
      <font>
        <b val="0"/>
        <i val="0"/>
        <strike val="0"/>
        <condense val="0"/>
        <extend val="0"/>
        <outline val="0"/>
        <shadow val="0"/>
        <u val="none"/>
        <vertAlign val="baseline"/>
        <sz val="10"/>
        <color theme="1"/>
        <name val="Calibri"/>
        <scheme val="minor"/>
      </font>
      <numFmt numFmtId="0" formatCode="General"/>
    </dxf>
    <dxf>
      <font>
        <strike val="0"/>
        <outline val="0"/>
        <shadow val="0"/>
        <u val="none"/>
        <vertAlign val="baseline"/>
        <sz val="10"/>
        <color theme="1"/>
        <name val="Calibri"/>
        <scheme val="minor"/>
      </font>
      <numFmt numFmtId="0" formatCode="General"/>
      <border diagonalUp="0" diagonalDown="0" outline="0">
        <left/>
        <right style="hair">
          <color auto="1"/>
        </right>
        <top style="thin">
          <color auto="1"/>
        </top>
        <bottom style="thin">
          <color auto="1"/>
        </bottom>
      </border>
    </dxf>
    <dxf>
      <font>
        <b val="0"/>
        <i val="0"/>
        <strike val="0"/>
        <condense val="0"/>
        <extend val="0"/>
        <outline val="0"/>
        <shadow val="0"/>
        <u val="none"/>
        <vertAlign val="baseline"/>
        <sz val="10"/>
        <color theme="1"/>
        <name val="Calibri"/>
        <scheme val="minor"/>
      </font>
    </dxf>
    <dxf>
      <font>
        <strike val="0"/>
        <outline val="0"/>
        <shadow val="0"/>
        <u val="none"/>
        <vertAlign val="baseline"/>
        <sz val="10"/>
        <color theme="1"/>
        <name val="Calibri"/>
        <scheme val="minor"/>
      </font>
      <fill>
        <patternFill patternType="solid">
          <fgColor indexed="64"/>
          <bgColor theme="9" tint="0.79998168889431442"/>
        </patternFill>
      </fill>
      <alignment horizontal="center" vertical="bottom" textRotation="0" wrapText="0" indent="0" justifyLastLine="0" shrinkToFit="0" readingOrder="0"/>
      <border diagonalUp="0" diagonalDown="0">
        <left/>
        <right/>
        <top style="thin">
          <color auto="1"/>
        </top>
        <bottom style="thin">
          <color auto="1"/>
        </bottom>
      </border>
      <protection locked="0" hidden="0"/>
    </dxf>
    <dxf>
      <font>
        <strike val="0"/>
        <outline val="0"/>
        <shadow val="0"/>
        <u val="none"/>
        <vertAlign val="baseline"/>
        <sz val="10"/>
        <color theme="1"/>
        <name val="Calibri"/>
        <scheme val="minor"/>
      </font>
    </dxf>
    <dxf>
      <font>
        <strike val="0"/>
        <outline val="0"/>
        <shadow val="0"/>
        <u val="none"/>
        <vertAlign val="baseline"/>
        <sz val="10"/>
        <color theme="1"/>
        <name val="Calibri"/>
        <scheme val="minor"/>
      </font>
    </dxf>
    <dxf>
      <alignment horizontal="center" vertical="center" textRotation="0" wrapText="1" indent="0" justifyLastLine="0" shrinkToFit="0" readingOrder="0"/>
    </dxf>
    <dxf>
      <font>
        <strike val="0"/>
        <outline val="0"/>
        <shadow val="0"/>
        <u val="none"/>
        <vertAlign val="baseline"/>
        <sz val="10"/>
        <color theme="1"/>
        <name val="Calibri"/>
        <scheme val="minor"/>
      </font>
      <alignment horizontal="general" vertical="center" textRotation="0" wrapText="0" indent="0" justifyLastLine="0" shrinkToFit="0" readingOrder="0"/>
    </dxf>
    <dxf>
      <font>
        <strike val="0"/>
        <outline val="0"/>
        <shadow val="0"/>
        <u val="none"/>
        <vertAlign val="baseline"/>
        <sz val="10"/>
        <color theme="1"/>
        <name val="Calibri"/>
        <scheme val="minor"/>
      </font>
      <alignment horizontal="general" vertical="center" textRotation="0" wrapText="0" indent="0" justifyLastLine="0" shrinkToFit="0" readingOrder="0"/>
    </dxf>
    <dxf>
      <font>
        <strike val="0"/>
        <outline val="0"/>
        <shadow val="0"/>
        <u val="none"/>
        <vertAlign val="baseline"/>
        <sz val="10"/>
        <color theme="1"/>
        <name val="Calibri"/>
        <scheme val="minor"/>
      </font>
      <numFmt numFmtId="164" formatCode="_-* #,##0.00\ [$€-407]_-;\-* #,##0.00\ [$€-407]_-;_-* &quot;-&quot;??\ [$€-407]_-;_-@_-"/>
      <alignment horizontal="general" vertical="center" textRotation="0" wrapText="0" indent="0" justifyLastLine="0" shrinkToFit="0" readingOrder="0"/>
      <border diagonalUp="0" diagonalDown="0" outline="0">
        <left style="hair">
          <color auto="1"/>
        </left>
        <right/>
        <top/>
        <bottom/>
      </border>
    </dxf>
    <dxf>
      <font>
        <strike val="0"/>
        <outline val="0"/>
        <shadow val="0"/>
        <u val="none"/>
        <vertAlign val="baseline"/>
        <sz val="10"/>
        <color theme="1"/>
        <name val="Calibri"/>
        <scheme val="minor"/>
      </font>
      <alignment horizontal="center" vertical="center" textRotation="0" wrapText="0" indent="0" justifyLastLine="0" shrinkToFit="0" readingOrder="0"/>
      <border diagonalUp="0" diagonalDown="0" outline="0">
        <left style="hair">
          <color auto="1"/>
        </left>
        <right style="hair">
          <color auto="1"/>
        </right>
        <top/>
        <bottom/>
      </border>
    </dxf>
    <dxf>
      <font>
        <strike val="0"/>
        <outline val="0"/>
        <shadow val="0"/>
        <u val="none"/>
        <vertAlign val="baseline"/>
        <sz val="10"/>
        <color theme="1"/>
        <name val="Calibri"/>
        <scheme val="minor"/>
      </font>
      <alignment horizontal="center" vertical="center" textRotation="0" wrapText="0" indent="0" justifyLastLine="0" shrinkToFit="0" readingOrder="0"/>
      <border diagonalUp="0" diagonalDown="0">
        <left style="hair">
          <color auto="1"/>
        </left>
        <right style="hair">
          <color auto="1"/>
        </right>
        <top/>
        <bottom/>
        <vertical style="hair">
          <color auto="1"/>
        </vertical>
        <horizontal/>
      </border>
    </dxf>
    <dxf>
      <font>
        <b val="0"/>
        <i val="0"/>
        <strike val="0"/>
        <condense val="0"/>
        <extend val="0"/>
        <outline val="0"/>
        <shadow val="0"/>
        <u val="none"/>
        <vertAlign val="baseline"/>
        <sz val="10"/>
        <color theme="1"/>
        <name val="Calibri"/>
        <scheme val="minor"/>
      </font>
      <fill>
        <patternFill patternType="solid">
          <fgColor indexed="64"/>
          <bgColor theme="9" tint="0.79998168889431442"/>
        </patternFill>
      </fill>
      <alignment horizontal="general" vertical="center" textRotation="0" wrapText="0" indent="0" justifyLastLine="0" shrinkToFit="0" readingOrder="0"/>
      <border diagonalUp="0" diagonalDown="0" outline="0">
        <left style="hair">
          <color auto="1"/>
        </left>
        <right style="hair">
          <color auto="1"/>
        </right>
        <top/>
        <bottom/>
      </border>
      <protection locked="0" hidden="0"/>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9" tint="0.79998168889431442"/>
        </patternFill>
      </fill>
      <alignment horizontal="general" vertical="center" textRotation="0" wrapText="0" indent="0" justifyLastLine="0" shrinkToFit="0" readingOrder="0"/>
      <border diagonalUp="0" diagonalDown="0" outline="0">
        <left style="hair">
          <color auto="1"/>
        </left>
        <right style="hair">
          <color auto="1"/>
        </right>
        <top/>
        <bottom/>
      </border>
      <protection locked="0" hidden="0"/>
    </dxf>
    <dxf>
      <font>
        <strike val="0"/>
        <outline val="0"/>
        <shadow val="0"/>
        <u val="none"/>
        <vertAlign val="baseline"/>
        <sz val="10"/>
        <color theme="1"/>
        <name val="Calibri"/>
        <scheme val="minor"/>
      </font>
      <alignment horizontal="general" vertical="center" textRotation="0" wrapText="0" indent="0" justifyLastLine="0" shrinkToFit="0" readingOrder="0"/>
      <border outline="0">
        <right style="hair">
          <color auto="1"/>
        </right>
      </border>
    </dxf>
    <dxf>
      <font>
        <strike val="0"/>
        <outline val="0"/>
        <shadow val="0"/>
        <u val="none"/>
        <vertAlign val="baseline"/>
        <sz val="10"/>
        <color theme="1"/>
        <name val="Calibri"/>
        <scheme val="minor"/>
      </font>
      <fill>
        <patternFill patternType="solid">
          <fgColor indexed="64"/>
          <bgColor theme="9" tint="0.79998168889431442"/>
        </patternFill>
      </fill>
      <alignment horizontal="center" vertical="center" textRotation="0" wrapText="0" indent="0" justifyLastLine="0" shrinkToFit="0" readingOrder="0"/>
      <protection locked="0" hidden="0"/>
    </dxf>
    <dxf>
      <font>
        <strike val="0"/>
        <outline val="0"/>
        <shadow val="0"/>
        <u val="none"/>
        <vertAlign val="baseline"/>
        <sz val="10"/>
        <color theme="1"/>
        <name val="Calibri"/>
        <scheme val="minor"/>
      </font>
      <alignment horizontal="general" vertical="center" textRotation="0" wrapText="0" indent="0" justifyLastLine="0" shrinkToFit="0" readingOrder="0"/>
    </dxf>
    <dxf>
      <alignment horizontal="center" vertical="center" textRotation="0" wrapText="1" indent="0" justifyLastLine="0" shrinkToFit="0" readingOrder="0"/>
    </dxf>
    <dxf>
      <font>
        <color theme="0"/>
      </font>
      <fill>
        <patternFill>
          <bgColor rgb="FFFF0000"/>
        </patternFill>
      </fill>
    </dxf>
    <dxf>
      <font>
        <b val="0"/>
        <i/>
      </font>
      <numFmt numFmtId="0" formatCode="General"/>
      <fill>
        <patternFill>
          <bgColor theme="7" tint="0.59996337778862885"/>
        </patternFill>
      </fill>
    </dxf>
    <dxf>
      <font>
        <b/>
        <i val="0"/>
      </font>
      <fill>
        <patternFill>
          <bgColor theme="9" tint="0.59996337778862885"/>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color theme="0"/>
      </font>
      <fill>
        <patternFill>
          <bgColor rgb="FFFF0000"/>
        </patternFill>
      </fill>
    </dxf>
    <dxf>
      <font>
        <b/>
        <i val="0"/>
        <strike val="0"/>
        <condense val="0"/>
        <extend val="0"/>
        <outline val="0"/>
        <shadow val="0"/>
        <u val="none"/>
        <vertAlign val="baseline"/>
        <sz val="11"/>
        <color rgb="FFFFFFFF"/>
        <name val="Calibri"/>
        <scheme val="none"/>
      </font>
      <fill>
        <patternFill patternType="solid">
          <fgColor rgb="FF000000"/>
          <bgColor rgb="FF70AD47"/>
        </patternFill>
      </fill>
      <alignment horizontal="general" vertical="top" textRotation="0" wrapText="1" indent="0" justifyLastLine="0" shrinkToFit="0" readingOrder="0"/>
      <border diagonalUp="0" diagonalDown="0" outline="0">
        <left style="hair">
          <color rgb="FF70AD47"/>
        </left>
        <right style="hair">
          <color rgb="FF70AD47"/>
        </right>
        <top style="thin">
          <color rgb="FF70AD47"/>
        </top>
        <bottom/>
      </border>
    </dxf>
    <dxf>
      <font>
        <strike val="0"/>
        <outline val="0"/>
        <shadow val="0"/>
        <u val="none"/>
        <vertAlign val="baseline"/>
        <sz val="10"/>
        <color rgb="FF000000"/>
        <name val="Calibri"/>
        <scheme val="none"/>
      </font>
      <numFmt numFmtId="0" formatCode="General"/>
      <fill>
        <patternFill patternType="solid">
          <fgColor indexed="64"/>
          <bgColor theme="2"/>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numFmt numFmtId="34" formatCode="_-* #,##0.00\ &quot;€&quot;_-;\-* #,##0.00\ &quot;€&quot;_-;_-* &quot;-&quot;??\ &quot;€&quot;_-;_-@_-"/>
      <alignment vertical="center" textRotation="0" wrapText="1" indent="0" justifyLastLine="0" shrinkToFit="0" readingOrder="0"/>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alignment vertical="center" textRotation="0" wrapText="1" indent="0" justifyLastLine="0" shrinkToFit="0" readingOrder="0"/>
    </dxf>
    <dxf>
      <font>
        <b/>
        <i val="0"/>
        <strike val="0"/>
        <condense val="0"/>
        <extend val="0"/>
        <outline val="0"/>
        <shadow val="0"/>
        <u val="none"/>
        <vertAlign val="baseline"/>
        <sz val="11"/>
        <color theme="0"/>
        <name val="Calibri"/>
        <scheme val="minor"/>
      </font>
      <numFmt numFmtId="164" formatCode="_-* #,##0.00\ [$€-407]_-;\-* #,##0.00\ [$€-407]_-;_-* &quot;-&quot;??\ [$€-407]_-;_-@_-"/>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b/>
        <i val="0"/>
        <strike val="0"/>
        <condense val="0"/>
        <extend val="0"/>
        <outline val="0"/>
        <shadow val="0"/>
        <u val="none"/>
        <vertAlign val="baseline"/>
        <sz val="10"/>
        <color theme="1"/>
        <name val="Calibri"/>
        <scheme val="minor"/>
      </font>
      <numFmt numFmtId="166" formatCode="_-* #,##0.00\ &quot;€&quot;_-;&quot;Bitte überschreiben&quot;;_-* &quot;-&quot;??\ &quot;€&quot;_-;&quot;&quot;"/>
      <alignment horizontal="center" vertical="center" textRotation="0" wrapText="1" indent="0" justifyLastLine="0" shrinkToFit="0" readingOrder="0"/>
      <border diagonalUp="0" diagonalDown="0" outline="0">
        <left/>
        <right/>
        <top style="thin">
          <color theme="8"/>
        </top>
        <bottom/>
      </border>
    </dxf>
    <dxf>
      <font>
        <b/>
        <i val="0"/>
        <strike val="0"/>
        <condense val="0"/>
        <extend val="0"/>
        <outline val="0"/>
        <shadow val="0"/>
        <u val="none"/>
        <vertAlign val="baseline"/>
        <sz val="11"/>
        <color theme="0"/>
        <name val="Calibri"/>
        <scheme val="minor"/>
      </font>
      <numFmt numFmtId="164" formatCode="_-* #,##0.00\ [$€-407]_-;\-* #,##0.00\ [$€-407]_-;_-* &quot;-&quot;??\ [$€-407]_-;_-@_-"/>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b/>
        <i val="0"/>
        <strike val="0"/>
        <condense val="0"/>
        <extend val="0"/>
        <outline val="0"/>
        <shadow val="0"/>
        <u val="none"/>
        <vertAlign val="baseline"/>
        <sz val="10"/>
        <color theme="1"/>
        <name val="Calibri"/>
        <scheme val="minor"/>
      </font>
      <numFmt numFmtId="166" formatCode="_-* #,##0.00\ &quot;€&quot;_-;&quot;Bitte überschreiben&quot;;_-* &quot;-&quot;??\ &quot;€&quot;_-;&quot;&quot;"/>
      <alignment horizontal="center" vertical="center" textRotation="0" wrapText="1" indent="0" justifyLastLine="0" shrinkToFit="0" readingOrder="0"/>
      <border diagonalUp="0" diagonalDown="0" outline="0">
        <left style="hair">
          <color theme="8"/>
        </left>
        <right style="hair">
          <color theme="8"/>
        </right>
        <top style="thin">
          <color theme="8"/>
        </top>
        <bottom/>
      </border>
    </dxf>
    <dxf>
      <font>
        <b/>
        <i val="0"/>
        <strike val="0"/>
        <condense val="0"/>
        <extend val="0"/>
        <outline val="0"/>
        <shadow val="0"/>
        <u val="none"/>
        <vertAlign val="baseline"/>
        <sz val="11"/>
        <color theme="0"/>
        <name val="Calibri"/>
        <scheme val="minor"/>
      </font>
      <numFmt numFmtId="164" formatCode="_-* #,##0.00\ [$€-407]_-;\-* #,##0.00\ [$€-407]_-;_-* &quot;-&quot;??\ [$€-407]_-;_-@_-"/>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numFmt numFmtId="166" formatCode="_-* #,##0.00\ &quot;€&quot;_-;&quot;Bitte überschreiben&quot;;_-* &quot;-&quot;??\ &quot;€&quot;_-;&quot;&quot;"/>
      <alignment vertical="center" textRotation="0" wrapText="1" indent="0" justifyLastLine="0" shrinkToFit="0" readingOrder="0"/>
      <border>
        <right style="hair">
          <color theme="8"/>
        </right>
      </border>
    </dxf>
    <dxf>
      <font>
        <b/>
        <i val="0"/>
        <strike val="0"/>
        <condense val="0"/>
        <extend val="0"/>
        <outline val="0"/>
        <shadow val="0"/>
        <u val="none"/>
        <vertAlign val="baseline"/>
        <sz val="11"/>
        <color theme="0"/>
        <name val="Calibri"/>
        <scheme val="minor"/>
      </font>
      <fill>
        <patternFill patternType="solid">
          <fgColor indexed="64"/>
          <bgColor theme="8"/>
        </patternFill>
      </fill>
      <alignment horizontal="general" vertical="top" textRotation="0" wrapText="1" indent="0" justifyLastLine="0" shrinkToFit="0" readingOrder="0"/>
      <border diagonalUp="0" diagonalDown="0" outline="0">
        <left style="hair">
          <color theme="9"/>
        </left>
        <right style="hair">
          <color theme="9"/>
        </right>
        <top style="thin">
          <color theme="9"/>
        </top>
        <bottom/>
      </border>
    </dxf>
    <dxf>
      <font>
        <strike val="0"/>
        <outline val="0"/>
        <shadow val="0"/>
        <u val="none"/>
        <vertAlign val="baseline"/>
        <sz val="10"/>
        <color theme="1"/>
        <name val="Calibri"/>
        <scheme val="minor"/>
      </font>
      <alignment vertical="center" textRotation="0" wrapText="1" indent="0" justifyLastLine="0" shrinkToFit="0" readingOrder="0"/>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medium">
          <color theme="9"/>
        </right>
        <top/>
        <bottom style="medium">
          <color theme="9"/>
        </bottom>
      </border>
    </dxf>
    <dxf>
      <font>
        <sz val="10"/>
      </font>
      <numFmt numFmtId="164" formatCode="_-* #,##0.00\ [$€-407]_-;\-* #,##0.00\ [$€-407]_-;_-* &quot;-&quot;??\ [$€-407]_-;_-@_-"/>
      <fill>
        <patternFill patternType="none">
          <fgColor indexed="64"/>
          <bgColor indexed="65"/>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vertical style="hair">
          <color theme="9"/>
        </vertical>
        <horizontal style="thin">
          <color theme="9"/>
        </horizontal>
      </border>
      <protection locked="0" hidden="0"/>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medium">
          <color theme="9"/>
        </left>
        <right style="hair">
          <color theme="9"/>
        </right>
        <top/>
        <bottom style="medium">
          <color theme="9"/>
        </bottom>
      </border>
    </dxf>
    <dxf>
      <border diagonalUp="0" diagonalDown="0">
        <left style="hair">
          <color theme="9"/>
        </left>
        <right style="hair">
          <color theme="9"/>
        </right>
        <top style="thin">
          <color theme="9"/>
        </top>
        <bottom style="thin">
          <color theme="9"/>
        </bottom>
      </border>
      <protection locked="0" hidden="0"/>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medium">
          <color theme="9"/>
        </left>
        <right style="hair">
          <color theme="9"/>
        </right>
        <top/>
        <bottom style="medium">
          <color theme="9"/>
        </bottom>
      </border>
    </dxf>
    <dxf>
      <protection locked="0" hidden="0"/>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9"/>
        </patternFill>
      </fill>
      <alignment horizontal="left" vertical="top" textRotation="0" wrapText="1" indent="0" justifyLastLine="0" shrinkToFit="0" readingOrder="0"/>
      <border diagonalUp="0" diagonalDown="0" outline="0">
        <left style="medium">
          <color theme="9"/>
        </left>
        <right style="hair">
          <color theme="9"/>
        </right>
        <top/>
        <bottom style="medium">
          <color theme="9"/>
        </bottom>
      </border>
    </dxf>
    <dxf>
      <border>
        <left style="hair">
          <color theme="9"/>
        </left>
      </border>
      <protection locked="0" hidden="0"/>
    </dxf>
    <dxf>
      <font>
        <b val="0"/>
        <i val="0"/>
        <strike val="0"/>
        <condense val="0"/>
        <extend val="0"/>
        <outline val="0"/>
        <shadow val="0"/>
        <u val="none"/>
        <vertAlign val="baseline"/>
        <sz val="11"/>
        <color theme="0"/>
        <name val="Calibri"/>
        <scheme val="minor"/>
      </font>
      <numFmt numFmtId="172" formatCode="##0\ &quot;umgesetzt&quot;"/>
      <fill>
        <patternFill patternType="solid">
          <fgColor indexed="64"/>
          <bgColor theme="9"/>
        </patternFill>
      </fill>
      <border diagonalUp="0" diagonalDown="0" outline="0">
        <left/>
        <right/>
        <top style="thin">
          <color theme="9"/>
        </top>
        <bottom/>
      </border>
    </dxf>
    <dxf>
      <alignment horizontal="center" textRotation="0" wrapText="0" indent="0" justifyLastLine="0" shrinkToFit="0" readingOrder="0"/>
      <border>
        <left style="hair">
          <color theme="9"/>
        </left>
      </border>
      <protection locked="0" hidden="0"/>
    </dxf>
    <dxf>
      <fill>
        <patternFill patternType="solid">
          <fgColor indexed="64"/>
          <bgColor theme="9"/>
        </patternFill>
      </fill>
      <border diagonalUp="0" diagonalDown="0" outline="0">
        <left/>
        <right/>
        <top style="thin">
          <color theme="9"/>
        </top>
        <bottom/>
      </border>
    </dxf>
    <dxf>
      <alignment horizontal="center" textRotation="0" wrapText="0" indent="0" justifyLastLine="0" shrinkToFit="0" readingOrder="0"/>
      <border>
        <left style="hair">
          <color theme="9"/>
        </left>
        <right style="hair">
          <color theme="9"/>
        </right>
      </border>
      <protection locked="0" hidden="0"/>
    </dxf>
    <dxf>
      <fill>
        <patternFill patternType="solid">
          <fgColor indexed="64"/>
          <bgColor theme="9"/>
        </patternFill>
      </fill>
      <border diagonalUp="0" diagonalDown="0" outline="0">
        <left/>
        <right/>
        <top style="thin">
          <color theme="9"/>
        </top>
        <bottom/>
      </border>
    </dxf>
    <dxf>
      <numFmt numFmtId="164" formatCode="_-* #,##0.00\ [$€-407]_-;\-* #,##0.00\ [$€-407]_-;_-* &quot;-&quot;??\ [$€-407]_-;_-@_-"/>
      <border diagonalUp="0" diagonalDown="0">
        <left style="hair">
          <color theme="9"/>
        </left>
        <right style="hair">
          <color theme="9"/>
        </right>
        <top style="thin">
          <color theme="9"/>
        </top>
        <bottom style="thin">
          <color theme="9"/>
        </bottom>
        <vertical style="hair">
          <color theme="9"/>
        </vertical>
        <horizontal style="thin">
          <color theme="9"/>
        </horizontal>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hair">
          <color theme="9"/>
        </left>
        <right/>
        <top/>
        <bottom style="medium">
          <color theme="9"/>
        </bottom>
      </border>
    </dxf>
    <dxf>
      <numFmt numFmtId="0" formatCode="General"/>
      <fill>
        <patternFill patternType="solid">
          <fgColor indexed="64"/>
          <bgColor theme="2"/>
        </patternFill>
      </fill>
      <border diagonalUp="0" diagonalDown="0">
        <left style="hair">
          <color theme="9"/>
        </left>
        <right style="hair">
          <color theme="9"/>
        </right>
        <top style="thin">
          <color theme="9"/>
        </top>
        <bottom style="thin">
          <color theme="9"/>
        </bottom>
        <vertical style="hair">
          <color theme="9"/>
        </vertical>
        <horizontal style="thin">
          <color theme="9"/>
        </horizontal>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left" vertical="top" textRotation="0" wrapText="1" indent="0" justifyLastLine="0" shrinkToFit="0" readingOrder="0"/>
      <border diagonalUp="0" diagonalDown="0" outline="0">
        <left style="hair">
          <color theme="9"/>
        </left>
        <right style="hair">
          <color theme="9"/>
        </right>
        <top/>
        <bottom style="medium">
          <color theme="9"/>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2"/>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9"/>
        </patternFill>
      </fill>
      <alignment horizontal="center" vertical="top" textRotation="0" wrapText="1" indent="0" justifyLastLine="0" shrinkToFit="0" readingOrder="0"/>
      <border diagonalUp="0" diagonalDown="0" outline="0">
        <left style="medium">
          <color theme="9"/>
        </left>
        <right/>
        <top/>
        <bottom style="medium">
          <color theme="9"/>
        </bottom>
      </border>
    </dxf>
    <dxf>
      <fill>
        <patternFill patternType="solid">
          <fgColor indexed="64"/>
          <bgColor theme="0" tint="-0.24994659260841701"/>
        </patternFill>
      </fill>
      <border diagonalUp="0" diagonalDown="0" outline="0">
        <left style="medium">
          <color theme="9"/>
        </left>
        <right style="hair">
          <color theme="9"/>
        </right>
        <top style="thin">
          <color theme="9"/>
        </top>
        <bottom style="thin">
          <color theme="9"/>
        </bottom>
      </border>
    </dxf>
    <dxf>
      <border>
        <top style="thin">
          <color rgb="FF70AD47"/>
        </top>
      </border>
    </dxf>
    <dxf>
      <font>
        <b/>
        <strike val="0"/>
        <outline val="0"/>
        <shadow val="0"/>
        <u val="none"/>
        <vertAlign val="baseline"/>
        <sz val="11"/>
        <color rgb="FFFFFFFF"/>
        <name val="Calibri"/>
        <scheme val="none"/>
      </font>
      <fill>
        <patternFill patternType="solid">
          <fgColor rgb="FF000000"/>
          <bgColor rgb="FF70AD47"/>
        </patternFill>
      </fill>
      <alignment horizontal="general" vertical="top" textRotation="0" wrapText="1" indent="0" justifyLastLine="0" shrinkToFit="0" readingOrder="0"/>
      <border diagonalUp="0" diagonalDown="0">
        <left style="hair">
          <color rgb="FF70AD47"/>
        </left>
        <right style="hair">
          <color rgb="FF70AD47"/>
        </right>
        <top/>
        <bottom/>
        <vertical style="hair">
          <color rgb="FF70AD47"/>
        </vertical>
        <horizontal/>
      </border>
    </dxf>
    <dxf>
      <font>
        <strike val="0"/>
        <outline val="0"/>
        <shadow val="0"/>
        <u val="none"/>
        <vertAlign val="baseline"/>
        <sz val="10"/>
        <color rgb="FF000000"/>
        <name val="Calibri"/>
        <scheme val="none"/>
      </font>
      <alignment vertical="center" textRotation="0" wrapText="1" indent="0" justifyLastLine="0" shrinkToFit="0" readingOrder="0"/>
    </dxf>
    <dxf>
      <alignment vertical="center" textRotation="0" wrapText="0" indent="0" justifyLastLine="0" shrinkToFit="0" readingOrder="0"/>
    </dxf>
    <dxf>
      <fill>
        <patternFill>
          <bgColor theme="9"/>
        </patternFill>
      </fill>
    </dxf>
    <dxf>
      <fill>
        <patternFill>
          <bgColor theme="5"/>
        </patternFill>
      </fill>
    </dxf>
    <dxf>
      <font>
        <strike val="0"/>
        <color auto="1"/>
      </font>
      <numFmt numFmtId="30" formatCode="@"/>
      <fill>
        <patternFill>
          <bgColor theme="5" tint="0.59996337778862885"/>
        </patternFill>
      </fill>
    </dxf>
    <dxf>
      <fill>
        <patternFill patternType="lightUp"/>
      </fill>
    </dxf>
    <dxf>
      <fill>
        <patternFill>
          <bgColor theme="9" tint="0.59996337778862885"/>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7"/>
        </patternFill>
      </fill>
    </dxf>
    <dxf>
      <font>
        <b/>
        <i val="0"/>
        <color auto="1"/>
      </font>
      <fill>
        <patternFill>
          <bgColor rgb="FFFF0000"/>
        </patternFill>
      </fill>
    </dxf>
    <dxf>
      <fill>
        <patternFill>
          <bgColor rgb="FFFF0000"/>
        </patternFill>
      </fill>
    </dxf>
    <dxf>
      <numFmt numFmtId="175" formatCode="_-* #,##0.00\ &quot;€&quot;_-;&quot;&quot;;_-* &quot;-&quot;??\ &quot;€&quot;_-;&quot;&quot;"/>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fmlaLink="Diverses!$C$35" lockText="1" noThreeD="1"/>
</file>

<file path=xl/ctrlProps/ctrlProp4.xml><?xml version="1.0" encoding="utf-8"?>
<formControlPr xmlns="http://schemas.microsoft.com/office/spreadsheetml/2009/9/main" objectType="CheckBox" fmlaLink="Diverses!$D$35" lockText="1" noThreeD="1"/>
</file>

<file path=xl/ctrlProps/ctrlProp5.xml><?xml version="1.0" encoding="utf-8"?>
<formControlPr xmlns="http://schemas.microsoft.com/office/spreadsheetml/2009/9/main" objectType="CheckBox" fmlaLink="Diverses!$B$34" lockText="1" noThreeD="1"/>
</file>

<file path=xl/ctrlProps/ctrlProp6.xml><?xml version="1.0" encoding="utf-8"?>
<formControlPr xmlns="http://schemas.microsoft.com/office/spreadsheetml/2009/9/main" objectType="CheckBox" fmlaLink="Diverses!$B$33" lockText="1" noThreeD="1"/>
</file>

<file path=xl/ctrlProps/ctrlProp7.xml><?xml version="1.0" encoding="utf-8"?>
<formControlPr xmlns="http://schemas.microsoft.com/office/spreadsheetml/2009/9/main" objectType="CheckBox" fmlaLink="Diverses!$B$39" lockText="1" noThreeD="1"/>
</file>

<file path=xl/ctrlProps/ctrlProp8.xml><?xml version="1.0" encoding="utf-8"?>
<formControlPr xmlns="http://schemas.microsoft.com/office/spreadsheetml/2009/9/main" objectType="CheckBox" checked="Checked" fmlaLink="Diverses!$C$43" lockText="1" noThreeD="1"/>
</file>

<file path=xl/ctrlProps/ctrlProp9.xml><?xml version="1.0" encoding="utf-8"?>
<formControlPr xmlns="http://schemas.microsoft.com/office/spreadsheetml/2009/9/main" objectType="CheckBox" fmlaLink="Diverses!$D$43"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fmlaLink="Diverses!$B$38" lockText="1" noThreeD="1"/>
</file>

<file path=xl/ctrlProps/ctrlProp44.xml><?xml version="1.0" encoding="utf-8"?>
<formControlPr xmlns="http://schemas.microsoft.com/office/spreadsheetml/2009/9/main" objectType="CheckBox" fmlaLink="Diverses!$B$36" lockText="1" noThreeD="1"/>
</file>

<file path=xl/ctrlProps/ctrlProp45.xml><?xml version="1.0" encoding="utf-8"?>
<formControlPr xmlns="http://schemas.microsoft.com/office/spreadsheetml/2009/9/main" objectType="CheckBox" fmlaLink="Diverses!$B$37" lockText="1" noThreeD="1"/>
</file>

<file path=xl/ctrlProps/ctrlProp46.xml><?xml version="1.0" encoding="utf-8"?>
<formControlPr xmlns="http://schemas.microsoft.com/office/spreadsheetml/2009/9/main" objectType="CheckBox" fmlaLink="Diverses!$D$44" lockText="1" noThreeD="1"/>
</file>

<file path=xl/ctrlProps/ctrlProp47.xml><?xml version="1.0" encoding="utf-8"?>
<formControlPr xmlns="http://schemas.microsoft.com/office/spreadsheetml/2009/9/main" objectType="CheckBox" checked="Checked" fmlaLink="Diverses!$C$44" lockText="1" noThreeD="1"/>
</file>

<file path=xl/ctrlProps/ctrlProp48.xml><?xml version="1.0" encoding="utf-8"?>
<formControlPr xmlns="http://schemas.microsoft.com/office/spreadsheetml/2009/9/main" objectType="CheckBox" fmlaLink="Diverses!$B$40" lockText="1" noThreeD="1"/>
</file>

<file path=xl/ctrlProps/ctrlProp49.xml><?xml version="1.0" encoding="utf-8"?>
<formControlPr xmlns="http://schemas.microsoft.com/office/spreadsheetml/2009/9/main" objectType="CheckBox" fmlaLink="Diverses!$B$41" lockText="1" noThreeD="1"/>
</file>

<file path=xl/ctrlProps/ctrlProp50.xml><?xml version="1.0" encoding="utf-8"?>
<formControlPr xmlns="http://schemas.microsoft.com/office/spreadsheetml/2009/9/main" objectType="CheckBox" fmlaLink="Diverses!$B$42"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fmlaLink="Diverses!$B$4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68580</xdr:colOff>
          <xdr:row>9</xdr:row>
          <xdr:rowOff>198120</xdr:rowOff>
        </xdr:from>
        <xdr:to>
          <xdr:col>0</xdr:col>
          <xdr:colOff>274320</xdr:colOff>
          <xdr:row>10</xdr:row>
          <xdr:rowOff>220980</xdr:rowOff>
        </xdr:to>
        <xdr:sp macro="" textlink="">
          <xdr:nvSpPr>
            <xdr:cNvPr id="9220" name="Check Box 4" hidden="1">
              <a:extLst>
                <a:ext uri="{63B3BB69-23CF-44E3-9099-C40C66FF867C}">
                  <a14:compatExt spid="_x0000_s92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68580</xdr:colOff>
          <xdr:row>10</xdr:row>
          <xdr:rowOff>571500</xdr:rowOff>
        </xdr:from>
        <xdr:to>
          <xdr:col>0</xdr:col>
          <xdr:colOff>274320</xdr:colOff>
          <xdr:row>11</xdr:row>
          <xdr:rowOff>228600</xdr:rowOff>
        </xdr:to>
        <xdr:sp macro="" textlink="">
          <xdr:nvSpPr>
            <xdr:cNvPr id="9226" name="Check Box 10" hidden="1">
              <a:extLst>
                <a:ext uri="{63B3BB69-23CF-44E3-9099-C40C66FF867C}">
                  <a14:compatExt spid="_x0000_s92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45720</xdr:colOff>
          <xdr:row>70</xdr:row>
          <xdr:rowOff>327660</xdr:rowOff>
        </xdr:from>
        <xdr:to>
          <xdr:col>1</xdr:col>
          <xdr:colOff>259080</xdr:colOff>
          <xdr:row>72</xdr:row>
          <xdr:rowOff>38100</xdr:rowOff>
        </xdr:to>
        <xdr:sp macro="" textlink="">
          <xdr:nvSpPr>
            <xdr:cNvPr id="6145" name="Check Box 1" hidden="1">
              <a:extLst>
                <a:ext uri="{63B3BB69-23CF-44E3-9099-C40C66FF867C}">
                  <a14:compatExt spid="_x0000_s6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xdr:colOff>
          <xdr:row>70</xdr:row>
          <xdr:rowOff>327660</xdr:rowOff>
        </xdr:from>
        <xdr:to>
          <xdr:col>5</xdr:col>
          <xdr:colOff>99060</xdr:colOff>
          <xdr:row>72</xdr:row>
          <xdr:rowOff>45720</xdr:rowOff>
        </xdr:to>
        <xdr:sp macro="" textlink="">
          <xdr:nvSpPr>
            <xdr:cNvPr id="6146" name="Check Box 2" hidden="1">
              <a:extLst>
                <a:ext uri="{63B3BB69-23CF-44E3-9099-C40C66FF867C}">
                  <a14:compatExt spid="_x0000_s6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67</xdr:row>
          <xdr:rowOff>22860</xdr:rowOff>
        </xdr:from>
        <xdr:to>
          <xdr:col>1</xdr:col>
          <xdr:colOff>213360</xdr:colOff>
          <xdr:row>67</xdr:row>
          <xdr:rowOff>190500</xdr:rowOff>
        </xdr:to>
        <xdr:sp macro="" textlink="">
          <xdr:nvSpPr>
            <xdr:cNvPr id="6147" name="Check Box 3" hidden="1">
              <a:extLst>
                <a:ext uri="{63B3BB69-23CF-44E3-9099-C40C66FF867C}">
                  <a14:compatExt spid="_x0000_s6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50</xdr:row>
          <xdr:rowOff>22860</xdr:rowOff>
        </xdr:from>
        <xdr:to>
          <xdr:col>1</xdr:col>
          <xdr:colOff>220980</xdr:colOff>
          <xdr:row>50</xdr:row>
          <xdr:rowOff>190500</xdr:rowOff>
        </xdr:to>
        <xdr:sp macro="" textlink="">
          <xdr:nvSpPr>
            <xdr:cNvPr id="6148" name="Check Box 4" hidden="1">
              <a:extLst>
                <a:ext uri="{63B3BB69-23CF-44E3-9099-C40C66FF867C}">
                  <a14:compatExt spid="_x0000_s6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76</xdr:row>
          <xdr:rowOff>182880</xdr:rowOff>
        </xdr:from>
        <xdr:to>
          <xdr:col>1</xdr:col>
          <xdr:colOff>213360</xdr:colOff>
          <xdr:row>77</xdr:row>
          <xdr:rowOff>213359</xdr:rowOff>
        </xdr:to>
        <xdr:sp macro="" textlink="">
          <xdr:nvSpPr>
            <xdr:cNvPr id="6149" name="Check Box 5" hidden="1">
              <a:extLst>
                <a:ext uri="{63B3BB69-23CF-44E3-9099-C40C66FF867C}">
                  <a14:compatExt spid="_x0000_s61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84</xdr:row>
          <xdr:rowOff>144780</xdr:rowOff>
        </xdr:from>
        <xdr:to>
          <xdr:col>1</xdr:col>
          <xdr:colOff>213360</xdr:colOff>
          <xdr:row>86</xdr:row>
          <xdr:rowOff>22860</xdr:rowOff>
        </xdr:to>
        <xdr:sp macro="" textlink="">
          <xdr:nvSpPr>
            <xdr:cNvPr id="6150" name="Check Box 6" hidden="1">
              <a:extLst>
                <a:ext uri="{63B3BB69-23CF-44E3-9099-C40C66FF867C}">
                  <a14:compatExt spid="_x0000_s61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85</xdr:row>
          <xdr:rowOff>160020</xdr:rowOff>
        </xdr:from>
        <xdr:to>
          <xdr:col>1</xdr:col>
          <xdr:colOff>213360</xdr:colOff>
          <xdr:row>87</xdr:row>
          <xdr:rowOff>30479</xdr:rowOff>
        </xdr:to>
        <xdr:sp macro="" textlink="">
          <xdr:nvSpPr>
            <xdr:cNvPr id="6151" name="Check Box 7" hidden="1">
              <a:extLst>
                <a:ext uri="{63B3BB69-23CF-44E3-9099-C40C66FF867C}">
                  <a14:compatExt spid="_x0000_s61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112</xdr:row>
          <xdr:rowOff>106680</xdr:rowOff>
        </xdr:from>
        <xdr:to>
          <xdr:col>1</xdr:col>
          <xdr:colOff>22860</xdr:colOff>
          <xdr:row>114</xdr:row>
          <xdr:rowOff>22861</xdr:rowOff>
        </xdr:to>
        <xdr:sp macro="" textlink="">
          <xdr:nvSpPr>
            <xdr:cNvPr id="6152" name="Check Box 8" hidden="1">
              <a:extLst>
                <a:ext uri="{63B3BB69-23CF-44E3-9099-C40C66FF867C}">
                  <a14:compatExt spid="_x0000_s6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114</xdr:row>
          <xdr:rowOff>114300</xdr:rowOff>
        </xdr:from>
        <xdr:to>
          <xdr:col>1</xdr:col>
          <xdr:colOff>22860</xdr:colOff>
          <xdr:row>116</xdr:row>
          <xdr:rowOff>22860</xdr:rowOff>
        </xdr:to>
        <xdr:sp macro="" textlink="">
          <xdr:nvSpPr>
            <xdr:cNvPr id="6153" name="Check Box 9" hidden="1">
              <a:extLst>
                <a:ext uri="{63B3BB69-23CF-44E3-9099-C40C66FF867C}">
                  <a14:compatExt spid="_x0000_s61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113</xdr:row>
          <xdr:rowOff>114300</xdr:rowOff>
        </xdr:from>
        <xdr:to>
          <xdr:col>1</xdr:col>
          <xdr:colOff>22860</xdr:colOff>
          <xdr:row>115</xdr:row>
          <xdr:rowOff>22860</xdr:rowOff>
        </xdr:to>
        <xdr:sp macro="" textlink="">
          <xdr:nvSpPr>
            <xdr:cNvPr id="6154" name="Check Box 10" hidden="1">
              <a:extLst>
                <a:ext uri="{63B3BB69-23CF-44E3-9099-C40C66FF867C}">
                  <a14:compatExt spid="_x0000_s6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441960</xdr:colOff>
          <xdr:row>115</xdr:row>
          <xdr:rowOff>114300</xdr:rowOff>
        </xdr:from>
        <xdr:to>
          <xdr:col>2</xdr:col>
          <xdr:colOff>38100</xdr:colOff>
          <xdr:row>117</xdr:row>
          <xdr:rowOff>30479</xdr:rowOff>
        </xdr:to>
        <xdr:sp macro="" textlink="">
          <xdr:nvSpPr>
            <xdr:cNvPr id="6157" name="Check Box 13" hidden="1">
              <a:extLst>
                <a:ext uri="{63B3BB69-23CF-44E3-9099-C40C66FF867C}">
                  <a14:compatExt spid="_x0000_s61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441960</xdr:colOff>
          <xdr:row>116</xdr:row>
          <xdr:rowOff>121920</xdr:rowOff>
        </xdr:from>
        <xdr:to>
          <xdr:col>2</xdr:col>
          <xdr:colOff>45720</xdr:colOff>
          <xdr:row>118</xdr:row>
          <xdr:rowOff>38099</xdr:rowOff>
        </xdr:to>
        <xdr:sp macro="" textlink="">
          <xdr:nvSpPr>
            <xdr:cNvPr id="6158" name="Check Box 14" hidden="1">
              <a:extLst>
                <a:ext uri="{63B3BB69-23CF-44E3-9099-C40C66FF867C}">
                  <a14:compatExt spid="_x0000_s61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117</xdr:row>
          <xdr:rowOff>114300</xdr:rowOff>
        </xdr:from>
        <xdr:to>
          <xdr:col>1</xdr:col>
          <xdr:colOff>22860</xdr:colOff>
          <xdr:row>119</xdr:row>
          <xdr:rowOff>30481</xdr:rowOff>
        </xdr:to>
        <xdr:sp macro="" textlink="">
          <xdr:nvSpPr>
            <xdr:cNvPr id="6159" name="Check Box 15" hidden="1">
              <a:extLst>
                <a:ext uri="{63B3BB69-23CF-44E3-9099-C40C66FF867C}">
                  <a14:compatExt spid="_x0000_s61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119</xdr:row>
          <xdr:rowOff>106680</xdr:rowOff>
        </xdr:from>
        <xdr:to>
          <xdr:col>1</xdr:col>
          <xdr:colOff>22860</xdr:colOff>
          <xdr:row>121</xdr:row>
          <xdr:rowOff>22861</xdr:rowOff>
        </xdr:to>
        <xdr:sp macro="" textlink="">
          <xdr:nvSpPr>
            <xdr:cNvPr id="6160" name="Check Box 16" hidden="1">
              <a:extLst>
                <a:ext uri="{63B3BB69-23CF-44E3-9099-C40C66FF867C}">
                  <a14:compatExt spid="_x0000_s61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121</xdr:row>
          <xdr:rowOff>106680</xdr:rowOff>
        </xdr:from>
        <xdr:to>
          <xdr:col>1</xdr:col>
          <xdr:colOff>22860</xdr:colOff>
          <xdr:row>123</xdr:row>
          <xdr:rowOff>30479</xdr:rowOff>
        </xdr:to>
        <xdr:sp macro="" textlink="">
          <xdr:nvSpPr>
            <xdr:cNvPr id="6161" name="Check Box 17" hidden="1">
              <a:extLst>
                <a:ext uri="{63B3BB69-23CF-44E3-9099-C40C66FF867C}">
                  <a14:compatExt spid="_x0000_s61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120</xdr:row>
          <xdr:rowOff>106680</xdr:rowOff>
        </xdr:from>
        <xdr:to>
          <xdr:col>1</xdr:col>
          <xdr:colOff>22860</xdr:colOff>
          <xdr:row>122</xdr:row>
          <xdr:rowOff>30479</xdr:rowOff>
        </xdr:to>
        <xdr:sp macro="" textlink="">
          <xdr:nvSpPr>
            <xdr:cNvPr id="6162" name="Check Box 18" hidden="1">
              <a:extLst>
                <a:ext uri="{63B3BB69-23CF-44E3-9099-C40C66FF867C}">
                  <a14:compatExt spid="_x0000_s61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122</xdr:row>
          <xdr:rowOff>106680</xdr:rowOff>
        </xdr:from>
        <xdr:to>
          <xdr:col>1</xdr:col>
          <xdr:colOff>22860</xdr:colOff>
          <xdr:row>124</xdr:row>
          <xdr:rowOff>30479</xdr:rowOff>
        </xdr:to>
        <xdr:sp macro="" textlink="">
          <xdr:nvSpPr>
            <xdr:cNvPr id="6163" name="Check Box 19" hidden="1">
              <a:extLst>
                <a:ext uri="{63B3BB69-23CF-44E3-9099-C40C66FF867C}">
                  <a14:compatExt spid="_x0000_s6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123</xdr:row>
          <xdr:rowOff>106680</xdr:rowOff>
        </xdr:from>
        <xdr:to>
          <xdr:col>1</xdr:col>
          <xdr:colOff>22860</xdr:colOff>
          <xdr:row>125</xdr:row>
          <xdr:rowOff>30481</xdr:rowOff>
        </xdr:to>
        <xdr:sp macro="" textlink="">
          <xdr:nvSpPr>
            <xdr:cNvPr id="6164" name="Check Box 20" hidden="1">
              <a:extLst>
                <a:ext uri="{63B3BB69-23CF-44E3-9099-C40C66FF867C}">
                  <a14:compatExt spid="_x0000_s61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126</xdr:row>
          <xdr:rowOff>335280</xdr:rowOff>
        </xdr:from>
        <xdr:to>
          <xdr:col>1</xdr:col>
          <xdr:colOff>22860</xdr:colOff>
          <xdr:row>128</xdr:row>
          <xdr:rowOff>30480</xdr:rowOff>
        </xdr:to>
        <xdr:sp macro="" textlink="">
          <xdr:nvSpPr>
            <xdr:cNvPr id="6165" name="Check Box 21" hidden="1">
              <a:extLst>
                <a:ext uri="{63B3BB69-23CF-44E3-9099-C40C66FF867C}">
                  <a14:compatExt spid="_x0000_s61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441960</xdr:colOff>
          <xdr:row>128</xdr:row>
          <xdr:rowOff>106680</xdr:rowOff>
        </xdr:from>
        <xdr:to>
          <xdr:col>2</xdr:col>
          <xdr:colOff>30480</xdr:colOff>
          <xdr:row>130</xdr:row>
          <xdr:rowOff>22858</xdr:rowOff>
        </xdr:to>
        <xdr:sp macro="" textlink="">
          <xdr:nvSpPr>
            <xdr:cNvPr id="6166" name="Check Box 22" hidden="1">
              <a:extLst>
                <a:ext uri="{63B3BB69-23CF-44E3-9099-C40C66FF867C}">
                  <a14:compatExt spid="_x0000_s61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441960</xdr:colOff>
          <xdr:row>129</xdr:row>
          <xdr:rowOff>114300</xdr:rowOff>
        </xdr:from>
        <xdr:to>
          <xdr:col>2</xdr:col>
          <xdr:colOff>30480</xdr:colOff>
          <xdr:row>131</xdr:row>
          <xdr:rowOff>30480</xdr:rowOff>
        </xdr:to>
        <xdr:sp macro="" textlink="">
          <xdr:nvSpPr>
            <xdr:cNvPr id="6167" name="Check Box 23" hidden="1">
              <a:extLst>
                <a:ext uri="{63B3BB69-23CF-44E3-9099-C40C66FF867C}">
                  <a14:compatExt spid="_x0000_s61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130</xdr:row>
          <xdr:rowOff>114300</xdr:rowOff>
        </xdr:from>
        <xdr:to>
          <xdr:col>1</xdr:col>
          <xdr:colOff>22860</xdr:colOff>
          <xdr:row>132</xdr:row>
          <xdr:rowOff>30481</xdr:rowOff>
        </xdr:to>
        <xdr:sp macro="" textlink="">
          <xdr:nvSpPr>
            <xdr:cNvPr id="6168" name="Check Box 24" hidden="1">
              <a:extLst>
                <a:ext uri="{63B3BB69-23CF-44E3-9099-C40C66FF867C}">
                  <a14:compatExt spid="_x0000_s61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127</xdr:row>
          <xdr:rowOff>137160</xdr:rowOff>
        </xdr:from>
        <xdr:to>
          <xdr:col>3</xdr:col>
          <xdr:colOff>708660</xdr:colOff>
          <xdr:row>129</xdr:row>
          <xdr:rowOff>60959</xdr:rowOff>
        </xdr:to>
        <xdr:sp macro="" textlink="">
          <xdr:nvSpPr>
            <xdr:cNvPr id="6169" name="Check Box 25" hidden="1">
              <a:extLst>
                <a:ext uri="{63B3BB69-23CF-44E3-9099-C40C66FF867C}">
                  <a14:compatExt spid="_x0000_s6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de-DE" sz="1100" b="0" i="0" u="none" strike="noStrike" baseline="0">
                  <a:solidFill>
                    <a:srgbClr val="000000"/>
                  </a:solidFill>
                  <a:latin typeface="Calibri"/>
                  <a:cs typeface="Calibri"/>
                </a:rPr>
                <a:t>öffentliche Unternehmen,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685800</xdr:colOff>
          <xdr:row>127</xdr:row>
          <xdr:rowOff>137160</xdr:rowOff>
        </xdr:from>
        <xdr:to>
          <xdr:col>6</xdr:col>
          <xdr:colOff>441960</xdr:colOff>
          <xdr:row>129</xdr:row>
          <xdr:rowOff>60959</xdr:rowOff>
        </xdr:to>
        <xdr:sp macro="" textlink="">
          <xdr:nvSpPr>
            <xdr:cNvPr id="6170" name="Check Box 26" hidden="1">
              <a:extLst>
                <a:ext uri="{63B3BB69-23CF-44E3-9099-C40C66FF867C}">
                  <a14:compatExt spid="_x0000_s6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de-DE" sz="1100" b="0" i="0" u="none" strike="noStrike" baseline="0">
                  <a:solidFill>
                    <a:srgbClr val="000000"/>
                  </a:solidFill>
                  <a:latin typeface="Calibri"/>
                  <a:cs typeface="Calibri"/>
                </a:rPr>
                <a:t>private Unternehmen)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132</xdr:row>
          <xdr:rowOff>106680</xdr:rowOff>
        </xdr:from>
        <xdr:to>
          <xdr:col>1</xdr:col>
          <xdr:colOff>22860</xdr:colOff>
          <xdr:row>134</xdr:row>
          <xdr:rowOff>22861</xdr:rowOff>
        </xdr:to>
        <xdr:sp macro="" textlink="">
          <xdr:nvSpPr>
            <xdr:cNvPr id="6171" name="Check Box 27" hidden="1">
              <a:extLst>
                <a:ext uri="{63B3BB69-23CF-44E3-9099-C40C66FF867C}">
                  <a14:compatExt spid="_x0000_s61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133</xdr:row>
          <xdr:rowOff>106680</xdr:rowOff>
        </xdr:from>
        <xdr:to>
          <xdr:col>1</xdr:col>
          <xdr:colOff>22860</xdr:colOff>
          <xdr:row>135</xdr:row>
          <xdr:rowOff>22859</xdr:rowOff>
        </xdr:to>
        <xdr:sp macro="" textlink="">
          <xdr:nvSpPr>
            <xdr:cNvPr id="6172" name="Check Box 28" hidden="1">
              <a:extLst>
                <a:ext uri="{63B3BB69-23CF-44E3-9099-C40C66FF867C}">
                  <a14:compatExt spid="_x0000_s61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134</xdr:row>
          <xdr:rowOff>106680</xdr:rowOff>
        </xdr:from>
        <xdr:to>
          <xdr:col>1</xdr:col>
          <xdr:colOff>22860</xdr:colOff>
          <xdr:row>136</xdr:row>
          <xdr:rowOff>22859</xdr:rowOff>
        </xdr:to>
        <xdr:sp macro="" textlink="">
          <xdr:nvSpPr>
            <xdr:cNvPr id="6173" name="Check Box 29" hidden="1">
              <a:extLst>
                <a:ext uri="{63B3BB69-23CF-44E3-9099-C40C66FF867C}">
                  <a14:compatExt spid="_x0000_s61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136</xdr:row>
          <xdr:rowOff>114300</xdr:rowOff>
        </xdr:from>
        <xdr:to>
          <xdr:col>1</xdr:col>
          <xdr:colOff>22860</xdr:colOff>
          <xdr:row>138</xdr:row>
          <xdr:rowOff>30481</xdr:rowOff>
        </xdr:to>
        <xdr:sp macro="" textlink="">
          <xdr:nvSpPr>
            <xdr:cNvPr id="6174" name="Check Box 30" hidden="1">
              <a:extLst>
                <a:ext uri="{63B3BB69-23CF-44E3-9099-C40C66FF867C}">
                  <a14:compatExt spid="_x0000_s61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139</xdr:row>
          <xdr:rowOff>342900</xdr:rowOff>
        </xdr:from>
        <xdr:to>
          <xdr:col>1</xdr:col>
          <xdr:colOff>22860</xdr:colOff>
          <xdr:row>141</xdr:row>
          <xdr:rowOff>38100</xdr:rowOff>
        </xdr:to>
        <xdr:sp macro="" textlink="">
          <xdr:nvSpPr>
            <xdr:cNvPr id="6175" name="Check Box 31" hidden="1">
              <a:extLst>
                <a:ext uri="{63B3BB69-23CF-44E3-9099-C40C66FF867C}">
                  <a14:compatExt spid="_x0000_s61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140</xdr:row>
          <xdr:rowOff>114300</xdr:rowOff>
        </xdr:from>
        <xdr:to>
          <xdr:col>1</xdr:col>
          <xdr:colOff>22860</xdr:colOff>
          <xdr:row>142</xdr:row>
          <xdr:rowOff>30480</xdr:rowOff>
        </xdr:to>
        <xdr:sp macro="" textlink="">
          <xdr:nvSpPr>
            <xdr:cNvPr id="6176" name="Check Box 32" hidden="1">
              <a:extLst>
                <a:ext uri="{63B3BB69-23CF-44E3-9099-C40C66FF867C}">
                  <a14:compatExt spid="_x0000_s61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449580</xdr:colOff>
          <xdr:row>141</xdr:row>
          <xdr:rowOff>114300</xdr:rowOff>
        </xdr:from>
        <xdr:to>
          <xdr:col>2</xdr:col>
          <xdr:colOff>45720</xdr:colOff>
          <xdr:row>143</xdr:row>
          <xdr:rowOff>30480</xdr:rowOff>
        </xdr:to>
        <xdr:sp macro="" textlink="">
          <xdr:nvSpPr>
            <xdr:cNvPr id="6177" name="Check Box 33" hidden="1">
              <a:extLst>
                <a:ext uri="{63B3BB69-23CF-44E3-9099-C40C66FF867C}">
                  <a14:compatExt spid="_x0000_s61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449580</xdr:colOff>
          <xdr:row>142</xdr:row>
          <xdr:rowOff>106680</xdr:rowOff>
        </xdr:from>
        <xdr:to>
          <xdr:col>2</xdr:col>
          <xdr:colOff>45720</xdr:colOff>
          <xdr:row>144</xdr:row>
          <xdr:rowOff>22861</xdr:rowOff>
        </xdr:to>
        <xdr:sp macro="" textlink="">
          <xdr:nvSpPr>
            <xdr:cNvPr id="6178" name="Check Box 34" hidden="1">
              <a:extLst>
                <a:ext uri="{63B3BB69-23CF-44E3-9099-C40C66FF867C}">
                  <a14:compatExt spid="_x0000_s61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143</xdr:row>
          <xdr:rowOff>114300</xdr:rowOff>
        </xdr:from>
        <xdr:to>
          <xdr:col>1</xdr:col>
          <xdr:colOff>22860</xdr:colOff>
          <xdr:row>145</xdr:row>
          <xdr:rowOff>30480</xdr:rowOff>
        </xdr:to>
        <xdr:sp macro="" textlink="">
          <xdr:nvSpPr>
            <xdr:cNvPr id="6181" name="Check Box 37" hidden="1">
              <a:extLst>
                <a:ext uri="{63B3BB69-23CF-44E3-9099-C40C66FF867C}">
                  <a14:compatExt spid="_x0000_s61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145</xdr:row>
          <xdr:rowOff>114300</xdr:rowOff>
        </xdr:from>
        <xdr:to>
          <xdr:col>1</xdr:col>
          <xdr:colOff>22860</xdr:colOff>
          <xdr:row>147</xdr:row>
          <xdr:rowOff>30479</xdr:rowOff>
        </xdr:to>
        <xdr:sp macro="" textlink="">
          <xdr:nvSpPr>
            <xdr:cNvPr id="6182" name="Check Box 38" hidden="1">
              <a:extLst>
                <a:ext uri="{63B3BB69-23CF-44E3-9099-C40C66FF867C}">
                  <a14:compatExt spid="_x0000_s61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146</xdr:row>
          <xdr:rowOff>114300</xdr:rowOff>
        </xdr:from>
        <xdr:to>
          <xdr:col>1</xdr:col>
          <xdr:colOff>22860</xdr:colOff>
          <xdr:row>148</xdr:row>
          <xdr:rowOff>30479</xdr:rowOff>
        </xdr:to>
        <xdr:sp macro="" textlink="">
          <xdr:nvSpPr>
            <xdr:cNvPr id="6183" name="Check Box 39" hidden="1">
              <a:extLst>
                <a:ext uri="{63B3BB69-23CF-44E3-9099-C40C66FF867C}">
                  <a14:compatExt spid="_x0000_s61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147</xdr:row>
          <xdr:rowOff>106680</xdr:rowOff>
        </xdr:from>
        <xdr:to>
          <xdr:col>1</xdr:col>
          <xdr:colOff>22860</xdr:colOff>
          <xdr:row>149</xdr:row>
          <xdr:rowOff>22862</xdr:rowOff>
        </xdr:to>
        <xdr:sp macro="" textlink="">
          <xdr:nvSpPr>
            <xdr:cNvPr id="6184" name="Check Box 40" hidden="1">
              <a:extLst>
                <a:ext uri="{63B3BB69-23CF-44E3-9099-C40C66FF867C}">
                  <a14:compatExt spid="_x0000_s61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148</xdr:row>
          <xdr:rowOff>106680</xdr:rowOff>
        </xdr:from>
        <xdr:to>
          <xdr:col>1</xdr:col>
          <xdr:colOff>22860</xdr:colOff>
          <xdr:row>150</xdr:row>
          <xdr:rowOff>22861</xdr:rowOff>
        </xdr:to>
        <xdr:sp macro="" textlink="">
          <xdr:nvSpPr>
            <xdr:cNvPr id="6185" name="Check Box 41" hidden="1">
              <a:extLst>
                <a:ext uri="{63B3BB69-23CF-44E3-9099-C40C66FF867C}">
                  <a14:compatExt spid="_x0000_s61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149</xdr:row>
          <xdr:rowOff>106680</xdr:rowOff>
        </xdr:from>
        <xdr:to>
          <xdr:col>1</xdr:col>
          <xdr:colOff>22860</xdr:colOff>
          <xdr:row>151</xdr:row>
          <xdr:rowOff>22860</xdr:rowOff>
        </xdr:to>
        <xdr:sp macro="" textlink="">
          <xdr:nvSpPr>
            <xdr:cNvPr id="6186" name="Check Box 42" hidden="1">
              <a:extLst>
                <a:ext uri="{63B3BB69-23CF-44E3-9099-C40C66FF867C}">
                  <a14:compatExt spid="_x0000_s61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135</xdr:row>
          <xdr:rowOff>114300</xdr:rowOff>
        </xdr:from>
        <xdr:to>
          <xdr:col>1</xdr:col>
          <xdr:colOff>22860</xdr:colOff>
          <xdr:row>137</xdr:row>
          <xdr:rowOff>30480</xdr:rowOff>
        </xdr:to>
        <xdr:sp macro="" textlink="">
          <xdr:nvSpPr>
            <xdr:cNvPr id="6187" name="Check Box 43" hidden="1">
              <a:extLst>
                <a:ext uri="{63B3BB69-23CF-44E3-9099-C40C66FF867C}">
                  <a14:compatExt spid="_x0000_s61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127</xdr:row>
          <xdr:rowOff>114300</xdr:rowOff>
        </xdr:from>
        <xdr:to>
          <xdr:col>1</xdr:col>
          <xdr:colOff>22860</xdr:colOff>
          <xdr:row>129</xdr:row>
          <xdr:rowOff>30479</xdr:rowOff>
        </xdr:to>
        <xdr:sp macro="" textlink="">
          <xdr:nvSpPr>
            <xdr:cNvPr id="6188" name="Check Box 44" hidden="1">
              <a:extLst>
                <a:ext uri="{63B3BB69-23CF-44E3-9099-C40C66FF867C}">
                  <a14:compatExt spid="_x0000_s61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75</xdr:row>
          <xdr:rowOff>762000</xdr:rowOff>
        </xdr:from>
        <xdr:to>
          <xdr:col>1</xdr:col>
          <xdr:colOff>213360</xdr:colOff>
          <xdr:row>77</xdr:row>
          <xdr:rowOff>30480</xdr:rowOff>
        </xdr:to>
        <xdr:sp macro="" textlink="">
          <xdr:nvSpPr>
            <xdr:cNvPr id="6189" name="Check Box 45" hidden="1">
              <a:extLst>
                <a:ext uri="{63B3BB69-23CF-44E3-9099-C40C66FF867C}">
                  <a14:compatExt spid="_x0000_s61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74</xdr:row>
          <xdr:rowOff>7620</xdr:rowOff>
        </xdr:from>
        <xdr:to>
          <xdr:col>1</xdr:col>
          <xdr:colOff>213360</xdr:colOff>
          <xdr:row>74</xdr:row>
          <xdr:rowOff>213360</xdr:rowOff>
        </xdr:to>
        <xdr:sp macro="" textlink="">
          <xdr:nvSpPr>
            <xdr:cNvPr id="6190" name="Check Box 46" hidden="1">
              <a:extLst>
                <a:ext uri="{63B3BB69-23CF-44E3-9099-C40C66FF867C}">
                  <a14:compatExt spid="_x0000_s61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74</xdr:row>
          <xdr:rowOff>533400</xdr:rowOff>
        </xdr:from>
        <xdr:to>
          <xdr:col>1</xdr:col>
          <xdr:colOff>213360</xdr:colOff>
          <xdr:row>75</xdr:row>
          <xdr:rowOff>251460</xdr:rowOff>
        </xdr:to>
        <xdr:sp macro="" textlink="">
          <xdr:nvSpPr>
            <xdr:cNvPr id="6192" name="Check Box 48" hidden="1">
              <a:extLst>
                <a:ext uri="{63B3BB69-23CF-44E3-9099-C40C66FF867C}">
                  <a14:compatExt spid="_x0000_s61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97</xdr:row>
          <xdr:rowOff>335280</xdr:rowOff>
        </xdr:from>
        <xdr:to>
          <xdr:col>1</xdr:col>
          <xdr:colOff>251460</xdr:colOff>
          <xdr:row>99</xdr:row>
          <xdr:rowOff>30481</xdr:rowOff>
        </xdr:to>
        <xdr:sp macro="" textlink="">
          <xdr:nvSpPr>
            <xdr:cNvPr id="6193" name="Check Box 49" hidden="1">
              <a:extLst>
                <a:ext uri="{63B3BB69-23CF-44E3-9099-C40C66FF867C}">
                  <a14:compatExt spid="_x0000_s61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97</xdr:row>
          <xdr:rowOff>7620</xdr:rowOff>
        </xdr:from>
        <xdr:to>
          <xdr:col>1</xdr:col>
          <xdr:colOff>251460</xdr:colOff>
          <xdr:row>97</xdr:row>
          <xdr:rowOff>182880</xdr:rowOff>
        </xdr:to>
        <xdr:sp macro="" textlink="">
          <xdr:nvSpPr>
            <xdr:cNvPr id="6194" name="Check Box 50" hidden="1">
              <a:extLst>
                <a:ext uri="{63B3BB69-23CF-44E3-9099-C40C66FF867C}">
                  <a14:compatExt spid="_x0000_s61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77</xdr:row>
          <xdr:rowOff>563880</xdr:rowOff>
        </xdr:from>
        <xdr:to>
          <xdr:col>1</xdr:col>
          <xdr:colOff>213360</xdr:colOff>
          <xdr:row>78</xdr:row>
          <xdr:rowOff>213361</xdr:rowOff>
        </xdr:to>
        <xdr:sp macro="" textlink="">
          <xdr:nvSpPr>
            <xdr:cNvPr id="6195" name="Check Box 51" hidden="1">
              <a:extLst>
                <a:ext uri="{63B3BB69-23CF-44E3-9099-C40C66FF867C}">
                  <a14:compatExt spid="_x0000_s61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78</xdr:row>
          <xdr:rowOff>746760</xdr:rowOff>
        </xdr:from>
        <xdr:to>
          <xdr:col>1</xdr:col>
          <xdr:colOff>236220</xdr:colOff>
          <xdr:row>79</xdr:row>
          <xdr:rowOff>213360</xdr:rowOff>
        </xdr:to>
        <xdr:sp macro="" textlink="">
          <xdr:nvSpPr>
            <xdr:cNvPr id="6196" name="Check Box 52" hidden="1">
              <a:extLst>
                <a:ext uri="{63B3BB69-23CF-44E3-9099-C40C66FF867C}">
                  <a14:compatExt spid="_x0000_s61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79</xdr:row>
          <xdr:rowOff>579120</xdr:rowOff>
        </xdr:from>
        <xdr:to>
          <xdr:col>1</xdr:col>
          <xdr:colOff>213360</xdr:colOff>
          <xdr:row>80</xdr:row>
          <xdr:rowOff>220980</xdr:rowOff>
        </xdr:to>
        <xdr:sp macro="" textlink="">
          <xdr:nvSpPr>
            <xdr:cNvPr id="6197" name="Check Box 53" hidden="1">
              <a:extLst>
                <a:ext uri="{63B3BB69-23CF-44E3-9099-C40C66FF867C}">
                  <a14:compatExt spid="_x0000_s61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xdr:colOff>
          <xdr:row>114</xdr:row>
          <xdr:rowOff>137160</xdr:rowOff>
        </xdr:from>
        <xdr:to>
          <xdr:col>3</xdr:col>
          <xdr:colOff>708660</xdr:colOff>
          <xdr:row>116</xdr:row>
          <xdr:rowOff>60960</xdr:rowOff>
        </xdr:to>
        <xdr:sp macro="" textlink="">
          <xdr:nvSpPr>
            <xdr:cNvPr id="6198" name="Check Box 54" hidden="1">
              <a:extLst>
                <a:ext uri="{63B3BB69-23CF-44E3-9099-C40C66FF867C}">
                  <a14:compatExt spid="_x0000_s61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de-DE" sz="1100" b="0" i="0" u="none" strike="noStrike" baseline="0">
                  <a:solidFill>
                    <a:srgbClr val="000000"/>
                  </a:solidFill>
                  <a:latin typeface="Calibri"/>
                  <a:cs typeface="Calibri"/>
                </a:rPr>
                <a:t>öffentliche Unternehmen,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693420</xdr:colOff>
          <xdr:row>114</xdr:row>
          <xdr:rowOff>137160</xdr:rowOff>
        </xdr:from>
        <xdr:to>
          <xdr:col>6</xdr:col>
          <xdr:colOff>449580</xdr:colOff>
          <xdr:row>116</xdr:row>
          <xdr:rowOff>60960</xdr:rowOff>
        </xdr:to>
        <xdr:sp macro="" textlink="">
          <xdr:nvSpPr>
            <xdr:cNvPr id="6199" name="Check Box 55" hidden="1">
              <a:extLst>
                <a:ext uri="{63B3BB69-23CF-44E3-9099-C40C66FF867C}">
                  <a14:compatExt spid="_x0000_s61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de-DE" sz="1100" b="0" i="0" u="none" strike="noStrike" baseline="0">
                  <a:solidFill>
                    <a:srgbClr val="000000"/>
                  </a:solidFill>
                  <a:latin typeface="Calibri"/>
                  <a:cs typeface="Calibri"/>
                </a:rPr>
                <a:t>private Unternehmen)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140</xdr:row>
          <xdr:rowOff>137160</xdr:rowOff>
        </xdr:from>
        <xdr:to>
          <xdr:col>3</xdr:col>
          <xdr:colOff>716280</xdr:colOff>
          <xdr:row>142</xdr:row>
          <xdr:rowOff>60960</xdr:rowOff>
        </xdr:to>
        <xdr:sp macro="" textlink="">
          <xdr:nvSpPr>
            <xdr:cNvPr id="6201" name="Check Box 57" hidden="1">
              <a:extLst>
                <a:ext uri="{63B3BB69-23CF-44E3-9099-C40C66FF867C}">
                  <a14:compatExt spid="_x0000_s62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de-DE" sz="1100" b="0" i="0" u="none" strike="noStrike" baseline="0">
                  <a:solidFill>
                    <a:srgbClr val="000000"/>
                  </a:solidFill>
                  <a:latin typeface="Calibri"/>
                  <a:cs typeface="Calibri"/>
                </a:rPr>
                <a:t>öffentliche Unternehmen,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708660</xdr:colOff>
          <xdr:row>140</xdr:row>
          <xdr:rowOff>137160</xdr:rowOff>
        </xdr:from>
        <xdr:to>
          <xdr:col>6</xdr:col>
          <xdr:colOff>457200</xdr:colOff>
          <xdr:row>142</xdr:row>
          <xdr:rowOff>60960</xdr:rowOff>
        </xdr:to>
        <xdr:sp macro="" textlink="">
          <xdr:nvSpPr>
            <xdr:cNvPr id="6202" name="Check Box 58" hidden="1">
              <a:extLst>
                <a:ext uri="{63B3BB69-23CF-44E3-9099-C40C66FF867C}">
                  <a14:compatExt spid="_x0000_s62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de-DE" sz="1100" b="0" i="0" u="none" strike="noStrike" baseline="0">
                  <a:solidFill>
                    <a:srgbClr val="000000"/>
                  </a:solidFill>
                  <a:latin typeface="Calibri"/>
                  <a:cs typeface="Calibri"/>
                </a:rPr>
                <a:t>private Unternehmen)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80</xdr:row>
          <xdr:rowOff>579120</xdr:rowOff>
        </xdr:from>
        <xdr:to>
          <xdr:col>1</xdr:col>
          <xdr:colOff>213360</xdr:colOff>
          <xdr:row>81</xdr:row>
          <xdr:rowOff>186146</xdr:rowOff>
        </xdr:to>
        <xdr:sp macro="" textlink="">
          <xdr:nvSpPr>
            <xdr:cNvPr id="6203" name="Check Box 59" hidden="1">
              <a:extLst>
                <a:ext uri="{63B3BB69-23CF-44E3-9099-C40C66FF867C}">
                  <a14:compatExt spid="_x0000_s62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MUK/Abteilungen/Abteilung%20I/Referat%20I_7/DigitalPakt%20I%20dBIR/00_UNTERLAGEN/00_ANTRAGSFORMULAR/dBIR-Antragsmappe_v4-1-TESTKOPI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tMUK/Abteilungen/Abteilung%20I/Referat%20I_7/DigitalPakt%20I%20dBIR/00_UNTERLAGEN/00_ANTRAGSFORMULAR/dBIR-Antragsmappe_v4-2_TESTKOPI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LUSSBESCHEID"/>
      <sheetName val="Maßnahmendurchführung"/>
      <sheetName val="Verwendungsnachweis"/>
      <sheetName val="BEWILLIGUNG"/>
      <sheetName val="Antragsformular"/>
      <sheetName val="Maßnahmenplanung"/>
      <sheetName val="Planung_MUSTER"/>
      <sheetName val="SCHULEN"/>
      <sheetName val="SCHULLISTE"/>
      <sheetName val="SATLISTE"/>
      <sheetName val="dBIR-Antragsmappe_v4-1-TESTKOPI"/>
    </sheetNames>
    <sheetDataSet>
      <sheetData sheetId="0" refreshError="1"/>
      <sheetData sheetId="1" refreshError="1"/>
      <sheetData sheetId="2" refreshError="1"/>
      <sheetData sheetId="3"/>
      <sheetData sheetId="4"/>
      <sheetData sheetId="5"/>
      <sheetData sheetId="6" refreshError="1"/>
      <sheetData sheetId="7"/>
      <sheetData sheetId="8" refreshError="1"/>
      <sheetData sheetId="9"/>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LUSSBESCHEID"/>
      <sheetName val="Maßnahmendurchführung"/>
      <sheetName val="Verwendungsnachweis"/>
      <sheetName val="BEWILLIGUNG"/>
      <sheetName val="Antragsformular"/>
      <sheetName val="Maßnahmenplanung"/>
      <sheetName val="Planung_MUSTER"/>
      <sheetName val="SCHULEN"/>
      <sheetName val="SCHULLISTE"/>
      <sheetName val="SATLISTE"/>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refreshError="1"/>
      <sheetData sheetId="9" refreshError="1"/>
    </sheetDataSet>
  </externalBook>
</externalLink>
</file>

<file path=xl/tables/table1.xml><?xml version="1.0" encoding="utf-8"?>
<table xmlns="http://schemas.openxmlformats.org/spreadsheetml/2006/main" id="31" name="tab_MD" displayName="tab_MD" ref="A2:T503" totalsRowCount="1" headerRowDxfId="242" dataDxfId="241" totalsRowDxfId="240" totalsRowBorderDxfId="239">
  <autoFilter ref="A2:T502"/>
  <tableColumns count="20">
    <tableColumn id="1" name="md_nr" dataDxfId="238" totalsRowDxfId="237">
      <calculatedColumnFormula>ROW()-2</calculatedColumnFormula>
    </tableColumn>
    <tableColumn id="22" name="md_gegenstand" dataDxfId="236" totalsRowDxfId="235">
      <calculatedColumnFormula>IFERROR(IF(tab_MP[[#This Row],[mp_gegenstand]]&lt;&gt;"",tab_MP[[#This Row],[mp_gegenstand]],""),"")</calculatedColumnFormula>
    </tableColumn>
    <tableColumn id="26" name="md_kategorie" dataDxfId="234" totalsRowDxfId="233">
      <calculatedColumnFormula>IFERROR(IF(tab_MP[[#This Row],[mp_kategorie]]&lt;&gt;"",tab_MP[[#This Row],[mp_kategorie]],""),"")</calculatedColumnFormula>
    </tableColumn>
    <tableColumn id="23" name="md_subkategorie" dataDxfId="232" totalsRowDxfId="231">
      <calculatedColumnFormula>IFERROR(IF(tab_MP[[#This Row],[mp_subkategorie]]&lt;&gt;"",tab_MP[[#This Row],[mp_subkategorie]],""),"")</calculatedColumnFormula>
    </tableColumn>
    <tableColumn id="25" name="md_ort" dataDxfId="230" totalsRowDxfId="229">
      <calculatedColumnFormula>IFERROR(IF(tab_MP[[#This Row],[mp_ort]]&lt;&gt;"",tab_MP[[#This Row],[mp_ort]],""),"")</calculatedColumnFormula>
    </tableColumn>
    <tableColumn id="4" name="md_beschreibung" totalsRowFunction="custom" dataDxfId="228" totalsRowDxfId="227">
      <calculatedColumnFormula>IFERROR(IF(tab_MP[[#This Row],[mp_beschreibung]]&lt;&gt;"",tab_MP[[#This Row],[mp_beschreibung]],""),"")</calculatedColumnFormula>
      <totalsRowFormula>COUNTA(tab_MD[md_beschreibung])</totalsRowFormula>
    </tableColumn>
    <tableColumn id="24" name="md_bew" dataDxfId="226" totalsRowDxfId="225">
      <calculatedColumnFormula>IFERROR(IF(tab_MP[[#This Row],[prf_mp_ges]]&lt;&gt;"",tab_MP[[#This Row],[prf_mp_ges]],""),"")</calculatedColumnFormula>
    </tableColumn>
    <tableColumn id="10" name="md_auftragsdatum" dataDxfId="224" totalsRowDxfId="223"/>
    <tableColumn id="9" name="md_rechnungsdatum" totalsRowFunction="count" dataDxfId="222" totalsRowDxfId="221"/>
    <tableColumn id="6" name="md_kosten_bisher" totalsRowFunction="custom" dataDxfId="220" totalsRowDxfId="219">
      <totalsRowFormula>SUM(tab_MD[md_kosten_bisher])</totalsRowFormula>
    </tableColumn>
    <tableColumn id="2" name="md_zuwf_bisher" totalsRowFunction="custom" dataDxfId="218" totalsRowDxfId="217">
      <totalsRowFormula>SUM(tab_MD[md_zuwf_bisher])</totalsRowFormula>
    </tableColumn>
    <tableColumn id="18" name="md_kosten_zukunft" totalsRowFunction="custom" dataDxfId="216" totalsRowDxfId="215" dataCellStyle="Währung">
      <totalsRowFormula>SUM(tab_MD[md_kosten_zukunft])</totalsRowFormula>
    </tableColumn>
    <tableColumn id="8" name="md_zuwf_zukunft" totalsRowFunction="custom" dataDxfId="214" totalsRowDxfId="213">
      <totalsRowFormula>SUM(tab_MD[md_zuwf_zukunft])</totalsRowFormula>
    </tableColumn>
    <tableColumn id="3" name="md_prf_erg" dataDxfId="212" totalsRowDxfId="211"/>
    <tableColumn id="5" name="md_prf_ges" totalsRowFunction="custom" dataDxfId="210" totalsRowDxfId="209">
      <calculatedColumnFormula>IF(AND(tab_MD[[#This Row],[md_prf_erg]]&lt;&gt;"",tab_MD[[#This Row],[md_prf_bisher]]&gt;=0,tab_MD[[#This Row],[md_prf_zukunft]]&gt;=0),tab_MD[[#This Row],[md_prf_bisher]]+tab_MD[[#This Row],[md_prf_zukunft]],"")</calculatedColumnFormula>
      <totalsRowFormula>SUM(Maßnahmendurchführung!$O$3:$O$502)</totalsRowFormula>
    </tableColumn>
    <tableColumn id="14" name="md_prf_bisher" totalsRowFunction="custom" dataDxfId="208" totalsRowDxfId="207" dataCellStyle="Währung">
      <calculatedColumnFormula>IF(tab_MD[[#This Row],[md_prf_erg]]="ja",tab_MD[[#This Row],[md_zuwf_bisher]],IF(tab_MD[[#This Row],[md_prf_erg]]="nein",0,IF(tab_MD[[#This Row],[md_prf_erg]]="teilweise",-1,"")))</calculatedColumnFormula>
      <totalsRowFormula>SUMIFS(P$3:P$502,P$3:P$502,"&lt;&gt;-1")</totalsRowFormula>
    </tableColumn>
    <tableColumn id="13" name="md_prf_zukunft" totalsRowFunction="custom" dataDxfId="206" totalsRowDxfId="205" dataCellStyle="Währung">
      <calculatedColumnFormula>IF(tab_MD[[#This Row],[md_prf_erg]]="ja",tab_MD[[#This Row],[md_zuwf_zukunft]],IF(tab_MD[[#This Row],[md_prf_erg]]="nein",0,IF(tab_MD[[#This Row],[md_prf_erg]]="teilweise",-1,"")))</calculatedColumnFormula>
      <totalsRowFormula>SUMIFS(Q$3:Q$502,Q$3:Q$502,"&lt;&gt;-1")</totalsRowFormula>
    </tableColumn>
    <tableColumn id="7" name="md_prf_begr" dataDxfId="204" totalsRowDxfId="203"/>
    <tableColumn id="11" name="md_prf" dataDxfId="202" totalsRowDxfId="201">
      <calculatedColumnFormula>AND(OR(AND(tab_MD[[#This Row],[md_zuwf_bisher]]="",tab_MD[[#This Row],[md_zuwf_zukunft]]=""),AND(OR(tab_MD[[#This Row],[md_zuwf_bisher]]&lt;&gt;"",tab_MD[[#This Row],[md_zuwf_zukunft]]&lt;&gt;""),tab_MD[[#This Row],[md_prf_erg]]&lt;&gt;"")),tab_MD[[#This Row],[md_prf_bisher]]&lt;&gt;-1,tab_MD[[#This Row],[md_prf_zukunft]]&lt;&gt;-1)</calculatedColumnFormula>
    </tableColumn>
    <tableColumn id="12" name="umgesetzt" dataDxfId="200" totalsRowDxfId="199">
      <calculatedColumnFormula>IF(tab_MD[[#This Row],[md_gegenstand]]&lt;&gt;"",IF(SUM(tab_MD[[#This Row],[md_kosten_bisher]:[md_zuwf_zukunft]])&gt;0,"ja","nein"),"")</calculatedColumnFormula>
    </tableColumn>
  </tableColumns>
  <tableStyleInfo name="TableStyleMedium7" showFirstColumn="0" showLastColumn="0" showRowStripes="1" showColumnStripes="0"/>
</table>
</file>

<file path=xl/tables/table2.xml><?xml version="1.0" encoding="utf-8"?>
<table xmlns="http://schemas.openxmlformats.org/spreadsheetml/2006/main" id="3" name="tab_HAUPT" displayName="tab_HAUPT" ref="A7:I8" totalsRowShown="0" headerRowDxfId="191" dataDxfId="190">
  <autoFilter ref="A7:I8"/>
  <tableColumns count="9">
    <tableColumn id="4" name="TKZ" dataDxfId="189"/>
    <tableColumn id="1" name="Antragsteller (bzw. Bevollmächtigter)" dataDxfId="188">
      <calculatedColumnFormula>IF(tab_HAUPT[TKZ]="","Trägerkennziffer gemäß Anlage zur dBIR eingeben.",IFERROR(VLOOKUP(tab_HAUPT[TKZ],tab_ANLAGE[],2,FALSE),"ungültige Trägerkennziffer"))</calculatedColumnFormula>
    </tableColumn>
    <tableColumn id="8" name="Kontakt-E-Mail" dataDxfId="187"/>
    <tableColumn id="7" name="Zeichnung" dataDxfId="186"/>
    <tableColumn id="2" name="Schulen" dataDxfId="185">
      <calculatedColumnFormula>IF(tab_HAUPT[TKZ]="",0,COUNTIFS(tab_SCHULEN[TKZ],tab_HAUPT[TKZ]))</calculatedColumnFormula>
    </tableColumn>
    <tableColumn id="3" name="Schülerzahl 2020/21" dataDxfId="184">
      <calculatedColumnFormula>IF(tab_HAUPT[TKZ]="",0,SUMIFS(tab_SCHULEN[SuS_21-22],tab_SCHULEN[TKZ],tab_HAUPT[TKZ]))</calculatedColumnFormula>
    </tableColumn>
    <tableColumn id="5" name="Budget*)" dataDxfId="183">
      <calculatedColumnFormula>IF(tab_HAUPT[TKZ]="","",IFERROR(ROUNDDOWN(0.25*VLOOKUP(tab_HAUPT[TKZ],tab_ANLAGE[],3,FALSE),2),0))</calculatedColumnFormula>
    </tableColumn>
    <tableColumn id="6" name="RBZ" dataDxfId="182">
      <calculatedColumnFormula>LEFT(tab_HAUPT[TKZ],1)</calculatedColumnFormula>
    </tableColumn>
    <tableColumn id="9" name="Nominalbudget" dataDxfId="181" dataCellStyle="Währung">
      <calculatedColumnFormula>IF(tab_HAUPT[TKZ]="",0,IFERROR(ROUNDDOWN(0.25*VLOOKUP(tab_HAUPT[TKZ],tab_ANLAGE[],3,FALSE),2),0))</calculatedColumnFormula>
    </tableColumn>
  </tableColumns>
  <tableStyleInfo name="TableStyleMedium18" showFirstColumn="0" showLastColumn="0" showRowStripes="1" showColumnStripes="0"/>
</table>
</file>

<file path=xl/tables/table3.xml><?xml version="1.0" encoding="utf-8"?>
<table xmlns="http://schemas.openxmlformats.org/spreadsheetml/2006/main" id="4" name="tab_MIT" displayName="tab_MIT" ref="A13:I64" totalsRowCount="1" headerRowDxfId="180" dataDxfId="179" totalsRowDxfId="178">
  <autoFilter ref="A13:I63"/>
  <tableColumns count="9">
    <tableColumn id="1" name="TKZ" dataDxfId="177" totalsRowDxfId="176"/>
    <tableColumn id="2" name="Mitantragsteller" dataDxfId="175" totalsRowDxfId="174">
      <calculatedColumnFormula>IF(tab_MIT[TKZ]="","",IFERROR(VLOOKUP(tab_MIT[TKZ],tab_ANLAGE[],2,FALSE),"ungültige Trägerkennziffer"))</calculatedColumnFormula>
    </tableColumn>
    <tableColumn id="9" name="Kontakt-E-Mail" dataDxfId="173" totalsRowDxfId="172"/>
    <tableColumn id="8" name="Zeichnung" dataDxfId="171" totalsRowDxfId="170"/>
    <tableColumn id="3" name="Schulen" totalsRowFunction="custom" dataDxfId="169" totalsRowDxfId="168">
      <calculatedColumnFormula>IF(tab_MIT[TKZ]="","",IF(tab_MIT[[#This Row],[TKZ]]=tab_HAUPT[TKZ],0,COUNTIFS(tab_SCHULEN[TKZ],tab_MIT[TKZ])))</calculatedColumnFormula>
      <totalsRowFormula>SUBTOTAL(9,tab_MIT[Schulen])</totalsRowFormula>
    </tableColumn>
    <tableColumn id="4" name="Schülerzahl 2020/21" totalsRowFunction="custom" dataDxfId="167" totalsRowDxfId="166">
      <calculatedColumnFormula>IF(tab_MIT[TKZ]="","",IF(tab_MIT[[#This Row],[TKZ]]=tab_HAUPT[TKZ],0,SUMIFS(tab_SCHULEN[SuS_21-22],tab_SCHULEN[TKZ],tab_MIT[TKZ])))</calculatedColumnFormula>
      <totalsRowFormula>SUBTOTAL(9,tab_MIT[Schülerzahl 2020/21])</totalsRowFormula>
    </tableColumn>
    <tableColumn id="5" name="Budget*)" totalsRowFunction="custom" dataDxfId="165" totalsRowDxfId="164">
      <calculatedColumnFormula>IF(tab_MIT[TKZ]="","",IF(OR(tab_MIT[[#This Row],[TKZ]]=tab_HAUPT[TKZ],COUNTIF($A$14:$A14,tab_MIT[[#This Row],[TKZ]])&gt;1),0,IFERROR(ROUNDDOWN(0.25*VLOOKUP(tab_MIT[TKZ],tab_ANLAGE[],3,FALSE),2),0)))</calculatedColumnFormula>
      <totalsRowFormula>SUBTOTAL(9,tab_MIT[Budget*)])</totalsRowFormula>
    </tableColumn>
    <tableColumn id="6" name="RBZ" dataDxfId="163" totalsRowDxfId="162">
      <calculatedColumnFormula>LEFT(tab_MIT[[#This Row],[TKZ]],1)</calculatedColumnFormula>
    </tableColumn>
    <tableColumn id="7" name="Nominalbudget" totalsRowFunction="custom" dataDxfId="161" totalsRowDxfId="160" dataCellStyle="Währung">
      <calculatedColumnFormula>IF(tab_MIT[TKZ]="",0,IFERROR(ROUNDDOWN(0.25*VLOOKUP(tab_MIT[TKZ],tab_ANLAGE[],3,FALSE),2),0))</calculatedColumnFormula>
      <totalsRowFormula>SUM(tab_MIT[Nominalbudget])</totalsRowFormula>
    </tableColumn>
  </tableColumns>
  <tableStyleInfo name="TableStyleMedium18" showFirstColumn="0" showLastColumn="0" showRowStripes="1" showColumnStripes="0"/>
</table>
</file>

<file path=xl/tables/table4.xml><?xml version="1.0" encoding="utf-8"?>
<table xmlns="http://schemas.openxmlformats.org/spreadsheetml/2006/main" id="7" name="tab_MP" displayName="tab_MP" ref="A2:U503" totalsRowCount="1" headerRowDxfId="149" dataDxfId="148" totalsRowDxfId="147" totalsRowBorderDxfId="146">
  <autoFilter ref="A2:U502"/>
  <tableColumns count="21">
    <tableColumn id="1" name="mp_nr" dataDxfId="145" totalsRowDxfId="144">
      <calculatedColumnFormula>ROW()-2</calculatedColumnFormula>
    </tableColumn>
    <tableColumn id="22" name="mp_gegenstand" totalsRowFunction="custom" dataDxfId="143" totalsRowDxfId="142">
      <totalsRowFormula>COUNTIFS(tab_MP[mp_gegenstand],"&lt;&gt;"&amp;"")</totalsRowFormula>
    </tableColumn>
    <tableColumn id="25" name="mp_kategorie" dataDxfId="141" totalsRowDxfId="140"/>
    <tableColumn id="9" name="mp_subkategorie" dataDxfId="139" totalsRowDxfId="138"/>
    <tableColumn id="10" name="mp_ort" dataDxfId="137" totalsRowDxfId="136"/>
    <tableColumn id="4" name="mp_beschreibung" totalsRowFunction="custom" dataDxfId="135" totalsRowDxfId="134">
      <totalsRowFormula>COUNTA(tab_MP[mp_beschreibung])</totalsRowFormula>
    </tableColumn>
    <tableColumn id="13" name="mp_antragsnr" dataDxfId="133" totalsRowDxfId="132"/>
    <tableColumn id="18" name="mp_ges" totalsRowFunction="custom" dataDxfId="131" totalsRowDxfId="130" dataCellStyle="Währung">
      <totalsRowFormula>SUM(tab_MP[mp_ges])</totalsRowFormula>
    </tableColumn>
    <tableColumn id="8" name="mp_zuw" totalsRowFunction="custom" dataDxfId="129" totalsRowDxfId="128">
      <totalsRowFormula>SUM(tab_MP[mp_zuw])</totalsRowFormula>
    </tableColumn>
    <tableColumn id="3" name="prf_mp_janein" dataDxfId="127" totalsRowDxfId="126"/>
    <tableColumn id="5" name="prf_mp_ges" totalsRowFunction="custom" dataDxfId="125" totalsRowDxfId="124">
      <calculatedColumnFormula>IF(tab_MP[[#This Row],[prf_mp_janein]]="ja",tab_MP[[#This Row],[mp_zuw]],IF(tab_MP[[#This Row],[prf_mp_janein]]="nein",0,IF(tab_MP[[#This Row],[prf_mp_janein]]="teilweise",-1,"")))</calculatedColumnFormula>
      <totalsRowFormula>SUM(Maßnahmenplanung!$K$3:$K$502)</totalsRowFormula>
    </tableColumn>
    <tableColumn id="7" name="prf_mp_grund" dataDxfId="123" totalsRowDxfId="122"/>
    <tableColumn id="11" name="prf_mp_fertig" dataDxfId="121" totalsRowDxfId="120">
      <calculatedColumnFormula>AND(OR(tab_MP[[#This Row],[mp_zuw]]="",AND(tab_MP[[#This Row],[mp_zuw]]&lt;&gt;"",tab_MP[[#This Row],[prf_mp_janein]]&lt;&gt;"")),tab_MP[[#This Row],[prf_mp_ges]]&lt;&gt;-1)</calculatedColumnFormula>
    </tableColumn>
    <tableColumn id="2" name="ID_geg" dataDxfId="119" totalsRowDxfId="118" dataCellStyle="Währung">
      <calculatedColumnFormula>IFERROR(VLOOKUP(tab_MP[[#This Row],[mp_gegenstand]],tab_GEGENSTAND[],4,FALSE),"")</calculatedColumnFormula>
    </tableColumn>
    <tableColumn id="16" name="tab_geg" dataDxfId="117" totalsRowDxfId="116">
      <calculatedColumnFormula>IF(tab_MP[[#This Row],[ID_geg]]=1,"tab_System[Kategorie]",IF(tab_MP[[#This Row],[ID_geg]]=2,"tab_Werkzeug[Kategorie]",IF(tab_MP[[#This Row],[ID_geg]]=3,"tab_Dienst[Kategorie]",IF(tab_MP[[#This Row],[ID_geg]]=4,"tab_WuP[Kategorie]",""))))</calculatedColumnFormula>
    </tableColumn>
    <tableColumn id="14" name="ID_kat" dataDxfId="115" totalsRowDxfId="114">
      <calculatedColumnFormula>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calculatedColumnFormula>
    </tableColumn>
    <tableColumn id="17" name="tab_subkat" dataDxfId="113" totalsRowDxfId="112">
      <calculatedColumnFormula>IF(AND(tab_MP[[#This Row],[ID_geg]]=1,tab_MP[[#This Row],[ID_kat]]=1),"tab_Serverkomponenten[Subkategorie]",IF(AND(tab_MP[[#This Row],[ID_geg]]=1,tab_MP[[#This Row],[ID_kat]]=4),"tab_Projektraum[Subkategorie]",""))</calculatedColumnFormula>
    </tableColumn>
    <tableColumn id="12" name="ID_subkat" dataDxfId="111" totalsRowDxfId="110">
      <calculatedColumnFormula>IFERROR(IF(AND(tab_MP[[#This Row],[ID_geg]]=1,tab_MP[[#This Row],[ID_kat]]=1),VLOOKUP(tab_MP[[#This Row],[mp_subkategorie]],tab_Serverkomponenten[],2,FALSE),IF(AND(tab_MP[[#This Row],[ID_geg]]=1,tab_MP[[#This Row],[ID_kat]]=4),VLOOKUP(tab_MP[[#This Row],[mp_subkategorie]],tab_Projektraum[],2,FALSE),"")),0)</calculatedColumnFormula>
    </tableColumn>
    <tableColumn id="29" name="ID_ort" dataDxfId="109" totalsRowDxfId="108" dataCellStyle="Währung">
      <calculatedColumnFormula>IFERROR(VLOOKUP(tab_MP[[#This Row],[mp_ort]],tab_ORT[],2,FALSE),"")</calculatedColumnFormula>
    </tableColumn>
    <tableColumn id="28" name="mp_ort_nr" dataDxfId="107" totalsRowDxfId="106" dataCellStyle="Währung">
      <calculatedColumnFormula>COUNTIFS($S$3:$S3,$S3,$S$3:$S3,"&gt;0")</calculatedColumnFormula>
    </tableColumn>
    <tableColumn id="31" name="mp_ort_ges" dataDxfId="105" totalsRowDxfId="104" dataCellStyle="Währung">
      <calculatedColumnFormula>COUNTIFS(tab_MP[ID_ort],tab_MP[[#This Row],[ID_ort]],tab_MP[ID_ort],"&gt;0")</calculatedColumnFormula>
    </tableColumn>
  </tableColumns>
  <tableStyleInfo name="TableStyleMedium7" showFirstColumn="0" showLastColumn="0" showRowStripes="1" showColumnStripes="0"/>
</table>
</file>

<file path=xl/tables/table5.xml><?xml version="1.0" encoding="utf-8"?>
<table xmlns="http://schemas.openxmlformats.org/spreadsheetml/2006/main" id="32" name="tab_BSP" displayName="tab_BSP" ref="A2:L503" totalsRowCount="1" headerRowDxfId="90" dataDxfId="89" totalsRowDxfId="88" totalsRowBorderDxfId="87">
  <autoFilter ref="A2:L502"/>
  <tableColumns count="12">
    <tableColumn id="1" name="mp_nr" dataDxfId="86" totalsRowDxfId="85">
      <calculatedColumnFormula>ROW()-2</calculatedColumnFormula>
    </tableColumn>
    <tableColumn id="22" name="mp_gegenstand" dataDxfId="84" totalsRowDxfId="83"/>
    <tableColumn id="26" name="mp_kategorie" dataDxfId="82" totalsRowDxfId="81"/>
    <tableColumn id="23" name="mp_subkategorie" dataDxfId="80" totalsRowDxfId="79"/>
    <tableColumn id="25" name="mp_ort" dataDxfId="78" totalsRowDxfId="77"/>
    <tableColumn id="4" name="mp_beschreibung" totalsRowFunction="custom" dataDxfId="76" totalsRowDxfId="75">
      <totalsRowFormula>COUNTA(tab_BSP[mp_beschreibung])</totalsRowFormula>
    </tableColumn>
    <tableColumn id="13" name="mp_antragsnr" dataDxfId="74" totalsRowDxfId="73"/>
    <tableColumn id="18" name="mp_ges" totalsRowFunction="custom" dataDxfId="72" totalsRowDxfId="71" dataCellStyle="Währung">
      <totalsRowFormula>SUM(tab_BSP[mp_ges])</totalsRowFormula>
    </tableColumn>
    <tableColumn id="8" name="mp_zuw" totalsRowFunction="custom" dataDxfId="70" totalsRowDxfId="69">
      <totalsRowFormula>SUM(tab_BSP[mp_zuw])</totalsRowFormula>
    </tableColumn>
    <tableColumn id="3" name="prf_mp_janein" dataDxfId="68" totalsRowDxfId="67"/>
    <tableColumn id="5" name="prf_mp_ges" totalsRowFunction="custom" dataDxfId="66" totalsRowDxfId="65">
      <calculatedColumnFormula>IF(tab_BSP[[#This Row],[prf_mp_janein]]="ja",tab_BSP[[#This Row],[mp_zuw]],IF(tab_BSP[[#This Row],[prf_mp_janein]]="nein",0,IF(tab_BSP[[#This Row],[prf_mp_janein]]="teilweise",-1,"")))</calculatedColumnFormula>
      <totalsRowFormula>SUM(MUSTERBEFÜLLUNG!$K$3:$K$502)</totalsRowFormula>
    </tableColumn>
    <tableColumn id="7" name="prf_mp_grund" dataDxfId="64" totalsRowDxfId="63"/>
  </tableColumns>
  <tableStyleInfo name="TableStyleMedium7" showFirstColumn="0" showLastColumn="0" showRowStripes="1" showColumnStripes="0"/>
</table>
</file>

<file path=xl/tables/table6.xml><?xml version="1.0" encoding="utf-8"?>
<table xmlns="http://schemas.openxmlformats.org/spreadsheetml/2006/main" id="5" name="tab_ANLAGE" displayName="tab_ANLAGE" ref="A1:G2555" totalsRowCount="1">
  <autoFilter ref="A1:G2554"/>
  <tableColumns count="7">
    <tableColumn id="1" name="TKZ"/>
    <tableColumn id="2" name="SAT"/>
    <tableColumn id="3" name="Budget dBIR" totalsRowFunction="custom" dataDxfId="62" totalsRowDxfId="61">
      <totalsRowFormula>SUBTOTAL(9,tab_ANLAGE[Budget dBIR])</totalsRowFormula>
    </tableColumn>
    <tableColumn id="4" name="iFU-Anteil dBIR" totalsRowFunction="custom" dataDxfId="60" totalsRowDxfId="59">
      <totalsRowFormula>SUBTOTAL(9,tab_ANLAGE[iFU-Anteil dBIR])</totalsRowFormula>
    </tableColumn>
    <tableColumn id="5" name="# SuS" dataDxfId="58">
      <calculatedColumnFormula>SUMIFS(tab_SCHULEN[SuS_21-22],tab_SCHULEN[TKZ],tab_ANLAGE[[#This Row],[TKZ]])</calculatedColumnFormula>
    </tableColumn>
    <tableColumn id="6" name="# Klassen" dataDxfId="57">
      <calculatedColumnFormula>SUMIFS(tab_SCHULEN[Klassen_21-22],tab_SCHULEN[TKZ],tab_ANLAGE[[#This Row],[TKZ]])</calculatedColumnFormula>
    </tableColumn>
    <tableColumn id="7" name="Budget/SuS" dataCellStyle="Währung">
      <calculatedColumnFormula>IFERROR(ROUND(0.25*tab_ANLAGE[[#This Row],[Budget dBIR]]/tab_ANLAGE[[#This Row],['# SuS]],2),0)</calculatedColumnFormula>
    </tableColumn>
  </tableColumns>
  <tableStyleInfo name="TableStyleMedium16" showFirstColumn="0" showLastColumn="0" showRowStripes="1" showColumnStripes="0"/>
</table>
</file>

<file path=xl/tables/table7.xml><?xml version="1.0" encoding="utf-8"?>
<table xmlns="http://schemas.openxmlformats.org/spreadsheetml/2006/main" id="2" name="tab_SCHULEN" displayName="tab_SCHULEN" ref="A1:W6317" totalsRowShown="0">
  <autoFilter ref="A1:W6317"/>
  <tableColumns count="23">
    <tableColumn id="1" name="SNR"/>
    <tableColumn id="2" name="Schulart"/>
    <tableColumn id="3" name="beruflich"/>
    <tableColumn id="4" name="iFU"/>
    <tableColumn id="5" name="Art"/>
    <tableColumn id="6" name="Schulname"/>
    <tableColumn id="7" name="Gebietskörperschaft"/>
    <tableColumn id="8" name="SAT"/>
    <tableColumn id="9" name="TKZ"/>
    <tableColumn id="10" name="Strasse"/>
    <tableColumn id="11" name="PLZ"/>
    <tableColumn id="12" name="Ort"/>
    <tableColumn id="13" name="Gemeinde"/>
    <tableColumn id="14" name="Bezirk"/>
    <tableColumn id="15" name="Regierungsbezirk"/>
    <tableColumn id="16" name="Lkr"/>
    <tableColumn id="17" name="Kreisname"/>
    <tableColumn id="18" name="GKZ"/>
    <tableColumn id="19" name="oeffentlich"/>
    <tableColumn id="20" name="RmbH"/>
    <tableColumn id="23" name="Kostenersatz"/>
    <tableColumn id="24" name="SuS_21-22" dataDxfId="56"/>
    <tableColumn id="25" name="Klassen_21-22" dataDxfId="55"/>
  </tableColumns>
  <tableStyleInfo name="TableStyleMedium17" showFirstColumn="0" showLastColumn="0" showRowStripes="1" showColumnStripes="0"/>
</table>
</file>

<file path=xl/tables/table8.xml><?xml version="1.0" encoding="utf-8"?>
<table xmlns="http://schemas.openxmlformats.org/spreadsheetml/2006/main" id="6" name="tab_RBZ" displayName="tab_RBZ" ref="A1:G9" totalsRowShown="0" headerRowDxfId="54">
  <autoFilter ref="A1:G9"/>
  <tableColumns count="7">
    <tableColumn id="1" name="RBZ" dataDxfId="53"/>
    <tableColumn id="2" name="Name"/>
    <tableColumn id="3" name="Regierung"/>
    <tableColumn id="4" name="Mail"/>
    <tableColumn id="5" name="Maximalbudget der SAT im Antrag" dataDxfId="52">
      <calculatedColumnFormula>IF(LEFT(tab_HAUPT[TKZ],1)=tab_RBZ[[#This Row],[RBZ]],tab_HAUPT[Budget*)],0)+SUMIFS(tab_MIT[Budget*)],tab_MIT[RBZ],tab_RBZ[[#This Row],[RBZ]])</calculatedColumnFormula>
    </tableColumn>
    <tableColumn id="6" name="zuständig?" dataDxfId="51">
      <calculatedColumnFormula>IF(AND(tab_RBZ[[#This Row],[Maximalbudget der SAT im Antrag]]&gt;0,tab_RBZ[[#This Row],[Maximalbudget der SAT im Antrag]]=MAX(tab_RBZ[Maximalbudget der SAT im Antrag])),"x","")</calculatedColumnFormula>
    </tableColumn>
    <tableColumn id="7" name="RBZ2" dataDxfId="50">
      <calculatedColumnFormula>tab_RBZ[[#This Row],[RBZ]]</calculatedColumnFormula>
    </tableColumn>
  </tableColumns>
  <tableStyleInfo name="TableStyleMedium18" showFirstColumn="0" showLastColumn="0" showRowStripes="1" showColumnStripes="0"/>
</table>
</file>

<file path=xl/tables/table9.xml><?xml version="1.0" encoding="utf-8"?>
<table xmlns="http://schemas.openxmlformats.org/spreadsheetml/2006/main" id="10" name="tab_GEGENSTAND" displayName="tab_GEGENSTAND" ref="A12:E17" totalsRowCount="1" headerRowDxfId="49" dataDxfId="48" totalsRowDxfId="46" tableBorderDxfId="47" totalsRowBorderDxfId="45">
  <autoFilter ref="A12:E16"/>
  <tableColumns count="5">
    <tableColumn id="1" name="Fördergegenstände im Gesamtinvestitionsvolumen für digitale Bildungsinfrastruktur in diesem Antrag gemäß Maßnahmenplanung" totalsRowLabel="Summe" dataDxfId="44" totalsRowDxfId="43"/>
    <tableColumn id="2" name="geplante Kosten laut Antrag" totalsRowFunction="custom" dataDxfId="42" totalsRowDxfId="41" dataCellStyle="Währung">
      <totalsRowFormula>SUM(tab_GEGENSTAND[geplante Kosten laut Antrag])</totalsRowFormula>
    </tableColumn>
    <tableColumn id="3" name="Anteil am Investitionsvolumen" totalsRowFunction="custom" dataDxfId="40" totalsRowDxfId="39" dataCellStyle="Prozent">
      <calculatedColumnFormula>IFERROR(tab_GEGENSTAND[[#This Row],[geplante Kosten laut Antrag]]/tab_GEGENSTAND[[#Totals],[geplante Kosten laut Antrag]],"")</calculatedColumnFormula>
      <totalsRowFormula>SUM(tab_GEGENSTAND[Anteil am Investitionsvolumen])</totalsRowFormula>
    </tableColumn>
    <tableColumn id="4" name="ID_geg" dataDxfId="38" totalsRowDxfId="37"/>
    <tableColumn id="5" name="Anzahl" totalsRowFunction="custom" dataDxfId="36" totalsRowDxfId="35">
      <calculatedColumnFormula>COUNTIFS(tab_MP[ID_geg],tab_GEGENSTAND[[#This Row],[ID_geg]],tab_MP[mp_zuw],"&gt;0")</calculatedColumnFormula>
      <totalsRowFormula>SUBTOTAL(9,tab_GEGENSTAND[Anzahl])</totalsRowFormula>
    </tableColumn>
  </tableColumns>
  <tableStyleInfo name="TableStyleMedium18" showFirstColumn="0" showLastColumn="0" showRowStripes="1" showColumnStripes="0"/>
</table>
</file>

<file path=xl/tables/table10.xml><?xml version="1.0" encoding="utf-8"?>
<table xmlns="http://schemas.openxmlformats.org/spreadsheetml/2006/main" id="24" name="tab_ORT" displayName="tab_ORT" ref="A20:E27" totalsRowShown="0" headerRowDxfId="34">
  <autoFilter ref="A20:E27"/>
  <tableColumns count="5">
    <tableColumn id="1" name="Ort"/>
    <tableColumn id="7" name="ID_ort" dataDxfId="33"/>
    <tableColumn id="5" name="Anzahl" dataDxfId="32">
      <calculatedColumnFormula>COUNTIFS(tab_MP[mp_zuw],"&gt;0",tab_MP[mp_ort],tab_ORT[[#This Row],[Ort]])</calculatedColumnFormula>
    </tableColumn>
    <tableColumn id="2" name="Bezug" dataDxfId="31">
      <calculatedColumnFormula>IF(#REF!&gt;1,"Im Rathaus wurden ","Im Rathaus wurde")</calculatedColumnFormula>
    </tableColumn>
    <tableColumn id="3" name="Antragsteller" dataDxfId="30">
      <calculatedColumnFormula>"Im Rathaus " &amp; IF(#REF!&gt;1,"wurden ","wurde ")</calculatedColumnFormula>
    </tableColumn>
  </tableColumns>
  <tableStyleInfo name="TableStyleMedium18" showFirstColumn="0" showLastColumn="0" showRowStripes="1" showColumnStripes="0"/>
</table>
</file>

<file path=xl/tables/table11.xml><?xml version="1.0" encoding="utf-8"?>
<table xmlns="http://schemas.openxmlformats.org/spreadsheetml/2006/main" id="27" name="tab_System" displayName="tab_System" ref="J1:K7" totalsRowShown="0" headerRowDxfId="29" dataDxfId="28" tableBorderDxfId="27">
  <autoFilter ref="J1:K7"/>
  <tableColumns count="2">
    <tableColumn id="1" name="Kategorie" dataDxfId="26"/>
    <tableColumn id="2" name="ID_kat" dataDxfId="25"/>
  </tableColumns>
  <tableStyleInfo name="TableStyleMedium16" showFirstColumn="0" showLastColumn="0" showRowStripes="1" showColumnStripes="0"/>
</table>
</file>

<file path=xl/tables/table12.xml><?xml version="1.0" encoding="utf-8"?>
<table xmlns="http://schemas.openxmlformats.org/spreadsheetml/2006/main" id="28" name="tab_Werkzeug" displayName="tab_Werkzeug" ref="J10:K17" totalsRowShown="0" headerRowDxfId="24" dataDxfId="23" tableBorderDxfId="22">
  <autoFilter ref="J10:K17"/>
  <tableColumns count="2">
    <tableColumn id="1" name="Kategorie" dataDxfId="21"/>
    <tableColumn id="2" name="ID_kat" dataDxfId="20"/>
  </tableColumns>
  <tableStyleInfo name="TableStyleMedium17" showFirstColumn="0" showLastColumn="0" showRowStripes="1" showColumnStripes="0"/>
</table>
</file>

<file path=xl/tables/table13.xml><?xml version="1.0" encoding="utf-8"?>
<table xmlns="http://schemas.openxmlformats.org/spreadsheetml/2006/main" id="29" name="tab_Dienst" displayName="tab_Dienst" ref="J20:K27" totalsRowShown="0" headerRowDxfId="19" dataDxfId="18" tableBorderDxfId="17">
  <autoFilter ref="J20:K27"/>
  <tableColumns count="2">
    <tableColumn id="1" name="Kategorie" dataDxfId="16"/>
    <tableColumn id="2" name="ID_kat" dataDxfId="15"/>
  </tableColumns>
  <tableStyleInfo name="TableStyleMedium19" showFirstColumn="0" showLastColumn="0" showRowStripes="1" showColumnStripes="0"/>
</table>
</file>

<file path=xl/tables/table14.xml><?xml version="1.0" encoding="utf-8"?>
<table xmlns="http://schemas.openxmlformats.org/spreadsheetml/2006/main" id="30" name="tab_WuP" displayName="tab_WuP" ref="J30:K37" totalsRowShown="0" headerRowDxfId="14" dataDxfId="13" tableBorderDxfId="12">
  <autoFilter ref="J30:K37"/>
  <tableColumns count="2">
    <tableColumn id="1" name="Kategorie" dataDxfId="11"/>
    <tableColumn id="2" name="ID_kat" dataDxfId="10"/>
  </tableColumns>
  <tableStyleInfo name="TableStyleMedium21" showFirstColumn="0" showLastColumn="0" showRowStripes="1" showColumnStripes="0"/>
</table>
</file>

<file path=xl/tables/table15.xml><?xml version="1.0" encoding="utf-8"?>
<table xmlns="http://schemas.openxmlformats.org/spreadsheetml/2006/main" id="1" name="tab_Projektraum" displayName="tab_Projektraum" ref="M1:N7" totalsRowShown="0" headerRowDxfId="9" dataDxfId="8" tableBorderDxfId="7">
  <autoFilter ref="M1:N7"/>
  <tableColumns count="2">
    <tableColumn id="1" name="Subkategorie" dataDxfId="6"/>
    <tableColumn id="2" name="ID_subkat" dataDxfId="5"/>
  </tableColumns>
  <tableStyleInfo name="TableStyleMedium16" showFirstColumn="0" showLastColumn="0" showRowStripes="1" showColumnStripes="0"/>
</table>
</file>

<file path=xl/tables/table16.xml><?xml version="1.0" encoding="utf-8"?>
<table xmlns="http://schemas.openxmlformats.org/spreadsheetml/2006/main" id="8" name="tab_Serverkomponenten" displayName="tab_Serverkomponenten" ref="P1:Q3" totalsRowShown="0" headerRowDxfId="4" dataDxfId="3" tableBorderDxfId="2">
  <autoFilter ref="P1:Q3"/>
  <tableColumns count="2">
    <tableColumn id="1" name="Subkategorie" dataDxfId="1"/>
    <tableColumn id="2" name="ID_subkat" dataDxfId="0"/>
  </tableColumns>
  <tableStyleInfo name="TableStyleMedium16"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table" Target="../tables/table3.xml"/><Relationship Id="rId2" Type="http://schemas.openxmlformats.org/officeDocument/2006/relationships/drawing" Target="../drawings/drawing1.xml"/><Relationship Id="rId1" Type="http://schemas.openxmlformats.org/officeDocument/2006/relationships/printerSettings" Target="../printerSettings/printerSettings4.bin"/><Relationship Id="rId6" Type="http://schemas.openxmlformats.org/officeDocument/2006/relationships/table" Target="../tables/table2.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12.xml"/><Relationship Id="rId18" Type="http://schemas.openxmlformats.org/officeDocument/2006/relationships/ctrlProp" Target="../ctrlProps/ctrlProp17.xml"/><Relationship Id="rId26" Type="http://schemas.openxmlformats.org/officeDocument/2006/relationships/ctrlProp" Target="../ctrlProps/ctrlProp25.xml"/><Relationship Id="rId39" Type="http://schemas.openxmlformats.org/officeDocument/2006/relationships/ctrlProp" Target="../ctrlProps/ctrlProp38.xml"/><Relationship Id="rId21" Type="http://schemas.openxmlformats.org/officeDocument/2006/relationships/ctrlProp" Target="../ctrlProps/ctrlProp20.xml"/><Relationship Id="rId34" Type="http://schemas.openxmlformats.org/officeDocument/2006/relationships/ctrlProp" Target="../ctrlProps/ctrlProp33.xml"/><Relationship Id="rId42" Type="http://schemas.openxmlformats.org/officeDocument/2006/relationships/ctrlProp" Target="../ctrlProps/ctrlProp41.xml"/><Relationship Id="rId47" Type="http://schemas.openxmlformats.org/officeDocument/2006/relationships/ctrlProp" Target="../ctrlProps/ctrlProp46.xml"/><Relationship Id="rId50" Type="http://schemas.openxmlformats.org/officeDocument/2006/relationships/ctrlProp" Target="../ctrlProps/ctrlProp49.xml"/><Relationship Id="rId55" Type="http://schemas.openxmlformats.org/officeDocument/2006/relationships/ctrlProp" Target="../ctrlProps/ctrlProp54.xml"/><Relationship Id="rId7" Type="http://schemas.openxmlformats.org/officeDocument/2006/relationships/ctrlProp" Target="../ctrlProps/ctrlProp6.xml"/><Relationship Id="rId12" Type="http://schemas.openxmlformats.org/officeDocument/2006/relationships/ctrlProp" Target="../ctrlProps/ctrlProp11.xml"/><Relationship Id="rId17" Type="http://schemas.openxmlformats.org/officeDocument/2006/relationships/ctrlProp" Target="../ctrlProps/ctrlProp16.xml"/><Relationship Id="rId25" Type="http://schemas.openxmlformats.org/officeDocument/2006/relationships/ctrlProp" Target="../ctrlProps/ctrlProp24.xml"/><Relationship Id="rId33" Type="http://schemas.openxmlformats.org/officeDocument/2006/relationships/ctrlProp" Target="../ctrlProps/ctrlProp32.xml"/><Relationship Id="rId38" Type="http://schemas.openxmlformats.org/officeDocument/2006/relationships/ctrlProp" Target="../ctrlProps/ctrlProp37.xml"/><Relationship Id="rId46" Type="http://schemas.openxmlformats.org/officeDocument/2006/relationships/ctrlProp" Target="../ctrlProps/ctrlProp45.xml"/><Relationship Id="rId2" Type="http://schemas.openxmlformats.org/officeDocument/2006/relationships/drawing" Target="../drawings/drawing2.xml"/><Relationship Id="rId16" Type="http://schemas.openxmlformats.org/officeDocument/2006/relationships/ctrlProp" Target="../ctrlProps/ctrlProp15.xml"/><Relationship Id="rId20" Type="http://schemas.openxmlformats.org/officeDocument/2006/relationships/ctrlProp" Target="../ctrlProps/ctrlProp19.xml"/><Relationship Id="rId29" Type="http://schemas.openxmlformats.org/officeDocument/2006/relationships/ctrlProp" Target="../ctrlProps/ctrlProp28.xml"/><Relationship Id="rId41" Type="http://schemas.openxmlformats.org/officeDocument/2006/relationships/ctrlProp" Target="../ctrlProps/ctrlProp40.xml"/><Relationship Id="rId54" Type="http://schemas.openxmlformats.org/officeDocument/2006/relationships/ctrlProp" Target="../ctrlProps/ctrlProp53.xml"/><Relationship Id="rId1" Type="http://schemas.openxmlformats.org/officeDocument/2006/relationships/printerSettings" Target="../printerSettings/printerSettings6.bin"/><Relationship Id="rId6" Type="http://schemas.openxmlformats.org/officeDocument/2006/relationships/ctrlProp" Target="../ctrlProps/ctrlProp5.xml"/><Relationship Id="rId11" Type="http://schemas.openxmlformats.org/officeDocument/2006/relationships/ctrlProp" Target="../ctrlProps/ctrlProp10.xml"/><Relationship Id="rId24" Type="http://schemas.openxmlformats.org/officeDocument/2006/relationships/ctrlProp" Target="../ctrlProps/ctrlProp23.xml"/><Relationship Id="rId32" Type="http://schemas.openxmlformats.org/officeDocument/2006/relationships/ctrlProp" Target="../ctrlProps/ctrlProp31.xml"/><Relationship Id="rId37" Type="http://schemas.openxmlformats.org/officeDocument/2006/relationships/ctrlProp" Target="../ctrlProps/ctrlProp36.xml"/><Relationship Id="rId40" Type="http://schemas.openxmlformats.org/officeDocument/2006/relationships/ctrlProp" Target="../ctrlProps/ctrlProp39.xml"/><Relationship Id="rId45" Type="http://schemas.openxmlformats.org/officeDocument/2006/relationships/ctrlProp" Target="../ctrlProps/ctrlProp44.xml"/><Relationship Id="rId53" Type="http://schemas.openxmlformats.org/officeDocument/2006/relationships/ctrlProp" Target="../ctrlProps/ctrlProp52.xml"/><Relationship Id="rId5" Type="http://schemas.openxmlformats.org/officeDocument/2006/relationships/ctrlProp" Target="../ctrlProps/ctrlProp4.xml"/><Relationship Id="rId15" Type="http://schemas.openxmlformats.org/officeDocument/2006/relationships/ctrlProp" Target="../ctrlProps/ctrlProp14.xml"/><Relationship Id="rId23" Type="http://schemas.openxmlformats.org/officeDocument/2006/relationships/ctrlProp" Target="../ctrlProps/ctrlProp22.xml"/><Relationship Id="rId28" Type="http://schemas.openxmlformats.org/officeDocument/2006/relationships/ctrlProp" Target="../ctrlProps/ctrlProp27.xml"/><Relationship Id="rId36" Type="http://schemas.openxmlformats.org/officeDocument/2006/relationships/ctrlProp" Target="../ctrlProps/ctrlProp35.xml"/><Relationship Id="rId49" Type="http://schemas.openxmlformats.org/officeDocument/2006/relationships/ctrlProp" Target="../ctrlProps/ctrlProp48.xml"/><Relationship Id="rId10" Type="http://schemas.openxmlformats.org/officeDocument/2006/relationships/ctrlProp" Target="../ctrlProps/ctrlProp9.xml"/><Relationship Id="rId19" Type="http://schemas.openxmlformats.org/officeDocument/2006/relationships/ctrlProp" Target="../ctrlProps/ctrlProp18.xml"/><Relationship Id="rId31" Type="http://schemas.openxmlformats.org/officeDocument/2006/relationships/ctrlProp" Target="../ctrlProps/ctrlProp30.xml"/><Relationship Id="rId44" Type="http://schemas.openxmlformats.org/officeDocument/2006/relationships/ctrlProp" Target="../ctrlProps/ctrlProp43.xml"/><Relationship Id="rId52" Type="http://schemas.openxmlformats.org/officeDocument/2006/relationships/ctrlProp" Target="../ctrlProps/ctrlProp51.xml"/><Relationship Id="rId4" Type="http://schemas.openxmlformats.org/officeDocument/2006/relationships/ctrlProp" Target="../ctrlProps/ctrlProp3.xml"/><Relationship Id="rId9" Type="http://schemas.openxmlformats.org/officeDocument/2006/relationships/ctrlProp" Target="../ctrlProps/ctrlProp8.xml"/><Relationship Id="rId14" Type="http://schemas.openxmlformats.org/officeDocument/2006/relationships/ctrlProp" Target="../ctrlProps/ctrlProp13.xml"/><Relationship Id="rId22" Type="http://schemas.openxmlformats.org/officeDocument/2006/relationships/ctrlProp" Target="../ctrlProps/ctrlProp21.xml"/><Relationship Id="rId27" Type="http://schemas.openxmlformats.org/officeDocument/2006/relationships/ctrlProp" Target="../ctrlProps/ctrlProp26.xml"/><Relationship Id="rId30" Type="http://schemas.openxmlformats.org/officeDocument/2006/relationships/ctrlProp" Target="../ctrlProps/ctrlProp29.xml"/><Relationship Id="rId35" Type="http://schemas.openxmlformats.org/officeDocument/2006/relationships/ctrlProp" Target="../ctrlProps/ctrlProp34.xml"/><Relationship Id="rId43" Type="http://schemas.openxmlformats.org/officeDocument/2006/relationships/ctrlProp" Target="../ctrlProps/ctrlProp42.xml"/><Relationship Id="rId48" Type="http://schemas.openxmlformats.org/officeDocument/2006/relationships/ctrlProp" Target="../ctrlProps/ctrlProp47.xml"/><Relationship Id="rId56" Type="http://schemas.openxmlformats.org/officeDocument/2006/relationships/ctrlProp" Target="../ctrlProps/ctrlProp55.xml"/><Relationship Id="rId8" Type="http://schemas.openxmlformats.org/officeDocument/2006/relationships/ctrlProp" Target="../ctrlProps/ctrlProp7.xml"/><Relationship Id="rId51" Type="http://schemas.openxmlformats.org/officeDocument/2006/relationships/ctrlProp" Target="../ctrlProps/ctrlProp50.xml"/><Relationship Id="rId3"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table" Target="../tables/table6.xml"/></Relationships>
</file>

<file path=xl/worksheets/_rels/sheet9.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0.xml.rels><?xml version="1.0" encoding="UTF-8" standalone="yes"?>
<Relationships xmlns="http://schemas.openxmlformats.org/package/2006/relationships"><Relationship Id="rId8" Type="http://schemas.openxmlformats.org/officeDocument/2006/relationships/hyperlink" Target="mailto:digitalpakt-schule@stmuk.bayern.de" TargetMode="External"/><Relationship Id="rId13" Type="http://schemas.openxmlformats.org/officeDocument/2006/relationships/table" Target="../tables/table12.xml"/><Relationship Id="rId3" Type="http://schemas.openxmlformats.org/officeDocument/2006/relationships/hyperlink" Target="mailto:digitalpakt-schule@reg-opf.bayern.de" TargetMode="External"/><Relationship Id="rId7" Type="http://schemas.openxmlformats.org/officeDocument/2006/relationships/hyperlink" Target="mailto:digitalpakt-schule@reg-schw.bayern.de" TargetMode="External"/><Relationship Id="rId12" Type="http://schemas.openxmlformats.org/officeDocument/2006/relationships/table" Target="../tables/table11.xml"/><Relationship Id="rId17" Type="http://schemas.openxmlformats.org/officeDocument/2006/relationships/table" Target="../tables/table16.xml"/><Relationship Id="rId2" Type="http://schemas.openxmlformats.org/officeDocument/2006/relationships/hyperlink" Target="mailto:digitalpakt-schule@reg-nb.bayern.de" TargetMode="External"/><Relationship Id="rId16" Type="http://schemas.openxmlformats.org/officeDocument/2006/relationships/table" Target="../tables/table15.xml"/><Relationship Id="rId1" Type="http://schemas.openxmlformats.org/officeDocument/2006/relationships/hyperlink" Target="mailto:digitalpakt-schule@reg-ob.bayern.de" TargetMode="External"/><Relationship Id="rId6" Type="http://schemas.openxmlformats.org/officeDocument/2006/relationships/hyperlink" Target="mailto:digitalpakt-schule@reg-ufr.bayern.de" TargetMode="External"/><Relationship Id="rId11" Type="http://schemas.openxmlformats.org/officeDocument/2006/relationships/table" Target="../tables/table10.xml"/><Relationship Id="rId5" Type="http://schemas.openxmlformats.org/officeDocument/2006/relationships/hyperlink" Target="mailto:digitalpakt-schule@reg-mfr.bayern.de" TargetMode="Externa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hyperlink" Target="mailto:digitalpakt-schule@reg-ofr.bayern.de" TargetMode="External"/><Relationship Id="rId9" Type="http://schemas.openxmlformats.org/officeDocument/2006/relationships/table" Target="../tables/table8.xml"/><Relationship Id="rId14"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tabColor theme="5" tint="0.59999389629810485"/>
    <pageSetUpPr fitToPage="1"/>
  </sheetPr>
  <dimension ref="A1:T504"/>
  <sheetViews>
    <sheetView showGridLines="0" zoomScaleNormal="100" zoomScaleSheetLayoutView="70" workbookViewId="0">
      <pane xSplit="1" ySplit="1" topLeftCell="B2" activePane="bottomRight" state="frozen"/>
      <selection pane="topRight" activeCell="B1" sqref="B1"/>
      <selection pane="bottomLeft" activeCell="A2" sqref="A2"/>
      <selection pane="bottomRight" activeCell="H3" sqref="H3"/>
    </sheetView>
  </sheetViews>
  <sheetFormatPr baseColWidth="10" defaultRowHeight="14.4" x14ac:dyDescent="0.3"/>
  <cols>
    <col min="1" max="1" width="9.44140625" customWidth="1"/>
    <col min="2" max="2" width="19.33203125" customWidth="1"/>
    <col min="3" max="3" width="20.5546875" customWidth="1"/>
    <col min="4" max="4" width="19.33203125" customWidth="1"/>
    <col min="5" max="5" width="17.6640625" customWidth="1"/>
    <col min="6" max="6" width="41.109375" style="11" customWidth="1"/>
    <col min="7" max="7" width="15.88671875" style="11" customWidth="1"/>
    <col min="8" max="8" width="16.6640625" customWidth="1"/>
    <col min="9" max="9" width="19.44140625" customWidth="1"/>
    <col min="10" max="10" width="16.6640625" customWidth="1"/>
    <col min="11" max="13" width="17.88671875" customWidth="1"/>
    <col min="14" max="16" width="17.88671875" hidden="1" customWidth="1"/>
    <col min="17" max="17" width="19.5546875" hidden="1" customWidth="1"/>
    <col min="18" max="18" width="35.44140625" hidden="1" customWidth="1"/>
    <col min="19" max="19" width="17.6640625" hidden="1" customWidth="1"/>
    <col min="20" max="20" width="20.6640625" hidden="1" customWidth="1"/>
  </cols>
  <sheetData>
    <row r="1" spans="1:20" s="8" customFormat="1" ht="94.2" customHeight="1" thickBot="1" x14ac:dyDescent="0.35">
      <c r="A1" s="113">
        <f>Maßnahmenplanung!A1</f>
        <v>10</v>
      </c>
      <c r="B1" s="181" t="s">
        <v>27257</v>
      </c>
      <c r="C1" s="181" t="s">
        <v>27258</v>
      </c>
      <c r="D1" s="181" t="s">
        <v>27259</v>
      </c>
      <c r="E1" s="181" t="s">
        <v>27381</v>
      </c>
      <c r="F1" s="181" t="s">
        <v>27260</v>
      </c>
      <c r="G1" s="366" t="s">
        <v>27385</v>
      </c>
      <c r="H1" s="182" t="s">
        <v>27256</v>
      </c>
      <c r="I1" s="182" t="s">
        <v>27255</v>
      </c>
      <c r="J1" s="192" t="s">
        <v>27138</v>
      </c>
      <c r="K1" s="192" t="s">
        <v>27139</v>
      </c>
      <c r="L1" s="192" t="s">
        <v>27140</v>
      </c>
      <c r="M1" s="192" t="s">
        <v>27386</v>
      </c>
      <c r="N1" s="174" t="s">
        <v>27107</v>
      </c>
      <c r="O1" s="175" t="s">
        <v>27108</v>
      </c>
      <c r="P1" s="175" t="s">
        <v>27363</v>
      </c>
      <c r="Q1" s="175" t="s">
        <v>27364</v>
      </c>
      <c r="R1" s="176" t="s">
        <v>27109</v>
      </c>
      <c r="S1" s="379">
        <f>COUNTIFS(tab_MD[md_prf],"=FALSCH")</f>
        <v>0</v>
      </c>
      <c r="T1" s="154" t="s">
        <v>27196</v>
      </c>
    </row>
    <row r="2" spans="1:20" s="8" customFormat="1" ht="23.25" customHeight="1" thickBot="1" x14ac:dyDescent="0.35">
      <c r="A2" s="183" t="s">
        <v>27243</v>
      </c>
      <c r="B2" s="184" t="s">
        <v>27251</v>
      </c>
      <c r="C2" s="184" t="s">
        <v>27250</v>
      </c>
      <c r="D2" s="184" t="s">
        <v>27252</v>
      </c>
      <c r="E2" s="184" t="s">
        <v>27253</v>
      </c>
      <c r="F2" s="185" t="s">
        <v>27254</v>
      </c>
      <c r="G2" s="373" t="s">
        <v>27374</v>
      </c>
      <c r="H2" s="8" t="s">
        <v>27244</v>
      </c>
      <c r="I2" s="8" t="s">
        <v>27245</v>
      </c>
      <c r="J2" s="8" t="s">
        <v>27246</v>
      </c>
      <c r="K2" s="8" t="s">
        <v>27247</v>
      </c>
      <c r="L2" s="186" t="s">
        <v>27248</v>
      </c>
      <c r="M2" s="187" t="s">
        <v>27249</v>
      </c>
      <c r="N2" s="188" t="s">
        <v>27360</v>
      </c>
      <c r="O2" s="189" t="s">
        <v>27358</v>
      </c>
      <c r="P2" s="189" t="s">
        <v>27359</v>
      </c>
      <c r="Q2" s="189" t="s">
        <v>27362</v>
      </c>
      <c r="R2" s="190" t="s">
        <v>27361</v>
      </c>
      <c r="S2" s="191" t="s">
        <v>27357</v>
      </c>
      <c r="T2" s="217" t="s">
        <v>27261</v>
      </c>
    </row>
    <row r="3" spans="1:20" s="8" customFormat="1" ht="48" customHeight="1" x14ac:dyDescent="0.3">
      <c r="A3" s="89">
        <f t="shared" ref="A3:A10" si="0">ROW()-2</f>
        <v>1</v>
      </c>
      <c r="B3" s="193" t="str">
        <f>IFERROR(IF(tab_MP[[#This Row],[mp_gegenstand]]&lt;&gt;"",tab_MP[[#This Row],[mp_gegenstand]],""),"")</f>
        <v/>
      </c>
      <c r="C3" s="194" t="str">
        <f>IFERROR(IF(tab_MP[[#This Row],[mp_kategorie]]&lt;&gt;"",tab_MP[[#This Row],[mp_kategorie]],""),"")</f>
        <v/>
      </c>
      <c r="D3" s="194" t="str">
        <f>IFERROR(IF(tab_MP[[#This Row],[mp_subkategorie]]&lt;&gt;"",tab_MP[[#This Row],[mp_subkategorie]],""),"")</f>
        <v/>
      </c>
      <c r="E3" s="194" t="str">
        <f>IFERROR(IF(tab_MP[[#This Row],[mp_ort]]&lt;&gt;"",tab_MP[[#This Row],[mp_ort]],""),"")</f>
        <v/>
      </c>
      <c r="F3" s="368" t="str">
        <f>IFERROR(IF(tab_MP[[#This Row],[mp_beschreibung]]&lt;&gt;"",tab_MP[[#This Row],[mp_beschreibung]],""),"")</f>
        <v/>
      </c>
      <c r="G3" s="312" t="str">
        <f>IFERROR(IF(tab_MP[[#This Row],[prf_mp_ges]]&lt;&gt;"",tab_MP[[#This Row],[prf_mp_ges]],""),"")</f>
        <v/>
      </c>
      <c r="H3" s="355"/>
      <c r="I3" s="355"/>
      <c r="J3" s="356"/>
      <c r="K3" s="356"/>
      <c r="L3" s="206"/>
      <c r="M3" s="207"/>
      <c r="N3" s="103"/>
      <c r="O3" s="104" t="str">
        <f>IF(AND(tab_MD[[#This Row],[md_prf_erg]]&lt;&gt;"",tab_MD[[#This Row],[md_prf_bisher]]&gt;=0,tab_MD[[#This Row],[md_prf_zukunft]]&gt;=0),tab_MD[[#This Row],[md_prf_bisher]]+tab_MD[[#This Row],[md_prf_zukunft]],"")</f>
        <v/>
      </c>
      <c r="P3" s="296" t="str">
        <f>IF(tab_MD[[#This Row],[md_prf_erg]]="ja",tab_MD[[#This Row],[md_zuwf_bisher]],IF(tab_MD[[#This Row],[md_prf_erg]]="nein",0,IF(tab_MD[[#This Row],[md_prf_erg]]="teilweise",-1,"")))</f>
        <v/>
      </c>
      <c r="Q3" s="296" t="str">
        <f>IF(tab_MD[[#This Row],[md_prf_erg]]="ja",tab_MD[[#This Row],[md_zuwf_zukunft]],IF(tab_MD[[#This Row],[md_prf_erg]]="nein",0,IF(tab_MD[[#This Row],[md_prf_erg]]="teilweise",-1,"")))</f>
        <v/>
      </c>
      <c r="R3" s="110"/>
      <c r="S3" s="105" t="b">
        <f>AND(OR(AND(tab_MD[[#This Row],[md_zuwf_bisher]]="",tab_MD[[#This Row],[md_zuwf_zukunft]]=""),AND(OR(tab_MD[[#This Row],[md_zuwf_bisher]]&lt;&gt;"",tab_MD[[#This Row],[md_zuwf_zukunft]]&lt;&gt;""),tab_MD[[#This Row],[md_prf_erg]]&lt;&gt;"")),tab_MD[[#This Row],[md_prf_bisher]]&lt;&gt;-1,tab_MD[[#This Row],[md_prf_zukunft]]&lt;&gt;-1)</f>
        <v>1</v>
      </c>
      <c r="T3" s="219" t="str">
        <f>IF(tab_MD[[#This Row],[md_gegenstand]]&lt;&gt;"",IF(SUM(tab_MD[[#This Row],[md_kosten_bisher]:[md_zuwf_zukunft]])&gt;0,"ja","nein"),"")</f>
        <v/>
      </c>
    </row>
    <row r="4" spans="1:20" s="8" customFormat="1" ht="48" customHeight="1" x14ac:dyDescent="0.3">
      <c r="A4" s="90">
        <f t="shared" si="0"/>
        <v>2</v>
      </c>
      <c r="B4" s="195" t="str">
        <f>IFERROR(IF(tab_MP[[#This Row],[mp_gegenstand]]&lt;&gt;"",tab_MP[[#This Row],[mp_gegenstand]],""),"")</f>
        <v/>
      </c>
      <c r="C4" s="196" t="str">
        <f>IFERROR(IF(tab_MP[[#This Row],[mp_kategorie]]&lt;&gt;"",tab_MP[[#This Row],[mp_kategorie]],""),"")</f>
        <v/>
      </c>
      <c r="D4" s="196" t="str">
        <f>IFERROR(IF(tab_MP[[#This Row],[mp_subkategorie]]&lt;&gt;"",tab_MP[[#This Row],[mp_subkategorie]],""),"")</f>
        <v/>
      </c>
      <c r="E4" s="196" t="str">
        <f>IFERROR(IF(tab_MP[[#This Row],[mp_ort]]&lt;&gt;"",tab_MP[[#This Row],[mp_ort]],""),"")</f>
        <v/>
      </c>
      <c r="F4" s="369" t="str">
        <f>IFERROR(IF(tab_MP[[#This Row],[mp_beschreibung]]&lt;&gt;"",tab_MP[[#This Row],[mp_beschreibung]],""),"")</f>
        <v/>
      </c>
      <c r="G4" s="313" t="str">
        <f>IFERROR(IF(tab_MP[[#This Row],[prf_mp_ges]]&lt;&gt;"",tab_MP[[#This Row],[prf_mp_ges]],""),"")</f>
        <v/>
      </c>
      <c r="H4" s="357"/>
      <c r="I4" s="357"/>
      <c r="J4" s="358"/>
      <c r="K4" s="358"/>
      <c r="L4" s="208"/>
      <c r="M4" s="209"/>
      <c r="N4" s="106"/>
      <c r="O4" s="107" t="str">
        <f>IF(AND(tab_MD[[#This Row],[md_prf_erg]]&lt;&gt;"",tab_MD[[#This Row],[md_prf_bisher]]&gt;=0,tab_MD[[#This Row],[md_prf_zukunft]]&gt;=0),tab_MD[[#This Row],[md_prf_bisher]]+tab_MD[[#This Row],[md_prf_zukunft]],"")</f>
        <v/>
      </c>
      <c r="P4" s="297" t="str">
        <f>IF(tab_MD[[#This Row],[md_prf_erg]]="ja",tab_MD[[#This Row],[md_zuwf_bisher]],IF(tab_MD[[#This Row],[md_prf_erg]]="nein",0,IF(tab_MD[[#This Row],[md_prf_erg]]="teilweise",-1,"")))</f>
        <v/>
      </c>
      <c r="Q4" s="297" t="str">
        <f>IF(tab_MD[[#This Row],[md_prf_erg]]="ja",tab_MD[[#This Row],[md_zuwf_zukunft]],IF(tab_MD[[#This Row],[md_prf_erg]]="nein",0,IF(tab_MD[[#This Row],[md_prf_erg]]="teilweise",-1,"")))</f>
        <v/>
      </c>
      <c r="R4" s="110"/>
      <c r="S4" s="108" t="b">
        <f>AND(OR(AND(tab_MD[[#This Row],[md_zuwf_bisher]]="",tab_MD[[#This Row],[md_zuwf_zukunft]]=""),AND(OR(tab_MD[[#This Row],[md_zuwf_bisher]]&lt;&gt;"",tab_MD[[#This Row],[md_zuwf_zukunft]]&lt;&gt;""),tab_MD[[#This Row],[md_prf_erg]]&lt;&gt;"")),tab_MD[[#This Row],[md_prf_bisher]]&lt;&gt;-1,tab_MD[[#This Row],[md_prf_zukunft]]&lt;&gt;-1)</f>
        <v>1</v>
      </c>
      <c r="T4" s="219" t="str">
        <f>IF(tab_MD[[#This Row],[md_gegenstand]]&lt;&gt;"",IF(SUM(tab_MD[[#This Row],[md_kosten_bisher]:[md_zuwf_zukunft]])&gt;0,"ja","nein"),"")</f>
        <v/>
      </c>
    </row>
    <row r="5" spans="1:20" s="8" customFormat="1" ht="48" customHeight="1" x14ac:dyDescent="0.3">
      <c r="A5" s="90">
        <f t="shared" si="0"/>
        <v>3</v>
      </c>
      <c r="B5" s="195" t="str">
        <f>IFERROR(IF(tab_MP[[#This Row],[mp_gegenstand]]&lt;&gt;"",tab_MP[[#This Row],[mp_gegenstand]],""),"")</f>
        <v/>
      </c>
      <c r="C5" s="196" t="str">
        <f>IFERROR(IF(tab_MP[[#This Row],[mp_kategorie]]&lt;&gt;"",tab_MP[[#This Row],[mp_kategorie]],""),"")</f>
        <v/>
      </c>
      <c r="D5" s="196" t="str">
        <f>IFERROR(IF(tab_MP[[#This Row],[mp_subkategorie]]&lt;&gt;"",tab_MP[[#This Row],[mp_subkategorie]],""),"")</f>
        <v/>
      </c>
      <c r="E5" s="196" t="str">
        <f>IFERROR(IF(tab_MP[[#This Row],[mp_ort]]&lt;&gt;"",tab_MP[[#This Row],[mp_ort]],""),"")</f>
        <v/>
      </c>
      <c r="F5" s="369" t="str">
        <f>IFERROR(IF(tab_MP[[#This Row],[mp_beschreibung]]&lt;&gt;"",tab_MP[[#This Row],[mp_beschreibung]],""),"")</f>
        <v/>
      </c>
      <c r="G5" s="313" t="str">
        <f>IFERROR(IF(tab_MP[[#This Row],[prf_mp_ges]]&lt;&gt;"",tab_MP[[#This Row],[prf_mp_ges]],""),"")</f>
        <v/>
      </c>
      <c r="H5" s="355"/>
      <c r="I5" s="355"/>
      <c r="J5" s="358"/>
      <c r="K5" s="358"/>
      <c r="L5" s="208"/>
      <c r="M5" s="209"/>
      <c r="N5" s="103"/>
      <c r="O5" s="104" t="str">
        <f>IF(AND(tab_MD[[#This Row],[md_prf_erg]]&lt;&gt;"",tab_MD[[#This Row],[md_prf_bisher]]&gt;=0,tab_MD[[#This Row],[md_prf_zukunft]]&gt;=0),tab_MD[[#This Row],[md_prf_bisher]]+tab_MD[[#This Row],[md_prf_zukunft]],"")</f>
        <v/>
      </c>
      <c r="P5" s="296" t="str">
        <f>IF(tab_MD[[#This Row],[md_prf_erg]]="ja",tab_MD[[#This Row],[md_zuwf_bisher]],IF(tab_MD[[#This Row],[md_prf_erg]]="nein",0,IF(tab_MD[[#This Row],[md_prf_erg]]="teilweise",-1,"")))</f>
        <v/>
      </c>
      <c r="Q5" s="296" t="str">
        <f>IF(tab_MD[[#This Row],[md_prf_erg]]="ja",tab_MD[[#This Row],[md_zuwf_zukunft]],IF(tab_MD[[#This Row],[md_prf_erg]]="nein",0,IF(tab_MD[[#This Row],[md_prf_erg]]="teilweise",-1,"")))</f>
        <v/>
      </c>
      <c r="R5" s="110"/>
      <c r="S5" s="109" t="b">
        <f>AND(OR(AND(tab_MD[[#This Row],[md_zuwf_bisher]]="",tab_MD[[#This Row],[md_zuwf_zukunft]]=""),AND(OR(tab_MD[[#This Row],[md_zuwf_bisher]]&lt;&gt;"",tab_MD[[#This Row],[md_zuwf_zukunft]]&lt;&gt;""),tab_MD[[#This Row],[md_prf_erg]]&lt;&gt;"")),tab_MD[[#This Row],[md_prf_bisher]]&lt;&gt;-1,tab_MD[[#This Row],[md_prf_zukunft]]&lt;&gt;-1)</f>
        <v>1</v>
      </c>
      <c r="T5" s="219" t="str">
        <f>IF(tab_MD[[#This Row],[md_gegenstand]]&lt;&gt;"",IF(SUM(tab_MD[[#This Row],[md_kosten_bisher]:[md_zuwf_zukunft]])&gt;0,"ja","nein"),"")</f>
        <v/>
      </c>
    </row>
    <row r="6" spans="1:20" s="8" customFormat="1" ht="48" customHeight="1" x14ac:dyDescent="0.3">
      <c r="A6" s="90">
        <f t="shared" si="0"/>
        <v>4</v>
      </c>
      <c r="B6" s="195" t="str">
        <f>IFERROR(IF(tab_MP[[#This Row],[mp_gegenstand]]&lt;&gt;"",tab_MP[[#This Row],[mp_gegenstand]],""),"")</f>
        <v/>
      </c>
      <c r="C6" s="196" t="str">
        <f>IFERROR(IF(tab_MP[[#This Row],[mp_kategorie]]&lt;&gt;"",tab_MP[[#This Row],[mp_kategorie]],""),"")</f>
        <v/>
      </c>
      <c r="D6" s="196" t="str">
        <f>IFERROR(IF(tab_MP[[#This Row],[mp_subkategorie]]&lt;&gt;"",tab_MP[[#This Row],[mp_subkategorie]],""),"")</f>
        <v/>
      </c>
      <c r="E6" s="196" t="str">
        <f>IFERROR(IF(tab_MP[[#This Row],[mp_ort]]&lt;&gt;"",tab_MP[[#This Row],[mp_ort]],""),"")</f>
        <v/>
      </c>
      <c r="F6" s="369" t="str">
        <f>IFERROR(IF(tab_MP[[#This Row],[mp_beschreibung]]&lt;&gt;"",tab_MP[[#This Row],[mp_beschreibung]],""),"")</f>
        <v/>
      </c>
      <c r="G6" s="313" t="str">
        <f>IFERROR(IF(tab_MP[[#This Row],[prf_mp_ges]]&lt;&gt;"",tab_MP[[#This Row],[prf_mp_ges]],""),"")</f>
        <v/>
      </c>
      <c r="H6" s="357"/>
      <c r="I6" s="357"/>
      <c r="J6" s="358"/>
      <c r="K6" s="358"/>
      <c r="L6" s="208"/>
      <c r="M6" s="209"/>
      <c r="N6" s="106"/>
      <c r="O6" s="107" t="str">
        <f>IF(AND(tab_MD[[#This Row],[md_prf_erg]]&lt;&gt;"",tab_MD[[#This Row],[md_prf_bisher]]&gt;=0,tab_MD[[#This Row],[md_prf_zukunft]]&gt;=0),tab_MD[[#This Row],[md_prf_bisher]]+tab_MD[[#This Row],[md_prf_zukunft]],"")</f>
        <v/>
      </c>
      <c r="P6" s="297" t="str">
        <f>IF(tab_MD[[#This Row],[md_prf_erg]]="ja",tab_MD[[#This Row],[md_zuwf_bisher]],IF(tab_MD[[#This Row],[md_prf_erg]]="nein",0,IF(tab_MD[[#This Row],[md_prf_erg]]="teilweise",-1,"")))</f>
        <v/>
      </c>
      <c r="Q6" s="297" t="str">
        <f>IF(tab_MD[[#This Row],[md_prf_erg]]="ja",tab_MD[[#This Row],[md_zuwf_zukunft]],IF(tab_MD[[#This Row],[md_prf_erg]]="nein",0,IF(tab_MD[[#This Row],[md_prf_erg]]="teilweise",-1,"")))</f>
        <v/>
      </c>
      <c r="R6" s="110"/>
      <c r="S6" s="108" t="b">
        <f>AND(OR(AND(tab_MD[[#This Row],[md_zuwf_bisher]]="",tab_MD[[#This Row],[md_zuwf_zukunft]]=""),AND(OR(tab_MD[[#This Row],[md_zuwf_bisher]]&lt;&gt;"",tab_MD[[#This Row],[md_zuwf_zukunft]]&lt;&gt;""),tab_MD[[#This Row],[md_prf_erg]]&lt;&gt;"")),tab_MD[[#This Row],[md_prf_bisher]]&lt;&gt;-1,tab_MD[[#This Row],[md_prf_zukunft]]&lt;&gt;-1)</f>
        <v>1</v>
      </c>
      <c r="T6" s="219" t="str">
        <f>IF(tab_MD[[#This Row],[md_gegenstand]]&lt;&gt;"",IF(SUM(tab_MD[[#This Row],[md_kosten_bisher]:[md_zuwf_zukunft]])&gt;0,"ja","nein"),"")</f>
        <v/>
      </c>
    </row>
    <row r="7" spans="1:20" s="8" customFormat="1" ht="48" customHeight="1" x14ac:dyDescent="0.3">
      <c r="A7" s="90">
        <f t="shared" si="0"/>
        <v>5</v>
      </c>
      <c r="B7" s="195" t="str">
        <f>IFERROR(IF(tab_MP[[#This Row],[mp_gegenstand]]&lt;&gt;"",tab_MP[[#This Row],[mp_gegenstand]],""),"")</f>
        <v/>
      </c>
      <c r="C7" s="196" t="str">
        <f>IFERROR(IF(tab_MP[[#This Row],[mp_kategorie]]&lt;&gt;"",tab_MP[[#This Row],[mp_kategorie]],""),"")</f>
        <v/>
      </c>
      <c r="D7" s="196" t="str">
        <f>IFERROR(IF(tab_MP[[#This Row],[mp_subkategorie]]&lt;&gt;"",tab_MP[[#This Row],[mp_subkategorie]],""),"")</f>
        <v/>
      </c>
      <c r="E7" s="196" t="str">
        <f>IFERROR(IF(tab_MP[[#This Row],[mp_ort]]&lt;&gt;"",tab_MP[[#This Row],[mp_ort]],""),"")</f>
        <v/>
      </c>
      <c r="F7" s="369" t="str">
        <f>IFERROR(IF(tab_MP[[#This Row],[mp_beschreibung]]&lt;&gt;"",tab_MP[[#This Row],[mp_beschreibung]],""),"")</f>
        <v/>
      </c>
      <c r="G7" s="313" t="str">
        <f>IFERROR(IF(tab_MP[[#This Row],[prf_mp_ges]]&lt;&gt;"",tab_MP[[#This Row],[prf_mp_ges]],""),"")</f>
        <v/>
      </c>
      <c r="H7" s="355"/>
      <c r="I7" s="355"/>
      <c r="J7" s="358"/>
      <c r="K7" s="358"/>
      <c r="L7" s="208"/>
      <c r="M7" s="209"/>
      <c r="N7" s="103"/>
      <c r="O7" s="104" t="str">
        <f>IF(AND(tab_MD[[#This Row],[md_prf_erg]]&lt;&gt;"",tab_MD[[#This Row],[md_prf_bisher]]&gt;=0,tab_MD[[#This Row],[md_prf_zukunft]]&gt;=0),tab_MD[[#This Row],[md_prf_bisher]]+tab_MD[[#This Row],[md_prf_zukunft]],"")</f>
        <v/>
      </c>
      <c r="P7" s="296" t="str">
        <f>IF(tab_MD[[#This Row],[md_prf_erg]]="ja",tab_MD[[#This Row],[md_zuwf_bisher]],IF(tab_MD[[#This Row],[md_prf_erg]]="nein",0,IF(tab_MD[[#This Row],[md_prf_erg]]="teilweise",-1,"")))</f>
        <v/>
      </c>
      <c r="Q7" s="296" t="str">
        <f>IF(tab_MD[[#This Row],[md_prf_erg]]="ja",tab_MD[[#This Row],[md_zuwf_zukunft]],IF(tab_MD[[#This Row],[md_prf_erg]]="nein",0,IF(tab_MD[[#This Row],[md_prf_erg]]="teilweise",-1,"")))</f>
        <v/>
      </c>
      <c r="R7" s="110"/>
      <c r="S7" s="109" t="b">
        <f>AND(OR(AND(tab_MD[[#This Row],[md_zuwf_bisher]]="",tab_MD[[#This Row],[md_zuwf_zukunft]]=""),AND(OR(tab_MD[[#This Row],[md_zuwf_bisher]]&lt;&gt;"",tab_MD[[#This Row],[md_zuwf_zukunft]]&lt;&gt;""),tab_MD[[#This Row],[md_prf_erg]]&lt;&gt;"")),tab_MD[[#This Row],[md_prf_bisher]]&lt;&gt;-1,tab_MD[[#This Row],[md_prf_zukunft]]&lt;&gt;-1)</f>
        <v>1</v>
      </c>
      <c r="T7" s="219" t="str">
        <f>IF(tab_MD[[#This Row],[md_gegenstand]]&lt;&gt;"",IF(SUM(tab_MD[[#This Row],[md_kosten_bisher]:[md_zuwf_zukunft]])&gt;0,"ja","nein"),"")</f>
        <v/>
      </c>
    </row>
    <row r="8" spans="1:20" s="8" customFormat="1" ht="48" customHeight="1" x14ac:dyDescent="0.3">
      <c r="A8" s="90">
        <f t="shared" si="0"/>
        <v>6</v>
      </c>
      <c r="B8" s="195" t="str">
        <f>IFERROR(IF(tab_MP[[#This Row],[mp_gegenstand]]&lt;&gt;"",tab_MP[[#This Row],[mp_gegenstand]],""),"")</f>
        <v/>
      </c>
      <c r="C8" s="196" t="str">
        <f>IFERROR(IF(tab_MP[[#This Row],[mp_kategorie]]&lt;&gt;"",tab_MP[[#This Row],[mp_kategorie]],""),"")</f>
        <v/>
      </c>
      <c r="D8" s="196" t="str">
        <f>IFERROR(IF(tab_MP[[#This Row],[mp_subkategorie]]&lt;&gt;"",tab_MP[[#This Row],[mp_subkategorie]],""),"")</f>
        <v/>
      </c>
      <c r="E8" s="196" t="str">
        <f>IFERROR(IF(tab_MP[[#This Row],[mp_ort]]&lt;&gt;"",tab_MP[[#This Row],[mp_ort]],""),"")</f>
        <v/>
      </c>
      <c r="F8" s="369" t="str">
        <f>IFERROR(IF(tab_MP[[#This Row],[mp_beschreibung]]&lt;&gt;"",tab_MP[[#This Row],[mp_beschreibung]],""),"")</f>
        <v/>
      </c>
      <c r="G8" s="313" t="str">
        <f>IFERROR(IF(tab_MP[[#This Row],[prf_mp_ges]]&lt;&gt;"",tab_MP[[#This Row],[prf_mp_ges]],""),"")</f>
        <v/>
      </c>
      <c r="H8" s="357"/>
      <c r="I8" s="357"/>
      <c r="J8" s="358"/>
      <c r="K8" s="358"/>
      <c r="L8" s="208"/>
      <c r="M8" s="209"/>
      <c r="N8" s="106"/>
      <c r="O8" s="107" t="str">
        <f>IF(AND(tab_MD[[#This Row],[md_prf_erg]]&lt;&gt;"",tab_MD[[#This Row],[md_prf_bisher]]&gt;=0,tab_MD[[#This Row],[md_prf_zukunft]]&gt;=0),tab_MD[[#This Row],[md_prf_bisher]]+tab_MD[[#This Row],[md_prf_zukunft]],"")</f>
        <v/>
      </c>
      <c r="P8" s="297" t="str">
        <f>IF(tab_MD[[#This Row],[md_prf_erg]]="ja",tab_MD[[#This Row],[md_zuwf_bisher]],IF(tab_MD[[#This Row],[md_prf_erg]]="nein",0,IF(tab_MD[[#This Row],[md_prf_erg]]="teilweise",-1,"")))</f>
        <v/>
      </c>
      <c r="Q8" s="297" t="str">
        <f>IF(tab_MD[[#This Row],[md_prf_erg]]="ja",tab_MD[[#This Row],[md_zuwf_zukunft]],IF(tab_MD[[#This Row],[md_prf_erg]]="nein",0,IF(tab_MD[[#This Row],[md_prf_erg]]="teilweise",-1,"")))</f>
        <v/>
      </c>
      <c r="R8" s="110"/>
      <c r="S8" s="108" t="b">
        <f>AND(OR(AND(tab_MD[[#This Row],[md_zuwf_bisher]]="",tab_MD[[#This Row],[md_zuwf_zukunft]]=""),AND(OR(tab_MD[[#This Row],[md_zuwf_bisher]]&lt;&gt;"",tab_MD[[#This Row],[md_zuwf_zukunft]]&lt;&gt;""),tab_MD[[#This Row],[md_prf_erg]]&lt;&gt;"")),tab_MD[[#This Row],[md_prf_bisher]]&lt;&gt;-1,tab_MD[[#This Row],[md_prf_zukunft]]&lt;&gt;-1)</f>
        <v>1</v>
      </c>
      <c r="T8" s="219" t="str">
        <f>IF(tab_MD[[#This Row],[md_gegenstand]]&lt;&gt;"",IF(SUM(tab_MD[[#This Row],[md_kosten_bisher]:[md_zuwf_zukunft]])&gt;0,"ja","nein"),"")</f>
        <v/>
      </c>
    </row>
    <row r="9" spans="1:20" s="8" customFormat="1" ht="48" customHeight="1" x14ac:dyDescent="0.3">
      <c r="A9" s="90">
        <f t="shared" si="0"/>
        <v>7</v>
      </c>
      <c r="B9" s="195" t="str">
        <f>IFERROR(IF(tab_MP[[#This Row],[mp_gegenstand]]&lt;&gt;"",tab_MP[[#This Row],[mp_gegenstand]],""),"")</f>
        <v/>
      </c>
      <c r="C9" s="196" t="str">
        <f>IFERROR(IF(tab_MP[[#This Row],[mp_kategorie]]&lt;&gt;"",tab_MP[[#This Row],[mp_kategorie]],""),"")</f>
        <v/>
      </c>
      <c r="D9" s="196" t="str">
        <f>IFERROR(IF(tab_MP[[#This Row],[mp_subkategorie]]&lt;&gt;"",tab_MP[[#This Row],[mp_subkategorie]],""),"")</f>
        <v/>
      </c>
      <c r="E9" s="196" t="str">
        <f>IFERROR(IF(tab_MP[[#This Row],[mp_ort]]&lt;&gt;"",tab_MP[[#This Row],[mp_ort]],""),"")</f>
        <v/>
      </c>
      <c r="F9" s="369" t="str">
        <f>IFERROR(IF(tab_MP[[#This Row],[mp_beschreibung]]&lt;&gt;"",tab_MP[[#This Row],[mp_beschreibung]],""),"")</f>
        <v/>
      </c>
      <c r="G9" s="313" t="str">
        <f>IFERROR(IF(tab_MP[[#This Row],[prf_mp_ges]]&lt;&gt;"",tab_MP[[#This Row],[prf_mp_ges]],""),"")</f>
        <v/>
      </c>
      <c r="H9" s="355"/>
      <c r="I9" s="355"/>
      <c r="J9" s="358"/>
      <c r="K9" s="358"/>
      <c r="L9" s="208"/>
      <c r="M9" s="209"/>
      <c r="N9" s="103"/>
      <c r="O9" s="104" t="str">
        <f>IF(AND(tab_MD[[#This Row],[md_prf_erg]]&lt;&gt;"",tab_MD[[#This Row],[md_prf_bisher]]&gt;=0,tab_MD[[#This Row],[md_prf_zukunft]]&gt;=0),tab_MD[[#This Row],[md_prf_bisher]]+tab_MD[[#This Row],[md_prf_zukunft]],"")</f>
        <v/>
      </c>
      <c r="P9" s="296" t="str">
        <f>IF(tab_MD[[#This Row],[md_prf_erg]]="ja",tab_MD[[#This Row],[md_zuwf_bisher]],IF(tab_MD[[#This Row],[md_prf_erg]]="nein",0,IF(tab_MD[[#This Row],[md_prf_erg]]="teilweise",-1,"")))</f>
        <v/>
      </c>
      <c r="Q9" s="296" t="str">
        <f>IF(tab_MD[[#This Row],[md_prf_erg]]="ja",tab_MD[[#This Row],[md_zuwf_zukunft]],IF(tab_MD[[#This Row],[md_prf_erg]]="nein",0,IF(tab_MD[[#This Row],[md_prf_erg]]="teilweise",-1,"")))</f>
        <v/>
      </c>
      <c r="R9" s="110"/>
      <c r="S9" s="109" t="b">
        <f>AND(OR(AND(tab_MD[[#This Row],[md_zuwf_bisher]]="",tab_MD[[#This Row],[md_zuwf_zukunft]]=""),AND(OR(tab_MD[[#This Row],[md_zuwf_bisher]]&lt;&gt;"",tab_MD[[#This Row],[md_zuwf_zukunft]]&lt;&gt;""),tab_MD[[#This Row],[md_prf_erg]]&lt;&gt;"")),tab_MD[[#This Row],[md_prf_bisher]]&lt;&gt;-1,tab_MD[[#This Row],[md_prf_zukunft]]&lt;&gt;-1)</f>
        <v>1</v>
      </c>
      <c r="T9" s="219" t="str">
        <f>IF(tab_MD[[#This Row],[md_gegenstand]]&lt;&gt;"",IF(SUM(tab_MD[[#This Row],[md_kosten_bisher]:[md_zuwf_zukunft]])&gt;0,"ja","nein"),"")</f>
        <v/>
      </c>
    </row>
    <row r="10" spans="1:20" s="8" customFormat="1" ht="48" customHeight="1" x14ac:dyDescent="0.3">
      <c r="A10" s="90">
        <f t="shared" si="0"/>
        <v>8</v>
      </c>
      <c r="B10" s="195" t="str">
        <f>IFERROR(IF(tab_MP[[#This Row],[mp_gegenstand]]&lt;&gt;"",tab_MP[[#This Row],[mp_gegenstand]],""),"")</f>
        <v/>
      </c>
      <c r="C10" s="196" t="str">
        <f>IFERROR(IF(tab_MP[[#This Row],[mp_kategorie]]&lt;&gt;"",tab_MP[[#This Row],[mp_kategorie]],""),"")</f>
        <v/>
      </c>
      <c r="D10" s="196" t="str">
        <f>IFERROR(IF(tab_MP[[#This Row],[mp_subkategorie]]&lt;&gt;"",tab_MP[[#This Row],[mp_subkategorie]],""),"")</f>
        <v/>
      </c>
      <c r="E10" s="196" t="str">
        <f>IFERROR(IF(tab_MP[[#This Row],[mp_ort]]&lt;&gt;"",tab_MP[[#This Row],[mp_ort]],""),"")</f>
        <v/>
      </c>
      <c r="F10" s="369" t="str">
        <f>IFERROR(IF(tab_MP[[#This Row],[mp_beschreibung]]&lt;&gt;"",tab_MP[[#This Row],[mp_beschreibung]],""),"")</f>
        <v/>
      </c>
      <c r="G10" s="313" t="str">
        <f>IFERROR(IF(tab_MP[[#This Row],[prf_mp_ges]]&lt;&gt;"",tab_MP[[#This Row],[prf_mp_ges]],""),"")</f>
        <v/>
      </c>
      <c r="H10" s="357"/>
      <c r="I10" s="357"/>
      <c r="J10" s="358"/>
      <c r="K10" s="358"/>
      <c r="L10" s="208"/>
      <c r="M10" s="209"/>
      <c r="N10" s="106"/>
      <c r="O10" s="107" t="str">
        <f>IF(AND(tab_MD[[#This Row],[md_prf_erg]]&lt;&gt;"",tab_MD[[#This Row],[md_prf_bisher]]&gt;=0,tab_MD[[#This Row],[md_prf_zukunft]]&gt;=0),tab_MD[[#This Row],[md_prf_bisher]]+tab_MD[[#This Row],[md_prf_zukunft]],"")</f>
        <v/>
      </c>
      <c r="P10" s="297" t="str">
        <f>IF(tab_MD[[#This Row],[md_prf_erg]]="ja",tab_MD[[#This Row],[md_zuwf_bisher]],IF(tab_MD[[#This Row],[md_prf_erg]]="nein",0,IF(tab_MD[[#This Row],[md_prf_erg]]="teilweise",-1,"")))</f>
        <v/>
      </c>
      <c r="Q10" s="297" t="str">
        <f>IF(tab_MD[[#This Row],[md_prf_erg]]="ja",tab_MD[[#This Row],[md_zuwf_zukunft]],IF(tab_MD[[#This Row],[md_prf_erg]]="nein",0,IF(tab_MD[[#This Row],[md_prf_erg]]="teilweise",-1,"")))</f>
        <v/>
      </c>
      <c r="R10" s="110"/>
      <c r="S10" s="108" t="b">
        <f>AND(OR(AND(tab_MD[[#This Row],[md_zuwf_bisher]]="",tab_MD[[#This Row],[md_zuwf_zukunft]]=""),AND(OR(tab_MD[[#This Row],[md_zuwf_bisher]]&lt;&gt;"",tab_MD[[#This Row],[md_zuwf_zukunft]]&lt;&gt;""),tab_MD[[#This Row],[md_prf_erg]]&lt;&gt;"")),tab_MD[[#This Row],[md_prf_bisher]]&lt;&gt;-1,tab_MD[[#This Row],[md_prf_zukunft]]&lt;&gt;-1)</f>
        <v>1</v>
      </c>
      <c r="T10" s="219" t="str">
        <f>IF(tab_MD[[#This Row],[md_gegenstand]]&lt;&gt;"",IF(SUM(tab_MD[[#This Row],[md_kosten_bisher]:[md_zuwf_zukunft]])&gt;0,"ja","nein"),"")</f>
        <v/>
      </c>
    </row>
    <row r="11" spans="1:20" s="8" customFormat="1" ht="48" customHeight="1" x14ac:dyDescent="0.3">
      <c r="A11" s="91">
        <f>ROW()-2</f>
        <v>9</v>
      </c>
      <c r="B11" s="195" t="str">
        <f>IFERROR(IF(tab_MP[[#This Row],[mp_gegenstand]]&lt;&gt;"",tab_MP[[#This Row],[mp_gegenstand]],""),"")</f>
        <v/>
      </c>
      <c r="C11" s="196" t="str">
        <f>IFERROR(IF(tab_MP[[#This Row],[mp_kategorie]]&lt;&gt;"",tab_MP[[#This Row],[mp_kategorie]],""),"")</f>
        <v/>
      </c>
      <c r="D11" s="196" t="str">
        <f>IFERROR(IF(tab_MP[[#This Row],[mp_subkategorie]]&lt;&gt;"",tab_MP[[#This Row],[mp_subkategorie]],""),"")</f>
        <v/>
      </c>
      <c r="E11" s="196" t="str">
        <f>IFERROR(IF(tab_MP[[#This Row],[mp_ort]]&lt;&gt;"",tab_MP[[#This Row],[mp_ort]],""),"")</f>
        <v/>
      </c>
      <c r="F11" s="369" t="str">
        <f>IFERROR(IF(tab_MP[[#This Row],[mp_beschreibung]]&lt;&gt;"",tab_MP[[#This Row],[mp_beschreibung]],""),"")</f>
        <v/>
      </c>
      <c r="G11" s="313" t="str">
        <f>IFERROR(IF(tab_MP[[#This Row],[prf_mp_ges]]&lt;&gt;"",tab_MP[[#This Row],[prf_mp_ges]],""),"")</f>
        <v/>
      </c>
      <c r="H11" s="355"/>
      <c r="I11" s="355"/>
      <c r="J11" s="358"/>
      <c r="K11" s="358"/>
      <c r="L11" s="208"/>
      <c r="M11" s="209"/>
      <c r="N11" s="103"/>
      <c r="O11" s="104" t="str">
        <f>IF(AND(tab_MD[[#This Row],[md_prf_erg]]&lt;&gt;"",tab_MD[[#This Row],[md_prf_bisher]]&gt;=0,tab_MD[[#This Row],[md_prf_zukunft]]&gt;=0),tab_MD[[#This Row],[md_prf_bisher]]+tab_MD[[#This Row],[md_prf_zukunft]],"")</f>
        <v/>
      </c>
      <c r="P11" s="296" t="str">
        <f>IF(tab_MD[[#This Row],[md_prf_erg]]="ja",tab_MD[[#This Row],[md_zuwf_bisher]],IF(tab_MD[[#This Row],[md_prf_erg]]="nein",0,IF(tab_MD[[#This Row],[md_prf_erg]]="teilweise",-1,"")))</f>
        <v/>
      </c>
      <c r="Q11" s="296" t="str">
        <f>IF(tab_MD[[#This Row],[md_prf_erg]]="ja",tab_MD[[#This Row],[md_zuwf_zukunft]],IF(tab_MD[[#This Row],[md_prf_erg]]="nein",0,IF(tab_MD[[#This Row],[md_prf_erg]]="teilweise",-1,"")))</f>
        <v/>
      </c>
      <c r="R11" s="110"/>
      <c r="S11" s="109" t="b">
        <f>AND(OR(AND(tab_MD[[#This Row],[md_zuwf_bisher]]="",tab_MD[[#This Row],[md_zuwf_zukunft]]=""),AND(OR(tab_MD[[#This Row],[md_zuwf_bisher]]&lt;&gt;"",tab_MD[[#This Row],[md_zuwf_zukunft]]&lt;&gt;""),tab_MD[[#This Row],[md_prf_erg]]&lt;&gt;"")),tab_MD[[#This Row],[md_prf_bisher]]&lt;&gt;-1,tab_MD[[#This Row],[md_prf_zukunft]]&lt;&gt;-1)</f>
        <v>1</v>
      </c>
      <c r="T11" s="219" t="str">
        <f>IF(tab_MD[[#This Row],[md_gegenstand]]&lt;&gt;"",IF(SUM(tab_MD[[#This Row],[md_kosten_bisher]:[md_zuwf_zukunft]])&gt;0,"ja","nein"),"")</f>
        <v/>
      </c>
    </row>
    <row r="12" spans="1:20" s="8" customFormat="1" ht="48" customHeight="1" x14ac:dyDescent="0.3">
      <c r="A12" s="90">
        <f t="shared" ref="A12:A75" si="1">ROW()-2</f>
        <v>10</v>
      </c>
      <c r="B12" s="195" t="str">
        <f>IFERROR(IF(tab_MP[[#This Row],[mp_gegenstand]]&lt;&gt;"",tab_MP[[#This Row],[mp_gegenstand]],""),"")</f>
        <v/>
      </c>
      <c r="C12" s="196" t="str">
        <f>IFERROR(IF(tab_MP[[#This Row],[mp_kategorie]]&lt;&gt;"",tab_MP[[#This Row],[mp_kategorie]],""),"")</f>
        <v/>
      </c>
      <c r="D12" s="196" t="str">
        <f>IFERROR(IF(tab_MP[[#This Row],[mp_subkategorie]]&lt;&gt;"",tab_MP[[#This Row],[mp_subkategorie]],""),"")</f>
        <v/>
      </c>
      <c r="E12" s="196" t="str">
        <f>IFERROR(IF(tab_MP[[#This Row],[mp_ort]]&lt;&gt;"",tab_MP[[#This Row],[mp_ort]],""),"")</f>
        <v/>
      </c>
      <c r="F12" s="369" t="str">
        <f>IFERROR(IF(tab_MP[[#This Row],[mp_beschreibung]]&lt;&gt;"",tab_MP[[#This Row],[mp_beschreibung]],""),"")</f>
        <v/>
      </c>
      <c r="G12" s="313" t="str">
        <f>IFERROR(IF(tab_MP[[#This Row],[prf_mp_ges]]&lt;&gt;"",tab_MP[[#This Row],[prf_mp_ges]],""),"")</f>
        <v/>
      </c>
      <c r="H12" s="359"/>
      <c r="I12" s="359"/>
      <c r="J12" s="358"/>
      <c r="K12" s="358"/>
      <c r="L12" s="208"/>
      <c r="M12" s="209"/>
      <c r="N12" s="106"/>
      <c r="O12" s="107" t="str">
        <f>IF(AND(tab_MD[[#This Row],[md_prf_erg]]&lt;&gt;"",tab_MD[[#This Row],[md_prf_bisher]]&gt;=0,tab_MD[[#This Row],[md_prf_zukunft]]&gt;=0),tab_MD[[#This Row],[md_prf_bisher]]+tab_MD[[#This Row],[md_prf_zukunft]],"")</f>
        <v/>
      </c>
      <c r="P12" s="297" t="str">
        <f>IF(tab_MD[[#This Row],[md_prf_erg]]="ja",tab_MD[[#This Row],[md_zuwf_bisher]],IF(tab_MD[[#This Row],[md_prf_erg]]="nein",0,IF(tab_MD[[#This Row],[md_prf_erg]]="teilweise",-1,"")))</f>
        <v/>
      </c>
      <c r="Q12" s="297" t="str">
        <f>IF(tab_MD[[#This Row],[md_prf_erg]]="ja",tab_MD[[#This Row],[md_zuwf_zukunft]],IF(tab_MD[[#This Row],[md_prf_erg]]="nein",0,IF(tab_MD[[#This Row],[md_prf_erg]]="teilweise",-1,"")))</f>
        <v/>
      </c>
      <c r="R12" s="110"/>
      <c r="S12" s="108" t="b">
        <f>AND(OR(AND(tab_MD[[#This Row],[md_zuwf_bisher]]="",tab_MD[[#This Row],[md_zuwf_zukunft]]=""),AND(OR(tab_MD[[#This Row],[md_zuwf_bisher]]&lt;&gt;"",tab_MD[[#This Row],[md_zuwf_zukunft]]&lt;&gt;""),tab_MD[[#This Row],[md_prf_erg]]&lt;&gt;"")),tab_MD[[#This Row],[md_prf_bisher]]&lt;&gt;-1,tab_MD[[#This Row],[md_prf_zukunft]]&lt;&gt;-1)</f>
        <v>1</v>
      </c>
      <c r="T12" s="219" t="str">
        <f>IF(tab_MD[[#This Row],[md_gegenstand]]&lt;&gt;"",IF(SUM(tab_MD[[#This Row],[md_kosten_bisher]:[md_zuwf_zukunft]])&gt;0,"ja","nein"),"")</f>
        <v/>
      </c>
    </row>
    <row r="13" spans="1:20" s="8" customFormat="1" ht="48" hidden="1" customHeight="1" x14ac:dyDescent="0.3">
      <c r="A13" s="90">
        <f t="shared" si="1"/>
        <v>11</v>
      </c>
      <c r="B13" s="195" t="str">
        <f>IFERROR(IF(tab_MP[[#This Row],[mp_gegenstand]]&lt;&gt;"",tab_MP[[#This Row],[mp_gegenstand]],""),"")</f>
        <v/>
      </c>
      <c r="C13" s="196" t="str">
        <f>IFERROR(IF(tab_MP[[#This Row],[mp_kategorie]]&lt;&gt;"",tab_MP[[#This Row],[mp_kategorie]],""),"")</f>
        <v/>
      </c>
      <c r="D13" s="196" t="str">
        <f>IFERROR(IF(tab_MP[[#This Row],[mp_subkategorie]]&lt;&gt;"",tab_MP[[#This Row],[mp_subkategorie]],""),"")</f>
        <v/>
      </c>
      <c r="E13" s="196" t="str">
        <f>IFERROR(IF(tab_MP[[#This Row],[mp_ort]]&lt;&gt;"",tab_MP[[#This Row],[mp_ort]],""),"")</f>
        <v/>
      </c>
      <c r="F13" s="369" t="str">
        <f>IFERROR(IF(tab_MP[[#This Row],[mp_beschreibung]]&lt;&gt;"",tab_MP[[#This Row],[mp_beschreibung]],""),"")</f>
        <v/>
      </c>
      <c r="G13" s="313" t="str">
        <f>IFERROR(IF(tab_MP[[#This Row],[prf_mp_ges]]&lt;&gt;"",tab_MP[[#This Row],[prf_mp_ges]],""),"")</f>
        <v/>
      </c>
      <c r="H13" s="359"/>
      <c r="I13" s="359"/>
      <c r="J13" s="358"/>
      <c r="K13" s="358"/>
      <c r="L13" s="208"/>
      <c r="M13" s="209"/>
      <c r="N13" s="103"/>
      <c r="O13" s="104" t="str">
        <f>IF(AND(tab_MD[[#This Row],[md_prf_erg]]&lt;&gt;"",tab_MD[[#This Row],[md_prf_bisher]]&gt;=0,tab_MD[[#This Row],[md_prf_zukunft]]&gt;=0),tab_MD[[#This Row],[md_prf_bisher]]+tab_MD[[#This Row],[md_prf_zukunft]],"")</f>
        <v/>
      </c>
      <c r="P13" s="296" t="str">
        <f>IF(tab_MD[[#This Row],[md_prf_erg]]="ja",tab_MD[[#This Row],[md_zuwf_bisher]],IF(tab_MD[[#This Row],[md_prf_erg]]="nein",0,IF(tab_MD[[#This Row],[md_prf_erg]]="teilweise",-1,"")))</f>
        <v/>
      </c>
      <c r="Q13" s="296" t="str">
        <f>IF(tab_MD[[#This Row],[md_prf_erg]]="ja",tab_MD[[#This Row],[md_zuwf_zukunft]],IF(tab_MD[[#This Row],[md_prf_erg]]="nein",0,IF(tab_MD[[#This Row],[md_prf_erg]]="teilweise",-1,"")))</f>
        <v/>
      </c>
      <c r="R13" s="110"/>
      <c r="S13" s="109" t="b">
        <f>AND(OR(AND(tab_MD[[#This Row],[md_zuwf_bisher]]="",tab_MD[[#This Row],[md_zuwf_zukunft]]=""),AND(OR(tab_MD[[#This Row],[md_zuwf_bisher]]&lt;&gt;"",tab_MD[[#This Row],[md_zuwf_zukunft]]&lt;&gt;""),tab_MD[[#This Row],[md_prf_erg]]&lt;&gt;"")),tab_MD[[#This Row],[md_prf_bisher]]&lt;&gt;-1,tab_MD[[#This Row],[md_prf_zukunft]]&lt;&gt;-1)</f>
        <v>1</v>
      </c>
      <c r="T13" s="219" t="str">
        <f>IF(tab_MD[[#This Row],[md_gegenstand]]&lt;&gt;"",IF(SUM(tab_MD[[#This Row],[md_kosten_bisher]:[md_zuwf_zukunft]])&gt;0,"ja","nein"),"")</f>
        <v/>
      </c>
    </row>
    <row r="14" spans="1:20" s="8" customFormat="1" ht="48" hidden="1" customHeight="1" x14ac:dyDescent="0.3">
      <c r="A14" s="90">
        <f t="shared" si="1"/>
        <v>12</v>
      </c>
      <c r="B14" s="195" t="str">
        <f>IFERROR(IF(tab_MP[[#This Row],[mp_gegenstand]]&lt;&gt;"",tab_MP[[#This Row],[mp_gegenstand]],""),"")</f>
        <v/>
      </c>
      <c r="C14" s="196" t="str">
        <f>IFERROR(IF(tab_MP[[#This Row],[mp_kategorie]]&lt;&gt;"",tab_MP[[#This Row],[mp_kategorie]],""),"")</f>
        <v/>
      </c>
      <c r="D14" s="196" t="str">
        <f>IFERROR(IF(tab_MP[[#This Row],[mp_subkategorie]]&lt;&gt;"",tab_MP[[#This Row],[mp_subkategorie]],""),"")</f>
        <v/>
      </c>
      <c r="E14" s="196" t="str">
        <f>IFERROR(IF(tab_MP[[#This Row],[mp_ort]]&lt;&gt;"",tab_MP[[#This Row],[mp_ort]],""),"")</f>
        <v/>
      </c>
      <c r="F14" s="369" t="str">
        <f>IFERROR(IF(tab_MP[[#This Row],[mp_beschreibung]]&lt;&gt;"",tab_MP[[#This Row],[mp_beschreibung]],""),"")</f>
        <v/>
      </c>
      <c r="G14" s="313" t="str">
        <f>IFERROR(IF(tab_MP[[#This Row],[prf_mp_ges]]&lt;&gt;"",tab_MP[[#This Row],[prf_mp_ges]],""),"")</f>
        <v/>
      </c>
      <c r="H14" s="359"/>
      <c r="I14" s="359"/>
      <c r="J14" s="358"/>
      <c r="K14" s="358"/>
      <c r="L14" s="208"/>
      <c r="M14" s="209"/>
      <c r="N14" s="106"/>
      <c r="O14" s="107" t="str">
        <f>IF(AND(tab_MD[[#This Row],[md_prf_erg]]&lt;&gt;"",tab_MD[[#This Row],[md_prf_bisher]]&gt;=0,tab_MD[[#This Row],[md_prf_zukunft]]&gt;=0),tab_MD[[#This Row],[md_prf_bisher]]+tab_MD[[#This Row],[md_prf_zukunft]],"")</f>
        <v/>
      </c>
      <c r="P14" s="297" t="str">
        <f>IF(tab_MD[[#This Row],[md_prf_erg]]="ja",tab_MD[[#This Row],[md_zuwf_bisher]],IF(tab_MD[[#This Row],[md_prf_erg]]="nein",0,IF(tab_MD[[#This Row],[md_prf_erg]]="teilweise",-1,"")))</f>
        <v/>
      </c>
      <c r="Q14" s="297" t="str">
        <f>IF(tab_MD[[#This Row],[md_prf_erg]]="ja",tab_MD[[#This Row],[md_zuwf_zukunft]],IF(tab_MD[[#This Row],[md_prf_erg]]="nein",0,IF(tab_MD[[#This Row],[md_prf_erg]]="teilweise",-1,"")))</f>
        <v/>
      </c>
      <c r="R14" s="110"/>
      <c r="S14" s="108" t="b">
        <f>AND(OR(AND(tab_MD[[#This Row],[md_zuwf_bisher]]="",tab_MD[[#This Row],[md_zuwf_zukunft]]=""),AND(OR(tab_MD[[#This Row],[md_zuwf_bisher]]&lt;&gt;"",tab_MD[[#This Row],[md_zuwf_zukunft]]&lt;&gt;""),tab_MD[[#This Row],[md_prf_erg]]&lt;&gt;"")),tab_MD[[#This Row],[md_prf_bisher]]&lt;&gt;-1,tab_MD[[#This Row],[md_prf_zukunft]]&lt;&gt;-1)</f>
        <v>1</v>
      </c>
      <c r="T14" s="219" t="str">
        <f>IF(tab_MD[[#This Row],[md_gegenstand]]&lt;&gt;"",IF(SUM(tab_MD[[#This Row],[md_kosten_bisher]:[md_zuwf_zukunft]])&gt;0,"ja","nein"),"")</f>
        <v/>
      </c>
    </row>
    <row r="15" spans="1:20" s="8" customFormat="1" ht="48" hidden="1" customHeight="1" x14ac:dyDescent="0.3">
      <c r="A15" s="90">
        <f t="shared" si="1"/>
        <v>13</v>
      </c>
      <c r="B15" s="195" t="str">
        <f>IFERROR(IF(tab_MP[[#This Row],[mp_gegenstand]]&lt;&gt;"",tab_MP[[#This Row],[mp_gegenstand]],""),"")</f>
        <v/>
      </c>
      <c r="C15" s="196" t="str">
        <f>IFERROR(IF(tab_MP[[#This Row],[mp_kategorie]]&lt;&gt;"",tab_MP[[#This Row],[mp_kategorie]],""),"")</f>
        <v/>
      </c>
      <c r="D15" s="196" t="str">
        <f>IFERROR(IF(tab_MP[[#This Row],[mp_subkategorie]]&lt;&gt;"",tab_MP[[#This Row],[mp_subkategorie]],""),"")</f>
        <v/>
      </c>
      <c r="E15" s="196" t="str">
        <f>IFERROR(IF(tab_MP[[#This Row],[mp_ort]]&lt;&gt;"",tab_MP[[#This Row],[mp_ort]],""),"")</f>
        <v/>
      </c>
      <c r="F15" s="369" t="str">
        <f>IFERROR(IF(tab_MP[[#This Row],[mp_beschreibung]]&lt;&gt;"",tab_MP[[#This Row],[mp_beschreibung]],""),"")</f>
        <v/>
      </c>
      <c r="G15" s="313" t="str">
        <f>IFERROR(IF(tab_MP[[#This Row],[prf_mp_ges]]&lt;&gt;"",tab_MP[[#This Row],[prf_mp_ges]],""),"")</f>
        <v/>
      </c>
      <c r="H15" s="359"/>
      <c r="I15" s="359"/>
      <c r="J15" s="358"/>
      <c r="K15" s="358"/>
      <c r="L15" s="208"/>
      <c r="M15" s="209"/>
      <c r="N15" s="103"/>
      <c r="O15" s="104" t="str">
        <f>IF(AND(tab_MD[[#This Row],[md_prf_erg]]&lt;&gt;"",tab_MD[[#This Row],[md_prf_bisher]]&gt;=0,tab_MD[[#This Row],[md_prf_zukunft]]&gt;=0),tab_MD[[#This Row],[md_prf_bisher]]+tab_MD[[#This Row],[md_prf_zukunft]],"")</f>
        <v/>
      </c>
      <c r="P15" s="296" t="str">
        <f>IF(tab_MD[[#This Row],[md_prf_erg]]="ja",tab_MD[[#This Row],[md_zuwf_bisher]],IF(tab_MD[[#This Row],[md_prf_erg]]="nein",0,IF(tab_MD[[#This Row],[md_prf_erg]]="teilweise",-1,"")))</f>
        <v/>
      </c>
      <c r="Q15" s="296" t="str">
        <f>IF(tab_MD[[#This Row],[md_prf_erg]]="ja",tab_MD[[#This Row],[md_zuwf_zukunft]],IF(tab_MD[[#This Row],[md_prf_erg]]="nein",0,IF(tab_MD[[#This Row],[md_prf_erg]]="teilweise",-1,"")))</f>
        <v/>
      </c>
      <c r="R15" s="110"/>
      <c r="S15" s="109" t="b">
        <f>AND(OR(AND(tab_MD[[#This Row],[md_zuwf_bisher]]="",tab_MD[[#This Row],[md_zuwf_zukunft]]=""),AND(OR(tab_MD[[#This Row],[md_zuwf_bisher]]&lt;&gt;"",tab_MD[[#This Row],[md_zuwf_zukunft]]&lt;&gt;""),tab_MD[[#This Row],[md_prf_erg]]&lt;&gt;"")),tab_MD[[#This Row],[md_prf_bisher]]&lt;&gt;-1,tab_MD[[#This Row],[md_prf_zukunft]]&lt;&gt;-1)</f>
        <v>1</v>
      </c>
      <c r="T15" s="219" t="str">
        <f>IF(tab_MD[[#This Row],[md_gegenstand]]&lt;&gt;"",IF(SUM(tab_MD[[#This Row],[md_kosten_bisher]:[md_zuwf_zukunft]])&gt;0,"ja","nein"),"")</f>
        <v/>
      </c>
    </row>
    <row r="16" spans="1:20" s="8" customFormat="1" ht="48" hidden="1" customHeight="1" x14ac:dyDescent="0.3">
      <c r="A16" s="90">
        <f t="shared" si="1"/>
        <v>14</v>
      </c>
      <c r="B16" s="195" t="str">
        <f>IFERROR(IF(tab_MP[[#This Row],[mp_gegenstand]]&lt;&gt;"",tab_MP[[#This Row],[mp_gegenstand]],""),"")</f>
        <v/>
      </c>
      <c r="C16" s="196" t="str">
        <f>IFERROR(IF(tab_MP[[#This Row],[mp_kategorie]]&lt;&gt;"",tab_MP[[#This Row],[mp_kategorie]],""),"")</f>
        <v/>
      </c>
      <c r="D16" s="196" t="str">
        <f>IFERROR(IF(tab_MP[[#This Row],[mp_subkategorie]]&lt;&gt;"",tab_MP[[#This Row],[mp_subkategorie]],""),"")</f>
        <v/>
      </c>
      <c r="E16" s="196" t="str">
        <f>IFERROR(IF(tab_MP[[#This Row],[mp_ort]]&lt;&gt;"",tab_MP[[#This Row],[mp_ort]],""),"")</f>
        <v/>
      </c>
      <c r="F16" s="369" t="str">
        <f>IFERROR(IF(tab_MP[[#This Row],[mp_beschreibung]]&lt;&gt;"",tab_MP[[#This Row],[mp_beschreibung]],""),"")</f>
        <v/>
      </c>
      <c r="G16" s="313" t="str">
        <f>IFERROR(IF(tab_MP[[#This Row],[prf_mp_ges]]&lt;&gt;"",tab_MP[[#This Row],[prf_mp_ges]],""),"")</f>
        <v/>
      </c>
      <c r="H16" s="359"/>
      <c r="I16" s="359"/>
      <c r="J16" s="358"/>
      <c r="K16" s="358"/>
      <c r="L16" s="208"/>
      <c r="M16" s="209"/>
      <c r="N16" s="106"/>
      <c r="O16" s="107" t="str">
        <f>IF(AND(tab_MD[[#This Row],[md_prf_erg]]&lt;&gt;"",tab_MD[[#This Row],[md_prf_bisher]]&gt;=0,tab_MD[[#This Row],[md_prf_zukunft]]&gt;=0),tab_MD[[#This Row],[md_prf_bisher]]+tab_MD[[#This Row],[md_prf_zukunft]],"")</f>
        <v/>
      </c>
      <c r="P16" s="297" t="str">
        <f>IF(tab_MD[[#This Row],[md_prf_erg]]="ja",tab_MD[[#This Row],[md_zuwf_bisher]],IF(tab_MD[[#This Row],[md_prf_erg]]="nein",0,IF(tab_MD[[#This Row],[md_prf_erg]]="teilweise",-1,"")))</f>
        <v/>
      </c>
      <c r="Q16" s="297" t="str">
        <f>IF(tab_MD[[#This Row],[md_prf_erg]]="ja",tab_MD[[#This Row],[md_zuwf_zukunft]],IF(tab_MD[[#This Row],[md_prf_erg]]="nein",0,IF(tab_MD[[#This Row],[md_prf_erg]]="teilweise",-1,"")))</f>
        <v/>
      </c>
      <c r="R16" s="110"/>
      <c r="S16" s="108" t="b">
        <f>AND(OR(AND(tab_MD[[#This Row],[md_zuwf_bisher]]="",tab_MD[[#This Row],[md_zuwf_zukunft]]=""),AND(OR(tab_MD[[#This Row],[md_zuwf_bisher]]&lt;&gt;"",tab_MD[[#This Row],[md_zuwf_zukunft]]&lt;&gt;""),tab_MD[[#This Row],[md_prf_erg]]&lt;&gt;"")),tab_MD[[#This Row],[md_prf_bisher]]&lt;&gt;-1,tab_MD[[#This Row],[md_prf_zukunft]]&lt;&gt;-1)</f>
        <v>1</v>
      </c>
      <c r="T16" s="219" t="str">
        <f>IF(tab_MD[[#This Row],[md_gegenstand]]&lt;&gt;"",IF(SUM(tab_MD[[#This Row],[md_kosten_bisher]:[md_zuwf_zukunft]])&gt;0,"ja","nein"),"")</f>
        <v/>
      </c>
    </row>
    <row r="17" spans="1:20" s="8" customFormat="1" ht="48" hidden="1" customHeight="1" x14ac:dyDescent="0.3">
      <c r="A17" s="90">
        <f t="shared" si="1"/>
        <v>15</v>
      </c>
      <c r="B17" s="195" t="str">
        <f>IFERROR(IF(tab_MP[[#This Row],[mp_gegenstand]]&lt;&gt;"",tab_MP[[#This Row],[mp_gegenstand]],""),"")</f>
        <v/>
      </c>
      <c r="C17" s="196" t="str">
        <f>IFERROR(IF(tab_MP[[#This Row],[mp_kategorie]]&lt;&gt;"",tab_MP[[#This Row],[mp_kategorie]],""),"")</f>
        <v/>
      </c>
      <c r="D17" s="196" t="str">
        <f>IFERROR(IF(tab_MP[[#This Row],[mp_subkategorie]]&lt;&gt;"",tab_MP[[#This Row],[mp_subkategorie]],""),"")</f>
        <v/>
      </c>
      <c r="E17" s="196" t="str">
        <f>IFERROR(IF(tab_MP[[#This Row],[mp_ort]]&lt;&gt;"",tab_MP[[#This Row],[mp_ort]],""),"")</f>
        <v/>
      </c>
      <c r="F17" s="369" t="str">
        <f>IFERROR(IF(tab_MP[[#This Row],[mp_beschreibung]]&lt;&gt;"",tab_MP[[#This Row],[mp_beschreibung]],""),"")</f>
        <v/>
      </c>
      <c r="G17" s="313" t="str">
        <f>IFERROR(IF(tab_MP[[#This Row],[prf_mp_ges]]&lt;&gt;"",tab_MP[[#This Row],[prf_mp_ges]],""),"")</f>
        <v/>
      </c>
      <c r="H17" s="359"/>
      <c r="I17" s="359"/>
      <c r="J17" s="358"/>
      <c r="K17" s="358"/>
      <c r="L17" s="208"/>
      <c r="M17" s="209"/>
      <c r="N17" s="103"/>
      <c r="O17" s="104" t="str">
        <f>IF(AND(tab_MD[[#This Row],[md_prf_erg]]&lt;&gt;"",tab_MD[[#This Row],[md_prf_bisher]]&gt;=0,tab_MD[[#This Row],[md_prf_zukunft]]&gt;=0),tab_MD[[#This Row],[md_prf_bisher]]+tab_MD[[#This Row],[md_prf_zukunft]],"")</f>
        <v/>
      </c>
      <c r="P17" s="296" t="str">
        <f>IF(tab_MD[[#This Row],[md_prf_erg]]="ja",tab_MD[[#This Row],[md_zuwf_bisher]],IF(tab_MD[[#This Row],[md_prf_erg]]="nein",0,IF(tab_MD[[#This Row],[md_prf_erg]]="teilweise",-1,"")))</f>
        <v/>
      </c>
      <c r="Q17" s="296" t="str">
        <f>IF(tab_MD[[#This Row],[md_prf_erg]]="ja",tab_MD[[#This Row],[md_zuwf_zukunft]],IF(tab_MD[[#This Row],[md_prf_erg]]="nein",0,IF(tab_MD[[#This Row],[md_prf_erg]]="teilweise",-1,"")))</f>
        <v/>
      </c>
      <c r="R17" s="110"/>
      <c r="S17" s="109" t="b">
        <f>AND(OR(AND(tab_MD[[#This Row],[md_zuwf_bisher]]="",tab_MD[[#This Row],[md_zuwf_zukunft]]=""),AND(OR(tab_MD[[#This Row],[md_zuwf_bisher]]&lt;&gt;"",tab_MD[[#This Row],[md_zuwf_zukunft]]&lt;&gt;""),tab_MD[[#This Row],[md_prf_erg]]&lt;&gt;"")),tab_MD[[#This Row],[md_prf_bisher]]&lt;&gt;-1,tab_MD[[#This Row],[md_prf_zukunft]]&lt;&gt;-1)</f>
        <v>1</v>
      </c>
      <c r="T17" s="219" t="str">
        <f>IF(tab_MD[[#This Row],[md_gegenstand]]&lt;&gt;"",IF(SUM(tab_MD[[#This Row],[md_kosten_bisher]:[md_zuwf_zukunft]])&gt;0,"ja","nein"),"")</f>
        <v/>
      </c>
    </row>
    <row r="18" spans="1:20" s="8" customFormat="1" ht="48" hidden="1" customHeight="1" x14ac:dyDescent="0.3">
      <c r="A18" s="90">
        <f t="shared" si="1"/>
        <v>16</v>
      </c>
      <c r="B18" s="195" t="str">
        <f>IFERROR(IF(tab_MP[[#This Row],[mp_gegenstand]]&lt;&gt;"",tab_MP[[#This Row],[mp_gegenstand]],""),"")</f>
        <v/>
      </c>
      <c r="C18" s="196" t="str">
        <f>IFERROR(IF(tab_MP[[#This Row],[mp_kategorie]]&lt;&gt;"",tab_MP[[#This Row],[mp_kategorie]],""),"")</f>
        <v/>
      </c>
      <c r="D18" s="196" t="str">
        <f>IFERROR(IF(tab_MP[[#This Row],[mp_subkategorie]]&lt;&gt;"",tab_MP[[#This Row],[mp_subkategorie]],""),"")</f>
        <v/>
      </c>
      <c r="E18" s="196" t="str">
        <f>IFERROR(IF(tab_MP[[#This Row],[mp_ort]]&lt;&gt;"",tab_MP[[#This Row],[mp_ort]],""),"")</f>
        <v/>
      </c>
      <c r="F18" s="369" t="str">
        <f>IFERROR(IF(tab_MP[[#This Row],[mp_beschreibung]]&lt;&gt;"",tab_MP[[#This Row],[mp_beschreibung]],""),"")</f>
        <v/>
      </c>
      <c r="G18" s="313" t="str">
        <f>IFERROR(IF(tab_MP[[#This Row],[prf_mp_ges]]&lt;&gt;"",tab_MP[[#This Row],[prf_mp_ges]],""),"")</f>
        <v/>
      </c>
      <c r="H18" s="359"/>
      <c r="I18" s="359"/>
      <c r="J18" s="358"/>
      <c r="K18" s="358"/>
      <c r="L18" s="208"/>
      <c r="M18" s="209"/>
      <c r="N18" s="106"/>
      <c r="O18" s="107" t="str">
        <f>IF(AND(tab_MD[[#This Row],[md_prf_erg]]&lt;&gt;"",tab_MD[[#This Row],[md_prf_bisher]]&gt;=0,tab_MD[[#This Row],[md_prf_zukunft]]&gt;=0),tab_MD[[#This Row],[md_prf_bisher]]+tab_MD[[#This Row],[md_prf_zukunft]],"")</f>
        <v/>
      </c>
      <c r="P18" s="297" t="str">
        <f>IF(tab_MD[[#This Row],[md_prf_erg]]="ja",tab_MD[[#This Row],[md_zuwf_bisher]],IF(tab_MD[[#This Row],[md_prf_erg]]="nein",0,IF(tab_MD[[#This Row],[md_prf_erg]]="teilweise",-1,"")))</f>
        <v/>
      </c>
      <c r="Q18" s="297" t="str">
        <f>IF(tab_MD[[#This Row],[md_prf_erg]]="ja",tab_MD[[#This Row],[md_zuwf_zukunft]],IF(tab_MD[[#This Row],[md_prf_erg]]="nein",0,IF(tab_MD[[#This Row],[md_prf_erg]]="teilweise",-1,"")))</f>
        <v/>
      </c>
      <c r="R18" s="110"/>
      <c r="S18" s="108" t="b">
        <f>AND(OR(AND(tab_MD[[#This Row],[md_zuwf_bisher]]="",tab_MD[[#This Row],[md_zuwf_zukunft]]=""),AND(OR(tab_MD[[#This Row],[md_zuwf_bisher]]&lt;&gt;"",tab_MD[[#This Row],[md_zuwf_zukunft]]&lt;&gt;""),tab_MD[[#This Row],[md_prf_erg]]&lt;&gt;"")),tab_MD[[#This Row],[md_prf_bisher]]&lt;&gt;-1,tab_MD[[#This Row],[md_prf_zukunft]]&lt;&gt;-1)</f>
        <v>1</v>
      </c>
      <c r="T18" s="219" t="str">
        <f>IF(tab_MD[[#This Row],[md_gegenstand]]&lt;&gt;"",IF(SUM(tab_MD[[#This Row],[md_kosten_bisher]:[md_zuwf_zukunft]])&gt;0,"ja","nein"),"")</f>
        <v/>
      </c>
    </row>
    <row r="19" spans="1:20" s="8" customFormat="1" ht="48" hidden="1" customHeight="1" x14ac:dyDescent="0.3">
      <c r="A19" s="90">
        <f t="shared" si="1"/>
        <v>17</v>
      </c>
      <c r="B19" s="195" t="str">
        <f>IFERROR(IF(tab_MP[[#This Row],[mp_gegenstand]]&lt;&gt;"",tab_MP[[#This Row],[mp_gegenstand]],""),"")</f>
        <v/>
      </c>
      <c r="C19" s="196" t="str">
        <f>IFERROR(IF(tab_MP[[#This Row],[mp_kategorie]]&lt;&gt;"",tab_MP[[#This Row],[mp_kategorie]],""),"")</f>
        <v/>
      </c>
      <c r="D19" s="196" t="str">
        <f>IFERROR(IF(tab_MP[[#This Row],[mp_subkategorie]]&lt;&gt;"",tab_MP[[#This Row],[mp_subkategorie]],""),"")</f>
        <v/>
      </c>
      <c r="E19" s="196" t="str">
        <f>IFERROR(IF(tab_MP[[#This Row],[mp_ort]]&lt;&gt;"",tab_MP[[#This Row],[mp_ort]],""),"")</f>
        <v/>
      </c>
      <c r="F19" s="369" t="str">
        <f>IFERROR(IF(tab_MP[[#This Row],[mp_beschreibung]]&lt;&gt;"",tab_MP[[#This Row],[mp_beschreibung]],""),"")</f>
        <v/>
      </c>
      <c r="G19" s="313" t="str">
        <f>IFERROR(IF(tab_MP[[#This Row],[prf_mp_ges]]&lt;&gt;"",tab_MP[[#This Row],[prf_mp_ges]],""),"")</f>
        <v/>
      </c>
      <c r="H19" s="359"/>
      <c r="I19" s="359"/>
      <c r="J19" s="358"/>
      <c r="K19" s="358"/>
      <c r="L19" s="208"/>
      <c r="M19" s="209"/>
      <c r="N19" s="103"/>
      <c r="O19" s="104" t="str">
        <f>IF(AND(tab_MD[[#This Row],[md_prf_erg]]&lt;&gt;"",tab_MD[[#This Row],[md_prf_bisher]]&gt;=0,tab_MD[[#This Row],[md_prf_zukunft]]&gt;=0),tab_MD[[#This Row],[md_prf_bisher]]+tab_MD[[#This Row],[md_prf_zukunft]],"")</f>
        <v/>
      </c>
      <c r="P19" s="296" t="str">
        <f>IF(tab_MD[[#This Row],[md_prf_erg]]="ja",tab_MD[[#This Row],[md_zuwf_bisher]],IF(tab_MD[[#This Row],[md_prf_erg]]="nein",0,IF(tab_MD[[#This Row],[md_prf_erg]]="teilweise",-1,"")))</f>
        <v/>
      </c>
      <c r="Q19" s="296" t="str">
        <f>IF(tab_MD[[#This Row],[md_prf_erg]]="ja",tab_MD[[#This Row],[md_zuwf_zukunft]],IF(tab_MD[[#This Row],[md_prf_erg]]="nein",0,IF(tab_MD[[#This Row],[md_prf_erg]]="teilweise",-1,"")))</f>
        <v/>
      </c>
      <c r="R19" s="110"/>
      <c r="S19" s="109" t="b">
        <f>AND(OR(AND(tab_MD[[#This Row],[md_zuwf_bisher]]="",tab_MD[[#This Row],[md_zuwf_zukunft]]=""),AND(OR(tab_MD[[#This Row],[md_zuwf_bisher]]&lt;&gt;"",tab_MD[[#This Row],[md_zuwf_zukunft]]&lt;&gt;""),tab_MD[[#This Row],[md_prf_erg]]&lt;&gt;"")),tab_MD[[#This Row],[md_prf_bisher]]&lt;&gt;-1,tab_MD[[#This Row],[md_prf_zukunft]]&lt;&gt;-1)</f>
        <v>1</v>
      </c>
      <c r="T19" s="219" t="str">
        <f>IF(tab_MD[[#This Row],[md_gegenstand]]&lt;&gt;"",IF(SUM(tab_MD[[#This Row],[md_kosten_bisher]:[md_zuwf_zukunft]])&gt;0,"ja","nein"),"")</f>
        <v/>
      </c>
    </row>
    <row r="20" spans="1:20" s="8" customFormat="1" ht="48" hidden="1" customHeight="1" x14ac:dyDescent="0.3">
      <c r="A20" s="90">
        <f t="shared" si="1"/>
        <v>18</v>
      </c>
      <c r="B20" s="195" t="str">
        <f>IFERROR(IF(tab_MP[[#This Row],[mp_gegenstand]]&lt;&gt;"",tab_MP[[#This Row],[mp_gegenstand]],""),"")</f>
        <v/>
      </c>
      <c r="C20" s="196" t="str">
        <f>IFERROR(IF(tab_MP[[#This Row],[mp_kategorie]]&lt;&gt;"",tab_MP[[#This Row],[mp_kategorie]],""),"")</f>
        <v/>
      </c>
      <c r="D20" s="196" t="str">
        <f>IFERROR(IF(tab_MP[[#This Row],[mp_subkategorie]]&lt;&gt;"",tab_MP[[#This Row],[mp_subkategorie]],""),"")</f>
        <v/>
      </c>
      <c r="E20" s="196" t="str">
        <f>IFERROR(IF(tab_MP[[#This Row],[mp_ort]]&lt;&gt;"",tab_MP[[#This Row],[mp_ort]],""),"")</f>
        <v/>
      </c>
      <c r="F20" s="369" t="str">
        <f>IFERROR(IF(tab_MP[[#This Row],[mp_beschreibung]]&lt;&gt;"",tab_MP[[#This Row],[mp_beschreibung]],""),"")</f>
        <v/>
      </c>
      <c r="G20" s="313" t="str">
        <f>IFERROR(IF(tab_MP[[#This Row],[prf_mp_ges]]&lt;&gt;"",tab_MP[[#This Row],[prf_mp_ges]],""),"")</f>
        <v/>
      </c>
      <c r="H20" s="359"/>
      <c r="I20" s="359"/>
      <c r="J20" s="358"/>
      <c r="K20" s="358"/>
      <c r="L20" s="208"/>
      <c r="M20" s="209"/>
      <c r="N20" s="106"/>
      <c r="O20" s="107" t="str">
        <f>IF(AND(tab_MD[[#This Row],[md_prf_erg]]&lt;&gt;"",tab_MD[[#This Row],[md_prf_bisher]]&gt;=0,tab_MD[[#This Row],[md_prf_zukunft]]&gt;=0),tab_MD[[#This Row],[md_prf_bisher]]+tab_MD[[#This Row],[md_prf_zukunft]],"")</f>
        <v/>
      </c>
      <c r="P20" s="297" t="str">
        <f>IF(tab_MD[[#This Row],[md_prf_erg]]="ja",tab_MD[[#This Row],[md_zuwf_bisher]],IF(tab_MD[[#This Row],[md_prf_erg]]="nein",0,IF(tab_MD[[#This Row],[md_prf_erg]]="teilweise",-1,"")))</f>
        <v/>
      </c>
      <c r="Q20" s="297" t="str">
        <f>IF(tab_MD[[#This Row],[md_prf_erg]]="ja",tab_MD[[#This Row],[md_zuwf_zukunft]],IF(tab_MD[[#This Row],[md_prf_erg]]="nein",0,IF(tab_MD[[#This Row],[md_prf_erg]]="teilweise",-1,"")))</f>
        <v/>
      </c>
      <c r="R20" s="110"/>
      <c r="S20" s="108" t="b">
        <f>AND(OR(AND(tab_MD[[#This Row],[md_zuwf_bisher]]="",tab_MD[[#This Row],[md_zuwf_zukunft]]=""),AND(OR(tab_MD[[#This Row],[md_zuwf_bisher]]&lt;&gt;"",tab_MD[[#This Row],[md_zuwf_zukunft]]&lt;&gt;""),tab_MD[[#This Row],[md_prf_erg]]&lt;&gt;"")),tab_MD[[#This Row],[md_prf_bisher]]&lt;&gt;-1,tab_MD[[#This Row],[md_prf_zukunft]]&lt;&gt;-1)</f>
        <v>1</v>
      </c>
      <c r="T20" s="219" t="str">
        <f>IF(tab_MD[[#This Row],[md_gegenstand]]&lt;&gt;"",IF(SUM(tab_MD[[#This Row],[md_kosten_bisher]:[md_zuwf_zukunft]])&gt;0,"ja","nein"),"")</f>
        <v/>
      </c>
    </row>
    <row r="21" spans="1:20" s="8" customFormat="1" ht="48" hidden="1" customHeight="1" x14ac:dyDescent="0.3">
      <c r="A21" s="90">
        <f t="shared" si="1"/>
        <v>19</v>
      </c>
      <c r="B21" s="195" t="str">
        <f>IFERROR(IF(tab_MP[[#This Row],[mp_gegenstand]]&lt;&gt;"",tab_MP[[#This Row],[mp_gegenstand]],""),"")</f>
        <v/>
      </c>
      <c r="C21" s="196" t="str">
        <f>IFERROR(IF(tab_MP[[#This Row],[mp_kategorie]]&lt;&gt;"",tab_MP[[#This Row],[mp_kategorie]],""),"")</f>
        <v/>
      </c>
      <c r="D21" s="196" t="str">
        <f>IFERROR(IF(tab_MP[[#This Row],[mp_subkategorie]]&lt;&gt;"",tab_MP[[#This Row],[mp_subkategorie]],""),"")</f>
        <v/>
      </c>
      <c r="E21" s="196" t="str">
        <f>IFERROR(IF(tab_MP[[#This Row],[mp_ort]]&lt;&gt;"",tab_MP[[#This Row],[mp_ort]],""),"")</f>
        <v/>
      </c>
      <c r="F21" s="369" t="str">
        <f>IFERROR(IF(tab_MP[[#This Row],[mp_beschreibung]]&lt;&gt;"",tab_MP[[#This Row],[mp_beschreibung]],""),"")</f>
        <v/>
      </c>
      <c r="G21" s="313" t="str">
        <f>IFERROR(IF(tab_MP[[#This Row],[prf_mp_ges]]&lt;&gt;"",tab_MP[[#This Row],[prf_mp_ges]],""),"")</f>
        <v/>
      </c>
      <c r="H21" s="359"/>
      <c r="I21" s="359"/>
      <c r="J21" s="358"/>
      <c r="K21" s="358"/>
      <c r="L21" s="208"/>
      <c r="M21" s="209"/>
      <c r="N21" s="103"/>
      <c r="O21" s="104" t="str">
        <f>IF(AND(tab_MD[[#This Row],[md_prf_erg]]&lt;&gt;"",tab_MD[[#This Row],[md_prf_bisher]]&gt;=0,tab_MD[[#This Row],[md_prf_zukunft]]&gt;=0),tab_MD[[#This Row],[md_prf_bisher]]+tab_MD[[#This Row],[md_prf_zukunft]],"")</f>
        <v/>
      </c>
      <c r="P21" s="296" t="str">
        <f>IF(tab_MD[[#This Row],[md_prf_erg]]="ja",tab_MD[[#This Row],[md_zuwf_bisher]],IF(tab_MD[[#This Row],[md_prf_erg]]="nein",0,IF(tab_MD[[#This Row],[md_prf_erg]]="teilweise",-1,"")))</f>
        <v/>
      </c>
      <c r="Q21" s="296" t="str">
        <f>IF(tab_MD[[#This Row],[md_prf_erg]]="ja",tab_MD[[#This Row],[md_zuwf_zukunft]],IF(tab_MD[[#This Row],[md_prf_erg]]="nein",0,IF(tab_MD[[#This Row],[md_prf_erg]]="teilweise",-1,"")))</f>
        <v/>
      </c>
      <c r="R21" s="110"/>
      <c r="S21" s="109" t="b">
        <f>AND(OR(AND(tab_MD[[#This Row],[md_zuwf_bisher]]="",tab_MD[[#This Row],[md_zuwf_zukunft]]=""),AND(OR(tab_MD[[#This Row],[md_zuwf_bisher]]&lt;&gt;"",tab_MD[[#This Row],[md_zuwf_zukunft]]&lt;&gt;""),tab_MD[[#This Row],[md_prf_erg]]&lt;&gt;"")),tab_MD[[#This Row],[md_prf_bisher]]&lt;&gt;-1,tab_MD[[#This Row],[md_prf_zukunft]]&lt;&gt;-1)</f>
        <v>1</v>
      </c>
      <c r="T21" s="219" t="str">
        <f>IF(tab_MD[[#This Row],[md_gegenstand]]&lt;&gt;"",IF(SUM(tab_MD[[#This Row],[md_kosten_bisher]:[md_zuwf_zukunft]])&gt;0,"ja","nein"),"")</f>
        <v/>
      </c>
    </row>
    <row r="22" spans="1:20" s="8" customFormat="1" ht="48" hidden="1" customHeight="1" x14ac:dyDescent="0.3">
      <c r="A22" s="90">
        <f t="shared" si="1"/>
        <v>20</v>
      </c>
      <c r="B22" s="195" t="str">
        <f>IFERROR(IF(tab_MP[[#This Row],[mp_gegenstand]]&lt;&gt;"",tab_MP[[#This Row],[mp_gegenstand]],""),"")</f>
        <v/>
      </c>
      <c r="C22" s="196" t="str">
        <f>IFERROR(IF(tab_MP[[#This Row],[mp_kategorie]]&lt;&gt;"",tab_MP[[#This Row],[mp_kategorie]],""),"")</f>
        <v/>
      </c>
      <c r="D22" s="196" t="str">
        <f>IFERROR(IF(tab_MP[[#This Row],[mp_subkategorie]]&lt;&gt;"",tab_MP[[#This Row],[mp_subkategorie]],""),"")</f>
        <v/>
      </c>
      <c r="E22" s="196" t="str">
        <f>IFERROR(IF(tab_MP[[#This Row],[mp_ort]]&lt;&gt;"",tab_MP[[#This Row],[mp_ort]],""),"")</f>
        <v/>
      </c>
      <c r="F22" s="369" t="str">
        <f>IFERROR(IF(tab_MP[[#This Row],[mp_beschreibung]]&lt;&gt;"",tab_MP[[#This Row],[mp_beschreibung]],""),"")</f>
        <v/>
      </c>
      <c r="G22" s="313" t="str">
        <f>IFERROR(IF(tab_MP[[#This Row],[prf_mp_ges]]&lt;&gt;"",tab_MP[[#This Row],[prf_mp_ges]],""),"")</f>
        <v/>
      </c>
      <c r="H22" s="359"/>
      <c r="I22" s="359"/>
      <c r="J22" s="358"/>
      <c r="K22" s="358"/>
      <c r="L22" s="208"/>
      <c r="M22" s="209"/>
      <c r="N22" s="106"/>
      <c r="O22" s="107" t="str">
        <f>IF(AND(tab_MD[[#This Row],[md_prf_erg]]&lt;&gt;"",tab_MD[[#This Row],[md_prf_bisher]]&gt;=0,tab_MD[[#This Row],[md_prf_zukunft]]&gt;=0),tab_MD[[#This Row],[md_prf_bisher]]+tab_MD[[#This Row],[md_prf_zukunft]],"")</f>
        <v/>
      </c>
      <c r="P22" s="297" t="str">
        <f>IF(tab_MD[[#This Row],[md_prf_erg]]="ja",tab_MD[[#This Row],[md_zuwf_bisher]],IF(tab_MD[[#This Row],[md_prf_erg]]="nein",0,IF(tab_MD[[#This Row],[md_prf_erg]]="teilweise",-1,"")))</f>
        <v/>
      </c>
      <c r="Q22" s="297" t="str">
        <f>IF(tab_MD[[#This Row],[md_prf_erg]]="ja",tab_MD[[#This Row],[md_zuwf_zukunft]],IF(tab_MD[[#This Row],[md_prf_erg]]="nein",0,IF(tab_MD[[#This Row],[md_prf_erg]]="teilweise",-1,"")))</f>
        <v/>
      </c>
      <c r="R22" s="110"/>
      <c r="S22" s="108" t="b">
        <f>AND(OR(AND(tab_MD[[#This Row],[md_zuwf_bisher]]="",tab_MD[[#This Row],[md_zuwf_zukunft]]=""),AND(OR(tab_MD[[#This Row],[md_zuwf_bisher]]&lt;&gt;"",tab_MD[[#This Row],[md_zuwf_zukunft]]&lt;&gt;""),tab_MD[[#This Row],[md_prf_erg]]&lt;&gt;"")),tab_MD[[#This Row],[md_prf_bisher]]&lt;&gt;-1,tab_MD[[#This Row],[md_prf_zukunft]]&lt;&gt;-1)</f>
        <v>1</v>
      </c>
      <c r="T22" s="219" t="str">
        <f>IF(tab_MD[[#This Row],[md_gegenstand]]&lt;&gt;"",IF(SUM(tab_MD[[#This Row],[md_kosten_bisher]:[md_zuwf_zukunft]])&gt;0,"ja","nein"),"")</f>
        <v/>
      </c>
    </row>
    <row r="23" spans="1:20" s="4" customFormat="1" ht="48" hidden="1" customHeight="1" x14ac:dyDescent="0.3">
      <c r="A23" s="90">
        <f t="shared" si="1"/>
        <v>21</v>
      </c>
      <c r="B23" s="195" t="str">
        <f>IFERROR(IF(tab_MP[[#This Row],[mp_gegenstand]]&lt;&gt;"",tab_MP[[#This Row],[mp_gegenstand]],""),"")</f>
        <v/>
      </c>
      <c r="C23" s="196" t="str">
        <f>IFERROR(IF(tab_MP[[#This Row],[mp_kategorie]]&lt;&gt;"",tab_MP[[#This Row],[mp_kategorie]],""),"")</f>
        <v/>
      </c>
      <c r="D23" s="196" t="str">
        <f>IFERROR(IF(tab_MP[[#This Row],[mp_subkategorie]]&lt;&gt;"",tab_MP[[#This Row],[mp_subkategorie]],""),"")</f>
        <v/>
      </c>
      <c r="E23" s="196" t="str">
        <f>IFERROR(IF(tab_MP[[#This Row],[mp_ort]]&lt;&gt;"",tab_MP[[#This Row],[mp_ort]],""),"")</f>
        <v/>
      </c>
      <c r="F23" s="369" t="str">
        <f>IFERROR(IF(tab_MP[[#This Row],[mp_beschreibung]]&lt;&gt;"",tab_MP[[#This Row],[mp_beschreibung]],""),"")</f>
        <v/>
      </c>
      <c r="G23" s="314" t="str">
        <f>IFERROR(IF(tab_MP[[#This Row],[prf_mp_ges]]&lt;&gt;"",tab_MP[[#This Row],[prf_mp_ges]],""),"")</f>
        <v/>
      </c>
      <c r="H23" s="360"/>
      <c r="I23" s="360"/>
      <c r="J23" s="361"/>
      <c r="K23" s="361"/>
      <c r="L23" s="208"/>
      <c r="M23" s="209"/>
      <c r="N23" s="103"/>
      <c r="O23" s="104" t="str">
        <f>IF(AND(tab_MD[[#This Row],[md_prf_erg]]&lt;&gt;"",tab_MD[[#This Row],[md_prf_bisher]]&gt;=0,tab_MD[[#This Row],[md_prf_zukunft]]&gt;=0),tab_MD[[#This Row],[md_prf_bisher]]+tab_MD[[#This Row],[md_prf_zukunft]],"")</f>
        <v/>
      </c>
      <c r="P23" s="296" t="str">
        <f>IF(tab_MD[[#This Row],[md_prf_erg]]="ja",tab_MD[[#This Row],[md_zuwf_bisher]],IF(tab_MD[[#This Row],[md_prf_erg]]="nein",0,IF(tab_MD[[#This Row],[md_prf_erg]]="teilweise",-1,"")))</f>
        <v/>
      </c>
      <c r="Q23" s="296" t="str">
        <f>IF(tab_MD[[#This Row],[md_prf_erg]]="ja",tab_MD[[#This Row],[md_zuwf_zukunft]],IF(tab_MD[[#This Row],[md_prf_erg]]="nein",0,IF(tab_MD[[#This Row],[md_prf_erg]]="teilweise",-1,"")))</f>
        <v/>
      </c>
      <c r="R23" s="110"/>
      <c r="S23" s="109" t="b">
        <f>AND(OR(AND(tab_MD[[#This Row],[md_zuwf_bisher]]="",tab_MD[[#This Row],[md_zuwf_zukunft]]=""),AND(OR(tab_MD[[#This Row],[md_zuwf_bisher]]&lt;&gt;"",tab_MD[[#This Row],[md_zuwf_zukunft]]&lt;&gt;""),tab_MD[[#This Row],[md_prf_erg]]&lt;&gt;"")),tab_MD[[#This Row],[md_prf_bisher]]&lt;&gt;-1,tab_MD[[#This Row],[md_prf_zukunft]]&lt;&gt;-1)</f>
        <v>1</v>
      </c>
      <c r="T23" s="220" t="str">
        <f>IF(tab_MD[[#This Row],[md_gegenstand]]&lt;&gt;"",IF(SUM(tab_MD[[#This Row],[md_kosten_bisher]:[md_zuwf_zukunft]])&gt;0,"ja","nein"),"")</f>
        <v/>
      </c>
    </row>
    <row r="24" spans="1:20" ht="48" hidden="1" customHeight="1" x14ac:dyDescent="0.3">
      <c r="A24" s="90">
        <f t="shared" si="1"/>
        <v>22</v>
      </c>
      <c r="B24" s="195" t="str">
        <f>IFERROR(IF(tab_MP[[#This Row],[mp_gegenstand]]&lt;&gt;"",tab_MP[[#This Row],[mp_gegenstand]],""),"")</f>
        <v/>
      </c>
      <c r="C24" s="196" t="str">
        <f>IFERROR(IF(tab_MP[[#This Row],[mp_kategorie]]&lt;&gt;"",tab_MP[[#This Row],[mp_kategorie]],""),"")</f>
        <v/>
      </c>
      <c r="D24" s="196" t="str">
        <f>IFERROR(IF(tab_MP[[#This Row],[mp_subkategorie]]&lt;&gt;"",tab_MP[[#This Row],[mp_subkategorie]],""),"")</f>
        <v/>
      </c>
      <c r="E24" s="196" t="str">
        <f>IFERROR(IF(tab_MP[[#This Row],[mp_ort]]&lt;&gt;"",tab_MP[[#This Row],[mp_ort]],""),"")</f>
        <v/>
      </c>
      <c r="F24" s="369" t="str">
        <f>IFERROR(IF(tab_MP[[#This Row],[mp_beschreibung]]&lt;&gt;"",tab_MP[[#This Row],[mp_beschreibung]],""),"")</f>
        <v/>
      </c>
      <c r="G24" s="315" t="str">
        <f>IFERROR(IF(tab_MP[[#This Row],[prf_mp_ges]]&lt;&gt;"",tab_MP[[#This Row],[prf_mp_ges]],""),"")</f>
        <v/>
      </c>
      <c r="H24" s="362"/>
      <c r="I24" s="362"/>
      <c r="J24" s="363"/>
      <c r="K24" s="363"/>
      <c r="L24" s="208"/>
      <c r="M24" s="209"/>
      <c r="N24" s="106"/>
      <c r="O24" s="107" t="str">
        <f>IF(AND(tab_MD[[#This Row],[md_prf_erg]]&lt;&gt;"",tab_MD[[#This Row],[md_prf_bisher]]&gt;=0,tab_MD[[#This Row],[md_prf_zukunft]]&gt;=0),tab_MD[[#This Row],[md_prf_bisher]]+tab_MD[[#This Row],[md_prf_zukunft]],"")</f>
        <v/>
      </c>
      <c r="P24" s="297" t="str">
        <f>IF(tab_MD[[#This Row],[md_prf_erg]]="ja",tab_MD[[#This Row],[md_zuwf_bisher]],IF(tab_MD[[#This Row],[md_prf_erg]]="nein",0,IF(tab_MD[[#This Row],[md_prf_erg]]="teilweise",-1,"")))</f>
        <v/>
      </c>
      <c r="Q24" s="297" t="str">
        <f>IF(tab_MD[[#This Row],[md_prf_erg]]="ja",tab_MD[[#This Row],[md_zuwf_zukunft]],IF(tab_MD[[#This Row],[md_prf_erg]]="nein",0,IF(tab_MD[[#This Row],[md_prf_erg]]="teilweise",-1,"")))</f>
        <v/>
      </c>
      <c r="R24" s="110"/>
      <c r="S24" s="108" t="b">
        <f>AND(OR(AND(tab_MD[[#This Row],[md_zuwf_bisher]]="",tab_MD[[#This Row],[md_zuwf_zukunft]]=""),AND(OR(tab_MD[[#This Row],[md_zuwf_bisher]]&lt;&gt;"",tab_MD[[#This Row],[md_zuwf_zukunft]]&lt;&gt;""),tab_MD[[#This Row],[md_prf_erg]]&lt;&gt;"")),tab_MD[[#This Row],[md_prf_bisher]]&lt;&gt;-1,tab_MD[[#This Row],[md_prf_zukunft]]&lt;&gt;-1)</f>
        <v>1</v>
      </c>
      <c r="T24" s="219" t="str">
        <f>IF(tab_MD[[#This Row],[md_gegenstand]]&lt;&gt;"",IF(SUM(tab_MD[[#This Row],[md_kosten_bisher]:[md_zuwf_zukunft]])&gt;0,"ja","nein"),"")</f>
        <v/>
      </c>
    </row>
    <row r="25" spans="1:20" ht="48" hidden="1" customHeight="1" x14ac:dyDescent="0.3">
      <c r="A25" s="90">
        <f t="shared" si="1"/>
        <v>23</v>
      </c>
      <c r="B25" s="195" t="str">
        <f>IFERROR(IF(tab_MP[[#This Row],[mp_gegenstand]]&lt;&gt;"",tab_MP[[#This Row],[mp_gegenstand]],""),"")</f>
        <v/>
      </c>
      <c r="C25" s="196" t="str">
        <f>IFERROR(IF(tab_MP[[#This Row],[mp_kategorie]]&lt;&gt;"",tab_MP[[#This Row],[mp_kategorie]],""),"")</f>
        <v/>
      </c>
      <c r="D25" s="196" t="str">
        <f>IFERROR(IF(tab_MP[[#This Row],[mp_subkategorie]]&lt;&gt;"",tab_MP[[#This Row],[mp_subkategorie]],""),"")</f>
        <v/>
      </c>
      <c r="E25" s="196" t="str">
        <f>IFERROR(IF(tab_MP[[#This Row],[mp_ort]]&lt;&gt;"",tab_MP[[#This Row],[mp_ort]],""),"")</f>
        <v/>
      </c>
      <c r="F25" s="369" t="str">
        <f>IFERROR(IF(tab_MP[[#This Row],[mp_beschreibung]]&lt;&gt;"",tab_MP[[#This Row],[mp_beschreibung]],""),"")</f>
        <v/>
      </c>
      <c r="G25" s="315" t="str">
        <f>IFERROR(IF(tab_MP[[#This Row],[prf_mp_ges]]&lt;&gt;"",tab_MP[[#This Row],[prf_mp_ges]],""),"")</f>
        <v/>
      </c>
      <c r="H25" s="362"/>
      <c r="I25" s="362"/>
      <c r="J25" s="363"/>
      <c r="K25" s="363"/>
      <c r="L25" s="208"/>
      <c r="M25" s="209"/>
      <c r="N25" s="103"/>
      <c r="O25" s="104" t="str">
        <f>IF(AND(tab_MD[[#This Row],[md_prf_erg]]&lt;&gt;"",tab_MD[[#This Row],[md_prf_bisher]]&gt;=0,tab_MD[[#This Row],[md_prf_zukunft]]&gt;=0),tab_MD[[#This Row],[md_prf_bisher]]+tab_MD[[#This Row],[md_prf_zukunft]],"")</f>
        <v/>
      </c>
      <c r="P25" s="296" t="str">
        <f>IF(tab_MD[[#This Row],[md_prf_erg]]="ja",tab_MD[[#This Row],[md_zuwf_bisher]],IF(tab_MD[[#This Row],[md_prf_erg]]="nein",0,IF(tab_MD[[#This Row],[md_prf_erg]]="teilweise",-1,"")))</f>
        <v/>
      </c>
      <c r="Q25" s="296" t="str">
        <f>IF(tab_MD[[#This Row],[md_prf_erg]]="ja",tab_MD[[#This Row],[md_zuwf_zukunft]],IF(tab_MD[[#This Row],[md_prf_erg]]="nein",0,IF(tab_MD[[#This Row],[md_prf_erg]]="teilweise",-1,"")))</f>
        <v/>
      </c>
      <c r="R25" s="110"/>
      <c r="S25" s="109" t="b">
        <f>AND(OR(AND(tab_MD[[#This Row],[md_zuwf_bisher]]="",tab_MD[[#This Row],[md_zuwf_zukunft]]=""),AND(OR(tab_MD[[#This Row],[md_zuwf_bisher]]&lt;&gt;"",tab_MD[[#This Row],[md_zuwf_zukunft]]&lt;&gt;""),tab_MD[[#This Row],[md_prf_erg]]&lt;&gt;"")),tab_MD[[#This Row],[md_prf_bisher]]&lt;&gt;-1,tab_MD[[#This Row],[md_prf_zukunft]]&lt;&gt;-1)</f>
        <v>1</v>
      </c>
      <c r="T25" s="219" t="str">
        <f>IF(tab_MD[[#This Row],[md_gegenstand]]&lt;&gt;"",IF(SUM(tab_MD[[#This Row],[md_kosten_bisher]:[md_zuwf_zukunft]])&gt;0,"ja","nein"),"")</f>
        <v/>
      </c>
    </row>
    <row r="26" spans="1:20" ht="48" hidden="1" customHeight="1" x14ac:dyDescent="0.3">
      <c r="A26" s="90">
        <f t="shared" si="1"/>
        <v>24</v>
      </c>
      <c r="B26" s="195" t="str">
        <f>IFERROR(IF(tab_MP[[#This Row],[mp_gegenstand]]&lt;&gt;"",tab_MP[[#This Row],[mp_gegenstand]],""),"")</f>
        <v/>
      </c>
      <c r="C26" s="196" t="str">
        <f>IFERROR(IF(tab_MP[[#This Row],[mp_kategorie]]&lt;&gt;"",tab_MP[[#This Row],[mp_kategorie]],""),"")</f>
        <v/>
      </c>
      <c r="D26" s="196" t="str">
        <f>IFERROR(IF(tab_MP[[#This Row],[mp_subkategorie]]&lt;&gt;"",tab_MP[[#This Row],[mp_subkategorie]],""),"")</f>
        <v/>
      </c>
      <c r="E26" s="196" t="str">
        <f>IFERROR(IF(tab_MP[[#This Row],[mp_ort]]&lt;&gt;"",tab_MP[[#This Row],[mp_ort]],""),"")</f>
        <v/>
      </c>
      <c r="F26" s="369" t="str">
        <f>IFERROR(IF(tab_MP[[#This Row],[mp_beschreibung]]&lt;&gt;"",tab_MP[[#This Row],[mp_beschreibung]],""),"")</f>
        <v/>
      </c>
      <c r="G26" s="315" t="str">
        <f>IFERROR(IF(tab_MP[[#This Row],[prf_mp_ges]]&lt;&gt;"",tab_MP[[#This Row],[prf_mp_ges]],""),"")</f>
        <v/>
      </c>
      <c r="H26" s="362"/>
      <c r="I26" s="362"/>
      <c r="J26" s="363"/>
      <c r="K26" s="363"/>
      <c r="L26" s="208"/>
      <c r="M26" s="209"/>
      <c r="N26" s="106"/>
      <c r="O26" s="107" t="str">
        <f>IF(AND(tab_MD[[#This Row],[md_prf_erg]]&lt;&gt;"",tab_MD[[#This Row],[md_prf_bisher]]&gt;=0,tab_MD[[#This Row],[md_prf_zukunft]]&gt;=0),tab_MD[[#This Row],[md_prf_bisher]]+tab_MD[[#This Row],[md_prf_zukunft]],"")</f>
        <v/>
      </c>
      <c r="P26" s="297" t="str">
        <f>IF(tab_MD[[#This Row],[md_prf_erg]]="ja",tab_MD[[#This Row],[md_zuwf_bisher]],IF(tab_MD[[#This Row],[md_prf_erg]]="nein",0,IF(tab_MD[[#This Row],[md_prf_erg]]="teilweise",-1,"")))</f>
        <v/>
      </c>
      <c r="Q26" s="297" t="str">
        <f>IF(tab_MD[[#This Row],[md_prf_erg]]="ja",tab_MD[[#This Row],[md_zuwf_zukunft]],IF(tab_MD[[#This Row],[md_prf_erg]]="nein",0,IF(tab_MD[[#This Row],[md_prf_erg]]="teilweise",-1,"")))</f>
        <v/>
      </c>
      <c r="R26" s="110"/>
      <c r="S26" s="108" t="b">
        <f>AND(OR(AND(tab_MD[[#This Row],[md_zuwf_bisher]]="",tab_MD[[#This Row],[md_zuwf_zukunft]]=""),AND(OR(tab_MD[[#This Row],[md_zuwf_bisher]]&lt;&gt;"",tab_MD[[#This Row],[md_zuwf_zukunft]]&lt;&gt;""),tab_MD[[#This Row],[md_prf_erg]]&lt;&gt;"")),tab_MD[[#This Row],[md_prf_bisher]]&lt;&gt;-1,tab_MD[[#This Row],[md_prf_zukunft]]&lt;&gt;-1)</f>
        <v>1</v>
      </c>
      <c r="T26" s="219" t="str">
        <f>IF(tab_MD[[#This Row],[md_gegenstand]]&lt;&gt;"",IF(SUM(tab_MD[[#This Row],[md_kosten_bisher]:[md_zuwf_zukunft]])&gt;0,"ja","nein"),"")</f>
        <v/>
      </c>
    </row>
    <row r="27" spans="1:20" ht="48" hidden="1" customHeight="1" x14ac:dyDescent="0.3">
      <c r="A27" s="90">
        <f t="shared" si="1"/>
        <v>25</v>
      </c>
      <c r="B27" s="195" t="str">
        <f>IFERROR(IF(tab_MP[[#This Row],[mp_gegenstand]]&lt;&gt;"",tab_MP[[#This Row],[mp_gegenstand]],""),"")</f>
        <v/>
      </c>
      <c r="C27" s="196" t="str">
        <f>IFERROR(IF(tab_MP[[#This Row],[mp_kategorie]]&lt;&gt;"",tab_MP[[#This Row],[mp_kategorie]],""),"")</f>
        <v/>
      </c>
      <c r="D27" s="196" t="str">
        <f>IFERROR(IF(tab_MP[[#This Row],[mp_subkategorie]]&lt;&gt;"",tab_MP[[#This Row],[mp_subkategorie]],""),"")</f>
        <v/>
      </c>
      <c r="E27" s="196" t="str">
        <f>IFERROR(IF(tab_MP[[#This Row],[mp_ort]]&lt;&gt;"",tab_MP[[#This Row],[mp_ort]],""),"")</f>
        <v/>
      </c>
      <c r="F27" s="369" t="str">
        <f>IFERROR(IF(tab_MP[[#This Row],[mp_beschreibung]]&lt;&gt;"",tab_MP[[#This Row],[mp_beschreibung]],""),"")</f>
        <v/>
      </c>
      <c r="G27" s="315" t="str">
        <f>IFERROR(IF(tab_MP[[#This Row],[prf_mp_ges]]&lt;&gt;"",tab_MP[[#This Row],[prf_mp_ges]],""),"")</f>
        <v/>
      </c>
      <c r="H27" s="362"/>
      <c r="I27" s="362"/>
      <c r="J27" s="363"/>
      <c r="K27" s="363"/>
      <c r="L27" s="208"/>
      <c r="M27" s="209"/>
      <c r="N27" s="103"/>
      <c r="O27" s="104" t="str">
        <f>IF(AND(tab_MD[[#This Row],[md_prf_erg]]&lt;&gt;"",tab_MD[[#This Row],[md_prf_bisher]]&gt;=0,tab_MD[[#This Row],[md_prf_zukunft]]&gt;=0),tab_MD[[#This Row],[md_prf_bisher]]+tab_MD[[#This Row],[md_prf_zukunft]],"")</f>
        <v/>
      </c>
      <c r="P27" s="296" t="str">
        <f>IF(tab_MD[[#This Row],[md_prf_erg]]="ja",tab_MD[[#This Row],[md_zuwf_bisher]],IF(tab_MD[[#This Row],[md_prf_erg]]="nein",0,IF(tab_MD[[#This Row],[md_prf_erg]]="teilweise",-1,"")))</f>
        <v/>
      </c>
      <c r="Q27" s="296" t="str">
        <f>IF(tab_MD[[#This Row],[md_prf_erg]]="ja",tab_MD[[#This Row],[md_zuwf_zukunft]],IF(tab_MD[[#This Row],[md_prf_erg]]="nein",0,IF(tab_MD[[#This Row],[md_prf_erg]]="teilweise",-1,"")))</f>
        <v/>
      </c>
      <c r="R27" s="110"/>
      <c r="S27" s="109" t="b">
        <f>AND(OR(AND(tab_MD[[#This Row],[md_zuwf_bisher]]="",tab_MD[[#This Row],[md_zuwf_zukunft]]=""),AND(OR(tab_MD[[#This Row],[md_zuwf_bisher]]&lt;&gt;"",tab_MD[[#This Row],[md_zuwf_zukunft]]&lt;&gt;""),tab_MD[[#This Row],[md_prf_erg]]&lt;&gt;"")),tab_MD[[#This Row],[md_prf_bisher]]&lt;&gt;-1,tab_MD[[#This Row],[md_prf_zukunft]]&lt;&gt;-1)</f>
        <v>1</v>
      </c>
      <c r="T27" s="219" t="str">
        <f>IF(tab_MD[[#This Row],[md_gegenstand]]&lt;&gt;"",IF(SUM(tab_MD[[#This Row],[md_kosten_bisher]:[md_zuwf_zukunft]])&gt;0,"ja","nein"),"")</f>
        <v/>
      </c>
    </row>
    <row r="28" spans="1:20" ht="48" hidden="1" customHeight="1" x14ac:dyDescent="0.3">
      <c r="A28" s="90">
        <f t="shared" si="1"/>
        <v>26</v>
      </c>
      <c r="B28" s="195" t="str">
        <f>IFERROR(IF(tab_MP[[#This Row],[mp_gegenstand]]&lt;&gt;"",tab_MP[[#This Row],[mp_gegenstand]],""),"")</f>
        <v/>
      </c>
      <c r="C28" s="196" t="str">
        <f>IFERROR(IF(tab_MP[[#This Row],[mp_kategorie]]&lt;&gt;"",tab_MP[[#This Row],[mp_kategorie]],""),"")</f>
        <v/>
      </c>
      <c r="D28" s="196" t="str">
        <f>IFERROR(IF(tab_MP[[#This Row],[mp_subkategorie]]&lt;&gt;"",tab_MP[[#This Row],[mp_subkategorie]],""),"")</f>
        <v/>
      </c>
      <c r="E28" s="196" t="str">
        <f>IFERROR(IF(tab_MP[[#This Row],[mp_ort]]&lt;&gt;"",tab_MP[[#This Row],[mp_ort]],""),"")</f>
        <v/>
      </c>
      <c r="F28" s="369" t="str">
        <f>IFERROR(IF(tab_MP[[#This Row],[mp_beschreibung]]&lt;&gt;"",tab_MP[[#This Row],[mp_beschreibung]],""),"")</f>
        <v/>
      </c>
      <c r="G28" s="315" t="str">
        <f>IFERROR(IF(tab_MP[[#This Row],[prf_mp_ges]]&lt;&gt;"",tab_MP[[#This Row],[prf_mp_ges]],""),"")</f>
        <v/>
      </c>
      <c r="H28" s="362"/>
      <c r="I28" s="362"/>
      <c r="J28" s="363"/>
      <c r="K28" s="363"/>
      <c r="L28" s="208"/>
      <c r="M28" s="209"/>
      <c r="N28" s="106"/>
      <c r="O28" s="107" t="str">
        <f>IF(AND(tab_MD[[#This Row],[md_prf_erg]]&lt;&gt;"",tab_MD[[#This Row],[md_prf_bisher]]&gt;=0,tab_MD[[#This Row],[md_prf_zukunft]]&gt;=0),tab_MD[[#This Row],[md_prf_bisher]]+tab_MD[[#This Row],[md_prf_zukunft]],"")</f>
        <v/>
      </c>
      <c r="P28" s="297" t="str">
        <f>IF(tab_MD[[#This Row],[md_prf_erg]]="ja",tab_MD[[#This Row],[md_zuwf_bisher]],IF(tab_MD[[#This Row],[md_prf_erg]]="nein",0,IF(tab_MD[[#This Row],[md_prf_erg]]="teilweise",-1,"")))</f>
        <v/>
      </c>
      <c r="Q28" s="297" t="str">
        <f>IF(tab_MD[[#This Row],[md_prf_erg]]="ja",tab_MD[[#This Row],[md_zuwf_zukunft]],IF(tab_MD[[#This Row],[md_prf_erg]]="nein",0,IF(tab_MD[[#This Row],[md_prf_erg]]="teilweise",-1,"")))</f>
        <v/>
      </c>
      <c r="R28" s="110"/>
      <c r="S28" s="108" t="b">
        <f>AND(OR(AND(tab_MD[[#This Row],[md_zuwf_bisher]]="",tab_MD[[#This Row],[md_zuwf_zukunft]]=""),AND(OR(tab_MD[[#This Row],[md_zuwf_bisher]]&lt;&gt;"",tab_MD[[#This Row],[md_zuwf_zukunft]]&lt;&gt;""),tab_MD[[#This Row],[md_prf_erg]]&lt;&gt;"")),tab_MD[[#This Row],[md_prf_bisher]]&lt;&gt;-1,tab_MD[[#This Row],[md_prf_zukunft]]&lt;&gt;-1)</f>
        <v>1</v>
      </c>
      <c r="T28" s="219" t="str">
        <f>IF(tab_MD[[#This Row],[md_gegenstand]]&lt;&gt;"",IF(SUM(tab_MD[[#This Row],[md_kosten_bisher]:[md_zuwf_zukunft]])&gt;0,"ja","nein"),"")</f>
        <v/>
      </c>
    </row>
    <row r="29" spans="1:20" ht="48" hidden="1" customHeight="1" x14ac:dyDescent="0.3">
      <c r="A29" s="90">
        <f t="shared" si="1"/>
        <v>27</v>
      </c>
      <c r="B29" s="195" t="str">
        <f>IFERROR(IF(tab_MP[[#This Row],[mp_gegenstand]]&lt;&gt;"",tab_MP[[#This Row],[mp_gegenstand]],""),"")</f>
        <v/>
      </c>
      <c r="C29" s="196" t="str">
        <f>IFERROR(IF(tab_MP[[#This Row],[mp_kategorie]]&lt;&gt;"",tab_MP[[#This Row],[mp_kategorie]],""),"")</f>
        <v/>
      </c>
      <c r="D29" s="196" t="str">
        <f>IFERROR(IF(tab_MP[[#This Row],[mp_subkategorie]]&lt;&gt;"",tab_MP[[#This Row],[mp_subkategorie]],""),"")</f>
        <v/>
      </c>
      <c r="E29" s="196" t="str">
        <f>IFERROR(IF(tab_MP[[#This Row],[mp_ort]]&lt;&gt;"",tab_MP[[#This Row],[mp_ort]],""),"")</f>
        <v/>
      </c>
      <c r="F29" s="369" t="str">
        <f>IFERROR(IF(tab_MP[[#This Row],[mp_beschreibung]]&lt;&gt;"",tab_MP[[#This Row],[mp_beschreibung]],""),"")</f>
        <v/>
      </c>
      <c r="G29" s="315" t="str">
        <f>IFERROR(IF(tab_MP[[#This Row],[prf_mp_ges]]&lt;&gt;"",tab_MP[[#This Row],[prf_mp_ges]],""),"")</f>
        <v/>
      </c>
      <c r="H29" s="362"/>
      <c r="I29" s="362"/>
      <c r="J29" s="363"/>
      <c r="K29" s="363"/>
      <c r="L29" s="208"/>
      <c r="M29" s="209"/>
      <c r="N29" s="103"/>
      <c r="O29" s="104" t="str">
        <f>IF(AND(tab_MD[[#This Row],[md_prf_erg]]&lt;&gt;"",tab_MD[[#This Row],[md_prf_bisher]]&gt;=0,tab_MD[[#This Row],[md_prf_zukunft]]&gt;=0),tab_MD[[#This Row],[md_prf_bisher]]+tab_MD[[#This Row],[md_prf_zukunft]],"")</f>
        <v/>
      </c>
      <c r="P29" s="296" t="str">
        <f>IF(tab_MD[[#This Row],[md_prf_erg]]="ja",tab_MD[[#This Row],[md_zuwf_bisher]],IF(tab_MD[[#This Row],[md_prf_erg]]="nein",0,IF(tab_MD[[#This Row],[md_prf_erg]]="teilweise",-1,"")))</f>
        <v/>
      </c>
      <c r="Q29" s="296" t="str">
        <f>IF(tab_MD[[#This Row],[md_prf_erg]]="ja",tab_MD[[#This Row],[md_zuwf_zukunft]],IF(tab_MD[[#This Row],[md_prf_erg]]="nein",0,IF(tab_MD[[#This Row],[md_prf_erg]]="teilweise",-1,"")))</f>
        <v/>
      </c>
      <c r="R29" s="110"/>
      <c r="S29" s="109" t="b">
        <f>AND(OR(AND(tab_MD[[#This Row],[md_zuwf_bisher]]="",tab_MD[[#This Row],[md_zuwf_zukunft]]=""),AND(OR(tab_MD[[#This Row],[md_zuwf_bisher]]&lt;&gt;"",tab_MD[[#This Row],[md_zuwf_zukunft]]&lt;&gt;""),tab_MD[[#This Row],[md_prf_erg]]&lt;&gt;"")),tab_MD[[#This Row],[md_prf_bisher]]&lt;&gt;-1,tab_MD[[#This Row],[md_prf_zukunft]]&lt;&gt;-1)</f>
        <v>1</v>
      </c>
      <c r="T29" s="219" t="str">
        <f>IF(tab_MD[[#This Row],[md_gegenstand]]&lt;&gt;"",IF(SUM(tab_MD[[#This Row],[md_kosten_bisher]:[md_zuwf_zukunft]])&gt;0,"ja","nein"),"")</f>
        <v/>
      </c>
    </row>
    <row r="30" spans="1:20" ht="48" hidden="1" customHeight="1" x14ac:dyDescent="0.3">
      <c r="A30" s="90">
        <f t="shared" si="1"/>
        <v>28</v>
      </c>
      <c r="B30" s="195" t="str">
        <f>IFERROR(IF(tab_MP[[#This Row],[mp_gegenstand]]&lt;&gt;"",tab_MP[[#This Row],[mp_gegenstand]],""),"")</f>
        <v/>
      </c>
      <c r="C30" s="196" t="str">
        <f>IFERROR(IF(tab_MP[[#This Row],[mp_kategorie]]&lt;&gt;"",tab_MP[[#This Row],[mp_kategorie]],""),"")</f>
        <v/>
      </c>
      <c r="D30" s="196" t="str">
        <f>IFERROR(IF(tab_MP[[#This Row],[mp_subkategorie]]&lt;&gt;"",tab_MP[[#This Row],[mp_subkategorie]],""),"")</f>
        <v/>
      </c>
      <c r="E30" s="196" t="str">
        <f>IFERROR(IF(tab_MP[[#This Row],[mp_ort]]&lt;&gt;"",tab_MP[[#This Row],[mp_ort]],""),"")</f>
        <v/>
      </c>
      <c r="F30" s="369" t="str">
        <f>IFERROR(IF(tab_MP[[#This Row],[mp_beschreibung]]&lt;&gt;"",tab_MP[[#This Row],[mp_beschreibung]],""),"")</f>
        <v/>
      </c>
      <c r="G30" s="315" t="str">
        <f>IFERROR(IF(tab_MP[[#This Row],[prf_mp_ges]]&lt;&gt;"",tab_MP[[#This Row],[prf_mp_ges]],""),"")</f>
        <v/>
      </c>
      <c r="H30" s="362"/>
      <c r="I30" s="362"/>
      <c r="J30" s="363"/>
      <c r="K30" s="363"/>
      <c r="L30" s="208"/>
      <c r="M30" s="209"/>
      <c r="N30" s="106"/>
      <c r="O30" s="107" t="str">
        <f>IF(AND(tab_MD[[#This Row],[md_prf_erg]]&lt;&gt;"",tab_MD[[#This Row],[md_prf_bisher]]&gt;=0,tab_MD[[#This Row],[md_prf_zukunft]]&gt;=0),tab_MD[[#This Row],[md_prf_bisher]]+tab_MD[[#This Row],[md_prf_zukunft]],"")</f>
        <v/>
      </c>
      <c r="P30" s="297" t="str">
        <f>IF(tab_MD[[#This Row],[md_prf_erg]]="ja",tab_MD[[#This Row],[md_zuwf_bisher]],IF(tab_MD[[#This Row],[md_prf_erg]]="nein",0,IF(tab_MD[[#This Row],[md_prf_erg]]="teilweise",-1,"")))</f>
        <v/>
      </c>
      <c r="Q30" s="297" t="str">
        <f>IF(tab_MD[[#This Row],[md_prf_erg]]="ja",tab_MD[[#This Row],[md_zuwf_zukunft]],IF(tab_MD[[#This Row],[md_prf_erg]]="nein",0,IF(tab_MD[[#This Row],[md_prf_erg]]="teilweise",-1,"")))</f>
        <v/>
      </c>
      <c r="R30" s="110"/>
      <c r="S30" s="108" t="b">
        <f>AND(OR(AND(tab_MD[[#This Row],[md_zuwf_bisher]]="",tab_MD[[#This Row],[md_zuwf_zukunft]]=""),AND(OR(tab_MD[[#This Row],[md_zuwf_bisher]]&lt;&gt;"",tab_MD[[#This Row],[md_zuwf_zukunft]]&lt;&gt;""),tab_MD[[#This Row],[md_prf_erg]]&lt;&gt;"")),tab_MD[[#This Row],[md_prf_bisher]]&lt;&gt;-1,tab_MD[[#This Row],[md_prf_zukunft]]&lt;&gt;-1)</f>
        <v>1</v>
      </c>
      <c r="T30" s="219" t="str">
        <f>IF(tab_MD[[#This Row],[md_gegenstand]]&lt;&gt;"",IF(SUM(tab_MD[[#This Row],[md_kosten_bisher]:[md_zuwf_zukunft]])&gt;0,"ja","nein"),"")</f>
        <v/>
      </c>
    </row>
    <row r="31" spans="1:20" ht="48" hidden="1" customHeight="1" x14ac:dyDescent="0.3">
      <c r="A31" s="90">
        <f t="shared" si="1"/>
        <v>29</v>
      </c>
      <c r="B31" s="195" t="str">
        <f>IFERROR(IF(tab_MP[[#This Row],[mp_gegenstand]]&lt;&gt;"",tab_MP[[#This Row],[mp_gegenstand]],""),"")</f>
        <v/>
      </c>
      <c r="C31" s="196" t="str">
        <f>IFERROR(IF(tab_MP[[#This Row],[mp_kategorie]]&lt;&gt;"",tab_MP[[#This Row],[mp_kategorie]],""),"")</f>
        <v/>
      </c>
      <c r="D31" s="196" t="str">
        <f>IFERROR(IF(tab_MP[[#This Row],[mp_subkategorie]]&lt;&gt;"",tab_MP[[#This Row],[mp_subkategorie]],""),"")</f>
        <v/>
      </c>
      <c r="E31" s="196" t="str">
        <f>IFERROR(IF(tab_MP[[#This Row],[mp_ort]]&lt;&gt;"",tab_MP[[#This Row],[mp_ort]],""),"")</f>
        <v/>
      </c>
      <c r="F31" s="369" t="str">
        <f>IFERROR(IF(tab_MP[[#This Row],[mp_beschreibung]]&lt;&gt;"",tab_MP[[#This Row],[mp_beschreibung]],""),"")</f>
        <v/>
      </c>
      <c r="G31" s="315" t="str">
        <f>IFERROR(IF(tab_MP[[#This Row],[prf_mp_ges]]&lt;&gt;"",tab_MP[[#This Row],[prf_mp_ges]],""),"")</f>
        <v/>
      </c>
      <c r="H31" s="362"/>
      <c r="I31" s="362"/>
      <c r="J31" s="363"/>
      <c r="K31" s="363"/>
      <c r="L31" s="208"/>
      <c r="M31" s="209"/>
      <c r="N31" s="103"/>
      <c r="O31" s="104" t="str">
        <f>IF(AND(tab_MD[[#This Row],[md_prf_erg]]&lt;&gt;"",tab_MD[[#This Row],[md_prf_bisher]]&gt;=0,tab_MD[[#This Row],[md_prf_zukunft]]&gt;=0),tab_MD[[#This Row],[md_prf_bisher]]+tab_MD[[#This Row],[md_prf_zukunft]],"")</f>
        <v/>
      </c>
      <c r="P31" s="296" t="str">
        <f>IF(tab_MD[[#This Row],[md_prf_erg]]="ja",tab_MD[[#This Row],[md_zuwf_bisher]],IF(tab_MD[[#This Row],[md_prf_erg]]="nein",0,IF(tab_MD[[#This Row],[md_prf_erg]]="teilweise",-1,"")))</f>
        <v/>
      </c>
      <c r="Q31" s="296" t="str">
        <f>IF(tab_MD[[#This Row],[md_prf_erg]]="ja",tab_MD[[#This Row],[md_zuwf_zukunft]],IF(tab_MD[[#This Row],[md_prf_erg]]="nein",0,IF(tab_MD[[#This Row],[md_prf_erg]]="teilweise",-1,"")))</f>
        <v/>
      </c>
      <c r="R31" s="110"/>
      <c r="S31" s="109" t="b">
        <f>AND(OR(AND(tab_MD[[#This Row],[md_zuwf_bisher]]="",tab_MD[[#This Row],[md_zuwf_zukunft]]=""),AND(OR(tab_MD[[#This Row],[md_zuwf_bisher]]&lt;&gt;"",tab_MD[[#This Row],[md_zuwf_zukunft]]&lt;&gt;""),tab_MD[[#This Row],[md_prf_erg]]&lt;&gt;"")),tab_MD[[#This Row],[md_prf_bisher]]&lt;&gt;-1,tab_MD[[#This Row],[md_prf_zukunft]]&lt;&gt;-1)</f>
        <v>1</v>
      </c>
      <c r="T31" s="219" t="str">
        <f>IF(tab_MD[[#This Row],[md_gegenstand]]&lt;&gt;"",IF(SUM(tab_MD[[#This Row],[md_kosten_bisher]:[md_zuwf_zukunft]])&gt;0,"ja","nein"),"")</f>
        <v/>
      </c>
    </row>
    <row r="32" spans="1:20" ht="48" hidden="1" customHeight="1" x14ac:dyDescent="0.3">
      <c r="A32" s="90">
        <f t="shared" si="1"/>
        <v>30</v>
      </c>
      <c r="B32" s="195" t="str">
        <f>IFERROR(IF(tab_MP[[#This Row],[mp_gegenstand]]&lt;&gt;"",tab_MP[[#This Row],[mp_gegenstand]],""),"")</f>
        <v/>
      </c>
      <c r="C32" s="196" t="str">
        <f>IFERROR(IF(tab_MP[[#This Row],[mp_kategorie]]&lt;&gt;"",tab_MP[[#This Row],[mp_kategorie]],""),"")</f>
        <v/>
      </c>
      <c r="D32" s="196" t="str">
        <f>IFERROR(IF(tab_MP[[#This Row],[mp_subkategorie]]&lt;&gt;"",tab_MP[[#This Row],[mp_subkategorie]],""),"")</f>
        <v/>
      </c>
      <c r="E32" s="196" t="str">
        <f>IFERROR(IF(tab_MP[[#This Row],[mp_ort]]&lt;&gt;"",tab_MP[[#This Row],[mp_ort]],""),"")</f>
        <v/>
      </c>
      <c r="F32" s="369" t="str">
        <f>IFERROR(IF(tab_MP[[#This Row],[mp_beschreibung]]&lt;&gt;"",tab_MP[[#This Row],[mp_beschreibung]],""),"")</f>
        <v/>
      </c>
      <c r="G32" s="315" t="str">
        <f>IFERROR(IF(tab_MP[[#This Row],[prf_mp_ges]]&lt;&gt;"",tab_MP[[#This Row],[prf_mp_ges]],""),"")</f>
        <v/>
      </c>
      <c r="H32" s="362"/>
      <c r="I32" s="362"/>
      <c r="J32" s="363"/>
      <c r="K32" s="363"/>
      <c r="L32" s="208"/>
      <c r="M32" s="209"/>
      <c r="N32" s="106"/>
      <c r="O32" s="107" t="str">
        <f>IF(AND(tab_MD[[#This Row],[md_prf_erg]]&lt;&gt;"",tab_MD[[#This Row],[md_prf_bisher]]&gt;=0,tab_MD[[#This Row],[md_prf_zukunft]]&gt;=0),tab_MD[[#This Row],[md_prf_bisher]]+tab_MD[[#This Row],[md_prf_zukunft]],"")</f>
        <v/>
      </c>
      <c r="P32" s="297" t="str">
        <f>IF(tab_MD[[#This Row],[md_prf_erg]]="ja",tab_MD[[#This Row],[md_zuwf_bisher]],IF(tab_MD[[#This Row],[md_prf_erg]]="nein",0,IF(tab_MD[[#This Row],[md_prf_erg]]="teilweise",-1,"")))</f>
        <v/>
      </c>
      <c r="Q32" s="297" t="str">
        <f>IF(tab_MD[[#This Row],[md_prf_erg]]="ja",tab_MD[[#This Row],[md_zuwf_zukunft]],IF(tab_MD[[#This Row],[md_prf_erg]]="nein",0,IF(tab_MD[[#This Row],[md_prf_erg]]="teilweise",-1,"")))</f>
        <v/>
      </c>
      <c r="R32" s="110"/>
      <c r="S32" s="108" t="b">
        <f>AND(OR(AND(tab_MD[[#This Row],[md_zuwf_bisher]]="",tab_MD[[#This Row],[md_zuwf_zukunft]]=""),AND(OR(tab_MD[[#This Row],[md_zuwf_bisher]]&lt;&gt;"",tab_MD[[#This Row],[md_zuwf_zukunft]]&lt;&gt;""),tab_MD[[#This Row],[md_prf_erg]]&lt;&gt;"")),tab_MD[[#This Row],[md_prf_bisher]]&lt;&gt;-1,tab_MD[[#This Row],[md_prf_zukunft]]&lt;&gt;-1)</f>
        <v>1</v>
      </c>
      <c r="T32" s="219" t="str">
        <f>IF(tab_MD[[#This Row],[md_gegenstand]]&lt;&gt;"",IF(SUM(tab_MD[[#This Row],[md_kosten_bisher]:[md_zuwf_zukunft]])&gt;0,"ja","nein"),"")</f>
        <v/>
      </c>
    </row>
    <row r="33" spans="1:20" ht="48" hidden="1" customHeight="1" x14ac:dyDescent="0.3">
      <c r="A33" s="90">
        <f t="shared" si="1"/>
        <v>31</v>
      </c>
      <c r="B33" s="195" t="str">
        <f>IFERROR(IF(tab_MP[[#This Row],[mp_gegenstand]]&lt;&gt;"",tab_MP[[#This Row],[mp_gegenstand]],""),"")</f>
        <v/>
      </c>
      <c r="C33" s="196" t="str">
        <f>IFERROR(IF(tab_MP[[#This Row],[mp_kategorie]]&lt;&gt;"",tab_MP[[#This Row],[mp_kategorie]],""),"")</f>
        <v/>
      </c>
      <c r="D33" s="196" t="str">
        <f>IFERROR(IF(tab_MP[[#This Row],[mp_subkategorie]]&lt;&gt;"",tab_MP[[#This Row],[mp_subkategorie]],""),"")</f>
        <v/>
      </c>
      <c r="E33" s="196" t="str">
        <f>IFERROR(IF(tab_MP[[#This Row],[mp_ort]]&lt;&gt;"",tab_MP[[#This Row],[mp_ort]],""),"")</f>
        <v/>
      </c>
      <c r="F33" s="369" t="str">
        <f>IFERROR(IF(tab_MP[[#This Row],[mp_beschreibung]]&lt;&gt;"",tab_MP[[#This Row],[mp_beschreibung]],""),"")</f>
        <v/>
      </c>
      <c r="G33" s="315" t="str">
        <f>IFERROR(IF(tab_MP[[#This Row],[prf_mp_ges]]&lt;&gt;"",tab_MP[[#This Row],[prf_mp_ges]],""),"")</f>
        <v/>
      </c>
      <c r="H33" s="362"/>
      <c r="I33" s="362"/>
      <c r="J33" s="363"/>
      <c r="K33" s="363"/>
      <c r="L33" s="208"/>
      <c r="M33" s="209"/>
      <c r="N33" s="103"/>
      <c r="O33" s="104" t="str">
        <f>IF(AND(tab_MD[[#This Row],[md_prf_erg]]&lt;&gt;"",tab_MD[[#This Row],[md_prf_bisher]]&gt;=0,tab_MD[[#This Row],[md_prf_zukunft]]&gt;=0),tab_MD[[#This Row],[md_prf_bisher]]+tab_MD[[#This Row],[md_prf_zukunft]],"")</f>
        <v/>
      </c>
      <c r="P33" s="296" t="str">
        <f>IF(tab_MD[[#This Row],[md_prf_erg]]="ja",tab_MD[[#This Row],[md_zuwf_bisher]],IF(tab_MD[[#This Row],[md_prf_erg]]="nein",0,IF(tab_MD[[#This Row],[md_prf_erg]]="teilweise",-1,"")))</f>
        <v/>
      </c>
      <c r="Q33" s="296" t="str">
        <f>IF(tab_MD[[#This Row],[md_prf_erg]]="ja",tab_MD[[#This Row],[md_zuwf_zukunft]],IF(tab_MD[[#This Row],[md_prf_erg]]="nein",0,IF(tab_MD[[#This Row],[md_prf_erg]]="teilweise",-1,"")))</f>
        <v/>
      </c>
      <c r="R33" s="110"/>
      <c r="S33" s="109" t="b">
        <f>AND(OR(AND(tab_MD[[#This Row],[md_zuwf_bisher]]="",tab_MD[[#This Row],[md_zuwf_zukunft]]=""),AND(OR(tab_MD[[#This Row],[md_zuwf_bisher]]&lt;&gt;"",tab_MD[[#This Row],[md_zuwf_zukunft]]&lt;&gt;""),tab_MD[[#This Row],[md_prf_erg]]&lt;&gt;"")),tab_MD[[#This Row],[md_prf_bisher]]&lt;&gt;-1,tab_MD[[#This Row],[md_prf_zukunft]]&lt;&gt;-1)</f>
        <v>1</v>
      </c>
      <c r="T33" s="219" t="str">
        <f>IF(tab_MD[[#This Row],[md_gegenstand]]&lt;&gt;"",IF(SUM(tab_MD[[#This Row],[md_kosten_bisher]:[md_zuwf_zukunft]])&gt;0,"ja","nein"),"")</f>
        <v/>
      </c>
    </row>
    <row r="34" spans="1:20" ht="48" hidden="1" customHeight="1" x14ac:dyDescent="0.3">
      <c r="A34" s="90">
        <f t="shared" si="1"/>
        <v>32</v>
      </c>
      <c r="B34" s="195" t="str">
        <f>IFERROR(IF(tab_MP[[#This Row],[mp_gegenstand]]&lt;&gt;"",tab_MP[[#This Row],[mp_gegenstand]],""),"")</f>
        <v/>
      </c>
      <c r="C34" s="196" t="str">
        <f>IFERROR(IF(tab_MP[[#This Row],[mp_kategorie]]&lt;&gt;"",tab_MP[[#This Row],[mp_kategorie]],""),"")</f>
        <v/>
      </c>
      <c r="D34" s="196" t="str">
        <f>IFERROR(IF(tab_MP[[#This Row],[mp_subkategorie]]&lt;&gt;"",tab_MP[[#This Row],[mp_subkategorie]],""),"")</f>
        <v/>
      </c>
      <c r="E34" s="196" t="str">
        <f>IFERROR(IF(tab_MP[[#This Row],[mp_ort]]&lt;&gt;"",tab_MP[[#This Row],[mp_ort]],""),"")</f>
        <v/>
      </c>
      <c r="F34" s="369" t="str">
        <f>IFERROR(IF(tab_MP[[#This Row],[mp_beschreibung]]&lt;&gt;"",tab_MP[[#This Row],[mp_beschreibung]],""),"")</f>
        <v/>
      </c>
      <c r="G34" s="315" t="str">
        <f>IFERROR(IF(tab_MP[[#This Row],[prf_mp_ges]]&lt;&gt;"",tab_MP[[#This Row],[prf_mp_ges]],""),"")</f>
        <v/>
      </c>
      <c r="H34" s="362"/>
      <c r="I34" s="362"/>
      <c r="J34" s="363"/>
      <c r="K34" s="363"/>
      <c r="L34" s="208"/>
      <c r="M34" s="209"/>
      <c r="N34" s="106"/>
      <c r="O34" s="107" t="str">
        <f>IF(AND(tab_MD[[#This Row],[md_prf_erg]]&lt;&gt;"",tab_MD[[#This Row],[md_prf_bisher]]&gt;=0,tab_MD[[#This Row],[md_prf_zukunft]]&gt;=0),tab_MD[[#This Row],[md_prf_bisher]]+tab_MD[[#This Row],[md_prf_zukunft]],"")</f>
        <v/>
      </c>
      <c r="P34" s="297" t="str">
        <f>IF(tab_MD[[#This Row],[md_prf_erg]]="ja",tab_MD[[#This Row],[md_zuwf_bisher]],IF(tab_MD[[#This Row],[md_prf_erg]]="nein",0,IF(tab_MD[[#This Row],[md_prf_erg]]="teilweise",-1,"")))</f>
        <v/>
      </c>
      <c r="Q34" s="297" t="str">
        <f>IF(tab_MD[[#This Row],[md_prf_erg]]="ja",tab_MD[[#This Row],[md_zuwf_zukunft]],IF(tab_MD[[#This Row],[md_prf_erg]]="nein",0,IF(tab_MD[[#This Row],[md_prf_erg]]="teilweise",-1,"")))</f>
        <v/>
      </c>
      <c r="R34" s="110"/>
      <c r="S34" s="108" t="b">
        <f>AND(OR(AND(tab_MD[[#This Row],[md_zuwf_bisher]]="",tab_MD[[#This Row],[md_zuwf_zukunft]]=""),AND(OR(tab_MD[[#This Row],[md_zuwf_bisher]]&lt;&gt;"",tab_MD[[#This Row],[md_zuwf_zukunft]]&lt;&gt;""),tab_MD[[#This Row],[md_prf_erg]]&lt;&gt;"")),tab_MD[[#This Row],[md_prf_bisher]]&lt;&gt;-1,tab_MD[[#This Row],[md_prf_zukunft]]&lt;&gt;-1)</f>
        <v>1</v>
      </c>
      <c r="T34" s="219" t="str">
        <f>IF(tab_MD[[#This Row],[md_gegenstand]]&lt;&gt;"",IF(SUM(tab_MD[[#This Row],[md_kosten_bisher]:[md_zuwf_zukunft]])&gt;0,"ja","nein"),"")</f>
        <v/>
      </c>
    </row>
    <row r="35" spans="1:20" ht="48" hidden="1" customHeight="1" x14ac:dyDescent="0.3">
      <c r="A35" s="90">
        <f t="shared" si="1"/>
        <v>33</v>
      </c>
      <c r="B35" s="195" t="str">
        <f>IFERROR(IF(tab_MP[[#This Row],[mp_gegenstand]]&lt;&gt;"",tab_MP[[#This Row],[mp_gegenstand]],""),"")</f>
        <v/>
      </c>
      <c r="C35" s="196" t="str">
        <f>IFERROR(IF(tab_MP[[#This Row],[mp_kategorie]]&lt;&gt;"",tab_MP[[#This Row],[mp_kategorie]],""),"")</f>
        <v/>
      </c>
      <c r="D35" s="196" t="str">
        <f>IFERROR(IF(tab_MP[[#This Row],[mp_subkategorie]]&lt;&gt;"",tab_MP[[#This Row],[mp_subkategorie]],""),"")</f>
        <v/>
      </c>
      <c r="E35" s="196" t="str">
        <f>IFERROR(IF(tab_MP[[#This Row],[mp_ort]]&lt;&gt;"",tab_MP[[#This Row],[mp_ort]],""),"")</f>
        <v/>
      </c>
      <c r="F35" s="369" t="str">
        <f>IFERROR(IF(tab_MP[[#This Row],[mp_beschreibung]]&lt;&gt;"",tab_MP[[#This Row],[mp_beschreibung]],""),"")</f>
        <v/>
      </c>
      <c r="G35" s="315" t="str">
        <f>IFERROR(IF(tab_MP[[#This Row],[prf_mp_ges]]&lt;&gt;"",tab_MP[[#This Row],[prf_mp_ges]],""),"")</f>
        <v/>
      </c>
      <c r="H35" s="362"/>
      <c r="I35" s="362"/>
      <c r="J35" s="363"/>
      <c r="K35" s="363"/>
      <c r="L35" s="208"/>
      <c r="M35" s="209"/>
      <c r="N35" s="103"/>
      <c r="O35" s="104" t="str">
        <f>IF(AND(tab_MD[[#This Row],[md_prf_erg]]&lt;&gt;"",tab_MD[[#This Row],[md_prf_bisher]]&gt;=0,tab_MD[[#This Row],[md_prf_zukunft]]&gt;=0),tab_MD[[#This Row],[md_prf_bisher]]+tab_MD[[#This Row],[md_prf_zukunft]],"")</f>
        <v/>
      </c>
      <c r="P35" s="296" t="str">
        <f>IF(tab_MD[[#This Row],[md_prf_erg]]="ja",tab_MD[[#This Row],[md_zuwf_bisher]],IF(tab_MD[[#This Row],[md_prf_erg]]="nein",0,IF(tab_MD[[#This Row],[md_prf_erg]]="teilweise",-1,"")))</f>
        <v/>
      </c>
      <c r="Q35" s="296" t="str">
        <f>IF(tab_MD[[#This Row],[md_prf_erg]]="ja",tab_MD[[#This Row],[md_zuwf_zukunft]],IF(tab_MD[[#This Row],[md_prf_erg]]="nein",0,IF(tab_MD[[#This Row],[md_prf_erg]]="teilweise",-1,"")))</f>
        <v/>
      </c>
      <c r="R35" s="110"/>
      <c r="S35" s="109" t="b">
        <f>AND(OR(AND(tab_MD[[#This Row],[md_zuwf_bisher]]="",tab_MD[[#This Row],[md_zuwf_zukunft]]=""),AND(OR(tab_MD[[#This Row],[md_zuwf_bisher]]&lt;&gt;"",tab_MD[[#This Row],[md_zuwf_zukunft]]&lt;&gt;""),tab_MD[[#This Row],[md_prf_erg]]&lt;&gt;"")),tab_MD[[#This Row],[md_prf_bisher]]&lt;&gt;-1,tab_MD[[#This Row],[md_prf_zukunft]]&lt;&gt;-1)</f>
        <v>1</v>
      </c>
      <c r="T35" s="219" t="str">
        <f>IF(tab_MD[[#This Row],[md_gegenstand]]&lt;&gt;"",IF(SUM(tab_MD[[#This Row],[md_kosten_bisher]:[md_zuwf_zukunft]])&gt;0,"ja","nein"),"")</f>
        <v/>
      </c>
    </row>
    <row r="36" spans="1:20" ht="48" hidden="1" customHeight="1" x14ac:dyDescent="0.3">
      <c r="A36" s="90">
        <f t="shared" si="1"/>
        <v>34</v>
      </c>
      <c r="B36" s="195" t="str">
        <f>IFERROR(IF(tab_MP[[#This Row],[mp_gegenstand]]&lt;&gt;"",tab_MP[[#This Row],[mp_gegenstand]],""),"")</f>
        <v/>
      </c>
      <c r="C36" s="196" t="str">
        <f>IFERROR(IF(tab_MP[[#This Row],[mp_kategorie]]&lt;&gt;"",tab_MP[[#This Row],[mp_kategorie]],""),"")</f>
        <v/>
      </c>
      <c r="D36" s="196" t="str">
        <f>IFERROR(IF(tab_MP[[#This Row],[mp_subkategorie]]&lt;&gt;"",tab_MP[[#This Row],[mp_subkategorie]],""),"")</f>
        <v/>
      </c>
      <c r="E36" s="196" t="str">
        <f>IFERROR(IF(tab_MP[[#This Row],[mp_ort]]&lt;&gt;"",tab_MP[[#This Row],[mp_ort]],""),"")</f>
        <v/>
      </c>
      <c r="F36" s="369" t="str">
        <f>IFERROR(IF(tab_MP[[#This Row],[mp_beschreibung]]&lt;&gt;"",tab_MP[[#This Row],[mp_beschreibung]],""),"")</f>
        <v/>
      </c>
      <c r="G36" s="315" t="str">
        <f>IFERROR(IF(tab_MP[[#This Row],[prf_mp_ges]]&lt;&gt;"",tab_MP[[#This Row],[prf_mp_ges]],""),"")</f>
        <v/>
      </c>
      <c r="H36" s="362"/>
      <c r="I36" s="362"/>
      <c r="J36" s="363"/>
      <c r="K36" s="363"/>
      <c r="L36" s="208"/>
      <c r="M36" s="209"/>
      <c r="N36" s="106"/>
      <c r="O36" s="107" t="str">
        <f>IF(AND(tab_MD[[#This Row],[md_prf_erg]]&lt;&gt;"",tab_MD[[#This Row],[md_prf_bisher]]&gt;=0,tab_MD[[#This Row],[md_prf_zukunft]]&gt;=0),tab_MD[[#This Row],[md_prf_bisher]]+tab_MD[[#This Row],[md_prf_zukunft]],"")</f>
        <v/>
      </c>
      <c r="P36" s="297" t="str">
        <f>IF(tab_MD[[#This Row],[md_prf_erg]]="ja",tab_MD[[#This Row],[md_zuwf_bisher]],IF(tab_MD[[#This Row],[md_prf_erg]]="nein",0,IF(tab_MD[[#This Row],[md_prf_erg]]="teilweise",-1,"")))</f>
        <v/>
      </c>
      <c r="Q36" s="297" t="str">
        <f>IF(tab_MD[[#This Row],[md_prf_erg]]="ja",tab_MD[[#This Row],[md_zuwf_zukunft]],IF(tab_MD[[#This Row],[md_prf_erg]]="nein",0,IF(tab_MD[[#This Row],[md_prf_erg]]="teilweise",-1,"")))</f>
        <v/>
      </c>
      <c r="R36" s="110"/>
      <c r="S36" s="108" t="b">
        <f>AND(OR(AND(tab_MD[[#This Row],[md_zuwf_bisher]]="",tab_MD[[#This Row],[md_zuwf_zukunft]]=""),AND(OR(tab_MD[[#This Row],[md_zuwf_bisher]]&lt;&gt;"",tab_MD[[#This Row],[md_zuwf_zukunft]]&lt;&gt;""),tab_MD[[#This Row],[md_prf_erg]]&lt;&gt;"")),tab_MD[[#This Row],[md_prf_bisher]]&lt;&gt;-1,tab_MD[[#This Row],[md_prf_zukunft]]&lt;&gt;-1)</f>
        <v>1</v>
      </c>
      <c r="T36" s="219" t="str">
        <f>IF(tab_MD[[#This Row],[md_gegenstand]]&lt;&gt;"",IF(SUM(tab_MD[[#This Row],[md_kosten_bisher]:[md_zuwf_zukunft]])&gt;0,"ja","nein"),"")</f>
        <v/>
      </c>
    </row>
    <row r="37" spans="1:20" ht="48" hidden="1" customHeight="1" x14ac:dyDescent="0.3">
      <c r="A37" s="90">
        <f t="shared" si="1"/>
        <v>35</v>
      </c>
      <c r="B37" s="195" t="str">
        <f>IFERROR(IF(tab_MP[[#This Row],[mp_gegenstand]]&lt;&gt;"",tab_MP[[#This Row],[mp_gegenstand]],""),"")</f>
        <v/>
      </c>
      <c r="C37" s="196" t="str">
        <f>IFERROR(IF(tab_MP[[#This Row],[mp_kategorie]]&lt;&gt;"",tab_MP[[#This Row],[mp_kategorie]],""),"")</f>
        <v/>
      </c>
      <c r="D37" s="196" t="str">
        <f>IFERROR(IF(tab_MP[[#This Row],[mp_subkategorie]]&lt;&gt;"",tab_MP[[#This Row],[mp_subkategorie]],""),"")</f>
        <v/>
      </c>
      <c r="E37" s="196" t="str">
        <f>IFERROR(IF(tab_MP[[#This Row],[mp_ort]]&lt;&gt;"",tab_MP[[#This Row],[mp_ort]],""),"")</f>
        <v/>
      </c>
      <c r="F37" s="369" t="str">
        <f>IFERROR(IF(tab_MP[[#This Row],[mp_beschreibung]]&lt;&gt;"",tab_MP[[#This Row],[mp_beschreibung]],""),"")</f>
        <v/>
      </c>
      <c r="G37" s="315" t="str">
        <f>IFERROR(IF(tab_MP[[#This Row],[prf_mp_ges]]&lt;&gt;"",tab_MP[[#This Row],[prf_mp_ges]],""),"")</f>
        <v/>
      </c>
      <c r="H37" s="362"/>
      <c r="I37" s="362"/>
      <c r="J37" s="363"/>
      <c r="K37" s="363"/>
      <c r="L37" s="208"/>
      <c r="M37" s="209"/>
      <c r="N37" s="103"/>
      <c r="O37" s="104" t="str">
        <f>IF(AND(tab_MD[[#This Row],[md_prf_erg]]&lt;&gt;"",tab_MD[[#This Row],[md_prf_bisher]]&gt;=0,tab_MD[[#This Row],[md_prf_zukunft]]&gt;=0),tab_MD[[#This Row],[md_prf_bisher]]+tab_MD[[#This Row],[md_prf_zukunft]],"")</f>
        <v/>
      </c>
      <c r="P37" s="296" t="str">
        <f>IF(tab_MD[[#This Row],[md_prf_erg]]="ja",tab_MD[[#This Row],[md_zuwf_bisher]],IF(tab_MD[[#This Row],[md_prf_erg]]="nein",0,IF(tab_MD[[#This Row],[md_prf_erg]]="teilweise",-1,"")))</f>
        <v/>
      </c>
      <c r="Q37" s="296" t="str">
        <f>IF(tab_MD[[#This Row],[md_prf_erg]]="ja",tab_MD[[#This Row],[md_zuwf_zukunft]],IF(tab_MD[[#This Row],[md_prf_erg]]="nein",0,IF(tab_MD[[#This Row],[md_prf_erg]]="teilweise",-1,"")))</f>
        <v/>
      </c>
      <c r="R37" s="110"/>
      <c r="S37" s="109" t="b">
        <f>AND(OR(AND(tab_MD[[#This Row],[md_zuwf_bisher]]="",tab_MD[[#This Row],[md_zuwf_zukunft]]=""),AND(OR(tab_MD[[#This Row],[md_zuwf_bisher]]&lt;&gt;"",tab_MD[[#This Row],[md_zuwf_zukunft]]&lt;&gt;""),tab_MD[[#This Row],[md_prf_erg]]&lt;&gt;"")),tab_MD[[#This Row],[md_prf_bisher]]&lt;&gt;-1,tab_MD[[#This Row],[md_prf_zukunft]]&lt;&gt;-1)</f>
        <v>1</v>
      </c>
      <c r="T37" s="219" t="str">
        <f>IF(tab_MD[[#This Row],[md_gegenstand]]&lt;&gt;"",IF(SUM(tab_MD[[#This Row],[md_kosten_bisher]:[md_zuwf_zukunft]])&gt;0,"ja","nein"),"")</f>
        <v/>
      </c>
    </row>
    <row r="38" spans="1:20" ht="48" hidden="1" customHeight="1" x14ac:dyDescent="0.3">
      <c r="A38" s="90">
        <f t="shared" si="1"/>
        <v>36</v>
      </c>
      <c r="B38" s="195" t="str">
        <f>IFERROR(IF(tab_MP[[#This Row],[mp_gegenstand]]&lt;&gt;"",tab_MP[[#This Row],[mp_gegenstand]],""),"")</f>
        <v/>
      </c>
      <c r="C38" s="196" t="str">
        <f>IFERROR(IF(tab_MP[[#This Row],[mp_kategorie]]&lt;&gt;"",tab_MP[[#This Row],[mp_kategorie]],""),"")</f>
        <v/>
      </c>
      <c r="D38" s="196" t="str">
        <f>IFERROR(IF(tab_MP[[#This Row],[mp_subkategorie]]&lt;&gt;"",tab_MP[[#This Row],[mp_subkategorie]],""),"")</f>
        <v/>
      </c>
      <c r="E38" s="196" t="str">
        <f>IFERROR(IF(tab_MP[[#This Row],[mp_ort]]&lt;&gt;"",tab_MP[[#This Row],[mp_ort]],""),"")</f>
        <v/>
      </c>
      <c r="F38" s="369" t="str">
        <f>IFERROR(IF(tab_MP[[#This Row],[mp_beschreibung]]&lt;&gt;"",tab_MP[[#This Row],[mp_beschreibung]],""),"")</f>
        <v/>
      </c>
      <c r="G38" s="315" t="str">
        <f>IFERROR(IF(tab_MP[[#This Row],[prf_mp_ges]]&lt;&gt;"",tab_MP[[#This Row],[prf_mp_ges]],""),"")</f>
        <v/>
      </c>
      <c r="H38" s="362"/>
      <c r="I38" s="362"/>
      <c r="J38" s="363"/>
      <c r="K38" s="363"/>
      <c r="L38" s="208"/>
      <c r="M38" s="209"/>
      <c r="N38" s="106"/>
      <c r="O38" s="107" t="str">
        <f>IF(AND(tab_MD[[#This Row],[md_prf_erg]]&lt;&gt;"",tab_MD[[#This Row],[md_prf_bisher]]&gt;=0,tab_MD[[#This Row],[md_prf_zukunft]]&gt;=0),tab_MD[[#This Row],[md_prf_bisher]]+tab_MD[[#This Row],[md_prf_zukunft]],"")</f>
        <v/>
      </c>
      <c r="P38" s="297" t="str">
        <f>IF(tab_MD[[#This Row],[md_prf_erg]]="ja",tab_MD[[#This Row],[md_zuwf_bisher]],IF(tab_MD[[#This Row],[md_prf_erg]]="nein",0,IF(tab_MD[[#This Row],[md_prf_erg]]="teilweise",-1,"")))</f>
        <v/>
      </c>
      <c r="Q38" s="297" t="str">
        <f>IF(tab_MD[[#This Row],[md_prf_erg]]="ja",tab_MD[[#This Row],[md_zuwf_zukunft]],IF(tab_MD[[#This Row],[md_prf_erg]]="nein",0,IF(tab_MD[[#This Row],[md_prf_erg]]="teilweise",-1,"")))</f>
        <v/>
      </c>
      <c r="R38" s="110"/>
      <c r="S38" s="108" t="b">
        <f>AND(OR(AND(tab_MD[[#This Row],[md_zuwf_bisher]]="",tab_MD[[#This Row],[md_zuwf_zukunft]]=""),AND(OR(tab_MD[[#This Row],[md_zuwf_bisher]]&lt;&gt;"",tab_MD[[#This Row],[md_zuwf_zukunft]]&lt;&gt;""),tab_MD[[#This Row],[md_prf_erg]]&lt;&gt;"")),tab_MD[[#This Row],[md_prf_bisher]]&lt;&gt;-1,tab_MD[[#This Row],[md_prf_zukunft]]&lt;&gt;-1)</f>
        <v>1</v>
      </c>
      <c r="T38" s="219" t="str">
        <f>IF(tab_MD[[#This Row],[md_gegenstand]]&lt;&gt;"",IF(SUM(tab_MD[[#This Row],[md_kosten_bisher]:[md_zuwf_zukunft]])&gt;0,"ja","nein"),"")</f>
        <v/>
      </c>
    </row>
    <row r="39" spans="1:20" ht="48" hidden="1" customHeight="1" x14ac:dyDescent="0.3">
      <c r="A39" s="90">
        <f t="shared" si="1"/>
        <v>37</v>
      </c>
      <c r="B39" s="195" t="str">
        <f>IFERROR(IF(tab_MP[[#This Row],[mp_gegenstand]]&lt;&gt;"",tab_MP[[#This Row],[mp_gegenstand]],""),"")</f>
        <v/>
      </c>
      <c r="C39" s="196" t="str">
        <f>IFERROR(IF(tab_MP[[#This Row],[mp_kategorie]]&lt;&gt;"",tab_MP[[#This Row],[mp_kategorie]],""),"")</f>
        <v/>
      </c>
      <c r="D39" s="196" t="str">
        <f>IFERROR(IF(tab_MP[[#This Row],[mp_subkategorie]]&lt;&gt;"",tab_MP[[#This Row],[mp_subkategorie]],""),"")</f>
        <v/>
      </c>
      <c r="E39" s="196" t="str">
        <f>IFERROR(IF(tab_MP[[#This Row],[mp_ort]]&lt;&gt;"",tab_MP[[#This Row],[mp_ort]],""),"")</f>
        <v/>
      </c>
      <c r="F39" s="369" t="str">
        <f>IFERROR(IF(tab_MP[[#This Row],[mp_beschreibung]]&lt;&gt;"",tab_MP[[#This Row],[mp_beschreibung]],""),"")</f>
        <v/>
      </c>
      <c r="G39" s="315" t="str">
        <f>IFERROR(IF(tab_MP[[#This Row],[prf_mp_ges]]&lt;&gt;"",tab_MP[[#This Row],[prf_mp_ges]],""),"")</f>
        <v/>
      </c>
      <c r="H39" s="362"/>
      <c r="I39" s="362"/>
      <c r="J39" s="363"/>
      <c r="K39" s="363"/>
      <c r="L39" s="208"/>
      <c r="M39" s="209"/>
      <c r="N39" s="103"/>
      <c r="O39" s="104" t="str">
        <f>IF(AND(tab_MD[[#This Row],[md_prf_erg]]&lt;&gt;"",tab_MD[[#This Row],[md_prf_bisher]]&gt;=0,tab_MD[[#This Row],[md_prf_zukunft]]&gt;=0),tab_MD[[#This Row],[md_prf_bisher]]+tab_MD[[#This Row],[md_prf_zukunft]],"")</f>
        <v/>
      </c>
      <c r="P39" s="296" t="str">
        <f>IF(tab_MD[[#This Row],[md_prf_erg]]="ja",tab_MD[[#This Row],[md_zuwf_bisher]],IF(tab_MD[[#This Row],[md_prf_erg]]="nein",0,IF(tab_MD[[#This Row],[md_prf_erg]]="teilweise",-1,"")))</f>
        <v/>
      </c>
      <c r="Q39" s="296" t="str">
        <f>IF(tab_MD[[#This Row],[md_prf_erg]]="ja",tab_MD[[#This Row],[md_zuwf_zukunft]],IF(tab_MD[[#This Row],[md_prf_erg]]="nein",0,IF(tab_MD[[#This Row],[md_prf_erg]]="teilweise",-1,"")))</f>
        <v/>
      </c>
      <c r="R39" s="110"/>
      <c r="S39" s="109" t="b">
        <f>AND(OR(AND(tab_MD[[#This Row],[md_zuwf_bisher]]="",tab_MD[[#This Row],[md_zuwf_zukunft]]=""),AND(OR(tab_MD[[#This Row],[md_zuwf_bisher]]&lt;&gt;"",tab_MD[[#This Row],[md_zuwf_zukunft]]&lt;&gt;""),tab_MD[[#This Row],[md_prf_erg]]&lt;&gt;"")),tab_MD[[#This Row],[md_prf_bisher]]&lt;&gt;-1,tab_MD[[#This Row],[md_prf_zukunft]]&lt;&gt;-1)</f>
        <v>1</v>
      </c>
      <c r="T39" s="219" t="str">
        <f>IF(tab_MD[[#This Row],[md_gegenstand]]&lt;&gt;"",IF(SUM(tab_MD[[#This Row],[md_kosten_bisher]:[md_zuwf_zukunft]])&gt;0,"ja","nein"),"")</f>
        <v/>
      </c>
    </row>
    <row r="40" spans="1:20" ht="48" hidden="1" customHeight="1" x14ac:dyDescent="0.3">
      <c r="A40" s="90">
        <f t="shared" si="1"/>
        <v>38</v>
      </c>
      <c r="B40" s="195" t="str">
        <f>IFERROR(IF(tab_MP[[#This Row],[mp_gegenstand]]&lt;&gt;"",tab_MP[[#This Row],[mp_gegenstand]],""),"")</f>
        <v/>
      </c>
      <c r="C40" s="196" t="str">
        <f>IFERROR(IF(tab_MP[[#This Row],[mp_kategorie]]&lt;&gt;"",tab_MP[[#This Row],[mp_kategorie]],""),"")</f>
        <v/>
      </c>
      <c r="D40" s="196" t="str">
        <f>IFERROR(IF(tab_MP[[#This Row],[mp_subkategorie]]&lt;&gt;"",tab_MP[[#This Row],[mp_subkategorie]],""),"")</f>
        <v/>
      </c>
      <c r="E40" s="196" t="str">
        <f>IFERROR(IF(tab_MP[[#This Row],[mp_ort]]&lt;&gt;"",tab_MP[[#This Row],[mp_ort]],""),"")</f>
        <v/>
      </c>
      <c r="F40" s="369" t="str">
        <f>IFERROR(IF(tab_MP[[#This Row],[mp_beschreibung]]&lt;&gt;"",tab_MP[[#This Row],[mp_beschreibung]],""),"")</f>
        <v/>
      </c>
      <c r="G40" s="315" t="str">
        <f>IFERROR(IF(tab_MP[[#This Row],[prf_mp_ges]]&lt;&gt;"",tab_MP[[#This Row],[prf_mp_ges]],""),"")</f>
        <v/>
      </c>
      <c r="H40" s="362"/>
      <c r="I40" s="362"/>
      <c r="J40" s="363"/>
      <c r="K40" s="363"/>
      <c r="L40" s="208"/>
      <c r="M40" s="209"/>
      <c r="N40" s="106"/>
      <c r="O40" s="107" t="str">
        <f>IF(AND(tab_MD[[#This Row],[md_prf_erg]]&lt;&gt;"",tab_MD[[#This Row],[md_prf_bisher]]&gt;=0,tab_MD[[#This Row],[md_prf_zukunft]]&gt;=0),tab_MD[[#This Row],[md_prf_bisher]]+tab_MD[[#This Row],[md_prf_zukunft]],"")</f>
        <v/>
      </c>
      <c r="P40" s="297" t="str">
        <f>IF(tab_MD[[#This Row],[md_prf_erg]]="ja",tab_MD[[#This Row],[md_zuwf_bisher]],IF(tab_MD[[#This Row],[md_prf_erg]]="nein",0,IF(tab_MD[[#This Row],[md_prf_erg]]="teilweise",-1,"")))</f>
        <v/>
      </c>
      <c r="Q40" s="297" t="str">
        <f>IF(tab_MD[[#This Row],[md_prf_erg]]="ja",tab_MD[[#This Row],[md_zuwf_zukunft]],IF(tab_MD[[#This Row],[md_prf_erg]]="nein",0,IF(tab_MD[[#This Row],[md_prf_erg]]="teilweise",-1,"")))</f>
        <v/>
      </c>
      <c r="R40" s="110"/>
      <c r="S40" s="108" t="b">
        <f>AND(OR(AND(tab_MD[[#This Row],[md_zuwf_bisher]]="",tab_MD[[#This Row],[md_zuwf_zukunft]]=""),AND(OR(tab_MD[[#This Row],[md_zuwf_bisher]]&lt;&gt;"",tab_MD[[#This Row],[md_zuwf_zukunft]]&lt;&gt;""),tab_MD[[#This Row],[md_prf_erg]]&lt;&gt;"")),tab_MD[[#This Row],[md_prf_bisher]]&lt;&gt;-1,tab_MD[[#This Row],[md_prf_zukunft]]&lt;&gt;-1)</f>
        <v>1</v>
      </c>
      <c r="T40" s="219" t="str">
        <f>IF(tab_MD[[#This Row],[md_gegenstand]]&lt;&gt;"",IF(SUM(tab_MD[[#This Row],[md_kosten_bisher]:[md_zuwf_zukunft]])&gt;0,"ja","nein"),"")</f>
        <v/>
      </c>
    </row>
    <row r="41" spans="1:20" ht="48" hidden="1" customHeight="1" x14ac:dyDescent="0.3">
      <c r="A41" s="90">
        <f t="shared" si="1"/>
        <v>39</v>
      </c>
      <c r="B41" s="195" t="str">
        <f>IFERROR(IF(tab_MP[[#This Row],[mp_gegenstand]]&lt;&gt;"",tab_MP[[#This Row],[mp_gegenstand]],""),"")</f>
        <v/>
      </c>
      <c r="C41" s="196" t="str">
        <f>IFERROR(IF(tab_MP[[#This Row],[mp_kategorie]]&lt;&gt;"",tab_MP[[#This Row],[mp_kategorie]],""),"")</f>
        <v/>
      </c>
      <c r="D41" s="196" t="str">
        <f>IFERROR(IF(tab_MP[[#This Row],[mp_subkategorie]]&lt;&gt;"",tab_MP[[#This Row],[mp_subkategorie]],""),"")</f>
        <v/>
      </c>
      <c r="E41" s="196" t="str">
        <f>IFERROR(IF(tab_MP[[#This Row],[mp_ort]]&lt;&gt;"",tab_MP[[#This Row],[mp_ort]],""),"")</f>
        <v/>
      </c>
      <c r="F41" s="369" t="str">
        <f>IFERROR(IF(tab_MP[[#This Row],[mp_beschreibung]]&lt;&gt;"",tab_MP[[#This Row],[mp_beschreibung]],""),"")</f>
        <v/>
      </c>
      <c r="G41" s="315" t="str">
        <f>IFERROR(IF(tab_MP[[#This Row],[prf_mp_ges]]&lt;&gt;"",tab_MP[[#This Row],[prf_mp_ges]],""),"")</f>
        <v/>
      </c>
      <c r="H41" s="362"/>
      <c r="I41" s="362"/>
      <c r="J41" s="363"/>
      <c r="K41" s="363"/>
      <c r="L41" s="208"/>
      <c r="M41" s="209"/>
      <c r="N41" s="103"/>
      <c r="O41" s="104" t="str">
        <f>IF(AND(tab_MD[[#This Row],[md_prf_erg]]&lt;&gt;"",tab_MD[[#This Row],[md_prf_bisher]]&gt;=0,tab_MD[[#This Row],[md_prf_zukunft]]&gt;=0),tab_MD[[#This Row],[md_prf_bisher]]+tab_MD[[#This Row],[md_prf_zukunft]],"")</f>
        <v/>
      </c>
      <c r="P41" s="296" t="str">
        <f>IF(tab_MD[[#This Row],[md_prf_erg]]="ja",tab_MD[[#This Row],[md_zuwf_bisher]],IF(tab_MD[[#This Row],[md_prf_erg]]="nein",0,IF(tab_MD[[#This Row],[md_prf_erg]]="teilweise",-1,"")))</f>
        <v/>
      </c>
      <c r="Q41" s="296" t="str">
        <f>IF(tab_MD[[#This Row],[md_prf_erg]]="ja",tab_MD[[#This Row],[md_zuwf_zukunft]],IF(tab_MD[[#This Row],[md_prf_erg]]="nein",0,IF(tab_MD[[#This Row],[md_prf_erg]]="teilweise",-1,"")))</f>
        <v/>
      </c>
      <c r="R41" s="110"/>
      <c r="S41" s="109" t="b">
        <f>AND(OR(AND(tab_MD[[#This Row],[md_zuwf_bisher]]="",tab_MD[[#This Row],[md_zuwf_zukunft]]=""),AND(OR(tab_MD[[#This Row],[md_zuwf_bisher]]&lt;&gt;"",tab_MD[[#This Row],[md_zuwf_zukunft]]&lt;&gt;""),tab_MD[[#This Row],[md_prf_erg]]&lt;&gt;"")),tab_MD[[#This Row],[md_prf_bisher]]&lt;&gt;-1,tab_MD[[#This Row],[md_prf_zukunft]]&lt;&gt;-1)</f>
        <v>1</v>
      </c>
      <c r="T41" s="219" t="str">
        <f>IF(tab_MD[[#This Row],[md_gegenstand]]&lt;&gt;"",IF(SUM(tab_MD[[#This Row],[md_kosten_bisher]:[md_zuwf_zukunft]])&gt;0,"ja","nein"),"")</f>
        <v/>
      </c>
    </row>
    <row r="42" spans="1:20" ht="48" hidden="1" customHeight="1" x14ac:dyDescent="0.3">
      <c r="A42" s="90">
        <f t="shared" si="1"/>
        <v>40</v>
      </c>
      <c r="B42" s="195" t="str">
        <f>IFERROR(IF(tab_MP[[#This Row],[mp_gegenstand]]&lt;&gt;"",tab_MP[[#This Row],[mp_gegenstand]],""),"")</f>
        <v/>
      </c>
      <c r="C42" s="196" t="str">
        <f>IFERROR(IF(tab_MP[[#This Row],[mp_kategorie]]&lt;&gt;"",tab_MP[[#This Row],[mp_kategorie]],""),"")</f>
        <v/>
      </c>
      <c r="D42" s="196" t="str">
        <f>IFERROR(IF(tab_MP[[#This Row],[mp_subkategorie]]&lt;&gt;"",tab_MP[[#This Row],[mp_subkategorie]],""),"")</f>
        <v/>
      </c>
      <c r="E42" s="196" t="str">
        <f>IFERROR(IF(tab_MP[[#This Row],[mp_ort]]&lt;&gt;"",tab_MP[[#This Row],[mp_ort]],""),"")</f>
        <v/>
      </c>
      <c r="F42" s="369" t="str">
        <f>IFERROR(IF(tab_MP[[#This Row],[mp_beschreibung]]&lt;&gt;"",tab_MP[[#This Row],[mp_beschreibung]],""),"")</f>
        <v/>
      </c>
      <c r="G42" s="315" t="str">
        <f>IFERROR(IF(tab_MP[[#This Row],[prf_mp_ges]]&lt;&gt;"",tab_MP[[#This Row],[prf_mp_ges]],""),"")</f>
        <v/>
      </c>
      <c r="H42" s="362"/>
      <c r="I42" s="362"/>
      <c r="J42" s="363"/>
      <c r="K42" s="363"/>
      <c r="L42" s="208"/>
      <c r="M42" s="209"/>
      <c r="N42" s="106"/>
      <c r="O42" s="107" t="str">
        <f>IF(AND(tab_MD[[#This Row],[md_prf_erg]]&lt;&gt;"",tab_MD[[#This Row],[md_prf_bisher]]&gt;=0,tab_MD[[#This Row],[md_prf_zukunft]]&gt;=0),tab_MD[[#This Row],[md_prf_bisher]]+tab_MD[[#This Row],[md_prf_zukunft]],"")</f>
        <v/>
      </c>
      <c r="P42" s="297" t="str">
        <f>IF(tab_MD[[#This Row],[md_prf_erg]]="ja",tab_MD[[#This Row],[md_zuwf_bisher]],IF(tab_MD[[#This Row],[md_prf_erg]]="nein",0,IF(tab_MD[[#This Row],[md_prf_erg]]="teilweise",-1,"")))</f>
        <v/>
      </c>
      <c r="Q42" s="297" t="str">
        <f>IF(tab_MD[[#This Row],[md_prf_erg]]="ja",tab_MD[[#This Row],[md_zuwf_zukunft]],IF(tab_MD[[#This Row],[md_prf_erg]]="nein",0,IF(tab_MD[[#This Row],[md_prf_erg]]="teilweise",-1,"")))</f>
        <v/>
      </c>
      <c r="R42" s="110"/>
      <c r="S42" s="108" t="b">
        <f>AND(OR(AND(tab_MD[[#This Row],[md_zuwf_bisher]]="",tab_MD[[#This Row],[md_zuwf_zukunft]]=""),AND(OR(tab_MD[[#This Row],[md_zuwf_bisher]]&lt;&gt;"",tab_MD[[#This Row],[md_zuwf_zukunft]]&lt;&gt;""),tab_MD[[#This Row],[md_prf_erg]]&lt;&gt;"")),tab_MD[[#This Row],[md_prf_bisher]]&lt;&gt;-1,tab_MD[[#This Row],[md_prf_zukunft]]&lt;&gt;-1)</f>
        <v>1</v>
      </c>
      <c r="T42" s="219" t="str">
        <f>IF(tab_MD[[#This Row],[md_gegenstand]]&lt;&gt;"",IF(SUM(tab_MD[[#This Row],[md_kosten_bisher]:[md_zuwf_zukunft]])&gt;0,"ja","nein"),"")</f>
        <v/>
      </c>
    </row>
    <row r="43" spans="1:20" ht="48" hidden="1" customHeight="1" x14ac:dyDescent="0.3">
      <c r="A43" s="90">
        <f t="shared" si="1"/>
        <v>41</v>
      </c>
      <c r="B43" s="195" t="str">
        <f>IFERROR(IF(tab_MP[[#This Row],[mp_gegenstand]]&lt;&gt;"",tab_MP[[#This Row],[mp_gegenstand]],""),"")</f>
        <v/>
      </c>
      <c r="C43" s="196" t="str">
        <f>IFERROR(IF(tab_MP[[#This Row],[mp_kategorie]]&lt;&gt;"",tab_MP[[#This Row],[mp_kategorie]],""),"")</f>
        <v/>
      </c>
      <c r="D43" s="196" t="str">
        <f>IFERROR(IF(tab_MP[[#This Row],[mp_subkategorie]]&lt;&gt;"",tab_MP[[#This Row],[mp_subkategorie]],""),"")</f>
        <v/>
      </c>
      <c r="E43" s="196" t="str">
        <f>IFERROR(IF(tab_MP[[#This Row],[mp_ort]]&lt;&gt;"",tab_MP[[#This Row],[mp_ort]],""),"")</f>
        <v/>
      </c>
      <c r="F43" s="369" t="str">
        <f>IFERROR(IF(tab_MP[[#This Row],[mp_beschreibung]]&lt;&gt;"",tab_MP[[#This Row],[mp_beschreibung]],""),"")</f>
        <v/>
      </c>
      <c r="G43" s="315" t="str">
        <f>IFERROR(IF(tab_MP[[#This Row],[prf_mp_ges]]&lt;&gt;"",tab_MP[[#This Row],[prf_mp_ges]],""),"")</f>
        <v/>
      </c>
      <c r="H43" s="362"/>
      <c r="I43" s="362"/>
      <c r="J43" s="363"/>
      <c r="K43" s="363"/>
      <c r="L43" s="208"/>
      <c r="M43" s="209"/>
      <c r="N43" s="103"/>
      <c r="O43" s="104" t="str">
        <f>IF(AND(tab_MD[[#This Row],[md_prf_erg]]&lt;&gt;"",tab_MD[[#This Row],[md_prf_bisher]]&gt;=0,tab_MD[[#This Row],[md_prf_zukunft]]&gt;=0),tab_MD[[#This Row],[md_prf_bisher]]+tab_MD[[#This Row],[md_prf_zukunft]],"")</f>
        <v/>
      </c>
      <c r="P43" s="296" t="str">
        <f>IF(tab_MD[[#This Row],[md_prf_erg]]="ja",tab_MD[[#This Row],[md_zuwf_bisher]],IF(tab_MD[[#This Row],[md_prf_erg]]="nein",0,IF(tab_MD[[#This Row],[md_prf_erg]]="teilweise",-1,"")))</f>
        <v/>
      </c>
      <c r="Q43" s="296" t="str">
        <f>IF(tab_MD[[#This Row],[md_prf_erg]]="ja",tab_MD[[#This Row],[md_zuwf_zukunft]],IF(tab_MD[[#This Row],[md_prf_erg]]="nein",0,IF(tab_MD[[#This Row],[md_prf_erg]]="teilweise",-1,"")))</f>
        <v/>
      </c>
      <c r="R43" s="110"/>
      <c r="S43" s="109" t="b">
        <f>AND(OR(AND(tab_MD[[#This Row],[md_zuwf_bisher]]="",tab_MD[[#This Row],[md_zuwf_zukunft]]=""),AND(OR(tab_MD[[#This Row],[md_zuwf_bisher]]&lt;&gt;"",tab_MD[[#This Row],[md_zuwf_zukunft]]&lt;&gt;""),tab_MD[[#This Row],[md_prf_erg]]&lt;&gt;"")),tab_MD[[#This Row],[md_prf_bisher]]&lt;&gt;-1,tab_MD[[#This Row],[md_prf_zukunft]]&lt;&gt;-1)</f>
        <v>1</v>
      </c>
      <c r="T43" s="219" t="str">
        <f>IF(tab_MD[[#This Row],[md_gegenstand]]&lt;&gt;"",IF(SUM(tab_MD[[#This Row],[md_kosten_bisher]:[md_zuwf_zukunft]])&gt;0,"ja","nein"),"")</f>
        <v/>
      </c>
    </row>
    <row r="44" spans="1:20" ht="48" hidden="1" customHeight="1" x14ac:dyDescent="0.3">
      <c r="A44" s="90">
        <f t="shared" si="1"/>
        <v>42</v>
      </c>
      <c r="B44" s="195" t="str">
        <f>IFERROR(IF(tab_MP[[#This Row],[mp_gegenstand]]&lt;&gt;"",tab_MP[[#This Row],[mp_gegenstand]],""),"")</f>
        <v/>
      </c>
      <c r="C44" s="196" t="str">
        <f>IFERROR(IF(tab_MP[[#This Row],[mp_kategorie]]&lt;&gt;"",tab_MP[[#This Row],[mp_kategorie]],""),"")</f>
        <v/>
      </c>
      <c r="D44" s="196" t="str">
        <f>IFERROR(IF(tab_MP[[#This Row],[mp_subkategorie]]&lt;&gt;"",tab_MP[[#This Row],[mp_subkategorie]],""),"")</f>
        <v/>
      </c>
      <c r="E44" s="196" t="str">
        <f>IFERROR(IF(tab_MP[[#This Row],[mp_ort]]&lt;&gt;"",tab_MP[[#This Row],[mp_ort]],""),"")</f>
        <v/>
      </c>
      <c r="F44" s="369" t="str">
        <f>IFERROR(IF(tab_MP[[#This Row],[mp_beschreibung]]&lt;&gt;"",tab_MP[[#This Row],[mp_beschreibung]],""),"")</f>
        <v/>
      </c>
      <c r="G44" s="315" t="str">
        <f>IFERROR(IF(tab_MP[[#This Row],[prf_mp_ges]]&lt;&gt;"",tab_MP[[#This Row],[prf_mp_ges]],""),"")</f>
        <v/>
      </c>
      <c r="H44" s="362"/>
      <c r="I44" s="362"/>
      <c r="J44" s="363"/>
      <c r="K44" s="363"/>
      <c r="L44" s="208"/>
      <c r="M44" s="209"/>
      <c r="N44" s="106"/>
      <c r="O44" s="107" t="str">
        <f>IF(AND(tab_MD[[#This Row],[md_prf_erg]]&lt;&gt;"",tab_MD[[#This Row],[md_prf_bisher]]&gt;=0,tab_MD[[#This Row],[md_prf_zukunft]]&gt;=0),tab_MD[[#This Row],[md_prf_bisher]]+tab_MD[[#This Row],[md_prf_zukunft]],"")</f>
        <v/>
      </c>
      <c r="P44" s="297" t="str">
        <f>IF(tab_MD[[#This Row],[md_prf_erg]]="ja",tab_MD[[#This Row],[md_zuwf_bisher]],IF(tab_MD[[#This Row],[md_prf_erg]]="nein",0,IF(tab_MD[[#This Row],[md_prf_erg]]="teilweise",-1,"")))</f>
        <v/>
      </c>
      <c r="Q44" s="297" t="str">
        <f>IF(tab_MD[[#This Row],[md_prf_erg]]="ja",tab_MD[[#This Row],[md_zuwf_zukunft]],IF(tab_MD[[#This Row],[md_prf_erg]]="nein",0,IF(tab_MD[[#This Row],[md_prf_erg]]="teilweise",-1,"")))</f>
        <v/>
      </c>
      <c r="R44" s="110"/>
      <c r="S44" s="108" t="b">
        <f>AND(OR(AND(tab_MD[[#This Row],[md_zuwf_bisher]]="",tab_MD[[#This Row],[md_zuwf_zukunft]]=""),AND(OR(tab_MD[[#This Row],[md_zuwf_bisher]]&lt;&gt;"",tab_MD[[#This Row],[md_zuwf_zukunft]]&lt;&gt;""),tab_MD[[#This Row],[md_prf_erg]]&lt;&gt;"")),tab_MD[[#This Row],[md_prf_bisher]]&lt;&gt;-1,tab_MD[[#This Row],[md_prf_zukunft]]&lt;&gt;-1)</f>
        <v>1</v>
      </c>
      <c r="T44" s="219" t="str">
        <f>IF(tab_MD[[#This Row],[md_gegenstand]]&lt;&gt;"",IF(SUM(tab_MD[[#This Row],[md_kosten_bisher]:[md_zuwf_zukunft]])&gt;0,"ja","nein"),"")</f>
        <v/>
      </c>
    </row>
    <row r="45" spans="1:20" ht="48" hidden="1" customHeight="1" x14ac:dyDescent="0.3">
      <c r="A45" s="90">
        <f t="shared" si="1"/>
        <v>43</v>
      </c>
      <c r="B45" s="195" t="str">
        <f>IFERROR(IF(tab_MP[[#This Row],[mp_gegenstand]]&lt;&gt;"",tab_MP[[#This Row],[mp_gegenstand]],""),"")</f>
        <v/>
      </c>
      <c r="C45" s="196" t="str">
        <f>IFERROR(IF(tab_MP[[#This Row],[mp_kategorie]]&lt;&gt;"",tab_MP[[#This Row],[mp_kategorie]],""),"")</f>
        <v/>
      </c>
      <c r="D45" s="196" t="str">
        <f>IFERROR(IF(tab_MP[[#This Row],[mp_subkategorie]]&lt;&gt;"",tab_MP[[#This Row],[mp_subkategorie]],""),"")</f>
        <v/>
      </c>
      <c r="E45" s="196" t="str">
        <f>IFERROR(IF(tab_MP[[#This Row],[mp_ort]]&lt;&gt;"",tab_MP[[#This Row],[mp_ort]],""),"")</f>
        <v/>
      </c>
      <c r="F45" s="369" t="str">
        <f>IFERROR(IF(tab_MP[[#This Row],[mp_beschreibung]]&lt;&gt;"",tab_MP[[#This Row],[mp_beschreibung]],""),"")</f>
        <v/>
      </c>
      <c r="G45" s="315" t="str">
        <f>IFERROR(IF(tab_MP[[#This Row],[prf_mp_ges]]&lt;&gt;"",tab_MP[[#This Row],[prf_mp_ges]],""),"")</f>
        <v/>
      </c>
      <c r="H45" s="362"/>
      <c r="I45" s="362"/>
      <c r="J45" s="363"/>
      <c r="K45" s="363"/>
      <c r="L45" s="208"/>
      <c r="M45" s="209"/>
      <c r="N45" s="103"/>
      <c r="O45" s="104" t="str">
        <f>IF(AND(tab_MD[[#This Row],[md_prf_erg]]&lt;&gt;"",tab_MD[[#This Row],[md_prf_bisher]]&gt;=0,tab_MD[[#This Row],[md_prf_zukunft]]&gt;=0),tab_MD[[#This Row],[md_prf_bisher]]+tab_MD[[#This Row],[md_prf_zukunft]],"")</f>
        <v/>
      </c>
      <c r="P45" s="296" t="str">
        <f>IF(tab_MD[[#This Row],[md_prf_erg]]="ja",tab_MD[[#This Row],[md_zuwf_bisher]],IF(tab_MD[[#This Row],[md_prf_erg]]="nein",0,IF(tab_MD[[#This Row],[md_prf_erg]]="teilweise",-1,"")))</f>
        <v/>
      </c>
      <c r="Q45" s="296" t="str">
        <f>IF(tab_MD[[#This Row],[md_prf_erg]]="ja",tab_MD[[#This Row],[md_zuwf_zukunft]],IF(tab_MD[[#This Row],[md_prf_erg]]="nein",0,IF(tab_MD[[#This Row],[md_prf_erg]]="teilweise",-1,"")))</f>
        <v/>
      </c>
      <c r="R45" s="110"/>
      <c r="S45" s="109" t="b">
        <f>AND(OR(AND(tab_MD[[#This Row],[md_zuwf_bisher]]="",tab_MD[[#This Row],[md_zuwf_zukunft]]=""),AND(OR(tab_MD[[#This Row],[md_zuwf_bisher]]&lt;&gt;"",tab_MD[[#This Row],[md_zuwf_zukunft]]&lt;&gt;""),tab_MD[[#This Row],[md_prf_erg]]&lt;&gt;"")),tab_MD[[#This Row],[md_prf_bisher]]&lt;&gt;-1,tab_MD[[#This Row],[md_prf_zukunft]]&lt;&gt;-1)</f>
        <v>1</v>
      </c>
      <c r="T45" s="219" t="str">
        <f>IF(tab_MD[[#This Row],[md_gegenstand]]&lt;&gt;"",IF(SUM(tab_MD[[#This Row],[md_kosten_bisher]:[md_zuwf_zukunft]])&gt;0,"ja","nein"),"")</f>
        <v/>
      </c>
    </row>
    <row r="46" spans="1:20" ht="48" hidden="1" customHeight="1" x14ac:dyDescent="0.3">
      <c r="A46" s="90">
        <f t="shared" si="1"/>
        <v>44</v>
      </c>
      <c r="B46" s="195" t="str">
        <f>IFERROR(IF(tab_MP[[#This Row],[mp_gegenstand]]&lt;&gt;"",tab_MP[[#This Row],[mp_gegenstand]],""),"")</f>
        <v/>
      </c>
      <c r="C46" s="196" t="str">
        <f>IFERROR(IF(tab_MP[[#This Row],[mp_kategorie]]&lt;&gt;"",tab_MP[[#This Row],[mp_kategorie]],""),"")</f>
        <v/>
      </c>
      <c r="D46" s="196" t="str">
        <f>IFERROR(IF(tab_MP[[#This Row],[mp_subkategorie]]&lt;&gt;"",tab_MP[[#This Row],[mp_subkategorie]],""),"")</f>
        <v/>
      </c>
      <c r="E46" s="196" t="str">
        <f>IFERROR(IF(tab_MP[[#This Row],[mp_ort]]&lt;&gt;"",tab_MP[[#This Row],[mp_ort]],""),"")</f>
        <v/>
      </c>
      <c r="F46" s="369" t="str">
        <f>IFERROR(IF(tab_MP[[#This Row],[mp_beschreibung]]&lt;&gt;"",tab_MP[[#This Row],[mp_beschreibung]],""),"")</f>
        <v/>
      </c>
      <c r="G46" s="315" t="str">
        <f>IFERROR(IF(tab_MP[[#This Row],[prf_mp_ges]]&lt;&gt;"",tab_MP[[#This Row],[prf_mp_ges]],""),"")</f>
        <v/>
      </c>
      <c r="H46" s="362"/>
      <c r="I46" s="362"/>
      <c r="J46" s="363"/>
      <c r="K46" s="363"/>
      <c r="L46" s="208"/>
      <c r="M46" s="209"/>
      <c r="N46" s="106"/>
      <c r="O46" s="107" t="str">
        <f>IF(AND(tab_MD[[#This Row],[md_prf_erg]]&lt;&gt;"",tab_MD[[#This Row],[md_prf_bisher]]&gt;=0,tab_MD[[#This Row],[md_prf_zukunft]]&gt;=0),tab_MD[[#This Row],[md_prf_bisher]]+tab_MD[[#This Row],[md_prf_zukunft]],"")</f>
        <v/>
      </c>
      <c r="P46" s="297" t="str">
        <f>IF(tab_MD[[#This Row],[md_prf_erg]]="ja",tab_MD[[#This Row],[md_zuwf_bisher]],IF(tab_MD[[#This Row],[md_prf_erg]]="nein",0,IF(tab_MD[[#This Row],[md_prf_erg]]="teilweise",-1,"")))</f>
        <v/>
      </c>
      <c r="Q46" s="297" t="str">
        <f>IF(tab_MD[[#This Row],[md_prf_erg]]="ja",tab_MD[[#This Row],[md_zuwf_zukunft]],IF(tab_MD[[#This Row],[md_prf_erg]]="nein",0,IF(tab_MD[[#This Row],[md_prf_erg]]="teilweise",-1,"")))</f>
        <v/>
      </c>
      <c r="R46" s="110"/>
      <c r="S46" s="108" t="b">
        <f>AND(OR(AND(tab_MD[[#This Row],[md_zuwf_bisher]]="",tab_MD[[#This Row],[md_zuwf_zukunft]]=""),AND(OR(tab_MD[[#This Row],[md_zuwf_bisher]]&lt;&gt;"",tab_MD[[#This Row],[md_zuwf_zukunft]]&lt;&gt;""),tab_MD[[#This Row],[md_prf_erg]]&lt;&gt;"")),tab_MD[[#This Row],[md_prf_bisher]]&lt;&gt;-1,tab_MD[[#This Row],[md_prf_zukunft]]&lt;&gt;-1)</f>
        <v>1</v>
      </c>
      <c r="T46" s="219" t="str">
        <f>IF(tab_MD[[#This Row],[md_gegenstand]]&lt;&gt;"",IF(SUM(tab_MD[[#This Row],[md_kosten_bisher]:[md_zuwf_zukunft]])&gt;0,"ja","nein"),"")</f>
        <v/>
      </c>
    </row>
    <row r="47" spans="1:20" ht="48" hidden="1" customHeight="1" x14ac:dyDescent="0.3">
      <c r="A47" s="90">
        <f t="shared" si="1"/>
        <v>45</v>
      </c>
      <c r="B47" s="195" t="str">
        <f>IFERROR(IF(tab_MP[[#This Row],[mp_gegenstand]]&lt;&gt;"",tab_MP[[#This Row],[mp_gegenstand]],""),"")</f>
        <v/>
      </c>
      <c r="C47" s="196" t="str">
        <f>IFERROR(IF(tab_MP[[#This Row],[mp_kategorie]]&lt;&gt;"",tab_MP[[#This Row],[mp_kategorie]],""),"")</f>
        <v/>
      </c>
      <c r="D47" s="196" t="str">
        <f>IFERROR(IF(tab_MP[[#This Row],[mp_subkategorie]]&lt;&gt;"",tab_MP[[#This Row],[mp_subkategorie]],""),"")</f>
        <v/>
      </c>
      <c r="E47" s="196" t="str">
        <f>IFERROR(IF(tab_MP[[#This Row],[mp_ort]]&lt;&gt;"",tab_MP[[#This Row],[mp_ort]],""),"")</f>
        <v/>
      </c>
      <c r="F47" s="369" t="str">
        <f>IFERROR(IF(tab_MP[[#This Row],[mp_beschreibung]]&lt;&gt;"",tab_MP[[#This Row],[mp_beschreibung]],""),"")</f>
        <v/>
      </c>
      <c r="G47" s="315" t="str">
        <f>IFERROR(IF(tab_MP[[#This Row],[prf_mp_ges]]&lt;&gt;"",tab_MP[[#This Row],[prf_mp_ges]],""),"")</f>
        <v/>
      </c>
      <c r="H47" s="362"/>
      <c r="I47" s="362"/>
      <c r="J47" s="363"/>
      <c r="K47" s="363"/>
      <c r="L47" s="208"/>
      <c r="M47" s="209"/>
      <c r="N47" s="103"/>
      <c r="O47" s="104" t="str">
        <f>IF(AND(tab_MD[[#This Row],[md_prf_erg]]&lt;&gt;"",tab_MD[[#This Row],[md_prf_bisher]]&gt;=0,tab_MD[[#This Row],[md_prf_zukunft]]&gt;=0),tab_MD[[#This Row],[md_prf_bisher]]+tab_MD[[#This Row],[md_prf_zukunft]],"")</f>
        <v/>
      </c>
      <c r="P47" s="296" t="str">
        <f>IF(tab_MD[[#This Row],[md_prf_erg]]="ja",tab_MD[[#This Row],[md_zuwf_bisher]],IF(tab_MD[[#This Row],[md_prf_erg]]="nein",0,IF(tab_MD[[#This Row],[md_prf_erg]]="teilweise",-1,"")))</f>
        <v/>
      </c>
      <c r="Q47" s="296" t="str">
        <f>IF(tab_MD[[#This Row],[md_prf_erg]]="ja",tab_MD[[#This Row],[md_zuwf_zukunft]],IF(tab_MD[[#This Row],[md_prf_erg]]="nein",0,IF(tab_MD[[#This Row],[md_prf_erg]]="teilweise",-1,"")))</f>
        <v/>
      </c>
      <c r="R47" s="110"/>
      <c r="S47" s="109" t="b">
        <f>AND(OR(AND(tab_MD[[#This Row],[md_zuwf_bisher]]="",tab_MD[[#This Row],[md_zuwf_zukunft]]=""),AND(OR(tab_MD[[#This Row],[md_zuwf_bisher]]&lt;&gt;"",tab_MD[[#This Row],[md_zuwf_zukunft]]&lt;&gt;""),tab_MD[[#This Row],[md_prf_erg]]&lt;&gt;"")),tab_MD[[#This Row],[md_prf_bisher]]&lt;&gt;-1,tab_MD[[#This Row],[md_prf_zukunft]]&lt;&gt;-1)</f>
        <v>1</v>
      </c>
      <c r="T47" s="219" t="str">
        <f>IF(tab_MD[[#This Row],[md_gegenstand]]&lt;&gt;"",IF(SUM(tab_MD[[#This Row],[md_kosten_bisher]:[md_zuwf_zukunft]])&gt;0,"ja","nein"),"")</f>
        <v/>
      </c>
    </row>
    <row r="48" spans="1:20" ht="48" hidden="1" customHeight="1" x14ac:dyDescent="0.3">
      <c r="A48" s="90">
        <f t="shared" si="1"/>
        <v>46</v>
      </c>
      <c r="B48" s="195" t="str">
        <f>IFERROR(IF(tab_MP[[#This Row],[mp_gegenstand]]&lt;&gt;"",tab_MP[[#This Row],[mp_gegenstand]],""),"")</f>
        <v/>
      </c>
      <c r="C48" s="196" t="str">
        <f>IFERROR(IF(tab_MP[[#This Row],[mp_kategorie]]&lt;&gt;"",tab_MP[[#This Row],[mp_kategorie]],""),"")</f>
        <v/>
      </c>
      <c r="D48" s="196" t="str">
        <f>IFERROR(IF(tab_MP[[#This Row],[mp_subkategorie]]&lt;&gt;"",tab_MP[[#This Row],[mp_subkategorie]],""),"")</f>
        <v/>
      </c>
      <c r="E48" s="196" t="str">
        <f>IFERROR(IF(tab_MP[[#This Row],[mp_ort]]&lt;&gt;"",tab_MP[[#This Row],[mp_ort]],""),"")</f>
        <v/>
      </c>
      <c r="F48" s="369" t="str">
        <f>IFERROR(IF(tab_MP[[#This Row],[mp_beschreibung]]&lt;&gt;"",tab_MP[[#This Row],[mp_beschreibung]],""),"")</f>
        <v/>
      </c>
      <c r="G48" s="315" t="str">
        <f>IFERROR(IF(tab_MP[[#This Row],[prf_mp_ges]]&lt;&gt;"",tab_MP[[#This Row],[prf_mp_ges]],""),"")</f>
        <v/>
      </c>
      <c r="H48" s="362"/>
      <c r="I48" s="362"/>
      <c r="J48" s="363"/>
      <c r="K48" s="363"/>
      <c r="L48" s="208"/>
      <c r="M48" s="209"/>
      <c r="N48" s="106"/>
      <c r="O48" s="107" t="str">
        <f>IF(AND(tab_MD[[#This Row],[md_prf_erg]]&lt;&gt;"",tab_MD[[#This Row],[md_prf_bisher]]&gt;=0,tab_MD[[#This Row],[md_prf_zukunft]]&gt;=0),tab_MD[[#This Row],[md_prf_bisher]]+tab_MD[[#This Row],[md_prf_zukunft]],"")</f>
        <v/>
      </c>
      <c r="P48" s="297" t="str">
        <f>IF(tab_MD[[#This Row],[md_prf_erg]]="ja",tab_MD[[#This Row],[md_zuwf_bisher]],IF(tab_MD[[#This Row],[md_prf_erg]]="nein",0,IF(tab_MD[[#This Row],[md_prf_erg]]="teilweise",-1,"")))</f>
        <v/>
      </c>
      <c r="Q48" s="297" t="str">
        <f>IF(tab_MD[[#This Row],[md_prf_erg]]="ja",tab_MD[[#This Row],[md_zuwf_zukunft]],IF(tab_MD[[#This Row],[md_prf_erg]]="nein",0,IF(tab_MD[[#This Row],[md_prf_erg]]="teilweise",-1,"")))</f>
        <v/>
      </c>
      <c r="R48" s="110"/>
      <c r="S48" s="108" t="b">
        <f>AND(OR(AND(tab_MD[[#This Row],[md_zuwf_bisher]]="",tab_MD[[#This Row],[md_zuwf_zukunft]]=""),AND(OR(tab_MD[[#This Row],[md_zuwf_bisher]]&lt;&gt;"",tab_MD[[#This Row],[md_zuwf_zukunft]]&lt;&gt;""),tab_MD[[#This Row],[md_prf_erg]]&lt;&gt;"")),tab_MD[[#This Row],[md_prf_bisher]]&lt;&gt;-1,tab_MD[[#This Row],[md_prf_zukunft]]&lt;&gt;-1)</f>
        <v>1</v>
      </c>
      <c r="T48" s="219" t="str">
        <f>IF(tab_MD[[#This Row],[md_gegenstand]]&lt;&gt;"",IF(SUM(tab_MD[[#This Row],[md_kosten_bisher]:[md_zuwf_zukunft]])&gt;0,"ja","nein"),"")</f>
        <v/>
      </c>
    </row>
    <row r="49" spans="1:20" ht="48" hidden="1" customHeight="1" x14ac:dyDescent="0.3">
      <c r="A49" s="90">
        <f t="shared" si="1"/>
        <v>47</v>
      </c>
      <c r="B49" s="195" t="str">
        <f>IFERROR(IF(tab_MP[[#This Row],[mp_gegenstand]]&lt;&gt;"",tab_MP[[#This Row],[mp_gegenstand]],""),"")</f>
        <v/>
      </c>
      <c r="C49" s="196" t="str">
        <f>IFERROR(IF(tab_MP[[#This Row],[mp_kategorie]]&lt;&gt;"",tab_MP[[#This Row],[mp_kategorie]],""),"")</f>
        <v/>
      </c>
      <c r="D49" s="196" t="str">
        <f>IFERROR(IF(tab_MP[[#This Row],[mp_subkategorie]]&lt;&gt;"",tab_MP[[#This Row],[mp_subkategorie]],""),"")</f>
        <v/>
      </c>
      <c r="E49" s="196" t="str">
        <f>IFERROR(IF(tab_MP[[#This Row],[mp_ort]]&lt;&gt;"",tab_MP[[#This Row],[mp_ort]],""),"")</f>
        <v/>
      </c>
      <c r="F49" s="369" t="str">
        <f>IFERROR(IF(tab_MP[[#This Row],[mp_beschreibung]]&lt;&gt;"",tab_MP[[#This Row],[mp_beschreibung]],""),"")</f>
        <v/>
      </c>
      <c r="G49" s="315" t="str">
        <f>IFERROR(IF(tab_MP[[#This Row],[prf_mp_ges]]&lt;&gt;"",tab_MP[[#This Row],[prf_mp_ges]],""),"")</f>
        <v/>
      </c>
      <c r="H49" s="362"/>
      <c r="I49" s="362"/>
      <c r="J49" s="363"/>
      <c r="K49" s="363"/>
      <c r="L49" s="208"/>
      <c r="M49" s="209"/>
      <c r="N49" s="103"/>
      <c r="O49" s="104" t="str">
        <f>IF(AND(tab_MD[[#This Row],[md_prf_erg]]&lt;&gt;"",tab_MD[[#This Row],[md_prf_bisher]]&gt;=0,tab_MD[[#This Row],[md_prf_zukunft]]&gt;=0),tab_MD[[#This Row],[md_prf_bisher]]+tab_MD[[#This Row],[md_prf_zukunft]],"")</f>
        <v/>
      </c>
      <c r="P49" s="296" t="str">
        <f>IF(tab_MD[[#This Row],[md_prf_erg]]="ja",tab_MD[[#This Row],[md_zuwf_bisher]],IF(tab_MD[[#This Row],[md_prf_erg]]="nein",0,IF(tab_MD[[#This Row],[md_prf_erg]]="teilweise",-1,"")))</f>
        <v/>
      </c>
      <c r="Q49" s="296" t="str">
        <f>IF(tab_MD[[#This Row],[md_prf_erg]]="ja",tab_MD[[#This Row],[md_zuwf_zukunft]],IF(tab_MD[[#This Row],[md_prf_erg]]="nein",0,IF(tab_MD[[#This Row],[md_prf_erg]]="teilweise",-1,"")))</f>
        <v/>
      </c>
      <c r="R49" s="110"/>
      <c r="S49" s="109" t="b">
        <f>AND(OR(AND(tab_MD[[#This Row],[md_zuwf_bisher]]="",tab_MD[[#This Row],[md_zuwf_zukunft]]=""),AND(OR(tab_MD[[#This Row],[md_zuwf_bisher]]&lt;&gt;"",tab_MD[[#This Row],[md_zuwf_zukunft]]&lt;&gt;""),tab_MD[[#This Row],[md_prf_erg]]&lt;&gt;"")),tab_MD[[#This Row],[md_prf_bisher]]&lt;&gt;-1,tab_MD[[#This Row],[md_prf_zukunft]]&lt;&gt;-1)</f>
        <v>1</v>
      </c>
      <c r="T49" s="219" t="str">
        <f>IF(tab_MD[[#This Row],[md_gegenstand]]&lt;&gt;"",IF(SUM(tab_MD[[#This Row],[md_kosten_bisher]:[md_zuwf_zukunft]])&gt;0,"ja","nein"),"")</f>
        <v/>
      </c>
    </row>
    <row r="50" spans="1:20" ht="48" hidden="1" customHeight="1" x14ac:dyDescent="0.3">
      <c r="A50" s="90">
        <f t="shared" si="1"/>
        <v>48</v>
      </c>
      <c r="B50" s="195" t="str">
        <f>IFERROR(IF(tab_MP[[#This Row],[mp_gegenstand]]&lt;&gt;"",tab_MP[[#This Row],[mp_gegenstand]],""),"")</f>
        <v/>
      </c>
      <c r="C50" s="196" t="str">
        <f>IFERROR(IF(tab_MP[[#This Row],[mp_kategorie]]&lt;&gt;"",tab_MP[[#This Row],[mp_kategorie]],""),"")</f>
        <v/>
      </c>
      <c r="D50" s="196" t="str">
        <f>IFERROR(IF(tab_MP[[#This Row],[mp_subkategorie]]&lt;&gt;"",tab_MP[[#This Row],[mp_subkategorie]],""),"")</f>
        <v/>
      </c>
      <c r="E50" s="196" t="str">
        <f>IFERROR(IF(tab_MP[[#This Row],[mp_ort]]&lt;&gt;"",tab_MP[[#This Row],[mp_ort]],""),"")</f>
        <v/>
      </c>
      <c r="F50" s="369" t="str">
        <f>IFERROR(IF(tab_MP[[#This Row],[mp_beschreibung]]&lt;&gt;"",tab_MP[[#This Row],[mp_beschreibung]],""),"")</f>
        <v/>
      </c>
      <c r="G50" s="315" t="str">
        <f>IFERROR(IF(tab_MP[[#This Row],[prf_mp_ges]]&lt;&gt;"",tab_MP[[#This Row],[prf_mp_ges]],""),"")</f>
        <v/>
      </c>
      <c r="H50" s="362"/>
      <c r="I50" s="362"/>
      <c r="J50" s="363"/>
      <c r="K50" s="363"/>
      <c r="L50" s="208"/>
      <c r="M50" s="209"/>
      <c r="N50" s="106"/>
      <c r="O50" s="107" t="str">
        <f>IF(AND(tab_MD[[#This Row],[md_prf_erg]]&lt;&gt;"",tab_MD[[#This Row],[md_prf_bisher]]&gt;=0,tab_MD[[#This Row],[md_prf_zukunft]]&gt;=0),tab_MD[[#This Row],[md_prf_bisher]]+tab_MD[[#This Row],[md_prf_zukunft]],"")</f>
        <v/>
      </c>
      <c r="P50" s="297" t="str">
        <f>IF(tab_MD[[#This Row],[md_prf_erg]]="ja",tab_MD[[#This Row],[md_zuwf_bisher]],IF(tab_MD[[#This Row],[md_prf_erg]]="nein",0,IF(tab_MD[[#This Row],[md_prf_erg]]="teilweise",-1,"")))</f>
        <v/>
      </c>
      <c r="Q50" s="297" t="str">
        <f>IF(tab_MD[[#This Row],[md_prf_erg]]="ja",tab_MD[[#This Row],[md_zuwf_zukunft]],IF(tab_MD[[#This Row],[md_prf_erg]]="nein",0,IF(tab_MD[[#This Row],[md_prf_erg]]="teilweise",-1,"")))</f>
        <v/>
      </c>
      <c r="R50" s="110"/>
      <c r="S50" s="108" t="b">
        <f>AND(OR(AND(tab_MD[[#This Row],[md_zuwf_bisher]]="",tab_MD[[#This Row],[md_zuwf_zukunft]]=""),AND(OR(tab_MD[[#This Row],[md_zuwf_bisher]]&lt;&gt;"",tab_MD[[#This Row],[md_zuwf_zukunft]]&lt;&gt;""),tab_MD[[#This Row],[md_prf_erg]]&lt;&gt;"")),tab_MD[[#This Row],[md_prf_bisher]]&lt;&gt;-1,tab_MD[[#This Row],[md_prf_zukunft]]&lt;&gt;-1)</f>
        <v>1</v>
      </c>
      <c r="T50" s="219" t="str">
        <f>IF(tab_MD[[#This Row],[md_gegenstand]]&lt;&gt;"",IF(SUM(tab_MD[[#This Row],[md_kosten_bisher]:[md_zuwf_zukunft]])&gt;0,"ja","nein"),"")</f>
        <v/>
      </c>
    </row>
    <row r="51" spans="1:20" ht="48" hidden="1" customHeight="1" x14ac:dyDescent="0.3">
      <c r="A51" s="90">
        <f t="shared" si="1"/>
        <v>49</v>
      </c>
      <c r="B51" s="195" t="str">
        <f>IFERROR(IF(tab_MP[[#This Row],[mp_gegenstand]]&lt;&gt;"",tab_MP[[#This Row],[mp_gegenstand]],""),"")</f>
        <v/>
      </c>
      <c r="C51" s="196" t="str">
        <f>IFERROR(IF(tab_MP[[#This Row],[mp_kategorie]]&lt;&gt;"",tab_MP[[#This Row],[mp_kategorie]],""),"")</f>
        <v/>
      </c>
      <c r="D51" s="196" t="str">
        <f>IFERROR(IF(tab_MP[[#This Row],[mp_subkategorie]]&lt;&gt;"",tab_MP[[#This Row],[mp_subkategorie]],""),"")</f>
        <v/>
      </c>
      <c r="E51" s="196" t="str">
        <f>IFERROR(IF(tab_MP[[#This Row],[mp_ort]]&lt;&gt;"",tab_MP[[#This Row],[mp_ort]],""),"")</f>
        <v/>
      </c>
      <c r="F51" s="369" t="str">
        <f>IFERROR(IF(tab_MP[[#This Row],[mp_beschreibung]]&lt;&gt;"",tab_MP[[#This Row],[mp_beschreibung]],""),"")</f>
        <v/>
      </c>
      <c r="G51" s="315" t="str">
        <f>IFERROR(IF(tab_MP[[#This Row],[prf_mp_ges]]&lt;&gt;"",tab_MP[[#This Row],[prf_mp_ges]],""),"")</f>
        <v/>
      </c>
      <c r="H51" s="362"/>
      <c r="I51" s="362"/>
      <c r="J51" s="363"/>
      <c r="K51" s="363"/>
      <c r="L51" s="208"/>
      <c r="M51" s="209"/>
      <c r="N51" s="103"/>
      <c r="O51" s="104" t="str">
        <f>IF(AND(tab_MD[[#This Row],[md_prf_erg]]&lt;&gt;"",tab_MD[[#This Row],[md_prf_bisher]]&gt;=0,tab_MD[[#This Row],[md_prf_zukunft]]&gt;=0),tab_MD[[#This Row],[md_prf_bisher]]+tab_MD[[#This Row],[md_prf_zukunft]],"")</f>
        <v/>
      </c>
      <c r="P51" s="296" t="str">
        <f>IF(tab_MD[[#This Row],[md_prf_erg]]="ja",tab_MD[[#This Row],[md_zuwf_bisher]],IF(tab_MD[[#This Row],[md_prf_erg]]="nein",0,IF(tab_MD[[#This Row],[md_prf_erg]]="teilweise",-1,"")))</f>
        <v/>
      </c>
      <c r="Q51" s="296" t="str">
        <f>IF(tab_MD[[#This Row],[md_prf_erg]]="ja",tab_MD[[#This Row],[md_zuwf_zukunft]],IF(tab_MD[[#This Row],[md_prf_erg]]="nein",0,IF(tab_MD[[#This Row],[md_prf_erg]]="teilweise",-1,"")))</f>
        <v/>
      </c>
      <c r="R51" s="110"/>
      <c r="S51" s="109" t="b">
        <f>AND(OR(AND(tab_MD[[#This Row],[md_zuwf_bisher]]="",tab_MD[[#This Row],[md_zuwf_zukunft]]=""),AND(OR(tab_MD[[#This Row],[md_zuwf_bisher]]&lt;&gt;"",tab_MD[[#This Row],[md_zuwf_zukunft]]&lt;&gt;""),tab_MD[[#This Row],[md_prf_erg]]&lt;&gt;"")),tab_MD[[#This Row],[md_prf_bisher]]&lt;&gt;-1,tab_MD[[#This Row],[md_prf_zukunft]]&lt;&gt;-1)</f>
        <v>1</v>
      </c>
      <c r="T51" s="219" t="str">
        <f>IF(tab_MD[[#This Row],[md_gegenstand]]&lt;&gt;"",IF(SUM(tab_MD[[#This Row],[md_kosten_bisher]:[md_zuwf_zukunft]])&gt;0,"ja","nein"),"")</f>
        <v/>
      </c>
    </row>
    <row r="52" spans="1:20" ht="48" hidden="1" customHeight="1" x14ac:dyDescent="0.3">
      <c r="A52" s="90">
        <f t="shared" si="1"/>
        <v>50</v>
      </c>
      <c r="B52" s="195" t="str">
        <f>IFERROR(IF(tab_MP[[#This Row],[mp_gegenstand]]&lt;&gt;"",tab_MP[[#This Row],[mp_gegenstand]],""),"")</f>
        <v/>
      </c>
      <c r="C52" s="196" t="str">
        <f>IFERROR(IF(tab_MP[[#This Row],[mp_kategorie]]&lt;&gt;"",tab_MP[[#This Row],[mp_kategorie]],""),"")</f>
        <v/>
      </c>
      <c r="D52" s="196" t="str">
        <f>IFERROR(IF(tab_MP[[#This Row],[mp_subkategorie]]&lt;&gt;"",tab_MP[[#This Row],[mp_subkategorie]],""),"")</f>
        <v/>
      </c>
      <c r="E52" s="196" t="str">
        <f>IFERROR(IF(tab_MP[[#This Row],[mp_ort]]&lt;&gt;"",tab_MP[[#This Row],[mp_ort]],""),"")</f>
        <v/>
      </c>
      <c r="F52" s="369" t="str">
        <f>IFERROR(IF(tab_MP[[#This Row],[mp_beschreibung]]&lt;&gt;"",tab_MP[[#This Row],[mp_beschreibung]],""),"")</f>
        <v/>
      </c>
      <c r="G52" s="315" t="str">
        <f>IFERROR(IF(tab_MP[[#This Row],[prf_mp_ges]]&lt;&gt;"",tab_MP[[#This Row],[prf_mp_ges]],""),"")</f>
        <v/>
      </c>
      <c r="H52" s="362"/>
      <c r="I52" s="362"/>
      <c r="J52" s="363"/>
      <c r="K52" s="363"/>
      <c r="L52" s="208"/>
      <c r="M52" s="209"/>
      <c r="N52" s="106"/>
      <c r="O52" s="107" t="str">
        <f>IF(AND(tab_MD[[#This Row],[md_prf_erg]]&lt;&gt;"",tab_MD[[#This Row],[md_prf_bisher]]&gt;=0,tab_MD[[#This Row],[md_prf_zukunft]]&gt;=0),tab_MD[[#This Row],[md_prf_bisher]]+tab_MD[[#This Row],[md_prf_zukunft]],"")</f>
        <v/>
      </c>
      <c r="P52" s="297" t="str">
        <f>IF(tab_MD[[#This Row],[md_prf_erg]]="ja",tab_MD[[#This Row],[md_zuwf_bisher]],IF(tab_MD[[#This Row],[md_prf_erg]]="nein",0,IF(tab_MD[[#This Row],[md_prf_erg]]="teilweise",-1,"")))</f>
        <v/>
      </c>
      <c r="Q52" s="297" t="str">
        <f>IF(tab_MD[[#This Row],[md_prf_erg]]="ja",tab_MD[[#This Row],[md_zuwf_zukunft]],IF(tab_MD[[#This Row],[md_prf_erg]]="nein",0,IF(tab_MD[[#This Row],[md_prf_erg]]="teilweise",-1,"")))</f>
        <v/>
      </c>
      <c r="R52" s="110"/>
      <c r="S52" s="108" t="b">
        <f>AND(OR(AND(tab_MD[[#This Row],[md_zuwf_bisher]]="",tab_MD[[#This Row],[md_zuwf_zukunft]]=""),AND(OR(tab_MD[[#This Row],[md_zuwf_bisher]]&lt;&gt;"",tab_MD[[#This Row],[md_zuwf_zukunft]]&lt;&gt;""),tab_MD[[#This Row],[md_prf_erg]]&lt;&gt;"")),tab_MD[[#This Row],[md_prf_bisher]]&lt;&gt;-1,tab_MD[[#This Row],[md_prf_zukunft]]&lt;&gt;-1)</f>
        <v>1</v>
      </c>
      <c r="T52" s="219" t="str">
        <f>IF(tab_MD[[#This Row],[md_gegenstand]]&lt;&gt;"",IF(SUM(tab_MD[[#This Row],[md_kosten_bisher]:[md_zuwf_zukunft]])&gt;0,"ja","nein"),"")</f>
        <v/>
      </c>
    </row>
    <row r="53" spans="1:20" ht="48" hidden="1" customHeight="1" x14ac:dyDescent="0.3">
      <c r="A53" s="90">
        <f t="shared" si="1"/>
        <v>51</v>
      </c>
      <c r="B53" s="195" t="str">
        <f>IFERROR(IF(tab_MP[[#This Row],[mp_gegenstand]]&lt;&gt;"",tab_MP[[#This Row],[mp_gegenstand]],""),"")</f>
        <v/>
      </c>
      <c r="C53" s="196" t="str">
        <f>IFERROR(IF(tab_MP[[#This Row],[mp_kategorie]]&lt;&gt;"",tab_MP[[#This Row],[mp_kategorie]],""),"")</f>
        <v/>
      </c>
      <c r="D53" s="196" t="str">
        <f>IFERROR(IF(tab_MP[[#This Row],[mp_subkategorie]]&lt;&gt;"",tab_MP[[#This Row],[mp_subkategorie]],""),"")</f>
        <v/>
      </c>
      <c r="E53" s="196" t="str">
        <f>IFERROR(IF(tab_MP[[#This Row],[mp_ort]]&lt;&gt;"",tab_MP[[#This Row],[mp_ort]],""),"")</f>
        <v/>
      </c>
      <c r="F53" s="369" t="str">
        <f>IFERROR(IF(tab_MP[[#This Row],[mp_beschreibung]]&lt;&gt;"",tab_MP[[#This Row],[mp_beschreibung]],""),"")</f>
        <v/>
      </c>
      <c r="G53" s="315" t="str">
        <f>IFERROR(IF(tab_MP[[#This Row],[prf_mp_ges]]&lt;&gt;"",tab_MP[[#This Row],[prf_mp_ges]],""),"")</f>
        <v/>
      </c>
      <c r="H53" s="362"/>
      <c r="I53" s="362"/>
      <c r="J53" s="363"/>
      <c r="K53" s="363"/>
      <c r="L53" s="208"/>
      <c r="M53" s="209"/>
      <c r="N53" s="103"/>
      <c r="O53" s="104" t="str">
        <f>IF(AND(tab_MD[[#This Row],[md_prf_erg]]&lt;&gt;"",tab_MD[[#This Row],[md_prf_bisher]]&gt;=0,tab_MD[[#This Row],[md_prf_zukunft]]&gt;=0),tab_MD[[#This Row],[md_prf_bisher]]+tab_MD[[#This Row],[md_prf_zukunft]],"")</f>
        <v/>
      </c>
      <c r="P53" s="296" t="str">
        <f>IF(tab_MD[[#This Row],[md_prf_erg]]="ja",tab_MD[[#This Row],[md_zuwf_bisher]],IF(tab_MD[[#This Row],[md_prf_erg]]="nein",0,IF(tab_MD[[#This Row],[md_prf_erg]]="teilweise",-1,"")))</f>
        <v/>
      </c>
      <c r="Q53" s="296" t="str">
        <f>IF(tab_MD[[#This Row],[md_prf_erg]]="ja",tab_MD[[#This Row],[md_zuwf_zukunft]],IF(tab_MD[[#This Row],[md_prf_erg]]="nein",0,IF(tab_MD[[#This Row],[md_prf_erg]]="teilweise",-1,"")))</f>
        <v/>
      </c>
      <c r="R53" s="110"/>
      <c r="S53" s="109" t="b">
        <f>AND(OR(AND(tab_MD[[#This Row],[md_zuwf_bisher]]="",tab_MD[[#This Row],[md_zuwf_zukunft]]=""),AND(OR(tab_MD[[#This Row],[md_zuwf_bisher]]&lt;&gt;"",tab_MD[[#This Row],[md_zuwf_zukunft]]&lt;&gt;""),tab_MD[[#This Row],[md_prf_erg]]&lt;&gt;"")),tab_MD[[#This Row],[md_prf_bisher]]&lt;&gt;-1,tab_MD[[#This Row],[md_prf_zukunft]]&lt;&gt;-1)</f>
        <v>1</v>
      </c>
      <c r="T53" s="219" t="str">
        <f>IF(tab_MD[[#This Row],[md_gegenstand]]&lt;&gt;"",IF(SUM(tab_MD[[#This Row],[md_kosten_bisher]:[md_zuwf_zukunft]])&gt;0,"ja","nein"),"")</f>
        <v/>
      </c>
    </row>
    <row r="54" spans="1:20" ht="48" hidden="1" customHeight="1" x14ac:dyDescent="0.3">
      <c r="A54" s="90">
        <f t="shared" si="1"/>
        <v>52</v>
      </c>
      <c r="B54" s="195" t="str">
        <f>IFERROR(IF(tab_MP[[#This Row],[mp_gegenstand]]&lt;&gt;"",tab_MP[[#This Row],[mp_gegenstand]],""),"")</f>
        <v/>
      </c>
      <c r="C54" s="196" t="str">
        <f>IFERROR(IF(tab_MP[[#This Row],[mp_kategorie]]&lt;&gt;"",tab_MP[[#This Row],[mp_kategorie]],""),"")</f>
        <v/>
      </c>
      <c r="D54" s="196" t="str">
        <f>IFERROR(IF(tab_MP[[#This Row],[mp_subkategorie]]&lt;&gt;"",tab_MP[[#This Row],[mp_subkategorie]],""),"")</f>
        <v/>
      </c>
      <c r="E54" s="196" t="str">
        <f>IFERROR(IF(tab_MP[[#This Row],[mp_ort]]&lt;&gt;"",tab_MP[[#This Row],[mp_ort]],""),"")</f>
        <v/>
      </c>
      <c r="F54" s="369" t="str">
        <f>IFERROR(IF(tab_MP[[#This Row],[mp_beschreibung]]&lt;&gt;"",tab_MP[[#This Row],[mp_beschreibung]],""),"")</f>
        <v/>
      </c>
      <c r="G54" s="315" t="str">
        <f>IFERROR(IF(tab_MP[[#This Row],[prf_mp_ges]]&lt;&gt;"",tab_MP[[#This Row],[prf_mp_ges]],""),"")</f>
        <v/>
      </c>
      <c r="H54" s="362"/>
      <c r="I54" s="362"/>
      <c r="J54" s="363"/>
      <c r="K54" s="363"/>
      <c r="L54" s="208"/>
      <c r="M54" s="209"/>
      <c r="N54" s="106"/>
      <c r="O54" s="107" t="str">
        <f>IF(AND(tab_MD[[#This Row],[md_prf_erg]]&lt;&gt;"",tab_MD[[#This Row],[md_prf_bisher]]&gt;=0,tab_MD[[#This Row],[md_prf_zukunft]]&gt;=0),tab_MD[[#This Row],[md_prf_bisher]]+tab_MD[[#This Row],[md_prf_zukunft]],"")</f>
        <v/>
      </c>
      <c r="P54" s="297" t="str">
        <f>IF(tab_MD[[#This Row],[md_prf_erg]]="ja",tab_MD[[#This Row],[md_zuwf_bisher]],IF(tab_MD[[#This Row],[md_prf_erg]]="nein",0,IF(tab_MD[[#This Row],[md_prf_erg]]="teilweise",-1,"")))</f>
        <v/>
      </c>
      <c r="Q54" s="297" t="str">
        <f>IF(tab_MD[[#This Row],[md_prf_erg]]="ja",tab_MD[[#This Row],[md_zuwf_zukunft]],IF(tab_MD[[#This Row],[md_prf_erg]]="nein",0,IF(tab_MD[[#This Row],[md_prf_erg]]="teilweise",-1,"")))</f>
        <v/>
      </c>
      <c r="R54" s="110"/>
      <c r="S54" s="108" t="b">
        <f>AND(OR(AND(tab_MD[[#This Row],[md_zuwf_bisher]]="",tab_MD[[#This Row],[md_zuwf_zukunft]]=""),AND(OR(tab_MD[[#This Row],[md_zuwf_bisher]]&lt;&gt;"",tab_MD[[#This Row],[md_zuwf_zukunft]]&lt;&gt;""),tab_MD[[#This Row],[md_prf_erg]]&lt;&gt;"")),tab_MD[[#This Row],[md_prf_bisher]]&lt;&gt;-1,tab_MD[[#This Row],[md_prf_zukunft]]&lt;&gt;-1)</f>
        <v>1</v>
      </c>
      <c r="T54" s="219" t="str">
        <f>IF(tab_MD[[#This Row],[md_gegenstand]]&lt;&gt;"",IF(SUM(tab_MD[[#This Row],[md_kosten_bisher]:[md_zuwf_zukunft]])&gt;0,"ja","nein"),"")</f>
        <v/>
      </c>
    </row>
    <row r="55" spans="1:20" ht="48" hidden="1" customHeight="1" x14ac:dyDescent="0.3">
      <c r="A55" s="90">
        <f t="shared" si="1"/>
        <v>53</v>
      </c>
      <c r="B55" s="195" t="str">
        <f>IFERROR(IF(tab_MP[[#This Row],[mp_gegenstand]]&lt;&gt;"",tab_MP[[#This Row],[mp_gegenstand]],""),"")</f>
        <v/>
      </c>
      <c r="C55" s="196" t="str">
        <f>IFERROR(IF(tab_MP[[#This Row],[mp_kategorie]]&lt;&gt;"",tab_MP[[#This Row],[mp_kategorie]],""),"")</f>
        <v/>
      </c>
      <c r="D55" s="196" t="str">
        <f>IFERROR(IF(tab_MP[[#This Row],[mp_subkategorie]]&lt;&gt;"",tab_MP[[#This Row],[mp_subkategorie]],""),"")</f>
        <v/>
      </c>
      <c r="E55" s="196" t="str">
        <f>IFERROR(IF(tab_MP[[#This Row],[mp_ort]]&lt;&gt;"",tab_MP[[#This Row],[mp_ort]],""),"")</f>
        <v/>
      </c>
      <c r="F55" s="369" t="str">
        <f>IFERROR(IF(tab_MP[[#This Row],[mp_beschreibung]]&lt;&gt;"",tab_MP[[#This Row],[mp_beschreibung]],""),"")</f>
        <v/>
      </c>
      <c r="G55" s="315" t="str">
        <f>IFERROR(IF(tab_MP[[#This Row],[prf_mp_ges]]&lt;&gt;"",tab_MP[[#This Row],[prf_mp_ges]],""),"")</f>
        <v/>
      </c>
      <c r="H55" s="362"/>
      <c r="I55" s="362"/>
      <c r="J55" s="363"/>
      <c r="K55" s="363"/>
      <c r="L55" s="208"/>
      <c r="M55" s="209"/>
      <c r="N55" s="103"/>
      <c r="O55" s="104" t="str">
        <f>IF(AND(tab_MD[[#This Row],[md_prf_erg]]&lt;&gt;"",tab_MD[[#This Row],[md_prf_bisher]]&gt;=0,tab_MD[[#This Row],[md_prf_zukunft]]&gt;=0),tab_MD[[#This Row],[md_prf_bisher]]+tab_MD[[#This Row],[md_prf_zukunft]],"")</f>
        <v/>
      </c>
      <c r="P55" s="296" t="str">
        <f>IF(tab_MD[[#This Row],[md_prf_erg]]="ja",tab_MD[[#This Row],[md_zuwf_bisher]],IF(tab_MD[[#This Row],[md_prf_erg]]="nein",0,IF(tab_MD[[#This Row],[md_prf_erg]]="teilweise",-1,"")))</f>
        <v/>
      </c>
      <c r="Q55" s="296" t="str">
        <f>IF(tab_MD[[#This Row],[md_prf_erg]]="ja",tab_MD[[#This Row],[md_zuwf_zukunft]],IF(tab_MD[[#This Row],[md_prf_erg]]="nein",0,IF(tab_MD[[#This Row],[md_prf_erg]]="teilweise",-1,"")))</f>
        <v/>
      </c>
      <c r="R55" s="110"/>
      <c r="S55" s="109" t="b">
        <f>AND(OR(AND(tab_MD[[#This Row],[md_zuwf_bisher]]="",tab_MD[[#This Row],[md_zuwf_zukunft]]=""),AND(OR(tab_MD[[#This Row],[md_zuwf_bisher]]&lt;&gt;"",tab_MD[[#This Row],[md_zuwf_zukunft]]&lt;&gt;""),tab_MD[[#This Row],[md_prf_erg]]&lt;&gt;"")),tab_MD[[#This Row],[md_prf_bisher]]&lt;&gt;-1,tab_MD[[#This Row],[md_prf_zukunft]]&lt;&gt;-1)</f>
        <v>1</v>
      </c>
      <c r="T55" s="219" t="str">
        <f>IF(tab_MD[[#This Row],[md_gegenstand]]&lt;&gt;"",IF(SUM(tab_MD[[#This Row],[md_kosten_bisher]:[md_zuwf_zukunft]])&gt;0,"ja","nein"),"")</f>
        <v/>
      </c>
    </row>
    <row r="56" spans="1:20" ht="48" hidden="1" customHeight="1" x14ac:dyDescent="0.3">
      <c r="A56" s="90">
        <f t="shared" si="1"/>
        <v>54</v>
      </c>
      <c r="B56" s="195" t="str">
        <f>IFERROR(IF(tab_MP[[#This Row],[mp_gegenstand]]&lt;&gt;"",tab_MP[[#This Row],[mp_gegenstand]],""),"")</f>
        <v/>
      </c>
      <c r="C56" s="196" t="str">
        <f>IFERROR(IF(tab_MP[[#This Row],[mp_kategorie]]&lt;&gt;"",tab_MP[[#This Row],[mp_kategorie]],""),"")</f>
        <v/>
      </c>
      <c r="D56" s="196" t="str">
        <f>IFERROR(IF(tab_MP[[#This Row],[mp_subkategorie]]&lt;&gt;"",tab_MP[[#This Row],[mp_subkategorie]],""),"")</f>
        <v/>
      </c>
      <c r="E56" s="196" t="str">
        <f>IFERROR(IF(tab_MP[[#This Row],[mp_ort]]&lt;&gt;"",tab_MP[[#This Row],[mp_ort]],""),"")</f>
        <v/>
      </c>
      <c r="F56" s="369" t="str">
        <f>IFERROR(IF(tab_MP[[#This Row],[mp_beschreibung]]&lt;&gt;"",tab_MP[[#This Row],[mp_beschreibung]],""),"")</f>
        <v/>
      </c>
      <c r="G56" s="315" t="str">
        <f>IFERROR(IF(tab_MP[[#This Row],[prf_mp_ges]]&lt;&gt;"",tab_MP[[#This Row],[prf_mp_ges]],""),"")</f>
        <v/>
      </c>
      <c r="H56" s="362"/>
      <c r="I56" s="362"/>
      <c r="J56" s="363"/>
      <c r="K56" s="363"/>
      <c r="L56" s="208"/>
      <c r="M56" s="209"/>
      <c r="N56" s="106"/>
      <c r="O56" s="107" t="str">
        <f>IF(AND(tab_MD[[#This Row],[md_prf_erg]]&lt;&gt;"",tab_MD[[#This Row],[md_prf_bisher]]&gt;=0,tab_MD[[#This Row],[md_prf_zukunft]]&gt;=0),tab_MD[[#This Row],[md_prf_bisher]]+tab_MD[[#This Row],[md_prf_zukunft]],"")</f>
        <v/>
      </c>
      <c r="P56" s="297" t="str">
        <f>IF(tab_MD[[#This Row],[md_prf_erg]]="ja",tab_MD[[#This Row],[md_zuwf_bisher]],IF(tab_MD[[#This Row],[md_prf_erg]]="nein",0,IF(tab_MD[[#This Row],[md_prf_erg]]="teilweise",-1,"")))</f>
        <v/>
      </c>
      <c r="Q56" s="297" t="str">
        <f>IF(tab_MD[[#This Row],[md_prf_erg]]="ja",tab_MD[[#This Row],[md_zuwf_zukunft]],IF(tab_MD[[#This Row],[md_prf_erg]]="nein",0,IF(tab_MD[[#This Row],[md_prf_erg]]="teilweise",-1,"")))</f>
        <v/>
      </c>
      <c r="R56" s="110"/>
      <c r="S56" s="108" t="b">
        <f>AND(OR(AND(tab_MD[[#This Row],[md_zuwf_bisher]]="",tab_MD[[#This Row],[md_zuwf_zukunft]]=""),AND(OR(tab_MD[[#This Row],[md_zuwf_bisher]]&lt;&gt;"",tab_MD[[#This Row],[md_zuwf_zukunft]]&lt;&gt;""),tab_MD[[#This Row],[md_prf_erg]]&lt;&gt;"")),tab_MD[[#This Row],[md_prf_bisher]]&lt;&gt;-1,tab_MD[[#This Row],[md_prf_zukunft]]&lt;&gt;-1)</f>
        <v>1</v>
      </c>
      <c r="T56" s="219" t="str">
        <f>IF(tab_MD[[#This Row],[md_gegenstand]]&lt;&gt;"",IF(SUM(tab_MD[[#This Row],[md_kosten_bisher]:[md_zuwf_zukunft]])&gt;0,"ja","nein"),"")</f>
        <v/>
      </c>
    </row>
    <row r="57" spans="1:20" ht="48" hidden="1" customHeight="1" x14ac:dyDescent="0.3">
      <c r="A57" s="90">
        <f t="shared" si="1"/>
        <v>55</v>
      </c>
      <c r="B57" s="195" t="str">
        <f>IFERROR(IF(tab_MP[[#This Row],[mp_gegenstand]]&lt;&gt;"",tab_MP[[#This Row],[mp_gegenstand]],""),"")</f>
        <v/>
      </c>
      <c r="C57" s="196" t="str">
        <f>IFERROR(IF(tab_MP[[#This Row],[mp_kategorie]]&lt;&gt;"",tab_MP[[#This Row],[mp_kategorie]],""),"")</f>
        <v/>
      </c>
      <c r="D57" s="196" t="str">
        <f>IFERROR(IF(tab_MP[[#This Row],[mp_subkategorie]]&lt;&gt;"",tab_MP[[#This Row],[mp_subkategorie]],""),"")</f>
        <v/>
      </c>
      <c r="E57" s="196" t="str">
        <f>IFERROR(IF(tab_MP[[#This Row],[mp_ort]]&lt;&gt;"",tab_MP[[#This Row],[mp_ort]],""),"")</f>
        <v/>
      </c>
      <c r="F57" s="369" t="str">
        <f>IFERROR(IF(tab_MP[[#This Row],[mp_beschreibung]]&lt;&gt;"",tab_MP[[#This Row],[mp_beschreibung]],""),"")</f>
        <v/>
      </c>
      <c r="G57" s="315" t="str">
        <f>IFERROR(IF(tab_MP[[#This Row],[prf_mp_ges]]&lt;&gt;"",tab_MP[[#This Row],[prf_mp_ges]],""),"")</f>
        <v/>
      </c>
      <c r="H57" s="362"/>
      <c r="I57" s="362"/>
      <c r="J57" s="363"/>
      <c r="K57" s="363"/>
      <c r="L57" s="208"/>
      <c r="M57" s="209"/>
      <c r="N57" s="103"/>
      <c r="O57" s="104" t="str">
        <f>IF(AND(tab_MD[[#This Row],[md_prf_erg]]&lt;&gt;"",tab_MD[[#This Row],[md_prf_bisher]]&gt;=0,tab_MD[[#This Row],[md_prf_zukunft]]&gt;=0),tab_MD[[#This Row],[md_prf_bisher]]+tab_MD[[#This Row],[md_prf_zukunft]],"")</f>
        <v/>
      </c>
      <c r="P57" s="296" t="str">
        <f>IF(tab_MD[[#This Row],[md_prf_erg]]="ja",tab_MD[[#This Row],[md_zuwf_bisher]],IF(tab_MD[[#This Row],[md_prf_erg]]="nein",0,IF(tab_MD[[#This Row],[md_prf_erg]]="teilweise",-1,"")))</f>
        <v/>
      </c>
      <c r="Q57" s="296" t="str">
        <f>IF(tab_MD[[#This Row],[md_prf_erg]]="ja",tab_MD[[#This Row],[md_zuwf_zukunft]],IF(tab_MD[[#This Row],[md_prf_erg]]="nein",0,IF(tab_MD[[#This Row],[md_prf_erg]]="teilweise",-1,"")))</f>
        <v/>
      </c>
      <c r="R57" s="110"/>
      <c r="S57" s="109" t="b">
        <f>AND(OR(AND(tab_MD[[#This Row],[md_zuwf_bisher]]="",tab_MD[[#This Row],[md_zuwf_zukunft]]=""),AND(OR(tab_MD[[#This Row],[md_zuwf_bisher]]&lt;&gt;"",tab_MD[[#This Row],[md_zuwf_zukunft]]&lt;&gt;""),tab_MD[[#This Row],[md_prf_erg]]&lt;&gt;"")),tab_MD[[#This Row],[md_prf_bisher]]&lt;&gt;-1,tab_MD[[#This Row],[md_prf_zukunft]]&lt;&gt;-1)</f>
        <v>1</v>
      </c>
      <c r="T57" s="219" t="str">
        <f>IF(tab_MD[[#This Row],[md_gegenstand]]&lt;&gt;"",IF(SUM(tab_MD[[#This Row],[md_kosten_bisher]:[md_zuwf_zukunft]])&gt;0,"ja","nein"),"")</f>
        <v/>
      </c>
    </row>
    <row r="58" spans="1:20" ht="48" hidden="1" customHeight="1" x14ac:dyDescent="0.3">
      <c r="A58" s="90">
        <f t="shared" si="1"/>
        <v>56</v>
      </c>
      <c r="B58" s="195" t="str">
        <f>IFERROR(IF(tab_MP[[#This Row],[mp_gegenstand]]&lt;&gt;"",tab_MP[[#This Row],[mp_gegenstand]],""),"")</f>
        <v/>
      </c>
      <c r="C58" s="196" t="str">
        <f>IFERROR(IF(tab_MP[[#This Row],[mp_kategorie]]&lt;&gt;"",tab_MP[[#This Row],[mp_kategorie]],""),"")</f>
        <v/>
      </c>
      <c r="D58" s="196" t="str">
        <f>IFERROR(IF(tab_MP[[#This Row],[mp_subkategorie]]&lt;&gt;"",tab_MP[[#This Row],[mp_subkategorie]],""),"")</f>
        <v/>
      </c>
      <c r="E58" s="196" t="str">
        <f>IFERROR(IF(tab_MP[[#This Row],[mp_ort]]&lt;&gt;"",tab_MP[[#This Row],[mp_ort]],""),"")</f>
        <v/>
      </c>
      <c r="F58" s="369" t="str">
        <f>IFERROR(IF(tab_MP[[#This Row],[mp_beschreibung]]&lt;&gt;"",tab_MP[[#This Row],[mp_beschreibung]],""),"")</f>
        <v/>
      </c>
      <c r="G58" s="315" t="str">
        <f>IFERROR(IF(tab_MP[[#This Row],[prf_mp_ges]]&lt;&gt;"",tab_MP[[#This Row],[prf_mp_ges]],""),"")</f>
        <v/>
      </c>
      <c r="H58" s="362"/>
      <c r="I58" s="362"/>
      <c r="J58" s="363"/>
      <c r="K58" s="363"/>
      <c r="L58" s="208"/>
      <c r="M58" s="209"/>
      <c r="N58" s="106"/>
      <c r="O58" s="107" t="str">
        <f>IF(AND(tab_MD[[#This Row],[md_prf_erg]]&lt;&gt;"",tab_MD[[#This Row],[md_prf_bisher]]&gt;=0,tab_MD[[#This Row],[md_prf_zukunft]]&gt;=0),tab_MD[[#This Row],[md_prf_bisher]]+tab_MD[[#This Row],[md_prf_zukunft]],"")</f>
        <v/>
      </c>
      <c r="P58" s="297" t="str">
        <f>IF(tab_MD[[#This Row],[md_prf_erg]]="ja",tab_MD[[#This Row],[md_zuwf_bisher]],IF(tab_MD[[#This Row],[md_prf_erg]]="nein",0,IF(tab_MD[[#This Row],[md_prf_erg]]="teilweise",-1,"")))</f>
        <v/>
      </c>
      <c r="Q58" s="297" t="str">
        <f>IF(tab_MD[[#This Row],[md_prf_erg]]="ja",tab_MD[[#This Row],[md_zuwf_zukunft]],IF(tab_MD[[#This Row],[md_prf_erg]]="nein",0,IF(tab_MD[[#This Row],[md_prf_erg]]="teilweise",-1,"")))</f>
        <v/>
      </c>
      <c r="R58" s="110"/>
      <c r="S58" s="108" t="b">
        <f>AND(OR(AND(tab_MD[[#This Row],[md_zuwf_bisher]]="",tab_MD[[#This Row],[md_zuwf_zukunft]]=""),AND(OR(tab_MD[[#This Row],[md_zuwf_bisher]]&lt;&gt;"",tab_MD[[#This Row],[md_zuwf_zukunft]]&lt;&gt;""),tab_MD[[#This Row],[md_prf_erg]]&lt;&gt;"")),tab_MD[[#This Row],[md_prf_bisher]]&lt;&gt;-1,tab_MD[[#This Row],[md_prf_zukunft]]&lt;&gt;-1)</f>
        <v>1</v>
      </c>
      <c r="T58" s="219" t="str">
        <f>IF(tab_MD[[#This Row],[md_gegenstand]]&lt;&gt;"",IF(SUM(tab_MD[[#This Row],[md_kosten_bisher]:[md_zuwf_zukunft]])&gt;0,"ja","nein"),"")</f>
        <v/>
      </c>
    </row>
    <row r="59" spans="1:20" ht="48" hidden="1" customHeight="1" x14ac:dyDescent="0.3">
      <c r="A59" s="90">
        <f t="shared" si="1"/>
        <v>57</v>
      </c>
      <c r="B59" s="195" t="str">
        <f>IFERROR(IF(tab_MP[[#This Row],[mp_gegenstand]]&lt;&gt;"",tab_MP[[#This Row],[mp_gegenstand]],""),"")</f>
        <v/>
      </c>
      <c r="C59" s="196" t="str">
        <f>IFERROR(IF(tab_MP[[#This Row],[mp_kategorie]]&lt;&gt;"",tab_MP[[#This Row],[mp_kategorie]],""),"")</f>
        <v/>
      </c>
      <c r="D59" s="196" t="str">
        <f>IFERROR(IF(tab_MP[[#This Row],[mp_subkategorie]]&lt;&gt;"",tab_MP[[#This Row],[mp_subkategorie]],""),"")</f>
        <v/>
      </c>
      <c r="E59" s="196" t="str">
        <f>IFERROR(IF(tab_MP[[#This Row],[mp_ort]]&lt;&gt;"",tab_MP[[#This Row],[mp_ort]],""),"")</f>
        <v/>
      </c>
      <c r="F59" s="369" t="str">
        <f>IFERROR(IF(tab_MP[[#This Row],[mp_beschreibung]]&lt;&gt;"",tab_MP[[#This Row],[mp_beschreibung]],""),"")</f>
        <v/>
      </c>
      <c r="G59" s="315" t="str">
        <f>IFERROR(IF(tab_MP[[#This Row],[prf_mp_ges]]&lt;&gt;"",tab_MP[[#This Row],[prf_mp_ges]],""),"")</f>
        <v/>
      </c>
      <c r="H59" s="362"/>
      <c r="I59" s="362"/>
      <c r="J59" s="363"/>
      <c r="K59" s="363"/>
      <c r="L59" s="208"/>
      <c r="M59" s="209"/>
      <c r="N59" s="103"/>
      <c r="O59" s="104" t="str">
        <f>IF(AND(tab_MD[[#This Row],[md_prf_erg]]&lt;&gt;"",tab_MD[[#This Row],[md_prf_bisher]]&gt;=0,tab_MD[[#This Row],[md_prf_zukunft]]&gt;=0),tab_MD[[#This Row],[md_prf_bisher]]+tab_MD[[#This Row],[md_prf_zukunft]],"")</f>
        <v/>
      </c>
      <c r="P59" s="296" t="str">
        <f>IF(tab_MD[[#This Row],[md_prf_erg]]="ja",tab_MD[[#This Row],[md_zuwf_bisher]],IF(tab_MD[[#This Row],[md_prf_erg]]="nein",0,IF(tab_MD[[#This Row],[md_prf_erg]]="teilweise",-1,"")))</f>
        <v/>
      </c>
      <c r="Q59" s="296" t="str">
        <f>IF(tab_MD[[#This Row],[md_prf_erg]]="ja",tab_MD[[#This Row],[md_zuwf_zukunft]],IF(tab_MD[[#This Row],[md_prf_erg]]="nein",0,IF(tab_MD[[#This Row],[md_prf_erg]]="teilweise",-1,"")))</f>
        <v/>
      </c>
      <c r="R59" s="110"/>
      <c r="S59" s="109" t="b">
        <f>AND(OR(AND(tab_MD[[#This Row],[md_zuwf_bisher]]="",tab_MD[[#This Row],[md_zuwf_zukunft]]=""),AND(OR(tab_MD[[#This Row],[md_zuwf_bisher]]&lt;&gt;"",tab_MD[[#This Row],[md_zuwf_zukunft]]&lt;&gt;""),tab_MD[[#This Row],[md_prf_erg]]&lt;&gt;"")),tab_MD[[#This Row],[md_prf_bisher]]&lt;&gt;-1,tab_MD[[#This Row],[md_prf_zukunft]]&lt;&gt;-1)</f>
        <v>1</v>
      </c>
      <c r="T59" s="219" t="str">
        <f>IF(tab_MD[[#This Row],[md_gegenstand]]&lt;&gt;"",IF(SUM(tab_MD[[#This Row],[md_kosten_bisher]:[md_zuwf_zukunft]])&gt;0,"ja","nein"),"")</f>
        <v/>
      </c>
    </row>
    <row r="60" spans="1:20" ht="48" hidden="1" customHeight="1" x14ac:dyDescent="0.3">
      <c r="A60" s="90">
        <f t="shared" si="1"/>
        <v>58</v>
      </c>
      <c r="B60" s="195" t="str">
        <f>IFERROR(IF(tab_MP[[#This Row],[mp_gegenstand]]&lt;&gt;"",tab_MP[[#This Row],[mp_gegenstand]],""),"")</f>
        <v/>
      </c>
      <c r="C60" s="196" t="str">
        <f>IFERROR(IF(tab_MP[[#This Row],[mp_kategorie]]&lt;&gt;"",tab_MP[[#This Row],[mp_kategorie]],""),"")</f>
        <v/>
      </c>
      <c r="D60" s="196" t="str">
        <f>IFERROR(IF(tab_MP[[#This Row],[mp_subkategorie]]&lt;&gt;"",tab_MP[[#This Row],[mp_subkategorie]],""),"")</f>
        <v/>
      </c>
      <c r="E60" s="196" t="str">
        <f>IFERROR(IF(tab_MP[[#This Row],[mp_ort]]&lt;&gt;"",tab_MP[[#This Row],[mp_ort]],""),"")</f>
        <v/>
      </c>
      <c r="F60" s="369" t="str">
        <f>IFERROR(IF(tab_MP[[#This Row],[mp_beschreibung]]&lt;&gt;"",tab_MP[[#This Row],[mp_beschreibung]],""),"")</f>
        <v/>
      </c>
      <c r="G60" s="315" t="str">
        <f>IFERROR(IF(tab_MP[[#This Row],[prf_mp_ges]]&lt;&gt;"",tab_MP[[#This Row],[prf_mp_ges]],""),"")</f>
        <v/>
      </c>
      <c r="H60" s="362"/>
      <c r="I60" s="362"/>
      <c r="J60" s="363"/>
      <c r="K60" s="363"/>
      <c r="L60" s="208"/>
      <c r="M60" s="209"/>
      <c r="N60" s="106"/>
      <c r="O60" s="107" t="str">
        <f>IF(AND(tab_MD[[#This Row],[md_prf_erg]]&lt;&gt;"",tab_MD[[#This Row],[md_prf_bisher]]&gt;=0,tab_MD[[#This Row],[md_prf_zukunft]]&gt;=0),tab_MD[[#This Row],[md_prf_bisher]]+tab_MD[[#This Row],[md_prf_zukunft]],"")</f>
        <v/>
      </c>
      <c r="P60" s="297" t="str">
        <f>IF(tab_MD[[#This Row],[md_prf_erg]]="ja",tab_MD[[#This Row],[md_zuwf_bisher]],IF(tab_MD[[#This Row],[md_prf_erg]]="nein",0,IF(tab_MD[[#This Row],[md_prf_erg]]="teilweise",-1,"")))</f>
        <v/>
      </c>
      <c r="Q60" s="297" t="str">
        <f>IF(tab_MD[[#This Row],[md_prf_erg]]="ja",tab_MD[[#This Row],[md_zuwf_zukunft]],IF(tab_MD[[#This Row],[md_prf_erg]]="nein",0,IF(tab_MD[[#This Row],[md_prf_erg]]="teilweise",-1,"")))</f>
        <v/>
      </c>
      <c r="R60" s="110"/>
      <c r="S60" s="108" t="b">
        <f>AND(OR(AND(tab_MD[[#This Row],[md_zuwf_bisher]]="",tab_MD[[#This Row],[md_zuwf_zukunft]]=""),AND(OR(tab_MD[[#This Row],[md_zuwf_bisher]]&lt;&gt;"",tab_MD[[#This Row],[md_zuwf_zukunft]]&lt;&gt;""),tab_MD[[#This Row],[md_prf_erg]]&lt;&gt;"")),tab_MD[[#This Row],[md_prf_bisher]]&lt;&gt;-1,tab_MD[[#This Row],[md_prf_zukunft]]&lt;&gt;-1)</f>
        <v>1</v>
      </c>
      <c r="T60" s="219" t="str">
        <f>IF(tab_MD[[#This Row],[md_gegenstand]]&lt;&gt;"",IF(SUM(tab_MD[[#This Row],[md_kosten_bisher]:[md_zuwf_zukunft]])&gt;0,"ja","nein"),"")</f>
        <v/>
      </c>
    </row>
    <row r="61" spans="1:20" ht="48" hidden="1" customHeight="1" x14ac:dyDescent="0.3">
      <c r="A61" s="90">
        <f t="shared" si="1"/>
        <v>59</v>
      </c>
      <c r="B61" s="195" t="str">
        <f>IFERROR(IF(tab_MP[[#This Row],[mp_gegenstand]]&lt;&gt;"",tab_MP[[#This Row],[mp_gegenstand]],""),"")</f>
        <v/>
      </c>
      <c r="C61" s="196" t="str">
        <f>IFERROR(IF(tab_MP[[#This Row],[mp_kategorie]]&lt;&gt;"",tab_MP[[#This Row],[mp_kategorie]],""),"")</f>
        <v/>
      </c>
      <c r="D61" s="196" t="str">
        <f>IFERROR(IF(tab_MP[[#This Row],[mp_subkategorie]]&lt;&gt;"",tab_MP[[#This Row],[mp_subkategorie]],""),"")</f>
        <v/>
      </c>
      <c r="E61" s="196" t="str">
        <f>IFERROR(IF(tab_MP[[#This Row],[mp_ort]]&lt;&gt;"",tab_MP[[#This Row],[mp_ort]],""),"")</f>
        <v/>
      </c>
      <c r="F61" s="369" t="str">
        <f>IFERROR(IF(tab_MP[[#This Row],[mp_beschreibung]]&lt;&gt;"",tab_MP[[#This Row],[mp_beschreibung]],""),"")</f>
        <v/>
      </c>
      <c r="G61" s="315" t="str">
        <f>IFERROR(IF(tab_MP[[#This Row],[prf_mp_ges]]&lt;&gt;"",tab_MP[[#This Row],[prf_mp_ges]],""),"")</f>
        <v/>
      </c>
      <c r="H61" s="362"/>
      <c r="I61" s="362"/>
      <c r="J61" s="363"/>
      <c r="K61" s="363"/>
      <c r="L61" s="208"/>
      <c r="M61" s="209"/>
      <c r="N61" s="103"/>
      <c r="O61" s="104" t="str">
        <f>IF(AND(tab_MD[[#This Row],[md_prf_erg]]&lt;&gt;"",tab_MD[[#This Row],[md_prf_bisher]]&gt;=0,tab_MD[[#This Row],[md_prf_zukunft]]&gt;=0),tab_MD[[#This Row],[md_prf_bisher]]+tab_MD[[#This Row],[md_prf_zukunft]],"")</f>
        <v/>
      </c>
      <c r="P61" s="296" t="str">
        <f>IF(tab_MD[[#This Row],[md_prf_erg]]="ja",tab_MD[[#This Row],[md_zuwf_bisher]],IF(tab_MD[[#This Row],[md_prf_erg]]="nein",0,IF(tab_MD[[#This Row],[md_prf_erg]]="teilweise",-1,"")))</f>
        <v/>
      </c>
      <c r="Q61" s="296" t="str">
        <f>IF(tab_MD[[#This Row],[md_prf_erg]]="ja",tab_MD[[#This Row],[md_zuwf_zukunft]],IF(tab_MD[[#This Row],[md_prf_erg]]="nein",0,IF(tab_MD[[#This Row],[md_prf_erg]]="teilweise",-1,"")))</f>
        <v/>
      </c>
      <c r="R61" s="110"/>
      <c r="S61" s="109" t="b">
        <f>AND(OR(AND(tab_MD[[#This Row],[md_zuwf_bisher]]="",tab_MD[[#This Row],[md_zuwf_zukunft]]=""),AND(OR(tab_MD[[#This Row],[md_zuwf_bisher]]&lt;&gt;"",tab_MD[[#This Row],[md_zuwf_zukunft]]&lt;&gt;""),tab_MD[[#This Row],[md_prf_erg]]&lt;&gt;"")),tab_MD[[#This Row],[md_prf_bisher]]&lt;&gt;-1,tab_MD[[#This Row],[md_prf_zukunft]]&lt;&gt;-1)</f>
        <v>1</v>
      </c>
      <c r="T61" s="219" t="str">
        <f>IF(tab_MD[[#This Row],[md_gegenstand]]&lt;&gt;"",IF(SUM(tab_MD[[#This Row],[md_kosten_bisher]:[md_zuwf_zukunft]])&gt;0,"ja","nein"),"")</f>
        <v/>
      </c>
    </row>
    <row r="62" spans="1:20" ht="48" hidden="1" customHeight="1" x14ac:dyDescent="0.3">
      <c r="A62" s="90">
        <f t="shared" si="1"/>
        <v>60</v>
      </c>
      <c r="B62" s="195" t="str">
        <f>IFERROR(IF(tab_MP[[#This Row],[mp_gegenstand]]&lt;&gt;"",tab_MP[[#This Row],[mp_gegenstand]],""),"")</f>
        <v/>
      </c>
      <c r="C62" s="196" t="str">
        <f>IFERROR(IF(tab_MP[[#This Row],[mp_kategorie]]&lt;&gt;"",tab_MP[[#This Row],[mp_kategorie]],""),"")</f>
        <v/>
      </c>
      <c r="D62" s="196" t="str">
        <f>IFERROR(IF(tab_MP[[#This Row],[mp_subkategorie]]&lt;&gt;"",tab_MP[[#This Row],[mp_subkategorie]],""),"")</f>
        <v/>
      </c>
      <c r="E62" s="196" t="str">
        <f>IFERROR(IF(tab_MP[[#This Row],[mp_ort]]&lt;&gt;"",tab_MP[[#This Row],[mp_ort]],""),"")</f>
        <v/>
      </c>
      <c r="F62" s="369" t="str">
        <f>IFERROR(IF(tab_MP[[#This Row],[mp_beschreibung]]&lt;&gt;"",tab_MP[[#This Row],[mp_beschreibung]],""),"")</f>
        <v/>
      </c>
      <c r="G62" s="315" t="str">
        <f>IFERROR(IF(tab_MP[[#This Row],[prf_mp_ges]]&lt;&gt;"",tab_MP[[#This Row],[prf_mp_ges]],""),"")</f>
        <v/>
      </c>
      <c r="H62" s="362"/>
      <c r="I62" s="362"/>
      <c r="J62" s="363"/>
      <c r="K62" s="363"/>
      <c r="L62" s="208"/>
      <c r="M62" s="209"/>
      <c r="N62" s="106"/>
      <c r="O62" s="107" t="str">
        <f>IF(AND(tab_MD[[#This Row],[md_prf_erg]]&lt;&gt;"",tab_MD[[#This Row],[md_prf_bisher]]&gt;=0,tab_MD[[#This Row],[md_prf_zukunft]]&gt;=0),tab_MD[[#This Row],[md_prf_bisher]]+tab_MD[[#This Row],[md_prf_zukunft]],"")</f>
        <v/>
      </c>
      <c r="P62" s="297" t="str">
        <f>IF(tab_MD[[#This Row],[md_prf_erg]]="ja",tab_MD[[#This Row],[md_zuwf_bisher]],IF(tab_MD[[#This Row],[md_prf_erg]]="nein",0,IF(tab_MD[[#This Row],[md_prf_erg]]="teilweise",-1,"")))</f>
        <v/>
      </c>
      <c r="Q62" s="297" t="str">
        <f>IF(tab_MD[[#This Row],[md_prf_erg]]="ja",tab_MD[[#This Row],[md_zuwf_zukunft]],IF(tab_MD[[#This Row],[md_prf_erg]]="nein",0,IF(tab_MD[[#This Row],[md_prf_erg]]="teilweise",-1,"")))</f>
        <v/>
      </c>
      <c r="R62" s="110"/>
      <c r="S62" s="108" t="b">
        <f>AND(OR(AND(tab_MD[[#This Row],[md_zuwf_bisher]]="",tab_MD[[#This Row],[md_zuwf_zukunft]]=""),AND(OR(tab_MD[[#This Row],[md_zuwf_bisher]]&lt;&gt;"",tab_MD[[#This Row],[md_zuwf_zukunft]]&lt;&gt;""),tab_MD[[#This Row],[md_prf_erg]]&lt;&gt;"")),tab_MD[[#This Row],[md_prf_bisher]]&lt;&gt;-1,tab_MD[[#This Row],[md_prf_zukunft]]&lt;&gt;-1)</f>
        <v>1</v>
      </c>
      <c r="T62" s="219" t="str">
        <f>IF(tab_MD[[#This Row],[md_gegenstand]]&lt;&gt;"",IF(SUM(tab_MD[[#This Row],[md_kosten_bisher]:[md_zuwf_zukunft]])&gt;0,"ja","nein"),"")</f>
        <v/>
      </c>
    </row>
    <row r="63" spans="1:20" ht="48" hidden="1" customHeight="1" x14ac:dyDescent="0.3">
      <c r="A63" s="90">
        <f t="shared" si="1"/>
        <v>61</v>
      </c>
      <c r="B63" s="195" t="str">
        <f>IFERROR(IF(tab_MP[[#This Row],[mp_gegenstand]]&lt;&gt;"",tab_MP[[#This Row],[mp_gegenstand]],""),"")</f>
        <v/>
      </c>
      <c r="C63" s="196" t="str">
        <f>IFERROR(IF(tab_MP[[#This Row],[mp_kategorie]]&lt;&gt;"",tab_MP[[#This Row],[mp_kategorie]],""),"")</f>
        <v/>
      </c>
      <c r="D63" s="196" t="str">
        <f>IFERROR(IF(tab_MP[[#This Row],[mp_subkategorie]]&lt;&gt;"",tab_MP[[#This Row],[mp_subkategorie]],""),"")</f>
        <v/>
      </c>
      <c r="E63" s="196" t="str">
        <f>IFERROR(IF(tab_MP[[#This Row],[mp_ort]]&lt;&gt;"",tab_MP[[#This Row],[mp_ort]],""),"")</f>
        <v/>
      </c>
      <c r="F63" s="369" t="str">
        <f>IFERROR(IF(tab_MP[[#This Row],[mp_beschreibung]]&lt;&gt;"",tab_MP[[#This Row],[mp_beschreibung]],""),"")</f>
        <v/>
      </c>
      <c r="G63" s="315" t="str">
        <f>IFERROR(IF(tab_MP[[#This Row],[prf_mp_ges]]&lt;&gt;"",tab_MP[[#This Row],[prf_mp_ges]],""),"")</f>
        <v/>
      </c>
      <c r="H63" s="362"/>
      <c r="I63" s="362"/>
      <c r="J63" s="363"/>
      <c r="K63" s="363"/>
      <c r="L63" s="208"/>
      <c r="M63" s="209"/>
      <c r="N63" s="103"/>
      <c r="O63" s="104" t="str">
        <f>IF(AND(tab_MD[[#This Row],[md_prf_erg]]&lt;&gt;"",tab_MD[[#This Row],[md_prf_bisher]]&gt;=0,tab_MD[[#This Row],[md_prf_zukunft]]&gt;=0),tab_MD[[#This Row],[md_prf_bisher]]+tab_MD[[#This Row],[md_prf_zukunft]],"")</f>
        <v/>
      </c>
      <c r="P63" s="296" t="str">
        <f>IF(tab_MD[[#This Row],[md_prf_erg]]="ja",tab_MD[[#This Row],[md_zuwf_bisher]],IF(tab_MD[[#This Row],[md_prf_erg]]="nein",0,IF(tab_MD[[#This Row],[md_prf_erg]]="teilweise",-1,"")))</f>
        <v/>
      </c>
      <c r="Q63" s="296" t="str">
        <f>IF(tab_MD[[#This Row],[md_prf_erg]]="ja",tab_MD[[#This Row],[md_zuwf_zukunft]],IF(tab_MD[[#This Row],[md_prf_erg]]="nein",0,IF(tab_MD[[#This Row],[md_prf_erg]]="teilweise",-1,"")))</f>
        <v/>
      </c>
      <c r="R63" s="110"/>
      <c r="S63" s="109" t="b">
        <f>AND(OR(AND(tab_MD[[#This Row],[md_zuwf_bisher]]="",tab_MD[[#This Row],[md_zuwf_zukunft]]=""),AND(OR(tab_MD[[#This Row],[md_zuwf_bisher]]&lt;&gt;"",tab_MD[[#This Row],[md_zuwf_zukunft]]&lt;&gt;""),tab_MD[[#This Row],[md_prf_erg]]&lt;&gt;"")),tab_MD[[#This Row],[md_prf_bisher]]&lt;&gt;-1,tab_MD[[#This Row],[md_prf_zukunft]]&lt;&gt;-1)</f>
        <v>1</v>
      </c>
      <c r="T63" s="219" t="str">
        <f>IF(tab_MD[[#This Row],[md_gegenstand]]&lt;&gt;"",IF(SUM(tab_MD[[#This Row],[md_kosten_bisher]:[md_zuwf_zukunft]])&gt;0,"ja","nein"),"")</f>
        <v/>
      </c>
    </row>
    <row r="64" spans="1:20" ht="48" hidden="1" customHeight="1" x14ac:dyDescent="0.3">
      <c r="A64" s="90">
        <f t="shared" si="1"/>
        <v>62</v>
      </c>
      <c r="B64" s="195" t="str">
        <f>IFERROR(IF(tab_MP[[#This Row],[mp_gegenstand]]&lt;&gt;"",tab_MP[[#This Row],[mp_gegenstand]],""),"")</f>
        <v/>
      </c>
      <c r="C64" s="196" t="str">
        <f>IFERROR(IF(tab_MP[[#This Row],[mp_kategorie]]&lt;&gt;"",tab_MP[[#This Row],[mp_kategorie]],""),"")</f>
        <v/>
      </c>
      <c r="D64" s="196" t="str">
        <f>IFERROR(IF(tab_MP[[#This Row],[mp_subkategorie]]&lt;&gt;"",tab_MP[[#This Row],[mp_subkategorie]],""),"")</f>
        <v/>
      </c>
      <c r="E64" s="196" t="str">
        <f>IFERROR(IF(tab_MP[[#This Row],[mp_ort]]&lt;&gt;"",tab_MP[[#This Row],[mp_ort]],""),"")</f>
        <v/>
      </c>
      <c r="F64" s="369" t="str">
        <f>IFERROR(IF(tab_MP[[#This Row],[mp_beschreibung]]&lt;&gt;"",tab_MP[[#This Row],[mp_beschreibung]],""),"")</f>
        <v/>
      </c>
      <c r="G64" s="315" t="str">
        <f>IFERROR(IF(tab_MP[[#This Row],[prf_mp_ges]]&lt;&gt;"",tab_MP[[#This Row],[prf_mp_ges]],""),"")</f>
        <v/>
      </c>
      <c r="H64" s="362"/>
      <c r="I64" s="362"/>
      <c r="J64" s="363"/>
      <c r="K64" s="363"/>
      <c r="L64" s="208"/>
      <c r="M64" s="209"/>
      <c r="N64" s="106"/>
      <c r="O64" s="107" t="str">
        <f>IF(AND(tab_MD[[#This Row],[md_prf_erg]]&lt;&gt;"",tab_MD[[#This Row],[md_prf_bisher]]&gt;=0,tab_MD[[#This Row],[md_prf_zukunft]]&gt;=0),tab_MD[[#This Row],[md_prf_bisher]]+tab_MD[[#This Row],[md_prf_zukunft]],"")</f>
        <v/>
      </c>
      <c r="P64" s="297" t="str">
        <f>IF(tab_MD[[#This Row],[md_prf_erg]]="ja",tab_MD[[#This Row],[md_zuwf_bisher]],IF(tab_MD[[#This Row],[md_prf_erg]]="nein",0,IF(tab_MD[[#This Row],[md_prf_erg]]="teilweise",-1,"")))</f>
        <v/>
      </c>
      <c r="Q64" s="297" t="str">
        <f>IF(tab_MD[[#This Row],[md_prf_erg]]="ja",tab_MD[[#This Row],[md_zuwf_zukunft]],IF(tab_MD[[#This Row],[md_prf_erg]]="nein",0,IF(tab_MD[[#This Row],[md_prf_erg]]="teilweise",-1,"")))</f>
        <v/>
      </c>
      <c r="R64" s="110"/>
      <c r="S64" s="108" t="b">
        <f>AND(OR(AND(tab_MD[[#This Row],[md_zuwf_bisher]]="",tab_MD[[#This Row],[md_zuwf_zukunft]]=""),AND(OR(tab_MD[[#This Row],[md_zuwf_bisher]]&lt;&gt;"",tab_MD[[#This Row],[md_zuwf_zukunft]]&lt;&gt;""),tab_MD[[#This Row],[md_prf_erg]]&lt;&gt;"")),tab_MD[[#This Row],[md_prf_bisher]]&lt;&gt;-1,tab_MD[[#This Row],[md_prf_zukunft]]&lt;&gt;-1)</f>
        <v>1</v>
      </c>
      <c r="T64" s="219" t="str">
        <f>IF(tab_MD[[#This Row],[md_gegenstand]]&lt;&gt;"",IF(SUM(tab_MD[[#This Row],[md_kosten_bisher]:[md_zuwf_zukunft]])&gt;0,"ja","nein"),"")</f>
        <v/>
      </c>
    </row>
    <row r="65" spans="1:20" ht="48" hidden="1" customHeight="1" x14ac:dyDescent="0.3">
      <c r="A65" s="90">
        <f t="shared" si="1"/>
        <v>63</v>
      </c>
      <c r="B65" s="195" t="str">
        <f>IFERROR(IF(tab_MP[[#This Row],[mp_gegenstand]]&lt;&gt;"",tab_MP[[#This Row],[mp_gegenstand]],""),"")</f>
        <v/>
      </c>
      <c r="C65" s="196" t="str">
        <f>IFERROR(IF(tab_MP[[#This Row],[mp_kategorie]]&lt;&gt;"",tab_MP[[#This Row],[mp_kategorie]],""),"")</f>
        <v/>
      </c>
      <c r="D65" s="196" t="str">
        <f>IFERROR(IF(tab_MP[[#This Row],[mp_subkategorie]]&lt;&gt;"",tab_MP[[#This Row],[mp_subkategorie]],""),"")</f>
        <v/>
      </c>
      <c r="E65" s="196" t="str">
        <f>IFERROR(IF(tab_MP[[#This Row],[mp_ort]]&lt;&gt;"",tab_MP[[#This Row],[mp_ort]],""),"")</f>
        <v/>
      </c>
      <c r="F65" s="369" t="str">
        <f>IFERROR(IF(tab_MP[[#This Row],[mp_beschreibung]]&lt;&gt;"",tab_MP[[#This Row],[mp_beschreibung]],""),"")</f>
        <v/>
      </c>
      <c r="G65" s="315" t="str">
        <f>IFERROR(IF(tab_MP[[#This Row],[prf_mp_ges]]&lt;&gt;"",tab_MP[[#This Row],[prf_mp_ges]],""),"")</f>
        <v/>
      </c>
      <c r="H65" s="362"/>
      <c r="I65" s="362"/>
      <c r="J65" s="363"/>
      <c r="K65" s="363"/>
      <c r="L65" s="208"/>
      <c r="M65" s="209"/>
      <c r="N65" s="103"/>
      <c r="O65" s="104" t="str">
        <f>IF(AND(tab_MD[[#This Row],[md_prf_erg]]&lt;&gt;"",tab_MD[[#This Row],[md_prf_bisher]]&gt;=0,tab_MD[[#This Row],[md_prf_zukunft]]&gt;=0),tab_MD[[#This Row],[md_prf_bisher]]+tab_MD[[#This Row],[md_prf_zukunft]],"")</f>
        <v/>
      </c>
      <c r="P65" s="296" t="str">
        <f>IF(tab_MD[[#This Row],[md_prf_erg]]="ja",tab_MD[[#This Row],[md_zuwf_bisher]],IF(tab_MD[[#This Row],[md_prf_erg]]="nein",0,IF(tab_MD[[#This Row],[md_prf_erg]]="teilweise",-1,"")))</f>
        <v/>
      </c>
      <c r="Q65" s="296" t="str">
        <f>IF(tab_MD[[#This Row],[md_prf_erg]]="ja",tab_MD[[#This Row],[md_zuwf_zukunft]],IF(tab_MD[[#This Row],[md_prf_erg]]="nein",0,IF(tab_MD[[#This Row],[md_prf_erg]]="teilweise",-1,"")))</f>
        <v/>
      </c>
      <c r="R65" s="110"/>
      <c r="S65" s="109" t="b">
        <f>AND(OR(AND(tab_MD[[#This Row],[md_zuwf_bisher]]="",tab_MD[[#This Row],[md_zuwf_zukunft]]=""),AND(OR(tab_MD[[#This Row],[md_zuwf_bisher]]&lt;&gt;"",tab_MD[[#This Row],[md_zuwf_zukunft]]&lt;&gt;""),tab_MD[[#This Row],[md_prf_erg]]&lt;&gt;"")),tab_MD[[#This Row],[md_prf_bisher]]&lt;&gt;-1,tab_MD[[#This Row],[md_prf_zukunft]]&lt;&gt;-1)</f>
        <v>1</v>
      </c>
      <c r="T65" s="219" t="str">
        <f>IF(tab_MD[[#This Row],[md_gegenstand]]&lt;&gt;"",IF(SUM(tab_MD[[#This Row],[md_kosten_bisher]:[md_zuwf_zukunft]])&gt;0,"ja","nein"),"")</f>
        <v/>
      </c>
    </row>
    <row r="66" spans="1:20" ht="48" hidden="1" customHeight="1" x14ac:dyDescent="0.3">
      <c r="A66" s="90">
        <f t="shared" si="1"/>
        <v>64</v>
      </c>
      <c r="B66" s="195" t="str">
        <f>IFERROR(IF(tab_MP[[#This Row],[mp_gegenstand]]&lt;&gt;"",tab_MP[[#This Row],[mp_gegenstand]],""),"")</f>
        <v/>
      </c>
      <c r="C66" s="196" t="str">
        <f>IFERROR(IF(tab_MP[[#This Row],[mp_kategorie]]&lt;&gt;"",tab_MP[[#This Row],[mp_kategorie]],""),"")</f>
        <v/>
      </c>
      <c r="D66" s="196" t="str">
        <f>IFERROR(IF(tab_MP[[#This Row],[mp_subkategorie]]&lt;&gt;"",tab_MP[[#This Row],[mp_subkategorie]],""),"")</f>
        <v/>
      </c>
      <c r="E66" s="196" t="str">
        <f>IFERROR(IF(tab_MP[[#This Row],[mp_ort]]&lt;&gt;"",tab_MP[[#This Row],[mp_ort]],""),"")</f>
        <v/>
      </c>
      <c r="F66" s="369" t="str">
        <f>IFERROR(IF(tab_MP[[#This Row],[mp_beschreibung]]&lt;&gt;"",tab_MP[[#This Row],[mp_beschreibung]],""),"")</f>
        <v/>
      </c>
      <c r="G66" s="315" t="str">
        <f>IFERROR(IF(tab_MP[[#This Row],[prf_mp_ges]]&lt;&gt;"",tab_MP[[#This Row],[prf_mp_ges]],""),"")</f>
        <v/>
      </c>
      <c r="H66" s="362"/>
      <c r="I66" s="362"/>
      <c r="J66" s="363"/>
      <c r="K66" s="363"/>
      <c r="L66" s="208"/>
      <c r="M66" s="209"/>
      <c r="N66" s="106"/>
      <c r="O66" s="107" t="str">
        <f>IF(AND(tab_MD[[#This Row],[md_prf_erg]]&lt;&gt;"",tab_MD[[#This Row],[md_prf_bisher]]&gt;=0,tab_MD[[#This Row],[md_prf_zukunft]]&gt;=0),tab_MD[[#This Row],[md_prf_bisher]]+tab_MD[[#This Row],[md_prf_zukunft]],"")</f>
        <v/>
      </c>
      <c r="P66" s="297" t="str">
        <f>IF(tab_MD[[#This Row],[md_prf_erg]]="ja",tab_MD[[#This Row],[md_zuwf_bisher]],IF(tab_MD[[#This Row],[md_prf_erg]]="nein",0,IF(tab_MD[[#This Row],[md_prf_erg]]="teilweise",-1,"")))</f>
        <v/>
      </c>
      <c r="Q66" s="297" t="str">
        <f>IF(tab_MD[[#This Row],[md_prf_erg]]="ja",tab_MD[[#This Row],[md_zuwf_zukunft]],IF(tab_MD[[#This Row],[md_prf_erg]]="nein",0,IF(tab_MD[[#This Row],[md_prf_erg]]="teilweise",-1,"")))</f>
        <v/>
      </c>
      <c r="R66" s="110"/>
      <c r="S66" s="108" t="b">
        <f>AND(OR(AND(tab_MD[[#This Row],[md_zuwf_bisher]]="",tab_MD[[#This Row],[md_zuwf_zukunft]]=""),AND(OR(tab_MD[[#This Row],[md_zuwf_bisher]]&lt;&gt;"",tab_MD[[#This Row],[md_zuwf_zukunft]]&lt;&gt;""),tab_MD[[#This Row],[md_prf_erg]]&lt;&gt;"")),tab_MD[[#This Row],[md_prf_bisher]]&lt;&gt;-1,tab_MD[[#This Row],[md_prf_zukunft]]&lt;&gt;-1)</f>
        <v>1</v>
      </c>
      <c r="T66" s="219" t="str">
        <f>IF(tab_MD[[#This Row],[md_gegenstand]]&lt;&gt;"",IF(SUM(tab_MD[[#This Row],[md_kosten_bisher]:[md_zuwf_zukunft]])&gt;0,"ja","nein"),"")</f>
        <v/>
      </c>
    </row>
    <row r="67" spans="1:20" ht="48" hidden="1" customHeight="1" x14ac:dyDescent="0.3">
      <c r="A67" s="90">
        <f t="shared" si="1"/>
        <v>65</v>
      </c>
      <c r="B67" s="195" t="str">
        <f>IFERROR(IF(tab_MP[[#This Row],[mp_gegenstand]]&lt;&gt;"",tab_MP[[#This Row],[mp_gegenstand]],""),"")</f>
        <v/>
      </c>
      <c r="C67" s="196" t="str">
        <f>IFERROR(IF(tab_MP[[#This Row],[mp_kategorie]]&lt;&gt;"",tab_MP[[#This Row],[mp_kategorie]],""),"")</f>
        <v/>
      </c>
      <c r="D67" s="196" t="str">
        <f>IFERROR(IF(tab_MP[[#This Row],[mp_subkategorie]]&lt;&gt;"",tab_MP[[#This Row],[mp_subkategorie]],""),"")</f>
        <v/>
      </c>
      <c r="E67" s="196" t="str">
        <f>IFERROR(IF(tab_MP[[#This Row],[mp_ort]]&lt;&gt;"",tab_MP[[#This Row],[mp_ort]],""),"")</f>
        <v/>
      </c>
      <c r="F67" s="369" t="str">
        <f>IFERROR(IF(tab_MP[[#This Row],[mp_beschreibung]]&lt;&gt;"",tab_MP[[#This Row],[mp_beschreibung]],""),"")</f>
        <v/>
      </c>
      <c r="G67" s="315" t="str">
        <f>IFERROR(IF(tab_MP[[#This Row],[prf_mp_ges]]&lt;&gt;"",tab_MP[[#This Row],[prf_mp_ges]],""),"")</f>
        <v/>
      </c>
      <c r="H67" s="362"/>
      <c r="I67" s="362"/>
      <c r="J67" s="363"/>
      <c r="K67" s="363"/>
      <c r="L67" s="208"/>
      <c r="M67" s="209"/>
      <c r="N67" s="103"/>
      <c r="O67" s="104" t="str">
        <f>IF(AND(tab_MD[[#This Row],[md_prf_erg]]&lt;&gt;"",tab_MD[[#This Row],[md_prf_bisher]]&gt;=0,tab_MD[[#This Row],[md_prf_zukunft]]&gt;=0),tab_MD[[#This Row],[md_prf_bisher]]+tab_MD[[#This Row],[md_prf_zukunft]],"")</f>
        <v/>
      </c>
      <c r="P67" s="296" t="str">
        <f>IF(tab_MD[[#This Row],[md_prf_erg]]="ja",tab_MD[[#This Row],[md_zuwf_bisher]],IF(tab_MD[[#This Row],[md_prf_erg]]="nein",0,IF(tab_MD[[#This Row],[md_prf_erg]]="teilweise",-1,"")))</f>
        <v/>
      </c>
      <c r="Q67" s="296" t="str">
        <f>IF(tab_MD[[#This Row],[md_prf_erg]]="ja",tab_MD[[#This Row],[md_zuwf_zukunft]],IF(tab_MD[[#This Row],[md_prf_erg]]="nein",0,IF(tab_MD[[#This Row],[md_prf_erg]]="teilweise",-1,"")))</f>
        <v/>
      </c>
      <c r="R67" s="110"/>
      <c r="S67" s="109" t="b">
        <f>AND(OR(AND(tab_MD[[#This Row],[md_zuwf_bisher]]="",tab_MD[[#This Row],[md_zuwf_zukunft]]=""),AND(OR(tab_MD[[#This Row],[md_zuwf_bisher]]&lt;&gt;"",tab_MD[[#This Row],[md_zuwf_zukunft]]&lt;&gt;""),tab_MD[[#This Row],[md_prf_erg]]&lt;&gt;"")),tab_MD[[#This Row],[md_prf_bisher]]&lt;&gt;-1,tab_MD[[#This Row],[md_prf_zukunft]]&lt;&gt;-1)</f>
        <v>1</v>
      </c>
      <c r="T67" s="219" t="str">
        <f>IF(tab_MD[[#This Row],[md_gegenstand]]&lt;&gt;"",IF(SUM(tab_MD[[#This Row],[md_kosten_bisher]:[md_zuwf_zukunft]])&gt;0,"ja","nein"),"")</f>
        <v/>
      </c>
    </row>
    <row r="68" spans="1:20" ht="48" hidden="1" customHeight="1" x14ac:dyDescent="0.3">
      <c r="A68" s="90">
        <f t="shared" si="1"/>
        <v>66</v>
      </c>
      <c r="B68" s="195" t="str">
        <f>IFERROR(IF(tab_MP[[#This Row],[mp_gegenstand]]&lt;&gt;"",tab_MP[[#This Row],[mp_gegenstand]],""),"")</f>
        <v/>
      </c>
      <c r="C68" s="196" t="str">
        <f>IFERROR(IF(tab_MP[[#This Row],[mp_kategorie]]&lt;&gt;"",tab_MP[[#This Row],[mp_kategorie]],""),"")</f>
        <v/>
      </c>
      <c r="D68" s="196" t="str">
        <f>IFERROR(IF(tab_MP[[#This Row],[mp_subkategorie]]&lt;&gt;"",tab_MP[[#This Row],[mp_subkategorie]],""),"")</f>
        <v/>
      </c>
      <c r="E68" s="196" t="str">
        <f>IFERROR(IF(tab_MP[[#This Row],[mp_ort]]&lt;&gt;"",tab_MP[[#This Row],[mp_ort]],""),"")</f>
        <v/>
      </c>
      <c r="F68" s="369" t="str">
        <f>IFERROR(IF(tab_MP[[#This Row],[mp_beschreibung]]&lt;&gt;"",tab_MP[[#This Row],[mp_beschreibung]],""),"")</f>
        <v/>
      </c>
      <c r="G68" s="315" t="str">
        <f>IFERROR(IF(tab_MP[[#This Row],[prf_mp_ges]]&lt;&gt;"",tab_MP[[#This Row],[prf_mp_ges]],""),"")</f>
        <v/>
      </c>
      <c r="H68" s="362"/>
      <c r="I68" s="362"/>
      <c r="J68" s="363"/>
      <c r="K68" s="363"/>
      <c r="L68" s="208"/>
      <c r="M68" s="209"/>
      <c r="N68" s="106"/>
      <c r="O68" s="107" t="str">
        <f>IF(AND(tab_MD[[#This Row],[md_prf_erg]]&lt;&gt;"",tab_MD[[#This Row],[md_prf_bisher]]&gt;=0,tab_MD[[#This Row],[md_prf_zukunft]]&gt;=0),tab_MD[[#This Row],[md_prf_bisher]]+tab_MD[[#This Row],[md_prf_zukunft]],"")</f>
        <v/>
      </c>
      <c r="P68" s="297" t="str">
        <f>IF(tab_MD[[#This Row],[md_prf_erg]]="ja",tab_MD[[#This Row],[md_zuwf_bisher]],IF(tab_MD[[#This Row],[md_prf_erg]]="nein",0,IF(tab_MD[[#This Row],[md_prf_erg]]="teilweise",-1,"")))</f>
        <v/>
      </c>
      <c r="Q68" s="297" t="str">
        <f>IF(tab_MD[[#This Row],[md_prf_erg]]="ja",tab_MD[[#This Row],[md_zuwf_zukunft]],IF(tab_MD[[#This Row],[md_prf_erg]]="nein",0,IF(tab_MD[[#This Row],[md_prf_erg]]="teilweise",-1,"")))</f>
        <v/>
      </c>
      <c r="R68" s="110"/>
      <c r="S68" s="108" t="b">
        <f>AND(OR(AND(tab_MD[[#This Row],[md_zuwf_bisher]]="",tab_MD[[#This Row],[md_zuwf_zukunft]]=""),AND(OR(tab_MD[[#This Row],[md_zuwf_bisher]]&lt;&gt;"",tab_MD[[#This Row],[md_zuwf_zukunft]]&lt;&gt;""),tab_MD[[#This Row],[md_prf_erg]]&lt;&gt;"")),tab_MD[[#This Row],[md_prf_bisher]]&lt;&gt;-1,tab_MD[[#This Row],[md_prf_zukunft]]&lt;&gt;-1)</f>
        <v>1</v>
      </c>
      <c r="T68" s="219" t="str">
        <f>IF(tab_MD[[#This Row],[md_gegenstand]]&lt;&gt;"",IF(SUM(tab_MD[[#This Row],[md_kosten_bisher]:[md_zuwf_zukunft]])&gt;0,"ja","nein"),"")</f>
        <v/>
      </c>
    </row>
    <row r="69" spans="1:20" ht="48" hidden="1" customHeight="1" x14ac:dyDescent="0.3">
      <c r="A69" s="90">
        <f t="shared" si="1"/>
        <v>67</v>
      </c>
      <c r="B69" s="195" t="str">
        <f>IFERROR(IF(tab_MP[[#This Row],[mp_gegenstand]]&lt;&gt;"",tab_MP[[#This Row],[mp_gegenstand]],""),"")</f>
        <v/>
      </c>
      <c r="C69" s="196" t="str">
        <f>IFERROR(IF(tab_MP[[#This Row],[mp_kategorie]]&lt;&gt;"",tab_MP[[#This Row],[mp_kategorie]],""),"")</f>
        <v/>
      </c>
      <c r="D69" s="196" t="str">
        <f>IFERROR(IF(tab_MP[[#This Row],[mp_subkategorie]]&lt;&gt;"",tab_MP[[#This Row],[mp_subkategorie]],""),"")</f>
        <v/>
      </c>
      <c r="E69" s="196" t="str">
        <f>IFERROR(IF(tab_MP[[#This Row],[mp_ort]]&lt;&gt;"",tab_MP[[#This Row],[mp_ort]],""),"")</f>
        <v/>
      </c>
      <c r="F69" s="369" t="str">
        <f>IFERROR(IF(tab_MP[[#This Row],[mp_beschreibung]]&lt;&gt;"",tab_MP[[#This Row],[mp_beschreibung]],""),"")</f>
        <v/>
      </c>
      <c r="G69" s="315" t="str">
        <f>IFERROR(IF(tab_MP[[#This Row],[prf_mp_ges]]&lt;&gt;"",tab_MP[[#This Row],[prf_mp_ges]],""),"")</f>
        <v/>
      </c>
      <c r="H69" s="362"/>
      <c r="I69" s="362"/>
      <c r="J69" s="363"/>
      <c r="K69" s="363"/>
      <c r="L69" s="208"/>
      <c r="M69" s="209"/>
      <c r="N69" s="103"/>
      <c r="O69" s="104" t="str">
        <f>IF(AND(tab_MD[[#This Row],[md_prf_erg]]&lt;&gt;"",tab_MD[[#This Row],[md_prf_bisher]]&gt;=0,tab_MD[[#This Row],[md_prf_zukunft]]&gt;=0),tab_MD[[#This Row],[md_prf_bisher]]+tab_MD[[#This Row],[md_prf_zukunft]],"")</f>
        <v/>
      </c>
      <c r="P69" s="296" t="str">
        <f>IF(tab_MD[[#This Row],[md_prf_erg]]="ja",tab_MD[[#This Row],[md_zuwf_bisher]],IF(tab_MD[[#This Row],[md_prf_erg]]="nein",0,IF(tab_MD[[#This Row],[md_prf_erg]]="teilweise",-1,"")))</f>
        <v/>
      </c>
      <c r="Q69" s="296" t="str">
        <f>IF(tab_MD[[#This Row],[md_prf_erg]]="ja",tab_MD[[#This Row],[md_zuwf_zukunft]],IF(tab_MD[[#This Row],[md_prf_erg]]="nein",0,IF(tab_MD[[#This Row],[md_prf_erg]]="teilweise",-1,"")))</f>
        <v/>
      </c>
      <c r="R69" s="110"/>
      <c r="S69" s="109" t="b">
        <f>AND(OR(AND(tab_MD[[#This Row],[md_zuwf_bisher]]="",tab_MD[[#This Row],[md_zuwf_zukunft]]=""),AND(OR(tab_MD[[#This Row],[md_zuwf_bisher]]&lt;&gt;"",tab_MD[[#This Row],[md_zuwf_zukunft]]&lt;&gt;""),tab_MD[[#This Row],[md_prf_erg]]&lt;&gt;"")),tab_MD[[#This Row],[md_prf_bisher]]&lt;&gt;-1,tab_MD[[#This Row],[md_prf_zukunft]]&lt;&gt;-1)</f>
        <v>1</v>
      </c>
      <c r="T69" s="219" t="str">
        <f>IF(tab_MD[[#This Row],[md_gegenstand]]&lt;&gt;"",IF(SUM(tab_MD[[#This Row],[md_kosten_bisher]:[md_zuwf_zukunft]])&gt;0,"ja","nein"),"")</f>
        <v/>
      </c>
    </row>
    <row r="70" spans="1:20" ht="48" hidden="1" customHeight="1" x14ac:dyDescent="0.3">
      <c r="A70" s="90">
        <f t="shared" si="1"/>
        <v>68</v>
      </c>
      <c r="B70" s="195" t="str">
        <f>IFERROR(IF(tab_MP[[#This Row],[mp_gegenstand]]&lt;&gt;"",tab_MP[[#This Row],[mp_gegenstand]],""),"")</f>
        <v/>
      </c>
      <c r="C70" s="196" t="str">
        <f>IFERROR(IF(tab_MP[[#This Row],[mp_kategorie]]&lt;&gt;"",tab_MP[[#This Row],[mp_kategorie]],""),"")</f>
        <v/>
      </c>
      <c r="D70" s="196" t="str">
        <f>IFERROR(IF(tab_MP[[#This Row],[mp_subkategorie]]&lt;&gt;"",tab_MP[[#This Row],[mp_subkategorie]],""),"")</f>
        <v/>
      </c>
      <c r="E70" s="196" t="str">
        <f>IFERROR(IF(tab_MP[[#This Row],[mp_ort]]&lt;&gt;"",tab_MP[[#This Row],[mp_ort]],""),"")</f>
        <v/>
      </c>
      <c r="F70" s="369" t="str">
        <f>IFERROR(IF(tab_MP[[#This Row],[mp_beschreibung]]&lt;&gt;"",tab_MP[[#This Row],[mp_beschreibung]],""),"")</f>
        <v/>
      </c>
      <c r="G70" s="315" t="str">
        <f>IFERROR(IF(tab_MP[[#This Row],[prf_mp_ges]]&lt;&gt;"",tab_MP[[#This Row],[prf_mp_ges]],""),"")</f>
        <v/>
      </c>
      <c r="H70" s="362"/>
      <c r="I70" s="362"/>
      <c r="J70" s="363"/>
      <c r="K70" s="363"/>
      <c r="L70" s="208"/>
      <c r="M70" s="209"/>
      <c r="N70" s="106"/>
      <c r="O70" s="107" t="str">
        <f>IF(AND(tab_MD[[#This Row],[md_prf_erg]]&lt;&gt;"",tab_MD[[#This Row],[md_prf_bisher]]&gt;=0,tab_MD[[#This Row],[md_prf_zukunft]]&gt;=0),tab_MD[[#This Row],[md_prf_bisher]]+tab_MD[[#This Row],[md_prf_zukunft]],"")</f>
        <v/>
      </c>
      <c r="P70" s="297" t="str">
        <f>IF(tab_MD[[#This Row],[md_prf_erg]]="ja",tab_MD[[#This Row],[md_zuwf_bisher]],IF(tab_MD[[#This Row],[md_prf_erg]]="nein",0,IF(tab_MD[[#This Row],[md_prf_erg]]="teilweise",-1,"")))</f>
        <v/>
      </c>
      <c r="Q70" s="297" t="str">
        <f>IF(tab_MD[[#This Row],[md_prf_erg]]="ja",tab_MD[[#This Row],[md_zuwf_zukunft]],IF(tab_MD[[#This Row],[md_prf_erg]]="nein",0,IF(tab_MD[[#This Row],[md_prf_erg]]="teilweise",-1,"")))</f>
        <v/>
      </c>
      <c r="R70" s="110"/>
      <c r="S70" s="108" t="b">
        <f>AND(OR(AND(tab_MD[[#This Row],[md_zuwf_bisher]]="",tab_MD[[#This Row],[md_zuwf_zukunft]]=""),AND(OR(tab_MD[[#This Row],[md_zuwf_bisher]]&lt;&gt;"",tab_MD[[#This Row],[md_zuwf_zukunft]]&lt;&gt;""),tab_MD[[#This Row],[md_prf_erg]]&lt;&gt;"")),tab_MD[[#This Row],[md_prf_bisher]]&lt;&gt;-1,tab_MD[[#This Row],[md_prf_zukunft]]&lt;&gt;-1)</f>
        <v>1</v>
      </c>
      <c r="T70" s="219" t="str">
        <f>IF(tab_MD[[#This Row],[md_gegenstand]]&lt;&gt;"",IF(SUM(tab_MD[[#This Row],[md_kosten_bisher]:[md_zuwf_zukunft]])&gt;0,"ja","nein"),"")</f>
        <v/>
      </c>
    </row>
    <row r="71" spans="1:20" ht="48" hidden="1" customHeight="1" x14ac:dyDescent="0.3">
      <c r="A71" s="90">
        <f t="shared" si="1"/>
        <v>69</v>
      </c>
      <c r="B71" s="195" t="str">
        <f>IFERROR(IF(tab_MP[[#This Row],[mp_gegenstand]]&lt;&gt;"",tab_MP[[#This Row],[mp_gegenstand]],""),"")</f>
        <v/>
      </c>
      <c r="C71" s="196" t="str">
        <f>IFERROR(IF(tab_MP[[#This Row],[mp_kategorie]]&lt;&gt;"",tab_MP[[#This Row],[mp_kategorie]],""),"")</f>
        <v/>
      </c>
      <c r="D71" s="196" t="str">
        <f>IFERROR(IF(tab_MP[[#This Row],[mp_subkategorie]]&lt;&gt;"",tab_MP[[#This Row],[mp_subkategorie]],""),"")</f>
        <v/>
      </c>
      <c r="E71" s="196" t="str">
        <f>IFERROR(IF(tab_MP[[#This Row],[mp_ort]]&lt;&gt;"",tab_MP[[#This Row],[mp_ort]],""),"")</f>
        <v/>
      </c>
      <c r="F71" s="369" t="str">
        <f>IFERROR(IF(tab_MP[[#This Row],[mp_beschreibung]]&lt;&gt;"",tab_MP[[#This Row],[mp_beschreibung]],""),"")</f>
        <v/>
      </c>
      <c r="G71" s="315" t="str">
        <f>IFERROR(IF(tab_MP[[#This Row],[prf_mp_ges]]&lt;&gt;"",tab_MP[[#This Row],[prf_mp_ges]],""),"")</f>
        <v/>
      </c>
      <c r="H71" s="362"/>
      <c r="I71" s="362"/>
      <c r="J71" s="363"/>
      <c r="K71" s="363"/>
      <c r="L71" s="208"/>
      <c r="M71" s="209"/>
      <c r="N71" s="103"/>
      <c r="O71" s="104" t="str">
        <f>IF(AND(tab_MD[[#This Row],[md_prf_erg]]&lt;&gt;"",tab_MD[[#This Row],[md_prf_bisher]]&gt;=0,tab_MD[[#This Row],[md_prf_zukunft]]&gt;=0),tab_MD[[#This Row],[md_prf_bisher]]+tab_MD[[#This Row],[md_prf_zukunft]],"")</f>
        <v/>
      </c>
      <c r="P71" s="296" t="str">
        <f>IF(tab_MD[[#This Row],[md_prf_erg]]="ja",tab_MD[[#This Row],[md_zuwf_bisher]],IF(tab_MD[[#This Row],[md_prf_erg]]="nein",0,IF(tab_MD[[#This Row],[md_prf_erg]]="teilweise",-1,"")))</f>
        <v/>
      </c>
      <c r="Q71" s="296" t="str">
        <f>IF(tab_MD[[#This Row],[md_prf_erg]]="ja",tab_MD[[#This Row],[md_zuwf_zukunft]],IF(tab_MD[[#This Row],[md_prf_erg]]="nein",0,IF(tab_MD[[#This Row],[md_prf_erg]]="teilweise",-1,"")))</f>
        <v/>
      </c>
      <c r="R71" s="110"/>
      <c r="S71" s="109" t="b">
        <f>AND(OR(AND(tab_MD[[#This Row],[md_zuwf_bisher]]="",tab_MD[[#This Row],[md_zuwf_zukunft]]=""),AND(OR(tab_MD[[#This Row],[md_zuwf_bisher]]&lt;&gt;"",tab_MD[[#This Row],[md_zuwf_zukunft]]&lt;&gt;""),tab_MD[[#This Row],[md_prf_erg]]&lt;&gt;"")),tab_MD[[#This Row],[md_prf_bisher]]&lt;&gt;-1,tab_MD[[#This Row],[md_prf_zukunft]]&lt;&gt;-1)</f>
        <v>1</v>
      </c>
      <c r="T71" s="219" t="str">
        <f>IF(tab_MD[[#This Row],[md_gegenstand]]&lt;&gt;"",IF(SUM(tab_MD[[#This Row],[md_kosten_bisher]:[md_zuwf_zukunft]])&gt;0,"ja","nein"),"")</f>
        <v/>
      </c>
    </row>
    <row r="72" spans="1:20" ht="48" hidden="1" customHeight="1" x14ac:dyDescent="0.3">
      <c r="A72" s="90">
        <f t="shared" si="1"/>
        <v>70</v>
      </c>
      <c r="B72" s="195" t="str">
        <f>IFERROR(IF(tab_MP[[#This Row],[mp_gegenstand]]&lt;&gt;"",tab_MP[[#This Row],[mp_gegenstand]],""),"")</f>
        <v/>
      </c>
      <c r="C72" s="196" t="str">
        <f>IFERROR(IF(tab_MP[[#This Row],[mp_kategorie]]&lt;&gt;"",tab_MP[[#This Row],[mp_kategorie]],""),"")</f>
        <v/>
      </c>
      <c r="D72" s="196" t="str">
        <f>IFERROR(IF(tab_MP[[#This Row],[mp_subkategorie]]&lt;&gt;"",tab_MP[[#This Row],[mp_subkategorie]],""),"")</f>
        <v/>
      </c>
      <c r="E72" s="196" t="str">
        <f>IFERROR(IF(tab_MP[[#This Row],[mp_ort]]&lt;&gt;"",tab_MP[[#This Row],[mp_ort]],""),"")</f>
        <v/>
      </c>
      <c r="F72" s="369" t="str">
        <f>IFERROR(IF(tab_MP[[#This Row],[mp_beschreibung]]&lt;&gt;"",tab_MP[[#This Row],[mp_beschreibung]],""),"")</f>
        <v/>
      </c>
      <c r="G72" s="315" t="str">
        <f>IFERROR(IF(tab_MP[[#This Row],[prf_mp_ges]]&lt;&gt;"",tab_MP[[#This Row],[prf_mp_ges]],""),"")</f>
        <v/>
      </c>
      <c r="H72" s="362"/>
      <c r="I72" s="362"/>
      <c r="J72" s="363"/>
      <c r="K72" s="363"/>
      <c r="L72" s="208"/>
      <c r="M72" s="209"/>
      <c r="N72" s="106"/>
      <c r="O72" s="107" t="str">
        <f>IF(AND(tab_MD[[#This Row],[md_prf_erg]]&lt;&gt;"",tab_MD[[#This Row],[md_prf_bisher]]&gt;=0,tab_MD[[#This Row],[md_prf_zukunft]]&gt;=0),tab_MD[[#This Row],[md_prf_bisher]]+tab_MD[[#This Row],[md_prf_zukunft]],"")</f>
        <v/>
      </c>
      <c r="P72" s="297" t="str">
        <f>IF(tab_MD[[#This Row],[md_prf_erg]]="ja",tab_MD[[#This Row],[md_zuwf_bisher]],IF(tab_MD[[#This Row],[md_prf_erg]]="nein",0,IF(tab_MD[[#This Row],[md_prf_erg]]="teilweise",-1,"")))</f>
        <v/>
      </c>
      <c r="Q72" s="297" t="str">
        <f>IF(tab_MD[[#This Row],[md_prf_erg]]="ja",tab_MD[[#This Row],[md_zuwf_zukunft]],IF(tab_MD[[#This Row],[md_prf_erg]]="nein",0,IF(tab_MD[[#This Row],[md_prf_erg]]="teilweise",-1,"")))</f>
        <v/>
      </c>
      <c r="R72" s="110"/>
      <c r="S72" s="108" t="b">
        <f>AND(OR(AND(tab_MD[[#This Row],[md_zuwf_bisher]]="",tab_MD[[#This Row],[md_zuwf_zukunft]]=""),AND(OR(tab_MD[[#This Row],[md_zuwf_bisher]]&lt;&gt;"",tab_MD[[#This Row],[md_zuwf_zukunft]]&lt;&gt;""),tab_MD[[#This Row],[md_prf_erg]]&lt;&gt;"")),tab_MD[[#This Row],[md_prf_bisher]]&lt;&gt;-1,tab_MD[[#This Row],[md_prf_zukunft]]&lt;&gt;-1)</f>
        <v>1</v>
      </c>
      <c r="T72" s="219" t="str">
        <f>IF(tab_MD[[#This Row],[md_gegenstand]]&lt;&gt;"",IF(SUM(tab_MD[[#This Row],[md_kosten_bisher]:[md_zuwf_zukunft]])&gt;0,"ja","nein"),"")</f>
        <v/>
      </c>
    </row>
    <row r="73" spans="1:20" ht="48" hidden="1" customHeight="1" x14ac:dyDescent="0.3">
      <c r="A73" s="90">
        <f t="shared" si="1"/>
        <v>71</v>
      </c>
      <c r="B73" s="195" t="str">
        <f>IFERROR(IF(tab_MP[[#This Row],[mp_gegenstand]]&lt;&gt;"",tab_MP[[#This Row],[mp_gegenstand]],""),"")</f>
        <v/>
      </c>
      <c r="C73" s="196" t="str">
        <f>IFERROR(IF(tab_MP[[#This Row],[mp_kategorie]]&lt;&gt;"",tab_MP[[#This Row],[mp_kategorie]],""),"")</f>
        <v/>
      </c>
      <c r="D73" s="196" t="str">
        <f>IFERROR(IF(tab_MP[[#This Row],[mp_subkategorie]]&lt;&gt;"",tab_MP[[#This Row],[mp_subkategorie]],""),"")</f>
        <v/>
      </c>
      <c r="E73" s="196" t="str">
        <f>IFERROR(IF(tab_MP[[#This Row],[mp_ort]]&lt;&gt;"",tab_MP[[#This Row],[mp_ort]],""),"")</f>
        <v/>
      </c>
      <c r="F73" s="369" t="str">
        <f>IFERROR(IF(tab_MP[[#This Row],[mp_beschreibung]]&lt;&gt;"",tab_MP[[#This Row],[mp_beschreibung]],""),"")</f>
        <v/>
      </c>
      <c r="G73" s="315" t="str">
        <f>IFERROR(IF(tab_MP[[#This Row],[prf_mp_ges]]&lt;&gt;"",tab_MP[[#This Row],[prf_mp_ges]],""),"")</f>
        <v/>
      </c>
      <c r="H73" s="362"/>
      <c r="I73" s="362"/>
      <c r="J73" s="363"/>
      <c r="K73" s="363"/>
      <c r="L73" s="208"/>
      <c r="M73" s="209"/>
      <c r="N73" s="103"/>
      <c r="O73" s="104" t="str">
        <f>IF(AND(tab_MD[[#This Row],[md_prf_erg]]&lt;&gt;"",tab_MD[[#This Row],[md_prf_bisher]]&gt;=0,tab_MD[[#This Row],[md_prf_zukunft]]&gt;=0),tab_MD[[#This Row],[md_prf_bisher]]+tab_MD[[#This Row],[md_prf_zukunft]],"")</f>
        <v/>
      </c>
      <c r="P73" s="296" t="str">
        <f>IF(tab_MD[[#This Row],[md_prf_erg]]="ja",tab_MD[[#This Row],[md_zuwf_bisher]],IF(tab_MD[[#This Row],[md_prf_erg]]="nein",0,IF(tab_MD[[#This Row],[md_prf_erg]]="teilweise",-1,"")))</f>
        <v/>
      </c>
      <c r="Q73" s="296" t="str">
        <f>IF(tab_MD[[#This Row],[md_prf_erg]]="ja",tab_MD[[#This Row],[md_zuwf_zukunft]],IF(tab_MD[[#This Row],[md_prf_erg]]="nein",0,IF(tab_MD[[#This Row],[md_prf_erg]]="teilweise",-1,"")))</f>
        <v/>
      </c>
      <c r="R73" s="110"/>
      <c r="S73" s="109" t="b">
        <f>AND(OR(AND(tab_MD[[#This Row],[md_zuwf_bisher]]="",tab_MD[[#This Row],[md_zuwf_zukunft]]=""),AND(OR(tab_MD[[#This Row],[md_zuwf_bisher]]&lt;&gt;"",tab_MD[[#This Row],[md_zuwf_zukunft]]&lt;&gt;""),tab_MD[[#This Row],[md_prf_erg]]&lt;&gt;"")),tab_MD[[#This Row],[md_prf_bisher]]&lt;&gt;-1,tab_MD[[#This Row],[md_prf_zukunft]]&lt;&gt;-1)</f>
        <v>1</v>
      </c>
      <c r="T73" s="219" t="str">
        <f>IF(tab_MD[[#This Row],[md_gegenstand]]&lt;&gt;"",IF(SUM(tab_MD[[#This Row],[md_kosten_bisher]:[md_zuwf_zukunft]])&gt;0,"ja","nein"),"")</f>
        <v/>
      </c>
    </row>
    <row r="74" spans="1:20" ht="48" hidden="1" customHeight="1" x14ac:dyDescent="0.3">
      <c r="A74" s="90">
        <f t="shared" si="1"/>
        <v>72</v>
      </c>
      <c r="B74" s="195" t="str">
        <f>IFERROR(IF(tab_MP[[#This Row],[mp_gegenstand]]&lt;&gt;"",tab_MP[[#This Row],[mp_gegenstand]],""),"")</f>
        <v/>
      </c>
      <c r="C74" s="196" t="str">
        <f>IFERROR(IF(tab_MP[[#This Row],[mp_kategorie]]&lt;&gt;"",tab_MP[[#This Row],[mp_kategorie]],""),"")</f>
        <v/>
      </c>
      <c r="D74" s="196" t="str">
        <f>IFERROR(IF(tab_MP[[#This Row],[mp_subkategorie]]&lt;&gt;"",tab_MP[[#This Row],[mp_subkategorie]],""),"")</f>
        <v/>
      </c>
      <c r="E74" s="196" t="str">
        <f>IFERROR(IF(tab_MP[[#This Row],[mp_ort]]&lt;&gt;"",tab_MP[[#This Row],[mp_ort]],""),"")</f>
        <v/>
      </c>
      <c r="F74" s="369" t="str">
        <f>IFERROR(IF(tab_MP[[#This Row],[mp_beschreibung]]&lt;&gt;"",tab_MP[[#This Row],[mp_beschreibung]],""),"")</f>
        <v/>
      </c>
      <c r="G74" s="315" t="str">
        <f>IFERROR(IF(tab_MP[[#This Row],[prf_mp_ges]]&lt;&gt;"",tab_MP[[#This Row],[prf_mp_ges]],""),"")</f>
        <v/>
      </c>
      <c r="H74" s="362"/>
      <c r="I74" s="362"/>
      <c r="J74" s="363"/>
      <c r="K74" s="363"/>
      <c r="L74" s="208"/>
      <c r="M74" s="209"/>
      <c r="N74" s="106"/>
      <c r="O74" s="107" t="str">
        <f>IF(AND(tab_MD[[#This Row],[md_prf_erg]]&lt;&gt;"",tab_MD[[#This Row],[md_prf_bisher]]&gt;=0,tab_MD[[#This Row],[md_prf_zukunft]]&gt;=0),tab_MD[[#This Row],[md_prf_bisher]]+tab_MD[[#This Row],[md_prf_zukunft]],"")</f>
        <v/>
      </c>
      <c r="P74" s="297" t="str">
        <f>IF(tab_MD[[#This Row],[md_prf_erg]]="ja",tab_MD[[#This Row],[md_zuwf_bisher]],IF(tab_MD[[#This Row],[md_prf_erg]]="nein",0,IF(tab_MD[[#This Row],[md_prf_erg]]="teilweise",-1,"")))</f>
        <v/>
      </c>
      <c r="Q74" s="297" t="str">
        <f>IF(tab_MD[[#This Row],[md_prf_erg]]="ja",tab_MD[[#This Row],[md_zuwf_zukunft]],IF(tab_MD[[#This Row],[md_prf_erg]]="nein",0,IF(tab_MD[[#This Row],[md_prf_erg]]="teilweise",-1,"")))</f>
        <v/>
      </c>
      <c r="R74" s="110"/>
      <c r="S74" s="108" t="b">
        <f>AND(OR(AND(tab_MD[[#This Row],[md_zuwf_bisher]]="",tab_MD[[#This Row],[md_zuwf_zukunft]]=""),AND(OR(tab_MD[[#This Row],[md_zuwf_bisher]]&lt;&gt;"",tab_MD[[#This Row],[md_zuwf_zukunft]]&lt;&gt;""),tab_MD[[#This Row],[md_prf_erg]]&lt;&gt;"")),tab_MD[[#This Row],[md_prf_bisher]]&lt;&gt;-1,tab_MD[[#This Row],[md_prf_zukunft]]&lt;&gt;-1)</f>
        <v>1</v>
      </c>
      <c r="T74" s="219" t="str">
        <f>IF(tab_MD[[#This Row],[md_gegenstand]]&lt;&gt;"",IF(SUM(tab_MD[[#This Row],[md_kosten_bisher]:[md_zuwf_zukunft]])&gt;0,"ja","nein"),"")</f>
        <v/>
      </c>
    </row>
    <row r="75" spans="1:20" ht="48" hidden="1" customHeight="1" x14ac:dyDescent="0.3">
      <c r="A75" s="90">
        <f t="shared" si="1"/>
        <v>73</v>
      </c>
      <c r="B75" s="195" t="str">
        <f>IFERROR(IF(tab_MP[[#This Row],[mp_gegenstand]]&lt;&gt;"",tab_MP[[#This Row],[mp_gegenstand]],""),"")</f>
        <v/>
      </c>
      <c r="C75" s="196" t="str">
        <f>IFERROR(IF(tab_MP[[#This Row],[mp_kategorie]]&lt;&gt;"",tab_MP[[#This Row],[mp_kategorie]],""),"")</f>
        <v/>
      </c>
      <c r="D75" s="196" t="str">
        <f>IFERROR(IF(tab_MP[[#This Row],[mp_subkategorie]]&lt;&gt;"",tab_MP[[#This Row],[mp_subkategorie]],""),"")</f>
        <v/>
      </c>
      <c r="E75" s="196" t="str">
        <f>IFERROR(IF(tab_MP[[#This Row],[mp_ort]]&lt;&gt;"",tab_MP[[#This Row],[mp_ort]],""),"")</f>
        <v/>
      </c>
      <c r="F75" s="369" t="str">
        <f>IFERROR(IF(tab_MP[[#This Row],[mp_beschreibung]]&lt;&gt;"",tab_MP[[#This Row],[mp_beschreibung]],""),"")</f>
        <v/>
      </c>
      <c r="G75" s="315" t="str">
        <f>IFERROR(IF(tab_MP[[#This Row],[prf_mp_ges]]&lt;&gt;"",tab_MP[[#This Row],[prf_mp_ges]],""),"")</f>
        <v/>
      </c>
      <c r="H75" s="362"/>
      <c r="I75" s="362"/>
      <c r="J75" s="363"/>
      <c r="K75" s="363"/>
      <c r="L75" s="208"/>
      <c r="M75" s="209"/>
      <c r="N75" s="103"/>
      <c r="O75" s="104" t="str">
        <f>IF(AND(tab_MD[[#This Row],[md_prf_erg]]&lt;&gt;"",tab_MD[[#This Row],[md_prf_bisher]]&gt;=0,tab_MD[[#This Row],[md_prf_zukunft]]&gt;=0),tab_MD[[#This Row],[md_prf_bisher]]+tab_MD[[#This Row],[md_prf_zukunft]],"")</f>
        <v/>
      </c>
      <c r="P75" s="296" t="str">
        <f>IF(tab_MD[[#This Row],[md_prf_erg]]="ja",tab_MD[[#This Row],[md_zuwf_bisher]],IF(tab_MD[[#This Row],[md_prf_erg]]="nein",0,IF(tab_MD[[#This Row],[md_prf_erg]]="teilweise",-1,"")))</f>
        <v/>
      </c>
      <c r="Q75" s="296" t="str">
        <f>IF(tab_MD[[#This Row],[md_prf_erg]]="ja",tab_MD[[#This Row],[md_zuwf_zukunft]],IF(tab_MD[[#This Row],[md_prf_erg]]="nein",0,IF(tab_MD[[#This Row],[md_prf_erg]]="teilweise",-1,"")))</f>
        <v/>
      </c>
      <c r="R75" s="110"/>
      <c r="S75" s="109" t="b">
        <f>AND(OR(AND(tab_MD[[#This Row],[md_zuwf_bisher]]="",tab_MD[[#This Row],[md_zuwf_zukunft]]=""),AND(OR(tab_MD[[#This Row],[md_zuwf_bisher]]&lt;&gt;"",tab_MD[[#This Row],[md_zuwf_zukunft]]&lt;&gt;""),tab_MD[[#This Row],[md_prf_erg]]&lt;&gt;"")),tab_MD[[#This Row],[md_prf_bisher]]&lt;&gt;-1,tab_MD[[#This Row],[md_prf_zukunft]]&lt;&gt;-1)</f>
        <v>1</v>
      </c>
      <c r="T75" s="219" t="str">
        <f>IF(tab_MD[[#This Row],[md_gegenstand]]&lt;&gt;"",IF(SUM(tab_MD[[#This Row],[md_kosten_bisher]:[md_zuwf_zukunft]])&gt;0,"ja","nein"),"")</f>
        <v/>
      </c>
    </row>
    <row r="76" spans="1:20" ht="48" hidden="1" customHeight="1" x14ac:dyDescent="0.3">
      <c r="A76" s="90">
        <f t="shared" ref="A76:A139" si="2">ROW()-2</f>
        <v>74</v>
      </c>
      <c r="B76" s="195" t="str">
        <f>IFERROR(IF(tab_MP[[#This Row],[mp_gegenstand]]&lt;&gt;"",tab_MP[[#This Row],[mp_gegenstand]],""),"")</f>
        <v/>
      </c>
      <c r="C76" s="196" t="str">
        <f>IFERROR(IF(tab_MP[[#This Row],[mp_kategorie]]&lt;&gt;"",tab_MP[[#This Row],[mp_kategorie]],""),"")</f>
        <v/>
      </c>
      <c r="D76" s="196" t="str">
        <f>IFERROR(IF(tab_MP[[#This Row],[mp_subkategorie]]&lt;&gt;"",tab_MP[[#This Row],[mp_subkategorie]],""),"")</f>
        <v/>
      </c>
      <c r="E76" s="196" t="str">
        <f>IFERROR(IF(tab_MP[[#This Row],[mp_ort]]&lt;&gt;"",tab_MP[[#This Row],[mp_ort]],""),"")</f>
        <v/>
      </c>
      <c r="F76" s="369" t="str">
        <f>IFERROR(IF(tab_MP[[#This Row],[mp_beschreibung]]&lt;&gt;"",tab_MP[[#This Row],[mp_beschreibung]],""),"")</f>
        <v/>
      </c>
      <c r="G76" s="315" t="str">
        <f>IFERROR(IF(tab_MP[[#This Row],[prf_mp_ges]]&lt;&gt;"",tab_MP[[#This Row],[prf_mp_ges]],""),"")</f>
        <v/>
      </c>
      <c r="H76" s="362"/>
      <c r="I76" s="362"/>
      <c r="J76" s="363"/>
      <c r="K76" s="363"/>
      <c r="L76" s="208"/>
      <c r="M76" s="209"/>
      <c r="N76" s="106"/>
      <c r="O76" s="107" t="str">
        <f>IF(AND(tab_MD[[#This Row],[md_prf_erg]]&lt;&gt;"",tab_MD[[#This Row],[md_prf_bisher]]&gt;=0,tab_MD[[#This Row],[md_prf_zukunft]]&gt;=0),tab_MD[[#This Row],[md_prf_bisher]]+tab_MD[[#This Row],[md_prf_zukunft]],"")</f>
        <v/>
      </c>
      <c r="P76" s="297" t="str">
        <f>IF(tab_MD[[#This Row],[md_prf_erg]]="ja",tab_MD[[#This Row],[md_zuwf_bisher]],IF(tab_MD[[#This Row],[md_prf_erg]]="nein",0,IF(tab_MD[[#This Row],[md_prf_erg]]="teilweise",-1,"")))</f>
        <v/>
      </c>
      <c r="Q76" s="297" t="str">
        <f>IF(tab_MD[[#This Row],[md_prf_erg]]="ja",tab_MD[[#This Row],[md_zuwf_zukunft]],IF(tab_MD[[#This Row],[md_prf_erg]]="nein",0,IF(tab_MD[[#This Row],[md_prf_erg]]="teilweise",-1,"")))</f>
        <v/>
      </c>
      <c r="R76" s="110"/>
      <c r="S76" s="108" t="b">
        <f>AND(OR(AND(tab_MD[[#This Row],[md_zuwf_bisher]]="",tab_MD[[#This Row],[md_zuwf_zukunft]]=""),AND(OR(tab_MD[[#This Row],[md_zuwf_bisher]]&lt;&gt;"",tab_MD[[#This Row],[md_zuwf_zukunft]]&lt;&gt;""),tab_MD[[#This Row],[md_prf_erg]]&lt;&gt;"")),tab_MD[[#This Row],[md_prf_bisher]]&lt;&gt;-1,tab_MD[[#This Row],[md_prf_zukunft]]&lt;&gt;-1)</f>
        <v>1</v>
      </c>
      <c r="T76" s="219" t="str">
        <f>IF(tab_MD[[#This Row],[md_gegenstand]]&lt;&gt;"",IF(SUM(tab_MD[[#This Row],[md_kosten_bisher]:[md_zuwf_zukunft]])&gt;0,"ja","nein"),"")</f>
        <v/>
      </c>
    </row>
    <row r="77" spans="1:20" ht="48" hidden="1" customHeight="1" x14ac:dyDescent="0.3">
      <c r="A77" s="90">
        <f t="shared" si="2"/>
        <v>75</v>
      </c>
      <c r="B77" s="195" t="str">
        <f>IFERROR(IF(tab_MP[[#This Row],[mp_gegenstand]]&lt;&gt;"",tab_MP[[#This Row],[mp_gegenstand]],""),"")</f>
        <v/>
      </c>
      <c r="C77" s="196" t="str">
        <f>IFERROR(IF(tab_MP[[#This Row],[mp_kategorie]]&lt;&gt;"",tab_MP[[#This Row],[mp_kategorie]],""),"")</f>
        <v/>
      </c>
      <c r="D77" s="196" t="str">
        <f>IFERROR(IF(tab_MP[[#This Row],[mp_subkategorie]]&lt;&gt;"",tab_MP[[#This Row],[mp_subkategorie]],""),"")</f>
        <v/>
      </c>
      <c r="E77" s="196" t="str">
        <f>IFERROR(IF(tab_MP[[#This Row],[mp_ort]]&lt;&gt;"",tab_MP[[#This Row],[mp_ort]],""),"")</f>
        <v/>
      </c>
      <c r="F77" s="369" t="str">
        <f>IFERROR(IF(tab_MP[[#This Row],[mp_beschreibung]]&lt;&gt;"",tab_MP[[#This Row],[mp_beschreibung]],""),"")</f>
        <v/>
      </c>
      <c r="G77" s="315" t="str">
        <f>IFERROR(IF(tab_MP[[#This Row],[prf_mp_ges]]&lt;&gt;"",tab_MP[[#This Row],[prf_mp_ges]],""),"")</f>
        <v/>
      </c>
      <c r="H77" s="362"/>
      <c r="I77" s="362"/>
      <c r="J77" s="363"/>
      <c r="K77" s="363"/>
      <c r="L77" s="208"/>
      <c r="M77" s="209"/>
      <c r="N77" s="103"/>
      <c r="O77" s="104" t="str">
        <f>IF(AND(tab_MD[[#This Row],[md_prf_erg]]&lt;&gt;"",tab_MD[[#This Row],[md_prf_bisher]]&gt;=0,tab_MD[[#This Row],[md_prf_zukunft]]&gt;=0),tab_MD[[#This Row],[md_prf_bisher]]+tab_MD[[#This Row],[md_prf_zukunft]],"")</f>
        <v/>
      </c>
      <c r="P77" s="296" t="str">
        <f>IF(tab_MD[[#This Row],[md_prf_erg]]="ja",tab_MD[[#This Row],[md_zuwf_bisher]],IF(tab_MD[[#This Row],[md_prf_erg]]="nein",0,IF(tab_MD[[#This Row],[md_prf_erg]]="teilweise",-1,"")))</f>
        <v/>
      </c>
      <c r="Q77" s="296" t="str">
        <f>IF(tab_MD[[#This Row],[md_prf_erg]]="ja",tab_MD[[#This Row],[md_zuwf_zukunft]],IF(tab_MD[[#This Row],[md_prf_erg]]="nein",0,IF(tab_MD[[#This Row],[md_prf_erg]]="teilweise",-1,"")))</f>
        <v/>
      </c>
      <c r="R77" s="110"/>
      <c r="S77" s="109" t="b">
        <f>AND(OR(AND(tab_MD[[#This Row],[md_zuwf_bisher]]="",tab_MD[[#This Row],[md_zuwf_zukunft]]=""),AND(OR(tab_MD[[#This Row],[md_zuwf_bisher]]&lt;&gt;"",tab_MD[[#This Row],[md_zuwf_zukunft]]&lt;&gt;""),tab_MD[[#This Row],[md_prf_erg]]&lt;&gt;"")),tab_MD[[#This Row],[md_prf_bisher]]&lt;&gt;-1,tab_MD[[#This Row],[md_prf_zukunft]]&lt;&gt;-1)</f>
        <v>1</v>
      </c>
      <c r="T77" s="219" t="str">
        <f>IF(tab_MD[[#This Row],[md_gegenstand]]&lt;&gt;"",IF(SUM(tab_MD[[#This Row],[md_kosten_bisher]:[md_zuwf_zukunft]])&gt;0,"ja","nein"),"")</f>
        <v/>
      </c>
    </row>
    <row r="78" spans="1:20" ht="48" hidden="1" customHeight="1" x14ac:dyDescent="0.3">
      <c r="A78" s="90">
        <f t="shared" si="2"/>
        <v>76</v>
      </c>
      <c r="B78" s="195" t="str">
        <f>IFERROR(IF(tab_MP[[#This Row],[mp_gegenstand]]&lt;&gt;"",tab_MP[[#This Row],[mp_gegenstand]],""),"")</f>
        <v/>
      </c>
      <c r="C78" s="196" t="str">
        <f>IFERROR(IF(tab_MP[[#This Row],[mp_kategorie]]&lt;&gt;"",tab_MP[[#This Row],[mp_kategorie]],""),"")</f>
        <v/>
      </c>
      <c r="D78" s="196" t="str">
        <f>IFERROR(IF(tab_MP[[#This Row],[mp_subkategorie]]&lt;&gt;"",tab_MP[[#This Row],[mp_subkategorie]],""),"")</f>
        <v/>
      </c>
      <c r="E78" s="196" t="str">
        <f>IFERROR(IF(tab_MP[[#This Row],[mp_ort]]&lt;&gt;"",tab_MP[[#This Row],[mp_ort]],""),"")</f>
        <v/>
      </c>
      <c r="F78" s="369" t="str">
        <f>IFERROR(IF(tab_MP[[#This Row],[mp_beschreibung]]&lt;&gt;"",tab_MP[[#This Row],[mp_beschreibung]],""),"")</f>
        <v/>
      </c>
      <c r="G78" s="315" t="str">
        <f>IFERROR(IF(tab_MP[[#This Row],[prf_mp_ges]]&lt;&gt;"",tab_MP[[#This Row],[prf_mp_ges]],""),"")</f>
        <v/>
      </c>
      <c r="H78" s="362"/>
      <c r="I78" s="362"/>
      <c r="J78" s="363"/>
      <c r="K78" s="363"/>
      <c r="L78" s="208"/>
      <c r="M78" s="209"/>
      <c r="N78" s="106"/>
      <c r="O78" s="107" t="str">
        <f>IF(AND(tab_MD[[#This Row],[md_prf_erg]]&lt;&gt;"",tab_MD[[#This Row],[md_prf_bisher]]&gt;=0,tab_MD[[#This Row],[md_prf_zukunft]]&gt;=0),tab_MD[[#This Row],[md_prf_bisher]]+tab_MD[[#This Row],[md_prf_zukunft]],"")</f>
        <v/>
      </c>
      <c r="P78" s="297" t="str">
        <f>IF(tab_MD[[#This Row],[md_prf_erg]]="ja",tab_MD[[#This Row],[md_zuwf_bisher]],IF(tab_MD[[#This Row],[md_prf_erg]]="nein",0,IF(tab_MD[[#This Row],[md_prf_erg]]="teilweise",-1,"")))</f>
        <v/>
      </c>
      <c r="Q78" s="297" t="str">
        <f>IF(tab_MD[[#This Row],[md_prf_erg]]="ja",tab_MD[[#This Row],[md_zuwf_zukunft]],IF(tab_MD[[#This Row],[md_prf_erg]]="nein",0,IF(tab_MD[[#This Row],[md_prf_erg]]="teilweise",-1,"")))</f>
        <v/>
      </c>
      <c r="R78" s="110"/>
      <c r="S78" s="108" t="b">
        <f>AND(OR(AND(tab_MD[[#This Row],[md_zuwf_bisher]]="",tab_MD[[#This Row],[md_zuwf_zukunft]]=""),AND(OR(tab_MD[[#This Row],[md_zuwf_bisher]]&lt;&gt;"",tab_MD[[#This Row],[md_zuwf_zukunft]]&lt;&gt;""),tab_MD[[#This Row],[md_prf_erg]]&lt;&gt;"")),tab_MD[[#This Row],[md_prf_bisher]]&lt;&gt;-1,tab_MD[[#This Row],[md_prf_zukunft]]&lt;&gt;-1)</f>
        <v>1</v>
      </c>
      <c r="T78" s="219" t="str">
        <f>IF(tab_MD[[#This Row],[md_gegenstand]]&lt;&gt;"",IF(SUM(tab_MD[[#This Row],[md_kosten_bisher]:[md_zuwf_zukunft]])&gt;0,"ja","nein"),"")</f>
        <v/>
      </c>
    </row>
    <row r="79" spans="1:20" ht="48" hidden="1" customHeight="1" x14ac:dyDescent="0.3">
      <c r="A79" s="90">
        <f t="shared" si="2"/>
        <v>77</v>
      </c>
      <c r="B79" s="195" t="str">
        <f>IFERROR(IF(tab_MP[[#This Row],[mp_gegenstand]]&lt;&gt;"",tab_MP[[#This Row],[mp_gegenstand]],""),"")</f>
        <v/>
      </c>
      <c r="C79" s="196" t="str">
        <f>IFERROR(IF(tab_MP[[#This Row],[mp_kategorie]]&lt;&gt;"",tab_MP[[#This Row],[mp_kategorie]],""),"")</f>
        <v/>
      </c>
      <c r="D79" s="196" t="str">
        <f>IFERROR(IF(tab_MP[[#This Row],[mp_subkategorie]]&lt;&gt;"",tab_MP[[#This Row],[mp_subkategorie]],""),"")</f>
        <v/>
      </c>
      <c r="E79" s="196" t="str">
        <f>IFERROR(IF(tab_MP[[#This Row],[mp_ort]]&lt;&gt;"",tab_MP[[#This Row],[mp_ort]],""),"")</f>
        <v/>
      </c>
      <c r="F79" s="369" t="str">
        <f>IFERROR(IF(tab_MP[[#This Row],[mp_beschreibung]]&lt;&gt;"",tab_MP[[#This Row],[mp_beschreibung]],""),"")</f>
        <v/>
      </c>
      <c r="G79" s="315" t="str">
        <f>IFERROR(IF(tab_MP[[#This Row],[prf_mp_ges]]&lt;&gt;"",tab_MP[[#This Row],[prf_mp_ges]],""),"")</f>
        <v/>
      </c>
      <c r="H79" s="362"/>
      <c r="I79" s="362"/>
      <c r="J79" s="363"/>
      <c r="K79" s="363"/>
      <c r="L79" s="208"/>
      <c r="M79" s="209"/>
      <c r="N79" s="103"/>
      <c r="O79" s="104" t="str">
        <f>IF(AND(tab_MD[[#This Row],[md_prf_erg]]&lt;&gt;"",tab_MD[[#This Row],[md_prf_bisher]]&gt;=0,tab_MD[[#This Row],[md_prf_zukunft]]&gt;=0),tab_MD[[#This Row],[md_prf_bisher]]+tab_MD[[#This Row],[md_prf_zukunft]],"")</f>
        <v/>
      </c>
      <c r="P79" s="296" t="str">
        <f>IF(tab_MD[[#This Row],[md_prf_erg]]="ja",tab_MD[[#This Row],[md_zuwf_bisher]],IF(tab_MD[[#This Row],[md_prf_erg]]="nein",0,IF(tab_MD[[#This Row],[md_prf_erg]]="teilweise",-1,"")))</f>
        <v/>
      </c>
      <c r="Q79" s="296" t="str">
        <f>IF(tab_MD[[#This Row],[md_prf_erg]]="ja",tab_MD[[#This Row],[md_zuwf_zukunft]],IF(tab_MD[[#This Row],[md_prf_erg]]="nein",0,IF(tab_MD[[#This Row],[md_prf_erg]]="teilweise",-1,"")))</f>
        <v/>
      </c>
      <c r="R79" s="110"/>
      <c r="S79" s="109" t="b">
        <f>AND(OR(AND(tab_MD[[#This Row],[md_zuwf_bisher]]="",tab_MD[[#This Row],[md_zuwf_zukunft]]=""),AND(OR(tab_MD[[#This Row],[md_zuwf_bisher]]&lt;&gt;"",tab_MD[[#This Row],[md_zuwf_zukunft]]&lt;&gt;""),tab_MD[[#This Row],[md_prf_erg]]&lt;&gt;"")),tab_MD[[#This Row],[md_prf_bisher]]&lt;&gt;-1,tab_MD[[#This Row],[md_prf_zukunft]]&lt;&gt;-1)</f>
        <v>1</v>
      </c>
      <c r="T79" s="219" t="str">
        <f>IF(tab_MD[[#This Row],[md_gegenstand]]&lt;&gt;"",IF(SUM(tab_MD[[#This Row],[md_kosten_bisher]:[md_zuwf_zukunft]])&gt;0,"ja","nein"),"")</f>
        <v/>
      </c>
    </row>
    <row r="80" spans="1:20" ht="48" hidden="1" customHeight="1" x14ac:dyDescent="0.3">
      <c r="A80" s="90">
        <f t="shared" si="2"/>
        <v>78</v>
      </c>
      <c r="B80" s="195" t="str">
        <f>IFERROR(IF(tab_MP[[#This Row],[mp_gegenstand]]&lt;&gt;"",tab_MP[[#This Row],[mp_gegenstand]],""),"")</f>
        <v/>
      </c>
      <c r="C80" s="196" t="str">
        <f>IFERROR(IF(tab_MP[[#This Row],[mp_kategorie]]&lt;&gt;"",tab_MP[[#This Row],[mp_kategorie]],""),"")</f>
        <v/>
      </c>
      <c r="D80" s="196" t="str">
        <f>IFERROR(IF(tab_MP[[#This Row],[mp_subkategorie]]&lt;&gt;"",tab_MP[[#This Row],[mp_subkategorie]],""),"")</f>
        <v/>
      </c>
      <c r="E80" s="196" t="str">
        <f>IFERROR(IF(tab_MP[[#This Row],[mp_ort]]&lt;&gt;"",tab_MP[[#This Row],[mp_ort]],""),"")</f>
        <v/>
      </c>
      <c r="F80" s="369" t="str">
        <f>IFERROR(IF(tab_MP[[#This Row],[mp_beschreibung]]&lt;&gt;"",tab_MP[[#This Row],[mp_beschreibung]],""),"")</f>
        <v/>
      </c>
      <c r="G80" s="315" t="str">
        <f>IFERROR(IF(tab_MP[[#This Row],[prf_mp_ges]]&lt;&gt;"",tab_MP[[#This Row],[prf_mp_ges]],""),"")</f>
        <v/>
      </c>
      <c r="H80" s="362"/>
      <c r="I80" s="362"/>
      <c r="J80" s="363"/>
      <c r="K80" s="363"/>
      <c r="L80" s="208"/>
      <c r="M80" s="209"/>
      <c r="N80" s="106"/>
      <c r="O80" s="107" t="str">
        <f>IF(AND(tab_MD[[#This Row],[md_prf_erg]]&lt;&gt;"",tab_MD[[#This Row],[md_prf_bisher]]&gt;=0,tab_MD[[#This Row],[md_prf_zukunft]]&gt;=0),tab_MD[[#This Row],[md_prf_bisher]]+tab_MD[[#This Row],[md_prf_zukunft]],"")</f>
        <v/>
      </c>
      <c r="P80" s="297" t="str">
        <f>IF(tab_MD[[#This Row],[md_prf_erg]]="ja",tab_MD[[#This Row],[md_zuwf_bisher]],IF(tab_MD[[#This Row],[md_prf_erg]]="nein",0,IF(tab_MD[[#This Row],[md_prf_erg]]="teilweise",-1,"")))</f>
        <v/>
      </c>
      <c r="Q80" s="297" t="str">
        <f>IF(tab_MD[[#This Row],[md_prf_erg]]="ja",tab_MD[[#This Row],[md_zuwf_zukunft]],IF(tab_MD[[#This Row],[md_prf_erg]]="nein",0,IF(tab_MD[[#This Row],[md_prf_erg]]="teilweise",-1,"")))</f>
        <v/>
      </c>
      <c r="R80" s="110"/>
      <c r="S80" s="108" t="b">
        <f>AND(OR(AND(tab_MD[[#This Row],[md_zuwf_bisher]]="",tab_MD[[#This Row],[md_zuwf_zukunft]]=""),AND(OR(tab_MD[[#This Row],[md_zuwf_bisher]]&lt;&gt;"",tab_MD[[#This Row],[md_zuwf_zukunft]]&lt;&gt;""),tab_MD[[#This Row],[md_prf_erg]]&lt;&gt;"")),tab_MD[[#This Row],[md_prf_bisher]]&lt;&gt;-1,tab_MD[[#This Row],[md_prf_zukunft]]&lt;&gt;-1)</f>
        <v>1</v>
      </c>
      <c r="T80" s="219" t="str">
        <f>IF(tab_MD[[#This Row],[md_gegenstand]]&lt;&gt;"",IF(SUM(tab_MD[[#This Row],[md_kosten_bisher]:[md_zuwf_zukunft]])&gt;0,"ja","nein"),"")</f>
        <v/>
      </c>
    </row>
    <row r="81" spans="1:20" ht="48" hidden="1" customHeight="1" x14ac:dyDescent="0.3">
      <c r="A81" s="90">
        <f t="shared" si="2"/>
        <v>79</v>
      </c>
      <c r="B81" s="195" t="str">
        <f>IFERROR(IF(tab_MP[[#This Row],[mp_gegenstand]]&lt;&gt;"",tab_MP[[#This Row],[mp_gegenstand]],""),"")</f>
        <v/>
      </c>
      <c r="C81" s="196" t="str">
        <f>IFERROR(IF(tab_MP[[#This Row],[mp_kategorie]]&lt;&gt;"",tab_MP[[#This Row],[mp_kategorie]],""),"")</f>
        <v/>
      </c>
      <c r="D81" s="196" t="str">
        <f>IFERROR(IF(tab_MP[[#This Row],[mp_subkategorie]]&lt;&gt;"",tab_MP[[#This Row],[mp_subkategorie]],""),"")</f>
        <v/>
      </c>
      <c r="E81" s="196" t="str">
        <f>IFERROR(IF(tab_MP[[#This Row],[mp_ort]]&lt;&gt;"",tab_MP[[#This Row],[mp_ort]],""),"")</f>
        <v/>
      </c>
      <c r="F81" s="369" t="str">
        <f>IFERROR(IF(tab_MP[[#This Row],[mp_beschreibung]]&lt;&gt;"",tab_MP[[#This Row],[mp_beschreibung]],""),"")</f>
        <v/>
      </c>
      <c r="G81" s="315" t="str">
        <f>IFERROR(IF(tab_MP[[#This Row],[prf_mp_ges]]&lt;&gt;"",tab_MP[[#This Row],[prf_mp_ges]],""),"")</f>
        <v/>
      </c>
      <c r="H81" s="362"/>
      <c r="I81" s="362"/>
      <c r="J81" s="363"/>
      <c r="K81" s="363"/>
      <c r="L81" s="208"/>
      <c r="M81" s="209"/>
      <c r="N81" s="103"/>
      <c r="O81" s="104" t="str">
        <f>IF(AND(tab_MD[[#This Row],[md_prf_erg]]&lt;&gt;"",tab_MD[[#This Row],[md_prf_bisher]]&gt;=0,tab_MD[[#This Row],[md_prf_zukunft]]&gt;=0),tab_MD[[#This Row],[md_prf_bisher]]+tab_MD[[#This Row],[md_prf_zukunft]],"")</f>
        <v/>
      </c>
      <c r="P81" s="296" t="str">
        <f>IF(tab_MD[[#This Row],[md_prf_erg]]="ja",tab_MD[[#This Row],[md_zuwf_bisher]],IF(tab_MD[[#This Row],[md_prf_erg]]="nein",0,IF(tab_MD[[#This Row],[md_prf_erg]]="teilweise",-1,"")))</f>
        <v/>
      </c>
      <c r="Q81" s="296" t="str">
        <f>IF(tab_MD[[#This Row],[md_prf_erg]]="ja",tab_MD[[#This Row],[md_zuwf_zukunft]],IF(tab_MD[[#This Row],[md_prf_erg]]="nein",0,IF(tab_MD[[#This Row],[md_prf_erg]]="teilweise",-1,"")))</f>
        <v/>
      </c>
      <c r="R81" s="110"/>
      <c r="S81" s="109" t="b">
        <f>AND(OR(AND(tab_MD[[#This Row],[md_zuwf_bisher]]="",tab_MD[[#This Row],[md_zuwf_zukunft]]=""),AND(OR(tab_MD[[#This Row],[md_zuwf_bisher]]&lt;&gt;"",tab_MD[[#This Row],[md_zuwf_zukunft]]&lt;&gt;""),tab_MD[[#This Row],[md_prf_erg]]&lt;&gt;"")),tab_MD[[#This Row],[md_prf_bisher]]&lt;&gt;-1,tab_MD[[#This Row],[md_prf_zukunft]]&lt;&gt;-1)</f>
        <v>1</v>
      </c>
      <c r="T81" s="219" t="str">
        <f>IF(tab_MD[[#This Row],[md_gegenstand]]&lt;&gt;"",IF(SUM(tab_MD[[#This Row],[md_kosten_bisher]:[md_zuwf_zukunft]])&gt;0,"ja","nein"),"")</f>
        <v/>
      </c>
    </row>
    <row r="82" spans="1:20" ht="48" hidden="1" customHeight="1" x14ac:dyDescent="0.3">
      <c r="A82" s="90">
        <f t="shared" si="2"/>
        <v>80</v>
      </c>
      <c r="B82" s="195" t="str">
        <f>IFERROR(IF(tab_MP[[#This Row],[mp_gegenstand]]&lt;&gt;"",tab_MP[[#This Row],[mp_gegenstand]],""),"")</f>
        <v/>
      </c>
      <c r="C82" s="196" t="str">
        <f>IFERROR(IF(tab_MP[[#This Row],[mp_kategorie]]&lt;&gt;"",tab_MP[[#This Row],[mp_kategorie]],""),"")</f>
        <v/>
      </c>
      <c r="D82" s="196" t="str">
        <f>IFERROR(IF(tab_MP[[#This Row],[mp_subkategorie]]&lt;&gt;"",tab_MP[[#This Row],[mp_subkategorie]],""),"")</f>
        <v/>
      </c>
      <c r="E82" s="196" t="str">
        <f>IFERROR(IF(tab_MP[[#This Row],[mp_ort]]&lt;&gt;"",tab_MP[[#This Row],[mp_ort]],""),"")</f>
        <v/>
      </c>
      <c r="F82" s="369" t="str">
        <f>IFERROR(IF(tab_MP[[#This Row],[mp_beschreibung]]&lt;&gt;"",tab_MP[[#This Row],[mp_beschreibung]],""),"")</f>
        <v/>
      </c>
      <c r="G82" s="315" t="str">
        <f>IFERROR(IF(tab_MP[[#This Row],[prf_mp_ges]]&lt;&gt;"",tab_MP[[#This Row],[prf_mp_ges]],""),"")</f>
        <v/>
      </c>
      <c r="H82" s="362"/>
      <c r="I82" s="362"/>
      <c r="J82" s="363"/>
      <c r="K82" s="363"/>
      <c r="L82" s="208"/>
      <c r="M82" s="209"/>
      <c r="N82" s="106"/>
      <c r="O82" s="107" t="str">
        <f>IF(AND(tab_MD[[#This Row],[md_prf_erg]]&lt;&gt;"",tab_MD[[#This Row],[md_prf_bisher]]&gt;=0,tab_MD[[#This Row],[md_prf_zukunft]]&gt;=0),tab_MD[[#This Row],[md_prf_bisher]]+tab_MD[[#This Row],[md_prf_zukunft]],"")</f>
        <v/>
      </c>
      <c r="P82" s="297" t="str">
        <f>IF(tab_MD[[#This Row],[md_prf_erg]]="ja",tab_MD[[#This Row],[md_zuwf_bisher]],IF(tab_MD[[#This Row],[md_prf_erg]]="nein",0,IF(tab_MD[[#This Row],[md_prf_erg]]="teilweise",-1,"")))</f>
        <v/>
      </c>
      <c r="Q82" s="297" t="str">
        <f>IF(tab_MD[[#This Row],[md_prf_erg]]="ja",tab_MD[[#This Row],[md_zuwf_zukunft]],IF(tab_MD[[#This Row],[md_prf_erg]]="nein",0,IF(tab_MD[[#This Row],[md_prf_erg]]="teilweise",-1,"")))</f>
        <v/>
      </c>
      <c r="R82" s="110"/>
      <c r="S82" s="108" t="b">
        <f>AND(OR(AND(tab_MD[[#This Row],[md_zuwf_bisher]]="",tab_MD[[#This Row],[md_zuwf_zukunft]]=""),AND(OR(tab_MD[[#This Row],[md_zuwf_bisher]]&lt;&gt;"",tab_MD[[#This Row],[md_zuwf_zukunft]]&lt;&gt;""),tab_MD[[#This Row],[md_prf_erg]]&lt;&gt;"")),tab_MD[[#This Row],[md_prf_bisher]]&lt;&gt;-1,tab_MD[[#This Row],[md_prf_zukunft]]&lt;&gt;-1)</f>
        <v>1</v>
      </c>
      <c r="T82" s="219" t="str">
        <f>IF(tab_MD[[#This Row],[md_gegenstand]]&lt;&gt;"",IF(SUM(tab_MD[[#This Row],[md_kosten_bisher]:[md_zuwf_zukunft]])&gt;0,"ja","nein"),"")</f>
        <v/>
      </c>
    </row>
    <row r="83" spans="1:20" ht="48" hidden="1" customHeight="1" x14ac:dyDescent="0.3">
      <c r="A83" s="90">
        <f t="shared" si="2"/>
        <v>81</v>
      </c>
      <c r="B83" s="195" t="str">
        <f>IFERROR(IF(tab_MP[[#This Row],[mp_gegenstand]]&lt;&gt;"",tab_MP[[#This Row],[mp_gegenstand]],""),"")</f>
        <v/>
      </c>
      <c r="C83" s="196" t="str">
        <f>IFERROR(IF(tab_MP[[#This Row],[mp_kategorie]]&lt;&gt;"",tab_MP[[#This Row],[mp_kategorie]],""),"")</f>
        <v/>
      </c>
      <c r="D83" s="196" t="str">
        <f>IFERROR(IF(tab_MP[[#This Row],[mp_subkategorie]]&lt;&gt;"",tab_MP[[#This Row],[mp_subkategorie]],""),"")</f>
        <v/>
      </c>
      <c r="E83" s="196" t="str">
        <f>IFERROR(IF(tab_MP[[#This Row],[mp_ort]]&lt;&gt;"",tab_MP[[#This Row],[mp_ort]],""),"")</f>
        <v/>
      </c>
      <c r="F83" s="369" t="str">
        <f>IFERROR(IF(tab_MP[[#This Row],[mp_beschreibung]]&lt;&gt;"",tab_MP[[#This Row],[mp_beschreibung]],""),"")</f>
        <v/>
      </c>
      <c r="G83" s="315" t="str">
        <f>IFERROR(IF(tab_MP[[#This Row],[prf_mp_ges]]&lt;&gt;"",tab_MP[[#This Row],[prf_mp_ges]],""),"")</f>
        <v/>
      </c>
      <c r="H83" s="362"/>
      <c r="I83" s="362"/>
      <c r="J83" s="363"/>
      <c r="K83" s="363"/>
      <c r="L83" s="208"/>
      <c r="M83" s="209"/>
      <c r="N83" s="103"/>
      <c r="O83" s="104" t="str">
        <f>IF(AND(tab_MD[[#This Row],[md_prf_erg]]&lt;&gt;"",tab_MD[[#This Row],[md_prf_bisher]]&gt;=0,tab_MD[[#This Row],[md_prf_zukunft]]&gt;=0),tab_MD[[#This Row],[md_prf_bisher]]+tab_MD[[#This Row],[md_prf_zukunft]],"")</f>
        <v/>
      </c>
      <c r="P83" s="296" t="str">
        <f>IF(tab_MD[[#This Row],[md_prf_erg]]="ja",tab_MD[[#This Row],[md_zuwf_bisher]],IF(tab_MD[[#This Row],[md_prf_erg]]="nein",0,IF(tab_MD[[#This Row],[md_prf_erg]]="teilweise",-1,"")))</f>
        <v/>
      </c>
      <c r="Q83" s="296" t="str">
        <f>IF(tab_MD[[#This Row],[md_prf_erg]]="ja",tab_MD[[#This Row],[md_zuwf_zukunft]],IF(tab_MD[[#This Row],[md_prf_erg]]="nein",0,IF(tab_MD[[#This Row],[md_prf_erg]]="teilweise",-1,"")))</f>
        <v/>
      </c>
      <c r="R83" s="110"/>
      <c r="S83" s="109" t="b">
        <f>AND(OR(AND(tab_MD[[#This Row],[md_zuwf_bisher]]="",tab_MD[[#This Row],[md_zuwf_zukunft]]=""),AND(OR(tab_MD[[#This Row],[md_zuwf_bisher]]&lt;&gt;"",tab_MD[[#This Row],[md_zuwf_zukunft]]&lt;&gt;""),tab_MD[[#This Row],[md_prf_erg]]&lt;&gt;"")),tab_MD[[#This Row],[md_prf_bisher]]&lt;&gt;-1,tab_MD[[#This Row],[md_prf_zukunft]]&lt;&gt;-1)</f>
        <v>1</v>
      </c>
      <c r="T83" s="219" t="str">
        <f>IF(tab_MD[[#This Row],[md_gegenstand]]&lt;&gt;"",IF(SUM(tab_MD[[#This Row],[md_kosten_bisher]:[md_zuwf_zukunft]])&gt;0,"ja","nein"),"")</f>
        <v/>
      </c>
    </row>
    <row r="84" spans="1:20" ht="48" hidden="1" customHeight="1" x14ac:dyDescent="0.3">
      <c r="A84" s="90">
        <f t="shared" si="2"/>
        <v>82</v>
      </c>
      <c r="B84" s="195" t="str">
        <f>IFERROR(IF(tab_MP[[#This Row],[mp_gegenstand]]&lt;&gt;"",tab_MP[[#This Row],[mp_gegenstand]],""),"")</f>
        <v/>
      </c>
      <c r="C84" s="196" t="str">
        <f>IFERROR(IF(tab_MP[[#This Row],[mp_kategorie]]&lt;&gt;"",tab_MP[[#This Row],[mp_kategorie]],""),"")</f>
        <v/>
      </c>
      <c r="D84" s="196" t="str">
        <f>IFERROR(IF(tab_MP[[#This Row],[mp_subkategorie]]&lt;&gt;"",tab_MP[[#This Row],[mp_subkategorie]],""),"")</f>
        <v/>
      </c>
      <c r="E84" s="196" t="str">
        <f>IFERROR(IF(tab_MP[[#This Row],[mp_ort]]&lt;&gt;"",tab_MP[[#This Row],[mp_ort]],""),"")</f>
        <v/>
      </c>
      <c r="F84" s="369" t="str">
        <f>IFERROR(IF(tab_MP[[#This Row],[mp_beschreibung]]&lt;&gt;"",tab_MP[[#This Row],[mp_beschreibung]],""),"")</f>
        <v/>
      </c>
      <c r="G84" s="315" t="str">
        <f>IFERROR(IF(tab_MP[[#This Row],[prf_mp_ges]]&lt;&gt;"",tab_MP[[#This Row],[prf_mp_ges]],""),"")</f>
        <v/>
      </c>
      <c r="H84" s="362"/>
      <c r="I84" s="362"/>
      <c r="J84" s="363"/>
      <c r="K84" s="363"/>
      <c r="L84" s="208"/>
      <c r="M84" s="209"/>
      <c r="N84" s="106"/>
      <c r="O84" s="107" t="str">
        <f>IF(AND(tab_MD[[#This Row],[md_prf_erg]]&lt;&gt;"",tab_MD[[#This Row],[md_prf_bisher]]&gt;=0,tab_MD[[#This Row],[md_prf_zukunft]]&gt;=0),tab_MD[[#This Row],[md_prf_bisher]]+tab_MD[[#This Row],[md_prf_zukunft]],"")</f>
        <v/>
      </c>
      <c r="P84" s="297" t="str">
        <f>IF(tab_MD[[#This Row],[md_prf_erg]]="ja",tab_MD[[#This Row],[md_zuwf_bisher]],IF(tab_MD[[#This Row],[md_prf_erg]]="nein",0,IF(tab_MD[[#This Row],[md_prf_erg]]="teilweise",-1,"")))</f>
        <v/>
      </c>
      <c r="Q84" s="297" t="str">
        <f>IF(tab_MD[[#This Row],[md_prf_erg]]="ja",tab_MD[[#This Row],[md_zuwf_zukunft]],IF(tab_MD[[#This Row],[md_prf_erg]]="nein",0,IF(tab_MD[[#This Row],[md_prf_erg]]="teilweise",-1,"")))</f>
        <v/>
      </c>
      <c r="R84" s="110"/>
      <c r="S84" s="108" t="b">
        <f>AND(OR(AND(tab_MD[[#This Row],[md_zuwf_bisher]]="",tab_MD[[#This Row],[md_zuwf_zukunft]]=""),AND(OR(tab_MD[[#This Row],[md_zuwf_bisher]]&lt;&gt;"",tab_MD[[#This Row],[md_zuwf_zukunft]]&lt;&gt;""),tab_MD[[#This Row],[md_prf_erg]]&lt;&gt;"")),tab_MD[[#This Row],[md_prf_bisher]]&lt;&gt;-1,tab_MD[[#This Row],[md_prf_zukunft]]&lt;&gt;-1)</f>
        <v>1</v>
      </c>
      <c r="T84" s="219" t="str">
        <f>IF(tab_MD[[#This Row],[md_gegenstand]]&lt;&gt;"",IF(SUM(tab_MD[[#This Row],[md_kosten_bisher]:[md_zuwf_zukunft]])&gt;0,"ja","nein"),"")</f>
        <v/>
      </c>
    </row>
    <row r="85" spans="1:20" ht="48" hidden="1" customHeight="1" x14ac:dyDescent="0.3">
      <c r="A85" s="90">
        <f t="shared" si="2"/>
        <v>83</v>
      </c>
      <c r="B85" s="195" t="str">
        <f>IFERROR(IF(tab_MP[[#This Row],[mp_gegenstand]]&lt;&gt;"",tab_MP[[#This Row],[mp_gegenstand]],""),"")</f>
        <v/>
      </c>
      <c r="C85" s="196" t="str">
        <f>IFERROR(IF(tab_MP[[#This Row],[mp_kategorie]]&lt;&gt;"",tab_MP[[#This Row],[mp_kategorie]],""),"")</f>
        <v/>
      </c>
      <c r="D85" s="196" t="str">
        <f>IFERROR(IF(tab_MP[[#This Row],[mp_subkategorie]]&lt;&gt;"",tab_MP[[#This Row],[mp_subkategorie]],""),"")</f>
        <v/>
      </c>
      <c r="E85" s="196" t="str">
        <f>IFERROR(IF(tab_MP[[#This Row],[mp_ort]]&lt;&gt;"",tab_MP[[#This Row],[mp_ort]],""),"")</f>
        <v/>
      </c>
      <c r="F85" s="369" t="str">
        <f>IFERROR(IF(tab_MP[[#This Row],[mp_beschreibung]]&lt;&gt;"",tab_MP[[#This Row],[mp_beschreibung]],""),"")</f>
        <v/>
      </c>
      <c r="G85" s="315" t="str">
        <f>IFERROR(IF(tab_MP[[#This Row],[prf_mp_ges]]&lt;&gt;"",tab_MP[[#This Row],[prf_mp_ges]],""),"")</f>
        <v/>
      </c>
      <c r="H85" s="362"/>
      <c r="I85" s="362"/>
      <c r="J85" s="363"/>
      <c r="K85" s="363"/>
      <c r="L85" s="208"/>
      <c r="M85" s="209"/>
      <c r="N85" s="103"/>
      <c r="O85" s="104" t="str">
        <f>IF(AND(tab_MD[[#This Row],[md_prf_erg]]&lt;&gt;"",tab_MD[[#This Row],[md_prf_bisher]]&gt;=0,tab_MD[[#This Row],[md_prf_zukunft]]&gt;=0),tab_MD[[#This Row],[md_prf_bisher]]+tab_MD[[#This Row],[md_prf_zukunft]],"")</f>
        <v/>
      </c>
      <c r="P85" s="296" t="str">
        <f>IF(tab_MD[[#This Row],[md_prf_erg]]="ja",tab_MD[[#This Row],[md_zuwf_bisher]],IF(tab_MD[[#This Row],[md_prf_erg]]="nein",0,IF(tab_MD[[#This Row],[md_prf_erg]]="teilweise",-1,"")))</f>
        <v/>
      </c>
      <c r="Q85" s="296" t="str">
        <f>IF(tab_MD[[#This Row],[md_prf_erg]]="ja",tab_MD[[#This Row],[md_zuwf_zukunft]],IF(tab_MD[[#This Row],[md_prf_erg]]="nein",0,IF(tab_MD[[#This Row],[md_prf_erg]]="teilweise",-1,"")))</f>
        <v/>
      </c>
      <c r="R85" s="110"/>
      <c r="S85" s="109" t="b">
        <f>AND(OR(AND(tab_MD[[#This Row],[md_zuwf_bisher]]="",tab_MD[[#This Row],[md_zuwf_zukunft]]=""),AND(OR(tab_MD[[#This Row],[md_zuwf_bisher]]&lt;&gt;"",tab_MD[[#This Row],[md_zuwf_zukunft]]&lt;&gt;""),tab_MD[[#This Row],[md_prf_erg]]&lt;&gt;"")),tab_MD[[#This Row],[md_prf_bisher]]&lt;&gt;-1,tab_MD[[#This Row],[md_prf_zukunft]]&lt;&gt;-1)</f>
        <v>1</v>
      </c>
      <c r="T85" s="219" t="str">
        <f>IF(tab_MD[[#This Row],[md_gegenstand]]&lt;&gt;"",IF(SUM(tab_MD[[#This Row],[md_kosten_bisher]:[md_zuwf_zukunft]])&gt;0,"ja","nein"),"")</f>
        <v/>
      </c>
    </row>
    <row r="86" spans="1:20" ht="48" hidden="1" customHeight="1" x14ac:dyDescent="0.3">
      <c r="A86" s="90">
        <f t="shared" si="2"/>
        <v>84</v>
      </c>
      <c r="B86" s="195" t="str">
        <f>IFERROR(IF(tab_MP[[#This Row],[mp_gegenstand]]&lt;&gt;"",tab_MP[[#This Row],[mp_gegenstand]],""),"")</f>
        <v/>
      </c>
      <c r="C86" s="196" t="str">
        <f>IFERROR(IF(tab_MP[[#This Row],[mp_kategorie]]&lt;&gt;"",tab_MP[[#This Row],[mp_kategorie]],""),"")</f>
        <v/>
      </c>
      <c r="D86" s="196" t="str">
        <f>IFERROR(IF(tab_MP[[#This Row],[mp_subkategorie]]&lt;&gt;"",tab_MP[[#This Row],[mp_subkategorie]],""),"")</f>
        <v/>
      </c>
      <c r="E86" s="196" t="str">
        <f>IFERROR(IF(tab_MP[[#This Row],[mp_ort]]&lt;&gt;"",tab_MP[[#This Row],[mp_ort]],""),"")</f>
        <v/>
      </c>
      <c r="F86" s="369" t="str">
        <f>IFERROR(IF(tab_MP[[#This Row],[mp_beschreibung]]&lt;&gt;"",tab_MP[[#This Row],[mp_beschreibung]],""),"")</f>
        <v/>
      </c>
      <c r="G86" s="315" t="str">
        <f>IFERROR(IF(tab_MP[[#This Row],[prf_mp_ges]]&lt;&gt;"",tab_MP[[#This Row],[prf_mp_ges]],""),"")</f>
        <v/>
      </c>
      <c r="H86" s="362"/>
      <c r="I86" s="362"/>
      <c r="J86" s="363"/>
      <c r="K86" s="363"/>
      <c r="L86" s="208"/>
      <c r="M86" s="209"/>
      <c r="N86" s="106"/>
      <c r="O86" s="107" t="str">
        <f>IF(AND(tab_MD[[#This Row],[md_prf_erg]]&lt;&gt;"",tab_MD[[#This Row],[md_prf_bisher]]&gt;=0,tab_MD[[#This Row],[md_prf_zukunft]]&gt;=0),tab_MD[[#This Row],[md_prf_bisher]]+tab_MD[[#This Row],[md_prf_zukunft]],"")</f>
        <v/>
      </c>
      <c r="P86" s="297" t="str">
        <f>IF(tab_MD[[#This Row],[md_prf_erg]]="ja",tab_MD[[#This Row],[md_zuwf_bisher]],IF(tab_MD[[#This Row],[md_prf_erg]]="nein",0,IF(tab_MD[[#This Row],[md_prf_erg]]="teilweise",-1,"")))</f>
        <v/>
      </c>
      <c r="Q86" s="297" t="str">
        <f>IF(tab_MD[[#This Row],[md_prf_erg]]="ja",tab_MD[[#This Row],[md_zuwf_zukunft]],IF(tab_MD[[#This Row],[md_prf_erg]]="nein",0,IF(tab_MD[[#This Row],[md_prf_erg]]="teilweise",-1,"")))</f>
        <v/>
      </c>
      <c r="R86" s="110"/>
      <c r="S86" s="108" t="b">
        <f>AND(OR(AND(tab_MD[[#This Row],[md_zuwf_bisher]]="",tab_MD[[#This Row],[md_zuwf_zukunft]]=""),AND(OR(tab_MD[[#This Row],[md_zuwf_bisher]]&lt;&gt;"",tab_MD[[#This Row],[md_zuwf_zukunft]]&lt;&gt;""),tab_MD[[#This Row],[md_prf_erg]]&lt;&gt;"")),tab_MD[[#This Row],[md_prf_bisher]]&lt;&gt;-1,tab_MD[[#This Row],[md_prf_zukunft]]&lt;&gt;-1)</f>
        <v>1</v>
      </c>
      <c r="T86" s="219" t="str">
        <f>IF(tab_MD[[#This Row],[md_gegenstand]]&lt;&gt;"",IF(SUM(tab_MD[[#This Row],[md_kosten_bisher]:[md_zuwf_zukunft]])&gt;0,"ja","nein"),"")</f>
        <v/>
      </c>
    </row>
    <row r="87" spans="1:20" ht="48" hidden="1" customHeight="1" x14ac:dyDescent="0.3">
      <c r="A87" s="90">
        <f t="shared" si="2"/>
        <v>85</v>
      </c>
      <c r="B87" s="195" t="str">
        <f>IFERROR(IF(tab_MP[[#This Row],[mp_gegenstand]]&lt;&gt;"",tab_MP[[#This Row],[mp_gegenstand]],""),"")</f>
        <v/>
      </c>
      <c r="C87" s="196" t="str">
        <f>IFERROR(IF(tab_MP[[#This Row],[mp_kategorie]]&lt;&gt;"",tab_MP[[#This Row],[mp_kategorie]],""),"")</f>
        <v/>
      </c>
      <c r="D87" s="196" t="str">
        <f>IFERROR(IF(tab_MP[[#This Row],[mp_subkategorie]]&lt;&gt;"",tab_MP[[#This Row],[mp_subkategorie]],""),"")</f>
        <v/>
      </c>
      <c r="E87" s="196" t="str">
        <f>IFERROR(IF(tab_MP[[#This Row],[mp_ort]]&lt;&gt;"",tab_MP[[#This Row],[mp_ort]],""),"")</f>
        <v/>
      </c>
      <c r="F87" s="369" t="str">
        <f>IFERROR(IF(tab_MP[[#This Row],[mp_beschreibung]]&lt;&gt;"",tab_MP[[#This Row],[mp_beschreibung]],""),"")</f>
        <v/>
      </c>
      <c r="G87" s="315" t="str">
        <f>IFERROR(IF(tab_MP[[#This Row],[prf_mp_ges]]&lt;&gt;"",tab_MP[[#This Row],[prf_mp_ges]],""),"")</f>
        <v/>
      </c>
      <c r="H87" s="362"/>
      <c r="I87" s="362"/>
      <c r="J87" s="363"/>
      <c r="K87" s="363"/>
      <c r="L87" s="208"/>
      <c r="M87" s="209"/>
      <c r="N87" s="103"/>
      <c r="O87" s="104" t="str">
        <f>IF(AND(tab_MD[[#This Row],[md_prf_erg]]&lt;&gt;"",tab_MD[[#This Row],[md_prf_bisher]]&gt;=0,tab_MD[[#This Row],[md_prf_zukunft]]&gt;=0),tab_MD[[#This Row],[md_prf_bisher]]+tab_MD[[#This Row],[md_prf_zukunft]],"")</f>
        <v/>
      </c>
      <c r="P87" s="296" t="str">
        <f>IF(tab_MD[[#This Row],[md_prf_erg]]="ja",tab_MD[[#This Row],[md_zuwf_bisher]],IF(tab_MD[[#This Row],[md_prf_erg]]="nein",0,IF(tab_MD[[#This Row],[md_prf_erg]]="teilweise",-1,"")))</f>
        <v/>
      </c>
      <c r="Q87" s="296" t="str">
        <f>IF(tab_MD[[#This Row],[md_prf_erg]]="ja",tab_MD[[#This Row],[md_zuwf_zukunft]],IF(tab_MD[[#This Row],[md_prf_erg]]="nein",0,IF(tab_MD[[#This Row],[md_prf_erg]]="teilweise",-1,"")))</f>
        <v/>
      </c>
      <c r="R87" s="110"/>
      <c r="S87" s="109" t="b">
        <f>AND(OR(AND(tab_MD[[#This Row],[md_zuwf_bisher]]="",tab_MD[[#This Row],[md_zuwf_zukunft]]=""),AND(OR(tab_MD[[#This Row],[md_zuwf_bisher]]&lt;&gt;"",tab_MD[[#This Row],[md_zuwf_zukunft]]&lt;&gt;""),tab_MD[[#This Row],[md_prf_erg]]&lt;&gt;"")),tab_MD[[#This Row],[md_prf_bisher]]&lt;&gt;-1,tab_MD[[#This Row],[md_prf_zukunft]]&lt;&gt;-1)</f>
        <v>1</v>
      </c>
      <c r="T87" s="219" t="str">
        <f>IF(tab_MD[[#This Row],[md_gegenstand]]&lt;&gt;"",IF(SUM(tab_MD[[#This Row],[md_kosten_bisher]:[md_zuwf_zukunft]])&gt;0,"ja","nein"),"")</f>
        <v/>
      </c>
    </row>
    <row r="88" spans="1:20" ht="48" hidden="1" customHeight="1" x14ac:dyDescent="0.3">
      <c r="A88" s="90">
        <f t="shared" si="2"/>
        <v>86</v>
      </c>
      <c r="B88" s="195" t="str">
        <f>IFERROR(IF(tab_MP[[#This Row],[mp_gegenstand]]&lt;&gt;"",tab_MP[[#This Row],[mp_gegenstand]],""),"")</f>
        <v/>
      </c>
      <c r="C88" s="196" t="str">
        <f>IFERROR(IF(tab_MP[[#This Row],[mp_kategorie]]&lt;&gt;"",tab_MP[[#This Row],[mp_kategorie]],""),"")</f>
        <v/>
      </c>
      <c r="D88" s="196" t="str">
        <f>IFERROR(IF(tab_MP[[#This Row],[mp_subkategorie]]&lt;&gt;"",tab_MP[[#This Row],[mp_subkategorie]],""),"")</f>
        <v/>
      </c>
      <c r="E88" s="196" t="str">
        <f>IFERROR(IF(tab_MP[[#This Row],[mp_ort]]&lt;&gt;"",tab_MP[[#This Row],[mp_ort]],""),"")</f>
        <v/>
      </c>
      <c r="F88" s="369" t="str">
        <f>IFERROR(IF(tab_MP[[#This Row],[mp_beschreibung]]&lt;&gt;"",tab_MP[[#This Row],[mp_beschreibung]],""),"")</f>
        <v/>
      </c>
      <c r="G88" s="315" t="str">
        <f>IFERROR(IF(tab_MP[[#This Row],[prf_mp_ges]]&lt;&gt;"",tab_MP[[#This Row],[prf_mp_ges]],""),"")</f>
        <v/>
      </c>
      <c r="H88" s="362"/>
      <c r="I88" s="362"/>
      <c r="J88" s="363"/>
      <c r="K88" s="363"/>
      <c r="L88" s="208"/>
      <c r="M88" s="209"/>
      <c r="N88" s="106"/>
      <c r="O88" s="107" t="str">
        <f>IF(AND(tab_MD[[#This Row],[md_prf_erg]]&lt;&gt;"",tab_MD[[#This Row],[md_prf_bisher]]&gt;=0,tab_MD[[#This Row],[md_prf_zukunft]]&gt;=0),tab_MD[[#This Row],[md_prf_bisher]]+tab_MD[[#This Row],[md_prf_zukunft]],"")</f>
        <v/>
      </c>
      <c r="P88" s="297" t="str">
        <f>IF(tab_MD[[#This Row],[md_prf_erg]]="ja",tab_MD[[#This Row],[md_zuwf_bisher]],IF(tab_MD[[#This Row],[md_prf_erg]]="nein",0,IF(tab_MD[[#This Row],[md_prf_erg]]="teilweise",-1,"")))</f>
        <v/>
      </c>
      <c r="Q88" s="297" t="str">
        <f>IF(tab_MD[[#This Row],[md_prf_erg]]="ja",tab_MD[[#This Row],[md_zuwf_zukunft]],IF(tab_MD[[#This Row],[md_prf_erg]]="nein",0,IF(tab_MD[[#This Row],[md_prf_erg]]="teilweise",-1,"")))</f>
        <v/>
      </c>
      <c r="R88" s="110"/>
      <c r="S88" s="108" t="b">
        <f>AND(OR(AND(tab_MD[[#This Row],[md_zuwf_bisher]]="",tab_MD[[#This Row],[md_zuwf_zukunft]]=""),AND(OR(tab_MD[[#This Row],[md_zuwf_bisher]]&lt;&gt;"",tab_MD[[#This Row],[md_zuwf_zukunft]]&lt;&gt;""),tab_MD[[#This Row],[md_prf_erg]]&lt;&gt;"")),tab_MD[[#This Row],[md_prf_bisher]]&lt;&gt;-1,tab_MD[[#This Row],[md_prf_zukunft]]&lt;&gt;-1)</f>
        <v>1</v>
      </c>
      <c r="T88" s="219" t="str">
        <f>IF(tab_MD[[#This Row],[md_gegenstand]]&lt;&gt;"",IF(SUM(tab_MD[[#This Row],[md_kosten_bisher]:[md_zuwf_zukunft]])&gt;0,"ja","nein"),"")</f>
        <v/>
      </c>
    </row>
    <row r="89" spans="1:20" ht="48" hidden="1" customHeight="1" x14ac:dyDescent="0.3">
      <c r="A89" s="90">
        <f t="shared" si="2"/>
        <v>87</v>
      </c>
      <c r="B89" s="195" t="str">
        <f>IFERROR(IF(tab_MP[[#This Row],[mp_gegenstand]]&lt;&gt;"",tab_MP[[#This Row],[mp_gegenstand]],""),"")</f>
        <v/>
      </c>
      <c r="C89" s="196" t="str">
        <f>IFERROR(IF(tab_MP[[#This Row],[mp_kategorie]]&lt;&gt;"",tab_MP[[#This Row],[mp_kategorie]],""),"")</f>
        <v/>
      </c>
      <c r="D89" s="196" t="str">
        <f>IFERROR(IF(tab_MP[[#This Row],[mp_subkategorie]]&lt;&gt;"",tab_MP[[#This Row],[mp_subkategorie]],""),"")</f>
        <v/>
      </c>
      <c r="E89" s="196" t="str">
        <f>IFERROR(IF(tab_MP[[#This Row],[mp_ort]]&lt;&gt;"",tab_MP[[#This Row],[mp_ort]],""),"")</f>
        <v/>
      </c>
      <c r="F89" s="369" t="str">
        <f>IFERROR(IF(tab_MP[[#This Row],[mp_beschreibung]]&lt;&gt;"",tab_MP[[#This Row],[mp_beschreibung]],""),"")</f>
        <v/>
      </c>
      <c r="G89" s="315" t="str">
        <f>IFERROR(IF(tab_MP[[#This Row],[prf_mp_ges]]&lt;&gt;"",tab_MP[[#This Row],[prf_mp_ges]],""),"")</f>
        <v/>
      </c>
      <c r="H89" s="362"/>
      <c r="I89" s="362"/>
      <c r="J89" s="363"/>
      <c r="K89" s="363"/>
      <c r="L89" s="208"/>
      <c r="M89" s="209"/>
      <c r="N89" s="103"/>
      <c r="O89" s="104" t="str">
        <f>IF(AND(tab_MD[[#This Row],[md_prf_erg]]&lt;&gt;"",tab_MD[[#This Row],[md_prf_bisher]]&gt;=0,tab_MD[[#This Row],[md_prf_zukunft]]&gt;=0),tab_MD[[#This Row],[md_prf_bisher]]+tab_MD[[#This Row],[md_prf_zukunft]],"")</f>
        <v/>
      </c>
      <c r="P89" s="296" t="str">
        <f>IF(tab_MD[[#This Row],[md_prf_erg]]="ja",tab_MD[[#This Row],[md_zuwf_bisher]],IF(tab_MD[[#This Row],[md_prf_erg]]="nein",0,IF(tab_MD[[#This Row],[md_prf_erg]]="teilweise",-1,"")))</f>
        <v/>
      </c>
      <c r="Q89" s="296" t="str">
        <f>IF(tab_MD[[#This Row],[md_prf_erg]]="ja",tab_MD[[#This Row],[md_zuwf_zukunft]],IF(tab_MD[[#This Row],[md_prf_erg]]="nein",0,IF(tab_MD[[#This Row],[md_prf_erg]]="teilweise",-1,"")))</f>
        <v/>
      </c>
      <c r="R89" s="110"/>
      <c r="S89" s="109" t="b">
        <f>AND(OR(AND(tab_MD[[#This Row],[md_zuwf_bisher]]="",tab_MD[[#This Row],[md_zuwf_zukunft]]=""),AND(OR(tab_MD[[#This Row],[md_zuwf_bisher]]&lt;&gt;"",tab_MD[[#This Row],[md_zuwf_zukunft]]&lt;&gt;""),tab_MD[[#This Row],[md_prf_erg]]&lt;&gt;"")),tab_MD[[#This Row],[md_prf_bisher]]&lt;&gt;-1,tab_MD[[#This Row],[md_prf_zukunft]]&lt;&gt;-1)</f>
        <v>1</v>
      </c>
      <c r="T89" s="219" t="str">
        <f>IF(tab_MD[[#This Row],[md_gegenstand]]&lt;&gt;"",IF(SUM(tab_MD[[#This Row],[md_kosten_bisher]:[md_zuwf_zukunft]])&gt;0,"ja","nein"),"")</f>
        <v/>
      </c>
    </row>
    <row r="90" spans="1:20" ht="48" hidden="1" customHeight="1" x14ac:dyDescent="0.3">
      <c r="A90" s="90">
        <f t="shared" si="2"/>
        <v>88</v>
      </c>
      <c r="B90" s="195" t="str">
        <f>IFERROR(IF(tab_MP[[#This Row],[mp_gegenstand]]&lt;&gt;"",tab_MP[[#This Row],[mp_gegenstand]],""),"")</f>
        <v/>
      </c>
      <c r="C90" s="196" t="str">
        <f>IFERROR(IF(tab_MP[[#This Row],[mp_kategorie]]&lt;&gt;"",tab_MP[[#This Row],[mp_kategorie]],""),"")</f>
        <v/>
      </c>
      <c r="D90" s="196" t="str">
        <f>IFERROR(IF(tab_MP[[#This Row],[mp_subkategorie]]&lt;&gt;"",tab_MP[[#This Row],[mp_subkategorie]],""),"")</f>
        <v/>
      </c>
      <c r="E90" s="196" t="str">
        <f>IFERROR(IF(tab_MP[[#This Row],[mp_ort]]&lt;&gt;"",tab_MP[[#This Row],[mp_ort]],""),"")</f>
        <v/>
      </c>
      <c r="F90" s="369" t="str">
        <f>IFERROR(IF(tab_MP[[#This Row],[mp_beschreibung]]&lt;&gt;"",tab_MP[[#This Row],[mp_beschreibung]],""),"")</f>
        <v/>
      </c>
      <c r="G90" s="315" t="str">
        <f>IFERROR(IF(tab_MP[[#This Row],[prf_mp_ges]]&lt;&gt;"",tab_MP[[#This Row],[prf_mp_ges]],""),"")</f>
        <v/>
      </c>
      <c r="H90" s="362"/>
      <c r="I90" s="362"/>
      <c r="J90" s="363"/>
      <c r="K90" s="363"/>
      <c r="L90" s="208"/>
      <c r="M90" s="209"/>
      <c r="N90" s="106"/>
      <c r="O90" s="107" t="str">
        <f>IF(AND(tab_MD[[#This Row],[md_prf_erg]]&lt;&gt;"",tab_MD[[#This Row],[md_prf_bisher]]&gt;=0,tab_MD[[#This Row],[md_prf_zukunft]]&gt;=0),tab_MD[[#This Row],[md_prf_bisher]]+tab_MD[[#This Row],[md_prf_zukunft]],"")</f>
        <v/>
      </c>
      <c r="P90" s="297" t="str">
        <f>IF(tab_MD[[#This Row],[md_prf_erg]]="ja",tab_MD[[#This Row],[md_zuwf_bisher]],IF(tab_MD[[#This Row],[md_prf_erg]]="nein",0,IF(tab_MD[[#This Row],[md_prf_erg]]="teilweise",-1,"")))</f>
        <v/>
      </c>
      <c r="Q90" s="297" t="str">
        <f>IF(tab_MD[[#This Row],[md_prf_erg]]="ja",tab_MD[[#This Row],[md_zuwf_zukunft]],IF(tab_MD[[#This Row],[md_prf_erg]]="nein",0,IF(tab_MD[[#This Row],[md_prf_erg]]="teilweise",-1,"")))</f>
        <v/>
      </c>
      <c r="R90" s="110"/>
      <c r="S90" s="108" t="b">
        <f>AND(OR(AND(tab_MD[[#This Row],[md_zuwf_bisher]]="",tab_MD[[#This Row],[md_zuwf_zukunft]]=""),AND(OR(tab_MD[[#This Row],[md_zuwf_bisher]]&lt;&gt;"",tab_MD[[#This Row],[md_zuwf_zukunft]]&lt;&gt;""),tab_MD[[#This Row],[md_prf_erg]]&lt;&gt;"")),tab_MD[[#This Row],[md_prf_bisher]]&lt;&gt;-1,tab_MD[[#This Row],[md_prf_zukunft]]&lt;&gt;-1)</f>
        <v>1</v>
      </c>
      <c r="T90" s="219" t="str">
        <f>IF(tab_MD[[#This Row],[md_gegenstand]]&lt;&gt;"",IF(SUM(tab_MD[[#This Row],[md_kosten_bisher]:[md_zuwf_zukunft]])&gt;0,"ja","nein"),"")</f>
        <v/>
      </c>
    </row>
    <row r="91" spans="1:20" ht="48" hidden="1" customHeight="1" x14ac:dyDescent="0.3">
      <c r="A91" s="90">
        <f t="shared" si="2"/>
        <v>89</v>
      </c>
      <c r="B91" s="195" t="str">
        <f>IFERROR(IF(tab_MP[[#This Row],[mp_gegenstand]]&lt;&gt;"",tab_MP[[#This Row],[mp_gegenstand]],""),"")</f>
        <v/>
      </c>
      <c r="C91" s="196" t="str">
        <f>IFERROR(IF(tab_MP[[#This Row],[mp_kategorie]]&lt;&gt;"",tab_MP[[#This Row],[mp_kategorie]],""),"")</f>
        <v/>
      </c>
      <c r="D91" s="196" t="str">
        <f>IFERROR(IF(tab_MP[[#This Row],[mp_subkategorie]]&lt;&gt;"",tab_MP[[#This Row],[mp_subkategorie]],""),"")</f>
        <v/>
      </c>
      <c r="E91" s="196" t="str">
        <f>IFERROR(IF(tab_MP[[#This Row],[mp_ort]]&lt;&gt;"",tab_MP[[#This Row],[mp_ort]],""),"")</f>
        <v/>
      </c>
      <c r="F91" s="369" t="str">
        <f>IFERROR(IF(tab_MP[[#This Row],[mp_beschreibung]]&lt;&gt;"",tab_MP[[#This Row],[mp_beschreibung]],""),"")</f>
        <v/>
      </c>
      <c r="G91" s="315" t="str">
        <f>IFERROR(IF(tab_MP[[#This Row],[prf_mp_ges]]&lt;&gt;"",tab_MP[[#This Row],[prf_mp_ges]],""),"")</f>
        <v/>
      </c>
      <c r="H91" s="362"/>
      <c r="I91" s="362"/>
      <c r="J91" s="363"/>
      <c r="K91" s="363"/>
      <c r="L91" s="208"/>
      <c r="M91" s="209"/>
      <c r="N91" s="103"/>
      <c r="O91" s="104" t="str">
        <f>IF(AND(tab_MD[[#This Row],[md_prf_erg]]&lt;&gt;"",tab_MD[[#This Row],[md_prf_bisher]]&gt;=0,tab_MD[[#This Row],[md_prf_zukunft]]&gt;=0),tab_MD[[#This Row],[md_prf_bisher]]+tab_MD[[#This Row],[md_prf_zukunft]],"")</f>
        <v/>
      </c>
      <c r="P91" s="296" t="str">
        <f>IF(tab_MD[[#This Row],[md_prf_erg]]="ja",tab_MD[[#This Row],[md_zuwf_bisher]],IF(tab_MD[[#This Row],[md_prf_erg]]="nein",0,IF(tab_MD[[#This Row],[md_prf_erg]]="teilweise",-1,"")))</f>
        <v/>
      </c>
      <c r="Q91" s="296" t="str">
        <f>IF(tab_MD[[#This Row],[md_prf_erg]]="ja",tab_MD[[#This Row],[md_zuwf_zukunft]],IF(tab_MD[[#This Row],[md_prf_erg]]="nein",0,IF(tab_MD[[#This Row],[md_prf_erg]]="teilweise",-1,"")))</f>
        <v/>
      </c>
      <c r="R91" s="110"/>
      <c r="S91" s="109" t="b">
        <f>AND(OR(AND(tab_MD[[#This Row],[md_zuwf_bisher]]="",tab_MD[[#This Row],[md_zuwf_zukunft]]=""),AND(OR(tab_MD[[#This Row],[md_zuwf_bisher]]&lt;&gt;"",tab_MD[[#This Row],[md_zuwf_zukunft]]&lt;&gt;""),tab_MD[[#This Row],[md_prf_erg]]&lt;&gt;"")),tab_MD[[#This Row],[md_prf_bisher]]&lt;&gt;-1,tab_MD[[#This Row],[md_prf_zukunft]]&lt;&gt;-1)</f>
        <v>1</v>
      </c>
      <c r="T91" s="219" t="str">
        <f>IF(tab_MD[[#This Row],[md_gegenstand]]&lt;&gt;"",IF(SUM(tab_MD[[#This Row],[md_kosten_bisher]:[md_zuwf_zukunft]])&gt;0,"ja","nein"),"")</f>
        <v/>
      </c>
    </row>
    <row r="92" spans="1:20" ht="48" hidden="1" customHeight="1" x14ac:dyDescent="0.3">
      <c r="A92" s="90">
        <f t="shared" si="2"/>
        <v>90</v>
      </c>
      <c r="B92" s="195" t="str">
        <f>IFERROR(IF(tab_MP[[#This Row],[mp_gegenstand]]&lt;&gt;"",tab_MP[[#This Row],[mp_gegenstand]],""),"")</f>
        <v/>
      </c>
      <c r="C92" s="196" t="str">
        <f>IFERROR(IF(tab_MP[[#This Row],[mp_kategorie]]&lt;&gt;"",tab_MP[[#This Row],[mp_kategorie]],""),"")</f>
        <v/>
      </c>
      <c r="D92" s="196" t="str">
        <f>IFERROR(IF(tab_MP[[#This Row],[mp_subkategorie]]&lt;&gt;"",tab_MP[[#This Row],[mp_subkategorie]],""),"")</f>
        <v/>
      </c>
      <c r="E92" s="196" t="str">
        <f>IFERROR(IF(tab_MP[[#This Row],[mp_ort]]&lt;&gt;"",tab_MP[[#This Row],[mp_ort]],""),"")</f>
        <v/>
      </c>
      <c r="F92" s="369" t="str">
        <f>IFERROR(IF(tab_MP[[#This Row],[mp_beschreibung]]&lt;&gt;"",tab_MP[[#This Row],[mp_beschreibung]],""),"")</f>
        <v/>
      </c>
      <c r="G92" s="315" t="str">
        <f>IFERROR(IF(tab_MP[[#This Row],[prf_mp_ges]]&lt;&gt;"",tab_MP[[#This Row],[prf_mp_ges]],""),"")</f>
        <v/>
      </c>
      <c r="H92" s="362"/>
      <c r="I92" s="362"/>
      <c r="J92" s="363"/>
      <c r="K92" s="363"/>
      <c r="L92" s="208"/>
      <c r="M92" s="209"/>
      <c r="N92" s="106"/>
      <c r="O92" s="107" t="str">
        <f>IF(AND(tab_MD[[#This Row],[md_prf_erg]]&lt;&gt;"",tab_MD[[#This Row],[md_prf_bisher]]&gt;=0,tab_MD[[#This Row],[md_prf_zukunft]]&gt;=0),tab_MD[[#This Row],[md_prf_bisher]]+tab_MD[[#This Row],[md_prf_zukunft]],"")</f>
        <v/>
      </c>
      <c r="P92" s="297" t="str">
        <f>IF(tab_MD[[#This Row],[md_prf_erg]]="ja",tab_MD[[#This Row],[md_zuwf_bisher]],IF(tab_MD[[#This Row],[md_prf_erg]]="nein",0,IF(tab_MD[[#This Row],[md_prf_erg]]="teilweise",-1,"")))</f>
        <v/>
      </c>
      <c r="Q92" s="297" t="str">
        <f>IF(tab_MD[[#This Row],[md_prf_erg]]="ja",tab_MD[[#This Row],[md_zuwf_zukunft]],IF(tab_MD[[#This Row],[md_prf_erg]]="nein",0,IF(tab_MD[[#This Row],[md_prf_erg]]="teilweise",-1,"")))</f>
        <v/>
      </c>
      <c r="R92" s="110"/>
      <c r="S92" s="108" t="b">
        <f>AND(OR(AND(tab_MD[[#This Row],[md_zuwf_bisher]]="",tab_MD[[#This Row],[md_zuwf_zukunft]]=""),AND(OR(tab_MD[[#This Row],[md_zuwf_bisher]]&lt;&gt;"",tab_MD[[#This Row],[md_zuwf_zukunft]]&lt;&gt;""),tab_MD[[#This Row],[md_prf_erg]]&lt;&gt;"")),tab_MD[[#This Row],[md_prf_bisher]]&lt;&gt;-1,tab_MD[[#This Row],[md_prf_zukunft]]&lt;&gt;-1)</f>
        <v>1</v>
      </c>
      <c r="T92" s="219" t="str">
        <f>IF(tab_MD[[#This Row],[md_gegenstand]]&lt;&gt;"",IF(SUM(tab_MD[[#This Row],[md_kosten_bisher]:[md_zuwf_zukunft]])&gt;0,"ja","nein"),"")</f>
        <v/>
      </c>
    </row>
    <row r="93" spans="1:20" ht="48" hidden="1" customHeight="1" x14ac:dyDescent="0.3">
      <c r="A93" s="90">
        <f t="shared" si="2"/>
        <v>91</v>
      </c>
      <c r="B93" s="195" t="str">
        <f>IFERROR(IF(tab_MP[[#This Row],[mp_gegenstand]]&lt;&gt;"",tab_MP[[#This Row],[mp_gegenstand]],""),"")</f>
        <v/>
      </c>
      <c r="C93" s="196" t="str">
        <f>IFERROR(IF(tab_MP[[#This Row],[mp_kategorie]]&lt;&gt;"",tab_MP[[#This Row],[mp_kategorie]],""),"")</f>
        <v/>
      </c>
      <c r="D93" s="196" t="str">
        <f>IFERROR(IF(tab_MP[[#This Row],[mp_subkategorie]]&lt;&gt;"",tab_MP[[#This Row],[mp_subkategorie]],""),"")</f>
        <v/>
      </c>
      <c r="E93" s="196" t="str">
        <f>IFERROR(IF(tab_MP[[#This Row],[mp_ort]]&lt;&gt;"",tab_MP[[#This Row],[mp_ort]],""),"")</f>
        <v/>
      </c>
      <c r="F93" s="369" t="str">
        <f>IFERROR(IF(tab_MP[[#This Row],[mp_beschreibung]]&lt;&gt;"",tab_MP[[#This Row],[mp_beschreibung]],""),"")</f>
        <v/>
      </c>
      <c r="G93" s="315" t="str">
        <f>IFERROR(IF(tab_MP[[#This Row],[prf_mp_ges]]&lt;&gt;"",tab_MP[[#This Row],[prf_mp_ges]],""),"")</f>
        <v/>
      </c>
      <c r="H93" s="362"/>
      <c r="I93" s="362"/>
      <c r="J93" s="363"/>
      <c r="K93" s="363"/>
      <c r="L93" s="208"/>
      <c r="M93" s="209"/>
      <c r="N93" s="103"/>
      <c r="O93" s="104" t="str">
        <f>IF(AND(tab_MD[[#This Row],[md_prf_erg]]&lt;&gt;"",tab_MD[[#This Row],[md_prf_bisher]]&gt;=0,tab_MD[[#This Row],[md_prf_zukunft]]&gt;=0),tab_MD[[#This Row],[md_prf_bisher]]+tab_MD[[#This Row],[md_prf_zukunft]],"")</f>
        <v/>
      </c>
      <c r="P93" s="296" t="str">
        <f>IF(tab_MD[[#This Row],[md_prf_erg]]="ja",tab_MD[[#This Row],[md_zuwf_bisher]],IF(tab_MD[[#This Row],[md_prf_erg]]="nein",0,IF(tab_MD[[#This Row],[md_prf_erg]]="teilweise",-1,"")))</f>
        <v/>
      </c>
      <c r="Q93" s="296" t="str">
        <f>IF(tab_MD[[#This Row],[md_prf_erg]]="ja",tab_MD[[#This Row],[md_zuwf_zukunft]],IF(tab_MD[[#This Row],[md_prf_erg]]="nein",0,IF(tab_MD[[#This Row],[md_prf_erg]]="teilweise",-1,"")))</f>
        <v/>
      </c>
      <c r="R93" s="110"/>
      <c r="S93" s="109" t="b">
        <f>AND(OR(AND(tab_MD[[#This Row],[md_zuwf_bisher]]="",tab_MD[[#This Row],[md_zuwf_zukunft]]=""),AND(OR(tab_MD[[#This Row],[md_zuwf_bisher]]&lt;&gt;"",tab_MD[[#This Row],[md_zuwf_zukunft]]&lt;&gt;""),tab_MD[[#This Row],[md_prf_erg]]&lt;&gt;"")),tab_MD[[#This Row],[md_prf_bisher]]&lt;&gt;-1,tab_MD[[#This Row],[md_prf_zukunft]]&lt;&gt;-1)</f>
        <v>1</v>
      </c>
      <c r="T93" s="219" t="str">
        <f>IF(tab_MD[[#This Row],[md_gegenstand]]&lt;&gt;"",IF(SUM(tab_MD[[#This Row],[md_kosten_bisher]:[md_zuwf_zukunft]])&gt;0,"ja","nein"),"")</f>
        <v/>
      </c>
    </row>
    <row r="94" spans="1:20" ht="48" hidden="1" customHeight="1" x14ac:dyDescent="0.3">
      <c r="A94" s="90">
        <f t="shared" si="2"/>
        <v>92</v>
      </c>
      <c r="B94" s="195" t="str">
        <f>IFERROR(IF(tab_MP[[#This Row],[mp_gegenstand]]&lt;&gt;"",tab_MP[[#This Row],[mp_gegenstand]],""),"")</f>
        <v/>
      </c>
      <c r="C94" s="196" t="str">
        <f>IFERROR(IF(tab_MP[[#This Row],[mp_kategorie]]&lt;&gt;"",tab_MP[[#This Row],[mp_kategorie]],""),"")</f>
        <v/>
      </c>
      <c r="D94" s="196" t="str">
        <f>IFERROR(IF(tab_MP[[#This Row],[mp_subkategorie]]&lt;&gt;"",tab_MP[[#This Row],[mp_subkategorie]],""),"")</f>
        <v/>
      </c>
      <c r="E94" s="196" t="str">
        <f>IFERROR(IF(tab_MP[[#This Row],[mp_ort]]&lt;&gt;"",tab_MP[[#This Row],[mp_ort]],""),"")</f>
        <v/>
      </c>
      <c r="F94" s="369" t="str">
        <f>IFERROR(IF(tab_MP[[#This Row],[mp_beschreibung]]&lt;&gt;"",tab_MP[[#This Row],[mp_beschreibung]],""),"")</f>
        <v/>
      </c>
      <c r="G94" s="315" t="str">
        <f>IFERROR(IF(tab_MP[[#This Row],[prf_mp_ges]]&lt;&gt;"",tab_MP[[#This Row],[prf_mp_ges]],""),"")</f>
        <v/>
      </c>
      <c r="H94" s="362"/>
      <c r="I94" s="362"/>
      <c r="J94" s="363"/>
      <c r="K94" s="363"/>
      <c r="L94" s="208"/>
      <c r="M94" s="209"/>
      <c r="N94" s="106"/>
      <c r="O94" s="107" t="str">
        <f>IF(AND(tab_MD[[#This Row],[md_prf_erg]]&lt;&gt;"",tab_MD[[#This Row],[md_prf_bisher]]&gt;=0,tab_MD[[#This Row],[md_prf_zukunft]]&gt;=0),tab_MD[[#This Row],[md_prf_bisher]]+tab_MD[[#This Row],[md_prf_zukunft]],"")</f>
        <v/>
      </c>
      <c r="P94" s="297" t="str">
        <f>IF(tab_MD[[#This Row],[md_prf_erg]]="ja",tab_MD[[#This Row],[md_zuwf_bisher]],IF(tab_MD[[#This Row],[md_prf_erg]]="nein",0,IF(tab_MD[[#This Row],[md_prf_erg]]="teilweise",-1,"")))</f>
        <v/>
      </c>
      <c r="Q94" s="297" t="str">
        <f>IF(tab_MD[[#This Row],[md_prf_erg]]="ja",tab_MD[[#This Row],[md_zuwf_zukunft]],IF(tab_MD[[#This Row],[md_prf_erg]]="nein",0,IF(tab_MD[[#This Row],[md_prf_erg]]="teilweise",-1,"")))</f>
        <v/>
      </c>
      <c r="R94" s="110"/>
      <c r="S94" s="108" t="b">
        <f>AND(OR(AND(tab_MD[[#This Row],[md_zuwf_bisher]]="",tab_MD[[#This Row],[md_zuwf_zukunft]]=""),AND(OR(tab_MD[[#This Row],[md_zuwf_bisher]]&lt;&gt;"",tab_MD[[#This Row],[md_zuwf_zukunft]]&lt;&gt;""),tab_MD[[#This Row],[md_prf_erg]]&lt;&gt;"")),tab_MD[[#This Row],[md_prf_bisher]]&lt;&gt;-1,tab_MD[[#This Row],[md_prf_zukunft]]&lt;&gt;-1)</f>
        <v>1</v>
      </c>
      <c r="T94" s="219" t="str">
        <f>IF(tab_MD[[#This Row],[md_gegenstand]]&lt;&gt;"",IF(SUM(tab_MD[[#This Row],[md_kosten_bisher]:[md_zuwf_zukunft]])&gt;0,"ja","nein"),"")</f>
        <v/>
      </c>
    </row>
    <row r="95" spans="1:20" ht="48" hidden="1" customHeight="1" x14ac:dyDescent="0.3">
      <c r="A95" s="90">
        <f t="shared" si="2"/>
        <v>93</v>
      </c>
      <c r="B95" s="195" t="str">
        <f>IFERROR(IF(tab_MP[[#This Row],[mp_gegenstand]]&lt;&gt;"",tab_MP[[#This Row],[mp_gegenstand]],""),"")</f>
        <v/>
      </c>
      <c r="C95" s="196" t="str">
        <f>IFERROR(IF(tab_MP[[#This Row],[mp_kategorie]]&lt;&gt;"",tab_MP[[#This Row],[mp_kategorie]],""),"")</f>
        <v/>
      </c>
      <c r="D95" s="196" t="str">
        <f>IFERROR(IF(tab_MP[[#This Row],[mp_subkategorie]]&lt;&gt;"",tab_MP[[#This Row],[mp_subkategorie]],""),"")</f>
        <v/>
      </c>
      <c r="E95" s="196" t="str">
        <f>IFERROR(IF(tab_MP[[#This Row],[mp_ort]]&lt;&gt;"",tab_MP[[#This Row],[mp_ort]],""),"")</f>
        <v/>
      </c>
      <c r="F95" s="369" t="str">
        <f>IFERROR(IF(tab_MP[[#This Row],[mp_beschreibung]]&lt;&gt;"",tab_MP[[#This Row],[mp_beschreibung]],""),"")</f>
        <v/>
      </c>
      <c r="G95" s="315" t="str">
        <f>IFERROR(IF(tab_MP[[#This Row],[prf_mp_ges]]&lt;&gt;"",tab_MP[[#This Row],[prf_mp_ges]],""),"")</f>
        <v/>
      </c>
      <c r="H95" s="362"/>
      <c r="I95" s="362"/>
      <c r="J95" s="363"/>
      <c r="K95" s="363"/>
      <c r="L95" s="208"/>
      <c r="M95" s="209"/>
      <c r="N95" s="103"/>
      <c r="O95" s="104" t="str">
        <f>IF(AND(tab_MD[[#This Row],[md_prf_erg]]&lt;&gt;"",tab_MD[[#This Row],[md_prf_bisher]]&gt;=0,tab_MD[[#This Row],[md_prf_zukunft]]&gt;=0),tab_MD[[#This Row],[md_prf_bisher]]+tab_MD[[#This Row],[md_prf_zukunft]],"")</f>
        <v/>
      </c>
      <c r="P95" s="296" t="str">
        <f>IF(tab_MD[[#This Row],[md_prf_erg]]="ja",tab_MD[[#This Row],[md_zuwf_bisher]],IF(tab_MD[[#This Row],[md_prf_erg]]="nein",0,IF(tab_MD[[#This Row],[md_prf_erg]]="teilweise",-1,"")))</f>
        <v/>
      </c>
      <c r="Q95" s="296" t="str">
        <f>IF(tab_MD[[#This Row],[md_prf_erg]]="ja",tab_MD[[#This Row],[md_zuwf_zukunft]],IF(tab_MD[[#This Row],[md_prf_erg]]="nein",0,IF(tab_MD[[#This Row],[md_prf_erg]]="teilweise",-1,"")))</f>
        <v/>
      </c>
      <c r="R95" s="110"/>
      <c r="S95" s="109" t="b">
        <f>AND(OR(AND(tab_MD[[#This Row],[md_zuwf_bisher]]="",tab_MD[[#This Row],[md_zuwf_zukunft]]=""),AND(OR(tab_MD[[#This Row],[md_zuwf_bisher]]&lt;&gt;"",tab_MD[[#This Row],[md_zuwf_zukunft]]&lt;&gt;""),tab_MD[[#This Row],[md_prf_erg]]&lt;&gt;"")),tab_MD[[#This Row],[md_prf_bisher]]&lt;&gt;-1,tab_MD[[#This Row],[md_prf_zukunft]]&lt;&gt;-1)</f>
        <v>1</v>
      </c>
      <c r="T95" s="219" t="str">
        <f>IF(tab_MD[[#This Row],[md_gegenstand]]&lt;&gt;"",IF(SUM(tab_MD[[#This Row],[md_kosten_bisher]:[md_zuwf_zukunft]])&gt;0,"ja","nein"),"")</f>
        <v/>
      </c>
    </row>
    <row r="96" spans="1:20" ht="48" hidden="1" customHeight="1" x14ac:dyDescent="0.3">
      <c r="A96" s="90">
        <f t="shared" si="2"/>
        <v>94</v>
      </c>
      <c r="B96" s="195" t="str">
        <f>IFERROR(IF(tab_MP[[#This Row],[mp_gegenstand]]&lt;&gt;"",tab_MP[[#This Row],[mp_gegenstand]],""),"")</f>
        <v/>
      </c>
      <c r="C96" s="196" t="str">
        <f>IFERROR(IF(tab_MP[[#This Row],[mp_kategorie]]&lt;&gt;"",tab_MP[[#This Row],[mp_kategorie]],""),"")</f>
        <v/>
      </c>
      <c r="D96" s="196" t="str">
        <f>IFERROR(IF(tab_MP[[#This Row],[mp_subkategorie]]&lt;&gt;"",tab_MP[[#This Row],[mp_subkategorie]],""),"")</f>
        <v/>
      </c>
      <c r="E96" s="196" t="str">
        <f>IFERROR(IF(tab_MP[[#This Row],[mp_ort]]&lt;&gt;"",tab_MP[[#This Row],[mp_ort]],""),"")</f>
        <v/>
      </c>
      <c r="F96" s="369" t="str">
        <f>IFERROR(IF(tab_MP[[#This Row],[mp_beschreibung]]&lt;&gt;"",tab_MP[[#This Row],[mp_beschreibung]],""),"")</f>
        <v/>
      </c>
      <c r="G96" s="315" t="str">
        <f>IFERROR(IF(tab_MP[[#This Row],[prf_mp_ges]]&lt;&gt;"",tab_MP[[#This Row],[prf_mp_ges]],""),"")</f>
        <v/>
      </c>
      <c r="H96" s="362"/>
      <c r="I96" s="362"/>
      <c r="J96" s="363"/>
      <c r="K96" s="363"/>
      <c r="L96" s="208"/>
      <c r="M96" s="209"/>
      <c r="N96" s="106"/>
      <c r="O96" s="107" t="str">
        <f>IF(AND(tab_MD[[#This Row],[md_prf_erg]]&lt;&gt;"",tab_MD[[#This Row],[md_prf_bisher]]&gt;=0,tab_MD[[#This Row],[md_prf_zukunft]]&gt;=0),tab_MD[[#This Row],[md_prf_bisher]]+tab_MD[[#This Row],[md_prf_zukunft]],"")</f>
        <v/>
      </c>
      <c r="P96" s="297" t="str">
        <f>IF(tab_MD[[#This Row],[md_prf_erg]]="ja",tab_MD[[#This Row],[md_zuwf_bisher]],IF(tab_MD[[#This Row],[md_prf_erg]]="nein",0,IF(tab_MD[[#This Row],[md_prf_erg]]="teilweise",-1,"")))</f>
        <v/>
      </c>
      <c r="Q96" s="297" t="str">
        <f>IF(tab_MD[[#This Row],[md_prf_erg]]="ja",tab_MD[[#This Row],[md_zuwf_zukunft]],IF(tab_MD[[#This Row],[md_prf_erg]]="nein",0,IF(tab_MD[[#This Row],[md_prf_erg]]="teilweise",-1,"")))</f>
        <v/>
      </c>
      <c r="R96" s="110"/>
      <c r="S96" s="108" t="b">
        <f>AND(OR(AND(tab_MD[[#This Row],[md_zuwf_bisher]]="",tab_MD[[#This Row],[md_zuwf_zukunft]]=""),AND(OR(tab_MD[[#This Row],[md_zuwf_bisher]]&lt;&gt;"",tab_MD[[#This Row],[md_zuwf_zukunft]]&lt;&gt;""),tab_MD[[#This Row],[md_prf_erg]]&lt;&gt;"")),tab_MD[[#This Row],[md_prf_bisher]]&lt;&gt;-1,tab_MD[[#This Row],[md_prf_zukunft]]&lt;&gt;-1)</f>
        <v>1</v>
      </c>
      <c r="T96" s="219" t="str">
        <f>IF(tab_MD[[#This Row],[md_gegenstand]]&lt;&gt;"",IF(SUM(tab_MD[[#This Row],[md_kosten_bisher]:[md_zuwf_zukunft]])&gt;0,"ja","nein"),"")</f>
        <v/>
      </c>
    </row>
    <row r="97" spans="1:20" ht="48" hidden="1" customHeight="1" x14ac:dyDescent="0.3">
      <c r="A97" s="90">
        <f t="shared" si="2"/>
        <v>95</v>
      </c>
      <c r="B97" s="195" t="str">
        <f>IFERROR(IF(tab_MP[[#This Row],[mp_gegenstand]]&lt;&gt;"",tab_MP[[#This Row],[mp_gegenstand]],""),"")</f>
        <v/>
      </c>
      <c r="C97" s="196" t="str">
        <f>IFERROR(IF(tab_MP[[#This Row],[mp_kategorie]]&lt;&gt;"",tab_MP[[#This Row],[mp_kategorie]],""),"")</f>
        <v/>
      </c>
      <c r="D97" s="196" t="str">
        <f>IFERROR(IF(tab_MP[[#This Row],[mp_subkategorie]]&lt;&gt;"",tab_MP[[#This Row],[mp_subkategorie]],""),"")</f>
        <v/>
      </c>
      <c r="E97" s="196" t="str">
        <f>IFERROR(IF(tab_MP[[#This Row],[mp_ort]]&lt;&gt;"",tab_MP[[#This Row],[mp_ort]],""),"")</f>
        <v/>
      </c>
      <c r="F97" s="369" t="str">
        <f>IFERROR(IF(tab_MP[[#This Row],[mp_beschreibung]]&lt;&gt;"",tab_MP[[#This Row],[mp_beschreibung]],""),"")</f>
        <v/>
      </c>
      <c r="G97" s="315" t="str">
        <f>IFERROR(IF(tab_MP[[#This Row],[prf_mp_ges]]&lt;&gt;"",tab_MP[[#This Row],[prf_mp_ges]],""),"")</f>
        <v/>
      </c>
      <c r="H97" s="362"/>
      <c r="I97" s="362"/>
      <c r="J97" s="363"/>
      <c r="K97" s="363"/>
      <c r="L97" s="208"/>
      <c r="M97" s="209"/>
      <c r="N97" s="103"/>
      <c r="O97" s="104" t="str">
        <f>IF(AND(tab_MD[[#This Row],[md_prf_erg]]&lt;&gt;"",tab_MD[[#This Row],[md_prf_bisher]]&gt;=0,tab_MD[[#This Row],[md_prf_zukunft]]&gt;=0),tab_MD[[#This Row],[md_prf_bisher]]+tab_MD[[#This Row],[md_prf_zukunft]],"")</f>
        <v/>
      </c>
      <c r="P97" s="296" t="str">
        <f>IF(tab_MD[[#This Row],[md_prf_erg]]="ja",tab_MD[[#This Row],[md_zuwf_bisher]],IF(tab_MD[[#This Row],[md_prf_erg]]="nein",0,IF(tab_MD[[#This Row],[md_prf_erg]]="teilweise",-1,"")))</f>
        <v/>
      </c>
      <c r="Q97" s="296" t="str">
        <f>IF(tab_MD[[#This Row],[md_prf_erg]]="ja",tab_MD[[#This Row],[md_zuwf_zukunft]],IF(tab_MD[[#This Row],[md_prf_erg]]="nein",0,IF(tab_MD[[#This Row],[md_prf_erg]]="teilweise",-1,"")))</f>
        <v/>
      </c>
      <c r="R97" s="110"/>
      <c r="S97" s="109" t="b">
        <f>AND(OR(AND(tab_MD[[#This Row],[md_zuwf_bisher]]="",tab_MD[[#This Row],[md_zuwf_zukunft]]=""),AND(OR(tab_MD[[#This Row],[md_zuwf_bisher]]&lt;&gt;"",tab_MD[[#This Row],[md_zuwf_zukunft]]&lt;&gt;""),tab_MD[[#This Row],[md_prf_erg]]&lt;&gt;"")),tab_MD[[#This Row],[md_prf_bisher]]&lt;&gt;-1,tab_MD[[#This Row],[md_prf_zukunft]]&lt;&gt;-1)</f>
        <v>1</v>
      </c>
      <c r="T97" s="219" t="str">
        <f>IF(tab_MD[[#This Row],[md_gegenstand]]&lt;&gt;"",IF(SUM(tab_MD[[#This Row],[md_kosten_bisher]:[md_zuwf_zukunft]])&gt;0,"ja","nein"),"")</f>
        <v/>
      </c>
    </row>
    <row r="98" spans="1:20" ht="48" hidden="1" customHeight="1" x14ac:dyDescent="0.3">
      <c r="A98" s="90">
        <f t="shared" si="2"/>
        <v>96</v>
      </c>
      <c r="B98" s="195" t="str">
        <f>IFERROR(IF(tab_MP[[#This Row],[mp_gegenstand]]&lt;&gt;"",tab_MP[[#This Row],[mp_gegenstand]],""),"")</f>
        <v/>
      </c>
      <c r="C98" s="196" t="str">
        <f>IFERROR(IF(tab_MP[[#This Row],[mp_kategorie]]&lt;&gt;"",tab_MP[[#This Row],[mp_kategorie]],""),"")</f>
        <v/>
      </c>
      <c r="D98" s="196" t="str">
        <f>IFERROR(IF(tab_MP[[#This Row],[mp_subkategorie]]&lt;&gt;"",tab_MP[[#This Row],[mp_subkategorie]],""),"")</f>
        <v/>
      </c>
      <c r="E98" s="196" t="str">
        <f>IFERROR(IF(tab_MP[[#This Row],[mp_ort]]&lt;&gt;"",tab_MP[[#This Row],[mp_ort]],""),"")</f>
        <v/>
      </c>
      <c r="F98" s="369" t="str">
        <f>IFERROR(IF(tab_MP[[#This Row],[mp_beschreibung]]&lt;&gt;"",tab_MP[[#This Row],[mp_beschreibung]],""),"")</f>
        <v/>
      </c>
      <c r="G98" s="315" t="str">
        <f>IFERROR(IF(tab_MP[[#This Row],[prf_mp_ges]]&lt;&gt;"",tab_MP[[#This Row],[prf_mp_ges]],""),"")</f>
        <v/>
      </c>
      <c r="H98" s="362"/>
      <c r="I98" s="362"/>
      <c r="J98" s="363"/>
      <c r="K98" s="363"/>
      <c r="L98" s="208"/>
      <c r="M98" s="209"/>
      <c r="N98" s="106"/>
      <c r="O98" s="107" t="str">
        <f>IF(AND(tab_MD[[#This Row],[md_prf_erg]]&lt;&gt;"",tab_MD[[#This Row],[md_prf_bisher]]&gt;=0,tab_MD[[#This Row],[md_prf_zukunft]]&gt;=0),tab_MD[[#This Row],[md_prf_bisher]]+tab_MD[[#This Row],[md_prf_zukunft]],"")</f>
        <v/>
      </c>
      <c r="P98" s="297" t="str">
        <f>IF(tab_MD[[#This Row],[md_prf_erg]]="ja",tab_MD[[#This Row],[md_zuwf_bisher]],IF(tab_MD[[#This Row],[md_prf_erg]]="nein",0,IF(tab_MD[[#This Row],[md_prf_erg]]="teilweise",-1,"")))</f>
        <v/>
      </c>
      <c r="Q98" s="297" t="str">
        <f>IF(tab_MD[[#This Row],[md_prf_erg]]="ja",tab_MD[[#This Row],[md_zuwf_zukunft]],IF(tab_MD[[#This Row],[md_prf_erg]]="nein",0,IF(tab_MD[[#This Row],[md_prf_erg]]="teilweise",-1,"")))</f>
        <v/>
      </c>
      <c r="R98" s="110"/>
      <c r="S98" s="108" t="b">
        <f>AND(OR(AND(tab_MD[[#This Row],[md_zuwf_bisher]]="",tab_MD[[#This Row],[md_zuwf_zukunft]]=""),AND(OR(tab_MD[[#This Row],[md_zuwf_bisher]]&lt;&gt;"",tab_MD[[#This Row],[md_zuwf_zukunft]]&lt;&gt;""),tab_MD[[#This Row],[md_prf_erg]]&lt;&gt;"")),tab_MD[[#This Row],[md_prf_bisher]]&lt;&gt;-1,tab_MD[[#This Row],[md_prf_zukunft]]&lt;&gt;-1)</f>
        <v>1</v>
      </c>
      <c r="T98" s="219" t="str">
        <f>IF(tab_MD[[#This Row],[md_gegenstand]]&lt;&gt;"",IF(SUM(tab_MD[[#This Row],[md_kosten_bisher]:[md_zuwf_zukunft]])&gt;0,"ja","nein"),"")</f>
        <v/>
      </c>
    </row>
    <row r="99" spans="1:20" ht="48" hidden="1" customHeight="1" x14ac:dyDescent="0.3">
      <c r="A99" s="90">
        <f t="shared" si="2"/>
        <v>97</v>
      </c>
      <c r="B99" s="195" t="str">
        <f>IFERROR(IF(tab_MP[[#This Row],[mp_gegenstand]]&lt;&gt;"",tab_MP[[#This Row],[mp_gegenstand]],""),"")</f>
        <v/>
      </c>
      <c r="C99" s="196" t="str">
        <f>IFERROR(IF(tab_MP[[#This Row],[mp_kategorie]]&lt;&gt;"",tab_MP[[#This Row],[mp_kategorie]],""),"")</f>
        <v/>
      </c>
      <c r="D99" s="196" t="str">
        <f>IFERROR(IF(tab_MP[[#This Row],[mp_subkategorie]]&lt;&gt;"",tab_MP[[#This Row],[mp_subkategorie]],""),"")</f>
        <v/>
      </c>
      <c r="E99" s="196" t="str">
        <f>IFERROR(IF(tab_MP[[#This Row],[mp_ort]]&lt;&gt;"",tab_MP[[#This Row],[mp_ort]],""),"")</f>
        <v/>
      </c>
      <c r="F99" s="369" t="str">
        <f>IFERROR(IF(tab_MP[[#This Row],[mp_beschreibung]]&lt;&gt;"",tab_MP[[#This Row],[mp_beschreibung]],""),"")</f>
        <v/>
      </c>
      <c r="G99" s="315" t="str">
        <f>IFERROR(IF(tab_MP[[#This Row],[prf_mp_ges]]&lt;&gt;"",tab_MP[[#This Row],[prf_mp_ges]],""),"")</f>
        <v/>
      </c>
      <c r="H99" s="362"/>
      <c r="I99" s="362"/>
      <c r="J99" s="363"/>
      <c r="K99" s="363"/>
      <c r="L99" s="208"/>
      <c r="M99" s="209"/>
      <c r="N99" s="103"/>
      <c r="O99" s="104" t="str">
        <f>IF(AND(tab_MD[[#This Row],[md_prf_erg]]&lt;&gt;"",tab_MD[[#This Row],[md_prf_bisher]]&gt;=0,tab_MD[[#This Row],[md_prf_zukunft]]&gt;=0),tab_MD[[#This Row],[md_prf_bisher]]+tab_MD[[#This Row],[md_prf_zukunft]],"")</f>
        <v/>
      </c>
      <c r="P99" s="296" t="str">
        <f>IF(tab_MD[[#This Row],[md_prf_erg]]="ja",tab_MD[[#This Row],[md_zuwf_bisher]],IF(tab_MD[[#This Row],[md_prf_erg]]="nein",0,IF(tab_MD[[#This Row],[md_prf_erg]]="teilweise",-1,"")))</f>
        <v/>
      </c>
      <c r="Q99" s="296" t="str">
        <f>IF(tab_MD[[#This Row],[md_prf_erg]]="ja",tab_MD[[#This Row],[md_zuwf_zukunft]],IF(tab_MD[[#This Row],[md_prf_erg]]="nein",0,IF(tab_MD[[#This Row],[md_prf_erg]]="teilweise",-1,"")))</f>
        <v/>
      </c>
      <c r="R99" s="110"/>
      <c r="S99" s="109" t="b">
        <f>AND(OR(AND(tab_MD[[#This Row],[md_zuwf_bisher]]="",tab_MD[[#This Row],[md_zuwf_zukunft]]=""),AND(OR(tab_MD[[#This Row],[md_zuwf_bisher]]&lt;&gt;"",tab_MD[[#This Row],[md_zuwf_zukunft]]&lt;&gt;""),tab_MD[[#This Row],[md_prf_erg]]&lt;&gt;"")),tab_MD[[#This Row],[md_prf_bisher]]&lt;&gt;-1,tab_MD[[#This Row],[md_prf_zukunft]]&lt;&gt;-1)</f>
        <v>1</v>
      </c>
      <c r="T99" s="219" t="str">
        <f>IF(tab_MD[[#This Row],[md_gegenstand]]&lt;&gt;"",IF(SUM(tab_MD[[#This Row],[md_kosten_bisher]:[md_zuwf_zukunft]])&gt;0,"ja","nein"),"")</f>
        <v/>
      </c>
    </row>
    <row r="100" spans="1:20" ht="48" hidden="1" customHeight="1" x14ac:dyDescent="0.3">
      <c r="A100" s="90">
        <f t="shared" si="2"/>
        <v>98</v>
      </c>
      <c r="B100" s="195" t="str">
        <f>IFERROR(IF(tab_MP[[#This Row],[mp_gegenstand]]&lt;&gt;"",tab_MP[[#This Row],[mp_gegenstand]],""),"")</f>
        <v/>
      </c>
      <c r="C100" s="196" t="str">
        <f>IFERROR(IF(tab_MP[[#This Row],[mp_kategorie]]&lt;&gt;"",tab_MP[[#This Row],[mp_kategorie]],""),"")</f>
        <v/>
      </c>
      <c r="D100" s="196" t="str">
        <f>IFERROR(IF(tab_MP[[#This Row],[mp_subkategorie]]&lt;&gt;"",tab_MP[[#This Row],[mp_subkategorie]],""),"")</f>
        <v/>
      </c>
      <c r="E100" s="196" t="str">
        <f>IFERROR(IF(tab_MP[[#This Row],[mp_ort]]&lt;&gt;"",tab_MP[[#This Row],[mp_ort]],""),"")</f>
        <v/>
      </c>
      <c r="F100" s="369" t="str">
        <f>IFERROR(IF(tab_MP[[#This Row],[mp_beschreibung]]&lt;&gt;"",tab_MP[[#This Row],[mp_beschreibung]],""),"")</f>
        <v/>
      </c>
      <c r="G100" s="315" t="str">
        <f>IFERROR(IF(tab_MP[[#This Row],[prf_mp_ges]]&lt;&gt;"",tab_MP[[#This Row],[prf_mp_ges]],""),"")</f>
        <v/>
      </c>
      <c r="H100" s="362"/>
      <c r="I100" s="362"/>
      <c r="J100" s="363"/>
      <c r="K100" s="363"/>
      <c r="L100" s="208"/>
      <c r="M100" s="209"/>
      <c r="N100" s="106"/>
      <c r="O100" s="107" t="str">
        <f>IF(AND(tab_MD[[#This Row],[md_prf_erg]]&lt;&gt;"",tab_MD[[#This Row],[md_prf_bisher]]&gt;=0,tab_MD[[#This Row],[md_prf_zukunft]]&gt;=0),tab_MD[[#This Row],[md_prf_bisher]]+tab_MD[[#This Row],[md_prf_zukunft]],"")</f>
        <v/>
      </c>
      <c r="P100" s="297" t="str">
        <f>IF(tab_MD[[#This Row],[md_prf_erg]]="ja",tab_MD[[#This Row],[md_zuwf_bisher]],IF(tab_MD[[#This Row],[md_prf_erg]]="nein",0,IF(tab_MD[[#This Row],[md_prf_erg]]="teilweise",-1,"")))</f>
        <v/>
      </c>
      <c r="Q100" s="297" t="str">
        <f>IF(tab_MD[[#This Row],[md_prf_erg]]="ja",tab_MD[[#This Row],[md_zuwf_zukunft]],IF(tab_MD[[#This Row],[md_prf_erg]]="nein",0,IF(tab_MD[[#This Row],[md_prf_erg]]="teilweise",-1,"")))</f>
        <v/>
      </c>
      <c r="R100" s="110"/>
      <c r="S100" s="108" t="b">
        <f>AND(OR(AND(tab_MD[[#This Row],[md_zuwf_bisher]]="",tab_MD[[#This Row],[md_zuwf_zukunft]]=""),AND(OR(tab_MD[[#This Row],[md_zuwf_bisher]]&lt;&gt;"",tab_MD[[#This Row],[md_zuwf_zukunft]]&lt;&gt;""),tab_MD[[#This Row],[md_prf_erg]]&lt;&gt;"")),tab_MD[[#This Row],[md_prf_bisher]]&lt;&gt;-1,tab_MD[[#This Row],[md_prf_zukunft]]&lt;&gt;-1)</f>
        <v>1</v>
      </c>
      <c r="T100" s="219" t="str">
        <f>IF(tab_MD[[#This Row],[md_gegenstand]]&lt;&gt;"",IF(SUM(tab_MD[[#This Row],[md_kosten_bisher]:[md_zuwf_zukunft]])&gt;0,"ja","nein"),"")</f>
        <v/>
      </c>
    </row>
    <row r="101" spans="1:20" ht="48" hidden="1" customHeight="1" x14ac:dyDescent="0.3">
      <c r="A101" s="90">
        <f t="shared" si="2"/>
        <v>99</v>
      </c>
      <c r="B101" s="195" t="str">
        <f>IFERROR(IF(tab_MP[[#This Row],[mp_gegenstand]]&lt;&gt;"",tab_MP[[#This Row],[mp_gegenstand]],""),"")</f>
        <v/>
      </c>
      <c r="C101" s="196" t="str">
        <f>IFERROR(IF(tab_MP[[#This Row],[mp_kategorie]]&lt;&gt;"",tab_MP[[#This Row],[mp_kategorie]],""),"")</f>
        <v/>
      </c>
      <c r="D101" s="196" t="str">
        <f>IFERROR(IF(tab_MP[[#This Row],[mp_subkategorie]]&lt;&gt;"",tab_MP[[#This Row],[mp_subkategorie]],""),"")</f>
        <v/>
      </c>
      <c r="E101" s="196" t="str">
        <f>IFERROR(IF(tab_MP[[#This Row],[mp_ort]]&lt;&gt;"",tab_MP[[#This Row],[mp_ort]],""),"")</f>
        <v/>
      </c>
      <c r="F101" s="369" t="str">
        <f>IFERROR(IF(tab_MP[[#This Row],[mp_beschreibung]]&lt;&gt;"",tab_MP[[#This Row],[mp_beschreibung]],""),"")</f>
        <v/>
      </c>
      <c r="G101" s="315" t="str">
        <f>IFERROR(IF(tab_MP[[#This Row],[prf_mp_ges]]&lt;&gt;"",tab_MP[[#This Row],[prf_mp_ges]],""),"")</f>
        <v/>
      </c>
      <c r="H101" s="362"/>
      <c r="I101" s="362"/>
      <c r="J101" s="363"/>
      <c r="K101" s="363"/>
      <c r="L101" s="208"/>
      <c r="M101" s="209"/>
      <c r="N101" s="103"/>
      <c r="O101" s="104" t="str">
        <f>IF(AND(tab_MD[[#This Row],[md_prf_erg]]&lt;&gt;"",tab_MD[[#This Row],[md_prf_bisher]]&gt;=0,tab_MD[[#This Row],[md_prf_zukunft]]&gt;=0),tab_MD[[#This Row],[md_prf_bisher]]+tab_MD[[#This Row],[md_prf_zukunft]],"")</f>
        <v/>
      </c>
      <c r="P101" s="296" t="str">
        <f>IF(tab_MD[[#This Row],[md_prf_erg]]="ja",tab_MD[[#This Row],[md_zuwf_bisher]],IF(tab_MD[[#This Row],[md_prf_erg]]="nein",0,IF(tab_MD[[#This Row],[md_prf_erg]]="teilweise",-1,"")))</f>
        <v/>
      </c>
      <c r="Q101" s="296" t="str">
        <f>IF(tab_MD[[#This Row],[md_prf_erg]]="ja",tab_MD[[#This Row],[md_zuwf_zukunft]],IF(tab_MD[[#This Row],[md_prf_erg]]="nein",0,IF(tab_MD[[#This Row],[md_prf_erg]]="teilweise",-1,"")))</f>
        <v/>
      </c>
      <c r="R101" s="110"/>
      <c r="S101" s="109" t="b">
        <f>AND(OR(AND(tab_MD[[#This Row],[md_zuwf_bisher]]="",tab_MD[[#This Row],[md_zuwf_zukunft]]=""),AND(OR(tab_MD[[#This Row],[md_zuwf_bisher]]&lt;&gt;"",tab_MD[[#This Row],[md_zuwf_zukunft]]&lt;&gt;""),tab_MD[[#This Row],[md_prf_erg]]&lt;&gt;"")),tab_MD[[#This Row],[md_prf_bisher]]&lt;&gt;-1,tab_MD[[#This Row],[md_prf_zukunft]]&lt;&gt;-1)</f>
        <v>1</v>
      </c>
      <c r="T101" s="219" t="str">
        <f>IF(tab_MD[[#This Row],[md_gegenstand]]&lt;&gt;"",IF(SUM(tab_MD[[#This Row],[md_kosten_bisher]:[md_zuwf_zukunft]])&gt;0,"ja","nein"),"")</f>
        <v/>
      </c>
    </row>
    <row r="102" spans="1:20" ht="48" hidden="1" customHeight="1" x14ac:dyDescent="0.3">
      <c r="A102" s="90">
        <f t="shared" si="2"/>
        <v>100</v>
      </c>
      <c r="B102" s="195" t="str">
        <f>IFERROR(IF(tab_MP[[#This Row],[mp_gegenstand]]&lt;&gt;"",tab_MP[[#This Row],[mp_gegenstand]],""),"")</f>
        <v/>
      </c>
      <c r="C102" s="196" t="str">
        <f>IFERROR(IF(tab_MP[[#This Row],[mp_kategorie]]&lt;&gt;"",tab_MP[[#This Row],[mp_kategorie]],""),"")</f>
        <v/>
      </c>
      <c r="D102" s="196" t="str">
        <f>IFERROR(IF(tab_MP[[#This Row],[mp_subkategorie]]&lt;&gt;"",tab_MP[[#This Row],[mp_subkategorie]],""),"")</f>
        <v/>
      </c>
      <c r="E102" s="196" t="str">
        <f>IFERROR(IF(tab_MP[[#This Row],[mp_ort]]&lt;&gt;"",tab_MP[[#This Row],[mp_ort]],""),"")</f>
        <v/>
      </c>
      <c r="F102" s="369" t="str">
        <f>IFERROR(IF(tab_MP[[#This Row],[mp_beschreibung]]&lt;&gt;"",tab_MP[[#This Row],[mp_beschreibung]],""),"")</f>
        <v/>
      </c>
      <c r="G102" s="315" t="str">
        <f>IFERROR(IF(tab_MP[[#This Row],[prf_mp_ges]]&lt;&gt;"",tab_MP[[#This Row],[prf_mp_ges]],""),"")</f>
        <v/>
      </c>
      <c r="H102" s="362"/>
      <c r="I102" s="362"/>
      <c r="J102" s="363"/>
      <c r="K102" s="363"/>
      <c r="L102" s="208"/>
      <c r="M102" s="209"/>
      <c r="N102" s="106"/>
      <c r="O102" s="107" t="str">
        <f>IF(AND(tab_MD[[#This Row],[md_prf_erg]]&lt;&gt;"",tab_MD[[#This Row],[md_prf_bisher]]&gt;=0,tab_MD[[#This Row],[md_prf_zukunft]]&gt;=0),tab_MD[[#This Row],[md_prf_bisher]]+tab_MD[[#This Row],[md_prf_zukunft]],"")</f>
        <v/>
      </c>
      <c r="P102" s="297" t="str">
        <f>IF(tab_MD[[#This Row],[md_prf_erg]]="ja",tab_MD[[#This Row],[md_zuwf_bisher]],IF(tab_MD[[#This Row],[md_prf_erg]]="nein",0,IF(tab_MD[[#This Row],[md_prf_erg]]="teilweise",-1,"")))</f>
        <v/>
      </c>
      <c r="Q102" s="297" t="str">
        <f>IF(tab_MD[[#This Row],[md_prf_erg]]="ja",tab_MD[[#This Row],[md_zuwf_zukunft]],IF(tab_MD[[#This Row],[md_prf_erg]]="nein",0,IF(tab_MD[[#This Row],[md_prf_erg]]="teilweise",-1,"")))</f>
        <v/>
      </c>
      <c r="R102" s="110"/>
      <c r="S102" s="108" t="b">
        <f>AND(OR(AND(tab_MD[[#This Row],[md_zuwf_bisher]]="",tab_MD[[#This Row],[md_zuwf_zukunft]]=""),AND(OR(tab_MD[[#This Row],[md_zuwf_bisher]]&lt;&gt;"",tab_MD[[#This Row],[md_zuwf_zukunft]]&lt;&gt;""),tab_MD[[#This Row],[md_prf_erg]]&lt;&gt;"")),tab_MD[[#This Row],[md_prf_bisher]]&lt;&gt;-1,tab_MD[[#This Row],[md_prf_zukunft]]&lt;&gt;-1)</f>
        <v>1</v>
      </c>
      <c r="T102" s="219" t="str">
        <f>IF(tab_MD[[#This Row],[md_gegenstand]]&lt;&gt;"",IF(SUM(tab_MD[[#This Row],[md_kosten_bisher]:[md_zuwf_zukunft]])&gt;0,"ja","nein"),"")</f>
        <v/>
      </c>
    </row>
    <row r="103" spans="1:20" ht="48" hidden="1" customHeight="1" x14ac:dyDescent="0.3">
      <c r="A103" s="90">
        <f t="shared" si="2"/>
        <v>101</v>
      </c>
      <c r="B103" s="195" t="str">
        <f>IFERROR(IF(tab_MP[[#This Row],[mp_gegenstand]]&lt;&gt;"",tab_MP[[#This Row],[mp_gegenstand]],""),"")</f>
        <v/>
      </c>
      <c r="C103" s="196" t="str">
        <f>IFERROR(IF(tab_MP[[#This Row],[mp_kategorie]]&lt;&gt;"",tab_MP[[#This Row],[mp_kategorie]],""),"")</f>
        <v/>
      </c>
      <c r="D103" s="196" t="str">
        <f>IFERROR(IF(tab_MP[[#This Row],[mp_subkategorie]]&lt;&gt;"",tab_MP[[#This Row],[mp_subkategorie]],""),"")</f>
        <v/>
      </c>
      <c r="E103" s="196" t="str">
        <f>IFERROR(IF(tab_MP[[#This Row],[mp_ort]]&lt;&gt;"",tab_MP[[#This Row],[mp_ort]],""),"")</f>
        <v/>
      </c>
      <c r="F103" s="369" t="str">
        <f>IFERROR(IF(tab_MP[[#This Row],[mp_beschreibung]]&lt;&gt;"",tab_MP[[#This Row],[mp_beschreibung]],""),"")</f>
        <v/>
      </c>
      <c r="G103" s="315" t="str">
        <f>IFERROR(IF(tab_MP[[#This Row],[prf_mp_ges]]&lt;&gt;"",tab_MP[[#This Row],[prf_mp_ges]],""),"")</f>
        <v/>
      </c>
      <c r="H103" s="362"/>
      <c r="I103" s="362"/>
      <c r="J103" s="363"/>
      <c r="K103" s="363"/>
      <c r="L103" s="208"/>
      <c r="M103" s="209"/>
      <c r="N103" s="103"/>
      <c r="O103" s="104" t="str">
        <f>IF(AND(tab_MD[[#This Row],[md_prf_erg]]&lt;&gt;"",tab_MD[[#This Row],[md_prf_bisher]]&gt;=0,tab_MD[[#This Row],[md_prf_zukunft]]&gt;=0),tab_MD[[#This Row],[md_prf_bisher]]+tab_MD[[#This Row],[md_prf_zukunft]],"")</f>
        <v/>
      </c>
      <c r="P103" s="296" t="str">
        <f>IF(tab_MD[[#This Row],[md_prf_erg]]="ja",tab_MD[[#This Row],[md_zuwf_bisher]],IF(tab_MD[[#This Row],[md_prf_erg]]="nein",0,IF(tab_MD[[#This Row],[md_prf_erg]]="teilweise",-1,"")))</f>
        <v/>
      </c>
      <c r="Q103" s="296" t="str">
        <f>IF(tab_MD[[#This Row],[md_prf_erg]]="ja",tab_MD[[#This Row],[md_zuwf_zukunft]],IF(tab_MD[[#This Row],[md_prf_erg]]="nein",0,IF(tab_MD[[#This Row],[md_prf_erg]]="teilweise",-1,"")))</f>
        <v/>
      </c>
      <c r="R103" s="110"/>
      <c r="S103" s="109" t="b">
        <f>AND(OR(AND(tab_MD[[#This Row],[md_zuwf_bisher]]="",tab_MD[[#This Row],[md_zuwf_zukunft]]=""),AND(OR(tab_MD[[#This Row],[md_zuwf_bisher]]&lt;&gt;"",tab_MD[[#This Row],[md_zuwf_zukunft]]&lt;&gt;""),tab_MD[[#This Row],[md_prf_erg]]&lt;&gt;"")),tab_MD[[#This Row],[md_prf_bisher]]&lt;&gt;-1,tab_MD[[#This Row],[md_prf_zukunft]]&lt;&gt;-1)</f>
        <v>1</v>
      </c>
      <c r="T103" s="219" t="str">
        <f>IF(tab_MD[[#This Row],[md_gegenstand]]&lt;&gt;"",IF(SUM(tab_MD[[#This Row],[md_kosten_bisher]:[md_zuwf_zukunft]])&gt;0,"ja","nein"),"")</f>
        <v/>
      </c>
    </row>
    <row r="104" spans="1:20" ht="48" hidden="1" customHeight="1" x14ac:dyDescent="0.3">
      <c r="A104" s="90">
        <f t="shared" si="2"/>
        <v>102</v>
      </c>
      <c r="B104" s="195" t="str">
        <f>IFERROR(IF(tab_MP[[#This Row],[mp_gegenstand]]&lt;&gt;"",tab_MP[[#This Row],[mp_gegenstand]],""),"")</f>
        <v/>
      </c>
      <c r="C104" s="196" t="str">
        <f>IFERROR(IF(tab_MP[[#This Row],[mp_kategorie]]&lt;&gt;"",tab_MP[[#This Row],[mp_kategorie]],""),"")</f>
        <v/>
      </c>
      <c r="D104" s="196" t="str">
        <f>IFERROR(IF(tab_MP[[#This Row],[mp_subkategorie]]&lt;&gt;"",tab_MP[[#This Row],[mp_subkategorie]],""),"")</f>
        <v/>
      </c>
      <c r="E104" s="196" t="str">
        <f>IFERROR(IF(tab_MP[[#This Row],[mp_ort]]&lt;&gt;"",tab_MP[[#This Row],[mp_ort]],""),"")</f>
        <v/>
      </c>
      <c r="F104" s="369" t="str">
        <f>IFERROR(IF(tab_MP[[#This Row],[mp_beschreibung]]&lt;&gt;"",tab_MP[[#This Row],[mp_beschreibung]],""),"")</f>
        <v/>
      </c>
      <c r="G104" s="315" t="str">
        <f>IFERROR(IF(tab_MP[[#This Row],[prf_mp_ges]]&lt;&gt;"",tab_MP[[#This Row],[prf_mp_ges]],""),"")</f>
        <v/>
      </c>
      <c r="H104" s="362"/>
      <c r="I104" s="362"/>
      <c r="J104" s="363"/>
      <c r="K104" s="363"/>
      <c r="L104" s="208"/>
      <c r="M104" s="209"/>
      <c r="N104" s="106"/>
      <c r="O104" s="107" t="str">
        <f>IF(AND(tab_MD[[#This Row],[md_prf_erg]]&lt;&gt;"",tab_MD[[#This Row],[md_prf_bisher]]&gt;=0,tab_MD[[#This Row],[md_prf_zukunft]]&gt;=0),tab_MD[[#This Row],[md_prf_bisher]]+tab_MD[[#This Row],[md_prf_zukunft]],"")</f>
        <v/>
      </c>
      <c r="P104" s="297" t="str">
        <f>IF(tab_MD[[#This Row],[md_prf_erg]]="ja",tab_MD[[#This Row],[md_zuwf_bisher]],IF(tab_MD[[#This Row],[md_prf_erg]]="nein",0,IF(tab_MD[[#This Row],[md_prf_erg]]="teilweise",-1,"")))</f>
        <v/>
      </c>
      <c r="Q104" s="297" t="str">
        <f>IF(tab_MD[[#This Row],[md_prf_erg]]="ja",tab_MD[[#This Row],[md_zuwf_zukunft]],IF(tab_MD[[#This Row],[md_prf_erg]]="nein",0,IF(tab_MD[[#This Row],[md_prf_erg]]="teilweise",-1,"")))</f>
        <v/>
      </c>
      <c r="R104" s="110"/>
      <c r="S104" s="108" t="b">
        <f>AND(OR(AND(tab_MD[[#This Row],[md_zuwf_bisher]]="",tab_MD[[#This Row],[md_zuwf_zukunft]]=""),AND(OR(tab_MD[[#This Row],[md_zuwf_bisher]]&lt;&gt;"",tab_MD[[#This Row],[md_zuwf_zukunft]]&lt;&gt;""),tab_MD[[#This Row],[md_prf_erg]]&lt;&gt;"")),tab_MD[[#This Row],[md_prf_bisher]]&lt;&gt;-1,tab_MD[[#This Row],[md_prf_zukunft]]&lt;&gt;-1)</f>
        <v>1</v>
      </c>
      <c r="T104" s="219" t="str">
        <f>IF(tab_MD[[#This Row],[md_gegenstand]]&lt;&gt;"",IF(SUM(tab_MD[[#This Row],[md_kosten_bisher]:[md_zuwf_zukunft]])&gt;0,"ja","nein"),"")</f>
        <v/>
      </c>
    </row>
    <row r="105" spans="1:20" ht="48" hidden="1" customHeight="1" x14ac:dyDescent="0.3">
      <c r="A105" s="90">
        <f t="shared" si="2"/>
        <v>103</v>
      </c>
      <c r="B105" s="195" t="str">
        <f>IFERROR(IF(tab_MP[[#This Row],[mp_gegenstand]]&lt;&gt;"",tab_MP[[#This Row],[mp_gegenstand]],""),"")</f>
        <v/>
      </c>
      <c r="C105" s="196" t="str">
        <f>IFERROR(IF(tab_MP[[#This Row],[mp_kategorie]]&lt;&gt;"",tab_MP[[#This Row],[mp_kategorie]],""),"")</f>
        <v/>
      </c>
      <c r="D105" s="196" t="str">
        <f>IFERROR(IF(tab_MP[[#This Row],[mp_subkategorie]]&lt;&gt;"",tab_MP[[#This Row],[mp_subkategorie]],""),"")</f>
        <v/>
      </c>
      <c r="E105" s="196" t="str">
        <f>IFERROR(IF(tab_MP[[#This Row],[mp_ort]]&lt;&gt;"",tab_MP[[#This Row],[mp_ort]],""),"")</f>
        <v/>
      </c>
      <c r="F105" s="369" t="str">
        <f>IFERROR(IF(tab_MP[[#This Row],[mp_beschreibung]]&lt;&gt;"",tab_MP[[#This Row],[mp_beschreibung]],""),"")</f>
        <v/>
      </c>
      <c r="G105" s="315" t="str">
        <f>IFERROR(IF(tab_MP[[#This Row],[prf_mp_ges]]&lt;&gt;"",tab_MP[[#This Row],[prf_mp_ges]],""),"")</f>
        <v/>
      </c>
      <c r="H105" s="362"/>
      <c r="I105" s="362"/>
      <c r="J105" s="363"/>
      <c r="K105" s="363"/>
      <c r="L105" s="208"/>
      <c r="M105" s="209"/>
      <c r="N105" s="103"/>
      <c r="O105" s="104" t="str">
        <f>IF(AND(tab_MD[[#This Row],[md_prf_erg]]&lt;&gt;"",tab_MD[[#This Row],[md_prf_bisher]]&gt;=0,tab_MD[[#This Row],[md_prf_zukunft]]&gt;=0),tab_MD[[#This Row],[md_prf_bisher]]+tab_MD[[#This Row],[md_prf_zukunft]],"")</f>
        <v/>
      </c>
      <c r="P105" s="296" t="str">
        <f>IF(tab_MD[[#This Row],[md_prf_erg]]="ja",tab_MD[[#This Row],[md_zuwf_bisher]],IF(tab_MD[[#This Row],[md_prf_erg]]="nein",0,IF(tab_MD[[#This Row],[md_prf_erg]]="teilweise",-1,"")))</f>
        <v/>
      </c>
      <c r="Q105" s="296" t="str">
        <f>IF(tab_MD[[#This Row],[md_prf_erg]]="ja",tab_MD[[#This Row],[md_zuwf_zukunft]],IF(tab_MD[[#This Row],[md_prf_erg]]="nein",0,IF(tab_MD[[#This Row],[md_prf_erg]]="teilweise",-1,"")))</f>
        <v/>
      </c>
      <c r="R105" s="110"/>
      <c r="S105" s="109" t="b">
        <f>AND(OR(AND(tab_MD[[#This Row],[md_zuwf_bisher]]="",tab_MD[[#This Row],[md_zuwf_zukunft]]=""),AND(OR(tab_MD[[#This Row],[md_zuwf_bisher]]&lt;&gt;"",tab_MD[[#This Row],[md_zuwf_zukunft]]&lt;&gt;""),tab_MD[[#This Row],[md_prf_erg]]&lt;&gt;"")),tab_MD[[#This Row],[md_prf_bisher]]&lt;&gt;-1,tab_MD[[#This Row],[md_prf_zukunft]]&lt;&gt;-1)</f>
        <v>1</v>
      </c>
      <c r="T105" s="219" t="str">
        <f>IF(tab_MD[[#This Row],[md_gegenstand]]&lt;&gt;"",IF(SUM(tab_MD[[#This Row],[md_kosten_bisher]:[md_zuwf_zukunft]])&gt;0,"ja","nein"),"")</f>
        <v/>
      </c>
    </row>
    <row r="106" spans="1:20" ht="48" hidden="1" customHeight="1" x14ac:dyDescent="0.3">
      <c r="A106" s="90">
        <f t="shared" si="2"/>
        <v>104</v>
      </c>
      <c r="B106" s="195" t="str">
        <f>IFERROR(IF(tab_MP[[#This Row],[mp_gegenstand]]&lt;&gt;"",tab_MP[[#This Row],[mp_gegenstand]],""),"")</f>
        <v/>
      </c>
      <c r="C106" s="196" t="str">
        <f>IFERROR(IF(tab_MP[[#This Row],[mp_kategorie]]&lt;&gt;"",tab_MP[[#This Row],[mp_kategorie]],""),"")</f>
        <v/>
      </c>
      <c r="D106" s="196" t="str">
        <f>IFERROR(IF(tab_MP[[#This Row],[mp_subkategorie]]&lt;&gt;"",tab_MP[[#This Row],[mp_subkategorie]],""),"")</f>
        <v/>
      </c>
      <c r="E106" s="196" t="str">
        <f>IFERROR(IF(tab_MP[[#This Row],[mp_ort]]&lt;&gt;"",tab_MP[[#This Row],[mp_ort]],""),"")</f>
        <v/>
      </c>
      <c r="F106" s="369" t="str">
        <f>IFERROR(IF(tab_MP[[#This Row],[mp_beschreibung]]&lt;&gt;"",tab_MP[[#This Row],[mp_beschreibung]],""),"")</f>
        <v/>
      </c>
      <c r="G106" s="315" t="str">
        <f>IFERROR(IF(tab_MP[[#This Row],[prf_mp_ges]]&lt;&gt;"",tab_MP[[#This Row],[prf_mp_ges]],""),"")</f>
        <v/>
      </c>
      <c r="H106" s="362"/>
      <c r="I106" s="362"/>
      <c r="J106" s="363"/>
      <c r="K106" s="363"/>
      <c r="L106" s="208"/>
      <c r="M106" s="209"/>
      <c r="N106" s="106"/>
      <c r="O106" s="107" t="str">
        <f>IF(AND(tab_MD[[#This Row],[md_prf_erg]]&lt;&gt;"",tab_MD[[#This Row],[md_prf_bisher]]&gt;=0,tab_MD[[#This Row],[md_prf_zukunft]]&gt;=0),tab_MD[[#This Row],[md_prf_bisher]]+tab_MD[[#This Row],[md_prf_zukunft]],"")</f>
        <v/>
      </c>
      <c r="P106" s="297" t="str">
        <f>IF(tab_MD[[#This Row],[md_prf_erg]]="ja",tab_MD[[#This Row],[md_zuwf_bisher]],IF(tab_MD[[#This Row],[md_prf_erg]]="nein",0,IF(tab_MD[[#This Row],[md_prf_erg]]="teilweise",-1,"")))</f>
        <v/>
      </c>
      <c r="Q106" s="297" t="str">
        <f>IF(tab_MD[[#This Row],[md_prf_erg]]="ja",tab_MD[[#This Row],[md_zuwf_zukunft]],IF(tab_MD[[#This Row],[md_prf_erg]]="nein",0,IF(tab_MD[[#This Row],[md_prf_erg]]="teilweise",-1,"")))</f>
        <v/>
      </c>
      <c r="R106" s="110"/>
      <c r="S106" s="108" t="b">
        <f>AND(OR(AND(tab_MD[[#This Row],[md_zuwf_bisher]]="",tab_MD[[#This Row],[md_zuwf_zukunft]]=""),AND(OR(tab_MD[[#This Row],[md_zuwf_bisher]]&lt;&gt;"",tab_MD[[#This Row],[md_zuwf_zukunft]]&lt;&gt;""),tab_MD[[#This Row],[md_prf_erg]]&lt;&gt;"")),tab_MD[[#This Row],[md_prf_bisher]]&lt;&gt;-1,tab_MD[[#This Row],[md_prf_zukunft]]&lt;&gt;-1)</f>
        <v>1</v>
      </c>
      <c r="T106" s="219" t="str">
        <f>IF(tab_MD[[#This Row],[md_gegenstand]]&lt;&gt;"",IF(SUM(tab_MD[[#This Row],[md_kosten_bisher]:[md_zuwf_zukunft]])&gt;0,"ja","nein"),"")</f>
        <v/>
      </c>
    </row>
    <row r="107" spans="1:20" ht="48" hidden="1" customHeight="1" x14ac:dyDescent="0.3">
      <c r="A107" s="90">
        <f t="shared" si="2"/>
        <v>105</v>
      </c>
      <c r="B107" s="195" t="str">
        <f>IFERROR(IF(tab_MP[[#This Row],[mp_gegenstand]]&lt;&gt;"",tab_MP[[#This Row],[mp_gegenstand]],""),"")</f>
        <v/>
      </c>
      <c r="C107" s="196" t="str">
        <f>IFERROR(IF(tab_MP[[#This Row],[mp_kategorie]]&lt;&gt;"",tab_MP[[#This Row],[mp_kategorie]],""),"")</f>
        <v/>
      </c>
      <c r="D107" s="196" t="str">
        <f>IFERROR(IF(tab_MP[[#This Row],[mp_subkategorie]]&lt;&gt;"",tab_MP[[#This Row],[mp_subkategorie]],""),"")</f>
        <v/>
      </c>
      <c r="E107" s="196" t="str">
        <f>IFERROR(IF(tab_MP[[#This Row],[mp_ort]]&lt;&gt;"",tab_MP[[#This Row],[mp_ort]],""),"")</f>
        <v/>
      </c>
      <c r="F107" s="369" t="str">
        <f>IFERROR(IF(tab_MP[[#This Row],[mp_beschreibung]]&lt;&gt;"",tab_MP[[#This Row],[mp_beschreibung]],""),"")</f>
        <v/>
      </c>
      <c r="G107" s="315" t="str">
        <f>IFERROR(IF(tab_MP[[#This Row],[prf_mp_ges]]&lt;&gt;"",tab_MP[[#This Row],[prf_mp_ges]],""),"")</f>
        <v/>
      </c>
      <c r="H107" s="362"/>
      <c r="I107" s="362"/>
      <c r="J107" s="363"/>
      <c r="K107" s="363"/>
      <c r="L107" s="208"/>
      <c r="M107" s="209"/>
      <c r="N107" s="103"/>
      <c r="O107" s="104" t="str">
        <f>IF(AND(tab_MD[[#This Row],[md_prf_erg]]&lt;&gt;"",tab_MD[[#This Row],[md_prf_bisher]]&gt;=0,tab_MD[[#This Row],[md_prf_zukunft]]&gt;=0),tab_MD[[#This Row],[md_prf_bisher]]+tab_MD[[#This Row],[md_prf_zukunft]],"")</f>
        <v/>
      </c>
      <c r="P107" s="296" t="str">
        <f>IF(tab_MD[[#This Row],[md_prf_erg]]="ja",tab_MD[[#This Row],[md_zuwf_bisher]],IF(tab_MD[[#This Row],[md_prf_erg]]="nein",0,IF(tab_MD[[#This Row],[md_prf_erg]]="teilweise",-1,"")))</f>
        <v/>
      </c>
      <c r="Q107" s="296" t="str">
        <f>IF(tab_MD[[#This Row],[md_prf_erg]]="ja",tab_MD[[#This Row],[md_zuwf_zukunft]],IF(tab_MD[[#This Row],[md_prf_erg]]="nein",0,IF(tab_MD[[#This Row],[md_prf_erg]]="teilweise",-1,"")))</f>
        <v/>
      </c>
      <c r="R107" s="110"/>
      <c r="S107" s="109" t="b">
        <f>AND(OR(AND(tab_MD[[#This Row],[md_zuwf_bisher]]="",tab_MD[[#This Row],[md_zuwf_zukunft]]=""),AND(OR(tab_MD[[#This Row],[md_zuwf_bisher]]&lt;&gt;"",tab_MD[[#This Row],[md_zuwf_zukunft]]&lt;&gt;""),tab_MD[[#This Row],[md_prf_erg]]&lt;&gt;"")),tab_MD[[#This Row],[md_prf_bisher]]&lt;&gt;-1,tab_MD[[#This Row],[md_prf_zukunft]]&lt;&gt;-1)</f>
        <v>1</v>
      </c>
      <c r="T107" s="219" t="str">
        <f>IF(tab_MD[[#This Row],[md_gegenstand]]&lt;&gt;"",IF(SUM(tab_MD[[#This Row],[md_kosten_bisher]:[md_zuwf_zukunft]])&gt;0,"ja","nein"),"")</f>
        <v/>
      </c>
    </row>
    <row r="108" spans="1:20" ht="48" hidden="1" customHeight="1" x14ac:dyDescent="0.3">
      <c r="A108" s="90">
        <f t="shared" si="2"/>
        <v>106</v>
      </c>
      <c r="B108" s="195" t="str">
        <f>IFERROR(IF(tab_MP[[#This Row],[mp_gegenstand]]&lt;&gt;"",tab_MP[[#This Row],[mp_gegenstand]],""),"")</f>
        <v/>
      </c>
      <c r="C108" s="196" t="str">
        <f>IFERROR(IF(tab_MP[[#This Row],[mp_kategorie]]&lt;&gt;"",tab_MP[[#This Row],[mp_kategorie]],""),"")</f>
        <v/>
      </c>
      <c r="D108" s="196" t="str">
        <f>IFERROR(IF(tab_MP[[#This Row],[mp_subkategorie]]&lt;&gt;"",tab_MP[[#This Row],[mp_subkategorie]],""),"")</f>
        <v/>
      </c>
      <c r="E108" s="196" t="str">
        <f>IFERROR(IF(tab_MP[[#This Row],[mp_ort]]&lt;&gt;"",tab_MP[[#This Row],[mp_ort]],""),"")</f>
        <v/>
      </c>
      <c r="F108" s="369" t="str">
        <f>IFERROR(IF(tab_MP[[#This Row],[mp_beschreibung]]&lt;&gt;"",tab_MP[[#This Row],[mp_beschreibung]],""),"")</f>
        <v/>
      </c>
      <c r="G108" s="315" t="str">
        <f>IFERROR(IF(tab_MP[[#This Row],[prf_mp_ges]]&lt;&gt;"",tab_MP[[#This Row],[prf_mp_ges]],""),"")</f>
        <v/>
      </c>
      <c r="H108" s="362"/>
      <c r="I108" s="362"/>
      <c r="J108" s="363"/>
      <c r="K108" s="363"/>
      <c r="L108" s="208"/>
      <c r="M108" s="209"/>
      <c r="N108" s="106"/>
      <c r="O108" s="107" t="str">
        <f>IF(AND(tab_MD[[#This Row],[md_prf_erg]]&lt;&gt;"",tab_MD[[#This Row],[md_prf_bisher]]&gt;=0,tab_MD[[#This Row],[md_prf_zukunft]]&gt;=0),tab_MD[[#This Row],[md_prf_bisher]]+tab_MD[[#This Row],[md_prf_zukunft]],"")</f>
        <v/>
      </c>
      <c r="P108" s="297" t="str">
        <f>IF(tab_MD[[#This Row],[md_prf_erg]]="ja",tab_MD[[#This Row],[md_zuwf_bisher]],IF(tab_MD[[#This Row],[md_prf_erg]]="nein",0,IF(tab_MD[[#This Row],[md_prf_erg]]="teilweise",-1,"")))</f>
        <v/>
      </c>
      <c r="Q108" s="297" t="str">
        <f>IF(tab_MD[[#This Row],[md_prf_erg]]="ja",tab_MD[[#This Row],[md_zuwf_zukunft]],IF(tab_MD[[#This Row],[md_prf_erg]]="nein",0,IF(tab_MD[[#This Row],[md_prf_erg]]="teilweise",-1,"")))</f>
        <v/>
      </c>
      <c r="R108" s="110"/>
      <c r="S108" s="108" t="b">
        <f>AND(OR(AND(tab_MD[[#This Row],[md_zuwf_bisher]]="",tab_MD[[#This Row],[md_zuwf_zukunft]]=""),AND(OR(tab_MD[[#This Row],[md_zuwf_bisher]]&lt;&gt;"",tab_MD[[#This Row],[md_zuwf_zukunft]]&lt;&gt;""),tab_MD[[#This Row],[md_prf_erg]]&lt;&gt;"")),tab_MD[[#This Row],[md_prf_bisher]]&lt;&gt;-1,tab_MD[[#This Row],[md_prf_zukunft]]&lt;&gt;-1)</f>
        <v>1</v>
      </c>
      <c r="T108" s="219" t="str">
        <f>IF(tab_MD[[#This Row],[md_gegenstand]]&lt;&gt;"",IF(SUM(tab_MD[[#This Row],[md_kosten_bisher]:[md_zuwf_zukunft]])&gt;0,"ja","nein"),"")</f>
        <v/>
      </c>
    </row>
    <row r="109" spans="1:20" ht="48" hidden="1" customHeight="1" x14ac:dyDescent="0.3">
      <c r="A109" s="90">
        <f t="shared" si="2"/>
        <v>107</v>
      </c>
      <c r="B109" s="195" t="str">
        <f>IFERROR(IF(tab_MP[[#This Row],[mp_gegenstand]]&lt;&gt;"",tab_MP[[#This Row],[mp_gegenstand]],""),"")</f>
        <v/>
      </c>
      <c r="C109" s="196" t="str">
        <f>IFERROR(IF(tab_MP[[#This Row],[mp_kategorie]]&lt;&gt;"",tab_MP[[#This Row],[mp_kategorie]],""),"")</f>
        <v/>
      </c>
      <c r="D109" s="196" t="str">
        <f>IFERROR(IF(tab_MP[[#This Row],[mp_subkategorie]]&lt;&gt;"",tab_MP[[#This Row],[mp_subkategorie]],""),"")</f>
        <v/>
      </c>
      <c r="E109" s="196" t="str">
        <f>IFERROR(IF(tab_MP[[#This Row],[mp_ort]]&lt;&gt;"",tab_MP[[#This Row],[mp_ort]],""),"")</f>
        <v/>
      </c>
      <c r="F109" s="369" t="str">
        <f>IFERROR(IF(tab_MP[[#This Row],[mp_beschreibung]]&lt;&gt;"",tab_MP[[#This Row],[mp_beschreibung]],""),"")</f>
        <v/>
      </c>
      <c r="G109" s="315" t="str">
        <f>IFERROR(IF(tab_MP[[#This Row],[prf_mp_ges]]&lt;&gt;"",tab_MP[[#This Row],[prf_mp_ges]],""),"")</f>
        <v/>
      </c>
      <c r="H109" s="362"/>
      <c r="I109" s="362"/>
      <c r="J109" s="363"/>
      <c r="K109" s="363"/>
      <c r="L109" s="208"/>
      <c r="M109" s="209"/>
      <c r="N109" s="103"/>
      <c r="O109" s="104" t="str">
        <f>IF(AND(tab_MD[[#This Row],[md_prf_erg]]&lt;&gt;"",tab_MD[[#This Row],[md_prf_bisher]]&gt;=0,tab_MD[[#This Row],[md_prf_zukunft]]&gt;=0),tab_MD[[#This Row],[md_prf_bisher]]+tab_MD[[#This Row],[md_prf_zukunft]],"")</f>
        <v/>
      </c>
      <c r="P109" s="296" t="str">
        <f>IF(tab_MD[[#This Row],[md_prf_erg]]="ja",tab_MD[[#This Row],[md_zuwf_bisher]],IF(tab_MD[[#This Row],[md_prf_erg]]="nein",0,IF(tab_MD[[#This Row],[md_prf_erg]]="teilweise",-1,"")))</f>
        <v/>
      </c>
      <c r="Q109" s="296" t="str">
        <f>IF(tab_MD[[#This Row],[md_prf_erg]]="ja",tab_MD[[#This Row],[md_zuwf_zukunft]],IF(tab_MD[[#This Row],[md_prf_erg]]="nein",0,IF(tab_MD[[#This Row],[md_prf_erg]]="teilweise",-1,"")))</f>
        <v/>
      </c>
      <c r="R109" s="110"/>
      <c r="S109" s="109" t="b">
        <f>AND(OR(AND(tab_MD[[#This Row],[md_zuwf_bisher]]="",tab_MD[[#This Row],[md_zuwf_zukunft]]=""),AND(OR(tab_MD[[#This Row],[md_zuwf_bisher]]&lt;&gt;"",tab_MD[[#This Row],[md_zuwf_zukunft]]&lt;&gt;""),tab_MD[[#This Row],[md_prf_erg]]&lt;&gt;"")),tab_MD[[#This Row],[md_prf_bisher]]&lt;&gt;-1,tab_MD[[#This Row],[md_prf_zukunft]]&lt;&gt;-1)</f>
        <v>1</v>
      </c>
      <c r="T109" s="219" t="str">
        <f>IF(tab_MD[[#This Row],[md_gegenstand]]&lt;&gt;"",IF(SUM(tab_MD[[#This Row],[md_kosten_bisher]:[md_zuwf_zukunft]])&gt;0,"ja","nein"),"")</f>
        <v/>
      </c>
    </row>
    <row r="110" spans="1:20" ht="48" hidden="1" customHeight="1" x14ac:dyDescent="0.3">
      <c r="A110" s="90">
        <f t="shared" si="2"/>
        <v>108</v>
      </c>
      <c r="B110" s="195" t="str">
        <f>IFERROR(IF(tab_MP[[#This Row],[mp_gegenstand]]&lt;&gt;"",tab_MP[[#This Row],[mp_gegenstand]],""),"")</f>
        <v/>
      </c>
      <c r="C110" s="196" t="str">
        <f>IFERROR(IF(tab_MP[[#This Row],[mp_kategorie]]&lt;&gt;"",tab_MP[[#This Row],[mp_kategorie]],""),"")</f>
        <v/>
      </c>
      <c r="D110" s="196" t="str">
        <f>IFERROR(IF(tab_MP[[#This Row],[mp_subkategorie]]&lt;&gt;"",tab_MP[[#This Row],[mp_subkategorie]],""),"")</f>
        <v/>
      </c>
      <c r="E110" s="196" t="str">
        <f>IFERROR(IF(tab_MP[[#This Row],[mp_ort]]&lt;&gt;"",tab_MP[[#This Row],[mp_ort]],""),"")</f>
        <v/>
      </c>
      <c r="F110" s="369" t="str">
        <f>IFERROR(IF(tab_MP[[#This Row],[mp_beschreibung]]&lt;&gt;"",tab_MP[[#This Row],[mp_beschreibung]],""),"")</f>
        <v/>
      </c>
      <c r="G110" s="315" t="str">
        <f>IFERROR(IF(tab_MP[[#This Row],[prf_mp_ges]]&lt;&gt;"",tab_MP[[#This Row],[prf_mp_ges]],""),"")</f>
        <v/>
      </c>
      <c r="H110" s="362"/>
      <c r="I110" s="362"/>
      <c r="J110" s="363"/>
      <c r="K110" s="363"/>
      <c r="L110" s="208"/>
      <c r="M110" s="209"/>
      <c r="N110" s="106"/>
      <c r="O110" s="107" t="str">
        <f>IF(AND(tab_MD[[#This Row],[md_prf_erg]]&lt;&gt;"",tab_MD[[#This Row],[md_prf_bisher]]&gt;=0,tab_MD[[#This Row],[md_prf_zukunft]]&gt;=0),tab_MD[[#This Row],[md_prf_bisher]]+tab_MD[[#This Row],[md_prf_zukunft]],"")</f>
        <v/>
      </c>
      <c r="P110" s="297" t="str">
        <f>IF(tab_MD[[#This Row],[md_prf_erg]]="ja",tab_MD[[#This Row],[md_zuwf_bisher]],IF(tab_MD[[#This Row],[md_prf_erg]]="nein",0,IF(tab_MD[[#This Row],[md_prf_erg]]="teilweise",-1,"")))</f>
        <v/>
      </c>
      <c r="Q110" s="297" t="str">
        <f>IF(tab_MD[[#This Row],[md_prf_erg]]="ja",tab_MD[[#This Row],[md_zuwf_zukunft]],IF(tab_MD[[#This Row],[md_prf_erg]]="nein",0,IF(tab_MD[[#This Row],[md_prf_erg]]="teilweise",-1,"")))</f>
        <v/>
      </c>
      <c r="R110" s="110"/>
      <c r="S110" s="108" t="b">
        <f>AND(OR(AND(tab_MD[[#This Row],[md_zuwf_bisher]]="",tab_MD[[#This Row],[md_zuwf_zukunft]]=""),AND(OR(tab_MD[[#This Row],[md_zuwf_bisher]]&lt;&gt;"",tab_MD[[#This Row],[md_zuwf_zukunft]]&lt;&gt;""),tab_MD[[#This Row],[md_prf_erg]]&lt;&gt;"")),tab_MD[[#This Row],[md_prf_bisher]]&lt;&gt;-1,tab_MD[[#This Row],[md_prf_zukunft]]&lt;&gt;-1)</f>
        <v>1</v>
      </c>
      <c r="T110" s="219" t="str">
        <f>IF(tab_MD[[#This Row],[md_gegenstand]]&lt;&gt;"",IF(SUM(tab_MD[[#This Row],[md_kosten_bisher]:[md_zuwf_zukunft]])&gt;0,"ja","nein"),"")</f>
        <v/>
      </c>
    </row>
    <row r="111" spans="1:20" ht="48" hidden="1" customHeight="1" x14ac:dyDescent="0.3">
      <c r="A111" s="90">
        <f t="shared" si="2"/>
        <v>109</v>
      </c>
      <c r="B111" s="195" t="str">
        <f>IFERROR(IF(tab_MP[[#This Row],[mp_gegenstand]]&lt;&gt;"",tab_MP[[#This Row],[mp_gegenstand]],""),"")</f>
        <v/>
      </c>
      <c r="C111" s="196" t="str">
        <f>IFERROR(IF(tab_MP[[#This Row],[mp_kategorie]]&lt;&gt;"",tab_MP[[#This Row],[mp_kategorie]],""),"")</f>
        <v/>
      </c>
      <c r="D111" s="196" t="str">
        <f>IFERROR(IF(tab_MP[[#This Row],[mp_subkategorie]]&lt;&gt;"",tab_MP[[#This Row],[mp_subkategorie]],""),"")</f>
        <v/>
      </c>
      <c r="E111" s="196" t="str">
        <f>IFERROR(IF(tab_MP[[#This Row],[mp_ort]]&lt;&gt;"",tab_MP[[#This Row],[mp_ort]],""),"")</f>
        <v/>
      </c>
      <c r="F111" s="369" t="str">
        <f>IFERROR(IF(tab_MP[[#This Row],[mp_beschreibung]]&lt;&gt;"",tab_MP[[#This Row],[mp_beschreibung]],""),"")</f>
        <v/>
      </c>
      <c r="G111" s="315" t="str">
        <f>IFERROR(IF(tab_MP[[#This Row],[prf_mp_ges]]&lt;&gt;"",tab_MP[[#This Row],[prf_mp_ges]],""),"")</f>
        <v/>
      </c>
      <c r="H111" s="362"/>
      <c r="I111" s="362"/>
      <c r="J111" s="363"/>
      <c r="K111" s="363"/>
      <c r="L111" s="208"/>
      <c r="M111" s="209"/>
      <c r="N111" s="103"/>
      <c r="O111" s="104" t="str">
        <f>IF(AND(tab_MD[[#This Row],[md_prf_erg]]&lt;&gt;"",tab_MD[[#This Row],[md_prf_bisher]]&gt;=0,tab_MD[[#This Row],[md_prf_zukunft]]&gt;=0),tab_MD[[#This Row],[md_prf_bisher]]+tab_MD[[#This Row],[md_prf_zukunft]],"")</f>
        <v/>
      </c>
      <c r="P111" s="296" t="str">
        <f>IF(tab_MD[[#This Row],[md_prf_erg]]="ja",tab_MD[[#This Row],[md_zuwf_bisher]],IF(tab_MD[[#This Row],[md_prf_erg]]="nein",0,IF(tab_MD[[#This Row],[md_prf_erg]]="teilweise",-1,"")))</f>
        <v/>
      </c>
      <c r="Q111" s="296" t="str">
        <f>IF(tab_MD[[#This Row],[md_prf_erg]]="ja",tab_MD[[#This Row],[md_zuwf_zukunft]],IF(tab_MD[[#This Row],[md_prf_erg]]="nein",0,IF(tab_MD[[#This Row],[md_prf_erg]]="teilweise",-1,"")))</f>
        <v/>
      </c>
      <c r="R111" s="110"/>
      <c r="S111" s="109" t="b">
        <f>AND(OR(AND(tab_MD[[#This Row],[md_zuwf_bisher]]="",tab_MD[[#This Row],[md_zuwf_zukunft]]=""),AND(OR(tab_MD[[#This Row],[md_zuwf_bisher]]&lt;&gt;"",tab_MD[[#This Row],[md_zuwf_zukunft]]&lt;&gt;""),tab_MD[[#This Row],[md_prf_erg]]&lt;&gt;"")),tab_MD[[#This Row],[md_prf_bisher]]&lt;&gt;-1,tab_MD[[#This Row],[md_prf_zukunft]]&lt;&gt;-1)</f>
        <v>1</v>
      </c>
      <c r="T111" s="219" t="str">
        <f>IF(tab_MD[[#This Row],[md_gegenstand]]&lt;&gt;"",IF(SUM(tab_MD[[#This Row],[md_kosten_bisher]:[md_zuwf_zukunft]])&gt;0,"ja","nein"),"")</f>
        <v/>
      </c>
    </row>
    <row r="112" spans="1:20" ht="48" hidden="1" customHeight="1" x14ac:dyDescent="0.3">
      <c r="A112" s="90">
        <f t="shared" si="2"/>
        <v>110</v>
      </c>
      <c r="B112" s="195" t="str">
        <f>IFERROR(IF(tab_MP[[#This Row],[mp_gegenstand]]&lt;&gt;"",tab_MP[[#This Row],[mp_gegenstand]],""),"")</f>
        <v/>
      </c>
      <c r="C112" s="196" t="str">
        <f>IFERROR(IF(tab_MP[[#This Row],[mp_kategorie]]&lt;&gt;"",tab_MP[[#This Row],[mp_kategorie]],""),"")</f>
        <v/>
      </c>
      <c r="D112" s="196" t="str">
        <f>IFERROR(IF(tab_MP[[#This Row],[mp_subkategorie]]&lt;&gt;"",tab_MP[[#This Row],[mp_subkategorie]],""),"")</f>
        <v/>
      </c>
      <c r="E112" s="196" t="str">
        <f>IFERROR(IF(tab_MP[[#This Row],[mp_ort]]&lt;&gt;"",tab_MP[[#This Row],[mp_ort]],""),"")</f>
        <v/>
      </c>
      <c r="F112" s="369" t="str">
        <f>IFERROR(IF(tab_MP[[#This Row],[mp_beschreibung]]&lt;&gt;"",tab_MP[[#This Row],[mp_beschreibung]],""),"")</f>
        <v/>
      </c>
      <c r="G112" s="315" t="str">
        <f>IFERROR(IF(tab_MP[[#This Row],[prf_mp_ges]]&lt;&gt;"",tab_MP[[#This Row],[prf_mp_ges]],""),"")</f>
        <v/>
      </c>
      <c r="H112" s="362"/>
      <c r="I112" s="362"/>
      <c r="J112" s="363"/>
      <c r="K112" s="363"/>
      <c r="L112" s="208"/>
      <c r="M112" s="209"/>
      <c r="N112" s="106"/>
      <c r="O112" s="107" t="str">
        <f>IF(AND(tab_MD[[#This Row],[md_prf_erg]]&lt;&gt;"",tab_MD[[#This Row],[md_prf_bisher]]&gt;=0,tab_MD[[#This Row],[md_prf_zukunft]]&gt;=0),tab_MD[[#This Row],[md_prf_bisher]]+tab_MD[[#This Row],[md_prf_zukunft]],"")</f>
        <v/>
      </c>
      <c r="P112" s="297" t="str">
        <f>IF(tab_MD[[#This Row],[md_prf_erg]]="ja",tab_MD[[#This Row],[md_zuwf_bisher]],IF(tab_MD[[#This Row],[md_prf_erg]]="nein",0,IF(tab_MD[[#This Row],[md_prf_erg]]="teilweise",-1,"")))</f>
        <v/>
      </c>
      <c r="Q112" s="297" t="str">
        <f>IF(tab_MD[[#This Row],[md_prf_erg]]="ja",tab_MD[[#This Row],[md_zuwf_zukunft]],IF(tab_MD[[#This Row],[md_prf_erg]]="nein",0,IF(tab_MD[[#This Row],[md_prf_erg]]="teilweise",-1,"")))</f>
        <v/>
      </c>
      <c r="R112" s="110"/>
      <c r="S112" s="108" t="b">
        <f>AND(OR(AND(tab_MD[[#This Row],[md_zuwf_bisher]]="",tab_MD[[#This Row],[md_zuwf_zukunft]]=""),AND(OR(tab_MD[[#This Row],[md_zuwf_bisher]]&lt;&gt;"",tab_MD[[#This Row],[md_zuwf_zukunft]]&lt;&gt;""),tab_MD[[#This Row],[md_prf_erg]]&lt;&gt;"")),tab_MD[[#This Row],[md_prf_bisher]]&lt;&gt;-1,tab_MD[[#This Row],[md_prf_zukunft]]&lt;&gt;-1)</f>
        <v>1</v>
      </c>
      <c r="T112" s="219" t="str">
        <f>IF(tab_MD[[#This Row],[md_gegenstand]]&lt;&gt;"",IF(SUM(tab_MD[[#This Row],[md_kosten_bisher]:[md_zuwf_zukunft]])&gt;0,"ja","nein"),"")</f>
        <v/>
      </c>
    </row>
    <row r="113" spans="1:20" ht="48" hidden="1" customHeight="1" x14ac:dyDescent="0.3">
      <c r="A113" s="90">
        <f t="shared" si="2"/>
        <v>111</v>
      </c>
      <c r="B113" s="195" t="str">
        <f>IFERROR(IF(tab_MP[[#This Row],[mp_gegenstand]]&lt;&gt;"",tab_MP[[#This Row],[mp_gegenstand]],""),"")</f>
        <v/>
      </c>
      <c r="C113" s="196" t="str">
        <f>IFERROR(IF(tab_MP[[#This Row],[mp_kategorie]]&lt;&gt;"",tab_MP[[#This Row],[mp_kategorie]],""),"")</f>
        <v/>
      </c>
      <c r="D113" s="196" t="str">
        <f>IFERROR(IF(tab_MP[[#This Row],[mp_subkategorie]]&lt;&gt;"",tab_MP[[#This Row],[mp_subkategorie]],""),"")</f>
        <v/>
      </c>
      <c r="E113" s="196" t="str">
        <f>IFERROR(IF(tab_MP[[#This Row],[mp_ort]]&lt;&gt;"",tab_MP[[#This Row],[mp_ort]],""),"")</f>
        <v/>
      </c>
      <c r="F113" s="369" t="str">
        <f>IFERROR(IF(tab_MP[[#This Row],[mp_beschreibung]]&lt;&gt;"",tab_MP[[#This Row],[mp_beschreibung]],""),"")</f>
        <v/>
      </c>
      <c r="G113" s="315" t="str">
        <f>IFERROR(IF(tab_MP[[#This Row],[prf_mp_ges]]&lt;&gt;"",tab_MP[[#This Row],[prf_mp_ges]],""),"")</f>
        <v/>
      </c>
      <c r="H113" s="362"/>
      <c r="I113" s="362"/>
      <c r="J113" s="363"/>
      <c r="K113" s="363"/>
      <c r="L113" s="208"/>
      <c r="M113" s="209"/>
      <c r="N113" s="103"/>
      <c r="O113" s="104" t="str">
        <f>IF(AND(tab_MD[[#This Row],[md_prf_erg]]&lt;&gt;"",tab_MD[[#This Row],[md_prf_bisher]]&gt;=0,tab_MD[[#This Row],[md_prf_zukunft]]&gt;=0),tab_MD[[#This Row],[md_prf_bisher]]+tab_MD[[#This Row],[md_prf_zukunft]],"")</f>
        <v/>
      </c>
      <c r="P113" s="296" t="str">
        <f>IF(tab_MD[[#This Row],[md_prf_erg]]="ja",tab_MD[[#This Row],[md_zuwf_bisher]],IF(tab_MD[[#This Row],[md_prf_erg]]="nein",0,IF(tab_MD[[#This Row],[md_prf_erg]]="teilweise",-1,"")))</f>
        <v/>
      </c>
      <c r="Q113" s="296" t="str">
        <f>IF(tab_MD[[#This Row],[md_prf_erg]]="ja",tab_MD[[#This Row],[md_zuwf_zukunft]],IF(tab_MD[[#This Row],[md_prf_erg]]="nein",0,IF(tab_MD[[#This Row],[md_prf_erg]]="teilweise",-1,"")))</f>
        <v/>
      </c>
      <c r="R113" s="110"/>
      <c r="S113" s="109" t="b">
        <f>AND(OR(AND(tab_MD[[#This Row],[md_zuwf_bisher]]="",tab_MD[[#This Row],[md_zuwf_zukunft]]=""),AND(OR(tab_MD[[#This Row],[md_zuwf_bisher]]&lt;&gt;"",tab_MD[[#This Row],[md_zuwf_zukunft]]&lt;&gt;""),tab_MD[[#This Row],[md_prf_erg]]&lt;&gt;"")),tab_MD[[#This Row],[md_prf_bisher]]&lt;&gt;-1,tab_MD[[#This Row],[md_prf_zukunft]]&lt;&gt;-1)</f>
        <v>1</v>
      </c>
      <c r="T113" s="219" t="str">
        <f>IF(tab_MD[[#This Row],[md_gegenstand]]&lt;&gt;"",IF(SUM(tab_MD[[#This Row],[md_kosten_bisher]:[md_zuwf_zukunft]])&gt;0,"ja","nein"),"")</f>
        <v/>
      </c>
    </row>
    <row r="114" spans="1:20" ht="48" hidden="1" customHeight="1" x14ac:dyDescent="0.3">
      <c r="A114" s="90">
        <f t="shared" si="2"/>
        <v>112</v>
      </c>
      <c r="B114" s="195" t="str">
        <f>IFERROR(IF(tab_MP[[#This Row],[mp_gegenstand]]&lt;&gt;"",tab_MP[[#This Row],[mp_gegenstand]],""),"")</f>
        <v/>
      </c>
      <c r="C114" s="196" t="str">
        <f>IFERROR(IF(tab_MP[[#This Row],[mp_kategorie]]&lt;&gt;"",tab_MP[[#This Row],[mp_kategorie]],""),"")</f>
        <v/>
      </c>
      <c r="D114" s="196" t="str">
        <f>IFERROR(IF(tab_MP[[#This Row],[mp_subkategorie]]&lt;&gt;"",tab_MP[[#This Row],[mp_subkategorie]],""),"")</f>
        <v/>
      </c>
      <c r="E114" s="196" t="str">
        <f>IFERROR(IF(tab_MP[[#This Row],[mp_ort]]&lt;&gt;"",tab_MP[[#This Row],[mp_ort]],""),"")</f>
        <v/>
      </c>
      <c r="F114" s="369" t="str">
        <f>IFERROR(IF(tab_MP[[#This Row],[mp_beschreibung]]&lt;&gt;"",tab_MP[[#This Row],[mp_beschreibung]],""),"")</f>
        <v/>
      </c>
      <c r="G114" s="315" t="str">
        <f>IFERROR(IF(tab_MP[[#This Row],[prf_mp_ges]]&lt;&gt;"",tab_MP[[#This Row],[prf_mp_ges]],""),"")</f>
        <v/>
      </c>
      <c r="H114" s="362"/>
      <c r="I114" s="362"/>
      <c r="J114" s="363"/>
      <c r="K114" s="363"/>
      <c r="L114" s="208"/>
      <c r="M114" s="209"/>
      <c r="N114" s="106"/>
      <c r="O114" s="107" t="str">
        <f>IF(AND(tab_MD[[#This Row],[md_prf_erg]]&lt;&gt;"",tab_MD[[#This Row],[md_prf_bisher]]&gt;=0,tab_MD[[#This Row],[md_prf_zukunft]]&gt;=0),tab_MD[[#This Row],[md_prf_bisher]]+tab_MD[[#This Row],[md_prf_zukunft]],"")</f>
        <v/>
      </c>
      <c r="P114" s="297" t="str">
        <f>IF(tab_MD[[#This Row],[md_prf_erg]]="ja",tab_MD[[#This Row],[md_zuwf_bisher]],IF(tab_MD[[#This Row],[md_prf_erg]]="nein",0,IF(tab_MD[[#This Row],[md_prf_erg]]="teilweise",-1,"")))</f>
        <v/>
      </c>
      <c r="Q114" s="297" t="str">
        <f>IF(tab_MD[[#This Row],[md_prf_erg]]="ja",tab_MD[[#This Row],[md_zuwf_zukunft]],IF(tab_MD[[#This Row],[md_prf_erg]]="nein",0,IF(tab_MD[[#This Row],[md_prf_erg]]="teilweise",-1,"")))</f>
        <v/>
      </c>
      <c r="R114" s="110"/>
      <c r="S114" s="108" t="b">
        <f>AND(OR(AND(tab_MD[[#This Row],[md_zuwf_bisher]]="",tab_MD[[#This Row],[md_zuwf_zukunft]]=""),AND(OR(tab_MD[[#This Row],[md_zuwf_bisher]]&lt;&gt;"",tab_MD[[#This Row],[md_zuwf_zukunft]]&lt;&gt;""),tab_MD[[#This Row],[md_prf_erg]]&lt;&gt;"")),tab_MD[[#This Row],[md_prf_bisher]]&lt;&gt;-1,tab_MD[[#This Row],[md_prf_zukunft]]&lt;&gt;-1)</f>
        <v>1</v>
      </c>
      <c r="T114" s="219" t="str">
        <f>IF(tab_MD[[#This Row],[md_gegenstand]]&lt;&gt;"",IF(SUM(tab_MD[[#This Row],[md_kosten_bisher]:[md_zuwf_zukunft]])&gt;0,"ja","nein"),"")</f>
        <v/>
      </c>
    </row>
    <row r="115" spans="1:20" ht="48" hidden="1" customHeight="1" x14ac:dyDescent="0.3">
      <c r="A115" s="90">
        <f t="shared" si="2"/>
        <v>113</v>
      </c>
      <c r="B115" s="195" t="str">
        <f>IFERROR(IF(tab_MP[[#This Row],[mp_gegenstand]]&lt;&gt;"",tab_MP[[#This Row],[mp_gegenstand]],""),"")</f>
        <v/>
      </c>
      <c r="C115" s="196" t="str">
        <f>IFERROR(IF(tab_MP[[#This Row],[mp_kategorie]]&lt;&gt;"",tab_MP[[#This Row],[mp_kategorie]],""),"")</f>
        <v/>
      </c>
      <c r="D115" s="196" t="str">
        <f>IFERROR(IF(tab_MP[[#This Row],[mp_subkategorie]]&lt;&gt;"",tab_MP[[#This Row],[mp_subkategorie]],""),"")</f>
        <v/>
      </c>
      <c r="E115" s="196" t="str">
        <f>IFERROR(IF(tab_MP[[#This Row],[mp_ort]]&lt;&gt;"",tab_MP[[#This Row],[mp_ort]],""),"")</f>
        <v/>
      </c>
      <c r="F115" s="369" t="str">
        <f>IFERROR(IF(tab_MP[[#This Row],[mp_beschreibung]]&lt;&gt;"",tab_MP[[#This Row],[mp_beschreibung]],""),"")</f>
        <v/>
      </c>
      <c r="G115" s="315" t="str">
        <f>IFERROR(IF(tab_MP[[#This Row],[prf_mp_ges]]&lt;&gt;"",tab_MP[[#This Row],[prf_mp_ges]],""),"")</f>
        <v/>
      </c>
      <c r="H115" s="362"/>
      <c r="I115" s="362"/>
      <c r="J115" s="363"/>
      <c r="K115" s="363"/>
      <c r="L115" s="208"/>
      <c r="M115" s="209"/>
      <c r="N115" s="103"/>
      <c r="O115" s="104" t="str">
        <f>IF(AND(tab_MD[[#This Row],[md_prf_erg]]&lt;&gt;"",tab_MD[[#This Row],[md_prf_bisher]]&gt;=0,tab_MD[[#This Row],[md_prf_zukunft]]&gt;=0),tab_MD[[#This Row],[md_prf_bisher]]+tab_MD[[#This Row],[md_prf_zukunft]],"")</f>
        <v/>
      </c>
      <c r="P115" s="296" t="str">
        <f>IF(tab_MD[[#This Row],[md_prf_erg]]="ja",tab_MD[[#This Row],[md_zuwf_bisher]],IF(tab_MD[[#This Row],[md_prf_erg]]="nein",0,IF(tab_MD[[#This Row],[md_prf_erg]]="teilweise",-1,"")))</f>
        <v/>
      </c>
      <c r="Q115" s="296" t="str">
        <f>IF(tab_MD[[#This Row],[md_prf_erg]]="ja",tab_MD[[#This Row],[md_zuwf_zukunft]],IF(tab_MD[[#This Row],[md_prf_erg]]="nein",0,IF(tab_MD[[#This Row],[md_prf_erg]]="teilweise",-1,"")))</f>
        <v/>
      </c>
      <c r="R115" s="110"/>
      <c r="S115" s="109" t="b">
        <f>AND(OR(AND(tab_MD[[#This Row],[md_zuwf_bisher]]="",tab_MD[[#This Row],[md_zuwf_zukunft]]=""),AND(OR(tab_MD[[#This Row],[md_zuwf_bisher]]&lt;&gt;"",tab_MD[[#This Row],[md_zuwf_zukunft]]&lt;&gt;""),tab_MD[[#This Row],[md_prf_erg]]&lt;&gt;"")),tab_MD[[#This Row],[md_prf_bisher]]&lt;&gt;-1,tab_MD[[#This Row],[md_prf_zukunft]]&lt;&gt;-1)</f>
        <v>1</v>
      </c>
      <c r="T115" s="219" t="str">
        <f>IF(tab_MD[[#This Row],[md_gegenstand]]&lt;&gt;"",IF(SUM(tab_MD[[#This Row],[md_kosten_bisher]:[md_zuwf_zukunft]])&gt;0,"ja","nein"),"")</f>
        <v/>
      </c>
    </row>
    <row r="116" spans="1:20" ht="48" hidden="1" customHeight="1" x14ac:dyDescent="0.3">
      <c r="A116" s="90">
        <f t="shared" si="2"/>
        <v>114</v>
      </c>
      <c r="B116" s="195" t="str">
        <f>IFERROR(IF(tab_MP[[#This Row],[mp_gegenstand]]&lt;&gt;"",tab_MP[[#This Row],[mp_gegenstand]],""),"")</f>
        <v/>
      </c>
      <c r="C116" s="196" t="str">
        <f>IFERROR(IF(tab_MP[[#This Row],[mp_kategorie]]&lt;&gt;"",tab_MP[[#This Row],[mp_kategorie]],""),"")</f>
        <v/>
      </c>
      <c r="D116" s="196" t="str">
        <f>IFERROR(IF(tab_MP[[#This Row],[mp_subkategorie]]&lt;&gt;"",tab_MP[[#This Row],[mp_subkategorie]],""),"")</f>
        <v/>
      </c>
      <c r="E116" s="196" t="str">
        <f>IFERROR(IF(tab_MP[[#This Row],[mp_ort]]&lt;&gt;"",tab_MP[[#This Row],[mp_ort]],""),"")</f>
        <v/>
      </c>
      <c r="F116" s="369" t="str">
        <f>IFERROR(IF(tab_MP[[#This Row],[mp_beschreibung]]&lt;&gt;"",tab_MP[[#This Row],[mp_beschreibung]],""),"")</f>
        <v/>
      </c>
      <c r="G116" s="315" t="str">
        <f>IFERROR(IF(tab_MP[[#This Row],[prf_mp_ges]]&lt;&gt;"",tab_MP[[#This Row],[prf_mp_ges]],""),"")</f>
        <v/>
      </c>
      <c r="H116" s="362"/>
      <c r="I116" s="362"/>
      <c r="J116" s="363"/>
      <c r="K116" s="363"/>
      <c r="L116" s="208"/>
      <c r="M116" s="209"/>
      <c r="N116" s="106"/>
      <c r="O116" s="107" t="str">
        <f>IF(AND(tab_MD[[#This Row],[md_prf_erg]]&lt;&gt;"",tab_MD[[#This Row],[md_prf_bisher]]&gt;=0,tab_MD[[#This Row],[md_prf_zukunft]]&gt;=0),tab_MD[[#This Row],[md_prf_bisher]]+tab_MD[[#This Row],[md_prf_zukunft]],"")</f>
        <v/>
      </c>
      <c r="P116" s="297" t="str">
        <f>IF(tab_MD[[#This Row],[md_prf_erg]]="ja",tab_MD[[#This Row],[md_zuwf_bisher]],IF(tab_MD[[#This Row],[md_prf_erg]]="nein",0,IF(tab_MD[[#This Row],[md_prf_erg]]="teilweise",-1,"")))</f>
        <v/>
      </c>
      <c r="Q116" s="297" t="str">
        <f>IF(tab_MD[[#This Row],[md_prf_erg]]="ja",tab_MD[[#This Row],[md_zuwf_zukunft]],IF(tab_MD[[#This Row],[md_prf_erg]]="nein",0,IF(tab_MD[[#This Row],[md_prf_erg]]="teilweise",-1,"")))</f>
        <v/>
      </c>
      <c r="R116" s="110"/>
      <c r="S116" s="108" t="b">
        <f>AND(OR(AND(tab_MD[[#This Row],[md_zuwf_bisher]]="",tab_MD[[#This Row],[md_zuwf_zukunft]]=""),AND(OR(tab_MD[[#This Row],[md_zuwf_bisher]]&lt;&gt;"",tab_MD[[#This Row],[md_zuwf_zukunft]]&lt;&gt;""),tab_MD[[#This Row],[md_prf_erg]]&lt;&gt;"")),tab_MD[[#This Row],[md_prf_bisher]]&lt;&gt;-1,tab_MD[[#This Row],[md_prf_zukunft]]&lt;&gt;-1)</f>
        <v>1</v>
      </c>
      <c r="T116" s="219" t="str">
        <f>IF(tab_MD[[#This Row],[md_gegenstand]]&lt;&gt;"",IF(SUM(tab_MD[[#This Row],[md_kosten_bisher]:[md_zuwf_zukunft]])&gt;0,"ja","nein"),"")</f>
        <v/>
      </c>
    </row>
    <row r="117" spans="1:20" ht="48" hidden="1" customHeight="1" x14ac:dyDescent="0.3">
      <c r="A117" s="90">
        <f t="shared" si="2"/>
        <v>115</v>
      </c>
      <c r="B117" s="195" t="str">
        <f>IFERROR(IF(tab_MP[[#This Row],[mp_gegenstand]]&lt;&gt;"",tab_MP[[#This Row],[mp_gegenstand]],""),"")</f>
        <v/>
      </c>
      <c r="C117" s="196" t="str">
        <f>IFERROR(IF(tab_MP[[#This Row],[mp_kategorie]]&lt;&gt;"",tab_MP[[#This Row],[mp_kategorie]],""),"")</f>
        <v/>
      </c>
      <c r="D117" s="196" t="str">
        <f>IFERROR(IF(tab_MP[[#This Row],[mp_subkategorie]]&lt;&gt;"",tab_MP[[#This Row],[mp_subkategorie]],""),"")</f>
        <v/>
      </c>
      <c r="E117" s="196" t="str">
        <f>IFERROR(IF(tab_MP[[#This Row],[mp_ort]]&lt;&gt;"",tab_MP[[#This Row],[mp_ort]],""),"")</f>
        <v/>
      </c>
      <c r="F117" s="369" t="str">
        <f>IFERROR(IF(tab_MP[[#This Row],[mp_beschreibung]]&lt;&gt;"",tab_MP[[#This Row],[mp_beschreibung]],""),"")</f>
        <v/>
      </c>
      <c r="G117" s="315" t="str">
        <f>IFERROR(IF(tab_MP[[#This Row],[prf_mp_ges]]&lt;&gt;"",tab_MP[[#This Row],[prf_mp_ges]],""),"")</f>
        <v/>
      </c>
      <c r="H117" s="362"/>
      <c r="I117" s="362"/>
      <c r="J117" s="363"/>
      <c r="K117" s="363"/>
      <c r="L117" s="208"/>
      <c r="M117" s="209"/>
      <c r="N117" s="103"/>
      <c r="O117" s="104" t="str">
        <f>IF(AND(tab_MD[[#This Row],[md_prf_erg]]&lt;&gt;"",tab_MD[[#This Row],[md_prf_bisher]]&gt;=0,tab_MD[[#This Row],[md_prf_zukunft]]&gt;=0),tab_MD[[#This Row],[md_prf_bisher]]+tab_MD[[#This Row],[md_prf_zukunft]],"")</f>
        <v/>
      </c>
      <c r="P117" s="296" t="str">
        <f>IF(tab_MD[[#This Row],[md_prf_erg]]="ja",tab_MD[[#This Row],[md_zuwf_bisher]],IF(tab_MD[[#This Row],[md_prf_erg]]="nein",0,IF(tab_MD[[#This Row],[md_prf_erg]]="teilweise",-1,"")))</f>
        <v/>
      </c>
      <c r="Q117" s="296" t="str">
        <f>IF(tab_MD[[#This Row],[md_prf_erg]]="ja",tab_MD[[#This Row],[md_zuwf_zukunft]],IF(tab_MD[[#This Row],[md_prf_erg]]="nein",0,IF(tab_MD[[#This Row],[md_prf_erg]]="teilweise",-1,"")))</f>
        <v/>
      </c>
      <c r="R117" s="110"/>
      <c r="S117" s="109" t="b">
        <f>AND(OR(AND(tab_MD[[#This Row],[md_zuwf_bisher]]="",tab_MD[[#This Row],[md_zuwf_zukunft]]=""),AND(OR(tab_MD[[#This Row],[md_zuwf_bisher]]&lt;&gt;"",tab_MD[[#This Row],[md_zuwf_zukunft]]&lt;&gt;""),tab_MD[[#This Row],[md_prf_erg]]&lt;&gt;"")),tab_MD[[#This Row],[md_prf_bisher]]&lt;&gt;-1,tab_MD[[#This Row],[md_prf_zukunft]]&lt;&gt;-1)</f>
        <v>1</v>
      </c>
      <c r="T117" s="219" t="str">
        <f>IF(tab_MD[[#This Row],[md_gegenstand]]&lt;&gt;"",IF(SUM(tab_MD[[#This Row],[md_kosten_bisher]:[md_zuwf_zukunft]])&gt;0,"ja","nein"),"")</f>
        <v/>
      </c>
    </row>
    <row r="118" spans="1:20" ht="48" hidden="1" customHeight="1" x14ac:dyDescent="0.3">
      <c r="A118" s="90">
        <f t="shared" si="2"/>
        <v>116</v>
      </c>
      <c r="B118" s="195" t="str">
        <f>IFERROR(IF(tab_MP[[#This Row],[mp_gegenstand]]&lt;&gt;"",tab_MP[[#This Row],[mp_gegenstand]],""),"")</f>
        <v/>
      </c>
      <c r="C118" s="196" t="str">
        <f>IFERROR(IF(tab_MP[[#This Row],[mp_kategorie]]&lt;&gt;"",tab_MP[[#This Row],[mp_kategorie]],""),"")</f>
        <v/>
      </c>
      <c r="D118" s="196" t="str">
        <f>IFERROR(IF(tab_MP[[#This Row],[mp_subkategorie]]&lt;&gt;"",tab_MP[[#This Row],[mp_subkategorie]],""),"")</f>
        <v/>
      </c>
      <c r="E118" s="196" t="str">
        <f>IFERROR(IF(tab_MP[[#This Row],[mp_ort]]&lt;&gt;"",tab_MP[[#This Row],[mp_ort]],""),"")</f>
        <v/>
      </c>
      <c r="F118" s="369" t="str">
        <f>IFERROR(IF(tab_MP[[#This Row],[mp_beschreibung]]&lt;&gt;"",tab_MP[[#This Row],[mp_beschreibung]],""),"")</f>
        <v/>
      </c>
      <c r="G118" s="315" t="str">
        <f>IFERROR(IF(tab_MP[[#This Row],[prf_mp_ges]]&lt;&gt;"",tab_MP[[#This Row],[prf_mp_ges]],""),"")</f>
        <v/>
      </c>
      <c r="H118" s="362"/>
      <c r="I118" s="362"/>
      <c r="J118" s="363"/>
      <c r="K118" s="363"/>
      <c r="L118" s="208"/>
      <c r="M118" s="209"/>
      <c r="N118" s="106"/>
      <c r="O118" s="107" t="str">
        <f>IF(AND(tab_MD[[#This Row],[md_prf_erg]]&lt;&gt;"",tab_MD[[#This Row],[md_prf_bisher]]&gt;=0,tab_MD[[#This Row],[md_prf_zukunft]]&gt;=0),tab_MD[[#This Row],[md_prf_bisher]]+tab_MD[[#This Row],[md_prf_zukunft]],"")</f>
        <v/>
      </c>
      <c r="P118" s="297" t="str">
        <f>IF(tab_MD[[#This Row],[md_prf_erg]]="ja",tab_MD[[#This Row],[md_zuwf_bisher]],IF(tab_MD[[#This Row],[md_prf_erg]]="nein",0,IF(tab_MD[[#This Row],[md_prf_erg]]="teilweise",-1,"")))</f>
        <v/>
      </c>
      <c r="Q118" s="297" t="str">
        <f>IF(tab_MD[[#This Row],[md_prf_erg]]="ja",tab_MD[[#This Row],[md_zuwf_zukunft]],IF(tab_MD[[#This Row],[md_prf_erg]]="nein",0,IF(tab_MD[[#This Row],[md_prf_erg]]="teilweise",-1,"")))</f>
        <v/>
      </c>
      <c r="R118" s="110"/>
      <c r="S118" s="108" t="b">
        <f>AND(OR(AND(tab_MD[[#This Row],[md_zuwf_bisher]]="",tab_MD[[#This Row],[md_zuwf_zukunft]]=""),AND(OR(tab_MD[[#This Row],[md_zuwf_bisher]]&lt;&gt;"",tab_MD[[#This Row],[md_zuwf_zukunft]]&lt;&gt;""),tab_MD[[#This Row],[md_prf_erg]]&lt;&gt;"")),tab_MD[[#This Row],[md_prf_bisher]]&lt;&gt;-1,tab_MD[[#This Row],[md_prf_zukunft]]&lt;&gt;-1)</f>
        <v>1</v>
      </c>
      <c r="T118" s="219" t="str">
        <f>IF(tab_MD[[#This Row],[md_gegenstand]]&lt;&gt;"",IF(SUM(tab_MD[[#This Row],[md_kosten_bisher]:[md_zuwf_zukunft]])&gt;0,"ja","nein"),"")</f>
        <v/>
      </c>
    </row>
    <row r="119" spans="1:20" ht="48" hidden="1" customHeight="1" x14ac:dyDescent="0.3">
      <c r="A119" s="90">
        <f t="shared" si="2"/>
        <v>117</v>
      </c>
      <c r="B119" s="195" t="str">
        <f>IFERROR(IF(tab_MP[[#This Row],[mp_gegenstand]]&lt;&gt;"",tab_MP[[#This Row],[mp_gegenstand]],""),"")</f>
        <v/>
      </c>
      <c r="C119" s="196" t="str">
        <f>IFERROR(IF(tab_MP[[#This Row],[mp_kategorie]]&lt;&gt;"",tab_MP[[#This Row],[mp_kategorie]],""),"")</f>
        <v/>
      </c>
      <c r="D119" s="196" t="str">
        <f>IFERROR(IF(tab_MP[[#This Row],[mp_subkategorie]]&lt;&gt;"",tab_MP[[#This Row],[mp_subkategorie]],""),"")</f>
        <v/>
      </c>
      <c r="E119" s="196" t="str">
        <f>IFERROR(IF(tab_MP[[#This Row],[mp_ort]]&lt;&gt;"",tab_MP[[#This Row],[mp_ort]],""),"")</f>
        <v/>
      </c>
      <c r="F119" s="369" t="str">
        <f>IFERROR(IF(tab_MP[[#This Row],[mp_beschreibung]]&lt;&gt;"",tab_MP[[#This Row],[mp_beschreibung]],""),"")</f>
        <v/>
      </c>
      <c r="G119" s="315" t="str">
        <f>IFERROR(IF(tab_MP[[#This Row],[prf_mp_ges]]&lt;&gt;"",tab_MP[[#This Row],[prf_mp_ges]],""),"")</f>
        <v/>
      </c>
      <c r="H119" s="362"/>
      <c r="I119" s="362"/>
      <c r="J119" s="363"/>
      <c r="K119" s="363"/>
      <c r="L119" s="208"/>
      <c r="M119" s="209"/>
      <c r="N119" s="103"/>
      <c r="O119" s="104" t="str">
        <f>IF(AND(tab_MD[[#This Row],[md_prf_erg]]&lt;&gt;"",tab_MD[[#This Row],[md_prf_bisher]]&gt;=0,tab_MD[[#This Row],[md_prf_zukunft]]&gt;=0),tab_MD[[#This Row],[md_prf_bisher]]+tab_MD[[#This Row],[md_prf_zukunft]],"")</f>
        <v/>
      </c>
      <c r="P119" s="296" t="str">
        <f>IF(tab_MD[[#This Row],[md_prf_erg]]="ja",tab_MD[[#This Row],[md_zuwf_bisher]],IF(tab_MD[[#This Row],[md_prf_erg]]="nein",0,IF(tab_MD[[#This Row],[md_prf_erg]]="teilweise",-1,"")))</f>
        <v/>
      </c>
      <c r="Q119" s="296" t="str">
        <f>IF(tab_MD[[#This Row],[md_prf_erg]]="ja",tab_MD[[#This Row],[md_zuwf_zukunft]],IF(tab_MD[[#This Row],[md_prf_erg]]="nein",0,IF(tab_MD[[#This Row],[md_prf_erg]]="teilweise",-1,"")))</f>
        <v/>
      </c>
      <c r="R119" s="110"/>
      <c r="S119" s="109" t="b">
        <f>AND(OR(AND(tab_MD[[#This Row],[md_zuwf_bisher]]="",tab_MD[[#This Row],[md_zuwf_zukunft]]=""),AND(OR(tab_MD[[#This Row],[md_zuwf_bisher]]&lt;&gt;"",tab_MD[[#This Row],[md_zuwf_zukunft]]&lt;&gt;""),tab_MD[[#This Row],[md_prf_erg]]&lt;&gt;"")),tab_MD[[#This Row],[md_prf_bisher]]&lt;&gt;-1,tab_MD[[#This Row],[md_prf_zukunft]]&lt;&gt;-1)</f>
        <v>1</v>
      </c>
      <c r="T119" s="219" t="str">
        <f>IF(tab_MD[[#This Row],[md_gegenstand]]&lt;&gt;"",IF(SUM(tab_MD[[#This Row],[md_kosten_bisher]:[md_zuwf_zukunft]])&gt;0,"ja","nein"),"")</f>
        <v/>
      </c>
    </row>
    <row r="120" spans="1:20" ht="48" hidden="1" customHeight="1" x14ac:dyDescent="0.3">
      <c r="A120" s="90">
        <f t="shared" si="2"/>
        <v>118</v>
      </c>
      <c r="B120" s="195" t="str">
        <f>IFERROR(IF(tab_MP[[#This Row],[mp_gegenstand]]&lt;&gt;"",tab_MP[[#This Row],[mp_gegenstand]],""),"")</f>
        <v/>
      </c>
      <c r="C120" s="196" t="str">
        <f>IFERROR(IF(tab_MP[[#This Row],[mp_kategorie]]&lt;&gt;"",tab_MP[[#This Row],[mp_kategorie]],""),"")</f>
        <v/>
      </c>
      <c r="D120" s="196" t="str">
        <f>IFERROR(IF(tab_MP[[#This Row],[mp_subkategorie]]&lt;&gt;"",tab_MP[[#This Row],[mp_subkategorie]],""),"")</f>
        <v/>
      </c>
      <c r="E120" s="196" t="str">
        <f>IFERROR(IF(tab_MP[[#This Row],[mp_ort]]&lt;&gt;"",tab_MP[[#This Row],[mp_ort]],""),"")</f>
        <v/>
      </c>
      <c r="F120" s="369" t="str">
        <f>IFERROR(IF(tab_MP[[#This Row],[mp_beschreibung]]&lt;&gt;"",tab_MP[[#This Row],[mp_beschreibung]],""),"")</f>
        <v/>
      </c>
      <c r="G120" s="315" t="str">
        <f>IFERROR(IF(tab_MP[[#This Row],[prf_mp_ges]]&lt;&gt;"",tab_MP[[#This Row],[prf_mp_ges]],""),"")</f>
        <v/>
      </c>
      <c r="H120" s="362"/>
      <c r="I120" s="362"/>
      <c r="J120" s="363"/>
      <c r="K120" s="363"/>
      <c r="L120" s="208"/>
      <c r="M120" s="209"/>
      <c r="N120" s="106"/>
      <c r="O120" s="107" t="str">
        <f>IF(AND(tab_MD[[#This Row],[md_prf_erg]]&lt;&gt;"",tab_MD[[#This Row],[md_prf_bisher]]&gt;=0,tab_MD[[#This Row],[md_prf_zukunft]]&gt;=0),tab_MD[[#This Row],[md_prf_bisher]]+tab_MD[[#This Row],[md_prf_zukunft]],"")</f>
        <v/>
      </c>
      <c r="P120" s="297" t="str">
        <f>IF(tab_MD[[#This Row],[md_prf_erg]]="ja",tab_MD[[#This Row],[md_zuwf_bisher]],IF(tab_MD[[#This Row],[md_prf_erg]]="nein",0,IF(tab_MD[[#This Row],[md_prf_erg]]="teilweise",-1,"")))</f>
        <v/>
      </c>
      <c r="Q120" s="297" t="str">
        <f>IF(tab_MD[[#This Row],[md_prf_erg]]="ja",tab_MD[[#This Row],[md_zuwf_zukunft]],IF(tab_MD[[#This Row],[md_prf_erg]]="nein",0,IF(tab_MD[[#This Row],[md_prf_erg]]="teilweise",-1,"")))</f>
        <v/>
      </c>
      <c r="R120" s="110"/>
      <c r="S120" s="108" t="b">
        <f>AND(OR(AND(tab_MD[[#This Row],[md_zuwf_bisher]]="",tab_MD[[#This Row],[md_zuwf_zukunft]]=""),AND(OR(tab_MD[[#This Row],[md_zuwf_bisher]]&lt;&gt;"",tab_MD[[#This Row],[md_zuwf_zukunft]]&lt;&gt;""),tab_MD[[#This Row],[md_prf_erg]]&lt;&gt;"")),tab_MD[[#This Row],[md_prf_bisher]]&lt;&gt;-1,tab_MD[[#This Row],[md_prf_zukunft]]&lt;&gt;-1)</f>
        <v>1</v>
      </c>
      <c r="T120" s="219" t="str">
        <f>IF(tab_MD[[#This Row],[md_gegenstand]]&lt;&gt;"",IF(SUM(tab_MD[[#This Row],[md_kosten_bisher]:[md_zuwf_zukunft]])&gt;0,"ja","nein"),"")</f>
        <v/>
      </c>
    </row>
    <row r="121" spans="1:20" ht="48" hidden="1" customHeight="1" x14ac:dyDescent="0.3">
      <c r="A121" s="90">
        <f t="shared" si="2"/>
        <v>119</v>
      </c>
      <c r="B121" s="195" t="str">
        <f>IFERROR(IF(tab_MP[[#This Row],[mp_gegenstand]]&lt;&gt;"",tab_MP[[#This Row],[mp_gegenstand]],""),"")</f>
        <v/>
      </c>
      <c r="C121" s="196" t="str">
        <f>IFERROR(IF(tab_MP[[#This Row],[mp_kategorie]]&lt;&gt;"",tab_MP[[#This Row],[mp_kategorie]],""),"")</f>
        <v/>
      </c>
      <c r="D121" s="196" t="str">
        <f>IFERROR(IF(tab_MP[[#This Row],[mp_subkategorie]]&lt;&gt;"",tab_MP[[#This Row],[mp_subkategorie]],""),"")</f>
        <v/>
      </c>
      <c r="E121" s="196" t="str">
        <f>IFERROR(IF(tab_MP[[#This Row],[mp_ort]]&lt;&gt;"",tab_MP[[#This Row],[mp_ort]],""),"")</f>
        <v/>
      </c>
      <c r="F121" s="369" t="str">
        <f>IFERROR(IF(tab_MP[[#This Row],[mp_beschreibung]]&lt;&gt;"",tab_MP[[#This Row],[mp_beschreibung]],""),"")</f>
        <v/>
      </c>
      <c r="G121" s="315" t="str">
        <f>IFERROR(IF(tab_MP[[#This Row],[prf_mp_ges]]&lt;&gt;"",tab_MP[[#This Row],[prf_mp_ges]],""),"")</f>
        <v/>
      </c>
      <c r="H121" s="362"/>
      <c r="I121" s="362"/>
      <c r="J121" s="363"/>
      <c r="K121" s="363"/>
      <c r="L121" s="208"/>
      <c r="M121" s="209"/>
      <c r="N121" s="103"/>
      <c r="O121" s="104" t="str">
        <f>IF(AND(tab_MD[[#This Row],[md_prf_erg]]&lt;&gt;"",tab_MD[[#This Row],[md_prf_bisher]]&gt;=0,tab_MD[[#This Row],[md_prf_zukunft]]&gt;=0),tab_MD[[#This Row],[md_prf_bisher]]+tab_MD[[#This Row],[md_prf_zukunft]],"")</f>
        <v/>
      </c>
      <c r="P121" s="296" t="str">
        <f>IF(tab_MD[[#This Row],[md_prf_erg]]="ja",tab_MD[[#This Row],[md_zuwf_bisher]],IF(tab_MD[[#This Row],[md_prf_erg]]="nein",0,IF(tab_MD[[#This Row],[md_prf_erg]]="teilweise",-1,"")))</f>
        <v/>
      </c>
      <c r="Q121" s="296" t="str">
        <f>IF(tab_MD[[#This Row],[md_prf_erg]]="ja",tab_MD[[#This Row],[md_zuwf_zukunft]],IF(tab_MD[[#This Row],[md_prf_erg]]="nein",0,IF(tab_MD[[#This Row],[md_prf_erg]]="teilweise",-1,"")))</f>
        <v/>
      </c>
      <c r="R121" s="110"/>
      <c r="S121" s="109" t="b">
        <f>AND(OR(AND(tab_MD[[#This Row],[md_zuwf_bisher]]="",tab_MD[[#This Row],[md_zuwf_zukunft]]=""),AND(OR(tab_MD[[#This Row],[md_zuwf_bisher]]&lt;&gt;"",tab_MD[[#This Row],[md_zuwf_zukunft]]&lt;&gt;""),tab_MD[[#This Row],[md_prf_erg]]&lt;&gt;"")),tab_MD[[#This Row],[md_prf_bisher]]&lt;&gt;-1,tab_MD[[#This Row],[md_prf_zukunft]]&lt;&gt;-1)</f>
        <v>1</v>
      </c>
      <c r="T121" s="219" t="str">
        <f>IF(tab_MD[[#This Row],[md_gegenstand]]&lt;&gt;"",IF(SUM(tab_MD[[#This Row],[md_kosten_bisher]:[md_zuwf_zukunft]])&gt;0,"ja","nein"),"")</f>
        <v/>
      </c>
    </row>
    <row r="122" spans="1:20" ht="48" hidden="1" customHeight="1" x14ac:dyDescent="0.3">
      <c r="A122" s="90">
        <f t="shared" si="2"/>
        <v>120</v>
      </c>
      <c r="B122" s="195" t="str">
        <f>IFERROR(IF(tab_MP[[#This Row],[mp_gegenstand]]&lt;&gt;"",tab_MP[[#This Row],[mp_gegenstand]],""),"")</f>
        <v/>
      </c>
      <c r="C122" s="196" t="str">
        <f>IFERROR(IF(tab_MP[[#This Row],[mp_kategorie]]&lt;&gt;"",tab_MP[[#This Row],[mp_kategorie]],""),"")</f>
        <v/>
      </c>
      <c r="D122" s="196" t="str">
        <f>IFERROR(IF(tab_MP[[#This Row],[mp_subkategorie]]&lt;&gt;"",tab_MP[[#This Row],[mp_subkategorie]],""),"")</f>
        <v/>
      </c>
      <c r="E122" s="196" t="str">
        <f>IFERROR(IF(tab_MP[[#This Row],[mp_ort]]&lt;&gt;"",tab_MP[[#This Row],[mp_ort]],""),"")</f>
        <v/>
      </c>
      <c r="F122" s="369" t="str">
        <f>IFERROR(IF(tab_MP[[#This Row],[mp_beschreibung]]&lt;&gt;"",tab_MP[[#This Row],[mp_beschreibung]],""),"")</f>
        <v/>
      </c>
      <c r="G122" s="315" t="str">
        <f>IFERROR(IF(tab_MP[[#This Row],[prf_mp_ges]]&lt;&gt;"",tab_MP[[#This Row],[prf_mp_ges]],""),"")</f>
        <v/>
      </c>
      <c r="H122" s="362"/>
      <c r="I122" s="362"/>
      <c r="J122" s="363"/>
      <c r="K122" s="363"/>
      <c r="L122" s="208"/>
      <c r="M122" s="209"/>
      <c r="N122" s="106"/>
      <c r="O122" s="107" t="str">
        <f>IF(AND(tab_MD[[#This Row],[md_prf_erg]]&lt;&gt;"",tab_MD[[#This Row],[md_prf_bisher]]&gt;=0,tab_MD[[#This Row],[md_prf_zukunft]]&gt;=0),tab_MD[[#This Row],[md_prf_bisher]]+tab_MD[[#This Row],[md_prf_zukunft]],"")</f>
        <v/>
      </c>
      <c r="P122" s="297" t="str">
        <f>IF(tab_MD[[#This Row],[md_prf_erg]]="ja",tab_MD[[#This Row],[md_zuwf_bisher]],IF(tab_MD[[#This Row],[md_prf_erg]]="nein",0,IF(tab_MD[[#This Row],[md_prf_erg]]="teilweise",-1,"")))</f>
        <v/>
      </c>
      <c r="Q122" s="297" t="str">
        <f>IF(tab_MD[[#This Row],[md_prf_erg]]="ja",tab_MD[[#This Row],[md_zuwf_zukunft]],IF(tab_MD[[#This Row],[md_prf_erg]]="nein",0,IF(tab_MD[[#This Row],[md_prf_erg]]="teilweise",-1,"")))</f>
        <v/>
      </c>
      <c r="R122" s="110"/>
      <c r="S122" s="108" t="b">
        <f>AND(OR(AND(tab_MD[[#This Row],[md_zuwf_bisher]]="",tab_MD[[#This Row],[md_zuwf_zukunft]]=""),AND(OR(tab_MD[[#This Row],[md_zuwf_bisher]]&lt;&gt;"",tab_MD[[#This Row],[md_zuwf_zukunft]]&lt;&gt;""),tab_MD[[#This Row],[md_prf_erg]]&lt;&gt;"")),tab_MD[[#This Row],[md_prf_bisher]]&lt;&gt;-1,tab_MD[[#This Row],[md_prf_zukunft]]&lt;&gt;-1)</f>
        <v>1</v>
      </c>
      <c r="T122" s="219" t="str">
        <f>IF(tab_MD[[#This Row],[md_gegenstand]]&lt;&gt;"",IF(SUM(tab_MD[[#This Row],[md_kosten_bisher]:[md_zuwf_zukunft]])&gt;0,"ja","nein"),"")</f>
        <v/>
      </c>
    </row>
    <row r="123" spans="1:20" ht="48" hidden="1" customHeight="1" x14ac:dyDescent="0.3">
      <c r="A123" s="90">
        <f t="shared" si="2"/>
        <v>121</v>
      </c>
      <c r="B123" s="195" t="str">
        <f>IFERROR(IF(tab_MP[[#This Row],[mp_gegenstand]]&lt;&gt;"",tab_MP[[#This Row],[mp_gegenstand]],""),"")</f>
        <v/>
      </c>
      <c r="C123" s="196" t="str">
        <f>IFERROR(IF(tab_MP[[#This Row],[mp_kategorie]]&lt;&gt;"",tab_MP[[#This Row],[mp_kategorie]],""),"")</f>
        <v/>
      </c>
      <c r="D123" s="196" t="str">
        <f>IFERROR(IF(tab_MP[[#This Row],[mp_subkategorie]]&lt;&gt;"",tab_MP[[#This Row],[mp_subkategorie]],""),"")</f>
        <v/>
      </c>
      <c r="E123" s="196" t="str">
        <f>IFERROR(IF(tab_MP[[#This Row],[mp_ort]]&lt;&gt;"",tab_MP[[#This Row],[mp_ort]],""),"")</f>
        <v/>
      </c>
      <c r="F123" s="369" t="str">
        <f>IFERROR(IF(tab_MP[[#This Row],[mp_beschreibung]]&lt;&gt;"",tab_MP[[#This Row],[mp_beschreibung]],""),"")</f>
        <v/>
      </c>
      <c r="G123" s="315" t="str">
        <f>IFERROR(IF(tab_MP[[#This Row],[prf_mp_ges]]&lt;&gt;"",tab_MP[[#This Row],[prf_mp_ges]],""),"")</f>
        <v/>
      </c>
      <c r="H123" s="362"/>
      <c r="I123" s="362"/>
      <c r="J123" s="363"/>
      <c r="K123" s="363"/>
      <c r="L123" s="208"/>
      <c r="M123" s="209"/>
      <c r="N123" s="103"/>
      <c r="O123" s="104" t="str">
        <f>IF(AND(tab_MD[[#This Row],[md_prf_erg]]&lt;&gt;"",tab_MD[[#This Row],[md_prf_bisher]]&gt;=0,tab_MD[[#This Row],[md_prf_zukunft]]&gt;=0),tab_MD[[#This Row],[md_prf_bisher]]+tab_MD[[#This Row],[md_prf_zukunft]],"")</f>
        <v/>
      </c>
      <c r="P123" s="296" t="str">
        <f>IF(tab_MD[[#This Row],[md_prf_erg]]="ja",tab_MD[[#This Row],[md_zuwf_bisher]],IF(tab_MD[[#This Row],[md_prf_erg]]="nein",0,IF(tab_MD[[#This Row],[md_prf_erg]]="teilweise",-1,"")))</f>
        <v/>
      </c>
      <c r="Q123" s="296" t="str">
        <f>IF(tab_MD[[#This Row],[md_prf_erg]]="ja",tab_MD[[#This Row],[md_zuwf_zukunft]],IF(tab_MD[[#This Row],[md_prf_erg]]="nein",0,IF(tab_MD[[#This Row],[md_prf_erg]]="teilweise",-1,"")))</f>
        <v/>
      </c>
      <c r="R123" s="110"/>
      <c r="S123" s="109" t="b">
        <f>AND(OR(AND(tab_MD[[#This Row],[md_zuwf_bisher]]="",tab_MD[[#This Row],[md_zuwf_zukunft]]=""),AND(OR(tab_MD[[#This Row],[md_zuwf_bisher]]&lt;&gt;"",tab_MD[[#This Row],[md_zuwf_zukunft]]&lt;&gt;""),tab_MD[[#This Row],[md_prf_erg]]&lt;&gt;"")),tab_MD[[#This Row],[md_prf_bisher]]&lt;&gt;-1,tab_MD[[#This Row],[md_prf_zukunft]]&lt;&gt;-1)</f>
        <v>1</v>
      </c>
      <c r="T123" s="219" t="str">
        <f>IF(tab_MD[[#This Row],[md_gegenstand]]&lt;&gt;"",IF(SUM(tab_MD[[#This Row],[md_kosten_bisher]:[md_zuwf_zukunft]])&gt;0,"ja","nein"),"")</f>
        <v/>
      </c>
    </row>
    <row r="124" spans="1:20" ht="48" hidden="1" customHeight="1" x14ac:dyDescent="0.3">
      <c r="A124" s="90">
        <f t="shared" si="2"/>
        <v>122</v>
      </c>
      <c r="B124" s="195" t="str">
        <f>IFERROR(IF(tab_MP[[#This Row],[mp_gegenstand]]&lt;&gt;"",tab_MP[[#This Row],[mp_gegenstand]],""),"")</f>
        <v/>
      </c>
      <c r="C124" s="196" t="str">
        <f>IFERROR(IF(tab_MP[[#This Row],[mp_kategorie]]&lt;&gt;"",tab_MP[[#This Row],[mp_kategorie]],""),"")</f>
        <v/>
      </c>
      <c r="D124" s="196" t="str">
        <f>IFERROR(IF(tab_MP[[#This Row],[mp_subkategorie]]&lt;&gt;"",tab_MP[[#This Row],[mp_subkategorie]],""),"")</f>
        <v/>
      </c>
      <c r="E124" s="196" t="str">
        <f>IFERROR(IF(tab_MP[[#This Row],[mp_ort]]&lt;&gt;"",tab_MP[[#This Row],[mp_ort]],""),"")</f>
        <v/>
      </c>
      <c r="F124" s="369" t="str">
        <f>IFERROR(IF(tab_MP[[#This Row],[mp_beschreibung]]&lt;&gt;"",tab_MP[[#This Row],[mp_beschreibung]],""),"")</f>
        <v/>
      </c>
      <c r="G124" s="315" t="str">
        <f>IFERROR(IF(tab_MP[[#This Row],[prf_mp_ges]]&lt;&gt;"",tab_MP[[#This Row],[prf_mp_ges]],""),"")</f>
        <v/>
      </c>
      <c r="H124" s="362"/>
      <c r="I124" s="362"/>
      <c r="J124" s="363"/>
      <c r="K124" s="363"/>
      <c r="L124" s="208"/>
      <c r="M124" s="209"/>
      <c r="N124" s="106"/>
      <c r="O124" s="107" t="str">
        <f>IF(AND(tab_MD[[#This Row],[md_prf_erg]]&lt;&gt;"",tab_MD[[#This Row],[md_prf_bisher]]&gt;=0,tab_MD[[#This Row],[md_prf_zukunft]]&gt;=0),tab_MD[[#This Row],[md_prf_bisher]]+tab_MD[[#This Row],[md_prf_zukunft]],"")</f>
        <v/>
      </c>
      <c r="P124" s="297" t="str">
        <f>IF(tab_MD[[#This Row],[md_prf_erg]]="ja",tab_MD[[#This Row],[md_zuwf_bisher]],IF(tab_MD[[#This Row],[md_prf_erg]]="nein",0,IF(tab_MD[[#This Row],[md_prf_erg]]="teilweise",-1,"")))</f>
        <v/>
      </c>
      <c r="Q124" s="297" t="str">
        <f>IF(tab_MD[[#This Row],[md_prf_erg]]="ja",tab_MD[[#This Row],[md_zuwf_zukunft]],IF(tab_MD[[#This Row],[md_prf_erg]]="nein",0,IF(tab_MD[[#This Row],[md_prf_erg]]="teilweise",-1,"")))</f>
        <v/>
      </c>
      <c r="R124" s="110"/>
      <c r="S124" s="108" t="b">
        <f>AND(OR(AND(tab_MD[[#This Row],[md_zuwf_bisher]]="",tab_MD[[#This Row],[md_zuwf_zukunft]]=""),AND(OR(tab_MD[[#This Row],[md_zuwf_bisher]]&lt;&gt;"",tab_MD[[#This Row],[md_zuwf_zukunft]]&lt;&gt;""),tab_MD[[#This Row],[md_prf_erg]]&lt;&gt;"")),tab_MD[[#This Row],[md_prf_bisher]]&lt;&gt;-1,tab_MD[[#This Row],[md_prf_zukunft]]&lt;&gt;-1)</f>
        <v>1</v>
      </c>
      <c r="T124" s="219" t="str">
        <f>IF(tab_MD[[#This Row],[md_gegenstand]]&lt;&gt;"",IF(SUM(tab_MD[[#This Row],[md_kosten_bisher]:[md_zuwf_zukunft]])&gt;0,"ja","nein"),"")</f>
        <v/>
      </c>
    </row>
    <row r="125" spans="1:20" ht="48" hidden="1" customHeight="1" x14ac:dyDescent="0.3">
      <c r="A125" s="90">
        <f t="shared" si="2"/>
        <v>123</v>
      </c>
      <c r="B125" s="195" t="str">
        <f>IFERROR(IF(tab_MP[[#This Row],[mp_gegenstand]]&lt;&gt;"",tab_MP[[#This Row],[mp_gegenstand]],""),"")</f>
        <v/>
      </c>
      <c r="C125" s="196" t="str">
        <f>IFERROR(IF(tab_MP[[#This Row],[mp_kategorie]]&lt;&gt;"",tab_MP[[#This Row],[mp_kategorie]],""),"")</f>
        <v/>
      </c>
      <c r="D125" s="196" t="str">
        <f>IFERROR(IF(tab_MP[[#This Row],[mp_subkategorie]]&lt;&gt;"",tab_MP[[#This Row],[mp_subkategorie]],""),"")</f>
        <v/>
      </c>
      <c r="E125" s="196" t="str">
        <f>IFERROR(IF(tab_MP[[#This Row],[mp_ort]]&lt;&gt;"",tab_MP[[#This Row],[mp_ort]],""),"")</f>
        <v/>
      </c>
      <c r="F125" s="369" t="str">
        <f>IFERROR(IF(tab_MP[[#This Row],[mp_beschreibung]]&lt;&gt;"",tab_MP[[#This Row],[mp_beschreibung]],""),"")</f>
        <v/>
      </c>
      <c r="G125" s="315" t="str">
        <f>IFERROR(IF(tab_MP[[#This Row],[prf_mp_ges]]&lt;&gt;"",tab_MP[[#This Row],[prf_mp_ges]],""),"")</f>
        <v/>
      </c>
      <c r="H125" s="362"/>
      <c r="I125" s="362"/>
      <c r="J125" s="363"/>
      <c r="K125" s="363"/>
      <c r="L125" s="208"/>
      <c r="M125" s="209"/>
      <c r="N125" s="103"/>
      <c r="O125" s="104" t="str">
        <f>IF(AND(tab_MD[[#This Row],[md_prf_erg]]&lt;&gt;"",tab_MD[[#This Row],[md_prf_bisher]]&gt;=0,tab_MD[[#This Row],[md_prf_zukunft]]&gt;=0),tab_MD[[#This Row],[md_prf_bisher]]+tab_MD[[#This Row],[md_prf_zukunft]],"")</f>
        <v/>
      </c>
      <c r="P125" s="296" t="str">
        <f>IF(tab_MD[[#This Row],[md_prf_erg]]="ja",tab_MD[[#This Row],[md_zuwf_bisher]],IF(tab_MD[[#This Row],[md_prf_erg]]="nein",0,IF(tab_MD[[#This Row],[md_prf_erg]]="teilweise",-1,"")))</f>
        <v/>
      </c>
      <c r="Q125" s="296" t="str">
        <f>IF(tab_MD[[#This Row],[md_prf_erg]]="ja",tab_MD[[#This Row],[md_zuwf_zukunft]],IF(tab_MD[[#This Row],[md_prf_erg]]="nein",0,IF(tab_MD[[#This Row],[md_prf_erg]]="teilweise",-1,"")))</f>
        <v/>
      </c>
      <c r="R125" s="110"/>
      <c r="S125" s="109" t="b">
        <f>AND(OR(AND(tab_MD[[#This Row],[md_zuwf_bisher]]="",tab_MD[[#This Row],[md_zuwf_zukunft]]=""),AND(OR(tab_MD[[#This Row],[md_zuwf_bisher]]&lt;&gt;"",tab_MD[[#This Row],[md_zuwf_zukunft]]&lt;&gt;""),tab_MD[[#This Row],[md_prf_erg]]&lt;&gt;"")),tab_MD[[#This Row],[md_prf_bisher]]&lt;&gt;-1,tab_MD[[#This Row],[md_prf_zukunft]]&lt;&gt;-1)</f>
        <v>1</v>
      </c>
      <c r="T125" s="219" t="str">
        <f>IF(tab_MD[[#This Row],[md_gegenstand]]&lt;&gt;"",IF(SUM(tab_MD[[#This Row],[md_kosten_bisher]:[md_zuwf_zukunft]])&gt;0,"ja","nein"),"")</f>
        <v/>
      </c>
    </row>
    <row r="126" spans="1:20" ht="48" hidden="1" customHeight="1" x14ac:dyDescent="0.3">
      <c r="A126" s="90">
        <f t="shared" si="2"/>
        <v>124</v>
      </c>
      <c r="B126" s="195" t="str">
        <f>IFERROR(IF(tab_MP[[#This Row],[mp_gegenstand]]&lt;&gt;"",tab_MP[[#This Row],[mp_gegenstand]],""),"")</f>
        <v/>
      </c>
      <c r="C126" s="196" t="str">
        <f>IFERROR(IF(tab_MP[[#This Row],[mp_kategorie]]&lt;&gt;"",tab_MP[[#This Row],[mp_kategorie]],""),"")</f>
        <v/>
      </c>
      <c r="D126" s="196" t="str">
        <f>IFERROR(IF(tab_MP[[#This Row],[mp_subkategorie]]&lt;&gt;"",tab_MP[[#This Row],[mp_subkategorie]],""),"")</f>
        <v/>
      </c>
      <c r="E126" s="196" t="str">
        <f>IFERROR(IF(tab_MP[[#This Row],[mp_ort]]&lt;&gt;"",tab_MP[[#This Row],[mp_ort]],""),"")</f>
        <v/>
      </c>
      <c r="F126" s="369" t="str">
        <f>IFERROR(IF(tab_MP[[#This Row],[mp_beschreibung]]&lt;&gt;"",tab_MP[[#This Row],[mp_beschreibung]],""),"")</f>
        <v/>
      </c>
      <c r="G126" s="315" t="str">
        <f>IFERROR(IF(tab_MP[[#This Row],[prf_mp_ges]]&lt;&gt;"",tab_MP[[#This Row],[prf_mp_ges]],""),"")</f>
        <v/>
      </c>
      <c r="H126" s="362"/>
      <c r="I126" s="362"/>
      <c r="J126" s="363"/>
      <c r="K126" s="363"/>
      <c r="L126" s="208"/>
      <c r="M126" s="209"/>
      <c r="N126" s="106"/>
      <c r="O126" s="107" t="str">
        <f>IF(AND(tab_MD[[#This Row],[md_prf_erg]]&lt;&gt;"",tab_MD[[#This Row],[md_prf_bisher]]&gt;=0,tab_MD[[#This Row],[md_prf_zukunft]]&gt;=0),tab_MD[[#This Row],[md_prf_bisher]]+tab_MD[[#This Row],[md_prf_zukunft]],"")</f>
        <v/>
      </c>
      <c r="P126" s="297" t="str">
        <f>IF(tab_MD[[#This Row],[md_prf_erg]]="ja",tab_MD[[#This Row],[md_zuwf_bisher]],IF(tab_MD[[#This Row],[md_prf_erg]]="nein",0,IF(tab_MD[[#This Row],[md_prf_erg]]="teilweise",-1,"")))</f>
        <v/>
      </c>
      <c r="Q126" s="297" t="str">
        <f>IF(tab_MD[[#This Row],[md_prf_erg]]="ja",tab_MD[[#This Row],[md_zuwf_zukunft]],IF(tab_MD[[#This Row],[md_prf_erg]]="nein",0,IF(tab_MD[[#This Row],[md_prf_erg]]="teilweise",-1,"")))</f>
        <v/>
      </c>
      <c r="R126" s="110"/>
      <c r="S126" s="108" t="b">
        <f>AND(OR(AND(tab_MD[[#This Row],[md_zuwf_bisher]]="",tab_MD[[#This Row],[md_zuwf_zukunft]]=""),AND(OR(tab_MD[[#This Row],[md_zuwf_bisher]]&lt;&gt;"",tab_MD[[#This Row],[md_zuwf_zukunft]]&lt;&gt;""),tab_MD[[#This Row],[md_prf_erg]]&lt;&gt;"")),tab_MD[[#This Row],[md_prf_bisher]]&lt;&gt;-1,tab_MD[[#This Row],[md_prf_zukunft]]&lt;&gt;-1)</f>
        <v>1</v>
      </c>
      <c r="T126" s="219" t="str">
        <f>IF(tab_MD[[#This Row],[md_gegenstand]]&lt;&gt;"",IF(SUM(tab_MD[[#This Row],[md_kosten_bisher]:[md_zuwf_zukunft]])&gt;0,"ja","nein"),"")</f>
        <v/>
      </c>
    </row>
    <row r="127" spans="1:20" ht="48" hidden="1" customHeight="1" x14ac:dyDescent="0.3">
      <c r="A127" s="90">
        <f t="shared" si="2"/>
        <v>125</v>
      </c>
      <c r="B127" s="195" t="str">
        <f>IFERROR(IF(tab_MP[[#This Row],[mp_gegenstand]]&lt;&gt;"",tab_MP[[#This Row],[mp_gegenstand]],""),"")</f>
        <v/>
      </c>
      <c r="C127" s="196" t="str">
        <f>IFERROR(IF(tab_MP[[#This Row],[mp_kategorie]]&lt;&gt;"",tab_MP[[#This Row],[mp_kategorie]],""),"")</f>
        <v/>
      </c>
      <c r="D127" s="196" t="str">
        <f>IFERROR(IF(tab_MP[[#This Row],[mp_subkategorie]]&lt;&gt;"",tab_MP[[#This Row],[mp_subkategorie]],""),"")</f>
        <v/>
      </c>
      <c r="E127" s="196" t="str">
        <f>IFERROR(IF(tab_MP[[#This Row],[mp_ort]]&lt;&gt;"",tab_MP[[#This Row],[mp_ort]],""),"")</f>
        <v/>
      </c>
      <c r="F127" s="369" t="str">
        <f>IFERROR(IF(tab_MP[[#This Row],[mp_beschreibung]]&lt;&gt;"",tab_MP[[#This Row],[mp_beschreibung]],""),"")</f>
        <v/>
      </c>
      <c r="G127" s="315" t="str">
        <f>IFERROR(IF(tab_MP[[#This Row],[prf_mp_ges]]&lt;&gt;"",tab_MP[[#This Row],[prf_mp_ges]],""),"")</f>
        <v/>
      </c>
      <c r="H127" s="362"/>
      <c r="I127" s="362"/>
      <c r="J127" s="363"/>
      <c r="K127" s="363"/>
      <c r="L127" s="208"/>
      <c r="M127" s="209"/>
      <c r="N127" s="103"/>
      <c r="O127" s="104" t="str">
        <f>IF(AND(tab_MD[[#This Row],[md_prf_erg]]&lt;&gt;"",tab_MD[[#This Row],[md_prf_bisher]]&gt;=0,tab_MD[[#This Row],[md_prf_zukunft]]&gt;=0),tab_MD[[#This Row],[md_prf_bisher]]+tab_MD[[#This Row],[md_prf_zukunft]],"")</f>
        <v/>
      </c>
      <c r="P127" s="296" t="str">
        <f>IF(tab_MD[[#This Row],[md_prf_erg]]="ja",tab_MD[[#This Row],[md_zuwf_bisher]],IF(tab_MD[[#This Row],[md_prf_erg]]="nein",0,IF(tab_MD[[#This Row],[md_prf_erg]]="teilweise",-1,"")))</f>
        <v/>
      </c>
      <c r="Q127" s="296" t="str">
        <f>IF(tab_MD[[#This Row],[md_prf_erg]]="ja",tab_MD[[#This Row],[md_zuwf_zukunft]],IF(tab_MD[[#This Row],[md_prf_erg]]="nein",0,IF(tab_MD[[#This Row],[md_prf_erg]]="teilweise",-1,"")))</f>
        <v/>
      </c>
      <c r="R127" s="110"/>
      <c r="S127" s="109" t="b">
        <f>AND(OR(AND(tab_MD[[#This Row],[md_zuwf_bisher]]="",tab_MD[[#This Row],[md_zuwf_zukunft]]=""),AND(OR(tab_MD[[#This Row],[md_zuwf_bisher]]&lt;&gt;"",tab_MD[[#This Row],[md_zuwf_zukunft]]&lt;&gt;""),tab_MD[[#This Row],[md_prf_erg]]&lt;&gt;"")),tab_MD[[#This Row],[md_prf_bisher]]&lt;&gt;-1,tab_MD[[#This Row],[md_prf_zukunft]]&lt;&gt;-1)</f>
        <v>1</v>
      </c>
      <c r="T127" s="219" t="str">
        <f>IF(tab_MD[[#This Row],[md_gegenstand]]&lt;&gt;"",IF(SUM(tab_MD[[#This Row],[md_kosten_bisher]:[md_zuwf_zukunft]])&gt;0,"ja","nein"),"")</f>
        <v/>
      </c>
    </row>
    <row r="128" spans="1:20" ht="48" hidden="1" customHeight="1" x14ac:dyDescent="0.3">
      <c r="A128" s="90">
        <f t="shared" si="2"/>
        <v>126</v>
      </c>
      <c r="B128" s="195" t="str">
        <f>IFERROR(IF(tab_MP[[#This Row],[mp_gegenstand]]&lt;&gt;"",tab_MP[[#This Row],[mp_gegenstand]],""),"")</f>
        <v/>
      </c>
      <c r="C128" s="196" t="str">
        <f>IFERROR(IF(tab_MP[[#This Row],[mp_kategorie]]&lt;&gt;"",tab_MP[[#This Row],[mp_kategorie]],""),"")</f>
        <v/>
      </c>
      <c r="D128" s="196" t="str">
        <f>IFERROR(IF(tab_MP[[#This Row],[mp_subkategorie]]&lt;&gt;"",tab_MP[[#This Row],[mp_subkategorie]],""),"")</f>
        <v/>
      </c>
      <c r="E128" s="196" t="str">
        <f>IFERROR(IF(tab_MP[[#This Row],[mp_ort]]&lt;&gt;"",tab_MP[[#This Row],[mp_ort]],""),"")</f>
        <v/>
      </c>
      <c r="F128" s="369" t="str">
        <f>IFERROR(IF(tab_MP[[#This Row],[mp_beschreibung]]&lt;&gt;"",tab_MP[[#This Row],[mp_beschreibung]],""),"")</f>
        <v/>
      </c>
      <c r="G128" s="315" t="str">
        <f>IFERROR(IF(tab_MP[[#This Row],[prf_mp_ges]]&lt;&gt;"",tab_MP[[#This Row],[prf_mp_ges]],""),"")</f>
        <v/>
      </c>
      <c r="H128" s="362"/>
      <c r="I128" s="362"/>
      <c r="J128" s="363"/>
      <c r="K128" s="363"/>
      <c r="L128" s="208"/>
      <c r="M128" s="209"/>
      <c r="N128" s="106"/>
      <c r="O128" s="107" t="str">
        <f>IF(AND(tab_MD[[#This Row],[md_prf_erg]]&lt;&gt;"",tab_MD[[#This Row],[md_prf_bisher]]&gt;=0,tab_MD[[#This Row],[md_prf_zukunft]]&gt;=0),tab_MD[[#This Row],[md_prf_bisher]]+tab_MD[[#This Row],[md_prf_zukunft]],"")</f>
        <v/>
      </c>
      <c r="P128" s="297" t="str">
        <f>IF(tab_MD[[#This Row],[md_prf_erg]]="ja",tab_MD[[#This Row],[md_zuwf_bisher]],IF(tab_MD[[#This Row],[md_prf_erg]]="nein",0,IF(tab_MD[[#This Row],[md_prf_erg]]="teilweise",-1,"")))</f>
        <v/>
      </c>
      <c r="Q128" s="297" t="str">
        <f>IF(tab_MD[[#This Row],[md_prf_erg]]="ja",tab_MD[[#This Row],[md_zuwf_zukunft]],IF(tab_MD[[#This Row],[md_prf_erg]]="nein",0,IF(tab_MD[[#This Row],[md_prf_erg]]="teilweise",-1,"")))</f>
        <v/>
      </c>
      <c r="R128" s="110"/>
      <c r="S128" s="108" t="b">
        <f>AND(OR(AND(tab_MD[[#This Row],[md_zuwf_bisher]]="",tab_MD[[#This Row],[md_zuwf_zukunft]]=""),AND(OR(tab_MD[[#This Row],[md_zuwf_bisher]]&lt;&gt;"",tab_MD[[#This Row],[md_zuwf_zukunft]]&lt;&gt;""),tab_MD[[#This Row],[md_prf_erg]]&lt;&gt;"")),tab_MD[[#This Row],[md_prf_bisher]]&lt;&gt;-1,tab_MD[[#This Row],[md_prf_zukunft]]&lt;&gt;-1)</f>
        <v>1</v>
      </c>
      <c r="T128" s="219" t="str">
        <f>IF(tab_MD[[#This Row],[md_gegenstand]]&lt;&gt;"",IF(SUM(tab_MD[[#This Row],[md_kosten_bisher]:[md_zuwf_zukunft]])&gt;0,"ja","nein"),"")</f>
        <v/>
      </c>
    </row>
    <row r="129" spans="1:20" ht="48" hidden="1" customHeight="1" x14ac:dyDescent="0.3">
      <c r="A129" s="90">
        <f t="shared" si="2"/>
        <v>127</v>
      </c>
      <c r="B129" s="195" t="str">
        <f>IFERROR(IF(tab_MP[[#This Row],[mp_gegenstand]]&lt;&gt;"",tab_MP[[#This Row],[mp_gegenstand]],""),"")</f>
        <v/>
      </c>
      <c r="C129" s="196" t="str">
        <f>IFERROR(IF(tab_MP[[#This Row],[mp_kategorie]]&lt;&gt;"",tab_MP[[#This Row],[mp_kategorie]],""),"")</f>
        <v/>
      </c>
      <c r="D129" s="196" t="str">
        <f>IFERROR(IF(tab_MP[[#This Row],[mp_subkategorie]]&lt;&gt;"",tab_MP[[#This Row],[mp_subkategorie]],""),"")</f>
        <v/>
      </c>
      <c r="E129" s="196" t="str">
        <f>IFERROR(IF(tab_MP[[#This Row],[mp_ort]]&lt;&gt;"",tab_MP[[#This Row],[mp_ort]],""),"")</f>
        <v/>
      </c>
      <c r="F129" s="369" t="str">
        <f>IFERROR(IF(tab_MP[[#This Row],[mp_beschreibung]]&lt;&gt;"",tab_MP[[#This Row],[mp_beschreibung]],""),"")</f>
        <v/>
      </c>
      <c r="G129" s="315" t="str">
        <f>IFERROR(IF(tab_MP[[#This Row],[prf_mp_ges]]&lt;&gt;"",tab_MP[[#This Row],[prf_mp_ges]],""),"")</f>
        <v/>
      </c>
      <c r="H129" s="362"/>
      <c r="I129" s="362"/>
      <c r="J129" s="363"/>
      <c r="K129" s="363"/>
      <c r="L129" s="208"/>
      <c r="M129" s="209"/>
      <c r="N129" s="103"/>
      <c r="O129" s="104" t="str">
        <f>IF(AND(tab_MD[[#This Row],[md_prf_erg]]&lt;&gt;"",tab_MD[[#This Row],[md_prf_bisher]]&gt;=0,tab_MD[[#This Row],[md_prf_zukunft]]&gt;=0),tab_MD[[#This Row],[md_prf_bisher]]+tab_MD[[#This Row],[md_prf_zukunft]],"")</f>
        <v/>
      </c>
      <c r="P129" s="296" t="str">
        <f>IF(tab_MD[[#This Row],[md_prf_erg]]="ja",tab_MD[[#This Row],[md_zuwf_bisher]],IF(tab_MD[[#This Row],[md_prf_erg]]="nein",0,IF(tab_MD[[#This Row],[md_prf_erg]]="teilweise",-1,"")))</f>
        <v/>
      </c>
      <c r="Q129" s="296" t="str">
        <f>IF(tab_MD[[#This Row],[md_prf_erg]]="ja",tab_MD[[#This Row],[md_zuwf_zukunft]],IF(tab_MD[[#This Row],[md_prf_erg]]="nein",0,IF(tab_MD[[#This Row],[md_prf_erg]]="teilweise",-1,"")))</f>
        <v/>
      </c>
      <c r="R129" s="110"/>
      <c r="S129" s="109" t="b">
        <f>AND(OR(AND(tab_MD[[#This Row],[md_zuwf_bisher]]="",tab_MD[[#This Row],[md_zuwf_zukunft]]=""),AND(OR(tab_MD[[#This Row],[md_zuwf_bisher]]&lt;&gt;"",tab_MD[[#This Row],[md_zuwf_zukunft]]&lt;&gt;""),tab_MD[[#This Row],[md_prf_erg]]&lt;&gt;"")),tab_MD[[#This Row],[md_prf_bisher]]&lt;&gt;-1,tab_MD[[#This Row],[md_prf_zukunft]]&lt;&gt;-1)</f>
        <v>1</v>
      </c>
      <c r="T129" s="219" t="str">
        <f>IF(tab_MD[[#This Row],[md_gegenstand]]&lt;&gt;"",IF(SUM(tab_MD[[#This Row],[md_kosten_bisher]:[md_zuwf_zukunft]])&gt;0,"ja","nein"),"")</f>
        <v/>
      </c>
    </row>
    <row r="130" spans="1:20" ht="48" hidden="1" customHeight="1" x14ac:dyDescent="0.3">
      <c r="A130" s="90">
        <f t="shared" si="2"/>
        <v>128</v>
      </c>
      <c r="B130" s="195" t="str">
        <f>IFERROR(IF(tab_MP[[#This Row],[mp_gegenstand]]&lt;&gt;"",tab_MP[[#This Row],[mp_gegenstand]],""),"")</f>
        <v/>
      </c>
      <c r="C130" s="196" t="str">
        <f>IFERROR(IF(tab_MP[[#This Row],[mp_kategorie]]&lt;&gt;"",tab_MP[[#This Row],[mp_kategorie]],""),"")</f>
        <v/>
      </c>
      <c r="D130" s="196" t="str">
        <f>IFERROR(IF(tab_MP[[#This Row],[mp_subkategorie]]&lt;&gt;"",tab_MP[[#This Row],[mp_subkategorie]],""),"")</f>
        <v/>
      </c>
      <c r="E130" s="196" t="str">
        <f>IFERROR(IF(tab_MP[[#This Row],[mp_ort]]&lt;&gt;"",tab_MP[[#This Row],[mp_ort]],""),"")</f>
        <v/>
      </c>
      <c r="F130" s="369" t="str">
        <f>IFERROR(IF(tab_MP[[#This Row],[mp_beschreibung]]&lt;&gt;"",tab_MP[[#This Row],[mp_beschreibung]],""),"")</f>
        <v/>
      </c>
      <c r="G130" s="315" t="str">
        <f>IFERROR(IF(tab_MP[[#This Row],[prf_mp_ges]]&lt;&gt;"",tab_MP[[#This Row],[prf_mp_ges]],""),"")</f>
        <v/>
      </c>
      <c r="H130" s="362"/>
      <c r="I130" s="362"/>
      <c r="J130" s="363"/>
      <c r="K130" s="363"/>
      <c r="L130" s="208"/>
      <c r="M130" s="209"/>
      <c r="N130" s="106"/>
      <c r="O130" s="107" t="str">
        <f>IF(AND(tab_MD[[#This Row],[md_prf_erg]]&lt;&gt;"",tab_MD[[#This Row],[md_prf_bisher]]&gt;=0,tab_MD[[#This Row],[md_prf_zukunft]]&gt;=0),tab_MD[[#This Row],[md_prf_bisher]]+tab_MD[[#This Row],[md_prf_zukunft]],"")</f>
        <v/>
      </c>
      <c r="P130" s="297" t="str">
        <f>IF(tab_MD[[#This Row],[md_prf_erg]]="ja",tab_MD[[#This Row],[md_zuwf_bisher]],IF(tab_MD[[#This Row],[md_prf_erg]]="nein",0,IF(tab_MD[[#This Row],[md_prf_erg]]="teilweise",-1,"")))</f>
        <v/>
      </c>
      <c r="Q130" s="297" t="str">
        <f>IF(tab_MD[[#This Row],[md_prf_erg]]="ja",tab_MD[[#This Row],[md_zuwf_zukunft]],IF(tab_MD[[#This Row],[md_prf_erg]]="nein",0,IF(tab_MD[[#This Row],[md_prf_erg]]="teilweise",-1,"")))</f>
        <v/>
      </c>
      <c r="R130" s="110"/>
      <c r="S130" s="108" t="b">
        <f>AND(OR(AND(tab_MD[[#This Row],[md_zuwf_bisher]]="",tab_MD[[#This Row],[md_zuwf_zukunft]]=""),AND(OR(tab_MD[[#This Row],[md_zuwf_bisher]]&lt;&gt;"",tab_MD[[#This Row],[md_zuwf_zukunft]]&lt;&gt;""),tab_MD[[#This Row],[md_prf_erg]]&lt;&gt;"")),tab_MD[[#This Row],[md_prf_bisher]]&lt;&gt;-1,tab_MD[[#This Row],[md_prf_zukunft]]&lt;&gt;-1)</f>
        <v>1</v>
      </c>
      <c r="T130" s="219" t="str">
        <f>IF(tab_MD[[#This Row],[md_gegenstand]]&lt;&gt;"",IF(SUM(tab_MD[[#This Row],[md_kosten_bisher]:[md_zuwf_zukunft]])&gt;0,"ja","nein"),"")</f>
        <v/>
      </c>
    </row>
    <row r="131" spans="1:20" ht="48" hidden="1" customHeight="1" x14ac:dyDescent="0.3">
      <c r="A131" s="90">
        <f t="shared" si="2"/>
        <v>129</v>
      </c>
      <c r="B131" s="195" t="str">
        <f>IFERROR(IF(tab_MP[[#This Row],[mp_gegenstand]]&lt;&gt;"",tab_MP[[#This Row],[mp_gegenstand]],""),"")</f>
        <v/>
      </c>
      <c r="C131" s="196" t="str">
        <f>IFERROR(IF(tab_MP[[#This Row],[mp_kategorie]]&lt;&gt;"",tab_MP[[#This Row],[mp_kategorie]],""),"")</f>
        <v/>
      </c>
      <c r="D131" s="196" t="str">
        <f>IFERROR(IF(tab_MP[[#This Row],[mp_subkategorie]]&lt;&gt;"",tab_MP[[#This Row],[mp_subkategorie]],""),"")</f>
        <v/>
      </c>
      <c r="E131" s="196" t="str">
        <f>IFERROR(IF(tab_MP[[#This Row],[mp_ort]]&lt;&gt;"",tab_MP[[#This Row],[mp_ort]],""),"")</f>
        <v/>
      </c>
      <c r="F131" s="369" t="str">
        <f>IFERROR(IF(tab_MP[[#This Row],[mp_beschreibung]]&lt;&gt;"",tab_MP[[#This Row],[mp_beschreibung]],""),"")</f>
        <v/>
      </c>
      <c r="G131" s="315" t="str">
        <f>IFERROR(IF(tab_MP[[#This Row],[prf_mp_ges]]&lt;&gt;"",tab_MP[[#This Row],[prf_mp_ges]],""),"")</f>
        <v/>
      </c>
      <c r="H131" s="362"/>
      <c r="I131" s="362"/>
      <c r="J131" s="363"/>
      <c r="K131" s="363"/>
      <c r="L131" s="208"/>
      <c r="M131" s="209"/>
      <c r="N131" s="103"/>
      <c r="O131" s="104" t="str">
        <f>IF(AND(tab_MD[[#This Row],[md_prf_erg]]&lt;&gt;"",tab_MD[[#This Row],[md_prf_bisher]]&gt;=0,tab_MD[[#This Row],[md_prf_zukunft]]&gt;=0),tab_MD[[#This Row],[md_prf_bisher]]+tab_MD[[#This Row],[md_prf_zukunft]],"")</f>
        <v/>
      </c>
      <c r="P131" s="296" t="str">
        <f>IF(tab_MD[[#This Row],[md_prf_erg]]="ja",tab_MD[[#This Row],[md_zuwf_bisher]],IF(tab_MD[[#This Row],[md_prf_erg]]="nein",0,IF(tab_MD[[#This Row],[md_prf_erg]]="teilweise",-1,"")))</f>
        <v/>
      </c>
      <c r="Q131" s="296" t="str">
        <f>IF(tab_MD[[#This Row],[md_prf_erg]]="ja",tab_MD[[#This Row],[md_zuwf_zukunft]],IF(tab_MD[[#This Row],[md_prf_erg]]="nein",0,IF(tab_MD[[#This Row],[md_prf_erg]]="teilweise",-1,"")))</f>
        <v/>
      </c>
      <c r="R131" s="110"/>
      <c r="S131" s="109" t="b">
        <f>AND(OR(AND(tab_MD[[#This Row],[md_zuwf_bisher]]="",tab_MD[[#This Row],[md_zuwf_zukunft]]=""),AND(OR(tab_MD[[#This Row],[md_zuwf_bisher]]&lt;&gt;"",tab_MD[[#This Row],[md_zuwf_zukunft]]&lt;&gt;""),tab_MD[[#This Row],[md_prf_erg]]&lt;&gt;"")),tab_MD[[#This Row],[md_prf_bisher]]&lt;&gt;-1,tab_MD[[#This Row],[md_prf_zukunft]]&lt;&gt;-1)</f>
        <v>1</v>
      </c>
      <c r="T131" s="219" t="str">
        <f>IF(tab_MD[[#This Row],[md_gegenstand]]&lt;&gt;"",IF(SUM(tab_MD[[#This Row],[md_kosten_bisher]:[md_zuwf_zukunft]])&gt;0,"ja","nein"),"")</f>
        <v/>
      </c>
    </row>
    <row r="132" spans="1:20" ht="48" hidden="1" customHeight="1" x14ac:dyDescent="0.3">
      <c r="A132" s="90">
        <f t="shared" si="2"/>
        <v>130</v>
      </c>
      <c r="B132" s="195" t="str">
        <f>IFERROR(IF(tab_MP[[#This Row],[mp_gegenstand]]&lt;&gt;"",tab_MP[[#This Row],[mp_gegenstand]],""),"")</f>
        <v/>
      </c>
      <c r="C132" s="196" t="str">
        <f>IFERROR(IF(tab_MP[[#This Row],[mp_kategorie]]&lt;&gt;"",tab_MP[[#This Row],[mp_kategorie]],""),"")</f>
        <v/>
      </c>
      <c r="D132" s="196" t="str">
        <f>IFERROR(IF(tab_MP[[#This Row],[mp_subkategorie]]&lt;&gt;"",tab_MP[[#This Row],[mp_subkategorie]],""),"")</f>
        <v/>
      </c>
      <c r="E132" s="196" t="str">
        <f>IFERROR(IF(tab_MP[[#This Row],[mp_ort]]&lt;&gt;"",tab_MP[[#This Row],[mp_ort]],""),"")</f>
        <v/>
      </c>
      <c r="F132" s="369" t="str">
        <f>IFERROR(IF(tab_MP[[#This Row],[mp_beschreibung]]&lt;&gt;"",tab_MP[[#This Row],[mp_beschreibung]],""),"")</f>
        <v/>
      </c>
      <c r="G132" s="315" t="str">
        <f>IFERROR(IF(tab_MP[[#This Row],[prf_mp_ges]]&lt;&gt;"",tab_MP[[#This Row],[prf_mp_ges]],""),"")</f>
        <v/>
      </c>
      <c r="H132" s="362"/>
      <c r="I132" s="362"/>
      <c r="J132" s="363"/>
      <c r="K132" s="363"/>
      <c r="L132" s="208"/>
      <c r="M132" s="209"/>
      <c r="N132" s="106"/>
      <c r="O132" s="107" t="str">
        <f>IF(AND(tab_MD[[#This Row],[md_prf_erg]]&lt;&gt;"",tab_MD[[#This Row],[md_prf_bisher]]&gt;=0,tab_MD[[#This Row],[md_prf_zukunft]]&gt;=0),tab_MD[[#This Row],[md_prf_bisher]]+tab_MD[[#This Row],[md_prf_zukunft]],"")</f>
        <v/>
      </c>
      <c r="P132" s="297" t="str">
        <f>IF(tab_MD[[#This Row],[md_prf_erg]]="ja",tab_MD[[#This Row],[md_zuwf_bisher]],IF(tab_MD[[#This Row],[md_prf_erg]]="nein",0,IF(tab_MD[[#This Row],[md_prf_erg]]="teilweise",-1,"")))</f>
        <v/>
      </c>
      <c r="Q132" s="297" t="str">
        <f>IF(tab_MD[[#This Row],[md_prf_erg]]="ja",tab_MD[[#This Row],[md_zuwf_zukunft]],IF(tab_MD[[#This Row],[md_prf_erg]]="nein",0,IF(tab_MD[[#This Row],[md_prf_erg]]="teilweise",-1,"")))</f>
        <v/>
      </c>
      <c r="R132" s="110"/>
      <c r="S132" s="108" t="b">
        <f>AND(OR(AND(tab_MD[[#This Row],[md_zuwf_bisher]]="",tab_MD[[#This Row],[md_zuwf_zukunft]]=""),AND(OR(tab_MD[[#This Row],[md_zuwf_bisher]]&lt;&gt;"",tab_MD[[#This Row],[md_zuwf_zukunft]]&lt;&gt;""),tab_MD[[#This Row],[md_prf_erg]]&lt;&gt;"")),tab_MD[[#This Row],[md_prf_bisher]]&lt;&gt;-1,tab_MD[[#This Row],[md_prf_zukunft]]&lt;&gt;-1)</f>
        <v>1</v>
      </c>
      <c r="T132" s="219" t="str">
        <f>IF(tab_MD[[#This Row],[md_gegenstand]]&lt;&gt;"",IF(SUM(tab_MD[[#This Row],[md_kosten_bisher]:[md_zuwf_zukunft]])&gt;0,"ja","nein"),"")</f>
        <v/>
      </c>
    </row>
    <row r="133" spans="1:20" ht="48" hidden="1" customHeight="1" x14ac:dyDescent="0.3">
      <c r="A133" s="90">
        <f t="shared" si="2"/>
        <v>131</v>
      </c>
      <c r="B133" s="195" t="str">
        <f>IFERROR(IF(tab_MP[[#This Row],[mp_gegenstand]]&lt;&gt;"",tab_MP[[#This Row],[mp_gegenstand]],""),"")</f>
        <v/>
      </c>
      <c r="C133" s="196" t="str">
        <f>IFERROR(IF(tab_MP[[#This Row],[mp_kategorie]]&lt;&gt;"",tab_MP[[#This Row],[mp_kategorie]],""),"")</f>
        <v/>
      </c>
      <c r="D133" s="196" t="str">
        <f>IFERROR(IF(tab_MP[[#This Row],[mp_subkategorie]]&lt;&gt;"",tab_MP[[#This Row],[mp_subkategorie]],""),"")</f>
        <v/>
      </c>
      <c r="E133" s="196" t="str">
        <f>IFERROR(IF(tab_MP[[#This Row],[mp_ort]]&lt;&gt;"",tab_MP[[#This Row],[mp_ort]],""),"")</f>
        <v/>
      </c>
      <c r="F133" s="369" t="str">
        <f>IFERROR(IF(tab_MP[[#This Row],[mp_beschreibung]]&lt;&gt;"",tab_MP[[#This Row],[mp_beschreibung]],""),"")</f>
        <v/>
      </c>
      <c r="G133" s="315" t="str">
        <f>IFERROR(IF(tab_MP[[#This Row],[prf_mp_ges]]&lt;&gt;"",tab_MP[[#This Row],[prf_mp_ges]],""),"")</f>
        <v/>
      </c>
      <c r="H133" s="362"/>
      <c r="I133" s="362"/>
      <c r="J133" s="363"/>
      <c r="K133" s="363"/>
      <c r="L133" s="208"/>
      <c r="M133" s="209"/>
      <c r="N133" s="103"/>
      <c r="O133" s="104" t="str">
        <f>IF(AND(tab_MD[[#This Row],[md_prf_erg]]&lt;&gt;"",tab_MD[[#This Row],[md_prf_bisher]]&gt;=0,tab_MD[[#This Row],[md_prf_zukunft]]&gt;=0),tab_MD[[#This Row],[md_prf_bisher]]+tab_MD[[#This Row],[md_prf_zukunft]],"")</f>
        <v/>
      </c>
      <c r="P133" s="296" t="str">
        <f>IF(tab_MD[[#This Row],[md_prf_erg]]="ja",tab_MD[[#This Row],[md_zuwf_bisher]],IF(tab_MD[[#This Row],[md_prf_erg]]="nein",0,IF(tab_MD[[#This Row],[md_prf_erg]]="teilweise",-1,"")))</f>
        <v/>
      </c>
      <c r="Q133" s="296" t="str">
        <f>IF(tab_MD[[#This Row],[md_prf_erg]]="ja",tab_MD[[#This Row],[md_zuwf_zukunft]],IF(tab_MD[[#This Row],[md_prf_erg]]="nein",0,IF(tab_MD[[#This Row],[md_prf_erg]]="teilweise",-1,"")))</f>
        <v/>
      </c>
      <c r="R133" s="110"/>
      <c r="S133" s="109" t="b">
        <f>AND(OR(AND(tab_MD[[#This Row],[md_zuwf_bisher]]="",tab_MD[[#This Row],[md_zuwf_zukunft]]=""),AND(OR(tab_MD[[#This Row],[md_zuwf_bisher]]&lt;&gt;"",tab_MD[[#This Row],[md_zuwf_zukunft]]&lt;&gt;""),tab_MD[[#This Row],[md_prf_erg]]&lt;&gt;"")),tab_MD[[#This Row],[md_prf_bisher]]&lt;&gt;-1,tab_MD[[#This Row],[md_prf_zukunft]]&lt;&gt;-1)</f>
        <v>1</v>
      </c>
      <c r="T133" s="219" t="str">
        <f>IF(tab_MD[[#This Row],[md_gegenstand]]&lt;&gt;"",IF(SUM(tab_MD[[#This Row],[md_kosten_bisher]:[md_zuwf_zukunft]])&gt;0,"ja","nein"),"")</f>
        <v/>
      </c>
    </row>
    <row r="134" spans="1:20" ht="48" hidden="1" customHeight="1" x14ac:dyDescent="0.3">
      <c r="A134" s="90">
        <f t="shared" si="2"/>
        <v>132</v>
      </c>
      <c r="B134" s="195" t="str">
        <f>IFERROR(IF(tab_MP[[#This Row],[mp_gegenstand]]&lt;&gt;"",tab_MP[[#This Row],[mp_gegenstand]],""),"")</f>
        <v/>
      </c>
      <c r="C134" s="196" t="str">
        <f>IFERROR(IF(tab_MP[[#This Row],[mp_kategorie]]&lt;&gt;"",tab_MP[[#This Row],[mp_kategorie]],""),"")</f>
        <v/>
      </c>
      <c r="D134" s="196" t="str">
        <f>IFERROR(IF(tab_MP[[#This Row],[mp_subkategorie]]&lt;&gt;"",tab_MP[[#This Row],[mp_subkategorie]],""),"")</f>
        <v/>
      </c>
      <c r="E134" s="196" t="str">
        <f>IFERROR(IF(tab_MP[[#This Row],[mp_ort]]&lt;&gt;"",tab_MP[[#This Row],[mp_ort]],""),"")</f>
        <v/>
      </c>
      <c r="F134" s="369" t="str">
        <f>IFERROR(IF(tab_MP[[#This Row],[mp_beschreibung]]&lt;&gt;"",tab_MP[[#This Row],[mp_beschreibung]],""),"")</f>
        <v/>
      </c>
      <c r="G134" s="315" t="str">
        <f>IFERROR(IF(tab_MP[[#This Row],[prf_mp_ges]]&lt;&gt;"",tab_MP[[#This Row],[prf_mp_ges]],""),"")</f>
        <v/>
      </c>
      <c r="H134" s="362"/>
      <c r="I134" s="362"/>
      <c r="J134" s="363"/>
      <c r="K134" s="363"/>
      <c r="L134" s="208"/>
      <c r="M134" s="209"/>
      <c r="N134" s="106"/>
      <c r="O134" s="107" t="str">
        <f>IF(AND(tab_MD[[#This Row],[md_prf_erg]]&lt;&gt;"",tab_MD[[#This Row],[md_prf_bisher]]&gt;=0,tab_MD[[#This Row],[md_prf_zukunft]]&gt;=0),tab_MD[[#This Row],[md_prf_bisher]]+tab_MD[[#This Row],[md_prf_zukunft]],"")</f>
        <v/>
      </c>
      <c r="P134" s="297" t="str">
        <f>IF(tab_MD[[#This Row],[md_prf_erg]]="ja",tab_MD[[#This Row],[md_zuwf_bisher]],IF(tab_MD[[#This Row],[md_prf_erg]]="nein",0,IF(tab_MD[[#This Row],[md_prf_erg]]="teilweise",-1,"")))</f>
        <v/>
      </c>
      <c r="Q134" s="297" t="str">
        <f>IF(tab_MD[[#This Row],[md_prf_erg]]="ja",tab_MD[[#This Row],[md_zuwf_zukunft]],IF(tab_MD[[#This Row],[md_prf_erg]]="nein",0,IF(tab_MD[[#This Row],[md_prf_erg]]="teilweise",-1,"")))</f>
        <v/>
      </c>
      <c r="R134" s="110"/>
      <c r="S134" s="108" t="b">
        <f>AND(OR(AND(tab_MD[[#This Row],[md_zuwf_bisher]]="",tab_MD[[#This Row],[md_zuwf_zukunft]]=""),AND(OR(tab_MD[[#This Row],[md_zuwf_bisher]]&lt;&gt;"",tab_MD[[#This Row],[md_zuwf_zukunft]]&lt;&gt;""),tab_MD[[#This Row],[md_prf_erg]]&lt;&gt;"")),tab_MD[[#This Row],[md_prf_bisher]]&lt;&gt;-1,tab_MD[[#This Row],[md_prf_zukunft]]&lt;&gt;-1)</f>
        <v>1</v>
      </c>
      <c r="T134" s="219" t="str">
        <f>IF(tab_MD[[#This Row],[md_gegenstand]]&lt;&gt;"",IF(SUM(tab_MD[[#This Row],[md_kosten_bisher]:[md_zuwf_zukunft]])&gt;0,"ja","nein"),"")</f>
        <v/>
      </c>
    </row>
    <row r="135" spans="1:20" ht="48" hidden="1" customHeight="1" x14ac:dyDescent="0.3">
      <c r="A135" s="90">
        <f t="shared" si="2"/>
        <v>133</v>
      </c>
      <c r="B135" s="195" t="str">
        <f>IFERROR(IF(tab_MP[[#This Row],[mp_gegenstand]]&lt;&gt;"",tab_MP[[#This Row],[mp_gegenstand]],""),"")</f>
        <v/>
      </c>
      <c r="C135" s="196" t="str">
        <f>IFERROR(IF(tab_MP[[#This Row],[mp_kategorie]]&lt;&gt;"",tab_MP[[#This Row],[mp_kategorie]],""),"")</f>
        <v/>
      </c>
      <c r="D135" s="196" t="str">
        <f>IFERROR(IF(tab_MP[[#This Row],[mp_subkategorie]]&lt;&gt;"",tab_MP[[#This Row],[mp_subkategorie]],""),"")</f>
        <v/>
      </c>
      <c r="E135" s="196" t="str">
        <f>IFERROR(IF(tab_MP[[#This Row],[mp_ort]]&lt;&gt;"",tab_MP[[#This Row],[mp_ort]],""),"")</f>
        <v/>
      </c>
      <c r="F135" s="369" t="str">
        <f>IFERROR(IF(tab_MP[[#This Row],[mp_beschreibung]]&lt;&gt;"",tab_MP[[#This Row],[mp_beschreibung]],""),"")</f>
        <v/>
      </c>
      <c r="G135" s="315" t="str">
        <f>IFERROR(IF(tab_MP[[#This Row],[prf_mp_ges]]&lt;&gt;"",tab_MP[[#This Row],[prf_mp_ges]],""),"")</f>
        <v/>
      </c>
      <c r="H135" s="362"/>
      <c r="I135" s="362"/>
      <c r="J135" s="363"/>
      <c r="K135" s="363"/>
      <c r="L135" s="208"/>
      <c r="M135" s="209"/>
      <c r="N135" s="103"/>
      <c r="O135" s="104" t="str">
        <f>IF(AND(tab_MD[[#This Row],[md_prf_erg]]&lt;&gt;"",tab_MD[[#This Row],[md_prf_bisher]]&gt;=0,tab_MD[[#This Row],[md_prf_zukunft]]&gt;=0),tab_MD[[#This Row],[md_prf_bisher]]+tab_MD[[#This Row],[md_prf_zukunft]],"")</f>
        <v/>
      </c>
      <c r="P135" s="296" t="str">
        <f>IF(tab_MD[[#This Row],[md_prf_erg]]="ja",tab_MD[[#This Row],[md_zuwf_bisher]],IF(tab_MD[[#This Row],[md_prf_erg]]="nein",0,IF(tab_MD[[#This Row],[md_prf_erg]]="teilweise",-1,"")))</f>
        <v/>
      </c>
      <c r="Q135" s="296" t="str">
        <f>IF(tab_MD[[#This Row],[md_prf_erg]]="ja",tab_MD[[#This Row],[md_zuwf_zukunft]],IF(tab_MD[[#This Row],[md_prf_erg]]="nein",0,IF(tab_MD[[#This Row],[md_prf_erg]]="teilweise",-1,"")))</f>
        <v/>
      </c>
      <c r="R135" s="110"/>
      <c r="S135" s="109" t="b">
        <f>AND(OR(AND(tab_MD[[#This Row],[md_zuwf_bisher]]="",tab_MD[[#This Row],[md_zuwf_zukunft]]=""),AND(OR(tab_MD[[#This Row],[md_zuwf_bisher]]&lt;&gt;"",tab_MD[[#This Row],[md_zuwf_zukunft]]&lt;&gt;""),tab_MD[[#This Row],[md_prf_erg]]&lt;&gt;"")),tab_MD[[#This Row],[md_prf_bisher]]&lt;&gt;-1,tab_MD[[#This Row],[md_prf_zukunft]]&lt;&gt;-1)</f>
        <v>1</v>
      </c>
      <c r="T135" s="219" t="str">
        <f>IF(tab_MD[[#This Row],[md_gegenstand]]&lt;&gt;"",IF(SUM(tab_MD[[#This Row],[md_kosten_bisher]:[md_zuwf_zukunft]])&gt;0,"ja","nein"),"")</f>
        <v/>
      </c>
    </row>
    <row r="136" spans="1:20" ht="48" hidden="1" customHeight="1" x14ac:dyDescent="0.3">
      <c r="A136" s="90">
        <f t="shared" si="2"/>
        <v>134</v>
      </c>
      <c r="B136" s="195" t="str">
        <f>IFERROR(IF(tab_MP[[#This Row],[mp_gegenstand]]&lt;&gt;"",tab_MP[[#This Row],[mp_gegenstand]],""),"")</f>
        <v/>
      </c>
      <c r="C136" s="196" t="str">
        <f>IFERROR(IF(tab_MP[[#This Row],[mp_kategorie]]&lt;&gt;"",tab_MP[[#This Row],[mp_kategorie]],""),"")</f>
        <v/>
      </c>
      <c r="D136" s="196" t="str">
        <f>IFERROR(IF(tab_MP[[#This Row],[mp_subkategorie]]&lt;&gt;"",tab_MP[[#This Row],[mp_subkategorie]],""),"")</f>
        <v/>
      </c>
      <c r="E136" s="196" t="str">
        <f>IFERROR(IF(tab_MP[[#This Row],[mp_ort]]&lt;&gt;"",tab_MP[[#This Row],[mp_ort]],""),"")</f>
        <v/>
      </c>
      <c r="F136" s="369" t="str">
        <f>IFERROR(IF(tab_MP[[#This Row],[mp_beschreibung]]&lt;&gt;"",tab_MP[[#This Row],[mp_beschreibung]],""),"")</f>
        <v/>
      </c>
      <c r="G136" s="315" t="str">
        <f>IFERROR(IF(tab_MP[[#This Row],[prf_mp_ges]]&lt;&gt;"",tab_MP[[#This Row],[prf_mp_ges]],""),"")</f>
        <v/>
      </c>
      <c r="H136" s="362"/>
      <c r="I136" s="362"/>
      <c r="J136" s="363"/>
      <c r="K136" s="363"/>
      <c r="L136" s="208"/>
      <c r="M136" s="209"/>
      <c r="N136" s="106"/>
      <c r="O136" s="107" t="str">
        <f>IF(AND(tab_MD[[#This Row],[md_prf_erg]]&lt;&gt;"",tab_MD[[#This Row],[md_prf_bisher]]&gt;=0,tab_MD[[#This Row],[md_prf_zukunft]]&gt;=0),tab_MD[[#This Row],[md_prf_bisher]]+tab_MD[[#This Row],[md_prf_zukunft]],"")</f>
        <v/>
      </c>
      <c r="P136" s="297" t="str">
        <f>IF(tab_MD[[#This Row],[md_prf_erg]]="ja",tab_MD[[#This Row],[md_zuwf_bisher]],IF(tab_MD[[#This Row],[md_prf_erg]]="nein",0,IF(tab_MD[[#This Row],[md_prf_erg]]="teilweise",-1,"")))</f>
        <v/>
      </c>
      <c r="Q136" s="297" t="str">
        <f>IF(tab_MD[[#This Row],[md_prf_erg]]="ja",tab_MD[[#This Row],[md_zuwf_zukunft]],IF(tab_MD[[#This Row],[md_prf_erg]]="nein",0,IF(tab_MD[[#This Row],[md_prf_erg]]="teilweise",-1,"")))</f>
        <v/>
      </c>
      <c r="R136" s="110"/>
      <c r="S136" s="108" t="b">
        <f>AND(OR(AND(tab_MD[[#This Row],[md_zuwf_bisher]]="",tab_MD[[#This Row],[md_zuwf_zukunft]]=""),AND(OR(tab_MD[[#This Row],[md_zuwf_bisher]]&lt;&gt;"",tab_MD[[#This Row],[md_zuwf_zukunft]]&lt;&gt;""),tab_MD[[#This Row],[md_prf_erg]]&lt;&gt;"")),tab_MD[[#This Row],[md_prf_bisher]]&lt;&gt;-1,tab_MD[[#This Row],[md_prf_zukunft]]&lt;&gt;-1)</f>
        <v>1</v>
      </c>
      <c r="T136" s="219" t="str">
        <f>IF(tab_MD[[#This Row],[md_gegenstand]]&lt;&gt;"",IF(SUM(tab_MD[[#This Row],[md_kosten_bisher]:[md_zuwf_zukunft]])&gt;0,"ja","nein"),"")</f>
        <v/>
      </c>
    </row>
    <row r="137" spans="1:20" ht="48" hidden="1" customHeight="1" x14ac:dyDescent="0.3">
      <c r="A137" s="90">
        <f t="shared" si="2"/>
        <v>135</v>
      </c>
      <c r="B137" s="195" t="str">
        <f>IFERROR(IF(tab_MP[[#This Row],[mp_gegenstand]]&lt;&gt;"",tab_MP[[#This Row],[mp_gegenstand]],""),"")</f>
        <v/>
      </c>
      <c r="C137" s="196" t="str">
        <f>IFERROR(IF(tab_MP[[#This Row],[mp_kategorie]]&lt;&gt;"",tab_MP[[#This Row],[mp_kategorie]],""),"")</f>
        <v/>
      </c>
      <c r="D137" s="196" t="str">
        <f>IFERROR(IF(tab_MP[[#This Row],[mp_subkategorie]]&lt;&gt;"",tab_MP[[#This Row],[mp_subkategorie]],""),"")</f>
        <v/>
      </c>
      <c r="E137" s="196" t="str">
        <f>IFERROR(IF(tab_MP[[#This Row],[mp_ort]]&lt;&gt;"",tab_MP[[#This Row],[mp_ort]],""),"")</f>
        <v/>
      </c>
      <c r="F137" s="369" t="str">
        <f>IFERROR(IF(tab_MP[[#This Row],[mp_beschreibung]]&lt;&gt;"",tab_MP[[#This Row],[mp_beschreibung]],""),"")</f>
        <v/>
      </c>
      <c r="G137" s="315" t="str">
        <f>IFERROR(IF(tab_MP[[#This Row],[prf_mp_ges]]&lt;&gt;"",tab_MP[[#This Row],[prf_mp_ges]],""),"")</f>
        <v/>
      </c>
      <c r="H137" s="362"/>
      <c r="I137" s="362"/>
      <c r="J137" s="363"/>
      <c r="K137" s="363"/>
      <c r="L137" s="208"/>
      <c r="M137" s="209"/>
      <c r="N137" s="103"/>
      <c r="O137" s="104" t="str">
        <f>IF(AND(tab_MD[[#This Row],[md_prf_erg]]&lt;&gt;"",tab_MD[[#This Row],[md_prf_bisher]]&gt;=0,tab_MD[[#This Row],[md_prf_zukunft]]&gt;=0),tab_MD[[#This Row],[md_prf_bisher]]+tab_MD[[#This Row],[md_prf_zukunft]],"")</f>
        <v/>
      </c>
      <c r="P137" s="296" t="str">
        <f>IF(tab_MD[[#This Row],[md_prf_erg]]="ja",tab_MD[[#This Row],[md_zuwf_bisher]],IF(tab_MD[[#This Row],[md_prf_erg]]="nein",0,IF(tab_MD[[#This Row],[md_prf_erg]]="teilweise",-1,"")))</f>
        <v/>
      </c>
      <c r="Q137" s="296" t="str">
        <f>IF(tab_MD[[#This Row],[md_prf_erg]]="ja",tab_MD[[#This Row],[md_zuwf_zukunft]],IF(tab_MD[[#This Row],[md_prf_erg]]="nein",0,IF(tab_MD[[#This Row],[md_prf_erg]]="teilweise",-1,"")))</f>
        <v/>
      </c>
      <c r="R137" s="110"/>
      <c r="S137" s="109" t="b">
        <f>AND(OR(AND(tab_MD[[#This Row],[md_zuwf_bisher]]="",tab_MD[[#This Row],[md_zuwf_zukunft]]=""),AND(OR(tab_MD[[#This Row],[md_zuwf_bisher]]&lt;&gt;"",tab_MD[[#This Row],[md_zuwf_zukunft]]&lt;&gt;""),tab_MD[[#This Row],[md_prf_erg]]&lt;&gt;"")),tab_MD[[#This Row],[md_prf_bisher]]&lt;&gt;-1,tab_MD[[#This Row],[md_prf_zukunft]]&lt;&gt;-1)</f>
        <v>1</v>
      </c>
      <c r="T137" s="219" t="str">
        <f>IF(tab_MD[[#This Row],[md_gegenstand]]&lt;&gt;"",IF(SUM(tab_MD[[#This Row],[md_kosten_bisher]:[md_zuwf_zukunft]])&gt;0,"ja","nein"),"")</f>
        <v/>
      </c>
    </row>
    <row r="138" spans="1:20" ht="48" hidden="1" customHeight="1" x14ac:dyDescent="0.3">
      <c r="A138" s="90">
        <f t="shared" si="2"/>
        <v>136</v>
      </c>
      <c r="B138" s="195" t="str">
        <f>IFERROR(IF(tab_MP[[#This Row],[mp_gegenstand]]&lt;&gt;"",tab_MP[[#This Row],[mp_gegenstand]],""),"")</f>
        <v/>
      </c>
      <c r="C138" s="196" t="str">
        <f>IFERROR(IF(tab_MP[[#This Row],[mp_kategorie]]&lt;&gt;"",tab_MP[[#This Row],[mp_kategorie]],""),"")</f>
        <v/>
      </c>
      <c r="D138" s="196" t="str">
        <f>IFERROR(IF(tab_MP[[#This Row],[mp_subkategorie]]&lt;&gt;"",tab_MP[[#This Row],[mp_subkategorie]],""),"")</f>
        <v/>
      </c>
      <c r="E138" s="196" t="str">
        <f>IFERROR(IF(tab_MP[[#This Row],[mp_ort]]&lt;&gt;"",tab_MP[[#This Row],[mp_ort]],""),"")</f>
        <v/>
      </c>
      <c r="F138" s="369" t="str">
        <f>IFERROR(IF(tab_MP[[#This Row],[mp_beschreibung]]&lt;&gt;"",tab_MP[[#This Row],[mp_beschreibung]],""),"")</f>
        <v/>
      </c>
      <c r="G138" s="315" t="str">
        <f>IFERROR(IF(tab_MP[[#This Row],[prf_mp_ges]]&lt;&gt;"",tab_MP[[#This Row],[prf_mp_ges]],""),"")</f>
        <v/>
      </c>
      <c r="H138" s="362"/>
      <c r="I138" s="362"/>
      <c r="J138" s="363"/>
      <c r="K138" s="363"/>
      <c r="L138" s="208"/>
      <c r="M138" s="209"/>
      <c r="N138" s="106"/>
      <c r="O138" s="107" t="str">
        <f>IF(AND(tab_MD[[#This Row],[md_prf_erg]]&lt;&gt;"",tab_MD[[#This Row],[md_prf_bisher]]&gt;=0,tab_MD[[#This Row],[md_prf_zukunft]]&gt;=0),tab_MD[[#This Row],[md_prf_bisher]]+tab_MD[[#This Row],[md_prf_zukunft]],"")</f>
        <v/>
      </c>
      <c r="P138" s="297" t="str">
        <f>IF(tab_MD[[#This Row],[md_prf_erg]]="ja",tab_MD[[#This Row],[md_zuwf_bisher]],IF(tab_MD[[#This Row],[md_prf_erg]]="nein",0,IF(tab_MD[[#This Row],[md_prf_erg]]="teilweise",-1,"")))</f>
        <v/>
      </c>
      <c r="Q138" s="297" t="str">
        <f>IF(tab_MD[[#This Row],[md_prf_erg]]="ja",tab_MD[[#This Row],[md_zuwf_zukunft]],IF(tab_MD[[#This Row],[md_prf_erg]]="nein",0,IF(tab_MD[[#This Row],[md_prf_erg]]="teilweise",-1,"")))</f>
        <v/>
      </c>
      <c r="R138" s="110"/>
      <c r="S138" s="108" t="b">
        <f>AND(OR(AND(tab_MD[[#This Row],[md_zuwf_bisher]]="",tab_MD[[#This Row],[md_zuwf_zukunft]]=""),AND(OR(tab_MD[[#This Row],[md_zuwf_bisher]]&lt;&gt;"",tab_MD[[#This Row],[md_zuwf_zukunft]]&lt;&gt;""),tab_MD[[#This Row],[md_prf_erg]]&lt;&gt;"")),tab_MD[[#This Row],[md_prf_bisher]]&lt;&gt;-1,tab_MD[[#This Row],[md_prf_zukunft]]&lt;&gt;-1)</f>
        <v>1</v>
      </c>
      <c r="T138" s="219" t="str">
        <f>IF(tab_MD[[#This Row],[md_gegenstand]]&lt;&gt;"",IF(SUM(tab_MD[[#This Row],[md_kosten_bisher]:[md_zuwf_zukunft]])&gt;0,"ja","nein"),"")</f>
        <v/>
      </c>
    </row>
    <row r="139" spans="1:20" ht="48" hidden="1" customHeight="1" x14ac:dyDescent="0.3">
      <c r="A139" s="90">
        <f t="shared" si="2"/>
        <v>137</v>
      </c>
      <c r="B139" s="195" t="str">
        <f>IFERROR(IF(tab_MP[[#This Row],[mp_gegenstand]]&lt;&gt;"",tab_MP[[#This Row],[mp_gegenstand]],""),"")</f>
        <v/>
      </c>
      <c r="C139" s="196" t="str">
        <f>IFERROR(IF(tab_MP[[#This Row],[mp_kategorie]]&lt;&gt;"",tab_MP[[#This Row],[mp_kategorie]],""),"")</f>
        <v/>
      </c>
      <c r="D139" s="196" t="str">
        <f>IFERROR(IF(tab_MP[[#This Row],[mp_subkategorie]]&lt;&gt;"",tab_MP[[#This Row],[mp_subkategorie]],""),"")</f>
        <v/>
      </c>
      <c r="E139" s="196" t="str">
        <f>IFERROR(IF(tab_MP[[#This Row],[mp_ort]]&lt;&gt;"",tab_MP[[#This Row],[mp_ort]],""),"")</f>
        <v/>
      </c>
      <c r="F139" s="369" t="str">
        <f>IFERROR(IF(tab_MP[[#This Row],[mp_beschreibung]]&lt;&gt;"",tab_MP[[#This Row],[mp_beschreibung]],""),"")</f>
        <v/>
      </c>
      <c r="G139" s="315" t="str">
        <f>IFERROR(IF(tab_MP[[#This Row],[prf_mp_ges]]&lt;&gt;"",tab_MP[[#This Row],[prf_mp_ges]],""),"")</f>
        <v/>
      </c>
      <c r="H139" s="362"/>
      <c r="I139" s="362"/>
      <c r="J139" s="363"/>
      <c r="K139" s="363"/>
      <c r="L139" s="208"/>
      <c r="M139" s="209"/>
      <c r="N139" s="103"/>
      <c r="O139" s="104" t="str">
        <f>IF(AND(tab_MD[[#This Row],[md_prf_erg]]&lt;&gt;"",tab_MD[[#This Row],[md_prf_bisher]]&gt;=0,tab_MD[[#This Row],[md_prf_zukunft]]&gt;=0),tab_MD[[#This Row],[md_prf_bisher]]+tab_MD[[#This Row],[md_prf_zukunft]],"")</f>
        <v/>
      </c>
      <c r="P139" s="296" t="str">
        <f>IF(tab_MD[[#This Row],[md_prf_erg]]="ja",tab_MD[[#This Row],[md_zuwf_bisher]],IF(tab_MD[[#This Row],[md_prf_erg]]="nein",0,IF(tab_MD[[#This Row],[md_prf_erg]]="teilweise",-1,"")))</f>
        <v/>
      </c>
      <c r="Q139" s="296" t="str">
        <f>IF(tab_MD[[#This Row],[md_prf_erg]]="ja",tab_MD[[#This Row],[md_zuwf_zukunft]],IF(tab_MD[[#This Row],[md_prf_erg]]="nein",0,IF(tab_MD[[#This Row],[md_prf_erg]]="teilweise",-1,"")))</f>
        <v/>
      </c>
      <c r="R139" s="110"/>
      <c r="S139" s="109" t="b">
        <f>AND(OR(AND(tab_MD[[#This Row],[md_zuwf_bisher]]="",tab_MD[[#This Row],[md_zuwf_zukunft]]=""),AND(OR(tab_MD[[#This Row],[md_zuwf_bisher]]&lt;&gt;"",tab_MD[[#This Row],[md_zuwf_zukunft]]&lt;&gt;""),tab_MD[[#This Row],[md_prf_erg]]&lt;&gt;"")),tab_MD[[#This Row],[md_prf_bisher]]&lt;&gt;-1,tab_MD[[#This Row],[md_prf_zukunft]]&lt;&gt;-1)</f>
        <v>1</v>
      </c>
      <c r="T139" s="219" t="str">
        <f>IF(tab_MD[[#This Row],[md_gegenstand]]&lt;&gt;"",IF(SUM(tab_MD[[#This Row],[md_kosten_bisher]:[md_zuwf_zukunft]])&gt;0,"ja","nein"),"")</f>
        <v/>
      </c>
    </row>
    <row r="140" spans="1:20" ht="48" hidden="1" customHeight="1" x14ac:dyDescent="0.3">
      <c r="A140" s="90">
        <f t="shared" ref="A140:A203" si="3">ROW()-2</f>
        <v>138</v>
      </c>
      <c r="B140" s="195" t="str">
        <f>IFERROR(IF(tab_MP[[#This Row],[mp_gegenstand]]&lt;&gt;"",tab_MP[[#This Row],[mp_gegenstand]],""),"")</f>
        <v/>
      </c>
      <c r="C140" s="196" t="str">
        <f>IFERROR(IF(tab_MP[[#This Row],[mp_kategorie]]&lt;&gt;"",tab_MP[[#This Row],[mp_kategorie]],""),"")</f>
        <v/>
      </c>
      <c r="D140" s="196" t="str">
        <f>IFERROR(IF(tab_MP[[#This Row],[mp_subkategorie]]&lt;&gt;"",tab_MP[[#This Row],[mp_subkategorie]],""),"")</f>
        <v/>
      </c>
      <c r="E140" s="196" t="str">
        <f>IFERROR(IF(tab_MP[[#This Row],[mp_ort]]&lt;&gt;"",tab_MP[[#This Row],[mp_ort]],""),"")</f>
        <v/>
      </c>
      <c r="F140" s="369" t="str">
        <f>IFERROR(IF(tab_MP[[#This Row],[mp_beschreibung]]&lt;&gt;"",tab_MP[[#This Row],[mp_beschreibung]],""),"")</f>
        <v/>
      </c>
      <c r="G140" s="315" t="str">
        <f>IFERROR(IF(tab_MP[[#This Row],[prf_mp_ges]]&lt;&gt;"",tab_MP[[#This Row],[prf_mp_ges]],""),"")</f>
        <v/>
      </c>
      <c r="H140" s="362"/>
      <c r="I140" s="362"/>
      <c r="J140" s="363"/>
      <c r="K140" s="363"/>
      <c r="L140" s="208"/>
      <c r="M140" s="209"/>
      <c r="N140" s="106"/>
      <c r="O140" s="107" t="str">
        <f>IF(AND(tab_MD[[#This Row],[md_prf_erg]]&lt;&gt;"",tab_MD[[#This Row],[md_prf_bisher]]&gt;=0,tab_MD[[#This Row],[md_prf_zukunft]]&gt;=0),tab_MD[[#This Row],[md_prf_bisher]]+tab_MD[[#This Row],[md_prf_zukunft]],"")</f>
        <v/>
      </c>
      <c r="P140" s="297" t="str">
        <f>IF(tab_MD[[#This Row],[md_prf_erg]]="ja",tab_MD[[#This Row],[md_zuwf_bisher]],IF(tab_MD[[#This Row],[md_prf_erg]]="nein",0,IF(tab_MD[[#This Row],[md_prf_erg]]="teilweise",-1,"")))</f>
        <v/>
      </c>
      <c r="Q140" s="297" t="str">
        <f>IF(tab_MD[[#This Row],[md_prf_erg]]="ja",tab_MD[[#This Row],[md_zuwf_zukunft]],IF(tab_MD[[#This Row],[md_prf_erg]]="nein",0,IF(tab_MD[[#This Row],[md_prf_erg]]="teilweise",-1,"")))</f>
        <v/>
      </c>
      <c r="R140" s="110"/>
      <c r="S140" s="108" t="b">
        <f>AND(OR(AND(tab_MD[[#This Row],[md_zuwf_bisher]]="",tab_MD[[#This Row],[md_zuwf_zukunft]]=""),AND(OR(tab_MD[[#This Row],[md_zuwf_bisher]]&lt;&gt;"",tab_MD[[#This Row],[md_zuwf_zukunft]]&lt;&gt;""),tab_MD[[#This Row],[md_prf_erg]]&lt;&gt;"")),tab_MD[[#This Row],[md_prf_bisher]]&lt;&gt;-1,tab_MD[[#This Row],[md_prf_zukunft]]&lt;&gt;-1)</f>
        <v>1</v>
      </c>
      <c r="T140" s="219" t="str">
        <f>IF(tab_MD[[#This Row],[md_gegenstand]]&lt;&gt;"",IF(SUM(tab_MD[[#This Row],[md_kosten_bisher]:[md_zuwf_zukunft]])&gt;0,"ja","nein"),"")</f>
        <v/>
      </c>
    </row>
    <row r="141" spans="1:20" ht="48" hidden="1" customHeight="1" x14ac:dyDescent="0.3">
      <c r="A141" s="90">
        <f t="shared" si="3"/>
        <v>139</v>
      </c>
      <c r="B141" s="195" t="str">
        <f>IFERROR(IF(tab_MP[[#This Row],[mp_gegenstand]]&lt;&gt;"",tab_MP[[#This Row],[mp_gegenstand]],""),"")</f>
        <v/>
      </c>
      <c r="C141" s="196" t="str">
        <f>IFERROR(IF(tab_MP[[#This Row],[mp_kategorie]]&lt;&gt;"",tab_MP[[#This Row],[mp_kategorie]],""),"")</f>
        <v/>
      </c>
      <c r="D141" s="196" t="str">
        <f>IFERROR(IF(tab_MP[[#This Row],[mp_subkategorie]]&lt;&gt;"",tab_MP[[#This Row],[mp_subkategorie]],""),"")</f>
        <v/>
      </c>
      <c r="E141" s="196" t="str">
        <f>IFERROR(IF(tab_MP[[#This Row],[mp_ort]]&lt;&gt;"",tab_MP[[#This Row],[mp_ort]],""),"")</f>
        <v/>
      </c>
      <c r="F141" s="369" t="str">
        <f>IFERROR(IF(tab_MP[[#This Row],[mp_beschreibung]]&lt;&gt;"",tab_MP[[#This Row],[mp_beschreibung]],""),"")</f>
        <v/>
      </c>
      <c r="G141" s="315" t="str">
        <f>IFERROR(IF(tab_MP[[#This Row],[prf_mp_ges]]&lt;&gt;"",tab_MP[[#This Row],[prf_mp_ges]],""),"")</f>
        <v/>
      </c>
      <c r="H141" s="362"/>
      <c r="I141" s="362"/>
      <c r="J141" s="363"/>
      <c r="K141" s="363"/>
      <c r="L141" s="208"/>
      <c r="M141" s="209"/>
      <c r="N141" s="103"/>
      <c r="O141" s="104" t="str">
        <f>IF(AND(tab_MD[[#This Row],[md_prf_erg]]&lt;&gt;"",tab_MD[[#This Row],[md_prf_bisher]]&gt;=0,tab_MD[[#This Row],[md_prf_zukunft]]&gt;=0),tab_MD[[#This Row],[md_prf_bisher]]+tab_MD[[#This Row],[md_prf_zukunft]],"")</f>
        <v/>
      </c>
      <c r="P141" s="296" t="str">
        <f>IF(tab_MD[[#This Row],[md_prf_erg]]="ja",tab_MD[[#This Row],[md_zuwf_bisher]],IF(tab_MD[[#This Row],[md_prf_erg]]="nein",0,IF(tab_MD[[#This Row],[md_prf_erg]]="teilweise",-1,"")))</f>
        <v/>
      </c>
      <c r="Q141" s="296" t="str">
        <f>IF(tab_MD[[#This Row],[md_prf_erg]]="ja",tab_MD[[#This Row],[md_zuwf_zukunft]],IF(tab_MD[[#This Row],[md_prf_erg]]="nein",0,IF(tab_MD[[#This Row],[md_prf_erg]]="teilweise",-1,"")))</f>
        <v/>
      </c>
      <c r="R141" s="110"/>
      <c r="S141" s="109" t="b">
        <f>AND(OR(AND(tab_MD[[#This Row],[md_zuwf_bisher]]="",tab_MD[[#This Row],[md_zuwf_zukunft]]=""),AND(OR(tab_MD[[#This Row],[md_zuwf_bisher]]&lt;&gt;"",tab_MD[[#This Row],[md_zuwf_zukunft]]&lt;&gt;""),tab_MD[[#This Row],[md_prf_erg]]&lt;&gt;"")),tab_MD[[#This Row],[md_prf_bisher]]&lt;&gt;-1,tab_MD[[#This Row],[md_prf_zukunft]]&lt;&gt;-1)</f>
        <v>1</v>
      </c>
      <c r="T141" s="219" t="str">
        <f>IF(tab_MD[[#This Row],[md_gegenstand]]&lt;&gt;"",IF(SUM(tab_MD[[#This Row],[md_kosten_bisher]:[md_zuwf_zukunft]])&gt;0,"ja","nein"),"")</f>
        <v/>
      </c>
    </row>
    <row r="142" spans="1:20" ht="48" hidden="1" customHeight="1" x14ac:dyDescent="0.3">
      <c r="A142" s="90">
        <f t="shared" si="3"/>
        <v>140</v>
      </c>
      <c r="B142" s="195" t="str">
        <f>IFERROR(IF(tab_MP[[#This Row],[mp_gegenstand]]&lt;&gt;"",tab_MP[[#This Row],[mp_gegenstand]],""),"")</f>
        <v/>
      </c>
      <c r="C142" s="196" t="str">
        <f>IFERROR(IF(tab_MP[[#This Row],[mp_kategorie]]&lt;&gt;"",tab_MP[[#This Row],[mp_kategorie]],""),"")</f>
        <v/>
      </c>
      <c r="D142" s="196" t="str">
        <f>IFERROR(IF(tab_MP[[#This Row],[mp_subkategorie]]&lt;&gt;"",tab_MP[[#This Row],[mp_subkategorie]],""),"")</f>
        <v/>
      </c>
      <c r="E142" s="196" t="str">
        <f>IFERROR(IF(tab_MP[[#This Row],[mp_ort]]&lt;&gt;"",tab_MP[[#This Row],[mp_ort]],""),"")</f>
        <v/>
      </c>
      <c r="F142" s="369" t="str">
        <f>IFERROR(IF(tab_MP[[#This Row],[mp_beschreibung]]&lt;&gt;"",tab_MP[[#This Row],[mp_beschreibung]],""),"")</f>
        <v/>
      </c>
      <c r="G142" s="315" t="str">
        <f>IFERROR(IF(tab_MP[[#This Row],[prf_mp_ges]]&lt;&gt;"",tab_MP[[#This Row],[prf_mp_ges]],""),"")</f>
        <v/>
      </c>
      <c r="H142" s="362"/>
      <c r="I142" s="362"/>
      <c r="J142" s="363"/>
      <c r="K142" s="363"/>
      <c r="L142" s="208"/>
      <c r="M142" s="209"/>
      <c r="N142" s="106"/>
      <c r="O142" s="107" t="str">
        <f>IF(AND(tab_MD[[#This Row],[md_prf_erg]]&lt;&gt;"",tab_MD[[#This Row],[md_prf_bisher]]&gt;=0,tab_MD[[#This Row],[md_prf_zukunft]]&gt;=0),tab_MD[[#This Row],[md_prf_bisher]]+tab_MD[[#This Row],[md_prf_zukunft]],"")</f>
        <v/>
      </c>
      <c r="P142" s="297" t="str">
        <f>IF(tab_MD[[#This Row],[md_prf_erg]]="ja",tab_MD[[#This Row],[md_zuwf_bisher]],IF(tab_MD[[#This Row],[md_prf_erg]]="nein",0,IF(tab_MD[[#This Row],[md_prf_erg]]="teilweise",-1,"")))</f>
        <v/>
      </c>
      <c r="Q142" s="297" t="str">
        <f>IF(tab_MD[[#This Row],[md_prf_erg]]="ja",tab_MD[[#This Row],[md_zuwf_zukunft]],IF(tab_MD[[#This Row],[md_prf_erg]]="nein",0,IF(tab_MD[[#This Row],[md_prf_erg]]="teilweise",-1,"")))</f>
        <v/>
      </c>
      <c r="R142" s="110"/>
      <c r="S142" s="108" t="b">
        <f>AND(OR(AND(tab_MD[[#This Row],[md_zuwf_bisher]]="",tab_MD[[#This Row],[md_zuwf_zukunft]]=""),AND(OR(tab_MD[[#This Row],[md_zuwf_bisher]]&lt;&gt;"",tab_MD[[#This Row],[md_zuwf_zukunft]]&lt;&gt;""),tab_MD[[#This Row],[md_prf_erg]]&lt;&gt;"")),tab_MD[[#This Row],[md_prf_bisher]]&lt;&gt;-1,tab_MD[[#This Row],[md_prf_zukunft]]&lt;&gt;-1)</f>
        <v>1</v>
      </c>
      <c r="T142" s="219" t="str">
        <f>IF(tab_MD[[#This Row],[md_gegenstand]]&lt;&gt;"",IF(SUM(tab_MD[[#This Row],[md_kosten_bisher]:[md_zuwf_zukunft]])&gt;0,"ja","nein"),"")</f>
        <v/>
      </c>
    </row>
    <row r="143" spans="1:20" ht="48" hidden="1" customHeight="1" x14ac:dyDescent="0.3">
      <c r="A143" s="90">
        <f t="shared" si="3"/>
        <v>141</v>
      </c>
      <c r="B143" s="195" t="str">
        <f>IFERROR(IF(tab_MP[[#This Row],[mp_gegenstand]]&lt;&gt;"",tab_MP[[#This Row],[mp_gegenstand]],""),"")</f>
        <v/>
      </c>
      <c r="C143" s="196" t="str">
        <f>IFERROR(IF(tab_MP[[#This Row],[mp_kategorie]]&lt;&gt;"",tab_MP[[#This Row],[mp_kategorie]],""),"")</f>
        <v/>
      </c>
      <c r="D143" s="196" t="str">
        <f>IFERROR(IF(tab_MP[[#This Row],[mp_subkategorie]]&lt;&gt;"",tab_MP[[#This Row],[mp_subkategorie]],""),"")</f>
        <v/>
      </c>
      <c r="E143" s="196" t="str">
        <f>IFERROR(IF(tab_MP[[#This Row],[mp_ort]]&lt;&gt;"",tab_MP[[#This Row],[mp_ort]],""),"")</f>
        <v/>
      </c>
      <c r="F143" s="369" t="str">
        <f>IFERROR(IF(tab_MP[[#This Row],[mp_beschreibung]]&lt;&gt;"",tab_MP[[#This Row],[mp_beschreibung]],""),"")</f>
        <v/>
      </c>
      <c r="G143" s="315" t="str">
        <f>IFERROR(IF(tab_MP[[#This Row],[prf_mp_ges]]&lt;&gt;"",tab_MP[[#This Row],[prf_mp_ges]],""),"")</f>
        <v/>
      </c>
      <c r="H143" s="362"/>
      <c r="I143" s="362"/>
      <c r="J143" s="363"/>
      <c r="K143" s="363"/>
      <c r="L143" s="208"/>
      <c r="M143" s="209"/>
      <c r="N143" s="103"/>
      <c r="O143" s="104" t="str">
        <f>IF(AND(tab_MD[[#This Row],[md_prf_erg]]&lt;&gt;"",tab_MD[[#This Row],[md_prf_bisher]]&gt;=0,tab_MD[[#This Row],[md_prf_zukunft]]&gt;=0),tab_MD[[#This Row],[md_prf_bisher]]+tab_MD[[#This Row],[md_prf_zukunft]],"")</f>
        <v/>
      </c>
      <c r="P143" s="296" t="str">
        <f>IF(tab_MD[[#This Row],[md_prf_erg]]="ja",tab_MD[[#This Row],[md_zuwf_bisher]],IF(tab_MD[[#This Row],[md_prf_erg]]="nein",0,IF(tab_MD[[#This Row],[md_prf_erg]]="teilweise",-1,"")))</f>
        <v/>
      </c>
      <c r="Q143" s="296" t="str">
        <f>IF(tab_MD[[#This Row],[md_prf_erg]]="ja",tab_MD[[#This Row],[md_zuwf_zukunft]],IF(tab_MD[[#This Row],[md_prf_erg]]="nein",0,IF(tab_MD[[#This Row],[md_prf_erg]]="teilweise",-1,"")))</f>
        <v/>
      </c>
      <c r="R143" s="110"/>
      <c r="S143" s="109" t="b">
        <f>AND(OR(AND(tab_MD[[#This Row],[md_zuwf_bisher]]="",tab_MD[[#This Row],[md_zuwf_zukunft]]=""),AND(OR(tab_MD[[#This Row],[md_zuwf_bisher]]&lt;&gt;"",tab_MD[[#This Row],[md_zuwf_zukunft]]&lt;&gt;""),tab_MD[[#This Row],[md_prf_erg]]&lt;&gt;"")),tab_MD[[#This Row],[md_prf_bisher]]&lt;&gt;-1,tab_MD[[#This Row],[md_prf_zukunft]]&lt;&gt;-1)</f>
        <v>1</v>
      </c>
      <c r="T143" s="219" t="str">
        <f>IF(tab_MD[[#This Row],[md_gegenstand]]&lt;&gt;"",IF(SUM(tab_MD[[#This Row],[md_kosten_bisher]:[md_zuwf_zukunft]])&gt;0,"ja","nein"),"")</f>
        <v/>
      </c>
    </row>
    <row r="144" spans="1:20" ht="48" hidden="1" customHeight="1" x14ac:dyDescent="0.3">
      <c r="A144" s="90">
        <f t="shared" si="3"/>
        <v>142</v>
      </c>
      <c r="B144" s="195" t="str">
        <f>IFERROR(IF(tab_MP[[#This Row],[mp_gegenstand]]&lt;&gt;"",tab_MP[[#This Row],[mp_gegenstand]],""),"")</f>
        <v/>
      </c>
      <c r="C144" s="196" t="str">
        <f>IFERROR(IF(tab_MP[[#This Row],[mp_kategorie]]&lt;&gt;"",tab_MP[[#This Row],[mp_kategorie]],""),"")</f>
        <v/>
      </c>
      <c r="D144" s="196" t="str">
        <f>IFERROR(IF(tab_MP[[#This Row],[mp_subkategorie]]&lt;&gt;"",tab_MP[[#This Row],[mp_subkategorie]],""),"")</f>
        <v/>
      </c>
      <c r="E144" s="196" t="str">
        <f>IFERROR(IF(tab_MP[[#This Row],[mp_ort]]&lt;&gt;"",tab_MP[[#This Row],[mp_ort]],""),"")</f>
        <v/>
      </c>
      <c r="F144" s="369" t="str">
        <f>IFERROR(IF(tab_MP[[#This Row],[mp_beschreibung]]&lt;&gt;"",tab_MP[[#This Row],[mp_beschreibung]],""),"")</f>
        <v/>
      </c>
      <c r="G144" s="315" t="str">
        <f>IFERROR(IF(tab_MP[[#This Row],[prf_mp_ges]]&lt;&gt;"",tab_MP[[#This Row],[prf_mp_ges]],""),"")</f>
        <v/>
      </c>
      <c r="H144" s="362"/>
      <c r="I144" s="362"/>
      <c r="J144" s="363"/>
      <c r="K144" s="363"/>
      <c r="L144" s="208"/>
      <c r="M144" s="209"/>
      <c r="N144" s="106"/>
      <c r="O144" s="107" t="str">
        <f>IF(AND(tab_MD[[#This Row],[md_prf_erg]]&lt;&gt;"",tab_MD[[#This Row],[md_prf_bisher]]&gt;=0,tab_MD[[#This Row],[md_prf_zukunft]]&gt;=0),tab_MD[[#This Row],[md_prf_bisher]]+tab_MD[[#This Row],[md_prf_zukunft]],"")</f>
        <v/>
      </c>
      <c r="P144" s="297" t="str">
        <f>IF(tab_MD[[#This Row],[md_prf_erg]]="ja",tab_MD[[#This Row],[md_zuwf_bisher]],IF(tab_MD[[#This Row],[md_prf_erg]]="nein",0,IF(tab_MD[[#This Row],[md_prf_erg]]="teilweise",-1,"")))</f>
        <v/>
      </c>
      <c r="Q144" s="297" t="str">
        <f>IF(tab_MD[[#This Row],[md_prf_erg]]="ja",tab_MD[[#This Row],[md_zuwf_zukunft]],IF(tab_MD[[#This Row],[md_prf_erg]]="nein",0,IF(tab_MD[[#This Row],[md_prf_erg]]="teilweise",-1,"")))</f>
        <v/>
      </c>
      <c r="R144" s="110"/>
      <c r="S144" s="108" t="b">
        <f>AND(OR(AND(tab_MD[[#This Row],[md_zuwf_bisher]]="",tab_MD[[#This Row],[md_zuwf_zukunft]]=""),AND(OR(tab_MD[[#This Row],[md_zuwf_bisher]]&lt;&gt;"",tab_MD[[#This Row],[md_zuwf_zukunft]]&lt;&gt;""),tab_MD[[#This Row],[md_prf_erg]]&lt;&gt;"")),tab_MD[[#This Row],[md_prf_bisher]]&lt;&gt;-1,tab_MD[[#This Row],[md_prf_zukunft]]&lt;&gt;-1)</f>
        <v>1</v>
      </c>
      <c r="T144" s="219" t="str">
        <f>IF(tab_MD[[#This Row],[md_gegenstand]]&lt;&gt;"",IF(SUM(tab_MD[[#This Row],[md_kosten_bisher]:[md_zuwf_zukunft]])&gt;0,"ja","nein"),"")</f>
        <v/>
      </c>
    </row>
    <row r="145" spans="1:20" ht="48" hidden="1" customHeight="1" x14ac:dyDescent="0.3">
      <c r="A145" s="90">
        <f t="shared" si="3"/>
        <v>143</v>
      </c>
      <c r="B145" s="195" t="str">
        <f>IFERROR(IF(tab_MP[[#This Row],[mp_gegenstand]]&lt;&gt;"",tab_MP[[#This Row],[mp_gegenstand]],""),"")</f>
        <v/>
      </c>
      <c r="C145" s="196" t="str">
        <f>IFERROR(IF(tab_MP[[#This Row],[mp_kategorie]]&lt;&gt;"",tab_MP[[#This Row],[mp_kategorie]],""),"")</f>
        <v/>
      </c>
      <c r="D145" s="196" t="str">
        <f>IFERROR(IF(tab_MP[[#This Row],[mp_subkategorie]]&lt;&gt;"",tab_MP[[#This Row],[mp_subkategorie]],""),"")</f>
        <v/>
      </c>
      <c r="E145" s="196" t="str">
        <f>IFERROR(IF(tab_MP[[#This Row],[mp_ort]]&lt;&gt;"",tab_MP[[#This Row],[mp_ort]],""),"")</f>
        <v/>
      </c>
      <c r="F145" s="369" t="str">
        <f>IFERROR(IF(tab_MP[[#This Row],[mp_beschreibung]]&lt;&gt;"",tab_MP[[#This Row],[mp_beschreibung]],""),"")</f>
        <v/>
      </c>
      <c r="G145" s="315" t="str">
        <f>IFERROR(IF(tab_MP[[#This Row],[prf_mp_ges]]&lt;&gt;"",tab_MP[[#This Row],[prf_mp_ges]],""),"")</f>
        <v/>
      </c>
      <c r="H145" s="362"/>
      <c r="I145" s="362"/>
      <c r="J145" s="363"/>
      <c r="K145" s="363"/>
      <c r="L145" s="208"/>
      <c r="M145" s="209"/>
      <c r="N145" s="103"/>
      <c r="O145" s="104" t="str">
        <f>IF(AND(tab_MD[[#This Row],[md_prf_erg]]&lt;&gt;"",tab_MD[[#This Row],[md_prf_bisher]]&gt;=0,tab_MD[[#This Row],[md_prf_zukunft]]&gt;=0),tab_MD[[#This Row],[md_prf_bisher]]+tab_MD[[#This Row],[md_prf_zukunft]],"")</f>
        <v/>
      </c>
      <c r="P145" s="296" t="str">
        <f>IF(tab_MD[[#This Row],[md_prf_erg]]="ja",tab_MD[[#This Row],[md_zuwf_bisher]],IF(tab_MD[[#This Row],[md_prf_erg]]="nein",0,IF(tab_MD[[#This Row],[md_prf_erg]]="teilweise",-1,"")))</f>
        <v/>
      </c>
      <c r="Q145" s="296" t="str">
        <f>IF(tab_MD[[#This Row],[md_prf_erg]]="ja",tab_MD[[#This Row],[md_zuwf_zukunft]],IF(tab_MD[[#This Row],[md_prf_erg]]="nein",0,IF(tab_MD[[#This Row],[md_prf_erg]]="teilweise",-1,"")))</f>
        <v/>
      </c>
      <c r="R145" s="110"/>
      <c r="S145" s="109" t="b">
        <f>AND(OR(AND(tab_MD[[#This Row],[md_zuwf_bisher]]="",tab_MD[[#This Row],[md_zuwf_zukunft]]=""),AND(OR(tab_MD[[#This Row],[md_zuwf_bisher]]&lt;&gt;"",tab_MD[[#This Row],[md_zuwf_zukunft]]&lt;&gt;""),tab_MD[[#This Row],[md_prf_erg]]&lt;&gt;"")),tab_MD[[#This Row],[md_prf_bisher]]&lt;&gt;-1,tab_MD[[#This Row],[md_prf_zukunft]]&lt;&gt;-1)</f>
        <v>1</v>
      </c>
      <c r="T145" s="219" t="str">
        <f>IF(tab_MD[[#This Row],[md_gegenstand]]&lt;&gt;"",IF(SUM(tab_MD[[#This Row],[md_kosten_bisher]:[md_zuwf_zukunft]])&gt;0,"ja","nein"),"")</f>
        <v/>
      </c>
    </row>
    <row r="146" spans="1:20" ht="48" hidden="1" customHeight="1" x14ac:dyDescent="0.3">
      <c r="A146" s="90">
        <f t="shared" si="3"/>
        <v>144</v>
      </c>
      <c r="B146" s="195" t="str">
        <f>IFERROR(IF(tab_MP[[#This Row],[mp_gegenstand]]&lt;&gt;"",tab_MP[[#This Row],[mp_gegenstand]],""),"")</f>
        <v/>
      </c>
      <c r="C146" s="196" t="str">
        <f>IFERROR(IF(tab_MP[[#This Row],[mp_kategorie]]&lt;&gt;"",tab_MP[[#This Row],[mp_kategorie]],""),"")</f>
        <v/>
      </c>
      <c r="D146" s="196" t="str">
        <f>IFERROR(IF(tab_MP[[#This Row],[mp_subkategorie]]&lt;&gt;"",tab_MP[[#This Row],[mp_subkategorie]],""),"")</f>
        <v/>
      </c>
      <c r="E146" s="196" t="str">
        <f>IFERROR(IF(tab_MP[[#This Row],[mp_ort]]&lt;&gt;"",tab_MP[[#This Row],[mp_ort]],""),"")</f>
        <v/>
      </c>
      <c r="F146" s="369" t="str">
        <f>IFERROR(IF(tab_MP[[#This Row],[mp_beschreibung]]&lt;&gt;"",tab_MP[[#This Row],[mp_beschreibung]],""),"")</f>
        <v/>
      </c>
      <c r="G146" s="315" t="str">
        <f>IFERROR(IF(tab_MP[[#This Row],[prf_mp_ges]]&lt;&gt;"",tab_MP[[#This Row],[prf_mp_ges]],""),"")</f>
        <v/>
      </c>
      <c r="H146" s="362"/>
      <c r="I146" s="362"/>
      <c r="J146" s="363"/>
      <c r="K146" s="363"/>
      <c r="L146" s="208"/>
      <c r="M146" s="209"/>
      <c r="N146" s="106"/>
      <c r="O146" s="107" t="str">
        <f>IF(AND(tab_MD[[#This Row],[md_prf_erg]]&lt;&gt;"",tab_MD[[#This Row],[md_prf_bisher]]&gt;=0,tab_MD[[#This Row],[md_prf_zukunft]]&gt;=0),tab_MD[[#This Row],[md_prf_bisher]]+tab_MD[[#This Row],[md_prf_zukunft]],"")</f>
        <v/>
      </c>
      <c r="P146" s="297" t="str">
        <f>IF(tab_MD[[#This Row],[md_prf_erg]]="ja",tab_MD[[#This Row],[md_zuwf_bisher]],IF(tab_MD[[#This Row],[md_prf_erg]]="nein",0,IF(tab_MD[[#This Row],[md_prf_erg]]="teilweise",-1,"")))</f>
        <v/>
      </c>
      <c r="Q146" s="297" t="str">
        <f>IF(tab_MD[[#This Row],[md_prf_erg]]="ja",tab_MD[[#This Row],[md_zuwf_zukunft]],IF(tab_MD[[#This Row],[md_prf_erg]]="nein",0,IF(tab_MD[[#This Row],[md_prf_erg]]="teilweise",-1,"")))</f>
        <v/>
      </c>
      <c r="R146" s="110"/>
      <c r="S146" s="108" t="b">
        <f>AND(OR(AND(tab_MD[[#This Row],[md_zuwf_bisher]]="",tab_MD[[#This Row],[md_zuwf_zukunft]]=""),AND(OR(tab_MD[[#This Row],[md_zuwf_bisher]]&lt;&gt;"",tab_MD[[#This Row],[md_zuwf_zukunft]]&lt;&gt;""),tab_MD[[#This Row],[md_prf_erg]]&lt;&gt;"")),tab_MD[[#This Row],[md_prf_bisher]]&lt;&gt;-1,tab_MD[[#This Row],[md_prf_zukunft]]&lt;&gt;-1)</f>
        <v>1</v>
      </c>
      <c r="T146" s="219" t="str">
        <f>IF(tab_MD[[#This Row],[md_gegenstand]]&lt;&gt;"",IF(SUM(tab_MD[[#This Row],[md_kosten_bisher]:[md_zuwf_zukunft]])&gt;0,"ja","nein"),"")</f>
        <v/>
      </c>
    </row>
    <row r="147" spans="1:20" ht="48" hidden="1" customHeight="1" x14ac:dyDescent="0.3">
      <c r="A147" s="90">
        <f t="shared" si="3"/>
        <v>145</v>
      </c>
      <c r="B147" s="195" t="str">
        <f>IFERROR(IF(tab_MP[[#This Row],[mp_gegenstand]]&lt;&gt;"",tab_MP[[#This Row],[mp_gegenstand]],""),"")</f>
        <v/>
      </c>
      <c r="C147" s="196" t="str">
        <f>IFERROR(IF(tab_MP[[#This Row],[mp_kategorie]]&lt;&gt;"",tab_MP[[#This Row],[mp_kategorie]],""),"")</f>
        <v/>
      </c>
      <c r="D147" s="196" t="str">
        <f>IFERROR(IF(tab_MP[[#This Row],[mp_subkategorie]]&lt;&gt;"",tab_MP[[#This Row],[mp_subkategorie]],""),"")</f>
        <v/>
      </c>
      <c r="E147" s="196" t="str">
        <f>IFERROR(IF(tab_MP[[#This Row],[mp_ort]]&lt;&gt;"",tab_MP[[#This Row],[mp_ort]],""),"")</f>
        <v/>
      </c>
      <c r="F147" s="369" t="str">
        <f>IFERROR(IF(tab_MP[[#This Row],[mp_beschreibung]]&lt;&gt;"",tab_MP[[#This Row],[mp_beschreibung]],""),"")</f>
        <v/>
      </c>
      <c r="G147" s="315" t="str">
        <f>IFERROR(IF(tab_MP[[#This Row],[prf_mp_ges]]&lt;&gt;"",tab_MP[[#This Row],[prf_mp_ges]],""),"")</f>
        <v/>
      </c>
      <c r="H147" s="362"/>
      <c r="I147" s="362"/>
      <c r="J147" s="363"/>
      <c r="K147" s="363"/>
      <c r="L147" s="208"/>
      <c r="M147" s="209"/>
      <c r="N147" s="103"/>
      <c r="O147" s="104" t="str">
        <f>IF(AND(tab_MD[[#This Row],[md_prf_erg]]&lt;&gt;"",tab_MD[[#This Row],[md_prf_bisher]]&gt;=0,tab_MD[[#This Row],[md_prf_zukunft]]&gt;=0),tab_MD[[#This Row],[md_prf_bisher]]+tab_MD[[#This Row],[md_prf_zukunft]],"")</f>
        <v/>
      </c>
      <c r="P147" s="296" t="str">
        <f>IF(tab_MD[[#This Row],[md_prf_erg]]="ja",tab_MD[[#This Row],[md_zuwf_bisher]],IF(tab_MD[[#This Row],[md_prf_erg]]="nein",0,IF(tab_MD[[#This Row],[md_prf_erg]]="teilweise",-1,"")))</f>
        <v/>
      </c>
      <c r="Q147" s="296" t="str">
        <f>IF(tab_MD[[#This Row],[md_prf_erg]]="ja",tab_MD[[#This Row],[md_zuwf_zukunft]],IF(tab_MD[[#This Row],[md_prf_erg]]="nein",0,IF(tab_MD[[#This Row],[md_prf_erg]]="teilweise",-1,"")))</f>
        <v/>
      </c>
      <c r="R147" s="110"/>
      <c r="S147" s="109" t="b">
        <f>AND(OR(AND(tab_MD[[#This Row],[md_zuwf_bisher]]="",tab_MD[[#This Row],[md_zuwf_zukunft]]=""),AND(OR(tab_MD[[#This Row],[md_zuwf_bisher]]&lt;&gt;"",tab_MD[[#This Row],[md_zuwf_zukunft]]&lt;&gt;""),tab_MD[[#This Row],[md_prf_erg]]&lt;&gt;"")),tab_MD[[#This Row],[md_prf_bisher]]&lt;&gt;-1,tab_MD[[#This Row],[md_prf_zukunft]]&lt;&gt;-1)</f>
        <v>1</v>
      </c>
      <c r="T147" s="219" t="str">
        <f>IF(tab_MD[[#This Row],[md_gegenstand]]&lt;&gt;"",IF(SUM(tab_MD[[#This Row],[md_kosten_bisher]:[md_zuwf_zukunft]])&gt;0,"ja","nein"),"")</f>
        <v/>
      </c>
    </row>
    <row r="148" spans="1:20" ht="48" hidden="1" customHeight="1" x14ac:dyDescent="0.3">
      <c r="A148" s="90">
        <f t="shared" si="3"/>
        <v>146</v>
      </c>
      <c r="B148" s="195" t="str">
        <f>IFERROR(IF(tab_MP[[#This Row],[mp_gegenstand]]&lt;&gt;"",tab_MP[[#This Row],[mp_gegenstand]],""),"")</f>
        <v/>
      </c>
      <c r="C148" s="196" t="str">
        <f>IFERROR(IF(tab_MP[[#This Row],[mp_kategorie]]&lt;&gt;"",tab_MP[[#This Row],[mp_kategorie]],""),"")</f>
        <v/>
      </c>
      <c r="D148" s="196" t="str">
        <f>IFERROR(IF(tab_MP[[#This Row],[mp_subkategorie]]&lt;&gt;"",tab_MP[[#This Row],[mp_subkategorie]],""),"")</f>
        <v/>
      </c>
      <c r="E148" s="196" t="str">
        <f>IFERROR(IF(tab_MP[[#This Row],[mp_ort]]&lt;&gt;"",tab_MP[[#This Row],[mp_ort]],""),"")</f>
        <v/>
      </c>
      <c r="F148" s="369" t="str">
        <f>IFERROR(IF(tab_MP[[#This Row],[mp_beschreibung]]&lt;&gt;"",tab_MP[[#This Row],[mp_beschreibung]],""),"")</f>
        <v/>
      </c>
      <c r="G148" s="315" t="str">
        <f>IFERROR(IF(tab_MP[[#This Row],[prf_mp_ges]]&lt;&gt;"",tab_MP[[#This Row],[prf_mp_ges]],""),"")</f>
        <v/>
      </c>
      <c r="H148" s="362"/>
      <c r="I148" s="362"/>
      <c r="J148" s="363"/>
      <c r="K148" s="363"/>
      <c r="L148" s="208"/>
      <c r="M148" s="209"/>
      <c r="N148" s="106"/>
      <c r="O148" s="107" t="str">
        <f>IF(AND(tab_MD[[#This Row],[md_prf_erg]]&lt;&gt;"",tab_MD[[#This Row],[md_prf_bisher]]&gt;=0,tab_MD[[#This Row],[md_prf_zukunft]]&gt;=0),tab_MD[[#This Row],[md_prf_bisher]]+tab_MD[[#This Row],[md_prf_zukunft]],"")</f>
        <v/>
      </c>
      <c r="P148" s="297" t="str">
        <f>IF(tab_MD[[#This Row],[md_prf_erg]]="ja",tab_MD[[#This Row],[md_zuwf_bisher]],IF(tab_MD[[#This Row],[md_prf_erg]]="nein",0,IF(tab_MD[[#This Row],[md_prf_erg]]="teilweise",-1,"")))</f>
        <v/>
      </c>
      <c r="Q148" s="297" t="str">
        <f>IF(tab_MD[[#This Row],[md_prf_erg]]="ja",tab_MD[[#This Row],[md_zuwf_zukunft]],IF(tab_MD[[#This Row],[md_prf_erg]]="nein",0,IF(tab_MD[[#This Row],[md_prf_erg]]="teilweise",-1,"")))</f>
        <v/>
      </c>
      <c r="R148" s="110"/>
      <c r="S148" s="108" t="b">
        <f>AND(OR(AND(tab_MD[[#This Row],[md_zuwf_bisher]]="",tab_MD[[#This Row],[md_zuwf_zukunft]]=""),AND(OR(tab_MD[[#This Row],[md_zuwf_bisher]]&lt;&gt;"",tab_MD[[#This Row],[md_zuwf_zukunft]]&lt;&gt;""),tab_MD[[#This Row],[md_prf_erg]]&lt;&gt;"")),tab_MD[[#This Row],[md_prf_bisher]]&lt;&gt;-1,tab_MD[[#This Row],[md_prf_zukunft]]&lt;&gt;-1)</f>
        <v>1</v>
      </c>
      <c r="T148" s="219" t="str">
        <f>IF(tab_MD[[#This Row],[md_gegenstand]]&lt;&gt;"",IF(SUM(tab_MD[[#This Row],[md_kosten_bisher]:[md_zuwf_zukunft]])&gt;0,"ja","nein"),"")</f>
        <v/>
      </c>
    </row>
    <row r="149" spans="1:20" ht="48" hidden="1" customHeight="1" x14ac:dyDescent="0.3">
      <c r="A149" s="90">
        <f t="shared" si="3"/>
        <v>147</v>
      </c>
      <c r="B149" s="195" t="str">
        <f>IFERROR(IF(tab_MP[[#This Row],[mp_gegenstand]]&lt;&gt;"",tab_MP[[#This Row],[mp_gegenstand]],""),"")</f>
        <v/>
      </c>
      <c r="C149" s="196" t="str">
        <f>IFERROR(IF(tab_MP[[#This Row],[mp_kategorie]]&lt;&gt;"",tab_MP[[#This Row],[mp_kategorie]],""),"")</f>
        <v/>
      </c>
      <c r="D149" s="196" t="str">
        <f>IFERROR(IF(tab_MP[[#This Row],[mp_subkategorie]]&lt;&gt;"",tab_MP[[#This Row],[mp_subkategorie]],""),"")</f>
        <v/>
      </c>
      <c r="E149" s="196" t="str">
        <f>IFERROR(IF(tab_MP[[#This Row],[mp_ort]]&lt;&gt;"",tab_MP[[#This Row],[mp_ort]],""),"")</f>
        <v/>
      </c>
      <c r="F149" s="369" t="str">
        <f>IFERROR(IF(tab_MP[[#This Row],[mp_beschreibung]]&lt;&gt;"",tab_MP[[#This Row],[mp_beschreibung]],""),"")</f>
        <v/>
      </c>
      <c r="G149" s="315" t="str">
        <f>IFERROR(IF(tab_MP[[#This Row],[prf_mp_ges]]&lt;&gt;"",tab_MP[[#This Row],[prf_mp_ges]],""),"")</f>
        <v/>
      </c>
      <c r="H149" s="362"/>
      <c r="I149" s="362"/>
      <c r="J149" s="363"/>
      <c r="K149" s="363"/>
      <c r="L149" s="208"/>
      <c r="M149" s="209"/>
      <c r="N149" s="103"/>
      <c r="O149" s="104" t="str">
        <f>IF(AND(tab_MD[[#This Row],[md_prf_erg]]&lt;&gt;"",tab_MD[[#This Row],[md_prf_bisher]]&gt;=0,tab_MD[[#This Row],[md_prf_zukunft]]&gt;=0),tab_MD[[#This Row],[md_prf_bisher]]+tab_MD[[#This Row],[md_prf_zukunft]],"")</f>
        <v/>
      </c>
      <c r="P149" s="296" t="str">
        <f>IF(tab_MD[[#This Row],[md_prf_erg]]="ja",tab_MD[[#This Row],[md_zuwf_bisher]],IF(tab_MD[[#This Row],[md_prf_erg]]="nein",0,IF(tab_MD[[#This Row],[md_prf_erg]]="teilweise",-1,"")))</f>
        <v/>
      </c>
      <c r="Q149" s="296" t="str">
        <f>IF(tab_MD[[#This Row],[md_prf_erg]]="ja",tab_MD[[#This Row],[md_zuwf_zukunft]],IF(tab_MD[[#This Row],[md_prf_erg]]="nein",0,IF(tab_MD[[#This Row],[md_prf_erg]]="teilweise",-1,"")))</f>
        <v/>
      </c>
      <c r="R149" s="110"/>
      <c r="S149" s="109" t="b">
        <f>AND(OR(AND(tab_MD[[#This Row],[md_zuwf_bisher]]="",tab_MD[[#This Row],[md_zuwf_zukunft]]=""),AND(OR(tab_MD[[#This Row],[md_zuwf_bisher]]&lt;&gt;"",tab_MD[[#This Row],[md_zuwf_zukunft]]&lt;&gt;""),tab_MD[[#This Row],[md_prf_erg]]&lt;&gt;"")),tab_MD[[#This Row],[md_prf_bisher]]&lt;&gt;-1,tab_MD[[#This Row],[md_prf_zukunft]]&lt;&gt;-1)</f>
        <v>1</v>
      </c>
      <c r="T149" s="219" t="str">
        <f>IF(tab_MD[[#This Row],[md_gegenstand]]&lt;&gt;"",IF(SUM(tab_MD[[#This Row],[md_kosten_bisher]:[md_zuwf_zukunft]])&gt;0,"ja","nein"),"")</f>
        <v/>
      </c>
    </row>
    <row r="150" spans="1:20" ht="48" hidden="1" customHeight="1" x14ac:dyDescent="0.3">
      <c r="A150" s="90">
        <f t="shared" si="3"/>
        <v>148</v>
      </c>
      <c r="B150" s="195" t="str">
        <f>IFERROR(IF(tab_MP[[#This Row],[mp_gegenstand]]&lt;&gt;"",tab_MP[[#This Row],[mp_gegenstand]],""),"")</f>
        <v/>
      </c>
      <c r="C150" s="196" t="str">
        <f>IFERROR(IF(tab_MP[[#This Row],[mp_kategorie]]&lt;&gt;"",tab_MP[[#This Row],[mp_kategorie]],""),"")</f>
        <v/>
      </c>
      <c r="D150" s="196" t="str">
        <f>IFERROR(IF(tab_MP[[#This Row],[mp_subkategorie]]&lt;&gt;"",tab_MP[[#This Row],[mp_subkategorie]],""),"")</f>
        <v/>
      </c>
      <c r="E150" s="196" t="str">
        <f>IFERROR(IF(tab_MP[[#This Row],[mp_ort]]&lt;&gt;"",tab_MP[[#This Row],[mp_ort]],""),"")</f>
        <v/>
      </c>
      <c r="F150" s="369" t="str">
        <f>IFERROR(IF(tab_MP[[#This Row],[mp_beschreibung]]&lt;&gt;"",tab_MP[[#This Row],[mp_beschreibung]],""),"")</f>
        <v/>
      </c>
      <c r="G150" s="315" t="str">
        <f>IFERROR(IF(tab_MP[[#This Row],[prf_mp_ges]]&lt;&gt;"",tab_MP[[#This Row],[prf_mp_ges]],""),"")</f>
        <v/>
      </c>
      <c r="H150" s="362"/>
      <c r="I150" s="362"/>
      <c r="J150" s="363"/>
      <c r="K150" s="363"/>
      <c r="L150" s="208"/>
      <c r="M150" s="209"/>
      <c r="N150" s="106"/>
      <c r="O150" s="107" t="str">
        <f>IF(AND(tab_MD[[#This Row],[md_prf_erg]]&lt;&gt;"",tab_MD[[#This Row],[md_prf_bisher]]&gt;=0,tab_MD[[#This Row],[md_prf_zukunft]]&gt;=0),tab_MD[[#This Row],[md_prf_bisher]]+tab_MD[[#This Row],[md_prf_zukunft]],"")</f>
        <v/>
      </c>
      <c r="P150" s="297" t="str">
        <f>IF(tab_MD[[#This Row],[md_prf_erg]]="ja",tab_MD[[#This Row],[md_zuwf_bisher]],IF(tab_MD[[#This Row],[md_prf_erg]]="nein",0,IF(tab_MD[[#This Row],[md_prf_erg]]="teilweise",-1,"")))</f>
        <v/>
      </c>
      <c r="Q150" s="297" t="str">
        <f>IF(tab_MD[[#This Row],[md_prf_erg]]="ja",tab_MD[[#This Row],[md_zuwf_zukunft]],IF(tab_MD[[#This Row],[md_prf_erg]]="nein",0,IF(tab_MD[[#This Row],[md_prf_erg]]="teilweise",-1,"")))</f>
        <v/>
      </c>
      <c r="R150" s="110"/>
      <c r="S150" s="108" t="b">
        <f>AND(OR(AND(tab_MD[[#This Row],[md_zuwf_bisher]]="",tab_MD[[#This Row],[md_zuwf_zukunft]]=""),AND(OR(tab_MD[[#This Row],[md_zuwf_bisher]]&lt;&gt;"",tab_MD[[#This Row],[md_zuwf_zukunft]]&lt;&gt;""),tab_MD[[#This Row],[md_prf_erg]]&lt;&gt;"")),tab_MD[[#This Row],[md_prf_bisher]]&lt;&gt;-1,tab_MD[[#This Row],[md_prf_zukunft]]&lt;&gt;-1)</f>
        <v>1</v>
      </c>
      <c r="T150" s="219" t="str">
        <f>IF(tab_MD[[#This Row],[md_gegenstand]]&lt;&gt;"",IF(SUM(tab_MD[[#This Row],[md_kosten_bisher]:[md_zuwf_zukunft]])&gt;0,"ja","nein"),"")</f>
        <v/>
      </c>
    </row>
    <row r="151" spans="1:20" ht="48" hidden="1" customHeight="1" x14ac:dyDescent="0.3">
      <c r="A151" s="90">
        <f t="shared" si="3"/>
        <v>149</v>
      </c>
      <c r="B151" s="195" t="str">
        <f>IFERROR(IF(tab_MP[[#This Row],[mp_gegenstand]]&lt;&gt;"",tab_MP[[#This Row],[mp_gegenstand]],""),"")</f>
        <v/>
      </c>
      <c r="C151" s="196" t="str">
        <f>IFERROR(IF(tab_MP[[#This Row],[mp_kategorie]]&lt;&gt;"",tab_MP[[#This Row],[mp_kategorie]],""),"")</f>
        <v/>
      </c>
      <c r="D151" s="196" t="str">
        <f>IFERROR(IF(tab_MP[[#This Row],[mp_subkategorie]]&lt;&gt;"",tab_MP[[#This Row],[mp_subkategorie]],""),"")</f>
        <v/>
      </c>
      <c r="E151" s="196" t="str">
        <f>IFERROR(IF(tab_MP[[#This Row],[mp_ort]]&lt;&gt;"",tab_MP[[#This Row],[mp_ort]],""),"")</f>
        <v/>
      </c>
      <c r="F151" s="369" t="str">
        <f>IFERROR(IF(tab_MP[[#This Row],[mp_beschreibung]]&lt;&gt;"",tab_MP[[#This Row],[mp_beschreibung]],""),"")</f>
        <v/>
      </c>
      <c r="G151" s="315" t="str">
        <f>IFERROR(IF(tab_MP[[#This Row],[prf_mp_ges]]&lt;&gt;"",tab_MP[[#This Row],[prf_mp_ges]],""),"")</f>
        <v/>
      </c>
      <c r="H151" s="362"/>
      <c r="I151" s="362"/>
      <c r="J151" s="363"/>
      <c r="K151" s="363"/>
      <c r="L151" s="208"/>
      <c r="M151" s="209"/>
      <c r="N151" s="103"/>
      <c r="O151" s="104" t="str">
        <f>IF(AND(tab_MD[[#This Row],[md_prf_erg]]&lt;&gt;"",tab_MD[[#This Row],[md_prf_bisher]]&gt;=0,tab_MD[[#This Row],[md_prf_zukunft]]&gt;=0),tab_MD[[#This Row],[md_prf_bisher]]+tab_MD[[#This Row],[md_prf_zukunft]],"")</f>
        <v/>
      </c>
      <c r="P151" s="296" t="str">
        <f>IF(tab_MD[[#This Row],[md_prf_erg]]="ja",tab_MD[[#This Row],[md_zuwf_bisher]],IF(tab_MD[[#This Row],[md_prf_erg]]="nein",0,IF(tab_MD[[#This Row],[md_prf_erg]]="teilweise",-1,"")))</f>
        <v/>
      </c>
      <c r="Q151" s="296" t="str">
        <f>IF(tab_MD[[#This Row],[md_prf_erg]]="ja",tab_MD[[#This Row],[md_zuwf_zukunft]],IF(tab_MD[[#This Row],[md_prf_erg]]="nein",0,IF(tab_MD[[#This Row],[md_prf_erg]]="teilweise",-1,"")))</f>
        <v/>
      </c>
      <c r="R151" s="110"/>
      <c r="S151" s="109" t="b">
        <f>AND(OR(AND(tab_MD[[#This Row],[md_zuwf_bisher]]="",tab_MD[[#This Row],[md_zuwf_zukunft]]=""),AND(OR(tab_MD[[#This Row],[md_zuwf_bisher]]&lt;&gt;"",tab_MD[[#This Row],[md_zuwf_zukunft]]&lt;&gt;""),tab_MD[[#This Row],[md_prf_erg]]&lt;&gt;"")),tab_MD[[#This Row],[md_prf_bisher]]&lt;&gt;-1,tab_MD[[#This Row],[md_prf_zukunft]]&lt;&gt;-1)</f>
        <v>1</v>
      </c>
      <c r="T151" s="219" t="str">
        <f>IF(tab_MD[[#This Row],[md_gegenstand]]&lt;&gt;"",IF(SUM(tab_MD[[#This Row],[md_kosten_bisher]:[md_zuwf_zukunft]])&gt;0,"ja","nein"),"")</f>
        <v/>
      </c>
    </row>
    <row r="152" spans="1:20" ht="48" hidden="1" customHeight="1" x14ac:dyDescent="0.3">
      <c r="A152" s="90">
        <f t="shared" si="3"/>
        <v>150</v>
      </c>
      <c r="B152" s="195" t="str">
        <f>IFERROR(IF(tab_MP[[#This Row],[mp_gegenstand]]&lt;&gt;"",tab_MP[[#This Row],[mp_gegenstand]],""),"")</f>
        <v/>
      </c>
      <c r="C152" s="196" t="str">
        <f>IFERROR(IF(tab_MP[[#This Row],[mp_kategorie]]&lt;&gt;"",tab_MP[[#This Row],[mp_kategorie]],""),"")</f>
        <v/>
      </c>
      <c r="D152" s="196" t="str">
        <f>IFERROR(IF(tab_MP[[#This Row],[mp_subkategorie]]&lt;&gt;"",tab_MP[[#This Row],[mp_subkategorie]],""),"")</f>
        <v/>
      </c>
      <c r="E152" s="196" t="str">
        <f>IFERROR(IF(tab_MP[[#This Row],[mp_ort]]&lt;&gt;"",tab_MP[[#This Row],[mp_ort]],""),"")</f>
        <v/>
      </c>
      <c r="F152" s="369" t="str">
        <f>IFERROR(IF(tab_MP[[#This Row],[mp_beschreibung]]&lt;&gt;"",tab_MP[[#This Row],[mp_beschreibung]],""),"")</f>
        <v/>
      </c>
      <c r="G152" s="315" t="str">
        <f>IFERROR(IF(tab_MP[[#This Row],[prf_mp_ges]]&lt;&gt;"",tab_MP[[#This Row],[prf_mp_ges]],""),"")</f>
        <v/>
      </c>
      <c r="H152" s="362"/>
      <c r="I152" s="362"/>
      <c r="J152" s="363"/>
      <c r="K152" s="363"/>
      <c r="L152" s="208"/>
      <c r="M152" s="209"/>
      <c r="N152" s="106"/>
      <c r="O152" s="107" t="str">
        <f>IF(AND(tab_MD[[#This Row],[md_prf_erg]]&lt;&gt;"",tab_MD[[#This Row],[md_prf_bisher]]&gt;=0,tab_MD[[#This Row],[md_prf_zukunft]]&gt;=0),tab_MD[[#This Row],[md_prf_bisher]]+tab_MD[[#This Row],[md_prf_zukunft]],"")</f>
        <v/>
      </c>
      <c r="P152" s="297" t="str">
        <f>IF(tab_MD[[#This Row],[md_prf_erg]]="ja",tab_MD[[#This Row],[md_zuwf_bisher]],IF(tab_MD[[#This Row],[md_prf_erg]]="nein",0,IF(tab_MD[[#This Row],[md_prf_erg]]="teilweise",-1,"")))</f>
        <v/>
      </c>
      <c r="Q152" s="297" t="str">
        <f>IF(tab_MD[[#This Row],[md_prf_erg]]="ja",tab_MD[[#This Row],[md_zuwf_zukunft]],IF(tab_MD[[#This Row],[md_prf_erg]]="nein",0,IF(tab_MD[[#This Row],[md_prf_erg]]="teilweise",-1,"")))</f>
        <v/>
      </c>
      <c r="R152" s="110"/>
      <c r="S152" s="108" t="b">
        <f>AND(OR(AND(tab_MD[[#This Row],[md_zuwf_bisher]]="",tab_MD[[#This Row],[md_zuwf_zukunft]]=""),AND(OR(tab_MD[[#This Row],[md_zuwf_bisher]]&lt;&gt;"",tab_MD[[#This Row],[md_zuwf_zukunft]]&lt;&gt;""),tab_MD[[#This Row],[md_prf_erg]]&lt;&gt;"")),tab_MD[[#This Row],[md_prf_bisher]]&lt;&gt;-1,tab_MD[[#This Row],[md_prf_zukunft]]&lt;&gt;-1)</f>
        <v>1</v>
      </c>
      <c r="T152" s="219" t="str">
        <f>IF(tab_MD[[#This Row],[md_gegenstand]]&lt;&gt;"",IF(SUM(tab_MD[[#This Row],[md_kosten_bisher]:[md_zuwf_zukunft]])&gt;0,"ja","nein"),"")</f>
        <v/>
      </c>
    </row>
    <row r="153" spans="1:20" ht="48" hidden="1" customHeight="1" x14ac:dyDescent="0.3">
      <c r="A153" s="90">
        <f t="shared" si="3"/>
        <v>151</v>
      </c>
      <c r="B153" s="195" t="str">
        <f>IFERROR(IF(tab_MP[[#This Row],[mp_gegenstand]]&lt;&gt;"",tab_MP[[#This Row],[mp_gegenstand]],""),"")</f>
        <v/>
      </c>
      <c r="C153" s="196" t="str">
        <f>IFERROR(IF(tab_MP[[#This Row],[mp_kategorie]]&lt;&gt;"",tab_MP[[#This Row],[mp_kategorie]],""),"")</f>
        <v/>
      </c>
      <c r="D153" s="196" t="str">
        <f>IFERROR(IF(tab_MP[[#This Row],[mp_subkategorie]]&lt;&gt;"",tab_MP[[#This Row],[mp_subkategorie]],""),"")</f>
        <v/>
      </c>
      <c r="E153" s="196" t="str">
        <f>IFERROR(IF(tab_MP[[#This Row],[mp_ort]]&lt;&gt;"",tab_MP[[#This Row],[mp_ort]],""),"")</f>
        <v/>
      </c>
      <c r="F153" s="369" t="str">
        <f>IFERROR(IF(tab_MP[[#This Row],[mp_beschreibung]]&lt;&gt;"",tab_MP[[#This Row],[mp_beschreibung]],""),"")</f>
        <v/>
      </c>
      <c r="G153" s="315" t="str">
        <f>IFERROR(IF(tab_MP[[#This Row],[prf_mp_ges]]&lt;&gt;"",tab_MP[[#This Row],[prf_mp_ges]],""),"")</f>
        <v/>
      </c>
      <c r="H153" s="362"/>
      <c r="I153" s="362"/>
      <c r="J153" s="363"/>
      <c r="K153" s="363"/>
      <c r="L153" s="208"/>
      <c r="M153" s="209"/>
      <c r="N153" s="103"/>
      <c r="O153" s="104" t="str">
        <f>IF(AND(tab_MD[[#This Row],[md_prf_erg]]&lt;&gt;"",tab_MD[[#This Row],[md_prf_bisher]]&gt;=0,tab_MD[[#This Row],[md_prf_zukunft]]&gt;=0),tab_MD[[#This Row],[md_prf_bisher]]+tab_MD[[#This Row],[md_prf_zukunft]],"")</f>
        <v/>
      </c>
      <c r="P153" s="296" t="str">
        <f>IF(tab_MD[[#This Row],[md_prf_erg]]="ja",tab_MD[[#This Row],[md_zuwf_bisher]],IF(tab_MD[[#This Row],[md_prf_erg]]="nein",0,IF(tab_MD[[#This Row],[md_prf_erg]]="teilweise",-1,"")))</f>
        <v/>
      </c>
      <c r="Q153" s="296" t="str">
        <f>IF(tab_MD[[#This Row],[md_prf_erg]]="ja",tab_MD[[#This Row],[md_zuwf_zukunft]],IF(tab_MD[[#This Row],[md_prf_erg]]="nein",0,IF(tab_MD[[#This Row],[md_prf_erg]]="teilweise",-1,"")))</f>
        <v/>
      </c>
      <c r="R153" s="110"/>
      <c r="S153" s="109" t="b">
        <f>AND(OR(AND(tab_MD[[#This Row],[md_zuwf_bisher]]="",tab_MD[[#This Row],[md_zuwf_zukunft]]=""),AND(OR(tab_MD[[#This Row],[md_zuwf_bisher]]&lt;&gt;"",tab_MD[[#This Row],[md_zuwf_zukunft]]&lt;&gt;""),tab_MD[[#This Row],[md_prf_erg]]&lt;&gt;"")),tab_MD[[#This Row],[md_prf_bisher]]&lt;&gt;-1,tab_MD[[#This Row],[md_prf_zukunft]]&lt;&gt;-1)</f>
        <v>1</v>
      </c>
      <c r="T153" s="219" t="str">
        <f>IF(tab_MD[[#This Row],[md_gegenstand]]&lt;&gt;"",IF(SUM(tab_MD[[#This Row],[md_kosten_bisher]:[md_zuwf_zukunft]])&gt;0,"ja","nein"),"")</f>
        <v/>
      </c>
    </row>
    <row r="154" spans="1:20" ht="48" hidden="1" customHeight="1" x14ac:dyDescent="0.3">
      <c r="A154" s="90">
        <f t="shared" si="3"/>
        <v>152</v>
      </c>
      <c r="B154" s="195" t="str">
        <f>IFERROR(IF(tab_MP[[#This Row],[mp_gegenstand]]&lt;&gt;"",tab_MP[[#This Row],[mp_gegenstand]],""),"")</f>
        <v/>
      </c>
      <c r="C154" s="196" t="str">
        <f>IFERROR(IF(tab_MP[[#This Row],[mp_kategorie]]&lt;&gt;"",tab_MP[[#This Row],[mp_kategorie]],""),"")</f>
        <v/>
      </c>
      <c r="D154" s="196" t="str">
        <f>IFERROR(IF(tab_MP[[#This Row],[mp_subkategorie]]&lt;&gt;"",tab_MP[[#This Row],[mp_subkategorie]],""),"")</f>
        <v/>
      </c>
      <c r="E154" s="196" t="str">
        <f>IFERROR(IF(tab_MP[[#This Row],[mp_ort]]&lt;&gt;"",tab_MP[[#This Row],[mp_ort]],""),"")</f>
        <v/>
      </c>
      <c r="F154" s="369" t="str">
        <f>IFERROR(IF(tab_MP[[#This Row],[mp_beschreibung]]&lt;&gt;"",tab_MP[[#This Row],[mp_beschreibung]],""),"")</f>
        <v/>
      </c>
      <c r="G154" s="315" t="str">
        <f>IFERROR(IF(tab_MP[[#This Row],[prf_mp_ges]]&lt;&gt;"",tab_MP[[#This Row],[prf_mp_ges]],""),"")</f>
        <v/>
      </c>
      <c r="H154" s="362"/>
      <c r="I154" s="362"/>
      <c r="J154" s="363"/>
      <c r="K154" s="363"/>
      <c r="L154" s="208"/>
      <c r="M154" s="209"/>
      <c r="N154" s="106"/>
      <c r="O154" s="107" t="str">
        <f>IF(AND(tab_MD[[#This Row],[md_prf_erg]]&lt;&gt;"",tab_MD[[#This Row],[md_prf_bisher]]&gt;=0,tab_MD[[#This Row],[md_prf_zukunft]]&gt;=0),tab_MD[[#This Row],[md_prf_bisher]]+tab_MD[[#This Row],[md_prf_zukunft]],"")</f>
        <v/>
      </c>
      <c r="P154" s="297" t="str">
        <f>IF(tab_MD[[#This Row],[md_prf_erg]]="ja",tab_MD[[#This Row],[md_zuwf_bisher]],IF(tab_MD[[#This Row],[md_prf_erg]]="nein",0,IF(tab_MD[[#This Row],[md_prf_erg]]="teilweise",-1,"")))</f>
        <v/>
      </c>
      <c r="Q154" s="297" t="str">
        <f>IF(tab_MD[[#This Row],[md_prf_erg]]="ja",tab_MD[[#This Row],[md_zuwf_zukunft]],IF(tab_MD[[#This Row],[md_prf_erg]]="nein",0,IF(tab_MD[[#This Row],[md_prf_erg]]="teilweise",-1,"")))</f>
        <v/>
      </c>
      <c r="R154" s="110"/>
      <c r="S154" s="108" t="b">
        <f>AND(OR(AND(tab_MD[[#This Row],[md_zuwf_bisher]]="",tab_MD[[#This Row],[md_zuwf_zukunft]]=""),AND(OR(tab_MD[[#This Row],[md_zuwf_bisher]]&lt;&gt;"",tab_MD[[#This Row],[md_zuwf_zukunft]]&lt;&gt;""),tab_MD[[#This Row],[md_prf_erg]]&lt;&gt;"")),tab_MD[[#This Row],[md_prf_bisher]]&lt;&gt;-1,tab_MD[[#This Row],[md_prf_zukunft]]&lt;&gt;-1)</f>
        <v>1</v>
      </c>
      <c r="T154" s="219" t="str">
        <f>IF(tab_MD[[#This Row],[md_gegenstand]]&lt;&gt;"",IF(SUM(tab_MD[[#This Row],[md_kosten_bisher]:[md_zuwf_zukunft]])&gt;0,"ja","nein"),"")</f>
        <v/>
      </c>
    </row>
    <row r="155" spans="1:20" ht="48" hidden="1" customHeight="1" x14ac:dyDescent="0.3">
      <c r="A155" s="90">
        <f t="shared" si="3"/>
        <v>153</v>
      </c>
      <c r="B155" s="195" t="str">
        <f>IFERROR(IF(tab_MP[[#This Row],[mp_gegenstand]]&lt;&gt;"",tab_MP[[#This Row],[mp_gegenstand]],""),"")</f>
        <v/>
      </c>
      <c r="C155" s="196" t="str">
        <f>IFERROR(IF(tab_MP[[#This Row],[mp_kategorie]]&lt;&gt;"",tab_MP[[#This Row],[mp_kategorie]],""),"")</f>
        <v/>
      </c>
      <c r="D155" s="196" t="str">
        <f>IFERROR(IF(tab_MP[[#This Row],[mp_subkategorie]]&lt;&gt;"",tab_MP[[#This Row],[mp_subkategorie]],""),"")</f>
        <v/>
      </c>
      <c r="E155" s="196" t="str">
        <f>IFERROR(IF(tab_MP[[#This Row],[mp_ort]]&lt;&gt;"",tab_MP[[#This Row],[mp_ort]],""),"")</f>
        <v/>
      </c>
      <c r="F155" s="369" t="str">
        <f>IFERROR(IF(tab_MP[[#This Row],[mp_beschreibung]]&lt;&gt;"",tab_MP[[#This Row],[mp_beschreibung]],""),"")</f>
        <v/>
      </c>
      <c r="G155" s="315" t="str">
        <f>IFERROR(IF(tab_MP[[#This Row],[prf_mp_ges]]&lt;&gt;"",tab_MP[[#This Row],[prf_mp_ges]],""),"")</f>
        <v/>
      </c>
      <c r="H155" s="362"/>
      <c r="I155" s="362"/>
      <c r="J155" s="363"/>
      <c r="K155" s="363"/>
      <c r="L155" s="208"/>
      <c r="M155" s="209"/>
      <c r="N155" s="103"/>
      <c r="O155" s="104" t="str">
        <f>IF(AND(tab_MD[[#This Row],[md_prf_erg]]&lt;&gt;"",tab_MD[[#This Row],[md_prf_bisher]]&gt;=0,tab_MD[[#This Row],[md_prf_zukunft]]&gt;=0),tab_MD[[#This Row],[md_prf_bisher]]+tab_MD[[#This Row],[md_prf_zukunft]],"")</f>
        <v/>
      </c>
      <c r="P155" s="296" t="str">
        <f>IF(tab_MD[[#This Row],[md_prf_erg]]="ja",tab_MD[[#This Row],[md_zuwf_bisher]],IF(tab_MD[[#This Row],[md_prf_erg]]="nein",0,IF(tab_MD[[#This Row],[md_prf_erg]]="teilweise",-1,"")))</f>
        <v/>
      </c>
      <c r="Q155" s="296" t="str">
        <f>IF(tab_MD[[#This Row],[md_prf_erg]]="ja",tab_MD[[#This Row],[md_zuwf_zukunft]],IF(tab_MD[[#This Row],[md_prf_erg]]="nein",0,IF(tab_MD[[#This Row],[md_prf_erg]]="teilweise",-1,"")))</f>
        <v/>
      </c>
      <c r="R155" s="110"/>
      <c r="S155" s="109" t="b">
        <f>AND(OR(AND(tab_MD[[#This Row],[md_zuwf_bisher]]="",tab_MD[[#This Row],[md_zuwf_zukunft]]=""),AND(OR(tab_MD[[#This Row],[md_zuwf_bisher]]&lt;&gt;"",tab_MD[[#This Row],[md_zuwf_zukunft]]&lt;&gt;""),tab_MD[[#This Row],[md_prf_erg]]&lt;&gt;"")),tab_MD[[#This Row],[md_prf_bisher]]&lt;&gt;-1,tab_MD[[#This Row],[md_prf_zukunft]]&lt;&gt;-1)</f>
        <v>1</v>
      </c>
      <c r="T155" s="219" t="str">
        <f>IF(tab_MD[[#This Row],[md_gegenstand]]&lt;&gt;"",IF(SUM(tab_MD[[#This Row],[md_kosten_bisher]:[md_zuwf_zukunft]])&gt;0,"ja","nein"),"")</f>
        <v/>
      </c>
    </row>
    <row r="156" spans="1:20" ht="48" hidden="1" customHeight="1" x14ac:dyDescent="0.3">
      <c r="A156" s="90">
        <f t="shared" si="3"/>
        <v>154</v>
      </c>
      <c r="B156" s="195" t="str">
        <f>IFERROR(IF(tab_MP[[#This Row],[mp_gegenstand]]&lt;&gt;"",tab_MP[[#This Row],[mp_gegenstand]],""),"")</f>
        <v/>
      </c>
      <c r="C156" s="196" t="str">
        <f>IFERROR(IF(tab_MP[[#This Row],[mp_kategorie]]&lt;&gt;"",tab_MP[[#This Row],[mp_kategorie]],""),"")</f>
        <v/>
      </c>
      <c r="D156" s="196" t="str">
        <f>IFERROR(IF(tab_MP[[#This Row],[mp_subkategorie]]&lt;&gt;"",tab_MP[[#This Row],[mp_subkategorie]],""),"")</f>
        <v/>
      </c>
      <c r="E156" s="196" t="str">
        <f>IFERROR(IF(tab_MP[[#This Row],[mp_ort]]&lt;&gt;"",tab_MP[[#This Row],[mp_ort]],""),"")</f>
        <v/>
      </c>
      <c r="F156" s="369" t="str">
        <f>IFERROR(IF(tab_MP[[#This Row],[mp_beschreibung]]&lt;&gt;"",tab_MP[[#This Row],[mp_beschreibung]],""),"")</f>
        <v/>
      </c>
      <c r="G156" s="315" t="str">
        <f>IFERROR(IF(tab_MP[[#This Row],[prf_mp_ges]]&lt;&gt;"",tab_MP[[#This Row],[prf_mp_ges]],""),"")</f>
        <v/>
      </c>
      <c r="H156" s="362"/>
      <c r="I156" s="362"/>
      <c r="J156" s="363"/>
      <c r="K156" s="363"/>
      <c r="L156" s="208"/>
      <c r="M156" s="209"/>
      <c r="N156" s="106"/>
      <c r="O156" s="107" t="str">
        <f>IF(AND(tab_MD[[#This Row],[md_prf_erg]]&lt;&gt;"",tab_MD[[#This Row],[md_prf_bisher]]&gt;=0,tab_MD[[#This Row],[md_prf_zukunft]]&gt;=0),tab_MD[[#This Row],[md_prf_bisher]]+tab_MD[[#This Row],[md_prf_zukunft]],"")</f>
        <v/>
      </c>
      <c r="P156" s="297" t="str">
        <f>IF(tab_MD[[#This Row],[md_prf_erg]]="ja",tab_MD[[#This Row],[md_zuwf_bisher]],IF(tab_MD[[#This Row],[md_prf_erg]]="nein",0,IF(tab_MD[[#This Row],[md_prf_erg]]="teilweise",-1,"")))</f>
        <v/>
      </c>
      <c r="Q156" s="297" t="str">
        <f>IF(tab_MD[[#This Row],[md_prf_erg]]="ja",tab_MD[[#This Row],[md_zuwf_zukunft]],IF(tab_MD[[#This Row],[md_prf_erg]]="nein",0,IF(tab_MD[[#This Row],[md_prf_erg]]="teilweise",-1,"")))</f>
        <v/>
      </c>
      <c r="R156" s="110"/>
      <c r="S156" s="108" t="b">
        <f>AND(OR(AND(tab_MD[[#This Row],[md_zuwf_bisher]]="",tab_MD[[#This Row],[md_zuwf_zukunft]]=""),AND(OR(tab_MD[[#This Row],[md_zuwf_bisher]]&lt;&gt;"",tab_MD[[#This Row],[md_zuwf_zukunft]]&lt;&gt;""),tab_MD[[#This Row],[md_prf_erg]]&lt;&gt;"")),tab_MD[[#This Row],[md_prf_bisher]]&lt;&gt;-1,tab_MD[[#This Row],[md_prf_zukunft]]&lt;&gt;-1)</f>
        <v>1</v>
      </c>
      <c r="T156" s="219" t="str">
        <f>IF(tab_MD[[#This Row],[md_gegenstand]]&lt;&gt;"",IF(SUM(tab_MD[[#This Row],[md_kosten_bisher]:[md_zuwf_zukunft]])&gt;0,"ja","nein"),"")</f>
        <v/>
      </c>
    </row>
    <row r="157" spans="1:20" ht="48" hidden="1" customHeight="1" x14ac:dyDescent="0.3">
      <c r="A157" s="90">
        <f t="shared" si="3"/>
        <v>155</v>
      </c>
      <c r="B157" s="195" t="str">
        <f>IFERROR(IF(tab_MP[[#This Row],[mp_gegenstand]]&lt;&gt;"",tab_MP[[#This Row],[mp_gegenstand]],""),"")</f>
        <v/>
      </c>
      <c r="C157" s="196" t="str">
        <f>IFERROR(IF(tab_MP[[#This Row],[mp_kategorie]]&lt;&gt;"",tab_MP[[#This Row],[mp_kategorie]],""),"")</f>
        <v/>
      </c>
      <c r="D157" s="196" t="str">
        <f>IFERROR(IF(tab_MP[[#This Row],[mp_subkategorie]]&lt;&gt;"",tab_MP[[#This Row],[mp_subkategorie]],""),"")</f>
        <v/>
      </c>
      <c r="E157" s="196" t="str">
        <f>IFERROR(IF(tab_MP[[#This Row],[mp_ort]]&lt;&gt;"",tab_MP[[#This Row],[mp_ort]],""),"")</f>
        <v/>
      </c>
      <c r="F157" s="369" t="str">
        <f>IFERROR(IF(tab_MP[[#This Row],[mp_beschreibung]]&lt;&gt;"",tab_MP[[#This Row],[mp_beschreibung]],""),"")</f>
        <v/>
      </c>
      <c r="G157" s="315" t="str">
        <f>IFERROR(IF(tab_MP[[#This Row],[prf_mp_ges]]&lt;&gt;"",tab_MP[[#This Row],[prf_mp_ges]],""),"")</f>
        <v/>
      </c>
      <c r="H157" s="362"/>
      <c r="I157" s="362"/>
      <c r="J157" s="363"/>
      <c r="K157" s="363"/>
      <c r="L157" s="208"/>
      <c r="M157" s="209"/>
      <c r="N157" s="103"/>
      <c r="O157" s="104" t="str">
        <f>IF(AND(tab_MD[[#This Row],[md_prf_erg]]&lt;&gt;"",tab_MD[[#This Row],[md_prf_bisher]]&gt;=0,tab_MD[[#This Row],[md_prf_zukunft]]&gt;=0),tab_MD[[#This Row],[md_prf_bisher]]+tab_MD[[#This Row],[md_prf_zukunft]],"")</f>
        <v/>
      </c>
      <c r="P157" s="296" t="str">
        <f>IF(tab_MD[[#This Row],[md_prf_erg]]="ja",tab_MD[[#This Row],[md_zuwf_bisher]],IF(tab_MD[[#This Row],[md_prf_erg]]="nein",0,IF(tab_MD[[#This Row],[md_prf_erg]]="teilweise",-1,"")))</f>
        <v/>
      </c>
      <c r="Q157" s="296" t="str">
        <f>IF(tab_MD[[#This Row],[md_prf_erg]]="ja",tab_MD[[#This Row],[md_zuwf_zukunft]],IF(tab_MD[[#This Row],[md_prf_erg]]="nein",0,IF(tab_MD[[#This Row],[md_prf_erg]]="teilweise",-1,"")))</f>
        <v/>
      </c>
      <c r="R157" s="110"/>
      <c r="S157" s="109" t="b">
        <f>AND(OR(AND(tab_MD[[#This Row],[md_zuwf_bisher]]="",tab_MD[[#This Row],[md_zuwf_zukunft]]=""),AND(OR(tab_MD[[#This Row],[md_zuwf_bisher]]&lt;&gt;"",tab_MD[[#This Row],[md_zuwf_zukunft]]&lt;&gt;""),tab_MD[[#This Row],[md_prf_erg]]&lt;&gt;"")),tab_MD[[#This Row],[md_prf_bisher]]&lt;&gt;-1,tab_MD[[#This Row],[md_prf_zukunft]]&lt;&gt;-1)</f>
        <v>1</v>
      </c>
      <c r="T157" s="219" t="str">
        <f>IF(tab_MD[[#This Row],[md_gegenstand]]&lt;&gt;"",IF(SUM(tab_MD[[#This Row],[md_kosten_bisher]:[md_zuwf_zukunft]])&gt;0,"ja","nein"),"")</f>
        <v/>
      </c>
    </row>
    <row r="158" spans="1:20" ht="48" hidden="1" customHeight="1" x14ac:dyDescent="0.3">
      <c r="A158" s="90">
        <f t="shared" si="3"/>
        <v>156</v>
      </c>
      <c r="B158" s="195" t="str">
        <f>IFERROR(IF(tab_MP[[#This Row],[mp_gegenstand]]&lt;&gt;"",tab_MP[[#This Row],[mp_gegenstand]],""),"")</f>
        <v/>
      </c>
      <c r="C158" s="196" t="str">
        <f>IFERROR(IF(tab_MP[[#This Row],[mp_kategorie]]&lt;&gt;"",tab_MP[[#This Row],[mp_kategorie]],""),"")</f>
        <v/>
      </c>
      <c r="D158" s="196" t="str">
        <f>IFERROR(IF(tab_MP[[#This Row],[mp_subkategorie]]&lt;&gt;"",tab_MP[[#This Row],[mp_subkategorie]],""),"")</f>
        <v/>
      </c>
      <c r="E158" s="196" t="str">
        <f>IFERROR(IF(tab_MP[[#This Row],[mp_ort]]&lt;&gt;"",tab_MP[[#This Row],[mp_ort]],""),"")</f>
        <v/>
      </c>
      <c r="F158" s="369" t="str">
        <f>IFERROR(IF(tab_MP[[#This Row],[mp_beschreibung]]&lt;&gt;"",tab_MP[[#This Row],[mp_beschreibung]],""),"")</f>
        <v/>
      </c>
      <c r="G158" s="315" t="str">
        <f>IFERROR(IF(tab_MP[[#This Row],[prf_mp_ges]]&lt;&gt;"",tab_MP[[#This Row],[prf_mp_ges]],""),"")</f>
        <v/>
      </c>
      <c r="H158" s="362"/>
      <c r="I158" s="362"/>
      <c r="J158" s="363"/>
      <c r="K158" s="363"/>
      <c r="L158" s="208"/>
      <c r="M158" s="209"/>
      <c r="N158" s="106"/>
      <c r="O158" s="107" t="str">
        <f>IF(AND(tab_MD[[#This Row],[md_prf_erg]]&lt;&gt;"",tab_MD[[#This Row],[md_prf_bisher]]&gt;=0,tab_MD[[#This Row],[md_prf_zukunft]]&gt;=0),tab_MD[[#This Row],[md_prf_bisher]]+tab_MD[[#This Row],[md_prf_zukunft]],"")</f>
        <v/>
      </c>
      <c r="P158" s="297" t="str">
        <f>IF(tab_MD[[#This Row],[md_prf_erg]]="ja",tab_MD[[#This Row],[md_zuwf_bisher]],IF(tab_MD[[#This Row],[md_prf_erg]]="nein",0,IF(tab_MD[[#This Row],[md_prf_erg]]="teilweise",-1,"")))</f>
        <v/>
      </c>
      <c r="Q158" s="297" t="str">
        <f>IF(tab_MD[[#This Row],[md_prf_erg]]="ja",tab_MD[[#This Row],[md_zuwf_zukunft]],IF(tab_MD[[#This Row],[md_prf_erg]]="nein",0,IF(tab_MD[[#This Row],[md_prf_erg]]="teilweise",-1,"")))</f>
        <v/>
      </c>
      <c r="R158" s="110"/>
      <c r="S158" s="108" t="b">
        <f>AND(OR(AND(tab_MD[[#This Row],[md_zuwf_bisher]]="",tab_MD[[#This Row],[md_zuwf_zukunft]]=""),AND(OR(tab_MD[[#This Row],[md_zuwf_bisher]]&lt;&gt;"",tab_MD[[#This Row],[md_zuwf_zukunft]]&lt;&gt;""),tab_MD[[#This Row],[md_prf_erg]]&lt;&gt;"")),tab_MD[[#This Row],[md_prf_bisher]]&lt;&gt;-1,tab_MD[[#This Row],[md_prf_zukunft]]&lt;&gt;-1)</f>
        <v>1</v>
      </c>
      <c r="T158" s="219" t="str">
        <f>IF(tab_MD[[#This Row],[md_gegenstand]]&lt;&gt;"",IF(SUM(tab_MD[[#This Row],[md_kosten_bisher]:[md_zuwf_zukunft]])&gt;0,"ja","nein"),"")</f>
        <v/>
      </c>
    </row>
    <row r="159" spans="1:20" ht="48" hidden="1" customHeight="1" x14ac:dyDescent="0.3">
      <c r="A159" s="90">
        <f t="shared" si="3"/>
        <v>157</v>
      </c>
      <c r="B159" s="195" t="str">
        <f>IFERROR(IF(tab_MP[[#This Row],[mp_gegenstand]]&lt;&gt;"",tab_MP[[#This Row],[mp_gegenstand]],""),"")</f>
        <v/>
      </c>
      <c r="C159" s="196" t="str">
        <f>IFERROR(IF(tab_MP[[#This Row],[mp_kategorie]]&lt;&gt;"",tab_MP[[#This Row],[mp_kategorie]],""),"")</f>
        <v/>
      </c>
      <c r="D159" s="196" t="str">
        <f>IFERROR(IF(tab_MP[[#This Row],[mp_subkategorie]]&lt;&gt;"",tab_MP[[#This Row],[mp_subkategorie]],""),"")</f>
        <v/>
      </c>
      <c r="E159" s="196" t="str">
        <f>IFERROR(IF(tab_MP[[#This Row],[mp_ort]]&lt;&gt;"",tab_MP[[#This Row],[mp_ort]],""),"")</f>
        <v/>
      </c>
      <c r="F159" s="369" t="str">
        <f>IFERROR(IF(tab_MP[[#This Row],[mp_beschreibung]]&lt;&gt;"",tab_MP[[#This Row],[mp_beschreibung]],""),"")</f>
        <v/>
      </c>
      <c r="G159" s="315" t="str">
        <f>IFERROR(IF(tab_MP[[#This Row],[prf_mp_ges]]&lt;&gt;"",tab_MP[[#This Row],[prf_mp_ges]],""),"")</f>
        <v/>
      </c>
      <c r="H159" s="362"/>
      <c r="I159" s="362"/>
      <c r="J159" s="363"/>
      <c r="K159" s="363"/>
      <c r="L159" s="208"/>
      <c r="M159" s="209"/>
      <c r="N159" s="103"/>
      <c r="O159" s="104" t="str">
        <f>IF(AND(tab_MD[[#This Row],[md_prf_erg]]&lt;&gt;"",tab_MD[[#This Row],[md_prf_bisher]]&gt;=0,tab_MD[[#This Row],[md_prf_zukunft]]&gt;=0),tab_MD[[#This Row],[md_prf_bisher]]+tab_MD[[#This Row],[md_prf_zukunft]],"")</f>
        <v/>
      </c>
      <c r="P159" s="296" t="str">
        <f>IF(tab_MD[[#This Row],[md_prf_erg]]="ja",tab_MD[[#This Row],[md_zuwf_bisher]],IF(tab_MD[[#This Row],[md_prf_erg]]="nein",0,IF(tab_MD[[#This Row],[md_prf_erg]]="teilweise",-1,"")))</f>
        <v/>
      </c>
      <c r="Q159" s="296" t="str">
        <f>IF(tab_MD[[#This Row],[md_prf_erg]]="ja",tab_MD[[#This Row],[md_zuwf_zukunft]],IF(tab_MD[[#This Row],[md_prf_erg]]="nein",0,IF(tab_MD[[#This Row],[md_prf_erg]]="teilweise",-1,"")))</f>
        <v/>
      </c>
      <c r="R159" s="110"/>
      <c r="S159" s="109" t="b">
        <f>AND(OR(AND(tab_MD[[#This Row],[md_zuwf_bisher]]="",tab_MD[[#This Row],[md_zuwf_zukunft]]=""),AND(OR(tab_MD[[#This Row],[md_zuwf_bisher]]&lt;&gt;"",tab_MD[[#This Row],[md_zuwf_zukunft]]&lt;&gt;""),tab_MD[[#This Row],[md_prf_erg]]&lt;&gt;"")),tab_MD[[#This Row],[md_prf_bisher]]&lt;&gt;-1,tab_MD[[#This Row],[md_prf_zukunft]]&lt;&gt;-1)</f>
        <v>1</v>
      </c>
      <c r="T159" s="219" t="str">
        <f>IF(tab_MD[[#This Row],[md_gegenstand]]&lt;&gt;"",IF(SUM(tab_MD[[#This Row],[md_kosten_bisher]:[md_zuwf_zukunft]])&gt;0,"ja","nein"),"")</f>
        <v/>
      </c>
    </row>
    <row r="160" spans="1:20" ht="48" hidden="1" customHeight="1" x14ac:dyDescent="0.3">
      <c r="A160" s="90">
        <f t="shared" si="3"/>
        <v>158</v>
      </c>
      <c r="B160" s="195" t="str">
        <f>IFERROR(IF(tab_MP[[#This Row],[mp_gegenstand]]&lt;&gt;"",tab_MP[[#This Row],[mp_gegenstand]],""),"")</f>
        <v/>
      </c>
      <c r="C160" s="196" t="str">
        <f>IFERROR(IF(tab_MP[[#This Row],[mp_kategorie]]&lt;&gt;"",tab_MP[[#This Row],[mp_kategorie]],""),"")</f>
        <v/>
      </c>
      <c r="D160" s="196" t="str">
        <f>IFERROR(IF(tab_MP[[#This Row],[mp_subkategorie]]&lt;&gt;"",tab_MP[[#This Row],[mp_subkategorie]],""),"")</f>
        <v/>
      </c>
      <c r="E160" s="196" t="str">
        <f>IFERROR(IF(tab_MP[[#This Row],[mp_ort]]&lt;&gt;"",tab_MP[[#This Row],[mp_ort]],""),"")</f>
        <v/>
      </c>
      <c r="F160" s="369" t="str">
        <f>IFERROR(IF(tab_MP[[#This Row],[mp_beschreibung]]&lt;&gt;"",tab_MP[[#This Row],[mp_beschreibung]],""),"")</f>
        <v/>
      </c>
      <c r="G160" s="315" t="str">
        <f>IFERROR(IF(tab_MP[[#This Row],[prf_mp_ges]]&lt;&gt;"",tab_MP[[#This Row],[prf_mp_ges]],""),"")</f>
        <v/>
      </c>
      <c r="H160" s="362"/>
      <c r="I160" s="362"/>
      <c r="J160" s="363"/>
      <c r="K160" s="363"/>
      <c r="L160" s="208"/>
      <c r="M160" s="209"/>
      <c r="N160" s="106"/>
      <c r="O160" s="107" t="str">
        <f>IF(AND(tab_MD[[#This Row],[md_prf_erg]]&lt;&gt;"",tab_MD[[#This Row],[md_prf_bisher]]&gt;=0,tab_MD[[#This Row],[md_prf_zukunft]]&gt;=0),tab_MD[[#This Row],[md_prf_bisher]]+tab_MD[[#This Row],[md_prf_zukunft]],"")</f>
        <v/>
      </c>
      <c r="P160" s="297" t="str">
        <f>IF(tab_MD[[#This Row],[md_prf_erg]]="ja",tab_MD[[#This Row],[md_zuwf_bisher]],IF(tab_MD[[#This Row],[md_prf_erg]]="nein",0,IF(tab_MD[[#This Row],[md_prf_erg]]="teilweise",-1,"")))</f>
        <v/>
      </c>
      <c r="Q160" s="297" t="str">
        <f>IF(tab_MD[[#This Row],[md_prf_erg]]="ja",tab_MD[[#This Row],[md_zuwf_zukunft]],IF(tab_MD[[#This Row],[md_prf_erg]]="nein",0,IF(tab_MD[[#This Row],[md_prf_erg]]="teilweise",-1,"")))</f>
        <v/>
      </c>
      <c r="R160" s="110"/>
      <c r="S160" s="108" t="b">
        <f>AND(OR(AND(tab_MD[[#This Row],[md_zuwf_bisher]]="",tab_MD[[#This Row],[md_zuwf_zukunft]]=""),AND(OR(tab_MD[[#This Row],[md_zuwf_bisher]]&lt;&gt;"",tab_MD[[#This Row],[md_zuwf_zukunft]]&lt;&gt;""),tab_MD[[#This Row],[md_prf_erg]]&lt;&gt;"")),tab_MD[[#This Row],[md_prf_bisher]]&lt;&gt;-1,tab_MD[[#This Row],[md_prf_zukunft]]&lt;&gt;-1)</f>
        <v>1</v>
      </c>
      <c r="T160" s="219" t="str">
        <f>IF(tab_MD[[#This Row],[md_gegenstand]]&lt;&gt;"",IF(SUM(tab_MD[[#This Row],[md_kosten_bisher]:[md_zuwf_zukunft]])&gt;0,"ja","nein"),"")</f>
        <v/>
      </c>
    </row>
    <row r="161" spans="1:20" ht="48" hidden="1" customHeight="1" x14ac:dyDescent="0.3">
      <c r="A161" s="90">
        <f t="shared" si="3"/>
        <v>159</v>
      </c>
      <c r="B161" s="195" t="str">
        <f>IFERROR(IF(tab_MP[[#This Row],[mp_gegenstand]]&lt;&gt;"",tab_MP[[#This Row],[mp_gegenstand]],""),"")</f>
        <v/>
      </c>
      <c r="C161" s="196" t="str">
        <f>IFERROR(IF(tab_MP[[#This Row],[mp_kategorie]]&lt;&gt;"",tab_MP[[#This Row],[mp_kategorie]],""),"")</f>
        <v/>
      </c>
      <c r="D161" s="196" t="str">
        <f>IFERROR(IF(tab_MP[[#This Row],[mp_subkategorie]]&lt;&gt;"",tab_MP[[#This Row],[mp_subkategorie]],""),"")</f>
        <v/>
      </c>
      <c r="E161" s="196" t="str">
        <f>IFERROR(IF(tab_MP[[#This Row],[mp_ort]]&lt;&gt;"",tab_MP[[#This Row],[mp_ort]],""),"")</f>
        <v/>
      </c>
      <c r="F161" s="369" t="str">
        <f>IFERROR(IF(tab_MP[[#This Row],[mp_beschreibung]]&lt;&gt;"",tab_MP[[#This Row],[mp_beschreibung]],""),"")</f>
        <v/>
      </c>
      <c r="G161" s="315" t="str">
        <f>IFERROR(IF(tab_MP[[#This Row],[prf_mp_ges]]&lt;&gt;"",tab_MP[[#This Row],[prf_mp_ges]],""),"")</f>
        <v/>
      </c>
      <c r="H161" s="362"/>
      <c r="I161" s="362"/>
      <c r="J161" s="363"/>
      <c r="K161" s="363"/>
      <c r="L161" s="208"/>
      <c r="M161" s="209"/>
      <c r="N161" s="103"/>
      <c r="O161" s="104" t="str">
        <f>IF(AND(tab_MD[[#This Row],[md_prf_erg]]&lt;&gt;"",tab_MD[[#This Row],[md_prf_bisher]]&gt;=0,tab_MD[[#This Row],[md_prf_zukunft]]&gt;=0),tab_MD[[#This Row],[md_prf_bisher]]+tab_MD[[#This Row],[md_prf_zukunft]],"")</f>
        <v/>
      </c>
      <c r="P161" s="296" t="str">
        <f>IF(tab_MD[[#This Row],[md_prf_erg]]="ja",tab_MD[[#This Row],[md_zuwf_bisher]],IF(tab_MD[[#This Row],[md_prf_erg]]="nein",0,IF(tab_MD[[#This Row],[md_prf_erg]]="teilweise",-1,"")))</f>
        <v/>
      </c>
      <c r="Q161" s="296" t="str">
        <f>IF(tab_MD[[#This Row],[md_prf_erg]]="ja",tab_MD[[#This Row],[md_zuwf_zukunft]],IF(tab_MD[[#This Row],[md_prf_erg]]="nein",0,IF(tab_MD[[#This Row],[md_prf_erg]]="teilweise",-1,"")))</f>
        <v/>
      </c>
      <c r="R161" s="110"/>
      <c r="S161" s="109" t="b">
        <f>AND(OR(AND(tab_MD[[#This Row],[md_zuwf_bisher]]="",tab_MD[[#This Row],[md_zuwf_zukunft]]=""),AND(OR(tab_MD[[#This Row],[md_zuwf_bisher]]&lt;&gt;"",tab_MD[[#This Row],[md_zuwf_zukunft]]&lt;&gt;""),tab_MD[[#This Row],[md_prf_erg]]&lt;&gt;"")),tab_MD[[#This Row],[md_prf_bisher]]&lt;&gt;-1,tab_MD[[#This Row],[md_prf_zukunft]]&lt;&gt;-1)</f>
        <v>1</v>
      </c>
      <c r="T161" s="219" t="str">
        <f>IF(tab_MD[[#This Row],[md_gegenstand]]&lt;&gt;"",IF(SUM(tab_MD[[#This Row],[md_kosten_bisher]:[md_zuwf_zukunft]])&gt;0,"ja","nein"),"")</f>
        <v/>
      </c>
    </row>
    <row r="162" spans="1:20" ht="48" hidden="1" customHeight="1" x14ac:dyDescent="0.3">
      <c r="A162" s="90">
        <f t="shared" si="3"/>
        <v>160</v>
      </c>
      <c r="B162" s="195" t="str">
        <f>IFERROR(IF(tab_MP[[#This Row],[mp_gegenstand]]&lt;&gt;"",tab_MP[[#This Row],[mp_gegenstand]],""),"")</f>
        <v/>
      </c>
      <c r="C162" s="196" t="str">
        <f>IFERROR(IF(tab_MP[[#This Row],[mp_kategorie]]&lt;&gt;"",tab_MP[[#This Row],[mp_kategorie]],""),"")</f>
        <v/>
      </c>
      <c r="D162" s="196" t="str">
        <f>IFERROR(IF(tab_MP[[#This Row],[mp_subkategorie]]&lt;&gt;"",tab_MP[[#This Row],[mp_subkategorie]],""),"")</f>
        <v/>
      </c>
      <c r="E162" s="196" t="str">
        <f>IFERROR(IF(tab_MP[[#This Row],[mp_ort]]&lt;&gt;"",tab_MP[[#This Row],[mp_ort]],""),"")</f>
        <v/>
      </c>
      <c r="F162" s="369" t="str">
        <f>IFERROR(IF(tab_MP[[#This Row],[mp_beschreibung]]&lt;&gt;"",tab_MP[[#This Row],[mp_beschreibung]],""),"")</f>
        <v/>
      </c>
      <c r="G162" s="315" t="str">
        <f>IFERROR(IF(tab_MP[[#This Row],[prf_mp_ges]]&lt;&gt;"",tab_MP[[#This Row],[prf_mp_ges]],""),"")</f>
        <v/>
      </c>
      <c r="H162" s="362"/>
      <c r="I162" s="362"/>
      <c r="J162" s="363"/>
      <c r="K162" s="363"/>
      <c r="L162" s="208"/>
      <c r="M162" s="209"/>
      <c r="N162" s="106"/>
      <c r="O162" s="107" t="str">
        <f>IF(AND(tab_MD[[#This Row],[md_prf_erg]]&lt;&gt;"",tab_MD[[#This Row],[md_prf_bisher]]&gt;=0,tab_MD[[#This Row],[md_prf_zukunft]]&gt;=0),tab_MD[[#This Row],[md_prf_bisher]]+tab_MD[[#This Row],[md_prf_zukunft]],"")</f>
        <v/>
      </c>
      <c r="P162" s="297" t="str">
        <f>IF(tab_MD[[#This Row],[md_prf_erg]]="ja",tab_MD[[#This Row],[md_zuwf_bisher]],IF(tab_MD[[#This Row],[md_prf_erg]]="nein",0,IF(tab_MD[[#This Row],[md_prf_erg]]="teilweise",-1,"")))</f>
        <v/>
      </c>
      <c r="Q162" s="297" t="str">
        <f>IF(tab_MD[[#This Row],[md_prf_erg]]="ja",tab_MD[[#This Row],[md_zuwf_zukunft]],IF(tab_MD[[#This Row],[md_prf_erg]]="nein",0,IF(tab_MD[[#This Row],[md_prf_erg]]="teilweise",-1,"")))</f>
        <v/>
      </c>
      <c r="R162" s="110"/>
      <c r="S162" s="108" t="b">
        <f>AND(OR(AND(tab_MD[[#This Row],[md_zuwf_bisher]]="",tab_MD[[#This Row],[md_zuwf_zukunft]]=""),AND(OR(tab_MD[[#This Row],[md_zuwf_bisher]]&lt;&gt;"",tab_MD[[#This Row],[md_zuwf_zukunft]]&lt;&gt;""),tab_MD[[#This Row],[md_prf_erg]]&lt;&gt;"")),tab_MD[[#This Row],[md_prf_bisher]]&lt;&gt;-1,tab_MD[[#This Row],[md_prf_zukunft]]&lt;&gt;-1)</f>
        <v>1</v>
      </c>
      <c r="T162" s="219" t="str">
        <f>IF(tab_MD[[#This Row],[md_gegenstand]]&lt;&gt;"",IF(SUM(tab_MD[[#This Row],[md_kosten_bisher]:[md_zuwf_zukunft]])&gt;0,"ja","nein"),"")</f>
        <v/>
      </c>
    </row>
    <row r="163" spans="1:20" ht="48" hidden="1" customHeight="1" x14ac:dyDescent="0.3">
      <c r="A163" s="90">
        <f t="shared" si="3"/>
        <v>161</v>
      </c>
      <c r="B163" s="195" t="str">
        <f>IFERROR(IF(tab_MP[[#This Row],[mp_gegenstand]]&lt;&gt;"",tab_MP[[#This Row],[mp_gegenstand]],""),"")</f>
        <v/>
      </c>
      <c r="C163" s="196" t="str">
        <f>IFERROR(IF(tab_MP[[#This Row],[mp_kategorie]]&lt;&gt;"",tab_MP[[#This Row],[mp_kategorie]],""),"")</f>
        <v/>
      </c>
      <c r="D163" s="196" t="str">
        <f>IFERROR(IF(tab_MP[[#This Row],[mp_subkategorie]]&lt;&gt;"",tab_MP[[#This Row],[mp_subkategorie]],""),"")</f>
        <v/>
      </c>
      <c r="E163" s="196" t="str">
        <f>IFERROR(IF(tab_MP[[#This Row],[mp_ort]]&lt;&gt;"",tab_MP[[#This Row],[mp_ort]],""),"")</f>
        <v/>
      </c>
      <c r="F163" s="369" t="str">
        <f>IFERROR(IF(tab_MP[[#This Row],[mp_beschreibung]]&lt;&gt;"",tab_MP[[#This Row],[mp_beschreibung]],""),"")</f>
        <v/>
      </c>
      <c r="G163" s="315" t="str">
        <f>IFERROR(IF(tab_MP[[#This Row],[prf_mp_ges]]&lt;&gt;"",tab_MP[[#This Row],[prf_mp_ges]],""),"")</f>
        <v/>
      </c>
      <c r="H163" s="362"/>
      <c r="I163" s="362"/>
      <c r="J163" s="363"/>
      <c r="K163" s="363"/>
      <c r="L163" s="208"/>
      <c r="M163" s="209"/>
      <c r="N163" s="103"/>
      <c r="O163" s="104" t="str">
        <f>IF(AND(tab_MD[[#This Row],[md_prf_erg]]&lt;&gt;"",tab_MD[[#This Row],[md_prf_bisher]]&gt;=0,tab_MD[[#This Row],[md_prf_zukunft]]&gt;=0),tab_MD[[#This Row],[md_prf_bisher]]+tab_MD[[#This Row],[md_prf_zukunft]],"")</f>
        <v/>
      </c>
      <c r="P163" s="296" t="str">
        <f>IF(tab_MD[[#This Row],[md_prf_erg]]="ja",tab_MD[[#This Row],[md_zuwf_bisher]],IF(tab_MD[[#This Row],[md_prf_erg]]="nein",0,IF(tab_MD[[#This Row],[md_prf_erg]]="teilweise",-1,"")))</f>
        <v/>
      </c>
      <c r="Q163" s="296" t="str">
        <f>IF(tab_MD[[#This Row],[md_prf_erg]]="ja",tab_MD[[#This Row],[md_zuwf_zukunft]],IF(tab_MD[[#This Row],[md_prf_erg]]="nein",0,IF(tab_MD[[#This Row],[md_prf_erg]]="teilweise",-1,"")))</f>
        <v/>
      </c>
      <c r="R163" s="110"/>
      <c r="S163" s="109" t="b">
        <f>AND(OR(AND(tab_MD[[#This Row],[md_zuwf_bisher]]="",tab_MD[[#This Row],[md_zuwf_zukunft]]=""),AND(OR(tab_MD[[#This Row],[md_zuwf_bisher]]&lt;&gt;"",tab_MD[[#This Row],[md_zuwf_zukunft]]&lt;&gt;""),tab_MD[[#This Row],[md_prf_erg]]&lt;&gt;"")),tab_MD[[#This Row],[md_prf_bisher]]&lt;&gt;-1,tab_MD[[#This Row],[md_prf_zukunft]]&lt;&gt;-1)</f>
        <v>1</v>
      </c>
      <c r="T163" s="219" t="str">
        <f>IF(tab_MD[[#This Row],[md_gegenstand]]&lt;&gt;"",IF(SUM(tab_MD[[#This Row],[md_kosten_bisher]:[md_zuwf_zukunft]])&gt;0,"ja","nein"),"")</f>
        <v/>
      </c>
    </row>
    <row r="164" spans="1:20" ht="48" hidden="1" customHeight="1" x14ac:dyDescent="0.3">
      <c r="A164" s="90">
        <f t="shared" si="3"/>
        <v>162</v>
      </c>
      <c r="B164" s="195" t="str">
        <f>IFERROR(IF(tab_MP[[#This Row],[mp_gegenstand]]&lt;&gt;"",tab_MP[[#This Row],[mp_gegenstand]],""),"")</f>
        <v/>
      </c>
      <c r="C164" s="196" t="str">
        <f>IFERROR(IF(tab_MP[[#This Row],[mp_kategorie]]&lt;&gt;"",tab_MP[[#This Row],[mp_kategorie]],""),"")</f>
        <v/>
      </c>
      <c r="D164" s="196" t="str">
        <f>IFERROR(IF(tab_MP[[#This Row],[mp_subkategorie]]&lt;&gt;"",tab_MP[[#This Row],[mp_subkategorie]],""),"")</f>
        <v/>
      </c>
      <c r="E164" s="196" t="str">
        <f>IFERROR(IF(tab_MP[[#This Row],[mp_ort]]&lt;&gt;"",tab_MP[[#This Row],[mp_ort]],""),"")</f>
        <v/>
      </c>
      <c r="F164" s="369" t="str">
        <f>IFERROR(IF(tab_MP[[#This Row],[mp_beschreibung]]&lt;&gt;"",tab_MP[[#This Row],[mp_beschreibung]],""),"")</f>
        <v/>
      </c>
      <c r="G164" s="315" t="str">
        <f>IFERROR(IF(tab_MP[[#This Row],[prf_mp_ges]]&lt;&gt;"",tab_MP[[#This Row],[prf_mp_ges]],""),"")</f>
        <v/>
      </c>
      <c r="H164" s="362"/>
      <c r="I164" s="362"/>
      <c r="J164" s="363"/>
      <c r="K164" s="363"/>
      <c r="L164" s="208"/>
      <c r="M164" s="209"/>
      <c r="N164" s="106"/>
      <c r="O164" s="107" t="str">
        <f>IF(AND(tab_MD[[#This Row],[md_prf_erg]]&lt;&gt;"",tab_MD[[#This Row],[md_prf_bisher]]&gt;=0,tab_MD[[#This Row],[md_prf_zukunft]]&gt;=0),tab_MD[[#This Row],[md_prf_bisher]]+tab_MD[[#This Row],[md_prf_zukunft]],"")</f>
        <v/>
      </c>
      <c r="P164" s="297" t="str">
        <f>IF(tab_MD[[#This Row],[md_prf_erg]]="ja",tab_MD[[#This Row],[md_zuwf_bisher]],IF(tab_MD[[#This Row],[md_prf_erg]]="nein",0,IF(tab_MD[[#This Row],[md_prf_erg]]="teilweise",-1,"")))</f>
        <v/>
      </c>
      <c r="Q164" s="297" t="str">
        <f>IF(tab_MD[[#This Row],[md_prf_erg]]="ja",tab_MD[[#This Row],[md_zuwf_zukunft]],IF(tab_MD[[#This Row],[md_prf_erg]]="nein",0,IF(tab_MD[[#This Row],[md_prf_erg]]="teilweise",-1,"")))</f>
        <v/>
      </c>
      <c r="R164" s="110"/>
      <c r="S164" s="108" t="b">
        <f>AND(OR(AND(tab_MD[[#This Row],[md_zuwf_bisher]]="",tab_MD[[#This Row],[md_zuwf_zukunft]]=""),AND(OR(tab_MD[[#This Row],[md_zuwf_bisher]]&lt;&gt;"",tab_MD[[#This Row],[md_zuwf_zukunft]]&lt;&gt;""),tab_MD[[#This Row],[md_prf_erg]]&lt;&gt;"")),tab_MD[[#This Row],[md_prf_bisher]]&lt;&gt;-1,tab_MD[[#This Row],[md_prf_zukunft]]&lt;&gt;-1)</f>
        <v>1</v>
      </c>
      <c r="T164" s="219" t="str">
        <f>IF(tab_MD[[#This Row],[md_gegenstand]]&lt;&gt;"",IF(SUM(tab_MD[[#This Row],[md_kosten_bisher]:[md_zuwf_zukunft]])&gt;0,"ja","nein"),"")</f>
        <v/>
      </c>
    </row>
    <row r="165" spans="1:20" ht="48" hidden="1" customHeight="1" x14ac:dyDescent="0.3">
      <c r="A165" s="90">
        <f t="shared" si="3"/>
        <v>163</v>
      </c>
      <c r="B165" s="195" t="str">
        <f>IFERROR(IF(tab_MP[[#This Row],[mp_gegenstand]]&lt;&gt;"",tab_MP[[#This Row],[mp_gegenstand]],""),"")</f>
        <v/>
      </c>
      <c r="C165" s="196" t="str">
        <f>IFERROR(IF(tab_MP[[#This Row],[mp_kategorie]]&lt;&gt;"",tab_MP[[#This Row],[mp_kategorie]],""),"")</f>
        <v/>
      </c>
      <c r="D165" s="196" t="str">
        <f>IFERROR(IF(tab_MP[[#This Row],[mp_subkategorie]]&lt;&gt;"",tab_MP[[#This Row],[mp_subkategorie]],""),"")</f>
        <v/>
      </c>
      <c r="E165" s="196" t="str">
        <f>IFERROR(IF(tab_MP[[#This Row],[mp_ort]]&lt;&gt;"",tab_MP[[#This Row],[mp_ort]],""),"")</f>
        <v/>
      </c>
      <c r="F165" s="369" t="str">
        <f>IFERROR(IF(tab_MP[[#This Row],[mp_beschreibung]]&lt;&gt;"",tab_MP[[#This Row],[mp_beschreibung]],""),"")</f>
        <v/>
      </c>
      <c r="G165" s="315" t="str">
        <f>IFERROR(IF(tab_MP[[#This Row],[prf_mp_ges]]&lt;&gt;"",tab_MP[[#This Row],[prf_mp_ges]],""),"")</f>
        <v/>
      </c>
      <c r="H165" s="362"/>
      <c r="I165" s="362"/>
      <c r="J165" s="363"/>
      <c r="K165" s="363"/>
      <c r="L165" s="208"/>
      <c r="M165" s="209"/>
      <c r="N165" s="103"/>
      <c r="O165" s="104" t="str">
        <f>IF(AND(tab_MD[[#This Row],[md_prf_erg]]&lt;&gt;"",tab_MD[[#This Row],[md_prf_bisher]]&gt;=0,tab_MD[[#This Row],[md_prf_zukunft]]&gt;=0),tab_MD[[#This Row],[md_prf_bisher]]+tab_MD[[#This Row],[md_prf_zukunft]],"")</f>
        <v/>
      </c>
      <c r="P165" s="296" t="str">
        <f>IF(tab_MD[[#This Row],[md_prf_erg]]="ja",tab_MD[[#This Row],[md_zuwf_bisher]],IF(tab_MD[[#This Row],[md_prf_erg]]="nein",0,IF(tab_MD[[#This Row],[md_prf_erg]]="teilweise",-1,"")))</f>
        <v/>
      </c>
      <c r="Q165" s="296" t="str">
        <f>IF(tab_MD[[#This Row],[md_prf_erg]]="ja",tab_MD[[#This Row],[md_zuwf_zukunft]],IF(tab_MD[[#This Row],[md_prf_erg]]="nein",0,IF(tab_MD[[#This Row],[md_prf_erg]]="teilweise",-1,"")))</f>
        <v/>
      </c>
      <c r="R165" s="110"/>
      <c r="S165" s="109" t="b">
        <f>AND(OR(AND(tab_MD[[#This Row],[md_zuwf_bisher]]="",tab_MD[[#This Row],[md_zuwf_zukunft]]=""),AND(OR(tab_MD[[#This Row],[md_zuwf_bisher]]&lt;&gt;"",tab_MD[[#This Row],[md_zuwf_zukunft]]&lt;&gt;""),tab_MD[[#This Row],[md_prf_erg]]&lt;&gt;"")),tab_MD[[#This Row],[md_prf_bisher]]&lt;&gt;-1,tab_MD[[#This Row],[md_prf_zukunft]]&lt;&gt;-1)</f>
        <v>1</v>
      </c>
      <c r="T165" s="219" t="str">
        <f>IF(tab_MD[[#This Row],[md_gegenstand]]&lt;&gt;"",IF(SUM(tab_MD[[#This Row],[md_kosten_bisher]:[md_zuwf_zukunft]])&gt;0,"ja","nein"),"")</f>
        <v/>
      </c>
    </row>
    <row r="166" spans="1:20" ht="48" hidden="1" customHeight="1" x14ac:dyDescent="0.3">
      <c r="A166" s="90">
        <f t="shared" si="3"/>
        <v>164</v>
      </c>
      <c r="B166" s="195" t="str">
        <f>IFERROR(IF(tab_MP[[#This Row],[mp_gegenstand]]&lt;&gt;"",tab_MP[[#This Row],[mp_gegenstand]],""),"")</f>
        <v/>
      </c>
      <c r="C166" s="196" t="str">
        <f>IFERROR(IF(tab_MP[[#This Row],[mp_kategorie]]&lt;&gt;"",tab_MP[[#This Row],[mp_kategorie]],""),"")</f>
        <v/>
      </c>
      <c r="D166" s="196" t="str">
        <f>IFERROR(IF(tab_MP[[#This Row],[mp_subkategorie]]&lt;&gt;"",tab_MP[[#This Row],[mp_subkategorie]],""),"")</f>
        <v/>
      </c>
      <c r="E166" s="196" t="str">
        <f>IFERROR(IF(tab_MP[[#This Row],[mp_ort]]&lt;&gt;"",tab_MP[[#This Row],[mp_ort]],""),"")</f>
        <v/>
      </c>
      <c r="F166" s="369" t="str">
        <f>IFERROR(IF(tab_MP[[#This Row],[mp_beschreibung]]&lt;&gt;"",tab_MP[[#This Row],[mp_beschreibung]],""),"")</f>
        <v/>
      </c>
      <c r="G166" s="315" t="str">
        <f>IFERROR(IF(tab_MP[[#This Row],[prf_mp_ges]]&lt;&gt;"",tab_MP[[#This Row],[prf_mp_ges]],""),"")</f>
        <v/>
      </c>
      <c r="H166" s="362"/>
      <c r="I166" s="362"/>
      <c r="J166" s="363"/>
      <c r="K166" s="363"/>
      <c r="L166" s="208"/>
      <c r="M166" s="209"/>
      <c r="N166" s="106"/>
      <c r="O166" s="107" t="str">
        <f>IF(AND(tab_MD[[#This Row],[md_prf_erg]]&lt;&gt;"",tab_MD[[#This Row],[md_prf_bisher]]&gt;=0,tab_MD[[#This Row],[md_prf_zukunft]]&gt;=0),tab_MD[[#This Row],[md_prf_bisher]]+tab_MD[[#This Row],[md_prf_zukunft]],"")</f>
        <v/>
      </c>
      <c r="P166" s="297" t="str">
        <f>IF(tab_MD[[#This Row],[md_prf_erg]]="ja",tab_MD[[#This Row],[md_zuwf_bisher]],IF(tab_MD[[#This Row],[md_prf_erg]]="nein",0,IF(tab_MD[[#This Row],[md_prf_erg]]="teilweise",-1,"")))</f>
        <v/>
      </c>
      <c r="Q166" s="297" t="str">
        <f>IF(tab_MD[[#This Row],[md_prf_erg]]="ja",tab_MD[[#This Row],[md_zuwf_zukunft]],IF(tab_MD[[#This Row],[md_prf_erg]]="nein",0,IF(tab_MD[[#This Row],[md_prf_erg]]="teilweise",-1,"")))</f>
        <v/>
      </c>
      <c r="R166" s="110"/>
      <c r="S166" s="108" t="b">
        <f>AND(OR(AND(tab_MD[[#This Row],[md_zuwf_bisher]]="",tab_MD[[#This Row],[md_zuwf_zukunft]]=""),AND(OR(tab_MD[[#This Row],[md_zuwf_bisher]]&lt;&gt;"",tab_MD[[#This Row],[md_zuwf_zukunft]]&lt;&gt;""),tab_MD[[#This Row],[md_prf_erg]]&lt;&gt;"")),tab_MD[[#This Row],[md_prf_bisher]]&lt;&gt;-1,tab_MD[[#This Row],[md_prf_zukunft]]&lt;&gt;-1)</f>
        <v>1</v>
      </c>
      <c r="T166" s="219" t="str">
        <f>IF(tab_MD[[#This Row],[md_gegenstand]]&lt;&gt;"",IF(SUM(tab_MD[[#This Row],[md_kosten_bisher]:[md_zuwf_zukunft]])&gt;0,"ja","nein"),"")</f>
        <v/>
      </c>
    </row>
    <row r="167" spans="1:20" ht="48" hidden="1" customHeight="1" x14ac:dyDescent="0.3">
      <c r="A167" s="90">
        <f t="shared" si="3"/>
        <v>165</v>
      </c>
      <c r="B167" s="195" t="str">
        <f>IFERROR(IF(tab_MP[[#This Row],[mp_gegenstand]]&lt;&gt;"",tab_MP[[#This Row],[mp_gegenstand]],""),"")</f>
        <v/>
      </c>
      <c r="C167" s="196" t="str">
        <f>IFERROR(IF(tab_MP[[#This Row],[mp_kategorie]]&lt;&gt;"",tab_MP[[#This Row],[mp_kategorie]],""),"")</f>
        <v/>
      </c>
      <c r="D167" s="196" t="str">
        <f>IFERROR(IF(tab_MP[[#This Row],[mp_subkategorie]]&lt;&gt;"",tab_MP[[#This Row],[mp_subkategorie]],""),"")</f>
        <v/>
      </c>
      <c r="E167" s="196" t="str">
        <f>IFERROR(IF(tab_MP[[#This Row],[mp_ort]]&lt;&gt;"",tab_MP[[#This Row],[mp_ort]],""),"")</f>
        <v/>
      </c>
      <c r="F167" s="369" t="str">
        <f>IFERROR(IF(tab_MP[[#This Row],[mp_beschreibung]]&lt;&gt;"",tab_MP[[#This Row],[mp_beschreibung]],""),"")</f>
        <v/>
      </c>
      <c r="G167" s="315" t="str">
        <f>IFERROR(IF(tab_MP[[#This Row],[prf_mp_ges]]&lt;&gt;"",tab_MP[[#This Row],[prf_mp_ges]],""),"")</f>
        <v/>
      </c>
      <c r="H167" s="362"/>
      <c r="I167" s="362"/>
      <c r="J167" s="363"/>
      <c r="K167" s="363"/>
      <c r="L167" s="208"/>
      <c r="M167" s="209"/>
      <c r="N167" s="103"/>
      <c r="O167" s="104" t="str">
        <f>IF(AND(tab_MD[[#This Row],[md_prf_erg]]&lt;&gt;"",tab_MD[[#This Row],[md_prf_bisher]]&gt;=0,tab_MD[[#This Row],[md_prf_zukunft]]&gt;=0),tab_MD[[#This Row],[md_prf_bisher]]+tab_MD[[#This Row],[md_prf_zukunft]],"")</f>
        <v/>
      </c>
      <c r="P167" s="296" t="str">
        <f>IF(tab_MD[[#This Row],[md_prf_erg]]="ja",tab_MD[[#This Row],[md_zuwf_bisher]],IF(tab_MD[[#This Row],[md_prf_erg]]="nein",0,IF(tab_MD[[#This Row],[md_prf_erg]]="teilweise",-1,"")))</f>
        <v/>
      </c>
      <c r="Q167" s="296" t="str">
        <f>IF(tab_MD[[#This Row],[md_prf_erg]]="ja",tab_MD[[#This Row],[md_zuwf_zukunft]],IF(tab_MD[[#This Row],[md_prf_erg]]="nein",0,IF(tab_MD[[#This Row],[md_prf_erg]]="teilweise",-1,"")))</f>
        <v/>
      </c>
      <c r="R167" s="110"/>
      <c r="S167" s="109" t="b">
        <f>AND(OR(AND(tab_MD[[#This Row],[md_zuwf_bisher]]="",tab_MD[[#This Row],[md_zuwf_zukunft]]=""),AND(OR(tab_MD[[#This Row],[md_zuwf_bisher]]&lt;&gt;"",tab_MD[[#This Row],[md_zuwf_zukunft]]&lt;&gt;""),tab_MD[[#This Row],[md_prf_erg]]&lt;&gt;"")),tab_MD[[#This Row],[md_prf_bisher]]&lt;&gt;-1,tab_MD[[#This Row],[md_prf_zukunft]]&lt;&gt;-1)</f>
        <v>1</v>
      </c>
      <c r="T167" s="219" t="str">
        <f>IF(tab_MD[[#This Row],[md_gegenstand]]&lt;&gt;"",IF(SUM(tab_MD[[#This Row],[md_kosten_bisher]:[md_zuwf_zukunft]])&gt;0,"ja","nein"),"")</f>
        <v/>
      </c>
    </row>
    <row r="168" spans="1:20" ht="48" hidden="1" customHeight="1" x14ac:dyDescent="0.3">
      <c r="A168" s="90">
        <f t="shared" si="3"/>
        <v>166</v>
      </c>
      <c r="B168" s="195" t="str">
        <f>IFERROR(IF(tab_MP[[#This Row],[mp_gegenstand]]&lt;&gt;"",tab_MP[[#This Row],[mp_gegenstand]],""),"")</f>
        <v/>
      </c>
      <c r="C168" s="196" t="str">
        <f>IFERROR(IF(tab_MP[[#This Row],[mp_kategorie]]&lt;&gt;"",tab_MP[[#This Row],[mp_kategorie]],""),"")</f>
        <v/>
      </c>
      <c r="D168" s="196" t="str">
        <f>IFERROR(IF(tab_MP[[#This Row],[mp_subkategorie]]&lt;&gt;"",tab_MP[[#This Row],[mp_subkategorie]],""),"")</f>
        <v/>
      </c>
      <c r="E168" s="196" t="str">
        <f>IFERROR(IF(tab_MP[[#This Row],[mp_ort]]&lt;&gt;"",tab_MP[[#This Row],[mp_ort]],""),"")</f>
        <v/>
      </c>
      <c r="F168" s="369" t="str">
        <f>IFERROR(IF(tab_MP[[#This Row],[mp_beschreibung]]&lt;&gt;"",tab_MP[[#This Row],[mp_beschreibung]],""),"")</f>
        <v/>
      </c>
      <c r="G168" s="315" t="str">
        <f>IFERROR(IF(tab_MP[[#This Row],[prf_mp_ges]]&lt;&gt;"",tab_MP[[#This Row],[prf_mp_ges]],""),"")</f>
        <v/>
      </c>
      <c r="H168" s="362"/>
      <c r="I168" s="362"/>
      <c r="J168" s="363"/>
      <c r="K168" s="363"/>
      <c r="L168" s="208"/>
      <c r="M168" s="209"/>
      <c r="N168" s="106"/>
      <c r="O168" s="107" t="str">
        <f>IF(AND(tab_MD[[#This Row],[md_prf_erg]]&lt;&gt;"",tab_MD[[#This Row],[md_prf_bisher]]&gt;=0,tab_MD[[#This Row],[md_prf_zukunft]]&gt;=0),tab_MD[[#This Row],[md_prf_bisher]]+tab_MD[[#This Row],[md_prf_zukunft]],"")</f>
        <v/>
      </c>
      <c r="P168" s="297" t="str">
        <f>IF(tab_MD[[#This Row],[md_prf_erg]]="ja",tab_MD[[#This Row],[md_zuwf_bisher]],IF(tab_MD[[#This Row],[md_prf_erg]]="nein",0,IF(tab_MD[[#This Row],[md_prf_erg]]="teilweise",-1,"")))</f>
        <v/>
      </c>
      <c r="Q168" s="297" t="str">
        <f>IF(tab_MD[[#This Row],[md_prf_erg]]="ja",tab_MD[[#This Row],[md_zuwf_zukunft]],IF(tab_MD[[#This Row],[md_prf_erg]]="nein",0,IF(tab_MD[[#This Row],[md_prf_erg]]="teilweise",-1,"")))</f>
        <v/>
      </c>
      <c r="R168" s="110"/>
      <c r="S168" s="108" t="b">
        <f>AND(OR(AND(tab_MD[[#This Row],[md_zuwf_bisher]]="",tab_MD[[#This Row],[md_zuwf_zukunft]]=""),AND(OR(tab_MD[[#This Row],[md_zuwf_bisher]]&lt;&gt;"",tab_MD[[#This Row],[md_zuwf_zukunft]]&lt;&gt;""),tab_MD[[#This Row],[md_prf_erg]]&lt;&gt;"")),tab_MD[[#This Row],[md_prf_bisher]]&lt;&gt;-1,tab_MD[[#This Row],[md_prf_zukunft]]&lt;&gt;-1)</f>
        <v>1</v>
      </c>
      <c r="T168" s="219" t="str">
        <f>IF(tab_MD[[#This Row],[md_gegenstand]]&lt;&gt;"",IF(SUM(tab_MD[[#This Row],[md_kosten_bisher]:[md_zuwf_zukunft]])&gt;0,"ja","nein"),"")</f>
        <v/>
      </c>
    </row>
    <row r="169" spans="1:20" ht="48" hidden="1" customHeight="1" x14ac:dyDescent="0.3">
      <c r="A169" s="90">
        <f t="shared" si="3"/>
        <v>167</v>
      </c>
      <c r="B169" s="195" t="str">
        <f>IFERROR(IF(tab_MP[[#This Row],[mp_gegenstand]]&lt;&gt;"",tab_MP[[#This Row],[mp_gegenstand]],""),"")</f>
        <v/>
      </c>
      <c r="C169" s="196" t="str">
        <f>IFERROR(IF(tab_MP[[#This Row],[mp_kategorie]]&lt;&gt;"",tab_MP[[#This Row],[mp_kategorie]],""),"")</f>
        <v/>
      </c>
      <c r="D169" s="196" t="str">
        <f>IFERROR(IF(tab_MP[[#This Row],[mp_subkategorie]]&lt;&gt;"",tab_MP[[#This Row],[mp_subkategorie]],""),"")</f>
        <v/>
      </c>
      <c r="E169" s="196" t="str">
        <f>IFERROR(IF(tab_MP[[#This Row],[mp_ort]]&lt;&gt;"",tab_MP[[#This Row],[mp_ort]],""),"")</f>
        <v/>
      </c>
      <c r="F169" s="369" t="str">
        <f>IFERROR(IF(tab_MP[[#This Row],[mp_beschreibung]]&lt;&gt;"",tab_MP[[#This Row],[mp_beschreibung]],""),"")</f>
        <v/>
      </c>
      <c r="G169" s="315" t="str">
        <f>IFERROR(IF(tab_MP[[#This Row],[prf_mp_ges]]&lt;&gt;"",tab_MP[[#This Row],[prf_mp_ges]],""),"")</f>
        <v/>
      </c>
      <c r="H169" s="362"/>
      <c r="I169" s="362"/>
      <c r="J169" s="363"/>
      <c r="K169" s="363"/>
      <c r="L169" s="208"/>
      <c r="M169" s="209"/>
      <c r="N169" s="103"/>
      <c r="O169" s="104" t="str">
        <f>IF(AND(tab_MD[[#This Row],[md_prf_erg]]&lt;&gt;"",tab_MD[[#This Row],[md_prf_bisher]]&gt;=0,tab_MD[[#This Row],[md_prf_zukunft]]&gt;=0),tab_MD[[#This Row],[md_prf_bisher]]+tab_MD[[#This Row],[md_prf_zukunft]],"")</f>
        <v/>
      </c>
      <c r="P169" s="296" t="str">
        <f>IF(tab_MD[[#This Row],[md_prf_erg]]="ja",tab_MD[[#This Row],[md_zuwf_bisher]],IF(tab_MD[[#This Row],[md_prf_erg]]="nein",0,IF(tab_MD[[#This Row],[md_prf_erg]]="teilweise",-1,"")))</f>
        <v/>
      </c>
      <c r="Q169" s="296" t="str">
        <f>IF(tab_MD[[#This Row],[md_prf_erg]]="ja",tab_MD[[#This Row],[md_zuwf_zukunft]],IF(tab_MD[[#This Row],[md_prf_erg]]="nein",0,IF(tab_MD[[#This Row],[md_prf_erg]]="teilweise",-1,"")))</f>
        <v/>
      </c>
      <c r="R169" s="110"/>
      <c r="S169" s="109" t="b">
        <f>AND(OR(AND(tab_MD[[#This Row],[md_zuwf_bisher]]="",tab_MD[[#This Row],[md_zuwf_zukunft]]=""),AND(OR(tab_MD[[#This Row],[md_zuwf_bisher]]&lt;&gt;"",tab_MD[[#This Row],[md_zuwf_zukunft]]&lt;&gt;""),tab_MD[[#This Row],[md_prf_erg]]&lt;&gt;"")),tab_MD[[#This Row],[md_prf_bisher]]&lt;&gt;-1,tab_MD[[#This Row],[md_prf_zukunft]]&lt;&gt;-1)</f>
        <v>1</v>
      </c>
      <c r="T169" s="219" t="str">
        <f>IF(tab_MD[[#This Row],[md_gegenstand]]&lt;&gt;"",IF(SUM(tab_MD[[#This Row],[md_kosten_bisher]:[md_zuwf_zukunft]])&gt;0,"ja","nein"),"")</f>
        <v/>
      </c>
    </row>
    <row r="170" spans="1:20" ht="48" hidden="1" customHeight="1" x14ac:dyDescent="0.3">
      <c r="A170" s="90">
        <f t="shared" si="3"/>
        <v>168</v>
      </c>
      <c r="B170" s="195" t="str">
        <f>IFERROR(IF(tab_MP[[#This Row],[mp_gegenstand]]&lt;&gt;"",tab_MP[[#This Row],[mp_gegenstand]],""),"")</f>
        <v/>
      </c>
      <c r="C170" s="196" t="str">
        <f>IFERROR(IF(tab_MP[[#This Row],[mp_kategorie]]&lt;&gt;"",tab_MP[[#This Row],[mp_kategorie]],""),"")</f>
        <v/>
      </c>
      <c r="D170" s="196" t="str">
        <f>IFERROR(IF(tab_MP[[#This Row],[mp_subkategorie]]&lt;&gt;"",tab_MP[[#This Row],[mp_subkategorie]],""),"")</f>
        <v/>
      </c>
      <c r="E170" s="196" t="str">
        <f>IFERROR(IF(tab_MP[[#This Row],[mp_ort]]&lt;&gt;"",tab_MP[[#This Row],[mp_ort]],""),"")</f>
        <v/>
      </c>
      <c r="F170" s="369" t="str">
        <f>IFERROR(IF(tab_MP[[#This Row],[mp_beschreibung]]&lt;&gt;"",tab_MP[[#This Row],[mp_beschreibung]],""),"")</f>
        <v/>
      </c>
      <c r="G170" s="315" t="str">
        <f>IFERROR(IF(tab_MP[[#This Row],[prf_mp_ges]]&lt;&gt;"",tab_MP[[#This Row],[prf_mp_ges]],""),"")</f>
        <v/>
      </c>
      <c r="H170" s="362"/>
      <c r="I170" s="362"/>
      <c r="J170" s="363"/>
      <c r="K170" s="363"/>
      <c r="L170" s="208"/>
      <c r="M170" s="209"/>
      <c r="N170" s="106"/>
      <c r="O170" s="107" t="str">
        <f>IF(AND(tab_MD[[#This Row],[md_prf_erg]]&lt;&gt;"",tab_MD[[#This Row],[md_prf_bisher]]&gt;=0,tab_MD[[#This Row],[md_prf_zukunft]]&gt;=0),tab_MD[[#This Row],[md_prf_bisher]]+tab_MD[[#This Row],[md_prf_zukunft]],"")</f>
        <v/>
      </c>
      <c r="P170" s="297" t="str">
        <f>IF(tab_MD[[#This Row],[md_prf_erg]]="ja",tab_MD[[#This Row],[md_zuwf_bisher]],IF(tab_MD[[#This Row],[md_prf_erg]]="nein",0,IF(tab_MD[[#This Row],[md_prf_erg]]="teilweise",-1,"")))</f>
        <v/>
      </c>
      <c r="Q170" s="297" t="str">
        <f>IF(tab_MD[[#This Row],[md_prf_erg]]="ja",tab_MD[[#This Row],[md_zuwf_zukunft]],IF(tab_MD[[#This Row],[md_prf_erg]]="nein",0,IF(tab_MD[[#This Row],[md_prf_erg]]="teilweise",-1,"")))</f>
        <v/>
      </c>
      <c r="R170" s="110"/>
      <c r="S170" s="108" t="b">
        <f>AND(OR(AND(tab_MD[[#This Row],[md_zuwf_bisher]]="",tab_MD[[#This Row],[md_zuwf_zukunft]]=""),AND(OR(tab_MD[[#This Row],[md_zuwf_bisher]]&lt;&gt;"",tab_MD[[#This Row],[md_zuwf_zukunft]]&lt;&gt;""),tab_MD[[#This Row],[md_prf_erg]]&lt;&gt;"")),tab_MD[[#This Row],[md_prf_bisher]]&lt;&gt;-1,tab_MD[[#This Row],[md_prf_zukunft]]&lt;&gt;-1)</f>
        <v>1</v>
      </c>
      <c r="T170" s="219" t="str">
        <f>IF(tab_MD[[#This Row],[md_gegenstand]]&lt;&gt;"",IF(SUM(tab_MD[[#This Row],[md_kosten_bisher]:[md_zuwf_zukunft]])&gt;0,"ja","nein"),"")</f>
        <v/>
      </c>
    </row>
    <row r="171" spans="1:20" ht="48" hidden="1" customHeight="1" x14ac:dyDescent="0.3">
      <c r="A171" s="90">
        <f t="shared" si="3"/>
        <v>169</v>
      </c>
      <c r="B171" s="195" t="str">
        <f>IFERROR(IF(tab_MP[[#This Row],[mp_gegenstand]]&lt;&gt;"",tab_MP[[#This Row],[mp_gegenstand]],""),"")</f>
        <v/>
      </c>
      <c r="C171" s="196" t="str">
        <f>IFERROR(IF(tab_MP[[#This Row],[mp_kategorie]]&lt;&gt;"",tab_MP[[#This Row],[mp_kategorie]],""),"")</f>
        <v/>
      </c>
      <c r="D171" s="196" t="str">
        <f>IFERROR(IF(tab_MP[[#This Row],[mp_subkategorie]]&lt;&gt;"",tab_MP[[#This Row],[mp_subkategorie]],""),"")</f>
        <v/>
      </c>
      <c r="E171" s="196" t="str">
        <f>IFERROR(IF(tab_MP[[#This Row],[mp_ort]]&lt;&gt;"",tab_MP[[#This Row],[mp_ort]],""),"")</f>
        <v/>
      </c>
      <c r="F171" s="369" t="str">
        <f>IFERROR(IF(tab_MP[[#This Row],[mp_beschreibung]]&lt;&gt;"",tab_MP[[#This Row],[mp_beschreibung]],""),"")</f>
        <v/>
      </c>
      <c r="G171" s="315" t="str">
        <f>IFERROR(IF(tab_MP[[#This Row],[prf_mp_ges]]&lt;&gt;"",tab_MP[[#This Row],[prf_mp_ges]],""),"")</f>
        <v/>
      </c>
      <c r="H171" s="362"/>
      <c r="I171" s="362"/>
      <c r="J171" s="363"/>
      <c r="K171" s="363"/>
      <c r="L171" s="208"/>
      <c r="M171" s="209"/>
      <c r="N171" s="103"/>
      <c r="O171" s="104" t="str">
        <f>IF(AND(tab_MD[[#This Row],[md_prf_erg]]&lt;&gt;"",tab_MD[[#This Row],[md_prf_bisher]]&gt;=0,tab_MD[[#This Row],[md_prf_zukunft]]&gt;=0),tab_MD[[#This Row],[md_prf_bisher]]+tab_MD[[#This Row],[md_prf_zukunft]],"")</f>
        <v/>
      </c>
      <c r="P171" s="296" t="str">
        <f>IF(tab_MD[[#This Row],[md_prf_erg]]="ja",tab_MD[[#This Row],[md_zuwf_bisher]],IF(tab_MD[[#This Row],[md_prf_erg]]="nein",0,IF(tab_MD[[#This Row],[md_prf_erg]]="teilweise",-1,"")))</f>
        <v/>
      </c>
      <c r="Q171" s="296" t="str">
        <f>IF(tab_MD[[#This Row],[md_prf_erg]]="ja",tab_MD[[#This Row],[md_zuwf_zukunft]],IF(tab_MD[[#This Row],[md_prf_erg]]="nein",0,IF(tab_MD[[#This Row],[md_prf_erg]]="teilweise",-1,"")))</f>
        <v/>
      </c>
      <c r="R171" s="110"/>
      <c r="S171" s="109" t="b">
        <f>AND(OR(AND(tab_MD[[#This Row],[md_zuwf_bisher]]="",tab_MD[[#This Row],[md_zuwf_zukunft]]=""),AND(OR(tab_MD[[#This Row],[md_zuwf_bisher]]&lt;&gt;"",tab_MD[[#This Row],[md_zuwf_zukunft]]&lt;&gt;""),tab_MD[[#This Row],[md_prf_erg]]&lt;&gt;"")),tab_MD[[#This Row],[md_prf_bisher]]&lt;&gt;-1,tab_MD[[#This Row],[md_prf_zukunft]]&lt;&gt;-1)</f>
        <v>1</v>
      </c>
      <c r="T171" s="219" t="str">
        <f>IF(tab_MD[[#This Row],[md_gegenstand]]&lt;&gt;"",IF(SUM(tab_MD[[#This Row],[md_kosten_bisher]:[md_zuwf_zukunft]])&gt;0,"ja","nein"),"")</f>
        <v/>
      </c>
    </row>
    <row r="172" spans="1:20" ht="48" hidden="1" customHeight="1" x14ac:dyDescent="0.3">
      <c r="A172" s="90">
        <f t="shared" si="3"/>
        <v>170</v>
      </c>
      <c r="B172" s="195" t="str">
        <f>IFERROR(IF(tab_MP[[#This Row],[mp_gegenstand]]&lt;&gt;"",tab_MP[[#This Row],[mp_gegenstand]],""),"")</f>
        <v/>
      </c>
      <c r="C172" s="196" t="str">
        <f>IFERROR(IF(tab_MP[[#This Row],[mp_kategorie]]&lt;&gt;"",tab_MP[[#This Row],[mp_kategorie]],""),"")</f>
        <v/>
      </c>
      <c r="D172" s="196" t="str">
        <f>IFERROR(IF(tab_MP[[#This Row],[mp_subkategorie]]&lt;&gt;"",tab_MP[[#This Row],[mp_subkategorie]],""),"")</f>
        <v/>
      </c>
      <c r="E172" s="196" t="str">
        <f>IFERROR(IF(tab_MP[[#This Row],[mp_ort]]&lt;&gt;"",tab_MP[[#This Row],[mp_ort]],""),"")</f>
        <v/>
      </c>
      <c r="F172" s="369" t="str">
        <f>IFERROR(IF(tab_MP[[#This Row],[mp_beschreibung]]&lt;&gt;"",tab_MP[[#This Row],[mp_beschreibung]],""),"")</f>
        <v/>
      </c>
      <c r="G172" s="315" t="str">
        <f>IFERROR(IF(tab_MP[[#This Row],[prf_mp_ges]]&lt;&gt;"",tab_MP[[#This Row],[prf_mp_ges]],""),"")</f>
        <v/>
      </c>
      <c r="H172" s="362"/>
      <c r="I172" s="362"/>
      <c r="J172" s="363"/>
      <c r="K172" s="363"/>
      <c r="L172" s="208"/>
      <c r="M172" s="209"/>
      <c r="N172" s="106"/>
      <c r="O172" s="107" t="str">
        <f>IF(AND(tab_MD[[#This Row],[md_prf_erg]]&lt;&gt;"",tab_MD[[#This Row],[md_prf_bisher]]&gt;=0,tab_MD[[#This Row],[md_prf_zukunft]]&gt;=0),tab_MD[[#This Row],[md_prf_bisher]]+tab_MD[[#This Row],[md_prf_zukunft]],"")</f>
        <v/>
      </c>
      <c r="P172" s="297" t="str">
        <f>IF(tab_MD[[#This Row],[md_prf_erg]]="ja",tab_MD[[#This Row],[md_zuwf_bisher]],IF(tab_MD[[#This Row],[md_prf_erg]]="nein",0,IF(tab_MD[[#This Row],[md_prf_erg]]="teilweise",-1,"")))</f>
        <v/>
      </c>
      <c r="Q172" s="297" t="str">
        <f>IF(tab_MD[[#This Row],[md_prf_erg]]="ja",tab_MD[[#This Row],[md_zuwf_zukunft]],IF(tab_MD[[#This Row],[md_prf_erg]]="nein",0,IF(tab_MD[[#This Row],[md_prf_erg]]="teilweise",-1,"")))</f>
        <v/>
      </c>
      <c r="R172" s="110"/>
      <c r="S172" s="108" t="b">
        <f>AND(OR(AND(tab_MD[[#This Row],[md_zuwf_bisher]]="",tab_MD[[#This Row],[md_zuwf_zukunft]]=""),AND(OR(tab_MD[[#This Row],[md_zuwf_bisher]]&lt;&gt;"",tab_MD[[#This Row],[md_zuwf_zukunft]]&lt;&gt;""),tab_MD[[#This Row],[md_prf_erg]]&lt;&gt;"")),tab_MD[[#This Row],[md_prf_bisher]]&lt;&gt;-1,tab_MD[[#This Row],[md_prf_zukunft]]&lt;&gt;-1)</f>
        <v>1</v>
      </c>
      <c r="T172" s="219" t="str">
        <f>IF(tab_MD[[#This Row],[md_gegenstand]]&lt;&gt;"",IF(SUM(tab_MD[[#This Row],[md_kosten_bisher]:[md_zuwf_zukunft]])&gt;0,"ja","nein"),"")</f>
        <v/>
      </c>
    </row>
    <row r="173" spans="1:20" ht="48" hidden="1" customHeight="1" x14ac:dyDescent="0.3">
      <c r="A173" s="90">
        <f t="shared" si="3"/>
        <v>171</v>
      </c>
      <c r="B173" s="195" t="str">
        <f>IFERROR(IF(tab_MP[[#This Row],[mp_gegenstand]]&lt;&gt;"",tab_MP[[#This Row],[mp_gegenstand]],""),"")</f>
        <v/>
      </c>
      <c r="C173" s="196" t="str">
        <f>IFERROR(IF(tab_MP[[#This Row],[mp_kategorie]]&lt;&gt;"",tab_MP[[#This Row],[mp_kategorie]],""),"")</f>
        <v/>
      </c>
      <c r="D173" s="196" t="str">
        <f>IFERROR(IF(tab_MP[[#This Row],[mp_subkategorie]]&lt;&gt;"",tab_MP[[#This Row],[mp_subkategorie]],""),"")</f>
        <v/>
      </c>
      <c r="E173" s="196" t="str">
        <f>IFERROR(IF(tab_MP[[#This Row],[mp_ort]]&lt;&gt;"",tab_MP[[#This Row],[mp_ort]],""),"")</f>
        <v/>
      </c>
      <c r="F173" s="369" t="str">
        <f>IFERROR(IF(tab_MP[[#This Row],[mp_beschreibung]]&lt;&gt;"",tab_MP[[#This Row],[mp_beschreibung]],""),"")</f>
        <v/>
      </c>
      <c r="G173" s="315" t="str">
        <f>IFERROR(IF(tab_MP[[#This Row],[prf_mp_ges]]&lt;&gt;"",tab_MP[[#This Row],[prf_mp_ges]],""),"")</f>
        <v/>
      </c>
      <c r="H173" s="362"/>
      <c r="I173" s="362"/>
      <c r="J173" s="363"/>
      <c r="K173" s="363"/>
      <c r="L173" s="208"/>
      <c r="M173" s="209"/>
      <c r="N173" s="103"/>
      <c r="O173" s="104" t="str">
        <f>IF(AND(tab_MD[[#This Row],[md_prf_erg]]&lt;&gt;"",tab_MD[[#This Row],[md_prf_bisher]]&gt;=0,tab_MD[[#This Row],[md_prf_zukunft]]&gt;=0),tab_MD[[#This Row],[md_prf_bisher]]+tab_MD[[#This Row],[md_prf_zukunft]],"")</f>
        <v/>
      </c>
      <c r="P173" s="296" t="str">
        <f>IF(tab_MD[[#This Row],[md_prf_erg]]="ja",tab_MD[[#This Row],[md_zuwf_bisher]],IF(tab_MD[[#This Row],[md_prf_erg]]="nein",0,IF(tab_MD[[#This Row],[md_prf_erg]]="teilweise",-1,"")))</f>
        <v/>
      </c>
      <c r="Q173" s="296" t="str">
        <f>IF(tab_MD[[#This Row],[md_prf_erg]]="ja",tab_MD[[#This Row],[md_zuwf_zukunft]],IF(tab_MD[[#This Row],[md_prf_erg]]="nein",0,IF(tab_MD[[#This Row],[md_prf_erg]]="teilweise",-1,"")))</f>
        <v/>
      </c>
      <c r="R173" s="110"/>
      <c r="S173" s="109" t="b">
        <f>AND(OR(AND(tab_MD[[#This Row],[md_zuwf_bisher]]="",tab_MD[[#This Row],[md_zuwf_zukunft]]=""),AND(OR(tab_MD[[#This Row],[md_zuwf_bisher]]&lt;&gt;"",tab_MD[[#This Row],[md_zuwf_zukunft]]&lt;&gt;""),tab_MD[[#This Row],[md_prf_erg]]&lt;&gt;"")),tab_MD[[#This Row],[md_prf_bisher]]&lt;&gt;-1,tab_MD[[#This Row],[md_prf_zukunft]]&lt;&gt;-1)</f>
        <v>1</v>
      </c>
      <c r="T173" s="219" t="str">
        <f>IF(tab_MD[[#This Row],[md_gegenstand]]&lt;&gt;"",IF(SUM(tab_MD[[#This Row],[md_kosten_bisher]:[md_zuwf_zukunft]])&gt;0,"ja","nein"),"")</f>
        <v/>
      </c>
    </row>
    <row r="174" spans="1:20" ht="48" hidden="1" customHeight="1" x14ac:dyDescent="0.3">
      <c r="A174" s="90">
        <f t="shared" si="3"/>
        <v>172</v>
      </c>
      <c r="B174" s="195" t="str">
        <f>IFERROR(IF(tab_MP[[#This Row],[mp_gegenstand]]&lt;&gt;"",tab_MP[[#This Row],[mp_gegenstand]],""),"")</f>
        <v/>
      </c>
      <c r="C174" s="196" t="str">
        <f>IFERROR(IF(tab_MP[[#This Row],[mp_kategorie]]&lt;&gt;"",tab_MP[[#This Row],[mp_kategorie]],""),"")</f>
        <v/>
      </c>
      <c r="D174" s="196" t="str">
        <f>IFERROR(IF(tab_MP[[#This Row],[mp_subkategorie]]&lt;&gt;"",tab_MP[[#This Row],[mp_subkategorie]],""),"")</f>
        <v/>
      </c>
      <c r="E174" s="196" t="str">
        <f>IFERROR(IF(tab_MP[[#This Row],[mp_ort]]&lt;&gt;"",tab_MP[[#This Row],[mp_ort]],""),"")</f>
        <v/>
      </c>
      <c r="F174" s="369" t="str">
        <f>IFERROR(IF(tab_MP[[#This Row],[mp_beschreibung]]&lt;&gt;"",tab_MP[[#This Row],[mp_beschreibung]],""),"")</f>
        <v/>
      </c>
      <c r="G174" s="315" t="str">
        <f>IFERROR(IF(tab_MP[[#This Row],[prf_mp_ges]]&lt;&gt;"",tab_MP[[#This Row],[prf_mp_ges]],""),"")</f>
        <v/>
      </c>
      <c r="H174" s="362"/>
      <c r="I174" s="362"/>
      <c r="J174" s="363"/>
      <c r="K174" s="363"/>
      <c r="L174" s="208"/>
      <c r="M174" s="209"/>
      <c r="N174" s="106"/>
      <c r="O174" s="107" t="str">
        <f>IF(AND(tab_MD[[#This Row],[md_prf_erg]]&lt;&gt;"",tab_MD[[#This Row],[md_prf_bisher]]&gt;=0,tab_MD[[#This Row],[md_prf_zukunft]]&gt;=0),tab_MD[[#This Row],[md_prf_bisher]]+tab_MD[[#This Row],[md_prf_zukunft]],"")</f>
        <v/>
      </c>
      <c r="P174" s="297" t="str">
        <f>IF(tab_MD[[#This Row],[md_prf_erg]]="ja",tab_MD[[#This Row],[md_zuwf_bisher]],IF(tab_MD[[#This Row],[md_prf_erg]]="nein",0,IF(tab_MD[[#This Row],[md_prf_erg]]="teilweise",-1,"")))</f>
        <v/>
      </c>
      <c r="Q174" s="297" t="str">
        <f>IF(tab_MD[[#This Row],[md_prf_erg]]="ja",tab_MD[[#This Row],[md_zuwf_zukunft]],IF(tab_MD[[#This Row],[md_prf_erg]]="nein",0,IF(tab_MD[[#This Row],[md_prf_erg]]="teilweise",-1,"")))</f>
        <v/>
      </c>
      <c r="R174" s="110"/>
      <c r="S174" s="108" t="b">
        <f>AND(OR(AND(tab_MD[[#This Row],[md_zuwf_bisher]]="",tab_MD[[#This Row],[md_zuwf_zukunft]]=""),AND(OR(tab_MD[[#This Row],[md_zuwf_bisher]]&lt;&gt;"",tab_MD[[#This Row],[md_zuwf_zukunft]]&lt;&gt;""),tab_MD[[#This Row],[md_prf_erg]]&lt;&gt;"")),tab_MD[[#This Row],[md_prf_bisher]]&lt;&gt;-1,tab_MD[[#This Row],[md_prf_zukunft]]&lt;&gt;-1)</f>
        <v>1</v>
      </c>
      <c r="T174" s="219" t="str">
        <f>IF(tab_MD[[#This Row],[md_gegenstand]]&lt;&gt;"",IF(SUM(tab_MD[[#This Row],[md_kosten_bisher]:[md_zuwf_zukunft]])&gt;0,"ja","nein"),"")</f>
        <v/>
      </c>
    </row>
    <row r="175" spans="1:20" ht="48" hidden="1" customHeight="1" x14ac:dyDescent="0.3">
      <c r="A175" s="90">
        <f t="shared" si="3"/>
        <v>173</v>
      </c>
      <c r="B175" s="195" t="str">
        <f>IFERROR(IF(tab_MP[[#This Row],[mp_gegenstand]]&lt;&gt;"",tab_MP[[#This Row],[mp_gegenstand]],""),"")</f>
        <v/>
      </c>
      <c r="C175" s="196" t="str">
        <f>IFERROR(IF(tab_MP[[#This Row],[mp_kategorie]]&lt;&gt;"",tab_MP[[#This Row],[mp_kategorie]],""),"")</f>
        <v/>
      </c>
      <c r="D175" s="196" t="str">
        <f>IFERROR(IF(tab_MP[[#This Row],[mp_subkategorie]]&lt;&gt;"",tab_MP[[#This Row],[mp_subkategorie]],""),"")</f>
        <v/>
      </c>
      <c r="E175" s="196" t="str">
        <f>IFERROR(IF(tab_MP[[#This Row],[mp_ort]]&lt;&gt;"",tab_MP[[#This Row],[mp_ort]],""),"")</f>
        <v/>
      </c>
      <c r="F175" s="369" t="str">
        <f>IFERROR(IF(tab_MP[[#This Row],[mp_beschreibung]]&lt;&gt;"",tab_MP[[#This Row],[mp_beschreibung]],""),"")</f>
        <v/>
      </c>
      <c r="G175" s="315" t="str">
        <f>IFERROR(IF(tab_MP[[#This Row],[prf_mp_ges]]&lt;&gt;"",tab_MP[[#This Row],[prf_mp_ges]],""),"")</f>
        <v/>
      </c>
      <c r="H175" s="362"/>
      <c r="I175" s="362"/>
      <c r="J175" s="363"/>
      <c r="K175" s="363"/>
      <c r="L175" s="208"/>
      <c r="M175" s="209"/>
      <c r="N175" s="103"/>
      <c r="O175" s="104" t="str">
        <f>IF(AND(tab_MD[[#This Row],[md_prf_erg]]&lt;&gt;"",tab_MD[[#This Row],[md_prf_bisher]]&gt;=0,tab_MD[[#This Row],[md_prf_zukunft]]&gt;=0),tab_MD[[#This Row],[md_prf_bisher]]+tab_MD[[#This Row],[md_prf_zukunft]],"")</f>
        <v/>
      </c>
      <c r="P175" s="296" t="str">
        <f>IF(tab_MD[[#This Row],[md_prf_erg]]="ja",tab_MD[[#This Row],[md_zuwf_bisher]],IF(tab_MD[[#This Row],[md_prf_erg]]="nein",0,IF(tab_MD[[#This Row],[md_prf_erg]]="teilweise",-1,"")))</f>
        <v/>
      </c>
      <c r="Q175" s="296" t="str">
        <f>IF(tab_MD[[#This Row],[md_prf_erg]]="ja",tab_MD[[#This Row],[md_zuwf_zukunft]],IF(tab_MD[[#This Row],[md_prf_erg]]="nein",0,IF(tab_MD[[#This Row],[md_prf_erg]]="teilweise",-1,"")))</f>
        <v/>
      </c>
      <c r="R175" s="110"/>
      <c r="S175" s="109" t="b">
        <f>AND(OR(AND(tab_MD[[#This Row],[md_zuwf_bisher]]="",tab_MD[[#This Row],[md_zuwf_zukunft]]=""),AND(OR(tab_MD[[#This Row],[md_zuwf_bisher]]&lt;&gt;"",tab_MD[[#This Row],[md_zuwf_zukunft]]&lt;&gt;""),tab_MD[[#This Row],[md_prf_erg]]&lt;&gt;"")),tab_MD[[#This Row],[md_prf_bisher]]&lt;&gt;-1,tab_MD[[#This Row],[md_prf_zukunft]]&lt;&gt;-1)</f>
        <v>1</v>
      </c>
      <c r="T175" s="219" t="str">
        <f>IF(tab_MD[[#This Row],[md_gegenstand]]&lt;&gt;"",IF(SUM(tab_MD[[#This Row],[md_kosten_bisher]:[md_zuwf_zukunft]])&gt;0,"ja","nein"),"")</f>
        <v/>
      </c>
    </row>
    <row r="176" spans="1:20" ht="48" hidden="1" customHeight="1" x14ac:dyDescent="0.3">
      <c r="A176" s="90">
        <f t="shared" si="3"/>
        <v>174</v>
      </c>
      <c r="B176" s="195" t="str">
        <f>IFERROR(IF(tab_MP[[#This Row],[mp_gegenstand]]&lt;&gt;"",tab_MP[[#This Row],[mp_gegenstand]],""),"")</f>
        <v/>
      </c>
      <c r="C176" s="196" t="str">
        <f>IFERROR(IF(tab_MP[[#This Row],[mp_kategorie]]&lt;&gt;"",tab_MP[[#This Row],[mp_kategorie]],""),"")</f>
        <v/>
      </c>
      <c r="D176" s="196" t="str">
        <f>IFERROR(IF(tab_MP[[#This Row],[mp_subkategorie]]&lt;&gt;"",tab_MP[[#This Row],[mp_subkategorie]],""),"")</f>
        <v/>
      </c>
      <c r="E176" s="196" t="str">
        <f>IFERROR(IF(tab_MP[[#This Row],[mp_ort]]&lt;&gt;"",tab_MP[[#This Row],[mp_ort]],""),"")</f>
        <v/>
      </c>
      <c r="F176" s="369" t="str">
        <f>IFERROR(IF(tab_MP[[#This Row],[mp_beschreibung]]&lt;&gt;"",tab_MP[[#This Row],[mp_beschreibung]],""),"")</f>
        <v/>
      </c>
      <c r="G176" s="315" t="str">
        <f>IFERROR(IF(tab_MP[[#This Row],[prf_mp_ges]]&lt;&gt;"",tab_MP[[#This Row],[prf_mp_ges]],""),"")</f>
        <v/>
      </c>
      <c r="H176" s="362"/>
      <c r="I176" s="362"/>
      <c r="J176" s="363"/>
      <c r="K176" s="363"/>
      <c r="L176" s="208"/>
      <c r="M176" s="209"/>
      <c r="N176" s="106"/>
      <c r="O176" s="107" t="str">
        <f>IF(AND(tab_MD[[#This Row],[md_prf_erg]]&lt;&gt;"",tab_MD[[#This Row],[md_prf_bisher]]&gt;=0,tab_MD[[#This Row],[md_prf_zukunft]]&gt;=0),tab_MD[[#This Row],[md_prf_bisher]]+tab_MD[[#This Row],[md_prf_zukunft]],"")</f>
        <v/>
      </c>
      <c r="P176" s="297" t="str">
        <f>IF(tab_MD[[#This Row],[md_prf_erg]]="ja",tab_MD[[#This Row],[md_zuwf_bisher]],IF(tab_MD[[#This Row],[md_prf_erg]]="nein",0,IF(tab_MD[[#This Row],[md_prf_erg]]="teilweise",-1,"")))</f>
        <v/>
      </c>
      <c r="Q176" s="297" t="str">
        <f>IF(tab_MD[[#This Row],[md_prf_erg]]="ja",tab_MD[[#This Row],[md_zuwf_zukunft]],IF(tab_MD[[#This Row],[md_prf_erg]]="nein",0,IF(tab_MD[[#This Row],[md_prf_erg]]="teilweise",-1,"")))</f>
        <v/>
      </c>
      <c r="R176" s="110"/>
      <c r="S176" s="108" t="b">
        <f>AND(OR(AND(tab_MD[[#This Row],[md_zuwf_bisher]]="",tab_MD[[#This Row],[md_zuwf_zukunft]]=""),AND(OR(tab_MD[[#This Row],[md_zuwf_bisher]]&lt;&gt;"",tab_MD[[#This Row],[md_zuwf_zukunft]]&lt;&gt;""),tab_MD[[#This Row],[md_prf_erg]]&lt;&gt;"")),tab_MD[[#This Row],[md_prf_bisher]]&lt;&gt;-1,tab_MD[[#This Row],[md_prf_zukunft]]&lt;&gt;-1)</f>
        <v>1</v>
      </c>
      <c r="T176" s="219" t="str">
        <f>IF(tab_MD[[#This Row],[md_gegenstand]]&lt;&gt;"",IF(SUM(tab_MD[[#This Row],[md_kosten_bisher]:[md_zuwf_zukunft]])&gt;0,"ja","nein"),"")</f>
        <v/>
      </c>
    </row>
    <row r="177" spans="1:20" ht="48" hidden="1" customHeight="1" x14ac:dyDescent="0.3">
      <c r="A177" s="90">
        <f t="shared" si="3"/>
        <v>175</v>
      </c>
      <c r="B177" s="195" t="str">
        <f>IFERROR(IF(tab_MP[[#This Row],[mp_gegenstand]]&lt;&gt;"",tab_MP[[#This Row],[mp_gegenstand]],""),"")</f>
        <v/>
      </c>
      <c r="C177" s="196" t="str">
        <f>IFERROR(IF(tab_MP[[#This Row],[mp_kategorie]]&lt;&gt;"",tab_MP[[#This Row],[mp_kategorie]],""),"")</f>
        <v/>
      </c>
      <c r="D177" s="196" t="str">
        <f>IFERROR(IF(tab_MP[[#This Row],[mp_subkategorie]]&lt;&gt;"",tab_MP[[#This Row],[mp_subkategorie]],""),"")</f>
        <v/>
      </c>
      <c r="E177" s="196" t="str">
        <f>IFERROR(IF(tab_MP[[#This Row],[mp_ort]]&lt;&gt;"",tab_MP[[#This Row],[mp_ort]],""),"")</f>
        <v/>
      </c>
      <c r="F177" s="369" t="str">
        <f>IFERROR(IF(tab_MP[[#This Row],[mp_beschreibung]]&lt;&gt;"",tab_MP[[#This Row],[mp_beschreibung]],""),"")</f>
        <v/>
      </c>
      <c r="G177" s="315" t="str">
        <f>IFERROR(IF(tab_MP[[#This Row],[prf_mp_ges]]&lt;&gt;"",tab_MP[[#This Row],[prf_mp_ges]],""),"")</f>
        <v/>
      </c>
      <c r="H177" s="362"/>
      <c r="I177" s="362"/>
      <c r="J177" s="363"/>
      <c r="K177" s="363"/>
      <c r="L177" s="208"/>
      <c r="M177" s="209"/>
      <c r="N177" s="103"/>
      <c r="O177" s="104" t="str">
        <f>IF(AND(tab_MD[[#This Row],[md_prf_erg]]&lt;&gt;"",tab_MD[[#This Row],[md_prf_bisher]]&gt;=0,tab_MD[[#This Row],[md_prf_zukunft]]&gt;=0),tab_MD[[#This Row],[md_prf_bisher]]+tab_MD[[#This Row],[md_prf_zukunft]],"")</f>
        <v/>
      </c>
      <c r="P177" s="296" t="str">
        <f>IF(tab_MD[[#This Row],[md_prf_erg]]="ja",tab_MD[[#This Row],[md_zuwf_bisher]],IF(tab_MD[[#This Row],[md_prf_erg]]="nein",0,IF(tab_MD[[#This Row],[md_prf_erg]]="teilweise",-1,"")))</f>
        <v/>
      </c>
      <c r="Q177" s="296" t="str">
        <f>IF(tab_MD[[#This Row],[md_prf_erg]]="ja",tab_MD[[#This Row],[md_zuwf_zukunft]],IF(tab_MD[[#This Row],[md_prf_erg]]="nein",0,IF(tab_MD[[#This Row],[md_prf_erg]]="teilweise",-1,"")))</f>
        <v/>
      </c>
      <c r="R177" s="110"/>
      <c r="S177" s="109" t="b">
        <f>AND(OR(AND(tab_MD[[#This Row],[md_zuwf_bisher]]="",tab_MD[[#This Row],[md_zuwf_zukunft]]=""),AND(OR(tab_MD[[#This Row],[md_zuwf_bisher]]&lt;&gt;"",tab_MD[[#This Row],[md_zuwf_zukunft]]&lt;&gt;""),tab_MD[[#This Row],[md_prf_erg]]&lt;&gt;"")),tab_MD[[#This Row],[md_prf_bisher]]&lt;&gt;-1,tab_MD[[#This Row],[md_prf_zukunft]]&lt;&gt;-1)</f>
        <v>1</v>
      </c>
      <c r="T177" s="219" t="str">
        <f>IF(tab_MD[[#This Row],[md_gegenstand]]&lt;&gt;"",IF(SUM(tab_MD[[#This Row],[md_kosten_bisher]:[md_zuwf_zukunft]])&gt;0,"ja","nein"),"")</f>
        <v/>
      </c>
    </row>
    <row r="178" spans="1:20" ht="48" hidden="1" customHeight="1" x14ac:dyDescent="0.3">
      <c r="A178" s="90">
        <f t="shared" si="3"/>
        <v>176</v>
      </c>
      <c r="B178" s="195" t="str">
        <f>IFERROR(IF(tab_MP[[#This Row],[mp_gegenstand]]&lt;&gt;"",tab_MP[[#This Row],[mp_gegenstand]],""),"")</f>
        <v/>
      </c>
      <c r="C178" s="196" t="str">
        <f>IFERROR(IF(tab_MP[[#This Row],[mp_kategorie]]&lt;&gt;"",tab_MP[[#This Row],[mp_kategorie]],""),"")</f>
        <v/>
      </c>
      <c r="D178" s="196" t="str">
        <f>IFERROR(IF(tab_MP[[#This Row],[mp_subkategorie]]&lt;&gt;"",tab_MP[[#This Row],[mp_subkategorie]],""),"")</f>
        <v/>
      </c>
      <c r="E178" s="196" t="str">
        <f>IFERROR(IF(tab_MP[[#This Row],[mp_ort]]&lt;&gt;"",tab_MP[[#This Row],[mp_ort]],""),"")</f>
        <v/>
      </c>
      <c r="F178" s="369" t="str">
        <f>IFERROR(IF(tab_MP[[#This Row],[mp_beschreibung]]&lt;&gt;"",tab_MP[[#This Row],[mp_beschreibung]],""),"")</f>
        <v/>
      </c>
      <c r="G178" s="315" t="str">
        <f>IFERROR(IF(tab_MP[[#This Row],[prf_mp_ges]]&lt;&gt;"",tab_MP[[#This Row],[prf_mp_ges]],""),"")</f>
        <v/>
      </c>
      <c r="H178" s="362"/>
      <c r="I178" s="362"/>
      <c r="J178" s="363"/>
      <c r="K178" s="363"/>
      <c r="L178" s="208"/>
      <c r="M178" s="209"/>
      <c r="N178" s="106"/>
      <c r="O178" s="107" t="str">
        <f>IF(AND(tab_MD[[#This Row],[md_prf_erg]]&lt;&gt;"",tab_MD[[#This Row],[md_prf_bisher]]&gt;=0,tab_MD[[#This Row],[md_prf_zukunft]]&gt;=0),tab_MD[[#This Row],[md_prf_bisher]]+tab_MD[[#This Row],[md_prf_zukunft]],"")</f>
        <v/>
      </c>
      <c r="P178" s="297" t="str">
        <f>IF(tab_MD[[#This Row],[md_prf_erg]]="ja",tab_MD[[#This Row],[md_zuwf_bisher]],IF(tab_MD[[#This Row],[md_prf_erg]]="nein",0,IF(tab_MD[[#This Row],[md_prf_erg]]="teilweise",-1,"")))</f>
        <v/>
      </c>
      <c r="Q178" s="297" t="str">
        <f>IF(tab_MD[[#This Row],[md_prf_erg]]="ja",tab_MD[[#This Row],[md_zuwf_zukunft]],IF(tab_MD[[#This Row],[md_prf_erg]]="nein",0,IF(tab_MD[[#This Row],[md_prf_erg]]="teilweise",-1,"")))</f>
        <v/>
      </c>
      <c r="R178" s="110"/>
      <c r="S178" s="108" t="b">
        <f>AND(OR(AND(tab_MD[[#This Row],[md_zuwf_bisher]]="",tab_MD[[#This Row],[md_zuwf_zukunft]]=""),AND(OR(tab_MD[[#This Row],[md_zuwf_bisher]]&lt;&gt;"",tab_MD[[#This Row],[md_zuwf_zukunft]]&lt;&gt;""),tab_MD[[#This Row],[md_prf_erg]]&lt;&gt;"")),tab_MD[[#This Row],[md_prf_bisher]]&lt;&gt;-1,tab_MD[[#This Row],[md_prf_zukunft]]&lt;&gt;-1)</f>
        <v>1</v>
      </c>
      <c r="T178" s="219" t="str">
        <f>IF(tab_MD[[#This Row],[md_gegenstand]]&lt;&gt;"",IF(SUM(tab_MD[[#This Row],[md_kosten_bisher]:[md_zuwf_zukunft]])&gt;0,"ja","nein"),"")</f>
        <v/>
      </c>
    </row>
    <row r="179" spans="1:20" ht="48" hidden="1" customHeight="1" x14ac:dyDescent="0.3">
      <c r="A179" s="90">
        <f t="shared" si="3"/>
        <v>177</v>
      </c>
      <c r="B179" s="195" t="str">
        <f>IFERROR(IF(tab_MP[[#This Row],[mp_gegenstand]]&lt;&gt;"",tab_MP[[#This Row],[mp_gegenstand]],""),"")</f>
        <v/>
      </c>
      <c r="C179" s="196" t="str">
        <f>IFERROR(IF(tab_MP[[#This Row],[mp_kategorie]]&lt;&gt;"",tab_MP[[#This Row],[mp_kategorie]],""),"")</f>
        <v/>
      </c>
      <c r="D179" s="196" t="str">
        <f>IFERROR(IF(tab_MP[[#This Row],[mp_subkategorie]]&lt;&gt;"",tab_MP[[#This Row],[mp_subkategorie]],""),"")</f>
        <v/>
      </c>
      <c r="E179" s="196" t="str">
        <f>IFERROR(IF(tab_MP[[#This Row],[mp_ort]]&lt;&gt;"",tab_MP[[#This Row],[mp_ort]],""),"")</f>
        <v/>
      </c>
      <c r="F179" s="369" t="str">
        <f>IFERROR(IF(tab_MP[[#This Row],[mp_beschreibung]]&lt;&gt;"",tab_MP[[#This Row],[mp_beschreibung]],""),"")</f>
        <v/>
      </c>
      <c r="G179" s="315" t="str">
        <f>IFERROR(IF(tab_MP[[#This Row],[prf_mp_ges]]&lt;&gt;"",tab_MP[[#This Row],[prf_mp_ges]],""),"")</f>
        <v/>
      </c>
      <c r="H179" s="362"/>
      <c r="I179" s="362"/>
      <c r="J179" s="363"/>
      <c r="K179" s="363"/>
      <c r="L179" s="208"/>
      <c r="M179" s="209"/>
      <c r="N179" s="103"/>
      <c r="O179" s="104" t="str">
        <f>IF(AND(tab_MD[[#This Row],[md_prf_erg]]&lt;&gt;"",tab_MD[[#This Row],[md_prf_bisher]]&gt;=0,tab_MD[[#This Row],[md_prf_zukunft]]&gt;=0),tab_MD[[#This Row],[md_prf_bisher]]+tab_MD[[#This Row],[md_prf_zukunft]],"")</f>
        <v/>
      </c>
      <c r="P179" s="296" t="str">
        <f>IF(tab_MD[[#This Row],[md_prf_erg]]="ja",tab_MD[[#This Row],[md_zuwf_bisher]],IF(tab_MD[[#This Row],[md_prf_erg]]="nein",0,IF(tab_MD[[#This Row],[md_prf_erg]]="teilweise",-1,"")))</f>
        <v/>
      </c>
      <c r="Q179" s="296" t="str">
        <f>IF(tab_MD[[#This Row],[md_prf_erg]]="ja",tab_MD[[#This Row],[md_zuwf_zukunft]],IF(tab_MD[[#This Row],[md_prf_erg]]="nein",0,IF(tab_MD[[#This Row],[md_prf_erg]]="teilweise",-1,"")))</f>
        <v/>
      </c>
      <c r="R179" s="110"/>
      <c r="S179" s="109" t="b">
        <f>AND(OR(AND(tab_MD[[#This Row],[md_zuwf_bisher]]="",tab_MD[[#This Row],[md_zuwf_zukunft]]=""),AND(OR(tab_MD[[#This Row],[md_zuwf_bisher]]&lt;&gt;"",tab_MD[[#This Row],[md_zuwf_zukunft]]&lt;&gt;""),tab_MD[[#This Row],[md_prf_erg]]&lt;&gt;"")),tab_MD[[#This Row],[md_prf_bisher]]&lt;&gt;-1,tab_MD[[#This Row],[md_prf_zukunft]]&lt;&gt;-1)</f>
        <v>1</v>
      </c>
      <c r="T179" s="219" t="str">
        <f>IF(tab_MD[[#This Row],[md_gegenstand]]&lt;&gt;"",IF(SUM(tab_MD[[#This Row],[md_kosten_bisher]:[md_zuwf_zukunft]])&gt;0,"ja","nein"),"")</f>
        <v/>
      </c>
    </row>
    <row r="180" spans="1:20" ht="48" hidden="1" customHeight="1" x14ac:dyDescent="0.3">
      <c r="A180" s="90">
        <f t="shared" si="3"/>
        <v>178</v>
      </c>
      <c r="B180" s="195" t="str">
        <f>IFERROR(IF(tab_MP[[#This Row],[mp_gegenstand]]&lt;&gt;"",tab_MP[[#This Row],[mp_gegenstand]],""),"")</f>
        <v/>
      </c>
      <c r="C180" s="196" t="str">
        <f>IFERROR(IF(tab_MP[[#This Row],[mp_kategorie]]&lt;&gt;"",tab_MP[[#This Row],[mp_kategorie]],""),"")</f>
        <v/>
      </c>
      <c r="D180" s="196" t="str">
        <f>IFERROR(IF(tab_MP[[#This Row],[mp_subkategorie]]&lt;&gt;"",tab_MP[[#This Row],[mp_subkategorie]],""),"")</f>
        <v/>
      </c>
      <c r="E180" s="196" t="str">
        <f>IFERROR(IF(tab_MP[[#This Row],[mp_ort]]&lt;&gt;"",tab_MP[[#This Row],[mp_ort]],""),"")</f>
        <v/>
      </c>
      <c r="F180" s="369" t="str">
        <f>IFERROR(IF(tab_MP[[#This Row],[mp_beschreibung]]&lt;&gt;"",tab_MP[[#This Row],[mp_beschreibung]],""),"")</f>
        <v/>
      </c>
      <c r="G180" s="315" t="str">
        <f>IFERROR(IF(tab_MP[[#This Row],[prf_mp_ges]]&lt;&gt;"",tab_MP[[#This Row],[prf_mp_ges]],""),"")</f>
        <v/>
      </c>
      <c r="H180" s="362"/>
      <c r="I180" s="362"/>
      <c r="J180" s="363"/>
      <c r="K180" s="363"/>
      <c r="L180" s="208"/>
      <c r="M180" s="209"/>
      <c r="N180" s="106"/>
      <c r="O180" s="107" t="str">
        <f>IF(AND(tab_MD[[#This Row],[md_prf_erg]]&lt;&gt;"",tab_MD[[#This Row],[md_prf_bisher]]&gt;=0,tab_MD[[#This Row],[md_prf_zukunft]]&gt;=0),tab_MD[[#This Row],[md_prf_bisher]]+tab_MD[[#This Row],[md_prf_zukunft]],"")</f>
        <v/>
      </c>
      <c r="P180" s="297" t="str">
        <f>IF(tab_MD[[#This Row],[md_prf_erg]]="ja",tab_MD[[#This Row],[md_zuwf_bisher]],IF(tab_MD[[#This Row],[md_prf_erg]]="nein",0,IF(tab_MD[[#This Row],[md_prf_erg]]="teilweise",-1,"")))</f>
        <v/>
      </c>
      <c r="Q180" s="297" t="str">
        <f>IF(tab_MD[[#This Row],[md_prf_erg]]="ja",tab_MD[[#This Row],[md_zuwf_zukunft]],IF(tab_MD[[#This Row],[md_prf_erg]]="nein",0,IF(tab_MD[[#This Row],[md_prf_erg]]="teilweise",-1,"")))</f>
        <v/>
      </c>
      <c r="R180" s="110"/>
      <c r="S180" s="108" t="b">
        <f>AND(OR(AND(tab_MD[[#This Row],[md_zuwf_bisher]]="",tab_MD[[#This Row],[md_zuwf_zukunft]]=""),AND(OR(tab_MD[[#This Row],[md_zuwf_bisher]]&lt;&gt;"",tab_MD[[#This Row],[md_zuwf_zukunft]]&lt;&gt;""),tab_MD[[#This Row],[md_prf_erg]]&lt;&gt;"")),tab_MD[[#This Row],[md_prf_bisher]]&lt;&gt;-1,tab_MD[[#This Row],[md_prf_zukunft]]&lt;&gt;-1)</f>
        <v>1</v>
      </c>
      <c r="T180" s="219" t="str">
        <f>IF(tab_MD[[#This Row],[md_gegenstand]]&lt;&gt;"",IF(SUM(tab_MD[[#This Row],[md_kosten_bisher]:[md_zuwf_zukunft]])&gt;0,"ja","nein"),"")</f>
        <v/>
      </c>
    </row>
    <row r="181" spans="1:20" ht="48" hidden="1" customHeight="1" x14ac:dyDescent="0.3">
      <c r="A181" s="90">
        <f t="shared" si="3"/>
        <v>179</v>
      </c>
      <c r="B181" s="195" t="str">
        <f>IFERROR(IF(tab_MP[[#This Row],[mp_gegenstand]]&lt;&gt;"",tab_MP[[#This Row],[mp_gegenstand]],""),"")</f>
        <v/>
      </c>
      <c r="C181" s="196" t="str">
        <f>IFERROR(IF(tab_MP[[#This Row],[mp_kategorie]]&lt;&gt;"",tab_MP[[#This Row],[mp_kategorie]],""),"")</f>
        <v/>
      </c>
      <c r="D181" s="196" t="str">
        <f>IFERROR(IF(tab_MP[[#This Row],[mp_subkategorie]]&lt;&gt;"",tab_MP[[#This Row],[mp_subkategorie]],""),"")</f>
        <v/>
      </c>
      <c r="E181" s="196" t="str">
        <f>IFERROR(IF(tab_MP[[#This Row],[mp_ort]]&lt;&gt;"",tab_MP[[#This Row],[mp_ort]],""),"")</f>
        <v/>
      </c>
      <c r="F181" s="369" t="str">
        <f>IFERROR(IF(tab_MP[[#This Row],[mp_beschreibung]]&lt;&gt;"",tab_MP[[#This Row],[mp_beschreibung]],""),"")</f>
        <v/>
      </c>
      <c r="G181" s="315" t="str">
        <f>IFERROR(IF(tab_MP[[#This Row],[prf_mp_ges]]&lt;&gt;"",tab_MP[[#This Row],[prf_mp_ges]],""),"")</f>
        <v/>
      </c>
      <c r="H181" s="362"/>
      <c r="I181" s="362"/>
      <c r="J181" s="363"/>
      <c r="K181" s="363"/>
      <c r="L181" s="208"/>
      <c r="M181" s="209"/>
      <c r="N181" s="103"/>
      <c r="O181" s="104" t="str">
        <f>IF(AND(tab_MD[[#This Row],[md_prf_erg]]&lt;&gt;"",tab_MD[[#This Row],[md_prf_bisher]]&gt;=0,tab_MD[[#This Row],[md_prf_zukunft]]&gt;=0),tab_MD[[#This Row],[md_prf_bisher]]+tab_MD[[#This Row],[md_prf_zukunft]],"")</f>
        <v/>
      </c>
      <c r="P181" s="296" t="str">
        <f>IF(tab_MD[[#This Row],[md_prf_erg]]="ja",tab_MD[[#This Row],[md_zuwf_bisher]],IF(tab_MD[[#This Row],[md_prf_erg]]="nein",0,IF(tab_MD[[#This Row],[md_prf_erg]]="teilweise",-1,"")))</f>
        <v/>
      </c>
      <c r="Q181" s="296" t="str">
        <f>IF(tab_MD[[#This Row],[md_prf_erg]]="ja",tab_MD[[#This Row],[md_zuwf_zukunft]],IF(tab_MD[[#This Row],[md_prf_erg]]="nein",0,IF(tab_MD[[#This Row],[md_prf_erg]]="teilweise",-1,"")))</f>
        <v/>
      </c>
      <c r="R181" s="110"/>
      <c r="S181" s="109" t="b">
        <f>AND(OR(AND(tab_MD[[#This Row],[md_zuwf_bisher]]="",tab_MD[[#This Row],[md_zuwf_zukunft]]=""),AND(OR(tab_MD[[#This Row],[md_zuwf_bisher]]&lt;&gt;"",tab_MD[[#This Row],[md_zuwf_zukunft]]&lt;&gt;""),tab_MD[[#This Row],[md_prf_erg]]&lt;&gt;"")),tab_MD[[#This Row],[md_prf_bisher]]&lt;&gt;-1,tab_MD[[#This Row],[md_prf_zukunft]]&lt;&gt;-1)</f>
        <v>1</v>
      </c>
      <c r="T181" s="219" t="str">
        <f>IF(tab_MD[[#This Row],[md_gegenstand]]&lt;&gt;"",IF(SUM(tab_MD[[#This Row],[md_kosten_bisher]:[md_zuwf_zukunft]])&gt;0,"ja","nein"),"")</f>
        <v/>
      </c>
    </row>
    <row r="182" spans="1:20" ht="48" hidden="1" customHeight="1" x14ac:dyDescent="0.3">
      <c r="A182" s="90">
        <f t="shared" si="3"/>
        <v>180</v>
      </c>
      <c r="B182" s="195" t="str">
        <f>IFERROR(IF(tab_MP[[#This Row],[mp_gegenstand]]&lt;&gt;"",tab_MP[[#This Row],[mp_gegenstand]],""),"")</f>
        <v/>
      </c>
      <c r="C182" s="196" t="str">
        <f>IFERROR(IF(tab_MP[[#This Row],[mp_kategorie]]&lt;&gt;"",tab_MP[[#This Row],[mp_kategorie]],""),"")</f>
        <v/>
      </c>
      <c r="D182" s="196" t="str">
        <f>IFERROR(IF(tab_MP[[#This Row],[mp_subkategorie]]&lt;&gt;"",tab_MP[[#This Row],[mp_subkategorie]],""),"")</f>
        <v/>
      </c>
      <c r="E182" s="196" t="str">
        <f>IFERROR(IF(tab_MP[[#This Row],[mp_ort]]&lt;&gt;"",tab_MP[[#This Row],[mp_ort]],""),"")</f>
        <v/>
      </c>
      <c r="F182" s="369" t="str">
        <f>IFERROR(IF(tab_MP[[#This Row],[mp_beschreibung]]&lt;&gt;"",tab_MP[[#This Row],[mp_beschreibung]],""),"")</f>
        <v/>
      </c>
      <c r="G182" s="315" t="str">
        <f>IFERROR(IF(tab_MP[[#This Row],[prf_mp_ges]]&lt;&gt;"",tab_MP[[#This Row],[prf_mp_ges]],""),"")</f>
        <v/>
      </c>
      <c r="H182" s="362"/>
      <c r="I182" s="362"/>
      <c r="J182" s="363"/>
      <c r="K182" s="363"/>
      <c r="L182" s="208"/>
      <c r="M182" s="209"/>
      <c r="N182" s="106"/>
      <c r="O182" s="107" t="str">
        <f>IF(AND(tab_MD[[#This Row],[md_prf_erg]]&lt;&gt;"",tab_MD[[#This Row],[md_prf_bisher]]&gt;=0,tab_MD[[#This Row],[md_prf_zukunft]]&gt;=0),tab_MD[[#This Row],[md_prf_bisher]]+tab_MD[[#This Row],[md_prf_zukunft]],"")</f>
        <v/>
      </c>
      <c r="P182" s="297" t="str">
        <f>IF(tab_MD[[#This Row],[md_prf_erg]]="ja",tab_MD[[#This Row],[md_zuwf_bisher]],IF(tab_MD[[#This Row],[md_prf_erg]]="nein",0,IF(tab_MD[[#This Row],[md_prf_erg]]="teilweise",-1,"")))</f>
        <v/>
      </c>
      <c r="Q182" s="297" t="str">
        <f>IF(tab_MD[[#This Row],[md_prf_erg]]="ja",tab_MD[[#This Row],[md_zuwf_zukunft]],IF(tab_MD[[#This Row],[md_prf_erg]]="nein",0,IF(tab_MD[[#This Row],[md_prf_erg]]="teilweise",-1,"")))</f>
        <v/>
      </c>
      <c r="R182" s="110"/>
      <c r="S182" s="108" t="b">
        <f>AND(OR(AND(tab_MD[[#This Row],[md_zuwf_bisher]]="",tab_MD[[#This Row],[md_zuwf_zukunft]]=""),AND(OR(tab_MD[[#This Row],[md_zuwf_bisher]]&lt;&gt;"",tab_MD[[#This Row],[md_zuwf_zukunft]]&lt;&gt;""),tab_MD[[#This Row],[md_prf_erg]]&lt;&gt;"")),tab_MD[[#This Row],[md_prf_bisher]]&lt;&gt;-1,tab_MD[[#This Row],[md_prf_zukunft]]&lt;&gt;-1)</f>
        <v>1</v>
      </c>
      <c r="T182" s="219" t="str">
        <f>IF(tab_MD[[#This Row],[md_gegenstand]]&lt;&gt;"",IF(SUM(tab_MD[[#This Row],[md_kosten_bisher]:[md_zuwf_zukunft]])&gt;0,"ja","nein"),"")</f>
        <v/>
      </c>
    </row>
    <row r="183" spans="1:20" ht="48" hidden="1" customHeight="1" x14ac:dyDescent="0.3">
      <c r="A183" s="90">
        <f t="shared" si="3"/>
        <v>181</v>
      </c>
      <c r="B183" s="195" t="str">
        <f>IFERROR(IF(tab_MP[[#This Row],[mp_gegenstand]]&lt;&gt;"",tab_MP[[#This Row],[mp_gegenstand]],""),"")</f>
        <v/>
      </c>
      <c r="C183" s="196" t="str">
        <f>IFERROR(IF(tab_MP[[#This Row],[mp_kategorie]]&lt;&gt;"",tab_MP[[#This Row],[mp_kategorie]],""),"")</f>
        <v/>
      </c>
      <c r="D183" s="196" t="str">
        <f>IFERROR(IF(tab_MP[[#This Row],[mp_subkategorie]]&lt;&gt;"",tab_MP[[#This Row],[mp_subkategorie]],""),"")</f>
        <v/>
      </c>
      <c r="E183" s="196" t="str">
        <f>IFERROR(IF(tab_MP[[#This Row],[mp_ort]]&lt;&gt;"",tab_MP[[#This Row],[mp_ort]],""),"")</f>
        <v/>
      </c>
      <c r="F183" s="369" t="str">
        <f>IFERROR(IF(tab_MP[[#This Row],[mp_beschreibung]]&lt;&gt;"",tab_MP[[#This Row],[mp_beschreibung]],""),"")</f>
        <v/>
      </c>
      <c r="G183" s="315" t="str">
        <f>IFERROR(IF(tab_MP[[#This Row],[prf_mp_ges]]&lt;&gt;"",tab_MP[[#This Row],[prf_mp_ges]],""),"")</f>
        <v/>
      </c>
      <c r="H183" s="362"/>
      <c r="I183" s="362"/>
      <c r="J183" s="363"/>
      <c r="K183" s="363"/>
      <c r="L183" s="208"/>
      <c r="M183" s="209"/>
      <c r="N183" s="103"/>
      <c r="O183" s="104" t="str">
        <f>IF(AND(tab_MD[[#This Row],[md_prf_erg]]&lt;&gt;"",tab_MD[[#This Row],[md_prf_bisher]]&gt;=0,tab_MD[[#This Row],[md_prf_zukunft]]&gt;=0),tab_MD[[#This Row],[md_prf_bisher]]+tab_MD[[#This Row],[md_prf_zukunft]],"")</f>
        <v/>
      </c>
      <c r="P183" s="296" t="str">
        <f>IF(tab_MD[[#This Row],[md_prf_erg]]="ja",tab_MD[[#This Row],[md_zuwf_bisher]],IF(tab_MD[[#This Row],[md_prf_erg]]="nein",0,IF(tab_MD[[#This Row],[md_prf_erg]]="teilweise",-1,"")))</f>
        <v/>
      </c>
      <c r="Q183" s="296" t="str">
        <f>IF(tab_MD[[#This Row],[md_prf_erg]]="ja",tab_MD[[#This Row],[md_zuwf_zukunft]],IF(tab_MD[[#This Row],[md_prf_erg]]="nein",0,IF(tab_MD[[#This Row],[md_prf_erg]]="teilweise",-1,"")))</f>
        <v/>
      </c>
      <c r="R183" s="110"/>
      <c r="S183" s="109" t="b">
        <f>AND(OR(AND(tab_MD[[#This Row],[md_zuwf_bisher]]="",tab_MD[[#This Row],[md_zuwf_zukunft]]=""),AND(OR(tab_MD[[#This Row],[md_zuwf_bisher]]&lt;&gt;"",tab_MD[[#This Row],[md_zuwf_zukunft]]&lt;&gt;""),tab_MD[[#This Row],[md_prf_erg]]&lt;&gt;"")),tab_MD[[#This Row],[md_prf_bisher]]&lt;&gt;-1,tab_MD[[#This Row],[md_prf_zukunft]]&lt;&gt;-1)</f>
        <v>1</v>
      </c>
      <c r="T183" s="219" t="str">
        <f>IF(tab_MD[[#This Row],[md_gegenstand]]&lt;&gt;"",IF(SUM(tab_MD[[#This Row],[md_kosten_bisher]:[md_zuwf_zukunft]])&gt;0,"ja","nein"),"")</f>
        <v/>
      </c>
    </row>
    <row r="184" spans="1:20" ht="48" hidden="1" customHeight="1" x14ac:dyDescent="0.3">
      <c r="A184" s="90">
        <f t="shared" si="3"/>
        <v>182</v>
      </c>
      <c r="B184" s="195" t="str">
        <f>IFERROR(IF(tab_MP[[#This Row],[mp_gegenstand]]&lt;&gt;"",tab_MP[[#This Row],[mp_gegenstand]],""),"")</f>
        <v/>
      </c>
      <c r="C184" s="196" t="str">
        <f>IFERROR(IF(tab_MP[[#This Row],[mp_kategorie]]&lt;&gt;"",tab_MP[[#This Row],[mp_kategorie]],""),"")</f>
        <v/>
      </c>
      <c r="D184" s="196" t="str">
        <f>IFERROR(IF(tab_MP[[#This Row],[mp_subkategorie]]&lt;&gt;"",tab_MP[[#This Row],[mp_subkategorie]],""),"")</f>
        <v/>
      </c>
      <c r="E184" s="196" t="str">
        <f>IFERROR(IF(tab_MP[[#This Row],[mp_ort]]&lt;&gt;"",tab_MP[[#This Row],[mp_ort]],""),"")</f>
        <v/>
      </c>
      <c r="F184" s="369" t="str">
        <f>IFERROR(IF(tab_MP[[#This Row],[mp_beschreibung]]&lt;&gt;"",tab_MP[[#This Row],[mp_beschreibung]],""),"")</f>
        <v/>
      </c>
      <c r="G184" s="315" t="str">
        <f>IFERROR(IF(tab_MP[[#This Row],[prf_mp_ges]]&lt;&gt;"",tab_MP[[#This Row],[prf_mp_ges]],""),"")</f>
        <v/>
      </c>
      <c r="H184" s="362"/>
      <c r="I184" s="362"/>
      <c r="J184" s="363"/>
      <c r="K184" s="363"/>
      <c r="L184" s="208"/>
      <c r="M184" s="209"/>
      <c r="N184" s="106"/>
      <c r="O184" s="107" t="str">
        <f>IF(AND(tab_MD[[#This Row],[md_prf_erg]]&lt;&gt;"",tab_MD[[#This Row],[md_prf_bisher]]&gt;=0,tab_MD[[#This Row],[md_prf_zukunft]]&gt;=0),tab_MD[[#This Row],[md_prf_bisher]]+tab_MD[[#This Row],[md_prf_zukunft]],"")</f>
        <v/>
      </c>
      <c r="P184" s="297" t="str">
        <f>IF(tab_MD[[#This Row],[md_prf_erg]]="ja",tab_MD[[#This Row],[md_zuwf_bisher]],IF(tab_MD[[#This Row],[md_prf_erg]]="nein",0,IF(tab_MD[[#This Row],[md_prf_erg]]="teilweise",-1,"")))</f>
        <v/>
      </c>
      <c r="Q184" s="297" t="str">
        <f>IF(tab_MD[[#This Row],[md_prf_erg]]="ja",tab_MD[[#This Row],[md_zuwf_zukunft]],IF(tab_MD[[#This Row],[md_prf_erg]]="nein",0,IF(tab_MD[[#This Row],[md_prf_erg]]="teilweise",-1,"")))</f>
        <v/>
      </c>
      <c r="R184" s="110"/>
      <c r="S184" s="108" t="b">
        <f>AND(OR(AND(tab_MD[[#This Row],[md_zuwf_bisher]]="",tab_MD[[#This Row],[md_zuwf_zukunft]]=""),AND(OR(tab_MD[[#This Row],[md_zuwf_bisher]]&lt;&gt;"",tab_MD[[#This Row],[md_zuwf_zukunft]]&lt;&gt;""),tab_MD[[#This Row],[md_prf_erg]]&lt;&gt;"")),tab_MD[[#This Row],[md_prf_bisher]]&lt;&gt;-1,tab_MD[[#This Row],[md_prf_zukunft]]&lt;&gt;-1)</f>
        <v>1</v>
      </c>
      <c r="T184" s="219" t="str">
        <f>IF(tab_MD[[#This Row],[md_gegenstand]]&lt;&gt;"",IF(SUM(tab_MD[[#This Row],[md_kosten_bisher]:[md_zuwf_zukunft]])&gt;0,"ja","nein"),"")</f>
        <v/>
      </c>
    </row>
    <row r="185" spans="1:20" ht="48" hidden="1" customHeight="1" x14ac:dyDescent="0.3">
      <c r="A185" s="90">
        <f t="shared" si="3"/>
        <v>183</v>
      </c>
      <c r="B185" s="195" t="str">
        <f>IFERROR(IF(tab_MP[[#This Row],[mp_gegenstand]]&lt;&gt;"",tab_MP[[#This Row],[mp_gegenstand]],""),"")</f>
        <v/>
      </c>
      <c r="C185" s="196" t="str">
        <f>IFERROR(IF(tab_MP[[#This Row],[mp_kategorie]]&lt;&gt;"",tab_MP[[#This Row],[mp_kategorie]],""),"")</f>
        <v/>
      </c>
      <c r="D185" s="196" t="str">
        <f>IFERROR(IF(tab_MP[[#This Row],[mp_subkategorie]]&lt;&gt;"",tab_MP[[#This Row],[mp_subkategorie]],""),"")</f>
        <v/>
      </c>
      <c r="E185" s="196" t="str">
        <f>IFERROR(IF(tab_MP[[#This Row],[mp_ort]]&lt;&gt;"",tab_MP[[#This Row],[mp_ort]],""),"")</f>
        <v/>
      </c>
      <c r="F185" s="369" t="str">
        <f>IFERROR(IF(tab_MP[[#This Row],[mp_beschreibung]]&lt;&gt;"",tab_MP[[#This Row],[mp_beschreibung]],""),"")</f>
        <v/>
      </c>
      <c r="G185" s="315" t="str">
        <f>IFERROR(IF(tab_MP[[#This Row],[prf_mp_ges]]&lt;&gt;"",tab_MP[[#This Row],[prf_mp_ges]],""),"")</f>
        <v/>
      </c>
      <c r="H185" s="362"/>
      <c r="I185" s="362"/>
      <c r="J185" s="363"/>
      <c r="K185" s="363"/>
      <c r="L185" s="208"/>
      <c r="M185" s="209"/>
      <c r="N185" s="103"/>
      <c r="O185" s="104" t="str">
        <f>IF(AND(tab_MD[[#This Row],[md_prf_erg]]&lt;&gt;"",tab_MD[[#This Row],[md_prf_bisher]]&gt;=0,tab_MD[[#This Row],[md_prf_zukunft]]&gt;=0),tab_MD[[#This Row],[md_prf_bisher]]+tab_MD[[#This Row],[md_prf_zukunft]],"")</f>
        <v/>
      </c>
      <c r="P185" s="296" t="str">
        <f>IF(tab_MD[[#This Row],[md_prf_erg]]="ja",tab_MD[[#This Row],[md_zuwf_bisher]],IF(tab_MD[[#This Row],[md_prf_erg]]="nein",0,IF(tab_MD[[#This Row],[md_prf_erg]]="teilweise",-1,"")))</f>
        <v/>
      </c>
      <c r="Q185" s="296" t="str">
        <f>IF(tab_MD[[#This Row],[md_prf_erg]]="ja",tab_MD[[#This Row],[md_zuwf_zukunft]],IF(tab_MD[[#This Row],[md_prf_erg]]="nein",0,IF(tab_MD[[#This Row],[md_prf_erg]]="teilweise",-1,"")))</f>
        <v/>
      </c>
      <c r="R185" s="110"/>
      <c r="S185" s="109" t="b">
        <f>AND(OR(AND(tab_MD[[#This Row],[md_zuwf_bisher]]="",tab_MD[[#This Row],[md_zuwf_zukunft]]=""),AND(OR(tab_MD[[#This Row],[md_zuwf_bisher]]&lt;&gt;"",tab_MD[[#This Row],[md_zuwf_zukunft]]&lt;&gt;""),tab_MD[[#This Row],[md_prf_erg]]&lt;&gt;"")),tab_MD[[#This Row],[md_prf_bisher]]&lt;&gt;-1,tab_MD[[#This Row],[md_prf_zukunft]]&lt;&gt;-1)</f>
        <v>1</v>
      </c>
      <c r="T185" s="219" t="str">
        <f>IF(tab_MD[[#This Row],[md_gegenstand]]&lt;&gt;"",IF(SUM(tab_MD[[#This Row],[md_kosten_bisher]:[md_zuwf_zukunft]])&gt;0,"ja","nein"),"")</f>
        <v/>
      </c>
    </row>
    <row r="186" spans="1:20" ht="48" hidden="1" customHeight="1" x14ac:dyDescent="0.3">
      <c r="A186" s="90">
        <f t="shared" si="3"/>
        <v>184</v>
      </c>
      <c r="B186" s="195" t="str">
        <f>IFERROR(IF(tab_MP[[#This Row],[mp_gegenstand]]&lt;&gt;"",tab_MP[[#This Row],[mp_gegenstand]],""),"")</f>
        <v/>
      </c>
      <c r="C186" s="196" t="str">
        <f>IFERROR(IF(tab_MP[[#This Row],[mp_kategorie]]&lt;&gt;"",tab_MP[[#This Row],[mp_kategorie]],""),"")</f>
        <v/>
      </c>
      <c r="D186" s="196" t="str">
        <f>IFERROR(IF(tab_MP[[#This Row],[mp_subkategorie]]&lt;&gt;"",tab_MP[[#This Row],[mp_subkategorie]],""),"")</f>
        <v/>
      </c>
      <c r="E186" s="196" t="str">
        <f>IFERROR(IF(tab_MP[[#This Row],[mp_ort]]&lt;&gt;"",tab_MP[[#This Row],[mp_ort]],""),"")</f>
        <v/>
      </c>
      <c r="F186" s="369" t="str">
        <f>IFERROR(IF(tab_MP[[#This Row],[mp_beschreibung]]&lt;&gt;"",tab_MP[[#This Row],[mp_beschreibung]],""),"")</f>
        <v/>
      </c>
      <c r="G186" s="315" t="str">
        <f>IFERROR(IF(tab_MP[[#This Row],[prf_mp_ges]]&lt;&gt;"",tab_MP[[#This Row],[prf_mp_ges]],""),"")</f>
        <v/>
      </c>
      <c r="H186" s="362"/>
      <c r="I186" s="362"/>
      <c r="J186" s="363"/>
      <c r="K186" s="363"/>
      <c r="L186" s="208"/>
      <c r="M186" s="209"/>
      <c r="N186" s="106"/>
      <c r="O186" s="107" t="str">
        <f>IF(AND(tab_MD[[#This Row],[md_prf_erg]]&lt;&gt;"",tab_MD[[#This Row],[md_prf_bisher]]&gt;=0,tab_MD[[#This Row],[md_prf_zukunft]]&gt;=0),tab_MD[[#This Row],[md_prf_bisher]]+tab_MD[[#This Row],[md_prf_zukunft]],"")</f>
        <v/>
      </c>
      <c r="P186" s="297" t="str">
        <f>IF(tab_MD[[#This Row],[md_prf_erg]]="ja",tab_MD[[#This Row],[md_zuwf_bisher]],IF(tab_MD[[#This Row],[md_prf_erg]]="nein",0,IF(tab_MD[[#This Row],[md_prf_erg]]="teilweise",-1,"")))</f>
        <v/>
      </c>
      <c r="Q186" s="297" t="str">
        <f>IF(tab_MD[[#This Row],[md_prf_erg]]="ja",tab_MD[[#This Row],[md_zuwf_zukunft]],IF(tab_MD[[#This Row],[md_prf_erg]]="nein",0,IF(tab_MD[[#This Row],[md_prf_erg]]="teilweise",-1,"")))</f>
        <v/>
      </c>
      <c r="R186" s="110"/>
      <c r="S186" s="108" t="b">
        <f>AND(OR(AND(tab_MD[[#This Row],[md_zuwf_bisher]]="",tab_MD[[#This Row],[md_zuwf_zukunft]]=""),AND(OR(tab_MD[[#This Row],[md_zuwf_bisher]]&lt;&gt;"",tab_MD[[#This Row],[md_zuwf_zukunft]]&lt;&gt;""),tab_MD[[#This Row],[md_prf_erg]]&lt;&gt;"")),tab_MD[[#This Row],[md_prf_bisher]]&lt;&gt;-1,tab_MD[[#This Row],[md_prf_zukunft]]&lt;&gt;-1)</f>
        <v>1</v>
      </c>
      <c r="T186" s="219" t="str">
        <f>IF(tab_MD[[#This Row],[md_gegenstand]]&lt;&gt;"",IF(SUM(tab_MD[[#This Row],[md_kosten_bisher]:[md_zuwf_zukunft]])&gt;0,"ja","nein"),"")</f>
        <v/>
      </c>
    </row>
    <row r="187" spans="1:20" ht="48" hidden="1" customHeight="1" x14ac:dyDescent="0.3">
      <c r="A187" s="90">
        <f t="shared" si="3"/>
        <v>185</v>
      </c>
      <c r="B187" s="195" t="str">
        <f>IFERROR(IF(tab_MP[[#This Row],[mp_gegenstand]]&lt;&gt;"",tab_MP[[#This Row],[mp_gegenstand]],""),"")</f>
        <v/>
      </c>
      <c r="C187" s="196" t="str">
        <f>IFERROR(IF(tab_MP[[#This Row],[mp_kategorie]]&lt;&gt;"",tab_MP[[#This Row],[mp_kategorie]],""),"")</f>
        <v/>
      </c>
      <c r="D187" s="196" t="str">
        <f>IFERROR(IF(tab_MP[[#This Row],[mp_subkategorie]]&lt;&gt;"",tab_MP[[#This Row],[mp_subkategorie]],""),"")</f>
        <v/>
      </c>
      <c r="E187" s="196" t="str">
        <f>IFERROR(IF(tab_MP[[#This Row],[mp_ort]]&lt;&gt;"",tab_MP[[#This Row],[mp_ort]],""),"")</f>
        <v/>
      </c>
      <c r="F187" s="369" t="str">
        <f>IFERROR(IF(tab_MP[[#This Row],[mp_beschreibung]]&lt;&gt;"",tab_MP[[#This Row],[mp_beschreibung]],""),"")</f>
        <v/>
      </c>
      <c r="G187" s="315" t="str">
        <f>IFERROR(IF(tab_MP[[#This Row],[prf_mp_ges]]&lt;&gt;"",tab_MP[[#This Row],[prf_mp_ges]],""),"")</f>
        <v/>
      </c>
      <c r="H187" s="362"/>
      <c r="I187" s="362"/>
      <c r="J187" s="363"/>
      <c r="K187" s="363"/>
      <c r="L187" s="208"/>
      <c r="M187" s="209"/>
      <c r="N187" s="103"/>
      <c r="O187" s="104" t="str">
        <f>IF(AND(tab_MD[[#This Row],[md_prf_erg]]&lt;&gt;"",tab_MD[[#This Row],[md_prf_bisher]]&gt;=0,tab_MD[[#This Row],[md_prf_zukunft]]&gt;=0),tab_MD[[#This Row],[md_prf_bisher]]+tab_MD[[#This Row],[md_prf_zukunft]],"")</f>
        <v/>
      </c>
      <c r="P187" s="296" t="str">
        <f>IF(tab_MD[[#This Row],[md_prf_erg]]="ja",tab_MD[[#This Row],[md_zuwf_bisher]],IF(tab_MD[[#This Row],[md_prf_erg]]="nein",0,IF(tab_MD[[#This Row],[md_prf_erg]]="teilweise",-1,"")))</f>
        <v/>
      </c>
      <c r="Q187" s="296" t="str">
        <f>IF(tab_MD[[#This Row],[md_prf_erg]]="ja",tab_MD[[#This Row],[md_zuwf_zukunft]],IF(tab_MD[[#This Row],[md_prf_erg]]="nein",0,IF(tab_MD[[#This Row],[md_prf_erg]]="teilweise",-1,"")))</f>
        <v/>
      </c>
      <c r="R187" s="110"/>
      <c r="S187" s="109" t="b">
        <f>AND(OR(AND(tab_MD[[#This Row],[md_zuwf_bisher]]="",tab_MD[[#This Row],[md_zuwf_zukunft]]=""),AND(OR(tab_MD[[#This Row],[md_zuwf_bisher]]&lt;&gt;"",tab_MD[[#This Row],[md_zuwf_zukunft]]&lt;&gt;""),tab_MD[[#This Row],[md_prf_erg]]&lt;&gt;"")),tab_MD[[#This Row],[md_prf_bisher]]&lt;&gt;-1,tab_MD[[#This Row],[md_prf_zukunft]]&lt;&gt;-1)</f>
        <v>1</v>
      </c>
      <c r="T187" s="219" t="str">
        <f>IF(tab_MD[[#This Row],[md_gegenstand]]&lt;&gt;"",IF(SUM(tab_MD[[#This Row],[md_kosten_bisher]:[md_zuwf_zukunft]])&gt;0,"ja","nein"),"")</f>
        <v/>
      </c>
    </row>
    <row r="188" spans="1:20" ht="48" hidden="1" customHeight="1" x14ac:dyDescent="0.3">
      <c r="A188" s="90">
        <f t="shared" si="3"/>
        <v>186</v>
      </c>
      <c r="B188" s="195" t="str">
        <f>IFERROR(IF(tab_MP[[#This Row],[mp_gegenstand]]&lt;&gt;"",tab_MP[[#This Row],[mp_gegenstand]],""),"")</f>
        <v/>
      </c>
      <c r="C188" s="196" t="str">
        <f>IFERROR(IF(tab_MP[[#This Row],[mp_kategorie]]&lt;&gt;"",tab_MP[[#This Row],[mp_kategorie]],""),"")</f>
        <v/>
      </c>
      <c r="D188" s="196" t="str">
        <f>IFERROR(IF(tab_MP[[#This Row],[mp_subkategorie]]&lt;&gt;"",tab_MP[[#This Row],[mp_subkategorie]],""),"")</f>
        <v/>
      </c>
      <c r="E188" s="196" t="str">
        <f>IFERROR(IF(tab_MP[[#This Row],[mp_ort]]&lt;&gt;"",tab_MP[[#This Row],[mp_ort]],""),"")</f>
        <v/>
      </c>
      <c r="F188" s="369" t="str">
        <f>IFERROR(IF(tab_MP[[#This Row],[mp_beschreibung]]&lt;&gt;"",tab_MP[[#This Row],[mp_beschreibung]],""),"")</f>
        <v/>
      </c>
      <c r="G188" s="315" t="str">
        <f>IFERROR(IF(tab_MP[[#This Row],[prf_mp_ges]]&lt;&gt;"",tab_MP[[#This Row],[prf_mp_ges]],""),"")</f>
        <v/>
      </c>
      <c r="H188" s="362"/>
      <c r="I188" s="362"/>
      <c r="J188" s="363"/>
      <c r="K188" s="363"/>
      <c r="L188" s="208"/>
      <c r="M188" s="209"/>
      <c r="N188" s="106"/>
      <c r="O188" s="107" t="str">
        <f>IF(AND(tab_MD[[#This Row],[md_prf_erg]]&lt;&gt;"",tab_MD[[#This Row],[md_prf_bisher]]&gt;=0,tab_MD[[#This Row],[md_prf_zukunft]]&gt;=0),tab_MD[[#This Row],[md_prf_bisher]]+tab_MD[[#This Row],[md_prf_zukunft]],"")</f>
        <v/>
      </c>
      <c r="P188" s="297" t="str">
        <f>IF(tab_MD[[#This Row],[md_prf_erg]]="ja",tab_MD[[#This Row],[md_zuwf_bisher]],IF(tab_MD[[#This Row],[md_prf_erg]]="nein",0,IF(tab_MD[[#This Row],[md_prf_erg]]="teilweise",-1,"")))</f>
        <v/>
      </c>
      <c r="Q188" s="297" t="str">
        <f>IF(tab_MD[[#This Row],[md_prf_erg]]="ja",tab_MD[[#This Row],[md_zuwf_zukunft]],IF(tab_MD[[#This Row],[md_prf_erg]]="nein",0,IF(tab_MD[[#This Row],[md_prf_erg]]="teilweise",-1,"")))</f>
        <v/>
      </c>
      <c r="R188" s="110"/>
      <c r="S188" s="108" t="b">
        <f>AND(OR(AND(tab_MD[[#This Row],[md_zuwf_bisher]]="",tab_MD[[#This Row],[md_zuwf_zukunft]]=""),AND(OR(tab_MD[[#This Row],[md_zuwf_bisher]]&lt;&gt;"",tab_MD[[#This Row],[md_zuwf_zukunft]]&lt;&gt;""),tab_MD[[#This Row],[md_prf_erg]]&lt;&gt;"")),tab_MD[[#This Row],[md_prf_bisher]]&lt;&gt;-1,tab_MD[[#This Row],[md_prf_zukunft]]&lt;&gt;-1)</f>
        <v>1</v>
      </c>
      <c r="T188" s="219" t="str">
        <f>IF(tab_MD[[#This Row],[md_gegenstand]]&lt;&gt;"",IF(SUM(tab_MD[[#This Row],[md_kosten_bisher]:[md_zuwf_zukunft]])&gt;0,"ja","nein"),"")</f>
        <v/>
      </c>
    </row>
    <row r="189" spans="1:20" ht="48" hidden="1" customHeight="1" x14ac:dyDescent="0.3">
      <c r="A189" s="90">
        <f t="shared" si="3"/>
        <v>187</v>
      </c>
      <c r="B189" s="195" t="str">
        <f>IFERROR(IF(tab_MP[[#This Row],[mp_gegenstand]]&lt;&gt;"",tab_MP[[#This Row],[mp_gegenstand]],""),"")</f>
        <v/>
      </c>
      <c r="C189" s="196" t="str">
        <f>IFERROR(IF(tab_MP[[#This Row],[mp_kategorie]]&lt;&gt;"",tab_MP[[#This Row],[mp_kategorie]],""),"")</f>
        <v/>
      </c>
      <c r="D189" s="196" t="str">
        <f>IFERROR(IF(tab_MP[[#This Row],[mp_subkategorie]]&lt;&gt;"",tab_MP[[#This Row],[mp_subkategorie]],""),"")</f>
        <v/>
      </c>
      <c r="E189" s="196" t="str">
        <f>IFERROR(IF(tab_MP[[#This Row],[mp_ort]]&lt;&gt;"",tab_MP[[#This Row],[mp_ort]],""),"")</f>
        <v/>
      </c>
      <c r="F189" s="369" t="str">
        <f>IFERROR(IF(tab_MP[[#This Row],[mp_beschreibung]]&lt;&gt;"",tab_MP[[#This Row],[mp_beschreibung]],""),"")</f>
        <v/>
      </c>
      <c r="G189" s="315" t="str">
        <f>IFERROR(IF(tab_MP[[#This Row],[prf_mp_ges]]&lt;&gt;"",tab_MP[[#This Row],[prf_mp_ges]],""),"")</f>
        <v/>
      </c>
      <c r="H189" s="362"/>
      <c r="I189" s="362"/>
      <c r="J189" s="363"/>
      <c r="K189" s="363"/>
      <c r="L189" s="208"/>
      <c r="M189" s="209"/>
      <c r="N189" s="103"/>
      <c r="O189" s="104" t="str">
        <f>IF(AND(tab_MD[[#This Row],[md_prf_erg]]&lt;&gt;"",tab_MD[[#This Row],[md_prf_bisher]]&gt;=0,tab_MD[[#This Row],[md_prf_zukunft]]&gt;=0),tab_MD[[#This Row],[md_prf_bisher]]+tab_MD[[#This Row],[md_prf_zukunft]],"")</f>
        <v/>
      </c>
      <c r="P189" s="296" t="str">
        <f>IF(tab_MD[[#This Row],[md_prf_erg]]="ja",tab_MD[[#This Row],[md_zuwf_bisher]],IF(tab_MD[[#This Row],[md_prf_erg]]="nein",0,IF(tab_MD[[#This Row],[md_prf_erg]]="teilweise",-1,"")))</f>
        <v/>
      </c>
      <c r="Q189" s="296" t="str">
        <f>IF(tab_MD[[#This Row],[md_prf_erg]]="ja",tab_MD[[#This Row],[md_zuwf_zukunft]],IF(tab_MD[[#This Row],[md_prf_erg]]="nein",0,IF(tab_MD[[#This Row],[md_prf_erg]]="teilweise",-1,"")))</f>
        <v/>
      </c>
      <c r="R189" s="110"/>
      <c r="S189" s="109" t="b">
        <f>AND(OR(AND(tab_MD[[#This Row],[md_zuwf_bisher]]="",tab_MD[[#This Row],[md_zuwf_zukunft]]=""),AND(OR(tab_MD[[#This Row],[md_zuwf_bisher]]&lt;&gt;"",tab_MD[[#This Row],[md_zuwf_zukunft]]&lt;&gt;""),tab_MD[[#This Row],[md_prf_erg]]&lt;&gt;"")),tab_MD[[#This Row],[md_prf_bisher]]&lt;&gt;-1,tab_MD[[#This Row],[md_prf_zukunft]]&lt;&gt;-1)</f>
        <v>1</v>
      </c>
      <c r="T189" s="219" t="str">
        <f>IF(tab_MD[[#This Row],[md_gegenstand]]&lt;&gt;"",IF(SUM(tab_MD[[#This Row],[md_kosten_bisher]:[md_zuwf_zukunft]])&gt;0,"ja","nein"),"")</f>
        <v/>
      </c>
    </row>
    <row r="190" spans="1:20" ht="48" hidden="1" customHeight="1" x14ac:dyDescent="0.3">
      <c r="A190" s="90">
        <f t="shared" si="3"/>
        <v>188</v>
      </c>
      <c r="B190" s="195" t="str">
        <f>IFERROR(IF(tab_MP[[#This Row],[mp_gegenstand]]&lt;&gt;"",tab_MP[[#This Row],[mp_gegenstand]],""),"")</f>
        <v/>
      </c>
      <c r="C190" s="196" t="str">
        <f>IFERROR(IF(tab_MP[[#This Row],[mp_kategorie]]&lt;&gt;"",tab_MP[[#This Row],[mp_kategorie]],""),"")</f>
        <v/>
      </c>
      <c r="D190" s="196" t="str">
        <f>IFERROR(IF(tab_MP[[#This Row],[mp_subkategorie]]&lt;&gt;"",tab_MP[[#This Row],[mp_subkategorie]],""),"")</f>
        <v/>
      </c>
      <c r="E190" s="196" t="str">
        <f>IFERROR(IF(tab_MP[[#This Row],[mp_ort]]&lt;&gt;"",tab_MP[[#This Row],[mp_ort]],""),"")</f>
        <v/>
      </c>
      <c r="F190" s="369" t="str">
        <f>IFERROR(IF(tab_MP[[#This Row],[mp_beschreibung]]&lt;&gt;"",tab_MP[[#This Row],[mp_beschreibung]],""),"")</f>
        <v/>
      </c>
      <c r="G190" s="315" t="str">
        <f>IFERROR(IF(tab_MP[[#This Row],[prf_mp_ges]]&lt;&gt;"",tab_MP[[#This Row],[prf_mp_ges]],""),"")</f>
        <v/>
      </c>
      <c r="H190" s="362"/>
      <c r="I190" s="362"/>
      <c r="J190" s="363"/>
      <c r="K190" s="363"/>
      <c r="L190" s="208"/>
      <c r="M190" s="209"/>
      <c r="N190" s="106"/>
      <c r="O190" s="107" t="str">
        <f>IF(AND(tab_MD[[#This Row],[md_prf_erg]]&lt;&gt;"",tab_MD[[#This Row],[md_prf_bisher]]&gt;=0,tab_MD[[#This Row],[md_prf_zukunft]]&gt;=0),tab_MD[[#This Row],[md_prf_bisher]]+tab_MD[[#This Row],[md_prf_zukunft]],"")</f>
        <v/>
      </c>
      <c r="P190" s="297" t="str">
        <f>IF(tab_MD[[#This Row],[md_prf_erg]]="ja",tab_MD[[#This Row],[md_zuwf_bisher]],IF(tab_MD[[#This Row],[md_prf_erg]]="nein",0,IF(tab_MD[[#This Row],[md_prf_erg]]="teilweise",-1,"")))</f>
        <v/>
      </c>
      <c r="Q190" s="297" t="str">
        <f>IF(tab_MD[[#This Row],[md_prf_erg]]="ja",tab_MD[[#This Row],[md_zuwf_zukunft]],IF(tab_MD[[#This Row],[md_prf_erg]]="nein",0,IF(tab_MD[[#This Row],[md_prf_erg]]="teilweise",-1,"")))</f>
        <v/>
      </c>
      <c r="R190" s="110"/>
      <c r="S190" s="108" t="b">
        <f>AND(OR(AND(tab_MD[[#This Row],[md_zuwf_bisher]]="",tab_MD[[#This Row],[md_zuwf_zukunft]]=""),AND(OR(tab_MD[[#This Row],[md_zuwf_bisher]]&lt;&gt;"",tab_MD[[#This Row],[md_zuwf_zukunft]]&lt;&gt;""),tab_MD[[#This Row],[md_prf_erg]]&lt;&gt;"")),tab_MD[[#This Row],[md_prf_bisher]]&lt;&gt;-1,tab_MD[[#This Row],[md_prf_zukunft]]&lt;&gt;-1)</f>
        <v>1</v>
      </c>
      <c r="T190" s="219" t="str">
        <f>IF(tab_MD[[#This Row],[md_gegenstand]]&lt;&gt;"",IF(SUM(tab_MD[[#This Row],[md_kosten_bisher]:[md_zuwf_zukunft]])&gt;0,"ja","nein"),"")</f>
        <v/>
      </c>
    </row>
    <row r="191" spans="1:20" ht="48" hidden="1" customHeight="1" x14ac:dyDescent="0.3">
      <c r="A191" s="90">
        <f t="shared" si="3"/>
        <v>189</v>
      </c>
      <c r="B191" s="195" t="str">
        <f>IFERROR(IF(tab_MP[[#This Row],[mp_gegenstand]]&lt;&gt;"",tab_MP[[#This Row],[mp_gegenstand]],""),"")</f>
        <v/>
      </c>
      <c r="C191" s="196" t="str">
        <f>IFERROR(IF(tab_MP[[#This Row],[mp_kategorie]]&lt;&gt;"",tab_MP[[#This Row],[mp_kategorie]],""),"")</f>
        <v/>
      </c>
      <c r="D191" s="196" t="str">
        <f>IFERROR(IF(tab_MP[[#This Row],[mp_subkategorie]]&lt;&gt;"",tab_MP[[#This Row],[mp_subkategorie]],""),"")</f>
        <v/>
      </c>
      <c r="E191" s="196" t="str">
        <f>IFERROR(IF(tab_MP[[#This Row],[mp_ort]]&lt;&gt;"",tab_MP[[#This Row],[mp_ort]],""),"")</f>
        <v/>
      </c>
      <c r="F191" s="369" t="str">
        <f>IFERROR(IF(tab_MP[[#This Row],[mp_beschreibung]]&lt;&gt;"",tab_MP[[#This Row],[mp_beschreibung]],""),"")</f>
        <v/>
      </c>
      <c r="G191" s="315" t="str">
        <f>IFERROR(IF(tab_MP[[#This Row],[prf_mp_ges]]&lt;&gt;"",tab_MP[[#This Row],[prf_mp_ges]],""),"")</f>
        <v/>
      </c>
      <c r="H191" s="362"/>
      <c r="I191" s="362"/>
      <c r="J191" s="363"/>
      <c r="K191" s="363"/>
      <c r="L191" s="208"/>
      <c r="M191" s="209"/>
      <c r="N191" s="103"/>
      <c r="O191" s="104" t="str">
        <f>IF(AND(tab_MD[[#This Row],[md_prf_erg]]&lt;&gt;"",tab_MD[[#This Row],[md_prf_bisher]]&gt;=0,tab_MD[[#This Row],[md_prf_zukunft]]&gt;=0),tab_MD[[#This Row],[md_prf_bisher]]+tab_MD[[#This Row],[md_prf_zukunft]],"")</f>
        <v/>
      </c>
      <c r="P191" s="296" t="str">
        <f>IF(tab_MD[[#This Row],[md_prf_erg]]="ja",tab_MD[[#This Row],[md_zuwf_bisher]],IF(tab_MD[[#This Row],[md_prf_erg]]="nein",0,IF(tab_MD[[#This Row],[md_prf_erg]]="teilweise",-1,"")))</f>
        <v/>
      </c>
      <c r="Q191" s="296" t="str">
        <f>IF(tab_MD[[#This Row],[md_prf_erg]]="ja",tab_MD[[#This Row],[md_zuwf_zukunft]],IF(tab_MD[[#This Row],[md_prf_erg]]="nein",0,IF(tab_MD[[#This Row],[md_prf_erg]]="teilweise",-1,"")))</f>
        <v/>
      </c>
      <c r="R191" s="110"/>
      <c r="S191" s="109" t="b">
        <f>AND(OR(AND(tab_MD[[#This Row],[md_zuwf_bisher]]="",tab_MD[[#This Row],[md_zuwf_zukunft]]=""),AND(OR(tab_MD[[#This Row],[md_zuwf_bisher]]&lt;&gt;"",tab_MD[[#This Row],[md_zuwf_zukunft]]&lt;&gt;""),tab_MD[[#This Row],[md_prf_erg]]&lt;&gt;"")),tab_MD[[#This Row],[md_prf_bisher]]&lt;&gt;-1,tab_MD[[#This Row],[md_prf_zukunft]]&lt;&gt;-1)</f>
        <v>1</v>
      </c>
      <c r="T191" s="219" t="str">
        <f>IF(tab_MD[[#This Row],[md_gegenstand]]&lt;&gt;"",IF(SUM(tab_MD[[#This Row],[md_kosten_bisher]:[md_zuwf_zukunft]])&gt;0,"ja","nein"),"")</f>
        <v/>
      </c>
    </row>
    <row r="192" spans="1:20" ht="48" hidden="1" customHeight="1" x14ac:dyDescent="0.3">
      <c r="A192" s="90">
        <f t="shared" si="3"/>
        <v>190</v>
      </c>
      <c r="B192" s="195" t="str">
        <f>IFERROR(IF(tab_MP[[#This Row],[mp_gegenstand]]&lt;&gt;"",tab_MP[[#This Row],[mp_gegenstand]],""),"")</f>
        <v/>
      </c>
      <c r="C192" s="196" t="str">
        <f>IFERROR(IF(tab_MP[[#This Row],[mp_kategorie]]&lt;&gt;"",tab_MP[[#This Row],[mp_kategorie]],""),"")</f>
        <v/>
      </c>
      <c r="D192" s="196" t="str">
        <f>IFERROR(IF(tab_MP[[#This Row],[mp_subkategorie]]&lt;&gt;"",tab_MP[[#This Row],[mp_subkategorie]],""),"")</f>
        <v/>
      </c>
      <c r="E192" s="196" t="str">
        <f>IFERROR(IF(tab_MP[[#This Row],[mp_ort]]&lt;&gt;"",tab_MP[[#This Row],[mp_ort]],""),"")</f>
        <v/>
      </c>
      <c r="F192" s="369" t="str">
        <f>IFERROR(IF(tab_MP[[#This Row],[mp_beschreibung]]&lt;&gt;"",tab_MP[[#This Row],[mp_beschreibung]],""),"")</f>
        <v/>
      </c>
      <c r="G192" s="315" t="str">
        <f>IFERROR(IF(tab_MP[[#This Row],[prf_mp_ges]]&lt;&gt;"",tab_MP[[#This Row],[prf_mp_ges]],""),"")</f>
        <v/>
      </c>
      <c r="H192" s="362"/>
      <c r="I192" s="362"/>
      <c r="J192" s="363"/>
      <c r="K192" s="363"/>
      <c r="L192" s="208"/>
      <c r="M192" s="209"/>
      <c r="N192" s="106"/>
      <c r="O192" s="107" t="str">
        <f>IF(AND(tab_MD[[#This Row],[md_prf_erg]]&lt;&gt;"",tab_MD[[#This Row],[md_prf_bisher]]&gt;=0,tab_MD[[#This Row],[md_prf_zukunft]]&gt;=0),tab_MD[[#This Row],[md_prf_bisher]]+tab_MD[[#This Row],[md_prf_zukunft]],"")</f>
        <v/>
      </c>
      <c r="P192" s="297" t="str">
        <f>IF(tab_MD[[#This Row],[md_prf_erg]]="ja",tab_MD[[#This Row],[md_zuwf_bisher]],IF(tab_MD[[#This Row],[md_prf_erg]]="nein",0,IF(tab_MD[[#This Row],[md_prf_erg]]="teilweise",-1,"")))</f>
        <v/>
      </c>
      <c r="Q192" s="297" t="str">
        <f>IF(tab_MD[[#This Row],[md_prf_erg]]="ja",tab_MD[[#This Row],[md_zuwf_zukunft]],IF(tab_MD[[#This Row],[md_prf_erg]]="nein",0,IF(tab_MD[[#This Row],[md_prf_erg]]="teilweise",-1,"")))</f>
        <v/>
      </c>
      <c r="R192" s="110"/>
      <c r="S192" s="108" t="b">
        <f>AND(OR(AND(tab_MD[[#This Row],[md_zuwf_bisher]]="",tab_MD[[#This Row],[md_zuwf_zukunft]]=""),AND(OR(tab_MD[[#This Row],[md_zuwf_bisher]]&lt;&gt;"",tab_MD[[#This Row],[md_zuwf_zukunft]]&lt;&gt;""),tab_MD[[#This Row],[md_prf_erg]]&lt;&gt;"")),tab_MD[[#This Row],[md_prf_bisher]]&lt;&gt;-1,tab_MD[[#This Row],[md_prf_zukunft]]&lt;&gt;-1)</f>
        <v>1</v>
      </c>
      <c r="T192" s="219" t="str">
        <f>IF(tab_MD[[#This Row],[md_gegenstand]]&lt;&gt;"",IF(SUM(tab_MD[[#This Row],[md_kosten_bisher]:[md_zuwf_zukunft]])&gt;0,"ja","nein"),"")</f>
        <v/>
      </c>
    </row>
    <row r="193" spans="1:20" ht="48" hidden="1" customHeight="1" x14ac:dyDescent="0.3">
      <c r="A193" s="90">
        <f t="shared" si="3"/>
        <v>191</v>
      </c>
      <c r="B193" s="195" t="str">
        <f>IFERROR(IF(tab_MP[[#This Row],[mp_gegenstand]]&lt;&gt;"",tab_MP[[#This Row],[mp_gegenstand]],""),"")</f>
        <v/>
      </c>
      <c r="C193" s="196" t="str">
        <f>IFERROR(IF(tab_MP[[#This Row],[mp_kategorie]]&lt;&gt;"",tab_MP[[#This Row],[mp_kategorie]],""),"")</f>
        <v/>
      </c>
      <c r="D193" s="196" t="str">
        <f>IFERROR(IF(tab_MP[[#This Row],[mp_subkategorie]]&lt;&gt;"",tab_MP[[#This Row],[mp_subkategorie]],""),"")</f>
        <v/>
      </c>
      <c r="E193" s="196" t="str">
        <f>IFERROR(IF(tab_MP[[#This Row],[mp_ort]]&lt;&gt;"",tab_MP[[#This Row],[mp_ort]],""),"")</f>
        <v/>
      </c>
      <c r="F193" s="369" t="str">
        <f>IFERROR(IF(tab_MP[[#This Row],[mp_beschreibung]]&lt;&gt;"",tab_MP[[#This Row],[mp_beschreibung]],""),"")</f>
        <v/>
      </c>
      <c r="G193" s="315" t="str">
        <f>IFERROR(IF(tab_MP[[#This Row],[prf_mp_ges]]&lt;&gt;"",tab_MP[[#This Row],[prf_mp_ges]],""),"")</f>
        <v/>
      </c>
      <c r="H193" s="362"/>
      <c r="I193" s="362"/>
      <c r="J193" s="363"/>
      <c r="K193" s="363"/>
      <c r="L193" s="208"/>
      <c r="M193" s="209"/>
      <c r="N193" s="103"/>
      <c r="O193" s="104" t="str">
        <f>IF(AND(tab_MD[[#This Row],[md_prf_erg]]&lt;&gt;"",tab_MD[[#This Row],[md_prf_bisher]]&gt;=0,tab_MD[[#This Row],[md_prf_zukunft]]&gt;=0),tab_MD[[#This Row],[md_prf_bisher]]+tab_MD[[#This Row],[md_prf_zukunft]],"")</f>
        <v/>
      </c>
      <c r="P193" s="296" t="str">
        <f>IF(tab_MD[[#This Row],[md_prf_erg]]="ja",tab_MD[[#This Row],[md_zuwf_bisher]],IF(tab_MD[[#This Row],[md_prf_erg]]="nein",0,IF(tab_MD[[#This Row],[md_prf_erg]]="teilweise",-1,"")))</f>
        <v/>
      </c>
      <c r="Q193" s="296" t="str">
        <f>IF(tab_MD[[#This Row],[md_prf_erg]]="ja",tab_MD[[#This Row],[md_zuwf_zukunft]],IF(tab_MD[[#This Row],[md_prf_erg]]="nein",0,IF(tab_MD[[#This Row],[md_prf_erg]]="teilweise",-1,"")))</f>
        <v/>
      </c>
      <c r="R193" s="110"/>
      <c r="S193" s="109" t="b">
        <f>AND(OR(AND(tab_MD[[#This Row],[md_zuwf_bisher]]="",tab_MD[[#This Row],[md_zuwf_zukunft]]=""),AND(OR(tab_MD[[#This Row],[md_zuwf_bisher]]&lt;&gt;"",tab_MD[[#This Row],[md_zuwf_zukunft]]&lt;&gt;""),tab_MD[[#This Row],[md_prf_erg]]&lt;&gt;"")),tab_MD[[#This Row],[md_prf_bisher]]&lt;&gt;-1,tab_MD[[#This Row],[md_prf_zukunft]]&lt;&gt;-1)</f>
        <v>1</v>
      </c>
      <c r="T193" s="219" t="str">
        <f>IF(tab_MD[[#This Row],[md_gegenstand]]&lt;&gt;"",IF(SUM(tab_MD[[#This Row],[md_kosten_bisher]:[md_zuwf_zukunft]])&gt;0,"ja","nein"),"")</f>
        <v/>
      </c>
    </row>
    <row r="194" spans="1:20" ht="48" hidden="1" customHeight="1" x14ac:dyDescent="0.3">
      <c r="A194" s="90">
        <f t="shared" si="3"/>
        <v>192</v>
      </c>
      <c r="B194" s="195" t="str">
        <f>IFERROR(IF(tab_MP[[#This Row],[mp_gegenstand]]&lt;&gt;"",tab_MP[[#This Row],[mp_gegenstand]],""),"")</f>
        <v/>
      </c>
      <c r="C194" s="196" t="str">
        <f>IFERROR(IF(tab_MP[[#This Row],[mp_kategorie]]&lt;&gt;"",tab_MP[[#This Row],[mp_kategorie]],""),"")</f>
        <v/>
      </c>
      <c r="D194" s="196" t="str">
        <f>IFERROR(IF(tab_MP[[#This Row],[mp_subkategorie]]&lt;&gt;"",tab_MP[[#This Row],[mp_subkategorie]],""),"")</f>
        <v/>
      </c>
      <c r="E194" s="196" t="str">
        <f>IFERROR(IF(tab_MP[[#This Row],[mp_ort]]&lt;&gt;"",tab_MP[[#This Row],[mp_ort]],""),"")</f>
        <v/>
      </c>
      <c r="F194" s="369" t="str">
        <f>IFERROR(IF(tab_MP[[#This Row],[mp_beschreibung]]&lt;&gt;"",tab_MP[[#This Row],[mp_beschreibung]],""),"")</f>
        <v/>
      </c>
      <c r="G194" s="315" t="str">
        <f>IFERROR(IF(tab_MP[[#This Row],[prf_mp_ges]]&lt;&gt;"",tab_MP[[#This Row],[prf_mp_ges]],""),"")</f>
        <v/>
      </c>
      <c r="H194" s="362"/>
      <c r="I194" s="362"/>
      <c r="J194" s="363"/>
      <c r="K194" s="363"/>
      <c r="L194" s="208"/>
      <c r="M194" s="209"/>
      <c r="N194" s="106"/>
      <c r="O194" s="107" t="str">
        <f>IF(AND(tab_MD[[#This Row],[md_prf_erg]]&lt;&gt;"",tab_MD[[#This Row],[md_prf_bisher]]&gt;=0,tab_MD[[#This Row],[md_prf_zukunft]]&gt;=0),tab_MD[[#This Row],[md_prf_bisher]]+tab_MD[[#This Row],[md_prf_zukunft]],"")</f>
        <v/>
      </c>
      <c r="P194" s="297" t="str">
        <f>IF(tab_MD[[#This Row],[md_prf_erg]]="ja",tab_MD[[#This Row],[md_zuwf_bisher]],IF(tab_MD[[#This Row],[md_prf_erg]]="nein",0,IF(tab_MD[[#This Row],[md_prf_erg]]="teilweise",-1,"")))</f>
        <v/>
      </c>
      <c r="Q194" s="297" t="str">
        <f>IF(tab_MD[[#This Row],[md_prf_erg]]="ja",tab_MD[[#This Row],[md_zuwf_zukunft]],IF(tab_MD[[#This Row],[md_prf_erg]]="nein",0,IF(tab_MD[[#This Row],[md_prf_erg]]="teilweise",-1,"")))</f>
        <v/>
      </c>
      <c r="R194" s="110"/>
      <c r="S194" s="108" t="b">
        <f>AND(OR(AND(tab_MD[[#This Row],[md_zuwf_bisher]]="",tab_MD[[#This Row],[md_zuwf_zukunft]]=""),AND(OR(tab_MD[[#This Row],[md_zuwf_bisher]]&lt;&gt;"",tab_MD[[#This Row],[md_zuwf_zukunft]]&lt;&gt;""),tab_MD[[#This Row],[md_prf_erg]]&lt;&gt;"")),tab_MD[[#This Row],[md_prf_bisher]]&lt;&gt;-1,tab_MD[[#This Row],[md_prf_zukunft]]&lt;&gt;-1)</f>
        <v>1</v>
      </c>
      <c r="T194" s="219" t="str">
        <f>IF(tab_MD[[#This Row],[md_gegenstand]]&lt;&gt;"",IF(SUM(tab_MD[[#This Row],[md_kosten_bisher]:[md_zuwf_zukunft]])&gt;0,"ja","nein"),"")</f>
        <v/>
      </c>
    </row>
    <row r="195" spans="1:20" ht="48" hidden="1" customHeight="1" x14ac:dyDescent="0.3">
      <c r="A195" s="90">
        <f t="shared" si="3"/>
        <v>193</v>
      </c>
      <c r="B195" s="195" t="str">
        <f>IFERROR(IF(tab_MP[[#This Row],[mp_gegenstand]]&lt;&gt;"",tab_MP[[#This Row],[mp_gegenstand]],""),"")</f>
        <v/>
      </c>
      <c r="C195" s="196" t="str">
        <f>IFERROR(IF(tab_MP[[#This Row],[mp_kategorie]]&lt;&gt;"",tab_MP[[#This Row],[mp_kategorie]],""),"")</f>
        <v/>
      </c>
      <c r="D195" s="196" t="str">
        <f>IFERROR(IF(tab_MP[[#This Row],[mp_subkategorie]]&lt;&gt;"",tab_MP[[#This Row],[mp_subkategorie]],""),"")</f>
        <v/>
      </c>
      <c r="E195" s="196" t="str">
        <f>IFERROR(IF(tab_MP[[#This Row],[mp_ort]]&lt;&gt;"",tab_MP[[#This Row],[mp_ort]],""),"")</f>
        <v/>
      </c>
      <c r="F195" s="369" t="str">
        <f>IFERROR(IF(tab_MP[[#This Row],[mp_beschreibung]]&lt;&gt;"",tab_MP[[#This Row],[mp_beschreibung]],""),"")</f>
        <v/>
      </c>
      <c r="G195" s="315" t="str">
        <f>IFERROR(IF(tab_MP[[#This Row],[prf_mp_ges]]&lt;&gt;"",tab_MP[[#This Row],[prf_mp_ges]],""),"")</f>
        <v/>
      </c>
      <c r="H195" s="362"/>
      <c r="I195" s="362"/>
      <c r="J195" s="363"/>
      <c r="K195" s="363"/>
      <c r="L195" s="208"/>
      <c r="M195" s="209"/>
      <c r="N195" s="103"/>
      <c r="O195" s="104" t="str">
        <f>IF(AND(tab_MD[[#This Row],[md_prf_erg]]&lt;&gt;"",tab_MD[[#This Row],[md_prf_bisher]]&gt;=0,tab_MD[[#This Row],[md_prf_zukunft]]&gt;=0),tab_MD[[#This Row],[md_prf_bisher]]+tab_MD[[#This Row],[md_prf_zukunft]],"")</f>
        <v/>
      </c>
      <c r="P195" s="296" t="str">
        <f>IF(tab_MD[[#This Row],[md_prf_erg]]="ja",tab_MD[[#This Row],[md_zuwf_bisher]],IF(tab_MD[[#This Row],[md_prf_erg]]="nein",0,IF(tab_MD[[#This Row],[md_prf_erg]]="teilweise",-1,"")))</f>
        <v/>
      </c>
      <c r="Q195" s="296" t="str">
        <f>IF(tab_MD[[#This Row],[md_prf_erg]]="ja",tab_MD[[#This Row],[md_zuwf_zukunft]],IF(tab_MD[[#This Row],[md_prf_erg]]="nein",0,IF(tab_MD[[#This Row],[md_prf_erg]]="teilweise",-1,"")))</f>
        <v/>
      </c>
      <c r="R195" s="110"/>
      <c r="S195" s="109" t="b">
        <f>AND(OR(AND(tab_MD[[#This Row],[md_zuwf_bisher]]="",tab_MD[[#This Row],[md_zuwf_zukunft]]=""),AND(OR(tab_MD[[#This Row],[md_zuwf_bisher]]&lt;&gt;"",tab_MD[[#This Row],[md_zuwf_zukunft]]&lt;&gt;""),tab_MD[[#This Row],[md_prf_erg]]&lt;&gt;"")),tab_MD[[#This Row],[md_prf_bisher]]&lt;&gt;-1,tab_MD[[#This Row],[md_prf_zukunft]]&lt;&gt;-1)</f>
        <v>1</v>
      </c>
      <c r="T195" s="219" t="str">
        <f>IF(tab_MD[[#This Row],[md_gegenstand]]&lt;&gt;"",IF(SUM(tab_MD[[#This Row],[md_kosten_bisher]:[md_zuwf_zukunft]])&gt;0,"ja","nein"),"")</f>
        <v/>
      </c>
    </row>
    <row r="196" spans="1:20" ht="48" hidden="1" customHeight="1" x14ac:dyDescent="0.3">
      <c r="A196" s="90">
        <f t="shared" si="3"/>
        <v>194</v>
      </c>
      <c r="B196" s="195" t="str">
        <f>IFERROR(IF(tab_MP[[#This Row],[mp_gegenstand]]&lt;&gt;"",tab_MP[[#This Row],[mp_gegenstand]],""),"")</f>
        <v/>
      </c>
      <c r="C196" s="196" t="str">
        <f>IFERROR(IF(tab_MP[[#This Row],[mp_kategorie]]&lt;&gt;"",tab_MP[[#This Row],[mp_kategorie]],""),"")</f>
        <v/>
      </c>
      <c r="D196" s="196" t="str">
        <f>IFERROR(IF(tab_MP[[#This Row],[mp_subkategorie]]&lt;&gt;"",tab_MP[[#This Row],[mp_subkategorie]],""),"")</f>
        <v/>
      </c>
      <c r="E196" s="196" t="str">
        <f>IFERROR(IF(tab_MP[[#This Row],[mp_ort]]&lt;&gt;"",tab_MP[[#This Row],[mp_ort]],""),"")</f>
        <v/>
      </c>
      <c r="F196" s="369" t="str">
        <f>IFERROR(IF(tab_MP[[#This Row],[mp_beschreibung]]&lt;&gt;"",tab_MP[[#This Row],[mp_beschreibung]],""),"")</f>
        <v/>
      </c>
      <c r="G196" s="315" t="str">
        <f>IFERROR(IF(tab_MP[[#This Row],[prf_mp_ges]]&lt;&gt;"",tab_MP[[#This Row],[prf_mp_ges]],""),"")</f>
        <v/>
      </c>
      <c r="H196" s="362"/>
      <c r="I196" s="362"/>
      <c r="J196" s="363"/>
      <c r="K196" s="363"/>
      <c r="L196" s="208"/>
      <c r="M196" s="209"/>
      <c r="N196" s="106"/>
      <c r="O196" s="107" t="str">
        <f>IF(AND(tab_MD[[#This Row],[md_prf_erg]]&lt;&gt;"",tab_MD[[#This Row],[md_prf_bisher]]&gt;=0,tab_MD[[#This Row],[md_prf_zukunft]]&gt;=0),tab_MD[[#This Row],[md_prf_bisher]]+tab_MD[[#This Row],[md_prf_zukunft]],"")</f>
        <v/>
      </c>
      <c r="P196" s="297" t="str">
        <f>IF(tab_MD[[#This Row],[md_prf_erg]]="ja",tab_MD[[#This Row],[md_zuwf_bisher]],IF(tab_MD[[#This Row],[md_prf_erg]]="nein",0,IF(tab_MD[[#This Row],[md_prf_erg]]="teilweise",-1,"")))</f>
        <v/>
      </c>
      <c r="Q196" s="297" t="str">
        <f>IF(tab_MD[[#This Row],[md_prf_erg]]="ja",tab_MD[[#This Row],[md_zuwf_zukunft]],IF(tab_MD[[#This Row],[md_prf_erg]]="nein",0,IF(tab_MD[[#This Row],[md_prf_erg]]="teilweise",-1,"")))</f>
        <v/>
      </c>
      <c r="R196" s="110"/>
      <c r="S196" s="108" t="b">
        <f>AND(OR(AND(tab_MD[[#This Row],[md_zuwf_bisher]]="",tab_MD[[#This Row],[md_zuwf_zukunft]]=""),AND(OR(tab_MD[[#This Row],[md_zuwf_bisher]]&lt;&gt;"",tab_MD[[#This Row],[md_zuwf_zukunft]]&lt;&gt;""),tab_MD[[#This Row],[md_prf_erg]]&lt;&gt;"")),tab_MD[[#This Row],[md_prf_bisher]]&lt;&gt;-1,tab_MD[[#This Row],[md_prf_zukunft]]&lt;&gt;-1)</f>
        <v>1</v>
      </c>
      <c r="T196" s="219" t="str">
        <f>IF(tab_MD[[#This Row],[md_gegenstand]]&lt;&gt;"",IF(SUM(tab_MD[[#This Row],[md_kosten_bisher]:[md_zuwf_zukunft]])&gt;0,"ja","nein"),"")</f>
        <v/>
      </c>
    </row>
    <row r="197" spans="1:20" ht="48" hidden="1" customHeight="1" x14ac:dyDescent="0.3">
      <c r="A197" s="90">
        <f t="shared" si="3"/>
        <v>195</v>
      </c>
      <c r="B197" s="195" t="str">
        <f>IFERROR(IF(tab_MP[[#This Row],[mp_gegenstand]]&lt;&gt;"",tab_MP[[#This Row],[mp_gegenstand]],""),"")</f>
        <v/>
      </c>
      <c r="C197" s="196" t="str">
        <f>IFERROR(IF(tab_MP[[#This Row],[mp_kategorie]]&lt;&gt;"",tab_MP[[#This Row],[mp_kategorie]],""),"")</f>
        <v/>
      </c>
      <c r="D197" s="196" t="str">
        <f>IFERROR(IF(tab_MP[[#This Row],[mp_subkategorie]]&lt;&gt;"",tab_MP[[#This Row],[mp_subkategorie]],""),"")</f>
        <v/>
      </c>
      <c r="E197" s="196" t="str">
        <f>IFERROR(IF(tab_MP[[#This Row],[mp_ort]]&lt;&gt;"",tab_MP[[#This Row],[mp_ort]],""),"")</f>
        <v/>
      </c>
      <c r="F197" s="369" t="str">
        <f>IFERROR(IF(tab_MP[[#This Row],[mp_beschreibung]]&lt;&gt;"",tab_MP[[#This Row],[mp_beschreibung]],""),"")</f>
        <v/>
      </c>
      <c r="G197" s="315" t="str">
        <f>IFERROR(IF(tab_MP[[#This Row],[prf_mp_ges]]&lt;&gt;"",tab_MP[[#This Row],[prf_mp_ges]],""),"")</f>
        <v/>
      </c>
      <c r="H197" s="362"/>
      <c r="I197" s="362"/>
      <c r="J197" s="363"/>
      <c r="K197" s="363"/>
      <c r="L197" s="208"/>
      <c r="M197" s="209"/>
      <c r="N197" s="103"/>
      <c r="O197" s="104" t="str">
        <f>IF(AND(tab_MD[[#This Row],[md_prf_erg]]&lt;&gt;"",tab_MD[[#This Row],[md_prf_bisher]]&gt;=0,tab_MD[[#This Row],[md_prf_zukunft]]&gt;=0),tab_MD[[#This Row],[md_prf_bisher]]+tab_MD[[#This Row],[md_prf_zukunft]],"")</f>
        <v/>
      </c>
      <c r="P197" s="296" t="str">
        <f>IF(tab_MD[[#This Row],[md_prf_erg]]="ja",tab_MD[[#This Row],[md_zuwf_bisher]],IF(tab_MD[[#This Row],[md_prf_erg]]="nein",0,IF(tab_MD[[#This Row],[md_prf_erg]]="teilweise",-1,"")))</f>
        <v/>
      </c>
      <c r="Q197" s="296" t="str">
        <f>IF(tab_MD[[#This Row],[md_prf_erg]]="ja",tab_MD[[#This Row],[md_zuwf_zukunft]],IF(tab_MD[[#This Row],[md_prf_erg]]="nein",0,IF(tab_MD[[#This Row],[md_prf_erg]]="teilweise",-1,"")))</f>
        <v/>
      </c>
      <c r="R197" s="110"/>
      <c r="S197" s="109" t="b">
        <f>AND(OR(AND(tab_MD[[#This Row],[md_zuwf_bisher]]="",tab_MD[[#This Row],[md_zuwf_zukunft]]=""),AND(OR(tab_MD[[#This Row],[md_zuwf_bisher]]&lt;&gt;"",tab_MD[[#This Row],[md_zuwf_zukunft]]&lt;&gt;""),tab_MD[[#This Row],[md_prf_erg]]&lt;&gt;"")),tab_MD[[#This Row],[md_prf_bisher]]&lt;&gt;-1,tab_MD[[#This Row],[md_prf_zukunft]]&lt;&gt;-1)</f>
        <v>1</v>
      </c>
      <c r="T197" s="219" t="str">
        <f>IF(tab_MD[[#This Row],[md_gegenstand]]&lt;&gt;"",IF(SUM(tab_MD[[#This Row],[md_kosten_bisher]:[md_zuwf_zukunft]])&gt;0,"ja","nein"),"")</f>
        <v/>
      </c>
    </row>
    <row r="198" spans="1:20" ht="48" hidden="1" customHeight="1" x14ac:dyDescent="0.3">
      <c r="A198" s="90">
        <f t="shared" si="3"/>
        <v>196</v>
      </c>
      <c r="B198" s="195" t="str">
        <f>IFERROR(IF(tab_MP[[#This Row],[mp_gegenstand]]&lt;&gt;"",tab_MP[[#This Row],[mp_gegenstand]],""),"")</f>
        <v/>
      </c>
      <c r="C198" s="196" t="str">
        <f>IFERROR(IF(tab_MP[[#This Row],[mp_kategorie]]&lt;&gt;"",tab_MP[[#This Row],[mp_kategorie]],""),"")</f>
        <v/>
      </c>
      <c r="D198" s="196" t="str">
        <f>IFERROR(IF(tab_MP[[#This Row],[mp_subkategorie]]&lt;&gt;"",tab_MP[[#This Row],[mp_subkategorie]],""),"")</f>
        <v/>
      </c>
      <c r="E198" s="196" t="str">
        <f>IFERROR(IF(tab_MP[[#This Row],[mp_ort]]&lt;&gt;"",tab_MP[[#This Row],[mp_ort]],""),"")</f>
        <v/>
      </c>
      <c r="F198" s="369" t="str">
        <f>IFERROR(IF(tab_MP[[#This Row],[mp_beschreibung]]&lt;&gt;"",tab_MP[[#This Row],[mp_beschreibung]],""),"")</f>
        <v/>
      </c>
      <c r="G198" s="315" t="str">
        <f>IFERROR(IF(tab_MP[[#This Row],[prf_mp_ges]]&lt;&gt;"",tab_MP[[#This Row],[prf_mp_ges]],""),"")</f>
        <v/>
      </c>
      <c r="H198" s="362"/>
      <c r="I198" s="362"/>
      <c r="J198" s="363"/>
      <c r="K198" s="363"/>
      <c r="L198" s="208"/>
      <c r="M198" s="209"/>
      <c r="N198" s="106"/>
      <c r="O198" s="107" t="str">
        <f>IF(AND(tab_MD[[#This Row],[md_prf_erg]]&lt;&gt;"",tab_MD[[#This Row],[md_prf_bisher]]&gt;=0,tab_MD[[#This Row],[md_prf_zukunft]]&gt;=0),tab_MD[[#This Row],[md_prf_bisher]]+tab_MD[[#This Row],[md_prf_zukunft]],"")</f>
        <v/>
      </c>
      <c r="P198" s="297" t="str">
        <f>IF(tab_MD[[#This Row],[md_prf_erg]]="ja",tab_MD[[#This Row],[md_zuwf_bisher]],IF(tab_MD[[#This Row],[md_prf_erg]]="nein",0,IF(tab_MD[[#This Row],[md_prf_erg]]="teilweise",-1,"")))</f>
        <v/>
      </c>
      <c r="Q198" s="297" t="str">
        <f>IF(tab_MD[[#This Row],[md_prf_erg]]="ja",tab_MD[[#This Row],[md_zuwf_zukunft]],IF(tab_MD[[#This Row],[md_prf_erg]]="nein",0,IF(tab_MD[[#This Row],[md_prf_erg]]="teilweise",-1,"")))</f>
        <v/>
      </c>
      <c r="R198" s="110"/>
      <c r="S198" s="108" t="b">
        <f>AND(OR(AND(tab_MD[[#This Row],[md_zuwf_bisher]]="",tab_MD[[#This Row],[md_zuwf_zukunft]]=""),AND(OR(tab_MD[[#This Row],[md_zuwf_bisher]]&lt;&gt;"",tab_MD[[#This Row],[md_zuwf_zukunft]]&lt;&gt;""),tab_MD[[#This Row],[md_prf_erg]]&lt;&gt;"")),tab_MD[[#This Row],[md_prf_bisher]]&lt;&gt;-1,tab_MD[[#This Row],[md_prf_zukunft]]&lt;&gt;-1)</f>
        <v>1</v>
      </c>
      <c r="T198" s="219" t="str">
        <f>IF(tab_MD[[#This Row],[md_gegenstand]]&lt;&gt;"",IF(SUM(tab_MD[[#This Row],[md_kosten_bisher]:[md_zuwf_zukunft]])&gt;0,"ja","nein"),"")</f>
        <v/>
      </c>
    </row>
    <row r="199" spans="1:20" ht="48" hidden="1" customHeight="1" x14ac:dyDescent="0.3">
      <c r="A199" s="90">
        <f t="shared" si="3"/>
        <v>197</v>
      </c>
      <c r="B199" s="195" t="str">
        <f>IFERROR(IF(tab_MP[[#This Row],[mp_gegenstand]]&lt;&gt;"",tab_MP[[#This Row],[mp_gegenstand]],""),"")</f>
        <v/>
      </c>
      <c r="C199" s="196" t="str">
        <f>IFERROR(IF(tab_MP[[#This Row],[mp_kategorie]]&lt;&gt;"",tab_MP[[#This Row],[mp_kategorie]],""),"")</f>
        <v/>
      </c>
      <c r="D199" s="196" t="str">
        <f>IFERROR(IF(tab_MP[[#This Row],[mp_subkategorie]]&lt;&gt;"",tab_MP[[#This Row],[mp_subkategorie]],""),"")</f>
        <v/>
      </c>
      <c r="E199" s="196" t="str">
        <f>IFERROR(IF(tab_MP[[#This Row],[mp_ort]]&lt;&gt;"",tab_MP[[#This Row],[mp_ort]],""),"")</f>
        <v/>
      </c>
      <c r="F199" s="369" t="str">
        <f>IFERROR(IF(tab_MP[[#This Row],[mp_beschreibung]]&lt;&gt;"",tab_MP[[#This Row],[mp_beschreibung]],""),"")</f>
        <v/>
      </c>
      <c r="G199" s="315" t="str">
        <f>IFERROR(IF(tab_MP[[#This Row],[prf_mp_ges]]&lt;&gt;"",tab_MP[[#This Row],[prf_mp_ges]],""),"")</f>
        <v/>
      </c>
      <c r="H199" s="362"/>
      <c r="I199" s="362"/>
      <c r="J199" s="363"/>
      <c r="K199" s="363"/>
      <c r="L199" s="208"/>
      <c r="M199" s="209"/>
      <c r="N199" s="103"/>
      <c r="O199" s="104" t="str">
        <f>IF(AND(tab_MD[[#This Row],[md_prf_erg]]&lt;&gt;"",tab_MD[[#This Row],[md_prf_bisher]]&gt;=0,tab_MD[[#This Row],[md_prf_zukunft]]&gt;=0),tab_MD[[#This Row],[md_prf_bisher]]+tab_MD[[#This Row],[md_prf_zukunft]],"")</f>
        <v/>
      </c>
      <c r="P199" s="296" t="str">
        <f>IF(tab_MD[[#This Row],[md_prf_erg]]="ja",tab_MD[[#This Row],[md_zuwf_bisher]],IF(tab_MD[[#This Row],[md_prf_erg]]="nein",0,IF(tab_MD[[#This Row],[md_prf_erg]]="teilweise",-1,"")))</f>
        <v/>
      </c>
      <c r="Q199" s="296" t="str">
        <f>IF(tab_MD[[#This Row],[md_prf_erg]]="ja",tab_MD[[#This Row],[md_zuwf_zukunft]],IF(tab_MD[[#This Row],[md_prf_erg]]="nein",0,IF(tab_MD[[#This Row],[md_prf_erg]]="teilweise",-1,"")))</f>
        <v/>
      </c>
      <c r="R199" s="110"/>
      <c r="S199" s="109" t="b">
        <f>AND(OR(AND(tab_MD[[#This Row],[md_zuwf_bisher]]="",tab_MD[[#This Row],[md_zuwf_zukunft]]=""),AND(OR(tab_MD[[#This Row],[md_zuwf_bisher]]&lt;&gt;"",tab_MD[[#This Row],[md_zuwf_zukunft]]&lt;&gt;""),tab_MD[[#This Row],[md_prf_erg]]&lt;&gt;"")),tab_MD[[#This Row],[md_prf_bisher]]&lt;&gt;-1,tab_MD[[#This Row],[md_prf_zukunft]]&lt;&gt;-1)</f>
        <v>1</v>
      </c>
      <c r="T199" s="219" t="str">
        <f>IF(tab_MD[[#This Row],[md_gegenstand]]&lt;&gt;"",IF(SUM(tab_MD[[#This Row],[md_kosten_bisher]:[md_zuwf_zukunft]])&gt;0,"ja","nein"),"")</f>
        <v/>
      </c>
    </row>
    <row r="200" spans="1:20" ht="48" hidden="1" customHeight="1" x14ac:dyDescent="0.3">
      <c r="A200" s="90">
        <f t="shared" si="3"/>
        <v>198</v>
      </c>
      <c r="B200" s="195" t="str">
        <f>IFERROR(IF(tab_MP[[#This Row],[mp_gegenstand]]&lt;&gt;"",tab_MP[[#This Row],[mp_gegenstand]],""),"")</f>
        <v/>
      </c>
      <c r="C200" s="196" t="str">
        <f>IFERROR(IF(tab_MP[[#This Row],[mp_kategorie]]&lt;&gt;"",tab_MP[[#This Row],[mp_kategorie]],""),"")</f>
        <v/>
      </c>
      <c r="D200" s="196" t="str">
        <f>IFERROR(IF(tab_MP[[#This Row],[mp_subkategorie]]&lt;&gt;"",tab_MP[[#This Row],[mp_subkategorie]],""),"")</f>
        <v/>
      </c>
      <c r="E200" s="196" t="str">
        <f>IFERROR(IF(tab_MP[[#This Row],[mp_ort]]&lt;&gt;"",tab_MP[[#This Row],[mp_ort]],""),"")</f>
        <v/>
      </c>
      <c r="F200" s="369" t="str">
        <f>IFERROR(IF(tab_MP[[#This Row],[mp_beschreibung]]&lt;&gt;"",tab_MP[[#This Row],[mp_beschreibung]],""),"")</f>
        <v/>
      </c>
      <c r="G200" s="315" t="str">
        <f>IFERROR(IF(tab_MP[[#This Row],[prf_mp_ges]]&lt;&gt;"",tab_MP[[#This Row],[prf_mp_ges]],""),"")</f>
        <v/>
      </c>
      <c r="H200" s="362"/>
      <c r="I200" s="362"/>
      <c r="J200" s="363"/>
      <c r="K200" s="363"/>
      <c r="L200" s="208"/>
      <c r="M200" s="209"/>
      <c r="N200" s="106"/>
      <c r="O200" s="107" t="str">
        <f>IF(AND(tab_MD[[#This Row],[md_prf_erg]]&lt;&gt;"",tab_MD[[#This Row],[md_prf_bisher]]&gt;=0,tab_MD[[#This Row],[md_prf_zukunft]]&gt;=0),tab_MD[[#This Row],[md_prf_bisher]]+tab_MD[[#This Row],[md_prf_zukunft]],"")</f>
        <v/>
      </c>
      <c r="P200" s="297" t="str">
        <f>IF(tab_MD[[#This Row],[md_prf_erg]]="ja",tab_MD[[#This Row],[md_zuwf_bisher]],IF(tab_MD[[#This Row],[md_prf_erg]]="nein",0,IF(tab_MD[[#This Row],[md_prf_erg]]="teilweise",-1,"")))</f>
        <v/>
      </c>
      <c r="Q200" s="297" t="str">
        <f>IF(tab_MD[[#This Row],[md_prf_erg]]="ja",tab_MD[[#This Row],[md_zuwf_zukunft]],IF(tab_MD[[#This Row],[md_prf_erg]]="nein",0,IF(tab_MD[[#This Row],[md_prf_erg]]="teilweise",-1,"")))</f>
        <v/>
      </c>
      <c r="R200" s="110"/>
      <c r="S200" s="108" t="b">
        <f>AND(OR(AND(tab_MD[[#This Row],[md_zuwf_bisher]]="",tab_MD[[#This Row],[md_zuwf_zukunft]]=""),AND(OR(tab_MD[[#This Row],[md_zuwf_bisher]]&lt;&gt;"",tab_MD[[#This Row],[md_zuwf_zukunft]]&lt;&gt;""),tab_MD[[#This Row],[md_prf_erg]]&lt;&gt;"")),tab_MD[[#This Row],[md_prf_bisher]]&lt;&gt;-1,tab_MD[[#This Row],[md_prf_zukunft]]&lt;&gt;-1)</f>
        <v>1</v>
      </c>
      <c r="T200" s="219" t="str">
        <f>IF(tab_MD[[#This Row],[md_gegenstand]]&lt;&gt;"",IF(SUM(tab_MD[[#This Row],[md_kosten_bisher]:[md_zuwf_zukunft]])&gt;0,"ja","nein"),"")</f>
        <v/>
      </c>
    </row>
    <row r="201" spans="1:20" ht="48" hidden="1" customHeight="1" x14ac:dyDescent="0.3">
      <c r="A201" s="90">
        <f t="shared" si="3"/>
        <v>199</v>
      </c>
      <c r="B201" s="195" t="str">
        <f>IFERROR(IF(tab_MP[[#This Row],[mp_gegenstand]]&lt;&gt;"",tab_MP[[#This Row],[mp_gegenstand]],""),"")</f>
        <v/>
      </c>
      <c r="C201" s="196" t="str">
        <f>IFERROR(IF(tab_MP[[#This Row],[mp_kategorie]]&lt;&gt;"",tab_MP[[#This Row],[mp_kategorie]],""),"")</f>
        <v/>
      </c>
      <c r="D201" s="196" t="str">
        <f>IFERROR(IF(tab_MP[[#This Row],[mp_subkategorie]]&lt;&gt;"",tab_MP[[#This Row],[mp_subkategorie]],""),"")</f>
        <v/>
      </c>
      <c r="E201" s="196" t="str">
        <f>IFERROR(IF(tab_MP[[#This Row],[mp_ort]]&lt;&gt;"",tab_MP[[#This Row],[mp_ort]],""),"")</f>
        <v/>
      </c>
      <c r="F201" s="369" t="str">
        <f>IFERROR(IF(tab_MP[[#This Row],[mp_beschreibung]]&lt;&gt;"",tab_MP[[#This Row],[mp_beschreibung]],""),"")</f>
        <v/>
      </c>
      <c r="G201" s="315" t="str">
        <f>IFERROR(IF(tab_MP[[#This Row],[prf_mp_ges]]&lt;&gt;"",tab_MP[[#This Row],[prf_mp_ges]],""),"")</f>
        <v/>
      </c>
      <c r="H201" s="362"/>
      <c r="I201" s="362"/>
      <c r="J201" s="363"/>
      <c r="K201" s="363"/>
      <c r="L201" s="208"/>
      <c r="M201" s="209"/>
      <c r="N201" s="103"/>
      <c r="O201" s="104" t="str">
        <f>IF(AND(tab_MD[[#This Row],[md_prf_erg]]&lt;&gt;"",tab_MD[[#This Row],[md_prf_bisher]]&gt;=0,tab_MD[[#This Row],[md_prf_zukunft]]&gt;=0),tab_MD[[#This Row],[md_prf_bisher]]+tab_MD[[#This Row],[md_prf_zukunft]],"")</f>
        <v/>
      </c>
      <c r="P201" s="296" t="str">
        <f>IF(tab_MD[[#This Row],[md_prf_erg]]="ja",tab_MD[[#This Row],[md_zuwf_bisher]],IF(tab_MD[[#This Row],[md_prf_erg]]="nein",0,IF(tab_MD[[#This Row],[md_prf_erg]]="teilweise",-1,"")))</f>
        <v/>
      </c>
      <c r="Q201" s="296" t="str">
        <f>IF(tab_MD[[#This Row],[md_prf_erg]]="ja",tab_MD[[#This Row],[md_zuwf_zukunft]],IF(tab_MD[[#This Row],[md_prf_erg]]="nein",0,IF(tab_MD[[#This Row],[md_prf_erg]]="teilweise",-1,"")))</f>
        <v/>
      </c>
      <c r="R201" s="110"/>
      <c r="S201" s="109" t="b">
        <f>AND(OR(AND(tab_MD[[#This Row],[md_zuwf_bisher]]="",tab_MD[[#This Row],[md_zuwf_zukunft]]=""),AND(OR(tab_MD[[#This Row],[md_zuwf_bisher]]&lt;&gt;"",tab_MD[[#This Row],[md_zuwf_zukunft]]&lt;&gt;""),tab_MD[[#This Row],[md_prf_erg]]&lt;&gt;"")),tab_MD[[#This Row],[md_prf_bisher]]&lt;&gt;-1,tab_MD[[#This Row],[md_prf_zukunft]]&lt;&gt;-1)</f>
        <v>1</v>
      </c>
      <c r="T201" s="219" t="str">
        <f>IF(tab_MD[[#This Row],[md_gegenstand]]&lt;&gt;"",IF(SUM(tab_MD[[#This Row],[md_kosten_bisher]:[md_zuwf_zukunft]])&gt;0,"ja","nein"),"")</f>
        <v/>
      </c>
    </row>
    <row r="202" spans="1:20" ht="48" hidden="1" customHeight="1" x14ac:dyDescent="0.3">
      <c r="A202" s="90">
        <f t="shared" si="3"/>
        <v>200</v>
      </c>
      <c r="B202" s="195" t="str">
        <f>IFERROR(IF(tab_MP[[#This Row],[mp_gegenstand]]&lt;&gt;"",tab_MP[[#This Row],[mp_gegenstand]],""),"")</f>
        <v/>
      </c>
      <c r="C202" s="196" t="str">
        <f>IFERROR(IF(tab_MP[[#This Row],[mp_kategorie]]&lt;&gt;"",tab_MP[[#This Row],[mp_kategorie]],""),"")</f>
        <v/>
      </c>
      <c r="D202" s="196" t="str">
        <f>IFERROR(IF(tab_MP[[#This Row],[mp_subkategorie]]&lt;&gt;"",tab_MP[[#This Row],[mp_subkategorie]],""),"")</f>
        <v/>
      </c>
      <c r="E202" s="196" t="str">
        <f>IFERROR(IF(tab_MP[[#This Row],[mp_ort]]&lt;&gt;"",tab_MP[[#This Row],[mp_ort]],""),"")</f>
        <v/>
      </c>
      <c r="F202" s="369" t="str">
        <f>IFERROR(IF(tab_MP[[#This Row],[mp_beschreibung]]&lt;&gt;"",tab_MP[[#This Row],[mp_beschreibung]],""),"")</f>
        <v/>
      </c>
      <c r="G202" s="315" t="str">
        <f>IFERROR(IF(tab_MP[[#This Row],[prf_mp_ges]]&lt;&gt;"",tab_MP[[#This Row],[prf_mp_ges]],""),"")</f>
        <v/>
      </c>
      <c r="H202" s="362"/>
      <c r="I202" s="362"/>
      <c r="J202" s="363"/>
      <c r="K202" s="363"/>
      <c r="L202" s="208"/>
      <c r="M202" s="209"/>
      <c r="N202" s="106"/>
      <c r="O202" s="107" t="str">
        <f>IF(AND(tab_MD[[#This Row],[md_prf_erg]]&lt;&gt;"",tab_MD[[#This Row],[md_prf_bisher]]&gt;=0,tab_MD[[#This Row],[md_prf_zukunft]]&gt;=0),tab_MD[[#This Row],[md_prf_bisher]]+tab_MD[[#This Row],[md_prf_zukunft]],"")</f>
        <v/>
      </c>
      <c r="P202" s="297" t="str">
        <f>IF(tab_MD[[#This Row],[md_prf_erg]]="ja",tab_MD[[#This Row],[md_zuwf_bisher]],IF(tab_MD[[#This Row],[md_prf_erg]]="nein",0,IF(tab_MD[[#This Row],[md_prf_erg]]="teilweise",-1,"")))</f>
        <v/>
      </c>
      <c r="Q202" s="297" t="str">
        <f>IF(tab_MD[[#This Row],[md_prf_erg]]="ja",tab_MD[[#This Row],[md_zuwf_zukunft]],IF(tab_MD[[#This Row],[md_prf_erg]]="nein",0,IF(tab_MD[[#This Row],[md_prf_erg]]="teilweise",-1,"")))</f>
        <v/>
      </c>
      <c r="R202" s="110"/>
      <c r="S202" s="108" t="b">
        <f>AND(OR(AND(tab_MD[[#This Row],[md_zuwf_bisher]]="",tab_MD[[#This Row],[md_zuwf_zukunft]]=""),AND(OR(tab_MD[[#This Row],[md_zuwf_bisher]]&lt;&gt;"",tab_MD[[#This Row],[md_zuwf_zukunft]]&lt;&gt;""),tab_MD[[#This Row],[md_prf_erg]]&lt;&gt;"")),tab_MD[[#This Row],[md_prf_bisher]]&lt;&gt;-1,tab_MD[[#This Row],[md_prf_zukunft]]&lt;&gt;-1)</f>
        <v>1</v>
      </c>
      <c r="T202" s="219" t="str">
        <f>IF(tab_MD[[#This Row],[md_gegenstand]]&lt;&gt;"",IF(SUM(tab_MD[[#This Row],[md_kosten_bisher]:[md_zuwf_zukunft]])&gt;0,"ja","nein"),"")</f>
        <v/>
      </c>
    </row>
    <row r="203" spans="1:20" ht="48" hidden="1" customHeight="1" x14ac:dyDescent="0.3">
      <c r="A203" s="90">
        <f t="shared" si="3"/>
        <v>201</v>
      </c>
      <c r="B203" s="195" t="str">
        <f>IFERROR(IF(tab_MP[[#This Row],[mp_gegenstand]]&lt;&gt;"",tab_MP[[#This Row],[mp_gegenstand]],""),"")</f>
        <v/>
      </c>
      <c r="C203" s="196" t="str">
        <f>IFERROR(IF(tab_MP[[#This Row],[mp_kategorie]]&lt;&gt;"",tab_MP[[#This Row],[mp_kategorie]],""),"")</f>
        <v/>
      </c>
      <c r="D203" s="196" t="str">
        <f>IFERROR(IF(tab_MP[[#This Row],[mp_subkategorie]]&lt;&gt;"",tab_MP[[#This Row],[mp_subkategorie]],""),"")</f>
        <v/>
      </c>
      <c r="E203" s="196" t="str">
        <f>IFERROR(IF(tab_MP[[#This Row],[mp_ort]]&lt;&gt;"",tab_MP[[#This Row],[mp_ort]],""),"")</f>
        <v/>
      </c>
      <c r="F203" s="369" t="str">
        <f>IFERROR(IF(tab_MP[[#This Row],[mp_beschreibung]]&lt;&gt;"",tab_MP[[#This Row],[mp_beschreibung]],""),"")</f>
        <v/>
      </c>
      <c r="G203" s="315" t="str">
        <f>IFERROR(IF(tab_MP[[#This Row],[prf_mp_ges]]&lt;&gt;"",tab_MP[[#This Row],[prf_mp_ges]],""),"")</f>
        <v/>
      </c>
      <c r="H203" s="362"/>
      <c r="I203" s="362"/>
      <c r="J203" s="363"/>
      <c r="K203" s="363"/>
      <c r="L203" s="208"/>
      <c r="M203" s="209"/>
      <c r="N203" s="103"/>
      <c r="O203" s="104" t="str">
        <f>IF(AND(tab_MD[[#This Row],[md_prf_erg]]&lt;&gt;"",tab_MD[[#This Row],[md_prf_bisher]]&gt;=0,tab_MD[[#This Row],[md_prf_zukunft]]&gt;=0),tab_MD[[#This Row],[md_prf_bisher]]+tab_MD[[#This Row],[md_prf_zukunft]],"")</f>
        <v/>
      </c>
      <c r="P203" s="296" t="str">
        <f>IF(tab_MD[[#This Row],[md_prf_erg]]="ja",tab_MD[[#This Row],[md_zuwf_bisher]],IF(tab_MD[[#This Row],[md_prf_erg]]="nein",0,IF(tab_MD[[#This Row],[md_prf_erg]]="teilweise",-1,"")))</f>
        <v/>
      </c>
      <c r="Q203" s="296" t="str">
        <f>IF(tab_MD[[#This Row],[md_prf_erg]]="ja",tab_MD[[#This Row],[md_zuwf_zukunft]],IF(tab_MD[[#This Row],[md_prf_erg]]="nein",0,IF(tab_MD[[#This Row],[md_prf_erg]]="teilweise",-1,"")))</f>
        <v/>
      </c>
      <c r="R203" s="110"/>
      <c r="S203" s="109" t="b">
        <f>AND(OR(AND(tab_MD[[#This Row],[md_zuwf_bisher]]="",tab_MD[[#This Row],[md_zuwf_zukunft]]=""),AND(OR(tab_MD[[#This Row],[md_zuwf_bisher]]&lt;&gt;"",tab_MD[[#This Row],[md_zuwf_zukunft]]&lt;&gt;""),tab_MD[[#This Row],[md_prf_erg]]&lt;&gt;"")),tab_MD[[#This Row],[md_prf_bisher]]&lt;&gt;-1,tab_MD[[#This Row],[md_prf_zukunft]]&lt;&gt;-1)</f>
        <v>1</v>
      </c>
      <c r="T203" s="219" t="str">
        <f>IF(tab_MD[[#This Row],[md_gegenstand]]&lt;&gt;"",IF(SUM(tab_MD[[#This Row],[md_kosten_bisher]:[md_zuwf_zukunft]])&gt;0,"ja","nein"),"")</f>
        <v/>
      </c>
    </row>
    <row r="204" spans="1:20" ht="48" hidden="1" customHeight="1" x14ac:dyDescent="0.3">
      <c r="A204" s="90">
        <f t="shared" ref="A204:A267" si="4">ROW()-2</f>
        <v>202</v>
      </c>
      <c r="B204" s="195" t="str">
        <f>IFERROR(IF(tab_MP[[#This Row],[mp_gegenstand]]&lt;&gt;"",tab_MP[[#This Row],[mp_gegenstand]],""),"")</f>
        <v/>
      </c>
      <c r="C204" s="196" t="str">
        <f>IFERROR(IF(tab_MP[[#This Row],[mp_kategorie]]&lt;&gt;"",tab_MP[[#This Row],[mp_kategorie]],""),"")</f>
        <v/>
      </c>
      <c r="D204" s="196" t="str">
        <f>IFERROR(IF(tab_MP[[#This Row],[mp_subkategorie]]&lt;&gt;"",tab_MP[[#This Row],[mp_subkategorie]],""),"")</f>
        <v/>
      </c>
      <c r="E204" s="196" t="str">
        <f>IFERROR(IF(tab_MP[[#This Row],[mp_ort]]&lt;&gt;"",tab_MP[[#This Row],[mp_ort]],""),"")</f>
        <v/>
      </c>
      <c r="F204" s="369" t="str">
        <f>IFERROR(IF(tab_MP[[#This Row],[mp_beschreibung]]&lt;&gt;"",tab_MP[[#This Row],[mp_beschreibung]],""),"")</f>
        <v/>
      </c>
      <c r="G204" s="315" t="str">
        <f>IFERROR(IF(tab_MP[[#This Row],[prf_mp_ges]]&lt;&gt;"",tab_MP[[#This Row],[prf_mp_ges]],""),"")</f>
        <v/>
      </c>
      <c r="H204" s="362"/>
      <c r="I204" s="362"/>
      <c r="J204" s="363"/>
      <c r="K204" s="363"/>
      <c r="L204" s="208"/>
      <c r="M204" s="209"/>
      <c r="N204" s="106"/>
      <c r="O204" s="107" t="str">
        <f>IF(AND(tab_MD[[#This Row],[md_prf_erg]]&lt;&gt;"",tab_MD[[#This Row],[md_prf_bisher]]&gt;=0,tab_MD[[#This Row],[md_prf_zukunft]]&gt;=0),tab_MD[[#This Row],[md_prf_bisher]]+tab_MD[[#This Row],[md_prf_zukunft]],"")</f>
        <v/>
      </c>
      <c r="P204" s="297" t="str">
        <f>IF(tab_MD[[#This Row],[md_prf_erg]]="ja",tab_MD[[#This Row],[md_zuwf_bisher]],IF(tab_MD[[#This Row],[md_prf_erg]]="nein",0,IF(tab_MD[[#This Row],[md_prf_erg]]="teilweise",-1,"")))</f>
        <v/>
      </c>
      <c r="Q204" s="297" t="str">
        <f>IF(tab_MD[[#This Row],[md_prf_erg]]="ja",tab_MD[[#This Row],[md_zuwf_zukunft]],IF(tab_MD[[#This Row],[md_prf_erg]]="nein",0,IF(tab_MD[[#This Row],[md_prf_erg]]="teilweise",-1,"")))</f>
        <v/>
      </c>
      <c r="R204" s="110"/>
      <c r="S204" s="108" t="b">
        <f>AND(OR(AND(tab_MD[[#This Row],[md_zuwf_bisher]]="",tab_MD[[#This Row],[md_zuwf_zukunft]]=""),AND(OR(tab_MD[[#This Row],[md_zuwf_bisher]]&lt;&gt;"",tab_MD[[#This Row],[md_zuwf_zukunft]]&lt;&gt;""),tab_MD[[#This Row],[md_prf_erg]]&lt;&gt;"")),tab_MD[[#This Row],[md_prf_bisher]]&lt;&gt;-1,tab_MD[[#This Row],[md_prf_zukunft]]&lt;&gt;-1)</f>
        <v>1</v>
      </c>
      <c r="T204" s="219" t="str">
        <f>IF(tab_MD[[#This Row],[md_gegenstand]]&lt;&gt;"",IF(SUM(tab_MD[[#This Row],[md_kosten_bisher]:[md_zuwf_zukunft]])&gt;0,"ja","nein"),"")</f>
        <v/>
      </c>
    </row>
    <row r="205" spans="1:20" ht="48" hidden="1" customHeight="1" x14ac:dyDescent="0.3">
      <c r="A205" s="90">
        <f t="shared" si="4"/>
        <v>203</v>
      </c>
      <c r="B205" s="195" t="str">
        <f>IFERROR(IF(tab_MP[[#This Row],[mp_gegenstand]]&lt;&gt;"",tab_MP[[#This Row],[mp_gegenstand]],""),"")</f>
        <v/>
      </c>
      <c r="C205" s="196" t="str">
        <f>IFERROR(IF(tab_MP[[#This Row],[mp_kategorie]]&lt;&gt;"",tab_MP[[#This Row],[mp_kategorie]],""),"")</f>
        <v/>
      </c>
      <c r="D205" s="196" t="str">
        <f>IFERROR(IF(tab_MP[[#This Row],[mp_subkategorie]]&lt;&gt;"",tab_MP[[#This Row],[mp_subkategorie]],""),"")</f>
        <v/>
      </c>
      <c r="E205" s="196" t="str">
        <f>IFERROR(IF(tab_MP[[#This Row],[mp_ort]]&lt;&gt;"",tab_MP[[#This Row],[mp_ort]],""),"")</f>
        <v/>
      </c>
      <c r="F205" s="369" t="str">
        <f>IFERROR(IF(tab_MP[[#This Row],[mp_beschreibung]]&lt;&gt;"",tab_MP[[#This Row],[mp_beschreibung]],""),"")</f>
        <v/>
      </c>
      <c r="G205" s="315" t="str">
        <f>IFERROR(IF(tab_MP[[#This Row],[prf_mp_ges]]&lt;&gt;"",tab_MP[[#This Row],[prf_mp_ges]],""),"")</f>
        <v/>
      </c>
      <c r="H205" s="362"/>
      <c r="I205" s="362"/>
      <c r="J205" s="363"/>
      <c r="K205" s="363"/>
      <c r="L205" s="208"/>
      <c r="M205" s="209"/>
      <c r="N205" s="103"/>
      <c r="O205" s="104" t="str">
        <f>IF(AND(tab_MD[[#This Row],[md_prf_erg]]&lt;&gt;"",tab_MD[[#This Row],[md_prf_bisher]]&gt;=0,tab_MD[[#This Row],[md_prf_zukunft]]&gt;=0),tab_MD[[#This Row],[md_prf_bisher]]+tab_MD[[#This Row],[md_prf_zukunft]],"")</f>
        <v/>
      </c>
      <c r="P205" s="296" t="str">
        <f>IF(tab_MD[[#This Row],[md_prf_erg]]="ja",tab_MD[[#This Row],[md_zuwf_bisher]],IF(tab_MD[[#This Row],[md_prf_erg]]="nein",0,IF(tab_MD[[#This Row],[md_prf_erg]]="teilweise",-1,"")))</f>
        <v/>
      </c>
      <c r="Q205" s="296" t="str">
        <f>IF(tab_MD[[#This Row],[md_prf_erg]]="ja",tab_MD[[#This Row],[md_zuwf_zukunft]],IF(tab_MD[[#This Row],[md_prf_erg]]="nein",0,IF(tab_MD[[#This Row],[md_prf_erg]]="teilweise",-1,"")))</f>
        <v/>
      </c>
      <c r="R205" s="110"/>
      <c r="S205" s="109" t="b">
        <f>AND(OR(AND(tab_MD[[#This Row],[md_zuwf_bisher]]="",tab_MD[[#This Row],[md_zuwf_zukunft]]=""),AND(OR(tab_MD[[#This Row],[md_zuwf_bisher]]&lt;&gt;"",tab_MD[[#This Row],[md_zuwf_zukunft]]&lt;&gt;""),tab_MD[[#This Row],[md_prf_erg]]&lt;&gt;"")),tab_MD[[#This Row],[md_prf_bisher]]&lt;&gt;-1,tab_MD[[#This Row],[md_prf_zukunft]]&lt;&gt;-1)</f>
        <v>1</v>
      </c>
      <c r="T205" s="219" t="str">
        <f>IF(tab_MD[[#This Row],[md_gegenstand]]&lt;&gt;"",IF(SUM(tab_MD[[#This Row],[md_kosten_bisher]:[md_zuwf_zukunft]])&gt;0,"ja","nein"),"")</f>
        <v/>
      </c>
    </row>
    <row r="206" spans="1:20" ht="48" hidden="1" customHeight="1" x14ac:dyDescent="0.3">
      <c r="A206" s="90">
        <f t="shared" si="4"/>
        <v>204</v>
      </c>
      <c r="B206" s="195" t="str">
        <f>IFERROR(IF(tab_MP[[#This Row],[mp_gegenstand]]&lt;&gt;"",tab_MP[[#This Row],[mp_gegenstand]],""),"")</f>
        <v/>
      </c>
      <c r="C206" s="196" t="str">
        <f>IFERROR(IF(tab_MP[[#This Row],[mp_kategorie]]&lt;&gt;"",tab_MP[[#This Row],[mp_kategorie]],""),"")</f>
        <v/>
      </c>
      <c r="D206" s="196" t="str">
        <f>IFERROR(IF(tab_MP[[#This Row],[mp_subkategorie]]&lt;&gt;"",tab_MP[[#This Row],[mp_subkategorie]],""),"")</f>
        <v/>
      </c>
      <c r="E206" s="196" t="str">
        <f>IFERROR(IF(tab_MP[[#This Row],[mp_ort]]&lt;&gt;"",tab_MP[[#This Row],[mp_ort]],""),"")</f>
        <v/>
      </c>
      <c r="F206" s="369" t="str">
        <f>IFERROR(IF(tab_MP[[#This Row],[mp_beschreibung]]&lt;&gt;"",tab_MP[[#This Row],[mp_beschreibung]],""),"")</f>
        <v/>
      </c>
      <c r="G206" s="315" t="str">
        <f>IFERROR(IF(tab_MP[[#This Row],[prf_mp_ges]]&lt;&gt;"",tab_MP[[#This Row],[prf_mp_ges]],""),"")</f>
        <v/>
      </c>
      <c r="H206" s="362"/>
      <c r="I206" s="362"/>
      <c r="J206" s="363"/>
      <c r="K206" s="363"/>
      <c r="L206" s="208"/>
      <c r="M206" s="209"/>
      <c r="N206" s="106"/>
      <c r="O206" s="107" t="str">
        <f>IF(AND(tab_MD[[#This Row],[md_prf_erg]]&lt;&gt;"",tab_MD[[#This Row],[md_prf_bisher]]&gt;=0,tab_MD[[#This Row],[md_prf_zukunft]]&gt;=0),tab_MD[[#This Row],[md_prf_bisher]]+tab_MD[[#This Row],[md_prf_zukunft]],"")</f>
        <v/>
      </c>
      <c r="P206" s="297" t="str">
        <f>IF(tab_MD[[#This Row],[md_prf_erg]]="ja",tab_MD[[#This Row],[md_zuwf_bisher]],IF(tab_MD[[#This Row],[md_prf_erg]]="nein",0,IF(tab_MD[[#This Row],[md_prf_erg]]="teilweise",-1,"")))</f>
        <v/>
      </c>
      <c r="Q206" s="297" t="str">
        <f>IF(tab_MD[[#This Row],[md_prf_erg]]="ja",tab_MD[[#This Row],[md_zuwf_zukunft]],IF(tab_MD[[#This Row],[md_prf_erg]]="nein",0,IF(tab_MD[[#This Row],[md_prf_erg]]="teilweise",-1,"")))</f>
        <v/>
      </c>
      <c r="R206" s="110"/>
      <c r="S206" s="108" t="b">
        <f>AND(OR(AND(tab_MD[[#This Row],[md_zuwf_bisher]]="",tab_MD[[#This Row],[md_zuwf_zukunft]]=""),AND(OR(tab_MD[[#This Row],[md_zuwf_bisher]]&lt;&gt;"",tab_MD[[#This Row],[md_zuwf_zukunft]]&lt;&gt;""),tab_MD[[#This Row],[md_prf_erg]]&lt;&gt;"")),tab_MD[[#This Row],[md_prf_bisher]]&lt;&gt;-1,tab_MD[[#This Row],[md_prf_zukunft]]&lt;&gt;-1)</f>
        <v>1</v>
      </c>
      <c r="T206" s="219" t="str">
        <f>IF(tab_MD[[#This Row],[md_gegenstand]]&lt;&gt;"",IF(SUM(tab_MD[[#This Row],[md_kosten_bisher]:[md_zuwf_zukunft]])&gt;0,"ja","nein"),"")</f>
        <v/>
      </c>
    </row>
    <row r="207" spans="1:20" ht="48" hidden="1" customHeight="1" x14ac:dyDescent="0.3">
      <c r="A207" s="90">
        <f t="shared" si="4"/>
        <v>205</v>
      </c>
      <c r="B207" s="195" t="str">
        <f>IFERROR(IF(tab_MP[[#This Row],[mp_gegenstand]]&lt;&gt;"",tab_MP[[#This Row],[mp_gegenstand]],""),"")</f>
        <v/>
      </c>
      <c r="C207" s="196" t="str">
        <f>IFERROR(IF(tab_MP[[#This Row],[mp_kategorie]]&lt;&gt;"",tab_MP[[#This Row],[mp_kategorie]],""),"")</f>
        <v/>
      </c>
      <c r="D207" s="196" t="str">
        <f>IFERROR(IF(tab_MP[[#This Row],[mp_subkategorie]]&lt;&gt;"",tab_MP[[#This Row],[mp_subkategorie]],""),"")</f>
        <v/>
      </c>
      <c r="E207" s="196" t="str">
        <f>IFERROR(IF(tab_MP[[#This Row],[mp_ort]]&lt;&gt;"",tab_MP[[#This Row],[mp_ort]],""),"")</f>
        <v/>
      </c>
      <c r="F207" s="369" t="str">
        <f>IFERROR(IF(tab_MP[[#This Row],[mp_beschreibung]]&lt;&gt;"",tab_MP[[#This Row],[mp_beschreibung]],""),"")</f>
        <v/>
      </c>
      <c r="G207" s="315" t="str">
        <f>IFERROR(IF(tab_MP[[#This Row],[prf_mp_ges]]&lt;&gt;"",tab_MP[[#This Row],[prf_mp_ges]],""),"")</f>
        <v/>
      </c>
      <c r="H207" s="362"/>
      <c r="I207" s="362"/>
      <c r="J207" s="363"/>
      <c r="K207" s="363"/>
      <c r="L207" s="208"/>
      <c r="M207" s="209"/>
      <c r="N207" s="103"/>
      <c r="O207" s="104" t="str">
        <f>IF(AND(tab_MD[[#This Row],[md_prf_erg]]&lt;&gt;"",tab_MD[[#This Row],[md_prf_bisher]]&gt;=0,tab_MD[[#This Row],[md_prf_zukunft]]&gt;=0),tab_MD[[#This Row],[md_prf_bisher]]+tab_MD[[#This Row],[md_prf_zukunft]],"")</f>
        <v/>
      </c>
      <c r="P207" s="296" t="str">
        <f>IF(tab_MD[[#This Row],[md_prf_erg]]="ja",tab_MD[[#This Row],[md_zuwf_bisher]],IF(tab_MD[[#This Row],[md_prf_erg]]="nein",0,IF(tab_MD[[#This Row],[md_prf_erg]]="teilweise",-1,"")))</f>
        <v/>
      </c>
      <c r="Q207" s="296" t="str">
        <f>IF(tab_MD[[#This Row],[md_prf_erg]]="ja",tab_MD[[#This Row],[md_zuwf_zukunft]],IF(tab_MD[[#This Row],[md_prf_erg]]="nein",0,IF(tab_MD[[#This Row],[md_prf_erg]]="teilweise",-1,"")))</f>
        <v/>
      </c>
      <c r="R207" s="110"/>
      <c r="S207" s="109" t="b">
        <f>AND(OR(AND(tab_MD[[#This Row],[md_zuwf_bisher]]="",tab_MD[[#This Row],[md_zuwf_zukunft]]=""),AND(OR(tab_MD[[#This Row],[md_zuwf_bisher]]&lt;&gt;"",tab_MD[[#This Row],[md_zuwf_zukunft]]&lt;&gt;""),tab_MD[[#This Row],[md_prf_erg]]&lt;&gt;"")),tab_MD[[#This Row],[md_prf_bisher]]&lt;&gt;-1,tab_MD[[#This Row],[md_prf_zukunft]]&lt;&gt;-1)</f>
        <v>1</v>
      </c>
      <c r="T207" s="219" t="str">
        <f>IF(tab_MD[[#This Row],[md_gegenstand]]&lt;&gt;"",IF(SUM(tab_MD[[#This Row],[md_kosten_bisher]:[md_zuwf_zukunft]])&gt;0,"ja","nein"),"")</f>
        <v/>
      </c>
    </row>
    <row r="208" spans="1:20" ht="48" hidden="1" customHeight="1" x14ac:dyDescent="0.3">
      <c r="A208" s="90">
        <f t="shared" si="4"/>
        <v>206</v>
      </c>
      <c r="B208" s="195" t="str">
        <f>IFERROR(IF(tab_MP[[#This Row],[mp_gegenstand]]&lt;&gt;"",tab_MP[[#This Row],[mp_gegenstand]],""),"")</f>
        <v/>
      </c>
      <c r="C208" s="196" t="str">
        <f>IFERROR(IF(tab_MP[[#This Row],[mp_kategorie]]&lt;&gt;"",tab_MP[[#This Row],[mp_kategorie]],""),"")</f>
        <v/>
      </c>
      <c r="D208" s="196" t="str">
        <f>IFERROR(IF(tab_MP[[#This Row],[mp_subkategorie]]&lt;&gt;"",tab_MP[[#This Row],[mp_subkategorie]],""),"")</f>
        <v/>
      </c>
      <c r="E208" s="196" t="str">
        <f>IFERROR(IF(tab_MP[[#This Row],[mp_ort]]&lt;&gt;"",tab_MP[[#This Row],[mp_ort]],""),"")</f>
        <v/>
      </c>
      <c r="F208" s="369" t="str">
        <f>IFERROR(IF(tab_MP[[#This Row],[mp_beschreibung]]&lt;&gt;"",tab_MP[[#This Row],[mp_beschreibung]],""),"")</f>
        <v/>
      </c>
      <c r="G208" s="315" t="str">
        <f>IFERROR(IF(tab_MP[[#This Row],[prf_mp_ges]]&lt;&gt;"",tab_MP[[#This Row],[prf_mp_ges]],""),"")</f>
        <v/>
      </c>
      <c r="H208" s="362"/>
      <c r="I208" s="362"/>
      <c r="J208" s="363"/>
      <c r="K208" s="363"/>
      <c r="L208" s="208"/>
      <c r="M208" s="209"/>
      <c r="N208" s="106"/>
      <c r="O208" s="107" t="str">
        <f>IF(AND(tab_MD[[#This Row],[md_prf_erg]]&lt;&gt;"",tab_MD[[#This Row],[md_prf_bisher]]&gt;=0,tab_MD[[#This Row],[md_prf_zukunft]]&gt;=0),tab_MD[[#This Row],[md_prf_bisher]]+tab_MD[[#This Row],[md_prf_zukunft]],"")</f>
        <v/>
      </c>
      <c r="P208" s="297" t="str">
        <f>IF(tab_MD[[#This Row],[md_prf_erg]]="ja",tab_MD[[#This Row],[md_zuwf_bisher]],IF(tab_MD[[#This Row],[md_prf_erg]]="nein",0,IF(tab_MD[[#This Row],[md_prf_erg]]="teilweise",-1,"")))</f>
        <v/>
      </c>
      <c r="Q208" s="297" t="str">
        <f>IF(tab_MD[[#This Row],[md_prf_erg]]="ja",tab_MD[[#This Row],[md_zuwf_zukunft]],IF(tab_MD[[#This Row],[md_prf_erg]]="nein",0,IF(tab_MD[[#This Row],[md_prf_erg]]="teilweise",-1,"")))</f>
        <v/>
      </c>
      <c r="R208" s="110"/>
      <c r="S208" s="108" t="b">
        <f>AND(OR(AND(tab_MD[[#This Row],[md_zuwf_bisher]]="",tab_MD[[#This Row],[md_zuwf_zukunft]]=""),AND(OR(tab_MD[[#This Row],[md_zuwf_bisher]]&lt;&gt;"",tab_MD[[#This Row],[md_zuwf_zukunft]]&lt;&gt;""),tab_MD[[#This Row],[md_prf_erg]]&lt;&gt;"")),tab_MD[[#This Row],[md_prf_bisher]]&lt;&gt;-1,tab_MD[[#This Row],[md_prf_zukunft]]&lt;&gt;-1)</f>
        <v>1</v>
      </c>
      <c r="T208" s="219" t="str">
        <f>IF(tab_MD[[#This Row],[md_gegenstand]]&lt;&gt;"",IF(SUM(tab_MD[[#This Row],[md_kosten_bisher]:[md_zuwf_zukunft]])&gt;0,"ja","nein"),"")</f>
        <v/>
      </c>
    </row>
    <row r="209" spans="1:20" ht="48" hidden="1" customHeight="1" x14ac:dyDescent="0.3">
      <c r="A209" s="90">
        <f t="shared" si="4"/>
        <v>207</v>
      </c>
      <c r="B209" s="195" t="str">
        <f>IFERROR(IF(tab_MP[[#This Row],[mp_gegenstand]]&lt;&gt;"",tab_MP[[#This Row],[mp_gegenstand]],""),"")</f>
        <v/>
      </c>
      <c r="C209" s="196" t="str">
        <f>IFERROR(IF(tab_MP[[#This Row],[mp_kategorie]]&lt;&gt;"",tab_MP[[#This Row],[mp_kategorie]],""),"")</f>
        <v/>
      </c>
      <c r="D209" s="196" t="str">
        <f>IFERROR(IF(tab_MP[[#This Row],[mp_subkategorie]]&lt;&gt;"",tab_MP[[#This Row],[mp_subkategorie]],""),"")</f>
        <v/>
      </c>
      <c r="E209" s="196" t="str">
        <f>IFERROR(IF(tab_MP[[#This Row],[mp_ort]]&lt;&gt;"",tab_MP[[#This Row],[mp_ort]],""),"")</f>
        <v/>
      </c>
      <c r="F209" s="369" t="str">
        <f>IFERROR(IF(tab_MP[[#This Row],[mp_beschreibung]]&lt;&gt;"",tab_MP[[#This Row],[mp_beschreibung]],""),"")</f>
        <v/>
      </c>
      <c r="G209" s="315" t="str">
        <f>IFERROR(IF(tab_MP[[#This Row],[prf_mp_ges]]&lt;&gt;"",tab_MP[[#This Row],[prf_mp_ges]],""),"")</f>
        <v/>
      </c>
      <c r="H209" s="362"/>
      <c r="I209" s="362"/>
      <c r="J209" s="363"/>
      <c r="K209" s="363"/>
      <c r="L209" s="208"/>
      <c r="M209" s="209"/>
      <c r="N209" s="103"/>
      <c r="O209" s="104" t="str">
        <f>IF(AND(tab_MD[[#This Row],[md_prf_erg]]&lt;&gt;"",tab_MD[[#This Row],[md_prf_bisher]]&gt;=0,tab_MD[[#This Row],[md_prf_zukunft]]&gt;=0),tab_MD[[#This Row],[md_prf_bisher]]+tab_MD[[#This Row],[md_prf_zukunft]],"")</f>
        <v/>
      </c>
      <c r="P209" s="296" t="str">
        <f>IF(tab_MD[[#This Row],[md_prf_erg]]="ja",tab_MD[[#This Row],[md_zuwf_bisher]],IF(tab_MD[[#This Row],[md_prf_erg]]="nein",0,IF(tab_MD[[#This Row],[md_prf_erg]]="teilweise",-1,"")))</f>
        <v/>
      </c>
      <c r="Q209" s="296" t="str">
        <f>IF(tab_MD[[#This Row],[md_prf_erg]]="ja",tab_MD[[#This Row],[md_zuwf_zukunft]],IF(tab_MD[[#This Row],[md_prf_erg]]="nein",0,IF(tab_MD[[#This Row],[md_prf_erg]]="teilweise",-1,"")))</f>
        <v/>
      </c>
      <c r="R209" s="110"/>
      <c r="S209" s="109" t="b">
        <f>AND(OR(AND(tab_MD[[#This Row],[md_zuwf_bisher]]="",tab_MD[[#This Row],[md_zuwf_zukunft]]=""),AND(OR(tab_MD[[#This Row],[md_zuwf_bisher]]&lt;&gt;"",tab_MD[[#This Row],[md_zuwf_zukunft]]&lt;&gt;""),tab_MD[[#This Row],[md_prf_erg]]&lt;&gt;"")),tab_MD[[#This Row],[md_prf_bisher]]&lt;&gt;-1,tab_MD[[#This Row],[md_prf_zukunft]]&lt;&gt;-1)</f>
        <v>1</v>
      </c>
      <c r="T209" s="219" t="str">
        <f>IF(tab_MD[[#This Row],[md_gegenstand]]&lt;&gt;"",IF(SUM(tab_MD[[#This Row],[md_kosten_bisher]:[md_zuwf_zukunft]])&gt;0,"ja","nein"),"")</f>
        <v/>
      </c>
    </row>
    <row r="210" spans="1:20" ht="48" hidden="1" customHeight="1" x14ac:dyDescent="0.3">
      <c r="A210" s="90">
        <f t="shared" si="4"/>
        <v>208</v>
      </c>
      <c r="B210" s="195" t="str">
        <f>IFERROR(IF(tab_MP[[#This Row],[mp_gegenstand]]&lt;&gt;"",tab_MP[[#This Row],[mp_gegenstand]],""),"")</f>
        <v/>
      </c>
      <c r="C210" s="196" t="str">
        <f>IFERROR(IF(tab_MP[[#This Row],[mp_kategorie]]&lt;&gt;"",tab_MP[[#This Row],[mp_kategorie]],""),"")</f>
        <v/>
      </c>
      <c r="D210" s="196" t="str">
        <f>IFERROR(IF(tab_MP[[#This Row],[mp_subkategorie]]&lt;&gt;"",tab_MP[[#This Row],[mp_subkategorie]],""),"")</f>
        <v/>
      </c>
      <c r="E210" s="196" t="str">
        <f>IFERROR(IF(tab_MP[[#This Row],[mp_ort]]&lt;&gt;"",tab_MP[[#This Row],[mp_ort]],""),"")</f>
        <v/>
      </c>
      <c r="F210" s="369" t="str">
        <f>IFERROR(IF(tab_MP[[#This Row],[mp_beschreibung]]&lt;&gt;"",tab_MP[[#This Row],[mp_beschreibung]],""),"")</f>
        <v/>
      </c>
      <c r="G210" s="315" t="str">
        <f>IFERROR(IF(tab_MP[[#This Row],[prf_mp_ges]]&lt;&gt;"",tab_MP[[#This Row],[prf_mp_ges]],""),"")</f>
        <v/>
      </c>
      <c r="H210" s="362"/>
      <c r="I210" s="362"/>
      <c r="J210" s="363"/>
      <c r="K210" s="363"/>
      <c r="L210" s="208"/>
      <c r="M210" s="209"/>
      <c r="N210" s="106"/>
      <c r="O210" s="107" t="str">
        <f>IF(AND(tab_MD[[#This Row],[md_prf_erg]]&lt;&gt;"",tab_MD[[#This Row],[md_prf_bisher]]&gt;=0,tab_MD[[#This Row],[md_prf_zukunft]]&gt;=0),tab_MD[[#This Row],[md_prf_bisher]]+tab_MD[[#This Row],[md_prf_zukunft]],"")</f>
        <v/>
      </c>
      <c r="P210" s="297" t="str">
        <f>IF(tab_MD[[#This Row],[md_prf_erg]]="ja",tab_MD[[#This Row],[md_zuwf_bisher]],IF(tab_MD[[#This Row],[md_prf_erg]]="nein",0,IF(tab_MD[[#This Row],[md_prf_erg]]="teilweise",-1,"")))</f>
        <v/>
      </c>
      <c r="Q210" s="297" t="str">
        <f>IF(tab_MD[[#This Row],[md_prf_erg]]="ja",tab_MD[[#This Row],[md_zuwf_zukunft]],IF(tab_MD[[#This Row],[md_prf_erg]]="nein",0,IF(tab_MD[[#This Row],[md_prf_erg]]="teilweise",-1,"")))</f>
        <v/>
      </c>
      <c r="R210" s="110"/>
      <c r="S210" s="108" t="b">
        <f>AND(OR(AND(tab_MD[[#This Row],[md_zuwf_bisher]]="",tab_MD[[#This Row],[md_zuwf_zukunft]]=""),AND(OR(tab_MD[[#This Row],[md_zuwf_bisher]]&lt;&gt;"",tab_MD[[#This Row],[md_zuwf_zukunft]]&lt;&gt;""),tab_MD[[#This Row],[md_prf_erg]]&lt;&gt;"")),tab_MD[[#This Row],[md_prf_bisher]]&lt;&gt;-1,tab_MD[[#This Row],[md_prf_zukunft]]&lt;&gt;-1)</f>
        <v>1</v>
      </c>
      <c r="T210" s="219" t="str">
        <f>IF(tab_MD[[#This Row],[md_gegenstand]]&lt;&gt;"",IF(SUM(tab_MD[[#This Row],[md_kosten_bisher]:[md_zuwf_zukunft]])&gt;0,"ja","nein"),"")</f>
        <v/>
      </c>
    </row>
    <row r="211" spans="1:20" ht="48" hidden="1" customHeight="1" x14ac:dyDescent="0.3">
      <c r="A211" s="90">
        <f t="shared" si="4"/>
        <v>209</v>
      </c>
      <c r="B211" s="195" t="str">
        <f>IFERROR(IF(tab_MP[[#This Row],[mp_gegenstand]]&lt;&gt;"",tab_MP[[#This Row],[mp_gegenstand]],""),"")</f>
        <v/>
      </c>
      <c r="C211" s="196" t="str">
        <f>IFERROR(IF(tab_MP[[#This Row],[mp_kategorie]]&lt;&gt;"",tab_MP[[#This Row],[mp_kategorie]],""),"")</f>
        <v/>
      </c>
      <c r="D211" s="196" t="str">
        <f>IFERROR(IF(tab_MP[[#This Row],[mp_subkategorie]]&lt;&gt;"",tab_MP[[#This Row],[mp_subkategorie]],""),"")</f>
        <v/>
      </c>
      <c r="E211" s="196" t="str">
        <f>IFERROR(IF(tab_MP[[#This Row],[mp_ort]]&lt;&gt;"",tab_MP[[#This Row],[mp_ort]],""),"")</f>
        <v/>
      </c>
      <c r="F211" s="369" t="str">
        <f>IFERROR(IF(tab_MP[[#This Row],[mp_beschreibung]]&lt;&gt;"",tab_MP[[#This Row],[mp_beschreibung]],""),"")</f>
        <v/>
      </c>
      <c r="G211" s="315" t="str">
        <f>IFERROR(IF(tab_MP[[#This Row],[prf_mp_ges]]&lt;&gt;"",tab_MP[[#This Row],[prf_mp_ges]],""),"")</f>
        <v/>
      </c>
      <c r="H211" s="362"/>
      <c r="I211" s="362"/>
      <c r="J211" s="363"/>
      <c r="K211" s="363"/>
      <c r="L211" s="208"/>
      <c r="M211" s="209"/>
      <c r="N211" s="103"/>
      <c r="O211" s="104" t="str">
        <f>IF(AND(tab_MD[[#This Row],[md_prf_erg]]&lt;&gt;"",tab_MD[[#This Row],[md_prf_bisher]]&gt;=0,tab_MD[[#This Row],[md_prf_zukunft]]&gt;=0),tab_MD[[#This Row],[md_prf_bisher]]+tab_MD[[#This Row],[md_prf_zukunft]],"")</f>
        <v/>
      </c>
      <c r="P211" s="296" t="str">
        <f>IF(tab_MD[[#This Row],[md_prf_erg]]="ja",tab_MD[[#This Row],[md_zuwf_bisher]],IF(tab_MD[[#This Row],[md_prf_erg]]="nein",0,IF(tab_MD[[#This Row],[md_prf_erg]]="teilweise",-1,"")))</f>
        <v/>
      </c>
      <c r="Q211" s="296" t="str">
        <f>IF(tab_MD[[#This Row],[md_prf_erg]]="ja",tab_MD[[#This Row],[md_zuwf_zukunft]],IF(tab_MD[[#This Row],[md_prf_erg]]="nein",0,IF(tab_MD[[#This Row],[md_prf_erg]]="teilweise",-1,"")))</f>
        <v/>
      </c>
      <c r="R211" s="110"/>
      <c r="S211" s="109" t="b">
        <f>AND(OR(AND(tab_MD[[#This Row],[md_zuwf_bisher]]="",tab_MD[[#This Row],[md_zuwf_zukunft]]=""),AND(OR(tab_MD[[#This Row],[md_zuwf_bisher]]&lt;&gt;"",tab_MD[[#This Row],[md_zuwf_zukunft]]&lt;&gt;""),tab_MD[[#This Row],[md_prf_erg]]&lt;&gt;"")),tab_MD[[#This Row],[md_prf_bisher]]&lt;&gt;-1,tab_MD[[#This Row],[md_prf_zukunft]]&lt;&gt;-1)</f>
        <v>1</v>
      </c>
      <c r="T211" s="219" t="str">
        <f>IF(tab_MD[[#This Row],[md_gegenstand]]&lt;&gt;"",IF(SUM(tab_MD[[#This Row],[md_kosten_bisher]:[md_zuwf_zukunft]])&gt;0,"ja","nein"),"")</f>
        <v/>
      </c>
    </row>
    <row r="212" spans="1:20" ht="48" hidden="1" customHeight="1" x14ac:dyDescent="0.3">
      <c r="A212" s="90">
        <f t="shared" si="4"/>
        <v>210</v>
      </c>
      <c r="B212" s="195" t="str">
        <f>IFERROR(IF(tab_MP[[#This Row],[mp_gegenstand]]&lt;&gt;"",tab_MP[[#This Row],[mp_gegenstand]],""),"")</f>
        <v/>
      </c>
      <c r="C212" s="196" t="str">
        <f>IFERROR(IF(tab_MP[[#This Row],[mp_kategorie]]&lt;&gt;"",tab_MP[[#This Row],[mp_kategorie]],""),"")</f>
        <v/>
      </c>
      <c r="D212" s="196" t="str">
        <f>IFERROR(IF(tab_MP[[#This Row],[mp_subkategorie]]&lt;&gt;"",tab_MP[[#This Row],[mp_subkategorie]],""),"")</f>
        <v/>
      </c>
      <c r="E212" s="196" t="str">
        <f>IFERROR(IF(tab_MP[[#This Row],[mp_ort]]&lt;&gt;"",tab_MP[[#This Row],[mp_ort]],""),"")</f>
        <v/>
      </c>
      <c r="F212" s="369" t="str">
        <f>IFERROR(IF(tab_MP[[#This Row],[mp_beschreibung]]&lt;&gt;"",tab_MP[[#This Row],[mp_beschreibung]],""),"")</f>
        <v/>
      </c>
      <c r="G212" s="315" t="str">
        <f>IFERROR(IF(tab_MP[[#This Row],[prf_mp_ges]]&lt;&gt;"",tab_MP[[#This Row],[prf_mp_ges]],""),"")</f>
        <v/>
      </c>
      <c r="H212" s="362"/>
      <c r="I212" s="362"/>
      <c r="J212" s="363"/>
      <c r="K212" s="363"/>
      <c r="L212" s="208"/>
      <c r="M212" s="209"/>
      <c r="N212" s="106"/>
      <c r="O212" s="107" t="str">
        <f>IF(AND(tab_MD[[#This Row],[md_prf_erg]]&lt;&gt;"",tab_MD[[#This Row],[md_prf_bisher]]&gt;=0,tab_MD[[#This Row],[md_prf_zukunft]]&gt;=0),tab_MD[[#This Row],[md_prf_bisher]]+tab_MD[[#This Row],[md_prf_zukunft]],"")</f>
        <v/>
      </c>
      <c r="P212" s="297" t="str">
        <f>IF(tab_MD[[#This Row],[md_prf_erg]]="ja",tab_MD[[#This Row],[md_zuwf_bisher]],IF(tab_MD[[#This Row],[md_prf_erg]]="nein",0,IF(tab_MD[[#This Row],[md_prf_erg]]="teilweise",-1,"")))</f>
        <v/>
      </c>
      <c r="Q212" s="297" t="str">
        <f>IF(tab_MD[[#This Row],[md_prf_erg]]="ja",tab_MD[[#This Row],[md_zuwf_zukunft]],IF(tab_MD[[#This Row],[md_prf_erg]]="nein",0,IF(tab_MD[[#This Row],[md_prf_erg]]="teilweise",-1,"")))</f>
        <v/>
      </c>
      <c r="R212" s="110"/>
      <c r="S212" s="108" t="b">
        <f>AND(OR(AND(tab_MD[[#This Row],[md_zuwf_bisher]]="",tab_MD[[#This Row],[md_zuwf_zukunft]]=""),AND(OR(tab_MD[[#This Row],[md_zuwf_bisher]]&lt;&gt;"",tab_MD[[#This Row],[md_zuwf_zukunft]]&lt;&gt;""),tab_MD[[#This Row],[md_prf_erg]]&lt;&gt;"")),tab_MD[[#This Row],[md_prf_bisher]]&lt;&gt;-1,tab_MD[[#This Row],[md_prf_zukunft]]&lt;&gt;-1)</f>
        <v>1</v>
      </c>
      <c r="T212" s="219" t="str">
        <f>IF(tab_MD[[#This Row],[md_gegenstand]]&lt;&gt;"",IF(SUM(tab_MD[[#This Row],[md_kosten_bisher]:[md_zuwf_zukunft]])&gt;0,"ja","nein"),"")</f>
        <v/>
      </c>
    </row>
    <row r="213" spans="1:20" ht="48" hidden="1" customHeight="1" x14ac:dyDescent="0.3">
      <c r="A213" s="90">
        <f t="shared" si="4"/>
        <v>211</v>
      </c>
      <c r="B213" s="195" t="str">
        <f>IFERROR(IF(tab_MP[[#This Row],[mp_gegenstand]]&lt;&gt;"",tab_MP[[#This Row],[mp_gegenstand]],""),"")</f>
        <v/>
      </c>
      <c r="C213" s="196" t="str">
        <f>IFERROR(IF(tab_MP[[#This Row],[mp_kategorie]]&lt;&gt;"",tab_MP[[#This Row],[mp_kategorie]],""),"")</f>
        <v/>
      </c>
      <c r="D213" s="196" t="str">
        <f>IFERROR(IF(tab_MP[[#This Row],[mp_subkategorie]]&lt;&gt;"",tab_MP[[#This Row],[mp_subkategorie]],""),"")</f>
        <v/>
      </c>
      <c r="E213" s="196" t="str">
        <f>IFERROR(IF(tab_MP[[#This Row],[mp_ort]]&lt;&gt;"",tab_MP[[#This Row],[mp_ort]],""),"")</f>
        <v/>
      </c>
      <c r="F213" s="369" t="str">
        <f>IFERROR(IF(tab_MP[[#This Row],[mp_beschreibung]]&lt;&gt;"",tab_MP[[#This Row],[mp_beschreibung]],""),"")</f>
        <v/>
      </c>
      <c r="G213" s="315" t="str">
        <f>IFERROR(IF(tab_MP[[#This Row],[prf_mp_ges]]&lt;&gt;"",tab_MP[[#This Row],[prf_mp_ges]],""),"")</f>
        <v/>
      </c>
      <c r="H213" s="362"/>
      <c r="I213" s="362"/>
      <c r="J213" s="363"/>
      <c r="K213" s="363"/>
      <c r="L213" s="208"/>
      <c r="M213" s="209"/>
      <c r="N213" s="103"/>
      <c r="O213" s="104" t="str">
        <f>IF(AND(tab_MD[[#This Row],[md_prf_erg]]&lt;&gt;"",tab_MD[[#This Row],[md_prf_bisher]]&gt;=0,tab_MD[[#This Row],[md_prf_zukunft]]&gt;=0),tab_MD[[#This Row],[md_prf_bisher]]+tab_MD[[#This Row],[md_prf_zukunft]],"")</f>
        <v/>
      </c>
      <c r="P213" s="296" t="str">
        <f>IF(tab_MD[[#This Row],[md_prf_erg]]="ja",tab_MD[[#This Row],[md_zuwf_bisher]],IF(tab_MD[[#This Row],[md_prf_erg]]="nein",0,IF(tab_MD[[#This Row],[md_prf_erg]]="teilweise",-1,"")))</f>
        <v/>
      </c>
      <c r="Q213" s="296" t="str">
        <f>IF(tab_MD[[#This Row],[md_prf_erg]]="ja",tab_MD[[#This Row],[md_zuwf_zukunft]],IF(tab_MD[[#This Row],[md_prf_erg]]="nein",0,IF(tab_MD[[#This Row],[md_prf_erg]]="teilweise",-1,"")))</f>
        <v/>
      </c>
      <c r="R213" s="110"/>
      <c r="S213" s="109" t="b">
        <f>AND(OR(AND(tab_MD[[#This Row],[md_zuwf_bisher]]="",tab_MD[[#This Row],[md_zuwf_zukunft]]=""),AND(OR(tab_MD[[#This Row],[md_zuwf_bisher]]&lt;&gt;"",tab_MD[[#This Row],[md_zuwf_zukunft]]&lt;&gt;""),tab_MD[[#This Row],[md_prf_erg]]&lt;&gt;"")),tab_MD[[#This Row],[md_prf_bisher]]&lt;&gt;-1,tab_MD[[#This Row],[md_prf_zukunft]]&lt;&gt;-1)</f>
        <v>1</v>
      </c>
      <c r="T213" s="219" t="str">
        <f>IF(tab_MD[[#This Row],[md_gegenstand]]&lt;&gt;"",IF(SUM(tab_MD[[#This Row],[md_kosten_bisher]:[md_zuwf_zukunft]])&gt;0,"ja","nein"),"")</f>
        <v/>
      </c>
    </row>
    <row r="214" spans="1:20" ht="48" hidden="1" customHeight="1" x14ac:dyDescent="0.3">
      <c r="A214" s="90">
        <f t="shared" si="4"/>
        <v>212</v>
      </c>
      <c r="B214" s="195" t="str">
        <f>IFERROR(IF(tab_MP[[#This Row],[mp_gegenstand]]&lt;&gt;"",tab_MP[[#This Row],[mp_gegenstand]],""),"")</f>
        <v/>
      </c>
      <c r="C214" s="196" t="str">
        <f>IFERROR(IF(tab_MP[[#This Row],[mp_kategorie]]&lt;&gt;"",tab_MP[[#This Row],[mp_kategorie]],""),"")</f>
        <v/>
      </c>
      <c r="D214" s="196" t="str">
        <f>IFERROR(IF(tab_MP[[#This Row],[mp_subkategorie]]&lt;&gt;"",tab_MP[[#This Row],[mp_subkategorie]],""),"")</f>
        <v/>
      </c>
      <c r="E214" s="196" t="str">
        <f>IFERROR(IF(tab_MP[[#This Row],[mp_ort]]&lt;&gt;"",tab_MP[[#This Row],[mp_ort]],""),"")</f>
        <v/>
      </c>
      <c r="F214" s="369" t="str">
        <f>IFERROR(IF(tab_MP[[#This Row],[mp_beschreibung]]&lt;&gt;"",tab_MP[[#This Row],[mp_beschreibung]],""),"")</f>
        <v/>
      </c>
      <c r="G214" s="315" t="str">
        <f>IFERROR(IF(tab_MP[[#This Row],[prf_mp_ges]]&lt;&gt;"",tab_MP[[#This Row],[prf_mp_ges]],""),"")</f>
        <v/>
      </c>
      <c r="H214" s="362"/>
      <c r="I214" s="362"/>
      <c r="J214" s="363"/>
      <c r="K214" s="363"/>
      <c r="L214" s="208"/>
      <c r="M214" s="209"/>
      <c r="N214" s="106"/>
      <c r="O214" s="107" t="str">
        <f>IF(AND(tab_MD[[#This Row],[md_prf_erg]]&lt;&gt;"",tab_MD[[#This Row],[md_prf_bisher]]&gt;=0,tab_MD[[#This Row],[md_prf_zukunft]]&gt;=0),tab_MD[[#This Row],[md_prf_bisher]]+tab_MD[[#This Row],[md_prf_zukunft]],"")</f>
        <v/>
      </c>
      <c r="P214" s="297" t="str">
        <f>IF(tab_MD[[#This Row],[md_prf_erg]]="ja",tab_MD[[#This Row],[md_zuwf_bisher]],IF(tab_MD[[#This Row],[md_prf_erg]]="nein",0,IF(tab_MD[[#This Row],[md_prf_erg]]="teilweise",-1,"")))</f>
        <v/>
      </c>
      <c r="Q214" s="297" t="str">
        <f>IF(tab_MD[[#This Row],[md_prf_erg]]="ja",tab_MD[[#This Row],[md_zuwf_zukunft]],IF(tab_MD[[#This Row],[md_prf_erg]]="nein",0,IF(tab_MD[[#This Row],[md_prf_erg]]="teilweise",-1,"")))</f>
        <v/>
      </c>
      <c r="R214" s="110"/>
      <c r="S214" s="108" t="b">
        <f>AND(OR(AND(tab_MD[[#This Row],[md_zuwf_bisher]]="",tab_MD[[#This Row],[md_zuwf_zukunft]]=""),AND(OR(tab_MD[[#This Row],[md_zuwf_bisher]]&lt;&gt;"",tab_MD[[#This Row],[md_zuwf_zukunft]]&lt;&gt;""),tab_MD[[#This Row],[md_prf_erg]]&lt;&gt;"")),tab_MD[[#This Row],[md_prf_bisher]]&lt;&gt;-1,tab_MD[[#This Row],[md_prf_zukunft]]&lt;&gt;-1)</f>
        <v>1</v>
      </c>
      <c r="T214" s="219" t="str">
        <f>IF(tab_MD[[#This Row],[md_gegenstand]]&lt;&gt;"",IF(SUM(tab_MD[[#This Row],[md_kosten_bisher]:[md_zuwf_zukunft]])&gt;0,"ja","nein"),"")</f>
        <v/>
      </c>
    </row>
    <row r="215" spans="1:20" ht="48" hidden="1" customHeight="1" x14ac:dyDescent="0.3">
      <c r="A215" s="90">
        <f t="shared" si="4"/>
        <v>213</v>
      </c>
      <c r="B215" s="195" t="str">
        <f>IFERROR(IF(tab_MP[[#This Row],[mp_gegenstand]]&lt;&gt;"",tab_MP[[#This Row],[mp_gegenstand]],""),"")</f>
        <v/>
      </c>
      <c r="C215" s="196" t="str">
        <f>IFERROR(IF(tab_MP[[#This Row],[mp_kategorie]]&lt;&gt;"",tab_MP[[#This Row],[mp_kategorie]],""),"")</f>
        <v/>
      </c>
      <c r="D215" s="196" t="str">
        <f>IFERROR(IF(tab_MP[[#This Row],[mp_subkategorie]]&lt;&gt;"",tab_MP[[#This Row],[mp_subkategorie]],""),"")</f>
        <v/>
      </c>
      <c r="E215" s="196" t="str">
        <f>IFERROR(IF(tab_MP[[#This Row],[mp_ort]]&lt;&gt;"",tab_MP[[#This Row],[mp_ort]],""),"")</f>
        <v/>
      </c>
      <c r="F215" s="369" t="str">
        <f>IFERROR(IF(tab_MP[[#This Row],[mp_beschreibung]]&lt;&gt;"",tab_MP[[#This Row],[mp_beschreibung]],""),"")</f>
        <v/>
      </c>
      <c r="G215" s="315" t="str">
        <f>IFERROR(IF(tab_MP[[#This Row],[prf_mp_ges]]&lt;&gt;"",tab_MP[[#This Row],[prf_mp_ges]],""),"")</f>
        <v/>
      </c>
      <c r="H215" s="362"/>
      <c r="I215" s="362"/>
      <c r="J215" s="363"/>
      <c r="K215" s="363"/>
      <c r="L215" s="208"/>
      <c r="M215" s="209"/>
      <c r="N215" s="103"/>
      <c r="O215" s="104" t="str">
        <f>IF(AND(tab_MD[[#This Row],[md_prf_erg]]&lt;&gt;"",tab_MD[[#This Row],[md_prf_bisher]]&gt;=0,tab_MD[[#This Row],[md_prf_zukunft]]&gt;=0),tab_MD[[#This Row],[md_prf_bisher]]+tab_MD[[#This Row],[md_prf_zukunft]],"")</f>
        <v/>
      </c>
      <c r="P215" s="296" t="str">
        <f>IF(tab_MD[[#This Row],[md_prf_erg]]="ja",tab_MD[[#This Row],[md_zuwf_bisher]],IF(tab_MD[[#This Row],[md_prf_erg]]="nein",0,IF(tab_MD[[#This Row],[md_prf_erg]]="teilweise",-1,"")))</f>
        <v/>
      </c>
      <c r="Q215" s="296" t="str">
        <f>IF(tab_MD[[#This Row],[md_prf_erg]]="ja",tab_MD[[#This Row],[md_zuwf_zukunft]],IF(tab_MD[[#This Row],[md_prf_erg]]="nein",0,IF(tab_MD[[#This Row],[md_prf_erg]]="teilweise",-1,"")))</f>
        <v/>
      </c>
      <c r="R215" s="110"/>
      <c r="S215" s="109" t="b">
        <f>AND(OR(AND(tab_MD[[#This Row],[md_zuwf_bisher]]="",tab_MD[[#This Row],[md_zuwf_zukunft]]=""),AND(OR(tab_MD[[#This Row],[md_zuwf_bisher]]&lt;&gt;"",tab_MD[[#This Row],[md_zuwf_zukunft]]&lt;&gt;""),tab_MD[[#This Row],[md_prf_erg]]&lt;&gt;"")),tab_MD[[#This Row],[md_prf_bisher]]&lt;&gt;-1,tab_MD[[#This Row],[md_prf_zukunft]]&lt;&gt;-1)</f>
        <v>1</v>
      </c>
      <c r="T215" s="219" t="str">
        <f>IF(tab_MD[[#This Row],[md_gegenstand]]&lt;&gt;"",IF(SUM(tab_MD[[#This Row],[md_kosten_bisher]:[md_zuwf_zukunft]])&gt;0,"ja","nein"),"")</f>
        <v/>
      </c>
    </row>
    <row r="216" spans="1:20" ht="48" hidden="1" customHeight="1" x14ac:dyDescent="0.3">
      <c r="A216" s="90">
        <f t="shared" si="4"/>
        <v>214</v>
      </c>
      <c r="B216" s="195" t="str">
        <f>IFERROR(IF(tab_MP[[#This Row],[mp_gegenstand]]&lt;&gt;"",tab_MP[[#This Row],[mp_gegenstand]],""),"")</f>
        <v/>
      </c>
      <c r="C216" s="196" t="str">
        <f>IFERROR(IF(tab_MP[[#This Row],[mp_kategorie]]&lt;&gt;"",tab_MP[[#This Row],[mp_kategorie]],""),"")</f>
        <v/>
      </c>
      <c r="D216" s="196" t="str">
        <f>IFERROR(IF(tab_MP[[#This Row],[mp_subkategorie]]&lt;&gt;"",tab_MP[[#This Row],[mp_subkategorie]],""),"")</f>
        <v/>
      </c>
      <c r="E216" s="196" t="str">
        <f>IFERROR(IF(tab_MP[[#This Row],[mp_ort]]&lt;&gt;"",tab_MP[[#This Row],[mp_ort]],""),"")</f>
        <v/>
      </c>
      <c r="F216" s="369" t="str">
        <f>IFERROR(IF(tab_MP[[#This Row],[mp_beschreibung]]&lt;&gt;"",tab_MP[[#This Row],[mp_beschreibung]],""),"")</f>
        <v/>
      </c>
      <c r="G216" s="315" t="str">
        <f>IFERROR(IF(tab_MP[[#This Row],[prf_mp_ges]]&lt;&gt;"",tab_MP[[#This Row],[prf_mp_ges]],""),"")</f>
        <v/>
      </c>
      <c r="H216" s="362"/>
      <c r="I216" s="362"/>
      <c r="J216" s="363"/>
      <c r="K216" s="363"/>
      <c r="L216" s="208"/>
      <c r="M216" s="209"/>
      <c r="N216" s="106"/>
      <c r="O216" s="107" t="str">
        <f>IF(AND(tab_MD[[#This Row],[md_prf_erg]]&lt;&gt;"",tab_MD[[#This Row],[md_prf_bisher]]&gt;=0,tab_MD[[#This Row],[md_prf_zukunft]]&gt;=0),tab_MD[[#This Row],[md_prf_bisher]]+tab_MD[[#This Row],[md_prf_zukunft]],"")</f>
        <v/>
      </c>
      <c r="P216" s="297" t="str">
        <f>IF(tab_MD[[#This Row],[md_prf_erg]]="ja",tab_MD[[#This Row],[md_zuwf_bisher]],IF(tab_MD[[#This Row],[md_prf_erg]]="nein",0,IF(tab_MD[[#This Row],[md_prf_erg]]="teilweise",-1,"")))</f>
        <v/>
      </c>
      <c r="Q216" s="297" t="str">
        <f>IF(tab_MD[[#This Row],[md_prf_erg]]="ja",tab_MD[[#This Row],[md_zuwf_zukunft]],IF(tab_MD[[#This Row],[md_prf_erg]]="nein",0,IF(tab_MD[[#This Row],[md_prf_erg]]="teilweise",-1,"")))</f>
        <v/>
      </c>
      <c r="R216" s="110"/>
      <c r="S216" s="108" t="b">
        <f>AND(OR(AND(tab_MD[[#This Row],[md_zuwf_bisher]]="",tab_MD[[#This Row],[md_zuwf_zukunft]]=""),AND(OR(tab_MD[[#This Row],[md_zuwf_bisher]]&lt;&gt;"",tab_MD[[#This Row],[md_zuwf_zukunft]]&lt;&gt;""),tab_MD[[#This Row],[md_prf_erg]]&lt;&gt;"")),tab_MD[[#This Row],[md_prf_bisher]]&lt;&gt;-1,tab_MD[[#This Row],[md_prf_zukunft]]&lt;&gt;-1)</f>
        <v>1</v>
      </c>
      <c r="T216" s="219" t="str">
        <f>IF(tab_MD[[#This Row],[md_gegenstand]]&lt;&gt;"",IF(SUM(tab_MD[[#This Row],[md_kosten_bisher]:[md_zuwf_zukunft]])&gt;0,"ja","nein"),"")</f>
        <v/>
      </c>
    </row>
    <row r="217" spans="1:20" ht="48" hidden="1" customHeight="1" x14ac:dyDescent="0.3">
      <c r="A217" s="90">
        <f t="shared" si="4"/>
        <v>215</v>
      </c>
      <c r="B217" s="195" t="str">
        <f>IFERROR(IF(tab_MP[[#This Row],[mp_gegenstand]]&lt;&gt;"",tab_MP[[#This Row],[mp_gegenstand]],""),"")</f>
        <v/>
      </c>
      <c r="C217" s="196" t="str">
        <f>IFERROR(IF(tab_MP[[#This Row],[mp_kategorie]]&lt;&gt;"",tab_MP[[#This Row],[mp_kategorie]],""),"")</f>
        <v/>
      </c>
      <c r="D217" s="196" t="str">
        <f>IFERROR(IF(tab_MP[[#This Row],[mp_subkategorie]]&lt;&gt;"",tab_MP[[#This Row],[mp_subkategorie]],""),"")</f>
        <v/>
      </c>
      <c r="E217" s="196" t="str">
        <f>IFERROR(IF(tab_MP[[#This Row],[mp_ort]]&lt;&gt;"",tab_MP[[#This Row],[mp_ort]],""),"")</f>
        <v/>
      </c>
      <c r="F217" s="369" t="str">
        <f>IFERROR(IF(tab_MP[[#This Row],[mp_beschreibung]]&lt;&gt;"",tab_MP[[#This Row],[mp_beschreibung]],""),"")</f>
        <v/>
      </c>
      <c r="G217" s="315" t="str">
        <f>IFERROR(IF(tab_MP[[#This Row],[prf_mp_ges]]&lt;&gt;"",tab_MP[[#This Row],[prf_mp_ges]],""),"")</f>
        <v/>
      </c>
      <c r="H217" s="362"/>
      <c r="I217" s="362"/>
      <c r="J217" s="363"/>
      <c r="K217" s="363"/>
      <c r="L217" s="208"/>
      <c r="M217" s="209"/>
      <c r="N217" s="103"/>
      <c r="O217" s="104" t="str">
        <f>IF(AND(tab_MD[[#This Row],[md_prf_erg]]&lt;&gt;"",tab_MD[[#This Row],[md_prf_bisher]]&gt;=0,tab_MD[[#This Row],[md_prf_zukunft]]&gt;=0),tab_MD[[#This Row],[md_prf_bisher]]+tab_MD[[#This Row],[md_prf_zukunft]],"")</f>
        <v/>
      </c>
      <c r="P217" s="296" t="str">
        <f>IF(tab_MD[[#This Row],[md_prf_erg]]="ja",tab_MD[[#This Row],[md_zuwf_bisher]],IF(tab_MD[[#This Row],[md_prf_erg]]="nein",0,IF(tab_MD[[#This Row],[md_prf_erg]]="teilweise",-1,"")))</f>
        <v/>
      </c>
      <c r="Q217" s="296" t="str">
        <f>IF(tab_MD[[#This Row],[md_prf_erg]]="ja",tab_MD[[#This Row],[md_zuwf_zukunft]],IF(tab_MD[[#This Row],[md_prf_erg]]="nein",0,IF(tab_MD[[#This Row],[md_prf_erg]]="teilweise",-1,"")))</f>
        <v/>
      </c>
      <c r="R217" s="110"/>
      <c r="S217" s="109" t="b">
        <f>AND(OR(AND(tab_MD[[#This Row],[md_zuwf_bisher]]="",tab_MD[[#This Row],[md_zuwf_zukunft]]=""),AND(OR(tab_MD[[#This Row],[md_zuwf_bisher]]&lt;&gt;"",tab_MD[[#This Row],[md_zuwf_zukunft]]&lt;&gt;""),tab_MD[[#This Row],[md_prf_erg]]&lt;&gt;"")),tab_MD[[#This Row],[md_prf_bisher]]&lt;&gt;-1,tab_MD[[#This Row],[md_prf_zukunft]]&lt;&gt;-1)</f>
        <v>1</v>
      </c>
      <c r="T217" s="219" t="str">
        <f>IF(tab_MD[[#This Row],[md_gegenstand]]&lt;&gt;"",IF(SUM(tab_MD[[#This Row],[md_kosten_bisher]:[md_zuwf_zukunft]])&gt;0,"ja","nein"),"")</f>
        <v/>
      </c>
    </row>
    <row r="218" spans="1:20" ht="48" hidden="1" customHeight="1" x14ac:dyDescent="0.3">
      <c r="A218" s="90">
        <f t="shared" si="4"/>
        <v>216</v>
      </c>
      <c r="B218" s="195" t="str">
        <f>IFERROR(IF(tab_MP[[#This Row],[mp_gegenstand]]&lt;&gt;"",tab_MP[[#This Row],[mp_gegenstand]],""),"")</f>
        <v/>
      </c>
      <c r="C218" s="196" t="str">
        <f>IFERROR(IF(tab_MP[[#This Row],[mp_kategorie]]&lt;&gt;"",tab_MP[[#This Row],[mp_kategorie]],""),"")</f>
        <v/>
      </c>
      <c r="D218" s="196" t="str">
        <f>IFERROR(IF(tab_MP[[#This Row],[mp_subkategorie]]&lt;&gt;"",tab_MP[[#This Row],[mp_subkategorie]],""),"")</f>
        <v/>
      </c>
      <c r="E218" s="196" t="str">
        <f>IFERROR(IF(tab_MP[[#This Row],[mp_ort]]&lt;&gt;"",tab_MP[[#This Row],[mp_ort]],""),"")</f>
        <v/>
      </c>
      <c r="F218" s="369" t="str">
        <f>IFERROR(IF(tab_MP[[#This Row],[mp_beschreibung]]&lt;&gt;"",tab_MP[[#This Row],[mp_beschreibung]],""),"")</f>
        <v/>
      </c>
      <c r="G218" s="315" t="str">
        <f>IFERROR(IF(tab_MP[[#This Row],[prf_mp_ges]]&lt;&gt;"",tab_MP[[#This Row],[prf_mp_ges]],""),"")</f>
        <v/>
      </c>
      <c r="H218" s="362"/>
      <c r="I218" s="362"/>
      <c r="J218" s="363"/>
      <c r="K218" s="363"/>
      <c r="L218" s="208"/>
      <c r="M218" s="209"/>
      <c r="N218" s="106"/>
      <c r="O218" s="107" t="str">
        <f>IF(AND(tab_MD[[#This Row],[md_prf_erg]]&lt;&gt;"",tab_MD[[#This Row],[md_prf_bisher]]&gt;=0,tab_MD[[#This Row],[md_prf_zukunft]]&gt;=0),tab_MD[[#This Row],[md_prf_bisher]]+tab_MD[[#This Row],[md_prf_zukunft]],"")</f>
        <v/>
      </c>
      <c r="P218" s="297" t="str">
        <f>IF(tab_MD[[#This Row],[md_prf_erg]]="ja",tab_MD[[#This Row],[md_zuwf_bisher]],IF(tab_MD[[#This Row],[md_prf_erg]]="nein",0,IF(tab_MD[[#This Row],[md_prf_erg]]="teilweise",-1,"")))</f>
        <v/>
      </c>
      <c r="Q218" s="297" t="str">
        <f>IF(tab_MD[[#This Row],[md_prf_erg]]="ja",tab_MD[[#This Row],[md_zuwf_zukunft]],IF(tab_MD[[#This Row],[md_prf_erg]]="nein",0,IF(tab_MD[[#This Row],[md_prf_erg]]="teilweise",-1,"")))</f>
        <v/>
      </c>
      <c r="R218" s="110"/>
      <c r="S218" s="108" t="b">
        <f>AND(OR(AND(tab_MD[[#This Row],[md_zuwf_bisher]]="",tab_MD[[#This Row],[md_zuwf_zukunft]]=""),AND(OR(tab_MD[[#This Row],[md_zuwf_bisher]]&lt;&gt;"",tab_MD[[#This Row],[md_zuwf_zukunft]]&lt;&gt;""),tab_MD[[#This Row],[md_prf_erg]]&lt;&gt;"")),tab_MD[[#This Row],[md_prf_bisher]]&lt;&gt;-1,tab_MD[[#This Row],[md_prf_zukunft]]&lt;&gt;-1)</f>
        <v>1</v>
      </c>
      <c r="T218" s="219" t="str">
        <f>IF(tab_MD[[#This Row],[md_gegenstand]]&lt;&gt;"",IF(SUM(tab_MD[[#This Row],[md_kosten_bisher]:[md_zuwf_zukunft]])&gt;0,"ja","nein"),"")</f>
        <v/>
      </c>
    </row>
    <row r="219" spans="1:20" ht="48" hidden="1" customHeight="1" x14ac:dyDescent="0.3">
      <c r="A219" s="90">
        <f t="shared" si="4"/>
        <v>217</v>
      </c>
      <c r="B219" s="195" t="str">
        <f>IFERROR(IF(tab_MP[[#This Row],[mp_gegenstand]]&lt;&gt;"",tab_MP[[#This Row],[mp_gegenstand]],""),"")</f>
        <v/>
      </c>
      <c r="C219" s="196" t="str">
        <f>IFERROR(IF(tab_MP[[#This Row],[mp_kategorie]]&lt;&gt;"",tab_MP[[#This Row],[mp_kategorie]],""),"")</f>
        <v/>
      </c>
      <c r="D219" s="196" t="str">
        <f>IFERROR(IF(tab_MP[[#This Row],[mp_subkategorie]]&lt;&gt;"",tab_MP[[#This Row],[mp_subkategorie]],""),"")</f>
        <v/>
      </c>
      <c r="E219" s="196" t="str">
        <f>IFERROR(IF(tab_MP[[#This Row],[mp_ort]]&lt;&gt;"",tab_MP[[#This Row],[mp_ort]],""),"")</f>
        <v/>
      </c>
      <c r="F219" s="369" t="str">
        <f>IFERROR(IF(tab_MP[[#This Row],[mp_beschreibung]]&lt;&gt;"",tab_MP[[#This Row],[mp_beschreibung]],""),"")</f>
        <v/>
      </c>
      <c r="G219" s="315" t="str">
        <f>IFERROR(IF(tab_MP[[#This Row],[prf_mp_ges]]&lt;&gt;"",tab_MP[[#This Row],[prf_mp_ges]],""),"")</f>
        <v/>
      </c>
      <c r="H219" s="362"/>
      <c r="I219" s="362"/>
      <c r="J219" s="363"/>
      <c r="K219" s="363"/>
      <c r="L219" s="208"/>
      <c r="M219" s="209"/>
      <c r="N219" s="103"/>
      <c r="O219" s="104" t="str">
        <f>IF(AND(tab_MD[[#This Row],[md_prf_erg]]&lt;&gt;"",tab_MD[[#This Row],[md_prf_bisher]]&gt;=0,tab_MD[[#This Row],[md_prf_zukunft]]&gt;=0),tab_MD[[#This Row],[md_prf_bisher]]+tab_MD[[#This Row],[md_prf_zukunft]],"")</f>
        <v/>
      </c>
      <c r="P219" s="296" t="str">
        <f>IF(tab_MD[[#This Row],[md_prf_erg]]="ja",tab_MD[[#This Row],[md_zuwf_bisher]],IF(tab_MD[[#This Row],[md_prf_erg]]="nein",0,IF(tab_MD[[#This Row],[md_prf_erg]]="teilweise",-1,"")))</f>
        <v/>
      </c>
      <c r="Q219" s="296" t="str">
        <f>IF(tab_MD[[#This Row],[md_prf_erg]]="ja",tab_MD[[#This Row],[md_zuwf_zukunft]],IF(tab_MD[[#This Row],[md_prf_erg]]="nein",0,IF(tab_MD[[#This Row],[md_prf_erg]]="teilweise",-1,"")))</f>
        <v/>
      </c>
      <c r="R219" s="110"/>
      <c r="S219" s="109" t="b">
        <f>AND(OR(AND(tab_MD[[#This Row],[md_zuwf_bisher]]="",tab_MD[[#This Row],[md_zuwf_zukunft]]=""),AND(OR(tab_MD[[#This Row],[md_zuwf_bisher]]&lt;&gt;"",tab_MD[[#This Row],[md_zuwf_zukunft]]&lt;&gt;""),tab_MD[[#This Row],[md_prf_erg]]&lt;&gt;"")),tab_MD[[#This Row],[md_prf_bisher]]&lt;&gt;-1,tab_MD[[#This Row],[md_prf_zukunft]]&lt;&gt;-1)</f>
        <v>1</v>
      </c>
      <c r="T219" s="219" t="str">
        <f>IF(tab_MD[[#This Row],[md_gegenstand]]&lt;&gt;"",IF(SUM(tab_MD[[#This Row],[md_kosten_bisher]:[md_zuwf_zukunft]])&gt;0,"ja","nein"),"")</f>
        <v/>
      </c>
    </row>
    <row r="220" spans="1:20" ht="48" hidden="1" customHeight="1" x14ac:dyDescent="0.3">
      <c r="A220" s="90">
        <f t="shared" si="4"/>
        <v>218</v>
      </c>
      <c r="B220" s="195" t="str">
        <f>IFERROR(IF(tab_MP[[#This Row],[mp_gegenstand]]&lt;&gt;"",tab_MP[[#This Row],[mp_gegenstand]],""),"")</f>
        <v/>
      </c>
      <c r="C220" s="196" t="str">
        <f>IFERROR(IF(tab_MP[[#This Row],[mp_kategorie]]&lt;&gt;"",tab_MP[[#This Row],[mp_kategorie]],""),"")</f>
        <v/>
      </c>
      <c r="D220" s="196" t="str">
        <f>IFERROR(IF(tab_MP[[#This Row],[mp_subkategorie]]&lt;&gt;"",tab_MP[[#This Row],[mp_subkategorie]],""),"")</f>
        <v/>
      </c>
      <c r="E220" s="196" t="str">
        <f>IFERROR(IF(tab_MP[[#This Row],[mp_ort]]&lt;&gt;"",tab_MP[[#This Row],[mp_ort]],""),"")</f>
        <v/>
      </c>
      <c r="F220" s="369" t="str">
        <f>IFERROR(IF(tab_MP[[#This Row],[mp_beschreibung]]&lt;&gt;"",tab_MP[[#This Row],[mp_beschreibung]],""),"")</f>
        <v/>
      </c>
      <c r="G220" s="315" t="str">
        <f>IFERROR(IF(tab_MP[[#This Row],[prf_mp_ges]]&lt;&gt;"",tab_MP[[#This Row],[prf_mp_ges]],""),"")</f>
        <v/>
      </c>
      <c r="H220" s="362"/>
      <c r="I220" s="362"/>
      <c r="J220" s="363"/>
      <c r="K220" s="363"/>
      <c r="L220" s="208"/>
      <c r="M220" s="209"/>
      <c r="N220" s="106"/>
      <c r="O220" s="107" t="str">
        <f>IF(AND(tab_MD[[#This Row],[md_prf_erg]]&lt;&gt;"",tab_MD[[#This Row],[md_prf_bisher]]&gt;=0,tab_MD[[#This Row],[md_prf_zukunft]]&gt;=0),tab_MD[[#This Row],[md_prf_bisher]]+tab_MD[[#This Row],[md_prf_zukunft]],"")</f>
        <v/>
      </c>
      <c r="P220" s="297" t="str">
        <f>IF(tab_MD[[#This Row],[md_prf_erg]]="ja",tab_MD[[#This Row],[md_zuwf_bisher]],IF(tab_MD[[#This Row],[md_prf_erg]]="nein",0,IF(tab_MD[[#This Row],[md_prf_erg]]="teilweise",-1,"")))</f>
        <v/>
      </c>
      <c r="Q220" s="297" t="str">
        <f>IF(tab_MD[[#This Row],[md_prf_erg]]="ja",tab_MD[[#This Row],[md_zuwf_zukunft]],IF(tab_MD[[#This Row],[md_prf_erg]]="nein",0,IF(tab_MD[[#This Row],[md_prf_erg]]="teilweise",-1,"")))</f>
        <v/>
      </c>
      <c r="R220" s="110"/>
      <c r="S220" s="108" t="b">
        <f>AND(OR(AND(tab_MD[[#This Row],[md_zuwf_bisher]]="",tab_MD[[#This Row],[md_zuwf_zukunft]]=""),AND(OR(tab_MD[[#This Row],[md_zuwf_bisher]]&lt;&gt;"",tab_MD[[#This Row],[md_zuwf_zukunft]]&lt;&gt;""),tab_MD[[#This Row],[md_prf_erg]]&lt;&gt;"")),tab_MD[[#This Row],[md_prf_bisher]]&lt;&gt;-1,tab_MD[[#This Row],[md_prf_zukunft]]&lt;&gt;-1)</f>
        <v>1</v>
      </c>
      <c r="T220" s="219" t="str">
        <f>IF(tab_MD[[#This Row],[md_gegenstand]]&lt;&gt;"",IF(SUM(tab_MD[[#This Row],[md_kosten_bisher]:[md_zuwf_zukunft]])&gt;0,"ja","nein"),"")</f>
        <v/>
      </c>
    </row>
    <row r="221" spans="1:20" ht="48" hidden="1" customHeight="1" x14ac:dyDescent="0.3">
      <c r="A221" s="90">
        <f t="shared" si="4"/>
        <v>219</v>
      </c>
      <c r="B221" s="195" t="str">
        <f>IFERROR(IF(tab_MP[[#This Row],[mp_gegenstand]]&lt;&gt;"",tab_MP[[#This Row],[mp_gegenstand]],""),"")</f>
        <v/>
      </c>
      <c r="C221" s="196" t="str">
        <f>IFERROR(IF(tab_MP[[#This Row],[mp_kategorie]]&lt;&gt;"",tab_MP[[#This Row],[mp_kategorie]],""),"")</f>
        <v/>
      </c>
      <c r="D221" s="196" t="str">
        <f>IFERROR(IF(tab_MP[[#This Row],[mp_subkategorie]]&lt;&gt;"",tab_MP[[#This Row],[mp_subkategorie]],""),"")</f>
        <v/>
      </c>
      <c r="E221" s="196" t="str">
        <f>IFERROR(IF(tab_MP[[#This Row],[mp_ort]]&lt;&gt;"",tab_MP[[#This Row],[mp_ort]],""),"")</f>
        <v/>
      </c>
      <c r="F221" s="369" t="str">
        <f>IFERROR(IF(tab_MP[[#This Row],[mp_beschreibung]]&lt;&gt;"",tab_MP[[#This Row],[mp_beschreibung]],""),"")</f>
        <v/>
      </c>
      <c r="G221" s="315" t="str">
        <f>IFERROR(IF(tab_MP[[#This Row],[prf_mp_ges]]&lt;&gt;"",tab_MP[[#This Row],[prf_mp_ges]],""),"")</f>
        <v/>
      </c>
      <c r="H221" s="362"/>
      <c r="I221" s="362"/>
      <c r="J221" s="363"/>
      <c r="K221" s="363"/>
      <c r="L221" s="208"/>
      <c r="M221" s="209"/>
      <c r="N221" s="103"/>
      <c r="O221" s="104" t="str">
        <f>IF(AND(tab_MD[[#This Row],[md_prf_erg]]&lt;&gt;"",tab_MD[[#This Row],[md_prf_bisher]]&gt;=0,tab_MD[[#This Row],[md_prf_zukunft]]&gt;=0),tab_MD[[#This Row],[md_prf_bisher]]+tab_MD[[#This Row],[md_prf_zukunft]],"")</f>
        <v/>
      </c>
      <c r="P221" s="296" t="str">
        <f>IF(tab_MD[[#This Row],[md_prf_erg]]="ja",tab_MD[[#This Row],[md_zuwf_bisher]],IF(tab_MD[[#This Row],[md_prf_erg]]="nein",0,IF(tab_MD[[#This Row],[md_prf_erg]]="teilweise",-1,"")))</f>
        <v/>
      </c>
      <c r="Q221" s="296" t="str">
        <f>IF(tab_MD[[#This Row],[md_prf_erg]]="ja",tab_MD[[#This Row],[md_zuwf_zukunft]],IF(tab_MD[[#This Row],[md_prf_erg]]="nein",0,IF(tab_MD[[#This Row],[md_prf_erg]]="teilweise",-1,"")))</f>
        <v/>
      </c>
      <c r="R221" s="110"/>
      <c r="S221" s="109" t="b">
        <f>AND(OR(AND(tab_MD[[#This Row],[md_zuwf_bisher]]="",tab_MD[[#This Row],[md_zuwf_zukunft]]=""),AND(OR(tab_MD[[#This Row],[md_zuwf_bisher]]&lt;&gt;"",tab_MD[[#This Row],[md_zuwf_zukunft]]&lt;&gt;""),tab_MD[[#This Row],[md_prf_erg]]&lt;&gt;"")),tab_MD[[#This Row],[md_prf_bisher]]&lt;&gt;-1,tab_MD[[#This Row],[md_prf_zukunft]]&lt;&gt;-1)</f>
        <v>1</v>
      </c>
      <c r="T221" s="219" t="str">
        <f>IF(tab_MD[[#This Row],[md_gegenstand]]&lt;&gt;"",IF(SUM(tab_MD[[#This Row],[md_kosten_bisher]:[md_zuwf_zukunft]])&gt;0,"ja","nein"),"")</f>
        <v/>
      </c>
    </row>
    <row r="222" spans="1:20" ht="48" hidden="1" customHeight="1" x14ac:dyDescent="0.3">
      <c r="A222" s="90">
        <f t="shared" si="4"/>
        <v>220</v>
      </c>
      <c r="B222" s="195" t="str">
        <f>IFERROR(IF(tab_MP[[#This Row],[mp_gegenstand]]&lt;&gt;"",tab_MP[[#This Row],[mp_gegenstand]],""),"")</f>
        <v/>
      </c>
      <c r="C222" s="196" t="str">
        <f>IFERROR(IF(tab_MP[[#This Row],[mp_kategorie]]&lt;&gt;"",tab_MP[[#This Row],[mp_kategorie]],""),"")</f>
        <v/>
      </c>
      <c r="D222" s="196" t="str">
        <f>IFERROR(IF(tab_MP[[#This Row],[mp_subkategorie]]&lt;&gt;"",tab_MP[[#This Row],[mp_subkategorie]],""),"")</f>
        <v/>
      </c>
      <c r="E222" s="196" t="str">
        <f>IFERROR(IF(tab_MP[[#This Row],[mp_ort]]&lt;&gt;"",tab_MP[[#This Row],[mp_ort]],""),"")</f>
        <v/>
      </c>
      <c r="F222" s="369" t="str">
        <f>IFERROR(IF(tab_MP[[#This Row],[mp_beschreibung]]&lt;&gt;"",tab_MP[[#This Row],[mp_beschreibung]],""),"")</f>
        <v/>
      </c>
      <c r="G222" s="315" t="str">
        <f>IFERROR(IF(tab_MP[[#This Row],[prf_mp_ges]]&lt;&gt;"",tab_MP[[#This Row],[prf_mp_ges]],""),"")</f>
        <v/>
      </c>
      <c r="H222" s="362"/>
      <c r="I222" s="362"/>
      <c r="J222" s="363"/>
      <c r="K222" s="363"/>
      <c r="L222" s="208"/>
      <c r="M222" s="209"/>
      <c r="N222" s="106"/>
      <c r="O222" s="107" t="str">
        <f>IF(AND(tab_MD[[#This Row],[md_prf_erg]]&lt;&gt;"",tab_MD[[#This Row],[md_prf_bisher]]&gt;=0,tab_MD[[#This Row],[md_prf_zukunft]]&gt;=0),tab_MD[[#This Row],[md_prf_bisher]]+tab_MD[[#This Row],[md_prf_zukunft]],"")</f>
        <v/>
      </c>
      <c r="P222" s="297" t="str">
        <f>IF(tab_MD[[#This Row],[md_prf_erg]]="ja",tab_MD[[#This Row],[md_zuwf_bisher]],IF(tab_MD[[#This Row],[md_prf_erg]]="nein",0,IF(tab_MD[[#This Row],[md_prf_erg]]="teilweise",-1,"")))</f>
        <v/>
      </c>
      <c r="Q222" s="297" t="str">
        <f>IF(tab_MD[[#This Row],[md_prf_erg]]="ja",tab_MD[[#This Row],[md_zuwf_zukunft]],IF(tab_MD[[#This Row],[md_prf_erg]]="nein",0,IF(tab_MD[[#This Row],[md_prf_erg]]="teilweise",-1,"")))</f>
        <v/>
      </c>
      <c r="R222" s="110"/>
      <c r="S222" s="108" t="b">
        <f>AND(OR(AND(tab_MD[[#This Row],[md_zuwf_bisher]]="",tab_MD[[#This Row],[md_zuwf_zukunft]]=""),AND(OR(tab_MD[[#This Row],[md_zuwf_bisher]]&lt;&gt;"",tab_MD[[#This Row],[md_zuwf_zukunft]]&lt;&gt;""),tab_MD[[#This Row],[md_prf_erg]]&lt;&gt;"")),tab_MD[[#This Row],[md_prf_bisher]]&lt;&gt;-1,tab_MD[[#This Row],[md_prf_zukunft]]&lt;&gt;-1)</f>
        <v>1</v>
      </c>
      <c r="T222" s="219" t="str">
        <f>IF(tab_MD[[#This Row],[md_gegenstand]]&lt;&gt;"",IF(SUM(tab_MD[[#This Row],[md_kosten_bisher]:[md_zuwf_zukunft]])&gt;0,"ja","nein"),"")</f>
        <v/>
      </c>
    </row>
    <row r="223" spans="1:20" ht="48" hidden="1" customHeight="1" x14ac:dyDescent="0.3">
      <c r="A223" s="90">
        <f t="shared" si="4"/>
        <v>221</v>
      </c>
      <c r="B223" s="195" t="str">
        <f>IFERROR(IF(tab_MP[[#This Row],[mp_gegenstand]]&lt;&gt;"",tab_MP[[#This Row],[mp_gegenstand]],""),"")</f>
        <v/>
      </c>
      <c r="C223" s="196" t="str">
        <f>IFERROR(IF(tab_MP[[#This Row],[mp_kategorie]]&lt;&gt;"",tab_MP[[#This Row],[mp_kategorie]],""),"")</f>
        <v/>
      </c>
      <c r="D223" s="196" t="str">
        <f>IFERROR(IF(tab_MP[[#This Row],[mp_subkategorie]]&lt;&gt;"",tab_MP[[#This Row],[mp_subkategorie]],""),"")</f>
        <v/>
      </c>
      <c r="E223" s="196" t="str">
        <f>IFERROR(IF(tab_MP[[#This Row],[mp_ort]]&lt;&gt;"",tab_MP[[#This Row],[mp_ort]],""),"")</f>
        <v/>
      </c>
      <c r="F223" s="369" t="str">
        <f>IFERROR(IF(tab_MP[[#This Row],[mp_beschreibung]]&lt;&gt;"",tab_MP[[#This Row],[mp_beschreibung]],""),"")</f>
        <v/>
      </c>
      <c r="G223" s="315" t="str">
        <f>IFERROR(IF(tab_MP[[#This Row],[prf_mp_ges]]&lt;&gt;"",tab_MP[[#This Row],[prf_mp_ges]],""),"")</f>
        <v/>
      </c>
      <c r="H223" s="362"/>
      <c r="I223" s="362"/>
      <c r="J223" s="363"/>
      <c r="K223" s="363"/>
      <c r="L223" s="208"/>
      <c r="M223" s="209"/>
      <c r="N223" s="103"/>
      <c r="O223" s="104" t="str">
        <f>IF(AND(tab_MD[[#This Row],[md_prf_erg]]&lt;&gt;"",tab_MD[[#This Row],[md_prf_bisher]]&gt;=0,tab_MD[[#This Row],[md_prf_zukunft]]&gt;=0),tab_MD[[#This Row],[md_prf_bisher]]+tab_MD[[#This Row],[md_prf_zukunft]],"")</f>
        <v/>
      </c>
      <c r="P223" s="296" t="str">
        <f>IF(tab_MD[[#This Row],[md_prf_erg]]="ja",tab_MD[[#This Row],[md_zuwf_bisher]],IF(tab_MD[[#This Row],[md_prf_erg]]="nein",0,IF(tab_MD[[#This Row],[md_prf_erg]]="teilweise",-1,"")))</f>
        <v/>
      </c>
      <c r="Q223" s="296" t="str">
        <f>IF(tab_MD[[#This Row],[md_prf_erg]]="ja",tab_MD[[#This Row],[md_zuwf_zukunft]],IF(tab_MD[[#This Row],[md_prf_erg]]="nein",0,IF(tab_MD[[#This Row],[md_prf_erg]]="teilweise",-1,"")))</f>
        <v/>
      </c>
      <c r="R223" s="110"/>
      <c r="S223" s="109" t="b">
        <f>AND(OR(AND(tab_MD[[#This Row],[md_zuwf_bisher]]="",tab_MD[[#This Row],[md_zuwf_zukunft]]=""),AND(OR(tab_MD[[#This Row],[md_zuwf_bisher]]&lt;&gt;"",tab_MD[[#This Row],[md_zuwf_zukunft]]&lt;&gt;""),tab_MD[[#This Row],[md_prf_erg]]&lt;&gt;"")),tab_MD[[#This Row],[md_prf_bisher]]&lt;&gt;-1,tab_MD[[#This Row],[md_prf_zukunft]]&lt;&gt;-1)</f>
        <v>1</v>
      </c>
      <c r="T223" s="219" t="str">
        <f>IF(tab_MD[[#This Row],[md_gegenstand]]&lt;&gt;"",IF(SUM(tab_MD[[#This Row],[md_kosten_bisher]:[md_zuwf_zukunft]])&gt;0,"ja","nein"),"")</f>
        <v/>
      </c>
    </row>
    <row r="224" spans="1:20" ht="48" hidden="1" customHeight="1" x14ac:dyDescent="0.3">
      <c r="A224" s="90">
        <f t="shared" si="4"/>
        <v>222</v>
      </c>
      <c r="B224" s="195" t="str">
        <f>IFERROR(IF(tab_MP[[#This Row],[mp_gegenstand]]&lt;&gt;"",tab_MP[[#This Row],[mp_gegenstand]],""),"")</f>
        <v/>
      </c>
      <c r="C224" s="196" t="str">
        <f>IFERROR(IF(tab_MP[[#This Row],[mp_kategorie]]&lt;&gt;"",tab_MP[[#This Row],[mp_kategorie]],""),"")</f>
        <v/>
      </c>
      <c r="D224" s="196" t="str">
        <f>IFERROR(IF(tab_MP[[#This Row],[mp_subkategorie]]&lt;&gt;"",tab_MP[[#This Row],[mp_subkategorie]],""),"")</f>
        <v/>
      </c>
      <c r="E224" s="196" t="str">
        <f>IFERROR(IF(tab_MP[[#This Row],[mp_ort]]&lt;&gt;"",tab_MP[[#This Row],[mp_ort]],""),"")</f>
        <v/>
      </c>
      <c r="F224" s="369" t="str">
        <f>IFERROR(IF(tab_MP[[#This Row],[mp_beschreibung]]&lt;&gt;"",tab_MP[[#This Row],[mp_beschreibung]],""),"")</f>
        <v/>
      </c>
      <c r="G224" s="315" t="str">
        <f>IFERROR(IF(tab_MP[[#This Row],[prf_mp_ges]]&lt;&gt;"",tab_MP[[#This Row],[prf_mp_ges]],""),"")</f>
        <v/>
      </c>
      <c r="H224" s="362"/>
      <c r="I224" s="362"/>
      <c r="J224" s="363"/>
      <c r="K224" s="363"/>
      <c r="L224" s="208"/>
      <c r="M224" s="209"/>
      <c r="N224" s="106"/>
      <c r="O224" s="107" t="str">
        <f>IF(AND(tab_MD[[#This Row],[md_prf_erg]]&lt;&gt;"",tab_MD[[#This Row],[md_prf_bisher]]&gt;=0,tab_MD[[#This Row],[md_prf_zukunft]]&gt;=0),tab_MD[[#This Row],[md_prf_bisher]]+tab_MD[[#This Row],[md_prf_zukunft]],"")</f>
        <v/>
      </c>
      <c r="P224" s="297" t="str">
        <f>IF(tab_MD[[#This Row],[md_prf_erg]]="ja",tab_MD[[#This Row],[md_zuwf_bisher]],IF(tab_MD[[#This Row],[md_prf_erg]]="nein",0,IF(tab_MD[[#This Row],[md_prf_erg]]="teilweise",-1,"")))</f>
        <v/>
      </c>
      <c r="Q224" s="297" t="str">
        <f>IF(tab_MD[[#This Row],[md_prf_erg]]="ja",tab_MD[[#This Row],[md_zuwf_zukunft]],IF(tab_MD[[#This Row],[md_prf_erg]]="nein",0,IF(tab_MD[[#This Row],[md_prf_erg]]="teilweise",-1,"")))</f>
        <v/>
      </c>
      <c r="R224" s="110"/>
      <c r="S224" s="108" t="b">
        <f>AND(OR(AND(tab_MD[[#This Row],[md_zuwf_bisher]]="",tab_MD[[#This Row],[md_zuwf_zukunft]]=""),AND(OR(tab_MD[[#This Row],[md_zuwf_bisher]]&lt;&gt;"",tab_MD[[#This Row],[md_zuwf_zukunft]]&lt;&gt;""),tab_MD[[#This Row],[md_prf_erg]]&lt;&gt;"")),tab_MD[[#This Row],[md_prf_bisher]]&lt;&gt;-1,tab_MD[[#This Row],[md_prf_zukunft]]&lt;&gt;-1)</f>
        <v>1</v>
      </c>
      <c r="T224" s="219" t="str">
        <f>IF(tab_MD[[#This Row],[md_gegenstand]]&lt;&gt;"",IF(SUM(tab_MD[[#This Row],[md_kosten_bisher]:[md_zuwf_zukunft]])&gt;0,"ja","nein"),"")</f>
        <v/>
      </c>
    </row>
    <row r="225" spans="1:20" ht="48" hidden="1" customHeight="1" x14ac:dyDescent="0.3">
      <c r="A225" s="90">
        <f t="shared" si="4"/>
        <v>223</v>
      </c>
      <c r="B225" s="195" t="str">
        <f>IFERROR(IF(tab_MP[[#This Row],[mp_gegenstand]]&lt;&gt;"",tab_MP[[#This Row],[mp_gegenstand]],""),"")</f>
        <v/>
      </c>
      <c r="C225" s="196" t="str">
        <f>IFERROR(IF(tab_MP[[#This Row],[mp_kategorie]]&lt;&gt;"",tab_MP[[#This Row],[mp_kategorie]],""),"")</f>
        <v/>
      </c>
      <c r="D225" s="196" t="str">
        <f>IFERROR(IF(tab_MP[[#This Row],[mp_subkategorie]]&lt;&gt;"",tab_MP[[#This Row],[mp_subkategorie]],""),"")</f>
        <v/>
      </c>
      <c r="E225" s="196" t="str">
        <f>IFERROR(IF(tab_MP[[#This Row],[mp_ort]]&lt;&gt;"",tab_MP[[#This Row],[mp_ort]],""),"")</f>
        <v/>
      </c>
      <c r="F225" s="369" t="str">
        <f>IFERROR(IF(tab_MP[[#This Row],[mp_beschreibung]]&lt;&gt;"",tab_MP[[#This Row],[mp_beschreibung]],""),"")</f>
        <v/>
      </c>
      <c r="G225" s="315" t="str">
        <f>IFERROR(IF(tab_MP[[#This Row],[prf_mp_ges]]&lt;&gt;"",tab_MP[[#This Row],[prf_mp_ges]],""),"")</f>
        <v/>
      </c>
      <c r="H225" s="362"/>
      <c r="I225" s="362"/>
      <c r="J225" s="363"/>
      <c r="K225" s="363"/>
      <c r="L225" s="208"/>
      <c r="M225" s="209"/>
      <c r="N225" s="103"/>
      <c r="O225" s="104" t="str">
        <f>IF(AND(tab_MD[[#This Row],[md_prf_erg]]&lt;&gt;"",tab_MD[[#This Row],[md_prf_bisher]]&gt;=0,tab_MD[[#This Row],[md_prf_zukunft]]&gt;=0),tab_MD[[#This Row],[md_prf_bisher]]+tab_MD[[#This Row],[md_prf_zukunft]],"")</f>
        <v/>
      </c>
      <c r="P225" s="296" t="str">
        <f>IF(tab_MD[[#This Row],[md_prf_erg]]="ja",tab_MD[[#This Row],[md_zuwf_bisher]],IF(tab_MD[[#This Row],[md_prf_erg]]="nein",0,IF(tab_MD[[#This Row],[md_prf_erg]]="teilweise",-1,"")))</f>
        <v/>
      </c>
      <c r="Q225" s="296" t="str">
        <f>IF(tab_MD[[#This Row],[md_prf_erg]]="ja",tab_MD[[#This Row],[md_zuwf_zukunft]],IF(tab_MD[[#This Row],[md_prf_erg]]="nein",0,IF(tab_MD[[#This Row],[md_prf_erg]]="teilweise",-1,"")))</f>
        <v/>
      </c>
      <c r="R225" s="110"/>
      <c r="S225" s="109" t="b">
        <f>AND(OR(AND(tab_MD[[#This Row],[md_zuwf_bisher]]="",tab_MD[[#This Row],[md_zuwf_zukunft]]=""),AND(OR(tab_MD[[#This Row],[md_zuwf_bisher]]&lt;&gt;"",tab_MD[[#This Row],[md_zuwf_zukunft]]&lt;&gt;""),tab_MD[[#This Row],[md_prf_erg]]&lt;&gt;"")),tab_MD[[#This Row],[md_prf_bisher]]&lt;&gt;-1,tab_MD[[#This Row],[md_prf_zukunft]]&lt;&gt;-1)</f>
        <v>1</v>
      </c>
      <c r="T225" s="219" t="str">
        <f>IF(tab_MD[[#This Row],[md_gegenstand]]&lt;&gt;"",IF(SUM(tab_MD[[#This Row],[md_kosten_bisher]:[md_zuwf_zukunft]])&gt;0,"ja","nein"),"")</f>
        <v/>
      </c>
    </row>
    <row r="226" spans="1:20" ht="48" hidden="1" customHeight="1" x14ac:dyDescent="0.3">
      <c r="A226" s="90">
        <f t="shared" si="4"/>
        <v>224</v>
      </c>
      <c r="B226" s="195" t="str">
        <f>IFERROR(IF(tab_MP[[#This Row],[mp_gegenstand]]&lt;&gt;"",tab_MP[[#This Row],[mp_gegenstand]],""),"")</f>
        <v/>
      </c>
      <c r="C226" s="196" t="str">
        <f>IFERROR(IF(tab_MP[[#This Row],[mp_kategorie]]&lt;&gt;"",tab_MP[[#This Row],[mp_kategorie]],""),"")</f>
        <v/>
      </c>
      <c r="D226" s="196" t="str">
        <f>IFERROR(IF(tab_MP[[#This Row],[mp_subkategorie]]&lt;&gt;"",tab_MP[[#This Row],[mp_subkategorie]],""),"")</f>
        <v/>
      </c>
      <c r="E226" s="196" t="str">
        <f>IFERROR(IF(tab_MP[[#This Row],[mp_ort]]&lt;&gt;"",tab_MP[[#This Row],[mp_ort]],""),"")</f>
        <v/>
      </c>
      <c r="F226" s="369" t="str">
        <f>IFERROR(IF(tab_MP[[#This Row],[mp_beschreibung]]&lt;&gt;"",tab_MP[[#This Row],[mp_beschreibung]],""),"")</f>
        <v/>
      </c>
      <c r="G226" s="315" t="str">
        <f>IFERROR(IF(tab_MP[[#This Row],[prf_mp_ges]]&lt;&gt;"",tab_MP[[#This Row],[prf_mp_ges]],""),"")</f>
        <v/>
      </c>
      <c r="H226" s="362"/>
      <c r="I226" s="362"/>
      <c r="J226" s="363"/>
      <c r="K226" s="363"/>
      <c r="L226" s="208"/>
      <c r="M226" s="209"/>
      <c r="N226" s="106"/>
      <c r="O226" s="107" t="str">
        <f>IF(AND(tab_MD[[#This Row],[md_prf_erg]]&lt;&gt;"",tab_MD[[#This Row],[md_prf_bisher]]&gt;=0,tab_MD[[#This Row],[md_prf_zukunft]]&gt;=0),tab_MD[[#This Row],[md_prf_bisher]]+tab_MD[[#This Row],[md_prf_zukunft]],"")</f>
        <v/>
      </c>
      <c r="P226" s="297" t="str">
        <f>IF(tab_MD[[#This Row],[md_prf_erg]]="ja",tab_MD[[#This Row],[md_zuwf_bisher]],IF(tab_MD[[#This Row],[md_prf_erg]]="nein",0,IF(tab_MD[[#This Row],[md_prf_erg]]="teilweise",-1,"")))</f>
        <v/>
      </c>
      <c r="Q226" s="297" t="str">
        <f>IF(tab_MD[[#This Row],[md_prf_erg]]="ja",tab_MD[[#This Row],[md_zuwf_zukunft]],IF(tab_MD[[#This Row],[md_prf_erg]]="nein",0,IF(tab_MD[[#This Row],[md_prf_erg]]="teilweise",-1,"")))</f>
        <v/>
      </c>
      <c r="R226" s="110"/>
      <c r="S226" s="108" t="b">
        <f>AND(OR(AND(tab_MD[[#This Row],[md_zuwf_bisher]]="",tab_MD[[#This Row],[md_zuwf_zukunft]]=""),AND(OR(tab_MD[[#This Row],[md_zuwf_bisher]]&lt;&gt;"",tab_MD[[#This Row],[md_zuwf_zukunft]]&lt;&gt;""),tab_MD[[#This Row],[md_prf_erg]]&lt;&gt;"")),tab_MD[[#This Row],[md_prf_bisher]]&lt;&gt;-1,tab_MD[[#This Row],[md_prf_zukunft]]&lt;&gt;-1)</f>
        <v>1</v>
      </c>
      <c r="T226" s="219" t="str">
        <f>IF(tab_MD[[#This Row],[md_gegenstand]]&lt;&gt;"",IF(SUM(tab_MD[[#This Row],[md_kosten_bisher]:[md_zuwf_zukunft]])&gt;0,"ja","nein"),"")</f>
        <v/>
      </c>
    </row>
    <row r="227" spans="1:20" ht="48" hidden="1" customHeight="1" x14ac:dyDescent="0.3">
      <c r="A227" s="90">
        <f t="shared" si="4"/>
        <v>225</v>
      </c>
      <c r="B227" s="195" t="str">
        <f>IFERROR(IF(tab_MP[[#This Row],[mp_gegenstand]]&lt;&gt;"",tab_MP[[#This Row],[mp_gegenstand]],""),"")</f>
        <v/>
      </c>
      <c r="C227" s="196" t="str">
        <f>IFERROR(IF(tab_MP[[#This Row],[mp_kategorie]]&lt;&gt;"",tab_MP[[#This Row],[mp_kategorie]],""),"")</f>
        <v/>
      </c>
      <c r="D227" s="196" t="str">
        <f>IFERROR(IF(tab_MP[[#This Row],[mp_subkategorie]]&lt;&gt;"",tab_MP[[#This Row],[mp_subkategorie]],""),"")</f>
        <v/>
      </c>
      <c r="E227" s="196" t="str">
        <f>IFERROR(IF(tab_MP[[#This Row],[mp_ort]]&lt;&gt;"",tab_MP[[#This Row],[mp_ort]],""),"")</f>
        <v/>
      </c>
      <c r="F227" s="369" t="str">
        <f>IFERROR(IF(tab_MP[[#This Row],[mp_beschreibung]]&lt;&gt;"",tab_MP[[#This Row],[mp_beschreibung]],""),"")</f>
        <v/>
      </c>
      <c r="G227" s="315" t="str">
        <f>IFERROR(IF(tab_MP[[#This Row],[prf_mp_ges]]&lt;&gt;"",tab_MP[[#This Row],[prf_mp_ges]],""),"")</f>
        <v/>
      </c>
      <c r="H227" s="362"/>
      <c r="I227" s="362"/>
      <c r="J227" s="363"/>
      <c r="K227" s="363"/>
      <c r="L227" s="208"/>
      <c r="M227" s="209"/>
      <c r="N227" s="103"/>
      <c r="O227" s="104" t="str">
        <f>IF(AND(tab_MD[[#This Row],[md_prf_erg]]&lt;&gt;"",tab_MD[[#This Row],[md_prf_bisher]]&gt;=0,tab_MD[[#This Row],[md_prf_zukunft]]&gt;=0),tab_MD[[#This Row],[md_prf_bisher]]+tab_MD[[#This Row],[md_prf_zukunft]],"")</f>
        <v/>
      </c>
      <c r="P227" s="296" t="str">
        <f>IF(tab_MD[[#This Row],[md_prf_erg]]="ja",tab_MD[[#This Row],[md_zuwf_bisher]],IF(tab_MD[[#This Row],[md_prf_erg]]="nein",0,IF(tab_MD[[#This Row],[md_prf_erg]]="teilweise",-1,"")))</f>
        <v/>
      </c>
      <c r="Q227" s="296" t="str">
        <f>IF(tab_MD[[#This Row],[md_prf_erg]]="ja",tab_MD[[#This Row],[md_zuwf_zukunft]],IF(tab_MD[[#This Row],[md_prf_erg]]="nein",0,IF(tab_MD[[#This Row],[md_prf_erg]]="teilweise",-1,"")))</f>
        <v/>
      </c>
      <c r="R227" s="110"/>
      <c r="S227" s="109" t="b">
        <f>AND(OR(AND(tab_MD[[#This Row],[md_zuwf_bisher]]="",tab_MD[[#This Row],[md_zuwf_zukunft]]=""),AND(OR(tab_MD[[#This Row],[md_zuwf_bisher]]&lt;&gt;"",tab_MD[[#This Row],[md_zuwf_zukunft]]&lt;&gt;""),tab_MD[[#This Row],[md_prf_erg]]&lt;&gt;"")),tab_MD[[#This Row],[md_prf_bisher]]&lt;&gt;-1,tab_MD[[#This Row],[md_prf_zukunft]]&lt;&gt;-1)</f>
        <v>1</v>
      </c>
      <c r="T227" s="219" t="str">
        <f>IF(tab_MD[[#This Row],[md_gegenstand]]&lt;&gt;"",IF(SUM(tab_MD[[#This Row],[md_kosten_bisher]:[md_zuwf_zukunft]])&gt;0,"ja","nein"),"")</f>
        <v/>
      </c>
    </row>
    <row r="228" spans="1:20" ht="48" hidden="1" customHeight="1" x14ac:dyDescent="0.3">
      <c r="A228" s="90">
        <f t="shared" si="4"/>
        <v>226</v>
      </c>
      <c r="B228" s="195" t="str">
        <f>IFERROR(IF(tab_MP[[#This Row],[mp_gegenstand]]&lt;&gt;"",tab_MP[[#This Row],[mp_gegenstand]],""),"")</f>
        <v/>
      </c>
      <c r="C228" s="196" t="str">
        <f>IFERROR(IF(tab_MP[[#This Row],[mp_kategorie]]&lt;&gt;"",tab_MP[[#This Row],[mp_kategorie]],""),"")</f>
        <v/>
      </c>
      <c r="D228" s="196" t="str">
        <f>IFERROR(IF(tab_MP[[#This Row],[mp_subkategorie]]&lt;&gt;"",tab_MP[[#This Row],[mp_subkategorie]],""),"")</f>
        <v/>
      </c>
      <c r="E228" s="196" t="str">
        <f>IFERROR(IF(tab_MP[[#This Row],[mp_ort]]&lt;&gt;"",tab_MP[[#This Row],[mp_ort]],""),"")</f>
        <v/>
      </c>
      <c r="F228" s="369" t="str">
        <f>IFERROR(IF(tab_MP[[#This Row],[mp_beschreibung]]&lt;&gt;"",tab_MP[[#This Row],[mp_beschreibung]],""),"")</f>
        <v/>
      </c>
      <c r="G228" s="315" t="str">
        <f>IFERROR(IF(tab_MP[[#This Row],[prf_mp_ges]]&lt;&gt;"",tab_MP[[#This Row],[prf_mp_ges]],""),"")</f>
        <v/>
      </c>
      <c r="H228" s="362"/>
      <c r="I228" s="362"/>
      <c r="J228" s="363"/>
      <c r="K228" s="363"/>
      <c r="L228" s="208"/>
      <c r="M228" s="209"/>
      <c r="N228" s="106"/>
      <c r="O228" s="107" t="str">
        <f>IF(AND(tab_MD[[#This Row],[md_prf_erg]]&lt;&gt;"",tab_MD[[#This Row],[md_prf_bisher]]&gt;=0,tab_MD[[#This Row],[md_prf_zukunft]]&gt;=0),tab_MD[[#This Row],[md_prf_bisher]]+tab_MD[[#This Row],[md_prf_zukunft]],"")</f>
        <v/>
      </c>
      <c r="P228" s="297" t="str">
        <f>IF(tab_MD[[#This Row],[md_prf_erg]]="ja",tab_MD[[#This Row],[md_zuwf_bisher]],IF(tab_MD[[#This Row],[md_prf_erg]]="nein",0,IF(tab_MD[[#This Row],[md_prf_erg]]="teilweise",-1,"")))</f>
        <v/>
      </c>
      <c r="Q228" s="297" t="str">
        <f>IF(tab_MD[[#This Row],[md_prf_erg]]="ja",tab_MD[[#This Row],[md_zuwf_zukunft]],IF(tab_MD[[#This Row],[md_prf_erg]]="nein",0,IF(tab_MD[[#This Row],[md_prf_erg]]="teilweise",-1,"")))</f>
        <v/>
      </c>
      <c r="R228" s="110"/>
      <c r="S228" s="108" t="b">
        <f>AND(OR(AND(tab_MD[[#This Row],[md_zuwf_bisher]]="",tab_MD[[#This Row],[md_zuwf_zukunft]]=""),AND(OR(tab_MD[[#This Row],[md_zuwf_bisher]]&lt;&gt;"",tab_MD[[#This Row],[md_zuwf_zukunft]]&lt;&gt;""),tab_MD[[#This Row],[md_prf_erg]]&lt;&gt;"")),tab_MD[[#This Row],[md_prf_bisher]]&lt;&gt;-1,tab_MD[[#This Row],[md_prf_zukunft]]&lt;&gt;-1)</f>
        <v>1</v>
      </c>
      <c r="T228" s="219" t="str">
        <f>IF(tab_MD[[#This Row],[md_gegenstand]]&lt;&gt;"",IF(SUM(tab_MD[[#This Row],[md_kosten_bisher]:[md_zuwf_zukunft]])&gt;0,"ja","nein"),"")</f>
        <v/>
      </c>
    </row>
    <row r="229" spans="1:20" ht="48" hidden="1" customHeight="1" x14ac:dyDescent="0.3">
      <c r="A229" s="90">
        <f t="shared" si="4"/>
        <v>227</v>
      </c>
      <c r="B229" s="195" t="str">
        <f>IFERROR(IF(tab_MP[[#This Row],[mp_gegenstand]]&lt;&gt;"",tab_MP[[#This Row],[mp_gegenstand]],""),"")</f>
        <v/>
      </c>
      <c r="C229" s="196" t="str">
        <f>IFERROR(IF(tab_MP[[#This Row],[mp_kategorie]]&lt;&gt;"",tab_MP[[#This Row],[mp_kategorie]],""),"")</f>
        <v/>
      </c>
      <c r="D229" s="196" t="str">
        <f>IFERROR(IF(tab_MP[[#This Row],[mp_subkategorie]]&lt;&gt;"",tab_MP[[#This Row],[mp_subkategorie]],""),"")</f>
        <v/>
      </c>
      <c r="E229" s="196" t="str">
        <f>IFERROR(IF(tab_MP[[#This Row],[mp_ort]]&lt;&gt;"",tab_MP[[#This Row],[mp_ort]],""),"")</f>
        <v/>
      </c>
      <c r="F229" s="369" t="str">
        <f>IFERROR(IF(tab_MP[[#This Row],[mp_beschreibung]]&lt;&gt;"",tab_MP[[#This Row],[mp_beschreibung]],""),"")</f>
        <v/>
      </c>
      <c r="G229" s="315" t="str">
        <f>IFERROR(IF(tab_MP[[#This Row],[prf_mp_ges]]&lt;&gt;"",tab_MP[[#This Row],[prf_mp_ges]],""),"")</f>
        <v/>
      </c>
      <c r="H229" s="362"/>
      <c r="I229" s="362"/>
      <c r="J229" s="363"/>
      <c r="K229" s="363"/>
      <c r="L229" s="208"/>
      <c r="M229" s="209"/>
      <c r="N229" s="103"/>
      <c r="O229" s="104" t="str">
        <f>IF(AND(tab_MD[[#This Row],[md_prf_erg]]&lt;&gt;"",tab_MD[[#This Row],[md_prf_bisher]]&gt;=0,tab_MD[[#This Row],[md_prf_zukunft]]&gt;=0),tab_MD[[#This Row],[md_prf_bisher]]+tab_MD[[#This Row],[md_prf_zukunft]],"")</f>
        <v/>
      </c>
      <c r="P229" s="296" t="str">
        <f>IF(tab_MD[[#This Row],[md_prf_erg]]="ja",tab_MD[[#This Row],[md_zuwf_bisher]],IF(tab_MD[[#This Row],[md_prf_erg]]="nein",0,IF(tab_MD[[#This Row],[md_prf_erg]]="teilweise",-1,"")))</f>
        <v/>
      </c>
      <c r="Q229" s="296" t="str">
        <f>IF(tab_MD[[#This Row],[md_prf_erg]]="ja",tab_MD[[#This Row],[md_zuwf_zukunft]],IF(tab_MD[[#This Row],[md_prf_erg]]="nein",0,IF(tab_MD[[#This Row],[md_prf_erg]]="teilweise",-1,"")))</f>
        <v/>
      </c>
      <c r="R229" s="110"/>
      <c r="S229" s="109" t="b">
        <f>AND(OR(AND(tab_MD[[#This Row],[md_zuwf_bisher]]="",tab_MD[[#This Row],[md_zuwf_zukunft]]=""),AND(OR(tab_MD[[#This Row],[md_zuwf_bisher]]&lt;&gt;"",tab_MD[[#This Row],[md_zuwf_zukunft]]&lt;&gt;""),tab_MD[[#This Row],[md_prf_erg]]&lt;&gt;"")),tab_MD[[#This Row],[md_prf_bisher]]&lt;&gt;-1,tab_MD[[#This Row],[md_prf_zukunft]]&lt;&gt;-1)</f>
        <v>1</v>
      </c>
      <c r="T229" s="219" t="str">
        <f>IF(tab_MD[[#This Row],[md_gegenstand]]&lt;&gt;"",IF(SUM(tab_MD[[#This Row],[md_kosten_bisher]:[md_zuwf_zukunft]])&gt;0,"ja","nein"),"")</f>
        <v/>
      </c>
    </row>
    <row r="230" spans="1:20" ht="48" hidden="1" customHeight="1" x14ac:dyDescent="0.3">
      <c r="A230" s="90">
        <f t="shared" si="4"/>
        <v>228</v>
      </c>
      <c r="B230" s="195" t="str">
        <f>IFERROR(IF(tab_MP[[#This Row],[mp_gegenstand]]&lt;&gt;"",tab_MP[[#This Row],[mp_gegenstand]],""),"")</f>
        <v/>
      </c>
      <c r="C230" s="196" t="str">
        <f>IFERROR(IF(tab_MP[[#This Row],[mp_kategorie]]&lt;&gt;"",tab_MP[[#This Row],[mp_kategorie]],""),"")</f>
        <v/>
      </c>
      <c r="D230" s="196" t="str">
        <f>IFERROR(IF(tab_MP[[#This Row],[mp_subkategorie]]&lt;&gt;"",tab_MP[[#This Row],[mp_subkategorie]],""),"")</f>
        <v/>
      </c>
      <c r="E230" s="196" t="str">
        <f>IFERROR(IF(tab_MP[[#This Row],[mp_ort]]&lt;&gt;"",tab_MP[[#This Row],[mp_ort]],""),"")</f>
        <v/>
      </c>
      <c r="F230" s="369" t="str">
        <f>IFERROR(IF(tab_MP[[#This Row],[mp_beschreibung]]&lt;&gt;"",tab_MP[[#This Row],[mp_beschreibung]],""),"")</f>
        <v/>
      </c>
      <c r="G230" s="315" t="str">
        <f>IFERROR(IF(tab_MP[[#This Row],[prf_mp_ges]]&lt;&gt;"",tab_MP[[#This Row],[prf_mp_ges]],""),"")</f>
        <v/>
      </c>
      <c r="H230" s="362"/>
      <c r="I230" s="362"/>
      <c r="J230" s="363"/>
      <c r="K230" s="363"/>
      <c r="L230" s="208"/>
      <c r="M230" s="209"/>
      <c r="N230" s="106"/>
      <c r="O230" s="107" t="str">
        <f>IF(AND(tab_MD[[#This Row],[md_prf_erg]]&lt;&gt;"",tab_MD[[#This Row],[md_prf_bisher]]&gt;=0,tab_MD[[#This Row],[md_prf_zukunft]]&gt;=0),tab_MD[[#This Row],[md_prf_bisher]]+tab_MD[[#This Row],[md_prf_zukunft]],"")</f>
        <v/>
      </c>
      <c r="P230" s="297" t="str">
        <f>IF(tab_MD[[#This Row],[md_prf_erg]]="ja",tab_MD[[#This Row],[md_zuwf_bisher]],IF(tab_MD[[#This Row],[md_prf_erg]]="nein",0,IF(tab_MD[[#This Row],[md_prf_erg]]="teilweise",-1,"")))</f>
        <v/>
      </c>
      <c r="Q230" s="297" t="str">
        <f>IF(tab_MD[[#This Row],[md_prf_erg]]="ja",tab_MD[[#This Row],[md_zuwf_zukunft]],IF(tab_MD[[#This Row],[md_prf_erg]]="nein",0,IF(tab_MD[[#This Row],[md_prf_erg]]="teilweise",-1,"")))</f>
        <v/>
      </c>
      <c r="R230" s="110"/>
      <c r="S230" s="108" t="b">
        <f>AND(OR(AND(tab_MD[[#This Row],[md_zuwf_bisher]]="",tab_MD[[#This Row],[md_zuwf_zukunft]]=""),AND(OR(tab_MD[[#This Row],[md_zuwf_bisher]]&lt;&gt;"",tab_MD[[#This Row],[md_zuwf_zukunft]]&lt;&gt;""),tab_MD[[#This Row],[md_prf_erg]]&lt;&gt;"")),tab_MD[[#This Row],[md_prf_bisher]]&lt;&gt;-1,tab_MD[[#This Row],[md_prf_zukunft]]&lt;&gt;-1)</f>
        <v>1</v>
      </c>
      <c r="T230" s="219" t="str">
        <f>IF(tab_MD[[#This Row],[md_gegenstand]]&lt;&gt;"",IF(SUM(tab_MD[[#This Row],[md_kosten_bisher]:[md_zuwf_zukunft]])&gt;0,"ja","nein"),"")</f>
        <v/>
      </c>
    </row>
    <row r="231" spans="1:20" ht="48" hidden="1" customHeight="1" x14ac:dyDescent="0.3">
      <c r="A231" s="90">
        <f t="shared" si="4"/>
        <v>229</v>
      </c>
      <c r="B231" s="195" t="str">
        <f>IFERROR(IF(tab_MP[[#This Row],[mp_gegenstand]]&lt;&gt;"",tab_MP[[#This Row],[mp_gegenstand]],""),"")</f>
        <v/>
      </c>
      <c r="C231" s="196" t="str">
        <f>IFERROR(IF(tab_MP[[#This Row],[mp_kategorie]]&lt;&gt;"",tab_MP[[#This Row],[mp_kategorie]],""),"")</f>
        <v/>
      </c>
      <c r="D231" s="196" t="str">
        <f>IFERROR(IF(tab_MP[[#This Row],[mp_subkategorie]]&lt;&gt;"",tab_MP[[#This Row],[mp_subkategorie]],""),"")</f>
        <v/>
      </c>
      <c r="E231" s="196" t="str">
        <f>IFERROR(IF(tab_MP[[#This Row],[mp_ort]]&lt;&gt;"",tab_MP[[#This Row],[mp_ort]],""),"")</f>
        <v/>
      </c>
      <c r="F231" s="369" t="str">
        <f>IFERROR(IF(tab_MP[[#This Row],[mp_beschreibung]]&lt;&gt;"",tab_MP[[#This Row],[mp_beschreibung]],""),"")</f>
        <v/>
      </c>
      <c r="G231" s="315" t="str">
        <f>IFERROR(IF(tab_MP[[#This Row],[prf_mp_ges]]&lt;&gt;"",tab_MP[[#This Row],[prf_mp_ges]],""),"")</f>
        <v/>
      </c>
      <c r="H231" s="362"/>
      <c r="I231" s="362"/>
      <c r="J231" s="363"/>
      <c r="K231" s="363"/>
      <c r="L231" s="208"/>
      <c r="M231" s="209"/>
      <c r="N231" s="103"/>
      <c r="O231" s="104" t="str">
        <f>IF(AND(tab_MD[[#This Row],[md_prf_erg]]&lt;&gt;"",tab_MD[[#This Row],[md_prf_bisher]]&gt;=0,tab_MD[[#This Row],[md_prf_zukunft]]&gt;=0),tab_MD[[#This Row],[md_prf_bisher]]+tab_MD[[#This Row],[md_prf_zukunft]],"")</f>
        <v/>
      </c>
      <c r="P231" s="296" t="str">
        <f>IF(tab_MD[[#This Row],[md_prf_erg]]="ja",tab_MD[[#This Row],[md_zuwf_bisher]],IF(tab_MD[[#This Row],[md_prf_erg]]="nein",0,IF(tab_MD[[#This Row],[md_prf_erg]]="teilweise",-1,"")))</f>
        <v/>
      </c>
      <c r="Q231" s="296" t="str">
        <f>IF(tab_MD[[#This Row],[md_prf_erg]]="ja",tab_MD[[#This Row],[md_zuwf_zukunft]],IF(tab_MD[[#This Row],[md_prf_erg]]="nein",0,IF(tab_MD[[#This Row],[md_prf_erg]]="teilweise",-1,"")))</f>
        <v/>
      </c>
      <c r="R231" s="110"/>
      <c r="S231" s="109" t="b">
        <f>AND(OR(AND(tab_MD[[#This Row],[md_zuwf_bisher]]="",tab_MD[[#This Row],[md_zuwf_zukunft]]=""),AND(OR(tab_MD[[#This Row],[md_zuwf_bisher]]&lt;&gt;"",tab_MD[[#This Row],[md_zuwf_zukunft]]&lt;&gt;""),tab_MD[[#This Row],[md_prf_erg]]&lt;&gt;"")),tab_MD[[#This Row],[md_prf_bisher]]&lt;&gt;-1,tab_MD[[#This Row],[md_prf_zukunft]]&lt;&gt;-1)</f>
        <v>1</v>
      </c>
      <c r="T231" s="219" t="str">
        <f>IF(tab_MD[[#This Row],[md_gegenstand]]&lt;&gt;"",IF(SUM(tab_MD[[#This Row],[md_kosten_bisher]:[md_zuwf_zukunft]])&gt;0,"ja","nein"),"")</f>
        <v/>
      </c>
    </row>
    <row r="232" spans="1:20" ht="48" hidden="1" customHeight="1" x14ac:dyDescent="0.3">
      <c r="A232" s="90">
        <f t="shared" si="4"/>
        <v>230</v>
      </c>
      <c r="B232" s="195" t="str">
        <f>IFERROR(IF(tab_MP[[#This Row],[mp_gegenstand]]&lt;&gt;"",tab_MP[[#This Row],[mp_gegenstand]],""),"")</f>
        <v/>
      </c>
      <c r="C232" s="196" t="str">
        <f>IFERROR(IF(tab_MP[[#This Row],[mp_kategorie]]&lt;&gt;"",tab_MP[[#This Row],[mp_kategorie]],""),"")</f>
        <v/>
      </c>
      <c r="D232" s="196" t="str">
        <f>IFERROR(IF(tab_MP[[#This Row],[mp_subkategorie]]&lt;&gt;"",tab_MP[[#This Row],[mp_subkategorie]],""),"")</f>
        <v/>
      </c>
      <c r="E232" s="196" t="str">
        <f>IFERROR(IF(tab_MP[[#This Row],[mp_ort]]&lt;&gt;"",tab_MP[[#This Row],[mp_ort]],""),"")</f>
        <v/>
      </c>
      <c r="F232" s="369" t="str">
        <f>IFERROR(IF(tab_MP[[#This Row],[mp_beschreibung]]&lt;&gt;"",tab_MP[[#This Row],[mp_beschreibung]],""),"")</f>
        <v/>
      </c>
      <c r="G232" s="315" t="str">
        <f>IFERROR(IF(tab_MP[[#This Row],[prf_mp_ges]]&lt;&gt;"",tab_MP[[#This Row],[prf_mp_ges]],""),"")</f>
        <v/>
      </c>
      <c r="H232" s="362"/>
      <c r="I232" s="362"/>
      <c r="J232" s="363"/>
      <c r="K232" s="363"/>
      <c r="L232" s="208"/>
      <c r="M232" s="209"/>
      <c r="N232" s="106"/>
      <c r="O232" s="107" t="str">
        <f>IF(AND(tab_MD[[#This Row],[md_prf_erg]]&lt;&gt;"",tab_MD[[#This Row],[md_prf_bisher]]&gt;=0,tab_MD[[#This Row],[md_prf_zukunft]]&gt;=0),tab_MD[[#This Row],[md_prf_bisher]]+tab_MD[[#This Row],[md_prf_zukunft]],"")</f>
        <v/>
      </c>
      <c r="P232" s="297" t="str">
        <f>IF(tab_MD[[#This Row],[md_prf_erg]]="ja",tab_MD[[#This Row],[md_zuwf_bisher]],IF(tab_MD[[#This Row],[md_prf_erg]]="nein",0,IF(tab_MD[[#This Row],[md_prf_erg]]="teilweise",-1,"")))</f>
        <v/>
      </c>
      <c r="Q232" s="297" t="str">
        <f>IF(tab_MD[[#This Row],[md_prf_erg]]="ja",tab_MD[[#This Row],[md_zuwf_zukunft]],IF(tab_MD[[#This Row],[md_prf_erg]]="nein",0,IF(tab_MD[[#This Row],[md_prf_erg]]="teilweise",-1,"")))</f>
        <v/>
      </c>
      <c r="R232" s="110"/>
      <c r="S232" s="108" t="b">
        <f>AND(OR(AND(tab_MD[[#This Row],[md_zuwf_bisher]]="",tab_MD[[#This Row],[md_zuwf_zukunft]]=""),AND(OR(tab_MD[[#This Row],[md_zuwf_bisher]]&lt;&gt;"",tab_MD[[#This Row],[md_zuwf_zukunft]]&lt;&gt;""),tab_MD[[#This Row],[md_prf_erg]]&lt;&gt;"")),tab_MD[[#This Row],[md_prf_bisher]]&lt;&gt;-1,tab_MD[[#This Row],[md_prf_zukunft]]&lt;&gt;-1)</f>
        <v>1</v>
      </c>
      <c r="T232" s="219" t="str">
        <f>IF(tab_MD[[#This Row],[md_gegenstand]]&lt;&gt;"",IF(SUM(tab_MD[[#This Row],[md_kosten_bisher]:[md_zuwf_zukunft]])&gt;0,"ja","nein"),"")</f>
        <v/>
      </c>
    </row>
    <row r="233" spans="1:20" ht="48" hidden="1" customHeight="1" x14ac:dyDescent="0.3">
      <c r="A233" s="90">
        <f t="shared" si="4"/>
        <v>231</v>
      </c>
      <c r="B233" s="195" t="str">
        <f>IFERROR(IF(tab_MP[[#This Row],[mp_gegenstand]]&lt;&gt;"",tab_MP[[#This Row],[mp_gegenstand]],""),"")</f>
        <v/>
      </c>
      <c r="C233" s="196" t="str">
        <f>IFERROR(IF(tab_MP[[#This Row],[mp_kategorie]]&lt;&gt;"",tab_MP[[#This Row],[mp_kategorie]],""),"")</f>
        <v/>
      </c>
      <c r="D233" s="196" t="str">
        <f>IFERROR(IF(tab_MP[[#This Row],[mp_subkategorie]]&lt;&gt;"",tab_MP[[#This Row],[mp_subkategorie]],""),"")</f>
        <v/>
      </c>
      <c r="E233" s="196" t="str">
        <f>IFERROR(IF(tab_MP[[#This Row],[mp_ort]]&lt;&gt;"",tab_MP[[#This Row],[mp_ort]],""),"")</f>
        <v/>
      </c>
      <c r="F233" s="369" t="str">
        <f>IFERROR(IF(tab_MP[[#This Row],[mp_beschreibung]]&lt;&gt;"",tab_MP[[#This Row],[mp_beschreibung]],""),"")</f>
        <v/>
      </c>
      <c r="G233" s="315" t="str">
        <f>IFERROR(IF(tab_MP[[#This Row],[prf_mp_ges]]&lt;&gt;"",tab_MP[[#This Row],[prf_mp_ges]],""),"")</f>
        <v/>
      </c>
      <c r="H233" s="362"/>
      <c r="I233" s="362"/>
      <c r="J233" s="363"/>
      <c r="K233" s="363"/>
      <c r="L233" s="208"/>
      <c r="M233" s="209"/>
      <c r="N233" s="103"/>
      <c r="O233" s="104" t="str">
        <f>IF(AND(tab_MD[[#This Row],[md_prf_erg]]&lt;&gt;"",tab_MD[[#This Row],[md_prf_bisher]]&gt;=0,tab_MD[[#This Row],[md_prf_zukunft]]&gt;=0),tab_MD[[#This Row],[md_prf_bisher]]+tab_MD[[#This Row],[md_prf_zukunft]],"")</f>
        <v/>
      </c>
      <c r="P233" s="296" t="str">
        <f>IF(tab_MD[[#This Row],[md_prf_erg]]="ja",tab_MD[[#This Row],[md_zuwf_bisher]],IF(tab_MD[[#This Row],[md_prf_erg]]="nein",0,IF(tab_MD[[#This Row],[md_prf_erg]]="teilweise",-1,"")))</f>
        <v/>
      </c>
      <c r="Q233" s="296" t="str">
        <f>IF(tab_MD[[#This Row],[md_prf_erg]]="ja",tab_MD[[#This Row],[md_zuwf_zukunft]],IF(tab_MD[[#This Row],[md_prf_erg]]="nein",0,IF(tab_MD[[#This Row],[md_prf_erg]]="teilweise",-1,"")))</f>
        <v/>
      </c>
      <c r="R233" s="110"/>
      <c r="S233" s="109" t="b">
        <f>AND(OR(AND(tab_MD[[#This Row],[md_zuwf_bisher]]="",tab_MD[[#This Row],[md_zuwf_zukunft]]=""),AND(OR(tab_MD[[#This Row],[md_zuwf_bisher]]&lt;&gt;"",tab_MD[[#This Row],[md_zuwf_zukunft]]&lt;&gt;""),tab_MD[[#This Row],[md_prf_erg]]&lt;&gt;"")),tab_MD[[#This Row],[md_prf_bisher]]&lt;&gt;-1,tab_MD[[#This Row],[md_prf_zukunft]]&lt;&gt;-1)</f>
        <v>1</v>
      </c>
      <c r="T233" s="219" t="str">
        <f>IF(tab_MD[[#This Row],[md_gegenstand]]&lt;&gt;"",IF(SUM(tab_MD[[#This Row],[md_kosten_bisher]:[md_zuwf_zukunft]])&gt;0,"ja","nein"),"")</f>
        <v/>
      </c>
    </row>
    <row r="234" spans="1:20" ht="48" hidden="1" customHeight="1" x14ac:dyDescent="0.3">
      <c r="A234" s="90">
        <f t="shared" si="4"/>
        <v>232</v>
      </c>
      <c r="B234" s="195" t="str">
        <f>IFERROR(IF(tab_MP[[#This Row],[mp_gegenstand]]&lt;&gt;"",tab_MP[[#This Row],[mp_gegenstand]],""),"")</f>
        <v/>
      </c>
      <c r="C234" s="196" t="str">
        <f>IFERROR(IF(tab_MP[[#This Row],[mp_kategorie]]&lt;&gt;"",tab_MP[[#This Row],[mp_kategorie]],""),"")</f>
        <v/>
      </c>
      <c r="D234" s="196" t="str">
        <f>IFERROR(IF(tab_MP[[#This Row],[mp_subkategorie]]&lt;&gt;"",tab_MP[[#This Row],[mp_subkategorie]],""),"")</f>
        <v/>
      </c>
      <c r="E234" s="196" t="str">
        <f>IFERROR(IF(tab_MP[[#This Row],[mp_ort]]&lt;&gt;"",tab_MP[[#This Row],[mp_ort]],""),"")</f>
        <v/>
      </c>
      <c r="F234" s="369" t="str">
        <f>IFERROR(IF(tab_MP[[#This Row],[mp_beschreibung]]&lt;&gt;"",tab_MP[[#This Row],[mp_beschreibung]],""),"")</f>
        <v/>
      </c>
      <c r="G234" s="315" t="str">
        <f>IFERROR(IF(tab_MP[[#This Row],[prf_mp_ges]]&lt;&gt;"",tab_MP[[#This Row],[prf_mp_ges]],""),"")</f>
        <v/>
      </c>
      <c r="H234" s="362"/>
      <c r="I234" s="362"/>
      <c r="J234" s="363"/>
      <c r="K234" s="363"/>
      <c r="L234" s="208"/>
      <c r="M234" s="209"/>
      <c r="N234" s="106"/>
      <c r="O234" s="107" t="str">
        <f>IF(AND(tab_MD[[#This Row],[md_prf_erg]]&lt;&gt;"",tab_MD[[#This Row],[md_prf_bisher]]&gt;=0,tab_MD[[#This Row],[md_prf_zukunft]]&gt;=0),tab_MD[[#This Row],[md_prf_bisher]]+tab_MD[[#This Row],[md_prf_zukunft]],"")</f>
        <v/>
      </c>
      <c r="P234" s="297" t="str">
        <f>IF(tab_MD[[#This Row],[md_prf_erg]]="ja",tab_MD[[#This Row],[md_zuwf_bisher]],IF(tab_MD[[#This Row],[md_prf_erg]]="nein",0,IF(tab_MD[[#This Row],[md_prf_erg]]="teilweise",-1,"")))</f>
        <v/>
      </c>
      <c r="Q234" s="297" t="str">
        <f>IF(tab_MD[[#This Row],[md_prf_erg]]="ja",tab_MD[[#This Row],[md_zuwf_zukunft]],IF(tab_MD[[#This Row],[md_prf_erg]]="nein",0,IF(tab_MD[[#This Row],[md_prf_erg]]="teilweise",-1,"")))</f>
        <v/>
      </c>
      <c r="R234" s="110"/>
      <c r="S234" s="108" t="b">
        <f>AND(OR(AND(tab_MD[[#This Row],[md_zuwf_bisher]]="",tab_MD[[#This Row],[md_zuwf_zukunft]]=""),AND(OR(tab_MD[[#This Row],[md_zuwf_bisher]]&lt;&gt;"",tab_MD[[#This Row],[md_zuwf_zukunft]]&lt;&gt;""),tab_MD[[#This Row],[md_prf_erg]]&lt;&gt;"")),tab_MD[[#This Row],[md_prf_bisher]]&lt;&gt;-1,tab_MD[[#This Row],[md_prf_zukunft]]&lt;&gt;-1)</f>
        <v>1</v>
      </c>
      <c r="T234" s="219" t="str">
        <f>IF(tab_MD[[#This Row],[md_gegenstand]]&lt;&gt;"",IF(SUM(tab_MD[[#This Row],[md_kosten_bisher]:[md_zuwf_zukunft]])&gt;0,"ja","nein"),"")</f>
        <v/>
      </c>
    </row>
    <row r="235" spans="1:20" ht="48" hidden="1" customHeight="1" x14ac:dyDescent="0.3">
      <c r="A235" s="90">
        <f t="shared" si="4"/>
        <v>233</v>
      </c>
      <c r="B235" s="195" t="str">
        <f>IFERROR(IF(tab_MP[[#This Row],[mp_gegenstand]]&lt;&gt;"",tab_MP[[#This Row],[mp_gegenstand]],""),"")</f>
        <v/>
      </c>
      <c r="C235" s="196" t="str">
        <f>IFERROR(IF(tab_MP[[#This Row],[mp_kategorie]]&lt;&gt;"",tab_MP[[#This Row],[mp_kategorie]],""),"")</f>
        <v/>
      </c>
      <c r="D235" s="196" t="str">
        <f>IFERROR(IF(tab_MP[[#This Row],[mp_subkategorie]]&lt;&gt;"",tab_MP[[#This Row],[mp_subkategorie]],""),"")</f>
        <v/>
      </c>
      <c r="E235" s="196" t="str">
        <f>IFERROR(IF(tab_MP[[#This Row],[mp_ort]]&lt;&gt;"",tab_MP[[#This Row],[mp_ort]],""),"")</f>
        <v/>
      </c>
      <c r="F235" s="369" t="str">
        <f>IFERROR(IF(tab_MP[[#This Row],[mp_beschreibung]]&lt;&gt;"",tab_MP[[#This Row],[mp_beschreibung]],""),"")</f>
        <v/>
      </c>
      <c r="G235" s="315" t="str">
        <f>IFERROR(IF(tab_MP[[#This Row],[prf_mp_ges]]&lt;&gt;"",tab_MP[[#This Row],[prf_mp_ges]],""),"")</f>
        <v/>
      </c>
      <c r="H235" s="362"/>
      <c r="I235" s="362"/>
      <c r="J235" s="363"/>
      <c r="K235" s="363"/>
      <c r="L235" s="208"/>
      <c r="M235" s="209"/>
      <c r="N235" s="103"/>
      <c r="O235" s="104" t="str">
        <f>IF(AND(tab_MD[[#This Row],[md_prf_erg]]&lt;&gt;"",tab_MD[[#This Row],[md_prf_bisher]]&gt;=0,tab_MD[[#This Row],[md_prf_zukunft]]&gt;=0),tab_MD[[#This Row],[md_prf_bisher]]+tab_MD[[#This Row],[md_prf_zukunft]],"")</f>
        <v/>
      </c>
      <c r="P235" s="296" t="str">
        <f>IF(tab_MD[[#This Row],[md_prf_erg]]="ja",tab_MD[[#This Row],[md_zuwf_bisher]],IF(tab_MD[[#This Row],[md_prf_erg]]="nein",0,IF(tab_MD[[#This Row],[md_prf_erg]]="teilweise",-1,"")))</f>
        <v/>
      </c>
      <c r="Q235" s="296" t="str">
        <f>IF(tab_MD[[#This Row],[md_prf_erg]]="ja",tab_MD[[#This Row],[md_zuwf_zukunft]],IF(tab_MD[[#This Row],[md_prf_erg]]="nein",0,IF(tab_MD[[#This Row],[md_prf_erg]]="teilweise",-1,"")))</f>
        <v/>
      </c>
      <c r="R235" s="110"/>
      <c r="S235" s="109" t="b">
        <f>AND(OR(AND(tab_MD[[#This Row],[md_zuwf_bisher]]="",tab_MD[[#This Row],[md_zuwf_zukunft]]=""),AND(OR(tab_MD[[#This Row],[md_zuwf_bisher]]&lt;&gt;"",tab_MD[[#This Row],[md_zuwf_zukunft]]&lt;&gt;""),tab_MD[[#This Row],[md_prf_erg]]&lt;&gt;"")),tab_MD[[#This Row],[md_prf_bisher]]&lt;&gt;-1,tab_MD[[#This Row],[md_prf_zukunft]]&lt;&gt;-1)</f>
        <v>1</v>
      </c>
      <c r="T235" s="219" t="str">
        <f>IF(tab_MD[[#This Row],[md_gegenstand]]&lt;&gt;"",IF(SUM(tab_MD[[#This Row],[md_kosten_bisher]:[md_zuwf_zukunft]])&gt;0,"ja","nein"),"")</f>
        <v/>
      </c>
    </row>
    <row r="236" spans="1:20" ht="48" hidden="1" customHeight="1" x14ac:dyDescent="0.3">
      <c r="A236" s="90">
        <f t="shared" si="4"/>
        <v>234</v>
      </c>
      <c r="B236" s="195" t="str">
        <f>IFERROR(IF(tab_MP[[#This Row],[mp_gegenstand]]&lt;&gt;"",tab_MP[[#This Row],[mp_gegenstand]],""),"")</f>
        <v/>
      </c>
      <c r="C236" s="196" t="str">
        <f>IFERROR(IF(tab_MP[[#This Row],[mp_kategorie]]&lt;&gt;"",tab_MP[[#This Row],[mp_kategorie]],""),"")</f>
        <v/>
      </c>
      <c r="D236" s="196" t="str">
        <f>IFERROR(IF(tab_MP[[#This Row],[mp_subkategorie]]&lt;&gt;"",tab_MP[[#This Row],[mp_subkategorie]],""),"")</f>
        <v/>
      </c>
      <c r="E236" s="196" t="str">
        <f>IFERROR(IF(tab_MP[[#This Row],[mp_ort]]&lt;&gt;"",tab_MP[[#This Row],[mp_ort]],""),"")</f>
        <v/>
      </c>
      <c r="F236" s="369" t="str">
        <f>IFERROR(IF(tab_MP[[#This Row],[mp_beschreibung]]&lt;&gt;"",tab_MP[[#This Row],[mp_beschreibung]],""),"")</f>
        <v/>
      </c>
      <c r="G236" s="315" t="str">
        <f>IFERROR(IF(tab_MP[[#This Row],[prf_mp_ges]]&lt;&gt;"",tab_MP[[#This Row],[prf_mp_ges]],""),"")</f>
        <v/>
      </c>
      <c r="H236" s="362"/>
      <c r="I236" s="362"/>
      <c r="J236" s="363"/>
      <c r="K236" s="363"/>
      <c r="L236" s="208"/>
      <c r="M236" s="209"/>
      <c r="N236" s="106"/>
      <c r="O236" s="107" t="str">
        <f>IF(AND(tab_MD[[#This Row],[md_prf_erg]]&lt;&gt;"",tab_MD[[#This Row],[md_prf_bisher]]&gt;=0,tab_MD[[#This Row],[md_prf_zukunft]]&gt;=0),tab_MD[[#This Row],[md_prf_bisher]]+tab_MD[[#This Row],[md_prf_zukunft]],"")</f>
        <v/>
      </c>
      <c r="P236" s="297" t="str">
        <f>IF(tab_MD[[#This Row],[md_prf_erg]]="ja",tab_MD[[#This Row],[md_zuwf_bisher]],IF(tab_MD[[#This Row],[md_prf_erg]]="nein",0,IF(tab_MD[[#This Row],[md_prf_erg]]="teilweise",-1,"")))</f>
        <v/>
      </c>
      <c r="Q236" s="297" t="str">
        <f>IF(tab_MD[[#This Row],[md_prf_erg]]="ja",tab_MD[[#This Row],[md_zuwf_zukunft]],IF(tab_MD[[#This Row],[md_prf_erg]]="nein",0,IF(tab_MD[[#This Row],[md_prf_erg]]="teilweise",-1,"")))</f>
        <v/>
      </c>
      <c r="R236" s="110"/>
      <c r="S236" s="108" t="b">
        <f>AND(OR(AND(tab_MD[[#This Row],[md_zuwf_bisher]]="",tab_MD[[#This Row],[md_zuwf_zukunft]]=""),AND(OR(tab_MD[[#This Row],[md_zuwf_bisher]]&lt;&gt;"",tab_MD[[#This Row],[md_zuwf_zukunft]]&lt;&gt;""),tab_MD[[#This Row],[md_prf_erg]]&lt;&gt;"")),tab_MD[[#This Row],[md_prf_bisher]]&lt;&gt;-1,tab_MD[[#This Row],[md_prf_zukunft]]&lt;&gt;-1)</f>
        <v>1</v>
      </c>
      <c r="T236" s="219" t="str">
        <f>IF(tab_MD[[#This Row],[md_gegenstand]]&lt;&gt;"",IF(SUM(tab_MD[[#This Row],[md_kosten_bisher]:[md_zuwf_zukunft]])&gt;0,"ja","nein"),"")</f>
        <v/>
      </c>
    </row>
    <row r="237" spans="1:20" ht="48" hidden="1" customHeight="1" x14ac:dyDescent="0.3">
      <c r="A237" s="90">
        <f t="shared" si="4"/>
        <v>235</v>
      </c>
      <c r="B237" s="195" t="str">
        <f>IFERROR(IF(tab_MP[[#This Row],[mp_gegenstand]]&lt;&gt;"",tab_MP[[#This Row],[mp_gegenstand]],""),"")</f>
        <v/>
      </c>
      <c r="C237" s="196" t="str">
        <f>IFERROR(IF(tab_MP[[#This Row],[mp_kategorie]]&lt;&gt;"",tab_MP[[#This Row],[mp_kategorie]],""),"")</f>
        <v/>
      </c>
      <c r="D237" s="196" t="str">
        <f>IFERROR(IF(tab_MP[[#This Row],[mp_subkategorie]]&lt;&gt;"",tab_MP[[#This Row],[mp_subkategorie]],""),"")</f>
        <v/>
      </c>
      <c r="E237" s="196" t="str">
        <f>IFERROR(IF(tab_MP[[#This Row],[mp_ort]]&lt;&gt;"",tab_MP[[#This Row],[mp_ort]],""),"")</f>
        <v/>
      </c>
      <c r="F237" s="369" t="str">
        <f>IFERROR(IF(tab_MP[[#This Row],[mp_beschreibung]]&lt;&gt;"",tab_MP[[#This Row],[mp_beschreibung]],""),"")</f>
        <v/>
      </c>
      <c r="G237" s="315" t="str">
        <f>IFERROR(IF(tab_MP[[#This Row],[prf_mp_ges]]&lt;&gt;"",tab_MP[[#This Row],[prf_mp_ges]],""),"")</f>
        <v/>
      </c>
      <c r="H237" s="362"/>
      <c r="I237" s="362"/>
      <c r="J237" s="363"/>
      <c r="K237" s="363"/>
      <c r="L237" s="208"/>
      <c r="M237" s="209"/>
      <c r="N237" s="103"/>
      <c r="O237" s="104" t="str">
        <f>IF(AND(tab_MD[[#This Row],[md_prf_erg]]&lt;&gt;"",tab_MD[[#This Row],[md_prf_bisher]]&gt;=0,tab_MD[[#This Row],[md_prf_zukunft]]&gt;=0),tab_MD[[#This Row],[md_prf_bisher]]+tab_MD[[#This Row],[md_prf_zukunft]],"")</f>
        <v/>
      </c>
      <c r="P237" s="296" t="str">
        <f>IF(tab_MD[[#This Row],[md_prf_erg]]="ja",tab_MD[[#This Row],[md_zuwf_bisher]],IF(tab_MD[[#This Row],[md_prf_erg]]="nein",0,IF(tab_MD[[#This Row],[md_prf_erg]]="teilweise",-1,"")))</f>
        <v/>
      </c>
      <c r="Q237" s="296" t="str">
        <f>IF(tab_MD[[#This Row],[md_prf_erg]]="ja",tab_MD[[#This Row],[md_zuwf_zukunft]],IF(tab_MD[[#This Row],[md_prf_erg]]="nein",0,IF(tab_MD[[#This Row],[md_prf_erg]]="teilweise",-1,"")))</f>
        <v/>
      </c>
      <c r="R237" s="110"/>
      <c r="S237" s="109" t="b">
        <f>AND(OR(AND(tab_MD[[#This Row],[md_zuwf_bisher]]="",tab_MD[[#This Row],[md_zuwf_zukunft]]=""),AND(OR(tab_MD[[#This Row],[md_zuwf_bisher]]&lt;&gt;"",tab_MD[[#This Row],[md_zuwf_zukunft]]&lt;&gt;""),tab_MD[[#This Row],[md_prf_erg]]&lt;&gt;"")),tab_MD[[#This Row],[md_prf_bisher]]&lt;&gt;-1,tab_MD[[#This Row],[md_prf_zukunft]]&lt;&gt;-1)</f>
        <v>1</v>
      </c>
      <c r="T237" s="219" t="str">
        <f>IF(tab_MD[[#This Row],[md_gegenstand]]&lt;&gt;"",IF(SUM(tab_MD[[#This Row],[md_kosten_bisher]:[md_zuwf_zukunft]])&gt;0,"ja","nein"),"")</f>
        <v/>
      </c>
    </row>
    <row r="238" spans="1:20" ht="48" hidden="1" customHeight="1" x14ac:dyDescent="0.3">
      <c r="A238" s="90">
        <f t="shared" si="4"/>
        <v>236</v>
      </c>
      <c r="B238" s="195" t="str">
        <f>IFERROR(IF(tab_MP[[#This Row],[mp_gegenstand]]&lt;&gt;"",tab_MP[[#This Row],[mp_gegenstand]],""),"")</f>
        <v/>
      </c>
      <c r="C238" s="196" t="str">
        <f>IFERROR(IF(tab_MP[[#This Row],[mp_kategorie]]&lt;&gt;"",tab_MP[[#This Row],[mp_kategorie]],""),"")</f>
        <v/>
      </c>
      <c r="D238" s="196" t="str">
        <f>IFERROR(IF(tab_MP[[#This Row],[mp_subkategorie]]&lt;&gt;"",tab_MP[[#This Row],[mp_subkategorie]],""),"")</f>
        <v/>
      </c>
      <c r="E238" s="196" t="str">
        <f>IFERROR(IF(tab_MP[[#This Row],[mp_ort]]&lt;&gt;"",tab_MP[[#This Row],[mp_ort]],""),"")</f>
        <v/>
      </c>
      <c r="F238" s="369" t="str">
        <f>IFERROR(IF(tab_MP[[#This Row],[mp_beschreibung]]&lt;&gt;"",tab_MP[[#This Row],[mp_beschreibung]],""),"")</f>
        <v/>
      </c>
      <c r="G238" s="315" t="str">
        <f>IFERROR(IF(tab_MP[[#This Row],[prf_mp_ges]]&lt;&gt;"",tab_MP[[#This Row],[prf_mp_ges]],""),"")</f>
        <v/>
      </c>
      <c r="H238" s="362"/>
      <c r="I238" s="362"/>
      <c r="J238" s="363"/>
      <c r="K238" s="363"/>
      <c r="L238" s="208"/>
      <c r="M238" s="209"/>
      <c r="N238" s="106"/>
      <c r="O238" s="107" t="str">
        <f>IF(AND(tab_MD[[#This Row],[md_prf_erg]]&lt;&gt;"",tab_MD[[#This Row],[md_prf_bisher]]&gt;=0,tab_MD[[#This Row],[md_prf_zukunft]]&gt;=0),tab_MD[[#This Row],[md_prf_bisher]]+tab_MD[[#This Row],[md_prf_zukunft]],"")</f>
        <v/>
      </c>
      <c r="P238" s="297" t="str">
        <f>IF(tab_MD[[#This Row],[md_prf_erg]]="ja",tab_MD[[#This Row],[md_zuwf_bisher]],IF(tab_MD[[#This Row],[md_prf_erg]]="nein",0,IF(tab_MD[[#This Row],[md_prf_erg]]="teilweise",-1,"")))</f>
        <v/>
      </c>
      <c r="Q238" s="297" t="str">
        <f>IF(tab_MD[[#This Row],[md_prf_erg]]="ja",tab_MD[[#This Row],[md_zuwf_zukunft]],IF(tab_MD[[#This Row],[md_prf_erg]]="nein",0,IF(tab_MD[[#This Row],[md_prf_erg]]="teilweise",-1,"")))</f>
        <v/>
      </c>
      <c r="R238" s="110"/>
      <c r="S238" s="108" t="b">
        <f>AND(OR(AND(tab_MD[[#This Row],[md_zuwf_bisher]]="",tab_MD[[#This Row],[md_zuwf_zukunft]]=""),AND(OR(tab_MD[[#This Row],[md_zuwf_bisher]]&lt;&gt;"",tab_MD[[#This Row],[md_zuwf_zukunft]]&lt;&gt;""),tab_MD[[#This Row],[md_prf_erg]]&lt;&gt;"")),tab_MD[[#This Row],[md_prf_bisher]]&lt;&gt;-1,tab_MD[[#This Row],[md_prf_zukunft]]&lt;&gt;-1)</f>
        <v>1</v>
      </c>
      <c r="T238" s="219" t="str">
        <f>IF(tab_MD[[#This Row],[md_gegenstand]]&lt;&gt;"",IF(SUM(tab_MD[[#This Row],[md_kosten_bisher]:[md_zuwf_zukunft]])&gt;0,"ja","nein"),"")</f>
        <v/>
      </c>
    </row>
    <row r="239" spans="1:20" ht="48" hidden="1" customHeight="1" x14ac:dyDescent="0.3">
      <c r="A239" s="90">
        <f t="shared" si="4"/>
        <v>237</v>
      </c>
      <c r="B239" s="195" t="str">
        <f>IFERROR(IF(tab_MP[[#This Row],[mp_gegenstand]]&lt;&gt;"",tab_MP[[#This Row],[mp_gegenstand]],""),"")</f>
        <v/>
      </c>
      <c r="C239" s="196" t="str">
        <f>IFERROR(IF(tab_MP[[#This Row],[mp_kategorie]]&lt;&gt;"",tab_MP[[#This Row],[mp_kategorie]],""),"")</f>
        <v/>
      </c>
      <c r="D239" s="196" t="str">
        <f>IFERROR(IF(tab_MP[[#This Row],[mp_subkategorie]]&lt;&gt;"",tab_MP[[#This Row],[mp_subkategorie]],""),"")</f>
        <v/>
      </c>
      <c r="E239" s="196" t="str">
        <f>IFERROR(IF(tab_MP[[#This Row],[mp_ort]]&lt;&gt;"",tab_MP[[#This Row],[mp_ort]],""),"")</f>
        <v/>
      </c>
      <c r="F239" s="369" t="str">
        <f>IFERROR(IF(tab_MP[[#This Row],[mp_beschreibung]]&lt;&gt;"",tab_MP[[#This Row],[mp_beschreibung]],""),"")</f>
        <v/>
      </c>
      <c r="G239" s="315" t="str">
        <f>IFERROR(IF(tab_MP[[#This Row],[prf_mp_ges]]&lt;&gt;"",tab_MP[[#This Row],[prf_mp_ges]],""),"")</f>
        <v/>
      </c>
      <c r="H239" s="362"/>
      <c r="I239" s="362"/>
      <c r="J239" s="363"/>
      <c r="K239" s="363"/>
      <c r="L239" s="208"/>
      <c r="M239" s="209"/>
      <c r="N239" s="103"/>
      <c r="O239" s="104" t="str">
        <f>IF(AND(tab_MD[[#This Row],[md_prf_erg]]&lt;&gt;"",tab_MD[[#This Row],[md_prf_bisher]]&gt;=0,tab_MD[[#This Row],[md_prf_zukunft]]&gt;=0),tab_MD[[#This Row],[md_prf_bisher]]+tab_MD[[#This Row],[md_prf_zukunft]],"")</f>
        <v/>
      </c>
      <c r="P239" s="296" t="str">
        <f>IF(tab_MD[[#This Row],[md_prf_erg]]="ja",tab_MD[[#This Row],[md_zuwf_bisher]],IF(tab_MD[[#This Row],[md_prf_erg]]="nein",0,IF(tab_MD[[#This Row],[md_prf_erg]]="teilweise",-1,"")))</f>
        <v/>
      </c>
      <c r="Q239" s="296" t="str">
        <f>IF(tab_MD[[#This Row],[md_prf_erg]]="ja",tab_MD[[#This Row],[md_zuwf_zukunft]],IF(tab_MD[[#This Row],[md_prf_erg]]="nein",0,IF(tab_MD[[#This Row],[md_prf_erg]]="teilweise",-1,"")))</f>
        <v/>
      </c>
      <c r="R239" s="110"/>
      <c r="S239" s="109" t="b">
        <f>AND(OR(AND(tab_MD[[#This Row],[md_zuwf_bisher]]="",tab_MD[[#This Row],[md_zuwf_zukunft]]=""),AND(OR(tab_MD[[#This Row],[md_zuwf_bisher]]&lt;&gt;"",tab_MD[[#This Row],[md_zuwf_zukunft]]&lt;&gt;""),tab_MD[[#This Row],[md_prf_erg]]&lt;&gt;"")),tab_MD[[#This Row],[md_prf_bisher]]&lt;&gt;-1,tab_MD[[#This Row],[md_prf_zukunft]]&lt;&gt;-1)</f>
        <v>1</v>
      </c>
      <c r="T239" s="219" t="str">
        <f>IF(tab_MD[[#This Row],[md_gegenstand]]&lt;&gt;"",IF(SUM(tab_MD[[#This Row],[md_kosten_bisher]:[md_zuwf_zukunft]])&gt;0,"ja","nein"),"")</f>
        <v/>
      </c>
    </row>
    <row r="240" spans="1:20" ht="48" hidden="1" customHeight="1" x14ac:dyDescent="0.3">
      <c r="A240" s="90">
        <f t="shared" si="4"/>
        <v>238</v>
      </c>
      <c r="B240" s="195" t="str">
        <f>IFERROR(IF(tab_MP[[#This Row],[mp_gegenstand]]&lt;&gt;"",tab_MP[[#This Row],[mp_gegenstand]],""),"")</f>
        <v/>
      </c>
      <c r="C240" s="196" t="str">
        <f>IFERROR(IF(tab_MP[[#This Row],[mp_kategorie]]&lt;&gt;"",tab_MP[[#This Row],[mp_kategorie]],""),"")</f>
        <v/>
      </c>
      <c r="D240" s="196" t="str">
        <f>IFERROR(IF(tab_MP[[#This Row],[mp_subkategorie]]&lt;&gt;"",tab_MP[[#This Row],[mp_subkategorie]],""),"")</f>
        <v/>
      </c>
      <c r="E240" s="196" t="str">
        <f>IFERROR(IF(tab_MP[[#This Row],[mp_ort]]&lt;&gt;"",tab_MP[[#This Row],[mp_ort]],""),"")</f>
        <v/>
      </c>
      <c r="F240" s="369" t="str">
        <f>IFERROR(IF(tab_MP[[#This Row],[mp_beschreibung]]&lt;&gt;"",tab_MP[[#This Row],[mp_beschreibung]],""),"")</f>
        <v/>
      </c>
      <c r="G240" s="315" t="str">
        <f>IFERROR(IF(tab_MP[[#This Row],[prf_mp_ges]]&lt;&gt;"",tab_MP[[#This Row],[prf_mp_ges]],""),"")</f>
        <v/>
      </c>
      <c r="H240" s="362"/>
      <c r="I240" s="362"/>
      <c r="J240" s="363"/>
      <c r="K240" s="363"/>
      <c r="L240" s="208"/>
      <c r="M240" s="209"/>
      <c r="N240" s="106"/>
      <c r="O240" s="107" t="str">
        <f>IF(AND(tab_MD[[#This Row],[md_prf_erg]]&lt;&gt;"",tab_MD[[#This Row],[md_prf_bisher]]&gt;=0,tab_MD[[#This Row],[md_prf_zukunft]]&gt;=0),tab_MD[[#This Row],[md_prf_bisher]]+tab_MD[[#This Row],[md_prf_zukunft]],"")</f>
        <v/>
      </c>
      <c r="P240" s="297" t="str">
        <f>IF(tab_MD[[#This Row],[md_prf_erg]]="ja",tab_MD[[#This Row],[md_zuwf_bisher]],IF(tab_MD[[#This Row],[md_prf_erg]]="nein",0,IF(tab_MD[[#This Row],[md_prf_erg]]="teilweise",-1,"")))</f>
        <v/>
      </c>
      <c r="Q240" s="297" t="str">
        <f>IF(tab_MD[[#This Row],[md_prf_erg]]="ja",tab_MD[[#This Row],[md_zuwf_zukunft]],IF(tab_MD[[#This Row],[md_prf_erg]]="nein",0,IF(tab_MD[[#This Row],[md_prf_erg]]="teilweise",-1,"")))</f>
        <v/>
      </c>
      <c r="R240" s="110"/>
      <c r="S240" s="108" t="b">
        <f>AND(OR(AND(tab_MD[[#This Row],[md_zuwf_bisher]]="",tab_MD[[#This Row],[md_zuwf_zukunft]]=""),AND(OR(tab_MD[[#This Row],[md_zuwf_bisher]]&lt;&gt;"",tab_MD[[#This Row],[md_zuwf_zukunft]]&lt;&gt;""),tab_MD[[#This Row],[md_prf_erg]]&lt;&gt;"")),tab_MD[[#This Row],[md_prf_bisher]]&lt;&gt;-1,tab_MD[[#This Row],[md_prf_zukunft]]&lt;&gt;-1)</f>
        <v>1</v>
      </c>
      <c r="T240" s="219" t="str">
        <f>IF(tab_MD[[#This Row],[md_gegenstand]]&lt;&gt;"",IF(SUM(tab_MD[[#This Row],[md_kosten_bisher]:[md_zuwf_zukunft]])&gt;0,"ja","nein"),"")</f>
        <v/>
      </c>
    </row>
    <row r="241" spans="1:20" ht="48" hidden="1" customHeight="1" x14ac:dyDescent="0.3">
      <c r="A241" s="90">
        <f t="shared" si="4"/>
        <v>239</v>
      </c>
      <c r="B241" s="195" t="str">
        <f>IFERROR(IF(tab_MP[[#This Row],[mp_gegenstand]]&lt;&gt;"",tab_MP[[#This Row],[mp_gegenstand]],""),"")</f>
        <v/>
      </c>
      <c r="C241" s="196" t="str">
        <f>IFERROR(IF(tab_MP[[#This Row],[mp_kategorie]]&lt;&gt;"",tab_MP[[#This Row],[mp_kategorie]],""),"")</f>
        <v/>
      </c>
      <c r="D241" s="196" t="str">
        <f>IFERROR(IF(tab_MP[[#This Row],[mp_subkategorie]]&lt;&gt;"",tab_MP[[#This Row],[mp_subkategorie]],""),"")</f>
        <v/>
      </c>
      <c r="E241" s="196" t="str">
        <f>IFERROR(IF(tab_MP[[#This Row],[mp_ort]]&lt;&gt;"",tab_MP[[#This Row],[mp_ort]],""),"")</f>
        <v/>
      </c>
      <c r="F241" s="369" t="str">
        <f>IFERROR(IF(tab_MP[[#This Row],[mp_beschreibung]]&lt;&gt;"",tab_MP[[#This Row],[mp_beschreibung]],""),"")</f>
        <v/>
      </c>
      <c r="G241" s="315" t="str">
        <f>IFERROR(IF(tab_MP[[#This Row],[prf_mp_ges]]&lt;&gt;"",tab_MP[[#This Row],[prf_mp_ges]],""),"")</f>
        <v/>
      </c>
      <c r="H241" s="362"/>
      <c r="I241" s="362"/>
      <c r="J241" s="363"/>
      <c r="K241" s="363"/>
      <c r="L241" s="208"/>
      <c r="M241" s="209"/>
      <c r="N241" s="103"/>
      <c r="O241" s="104" t="str">
        <f>IF(AND(tab_MD[[#This Row],[md_prf_erg]]&lt;&gt;"",tab_MD[[#This Row],[md_prf_bisher]]&gt;=0,tab_MD[[#This Row],[md_prf_zukunft]]&gt;=0),tab_MD[[#This Row],[md_prf_bisher]]+tab_MD[[#This Row],[md_prf_zukunft]],"")</f>
        <v/>
      </c>
      <c r="P241" s="296" t="str">
        <f>IF(tab_MD[[#This Row],[md_prf_erg]]="ja",tab_MD[[#This Row],[md_zuwf_bisher]],IF(tab_MD[[#This Row],[md_prf_erg]]="nein",0,IF(tab_MD[[#This Row],[md_prf_erg]]="teilweise",-1,"")))</f>
        <v/>
      </c>
      <c r="Q241" s="296" t="str">
        <f>IF(tab_MD[[#This Row],[md_prf_erg]]="ja",tab_MD[[#This Row],[md_zuwf_zukunft]],IF(tab_MD[[#This Row],[md_prf_erg]]="nein",0,IF(tab_MD[[#This Row],[md_prf_erg]]="teilweise",-1,"")))</f>
        <v/>
      </c>
      <c r="R241" s="110"/>
      <c r="S241" s="109" t="b">
        <f>AND(OR(AND(tab_MD[[#This Row],[md_zuwf_bisher]]="",tab_MD[[#This Row],[md_zuwf_zukunft]]=""),AND(OR(tab_MD[[#This Row],[md_zuwf_bisher]]&lt;&gt;"",tab_MD[[#This Row],[md_zuwf_zukunft]]&lt;&gt;""),tab_MD[[#This Row],[md_prf_erg]]&lt;&gt;"")),tab_MD[[#This Row],[md_prf_bisher]]&lt;&gt;-1,tab_MD[[#This Row],[md_prf_zukunft]]&lt;&gt;-1)</f>
        <v>1</v>
      </c>
      <c r="T241" s="219" t="str">
        <f>IF(tab_MD[[#This Row],[md_gegenstand]]&lt;&gt;"",IF(SUM(tab_MD[[#This Row],[md_kosten_bisher]:[md_zuwf_zukunft]])&gt;0,"ja","nein"),"")</f>
        <v/>
      </c>
    </row>
    <row r="242" spans="1:20" ht="48" hidden="1" customHeight="1" x14ac:dyDescent="0.3">
      <c r="A242" s="90">
        <f t="shared" si="4"/>
        <v>240</v>
      </c>
      <c r="B242" s="195" t="str">
        <f>IFERROR(IF(tab_MP[[#This Row],[mp_gegenstand]]&lt;&gt;"",tab_MP[[#This Row],[mp_gegenstand]],""),"")</f>
        <v/>
      </c>
      <c r="C242" s="196" t="str">
        <f>IFERROR(IF(tab_MP[[#This Row],[mp_kategorie]]&lt;&gt;"",tab_MP[[#This Row],[mp_kategorie]],""),"")</f>
        <v/>
      </c>
      <c r="D242" s="196" t="str">
        <f>IFERROR(IF(tab_MP[[#This Row],[mp_subkategorie]]&lt;&gt;"",tab_MP[[#This Row],[mp_subkategorie]],""),"")</f>
        <v/>
      </c>
      <c r="E242" s="196" t="str">
        <f>IFERROR(IF(tab_MP[[#This Row],[mp_ort]]&lt;&gt;"",tab_MP[[#This Row],[mp_ort]],""),"")</f>
        <v/>
      </c>
      <c r="F242" s="369" t="str">
        <f>IFERROR(IF(tab_MP[[#This Row],[mp_beschreibung]]&lt;&gt;"",tab_MP[[#This Row],[mp_beschreibung]],""),"")</f>
        <v/>
      </c>
      <c r="G242" s="315" t="str">
        <f>IFERROR(IF(tab_MP[[#This Row],[prf_mp_ges]]&lt;&gt;"",tab_MP[[#This Row],[prf_mp_ges]],""),"")</f>
        <v/>
      </c>
      <c r="H242" s="362"/>
      <c r="I242" s="362"/>
      <c r="J242" s="363"/>
      <c r="K242" s="363"/>
      <c r="L242" s="208"/>
      <c r="M242" s="209"/>
      <c r="N242" s="106"/>
      <c r="O242" s="107" t="str">
        <f>IF(AND(tab_MD[[#This Row],[md_prf_erg]]&lt;&gt;"",tab_MD[[#This Row],[md_prf_bisher]]&gt;=0,tab_MD[[#This Row],[md_prf_zukunft]]&gt;=0),tab_MD[[#This Row],[md_prf_bisher]]+tab_MD[[#This Row],[md_prf_zukunft]],"")</f>
        <v/>
      </c>
      <c r="P242" s="297" t="str">
        <f>IF(tab_MD[[#This Row],[md_prf_erg]]="ja",tab_MD[[#This Row],[md_zuwf_bisher]],IF(tab_MD[[#This Row],[md_prf_erg]]="nein",0,IF(tab_MD[[#This Row],[md_prf_erg]]="teilweise",-1,"")))</f>
        <v/>
      </c>
      <c r="Q242" s="297" t="str">
        <f>IF(tab_MD[[#This Row],[md_prf_erg]]="ja",tab_MD[[#This Row],[md_zuwf_zukunft]],IF(tab_MD[[#This Row],[md_prf_erg]]="nein",0,IF(tab_MD[[#This Row],[md_prf_erg]]="teilweise",-1,"")))</f>
        <v/>
      </c>
      <c r="R242" s="110"/>
      <c r="S242" s="108" t="b">
        <f>AND(OR(AND(tab_MD[[#This Row],[md_zuwf_bisher]]="",tab_MD[[#This Row],[md_zuwf_zukunft]]=""),AND(OR(tab_MD[[#This Row],[md_zuwf_bisher]]&lt;&gt;"",tab_MD[[#This Row],[md_zuwf_zukunft]]&lt;&gt;""),tab_MD[[#This Row],[md_prf_erg]]&lt;&gt;"")),tab_MD[[#This Row],[md_prf_bisher]]&lt;&gt;-1,tab_MD[[#This Row],[md_prf_zukunft]]&lt;&gt;-1)</f>
        <v>1</v>
      </c>
      <c r="T242" s="219" t="str">
        <f>IF(tab_MD[[#This Row],[md_gegenstand]]&lt;&gt;"",IF(SUM(tab_MD[[#This Row],[md_kosten_bisher]:[md_zuwf_zukunft]])&gt;0,"ja","nein"),"")</f>
        <v/>
      </c>
    </row>
    <row r="243" spans="1:20" ht="48" hidden="1" customHeight="1" x14ac:dyDescent="0.3">
      <c r="A243" s="90">
        <f t="shared" si="4"/>
        <v>241</v>
      </c>
      <c r="B243" s="195" t="str">
        <f>IFERROR(IF(tab_MP[[#This Row],[mp_gegenstand]]&lt;&gt;"",tab_MP[[#This Row],[mp_gegenstand]],""),"")</f>
        <v/>
      </c>
      <c r="C243" s="196" t="str">
        <f>IFERROR(IF(tab_MP[[#This Row],[mp_kategorie]]&lt;&gt;"",tab_MP[[#This Row],[mp_kategorie]],""),"")</f>
        <v/>
      </c>
      <c r="D243" s="196" t="str">
        <f>IFERROR(IF(tab_MP[[#This Row],[mp_subkategorie]]&lt;&gt;"",tab_MP[[#This Row],[mp_subkategorie]],""),"")</f>
        <v/>
      </c>
      <c r="E243" s="196" t="str">
        <f>IFERROR(IF(tab_MP[[#This Row],[mp_ort]]&lt;&gt;"",tab_MP[[#This Row],[mp_ort]],""),"")</f>
        <v/>
      </c>
      <c r="F243" s="369" t="str">
        <f>IFERROR(IF(tab_MP[[#This Row],[mp_beschreibung]]&lt;&gt;"",tab_MP[[#This Row],[mp_beschreibung]],""),"")</f>
        <v/>
      </c>
      <c r="G243" s="315" t="str">
        <f>IFERROR(IF(tab_MP[[#This Row],[prf_mp_ges]]&lt;&gt;"",tab_MP[[#This Row],[prf_mp_ges]],""),"")</f>
        <v/>
      </c>
      <c r="H243" s="362"/>
      <c r="I243" s="362"/>
      <c r="J243" s="363"/>
      <c r="K243" s="363"/>
      <c r="L243" s="208"/>
      <c r="M243" s="209"/>
      <c r="N243" s="103"/>
      <c r="O243" s="104" t="str">
        <f>IF(AND(tab_MD[[#This Row],[md_prf_erg]]&lt;&gt;"",tab_MD[[#This Row],[md_prf_bisher]]&gt;=0,tab_MD[[#This Row],[md_prf_zukunft]]&gt;=0),tab_MD[[#This Row],[md_prf_bisher]]+tab_MD[[#This Row],[md_prf_zukunft]],"")</f>
        <v/>
      </c>
      <c r="P243" s="296" t="str">
        <f>IF(tab_MD[[#This Row],[md_prf_erg]]="ja",tab_MD[[#This Row],[md_zuwf_bisher]],IF(tab_MD[[#This Row],[md_prf_erg]]="nein",0,IF(tab_MD[[#This Row],[md_prf_erg]]="teilweise",-1,"")))</f>
        <v/>
      </c>
      <c r="Q243" s="296" t="str">
        <f>IF(tab_MD[[#This Row],[md_prf_erg]]="ja",tab_MD[[#This Row],[md_zuwf_zukunft]],IF(tab_MD[[#This Row],[md_prf_erg]]="nein",0,IF(tab_MD[[#This Row],[md_prf_erg]]="teilweise",-1,"")))</f>
        <v/>
      </c>
      <c r="R243" s="110"/>
      <c r="S243" s="109" t="b">
        <f>AND(OR(AND(tab_MD[[#This Row],[md_zuwf_bisher]]="",tab_MD[[#This Row],[md_zuwf_zukunft]]=""),AND(OR(tab_MD[[#This Row],[md_zuwf_bisher]]&lt;&gt;"",tab_MD[[#This Row],[md_zuwf_zukunft]]&lt;&gt;""),tab_MD[[#This Row],[md_prf_erg]]&lt;&gt;"")),tab_MD[[#This Row],[md_prf_bisher]]&lt;&gt;-1,tab_MD[[#This Row],[md_prf_zukunft]]&lt;&gt;-1)</f>
        <v>1</v>
      </c>
      <c r="T243" s="219" t="str">
        <f>IF(tab_MD[[#This Row],[md_gegenstand]]&lt;&gt;"",IF(SUM(tab_MD[[#This Row],[md_kosten_bisher]:[md_zuwf_zukunft]])&gt;0,"ja","nein"),"")</f>
        <v/>
      </c>
    </row>
    <row r="244" spans="1:20" ht="48" hidden="1" customHeight="1" x14ac:dyDescent="0.3">
      <c r="A244" s="90">
        <f t="shared" si="4"/>
        <v>242</v>
      </c>
      <c r="B244" s="195" t="str">
        <f>IFERROR(IF(tab_MP[[#This Row],[mp_gegenstand]]&lt;&gt;"",tab_MP[[#This Row],[mp_gegenstand]],""),"")</f>
        <v/>
      </c>
      <c r="C244" s="196" t="str">
        <f>IFERROR(IF(tab_MP[[#This Row],[mp_kategorie]]&lt;&gt;"",tab_MP[[#This Row],[mp_kategorie]],""),"")</f>
        <v/>
      </c>
      <c r="D244" s="196" t="str">
        <f>IFERROR(IF(tab_MP[[#This Row],[mp_subkategorie]]&lt;&gt;"",tab_MP[[#This Row],[mp_subkategorie]],""),"")</f>
        <v/>
      </c>
      <c r="E244" s="196" t="str">
        <f>IFERROR(IF(tab_MP[[#This Row],[mp_ort]]&lt;&gt;"",tab_MP[[#This Row],[mp_ort]],""),"")</f>
        <v/>
      </c>
      <c r="F244" s="369" t="str">
        <f>IFERROR(IF(tab_MP[[#This Row],[mp_beschreibung]]&lt;&gt;"",tab_MP[[#This Row],[mp_beschreibung]],""),"")</f>
        <v/>
      </c>
      <c r="G244" s="315" t="str">
        <f>IFERROR(IF(tab_MP[[#This Row],[prf_mp_ges]]&lt;&gt;"",tab_MP[[#This Row],[prf_mp_ges]],""),"")</f>
        <v/>
      </c>
      <c r="H244" s="362"/>
      <c r="I244" s="362"/>
      <c r="J244" s="363"/>
      <c r="K244" s="363"/>
      <c r="L244" s="208"/>
      <c r="M244" s="209"/>
      <c r="N244" s="106"/>
      <c r="O244" s="107" t="str">
        <f>IF(AND(tab_MD[[#This Row],[md_prf_erg]]&lt;&gt;"",tab_MD[[#This Row],[md_prf_bisher]]&gt;=0,tab_MD[[#This Row],[md_prf_zukunft]]&gt;=0),tab_MD[[#This Row],[md_prf_bisher]]+tab_MD[[#This Row],[md_prf_zukunft]],"")</f>
        <v/>
      </c>
      <c r="P244" s="297" t="str">
        <f>IF(tab_MD[[#This Row],[md_prf_erg]]="ja",tab_MD[[#This Row],[md_zuwf_bisher]],IF(tab_MD[[#This Row],[md_prf_erg]]="nein",0,IF(tab_MD[[#This Row],[md_prf_erg]]="teilweise",-1,"")))</f>
        <v/>
      </c>
      <c r="Q244" s="297" t="str">
        <f>IF(tab_MD[[#This Row],[md_prf_erg]]="ja",tab_MD[[#This Row],[md_zuwf_zukunft]],IF(tab_MD[[#This Row],[md_prf_erg]]="nein",0,IF(tab_MD[[#This Row],[md_prf_erg]]="teilweise",-1,"")))</f>
        <v/>
      </c>
      <c r="R244" s="110"/>
      <c r="S244" s="108" t="b">
        <f>AND(OR(AND(tab_MD[[#This Row],[md_zuwf_bisher]]="",tab_MD[[#This Row],[md_zuwf_zukunft]]=""),AND(OR(tab_MD[[#This Row],[md_zuwf_bisher]]&lt;&gt;"",tab_MD[[#This Row],[md_zuwf_zukunft]]&lt;&gt;""),tab_MD[[#This Row],[md_prf_erg]]&lt;&gt;"")),tab_MD[[#This Row],[md_prf_bisher]]&lt;&gt;-1,tab_MD[[#This Row],[md_prf_zukunft]]&lt;&gt;-1)</f>
        <v>1</v>
      </c>
      <c r="T244" s="219" t="str">
        <f>IF(tab_MD[[#This Row],[md_gegenstand]]&lt;&gt;"",IF(SUM(tab_MD[[#This Row],[md_kosten_bisher]:[md_zuwf_zukunft]])&gt;0,"ja","nein"),"")</f>
        <v/>
      </c>
    </row>
    <row r="245" spans="1:20" ht="48" hidden="1" customHeight="1" x14ac:dyDescent="0.3">
      <c r="A245" s="90">
        <f t="shared" si="4"/>
        <v>243</v>
      </c>
      <c r="B245" s="195" t="str">
        <f>IFERROR(IF(tab_MP[[#This Row],[mp_gegenstand]]&lt;&gt;"",tab_MP[[#This Row],[mp_gegenstand]],""),"")</f>
        <v/>
      </c>
      <c r="C245" s="196" t="str">
        <f>IFERROR(IF(tab_MP[[#This Row],[mp_kategorie]]&lt;&gt;"",tab_MP[[#This Row],[mp_kategorie]],""),"")</f>
        <v/>
      </c>
      <c r="D245" s="196" t="str">
        <f>IFERROR(IF(tab_MP[[#This Row],[mp_subkategorie]]&lt;&gt;"",tab_MP[[#This Row],[mp_subkategorie]],""),"")</f>
        <v/>
      </c>
      <c r="E245" s="196" t="str">
        <f>IFERROR(IF(tab_MP[[#This Row],[mp_ort]]&lt;&gt;"",tab_MP[[#This Row],[mp_ort]],""),"")</f>
        <v/>
      </c>
      <c r="F245" s="369" t="str">
        <f>IFERROR(IF(tab_MP[[#This Row],[mp_beschreibung]]&lt;&gt;"",tab_MP[[#This Row],[mp_beschreibung]],""),"")</f>
        <v/>
      </c>
      <c r="G245" s="315" t="str">
        <f>IFERROR(IF(tab_MP[[#This Row],[prf_mp_ges]]&lt;&gt;"",tab_MP[[#This Row],[prf_mp_ges]],""),"")</f>
        <v/>
      </c>
      <c r="H245" s="362"/>
      <c r="I245" s="362"/>
      <c r="J245" s="363"/>
      <c r="K245" s="363"/>
      <c r="L245" s="208"/>
      <c r="M245" s="209"/>
      <c r="N245" s="103"/>
      <c r="O245" s="104" t="str">
        <f>IF(AND(tab_MD[[#This Row],[md_prf_erg]]&lt;&gt;"",tab_MD[[#This Row],[md_prf_bisher]]&gt;=0,tab_MD[[#This Row],[md_prf_zukunft]]&gt;=0),tab_MD[[#This Row],[md_prf_bisher]]+tab_MD[[#This Row],[md_prf_zukunft]],"")</f>
        <v/>
      </c>
      <c r="P245" s="296" t="str">
        <f>IF(tab_MD[[#This Row],[md_prf_erg]]="ja",tab_MD[[#This Row],[md_zuwf_bisher]],IF(tab_MD[[#This Row],[md_prf_erg]]="nein",0,IF(tab_MD[[#This Row],[md_prf_erg]]="teilweise",-1,"")))</f>
        <v/>
      </c>
      <c r="Q245" s="296" t="str">
        <f>IF(tab_MD[[#This Row],[md_prf_erg]]="ja",tab_MD[[#This Row],[md_zuwf_zukunft]],IF(tab_MD[[#This Row],[md_prf_erg]]="nein",0,IF(tab_MD[[#This Row],[md_prf_erg]]="teilweise",-1,"")))</f>
        <v/>
      </c>
      <c r="R245" s="110"/>
      <c r="S245" s="109" t="b">
        <f>AND(OR(AND(tab_MD[[#This Row],[md_zuwf_bisher]]="",tab_MD[[#This Row],[md_zuwf_zukunft]]=""),AND(OR(tab_MD[[#This Row],[md_zuwf_bisher]]&lt;&gt;"",tab_MD[[#This Row],[md_zuwf_zukunft]]&lt;&gt;""),tab_MD[[#This Row],[md_prf_erg]]&lt;&gt;"")),tab_MD[[#This Row],[md_prf_bisher]]&lt;&gt;-1,tab_MD[[#This Row],[md_prf_zukunft]]&lt;&gt;-1)</f>
        <v>1</v>
      </c>
      <c r="T245" s="219" t="str">
        <f>IF(tab_MD[[#This Row],[md_gegenstand]]&lt;&gt;"",IF(SUM(tab_MD[[#This Row],[md_kosten_bisher]:[md_zuwf_zukunft]])&gt;0,"ja","nein"),"")</f>
        <v/>
      </c>
    </row>
    <row r="246" spans="1:20" ht="48" hidden="1" customHeight="1" x14ac:dyDescent="0.3">
      <c r="A246" s="90">
        <f t="shared" si="4"/>
        <v>244</v>
      </c>
      <c r="B246" s="195" t="str">
        <f>IFERROR(IF(tab_MP[[#This Row],[mp_gegenstand]]&lt;&gt;"",tab_MP[[#This Row],[mp_gegenstand]],""),"")</f>
        <v/>
      </c>
      <c r="C246" s="196" t="str">
        <f>IFERROR(IF(tab_MP[[#This Row],[mp_kategorie]]&lt;&gt;"",tab_MP[[#This Row],[mp_kategorie]],""),"")</f>
        <v/>
      </c>
      <c r="D246" s="196" t="str">
        <f>IFERROR(IF(tab_MP[[#This Row],[mp_subkategorie]]&lt;&gt;"",tab_MP[[#This Row],[mp_subkategorie]],""),"")</f>
        <v/>
      </c>
      <c r="E246" s="196" t="str">
        <f>IFERROR(IF(tab_MP[[#This Row],[mp_ort]]&lt;&gt;"",tab_MP[[#This Row],[mp_ort]],""),"")</f>
        <v/>
      </c>
      <c r="F246" s="369" t="str">
        <f>IFERROR(IF(tab_MP[[#This Row],[mp_beschreibung]]&lt;&gt;"",tab_MP[[#This Row],[mp_beschreibung]],""),"")</f>
        <v/>
      </c>
      <c r="G246" s="315" t="str">
        <f>IFERROR(IF(tab_MP[[#This Row],[prf_mp_ges]]&lt;&gt;"",tab_MP[[#This Row],[prf_mp_ges]],""),"")</f>
        <v/>
      </c>
      <c r="H246" s="362"/>
      <c r="I246" s="362"/>
      <c r="J246" s="363"/>
      <c r="K246" s="363"/>
      <c r="L246" s="208"/>
      <c r="M246" s="209"/>
      <c r="N246" s="106"/>
      <c r="O246" s="107" t="str">
        <f>IF(AND(tab_MD[[#This Row],[md_prf_erg]]&lt;&gt;"",tab_MD[[#This Row],[md_prf_bisher]]&gt;=0,tab_MD[[#This Row],[md_prf_zukunft]]&gt;=0),tab_MD[[#This Row],[md_prf_bisher]]+tab_MD[[#This Row],[md_prf_zukunft]],"")</f>
        <v/>
      </c>
      <c r="P246" s="297" t="str">
        <f>IF(tab_MD[[#This Row],[md_prf_erg]]="ja",tab_MD[[#This Row],[md_zuwf_bisher]],IF(tab_MD[[#This Row],[md_prf_erg]]="nein",0,IF(tab_MD[[#This Row],[md_prf_erg]]="teilweise",-1,"")))</f>
        <v/>
      </c>
      <c r="Q246" s="297" t="str">
        <f>IF(tab_MD[[#This Row],[md_prf_erg]]="ja",tab_MD[[#This Row],[md_zuwf_zukunft]],IF(tab_MD[[#This Row],[md_prf_erg]]="nein",0,IF(tab_MD[[#This Row],[md_prf_erg]]="teilweise",-1,"")))</f>
        <v/>
      </c>
      <c r="R246" s="110"/>
      <c r="S246" s="108" t="b">
        <f>AND(OR(AND(tab_MD[[#This Row],[md_zuwf_bisher]]="",tab_MD[[#This Row],[md_zuwf_zukunft]]=""),AND(OR(tab_MD[[#This Row],[md_zuwf_bisher]]&lt;&gt;"",tab_MD[[#This Row],[md_zuwf_zukunft]]&lt;&gt;""),tab_MD[[#This Row],[md_prf_erg]]&lt;&gt;"")),tab_MD[[#This Row],[md_prf_bisher]]&lt;&gt;-1,tab_MD[[#This Row],[md_prf_zukunft]]&lt;&gt;-1)</f>
        <v>1</v>
      </c>
      <c r="T246" s="219" t="str">
        <f>IF(tab_MD[[#This Row],[md_gegenstand]]&lt;&gt;"",IF(SUM(tab_MD[[#This Row],[md_kosten_bisher]:[md_zuwf_zukunft]])&gt;0,"ja","nein"),"")</f>
        <v/>
      </c>
    </row>
    <row r="247" spans="1:20" ht="48" hidden="1" customHeight="1" x14ac:dyDescent="0.3">
      <c r="A247" s="90">
        <f t="shared" si="4"/>
        <v>245</v>
      </c>
      <c r="B247" s="195" t="str">
        <f>IFERROR(IF(tab_MP[[#This Row],[mp_gegenstand]]&lt;&gt;"",tab_MP[[#This Row],[mp_gegenstand]],""),"")</f>
        <v/>
      </c>
      <c r="C247" s="196" t="str">
        <f>IFERROR(IF(tab_MP[[#This Row],[mp_kategorie]]&lt;&gt;"",tab_MP[[#This Row],[mp_kategorie]],""),"")</f>
        <v/>
      </c>
      <c r="D247" s="196" t="str">
        <f>IFERROR(IF(tab_MP[[#This Row],[mp_subkategorie]]&lt;&gt;"",tab_MP[[#This Row],[mp_subkategorie]],""),"")</f>
        <v/>
      </c>
      <c r="E247" s="196" t="str">
        <f>IFERROR(IF(tab_MP[[#This Row],[mp_ort]]&lt;&gt;"",tab_MP[[#This Row],[mp_ort]],""),"")</f>
        <v/>
      </c>
      <c r="F247" s="369" t="str">
        <f>IFERROR(IF(tab_MP[[#This Row],[mp_beschreibung]]&lt;&gt;"",tab_MP[[#This Row],[mp_beschreibung]],""),"")</f>
        <v/>
      </c>
      <c r="G247" s="315" t="str">
        <f>IFERROR(IF(tab_MP[[#This Row],[prf_mp_ges]]&lt;&gt;"",tab_MP[[#This Row],[prf_mp_ges]],""),"")</f>
        <v/>
      </c>
      <c r="H247" s="362"/>
      <c r="I247" s="362"/>
      <c r="J247" s="363"/>
      <c r="K247" s="363"/>
      <c r="L247" s="208"/>
      <c r="M247" s="209"/>
      <c r="N247" s="103"/>
      <c r="O247" s="104" t="str">
        <f>IF(AND(tab_MD[[#This Row],[md_prf_erg]]&lt;&gt;"",tab_MD[[#This Row],[md_prf_bisher]]&gt;=0,tab_MD[[#This Row],[md_prf_zukunft]]&gt;=0),tab_MD[[#This Row],[md_prf_bisher]]+tab_MD[[#This Row],[md_prf_zukunft]],"")</f>
        <v/>
      </c>
      <c r="P247" s="296" t="str">
        <f>IF(tab_MD[[#This Row],[md_prf_erg]]="ja",tab_MD[[#This Row],[md_zuwf_bisher]],IF(tab_MD[[#This Row],[md_prf_erg]]="nein",0,IF(tab_MD[[#This Row],[md_prf_erg]]="teilweise",-1,"")))</f>
        <v/>
      </c>
      <c r="Q247" s="296" t="str">
        <f>IF(tab_MD[[#This Row],[md_prf_erg]]="ja",tab_MD[[#This Row],[md_zuwf_zukunft]],IF(tab_MD[[#This Row],[md_prf_erg]]="nein",0,IF(tab_MD[[#This Row],[md_prf_erg]]="teilweise",-1,"")))</f>
        <v/>
      </c>
      <c r="R247" s="110"/>
      <c r="S247" s="109" t="b">
        <f>AND(OR(AND(tab_MD[[#This Row],[md_zuwf_bisher]]="",tab_MD[[#This Row],[md_zuwf_zukunft]]=""),AND(OR(tab_MD[[#This Row],[md_zuwf_bisher]]&lt;&gt;"",tab_MD[[#This Row],[md_zuwf_zukunft]]&lt;&gt;""),tab_MD[[#This Row],[md_prf_erg]]&lt;&gt;"")),tab_MD[[#This Row],[md_prf_bisher]]&lt;&gt;-1,tab_MD[[#This Row],[md_prf_zukunft]]&lt;&gt;-1)</f>
        <v>1</v>
      </c>
      <c r="T247" s="219" t="str">
        <f>IF(tab_MD[[#This Row],[md_gegenstand]]&lt;&gt;"",IF(SUM(tab_MD[[#This Row],[md_kosten_bisher]:[md_zuwf_zukunft]])&gt;0,"ja","nein"),"")</f>
        <v/>
      </c>
    </row>
    <row r="248" spans="1:20" ht="48" hidden="1" customHeight="1" x14ac:dyDescent="0.3">
      <c r="A248" s="90">
        <f t="shared" si="4"/>
        <v>246</v>
      </c>
      <c r="B248" s="195" t="str">
        <f>IFERROR(IF(tab_MP[[#This Row],[mp_gegenstand]]&lt;&gt;"",tab_MP[[#This Row],[mp_gegenstand]],""),"")</f>
        <v/>
      </c>
      <c r="C248" s="196" t="str">
        <f>IFERROR(IF(tab_MP[[#This Row],[mp_kategorie]]&lt;&gt;"",tab_MP[[#This Row],[mp_kategorie]],""),"")</f>
        <v/>
      </c>
      <c r="D248" s="196" t="str">
        <f>IFERROR(IF(tab_MP[[#This Row],[mp_subkategorie]]&lt;&gt;"",tab_MP[[#This Row],[mp_subkategorie]],""),"")</f>
        <v/>
      </c>
      <c r="E248" s="196" t="str">
        <f>IFERROR(IF(tab_MP[[#This Row],[mp_ort]]&lt;&gt;"",tab_MP[[#This Row],[mp_ort]],""),"")</f>
        <v/>
      </c>
      <c r="F248" s="369" t="str">
        <f>IFERROR(IF(tab_MP[[#This Row],[mp_beschreibung]]&lt;&gt;"",tab_MP[[#This Row],[mp_beschreibung]],""),"")</f>
        <v/>
      </c>
      <c r="G248" s="315" t="str">
        <f>IFERROR(IF(tab_MP[[#This Row],[prf_mp_ges]]&lt;&gt;"",tab_MP[[#This Row],[prf_mp_ges]],""),"")</f>
        <v/>
      </c>
      <c r="H248" s="362"/>
      <c r="I248" s="362"/>
      <c r="J248" s="363"/>
      <c r="K248" s="363"/>
      <c r="L248" s="208"/>
      <c r="M248" s="209"/>
      <c r="N248" s="106"/>
      <c r="O248" s="107" t="str">
        <f>IF(AND(tab_MD[[#This Row],[md_prf_erg]]&lt;&gt;"",tab_MD[[#This Row],[md_prf_bisher]]&gt;=0,tab_MD[[#This Row],[md_prf_zukunft]]&gt;=0),tab_MD[[#This Row],[md_prf_bisher]]+tab_MD[[#This Row],[md_prf_zukunft]],"")</f>
        <v/>
      </c>
      <c r="P248" s="297" t="str">
        <f>IF(tab_MD[[#This Row],[md_prf_erg]]="ja",tab_MD[[#This Row],[md_zuwf_bisher]],IF(tab_MD[[#This Row],[md_prf_erg]]="nein",0,IF(tab_MD[[#This Row],[md_prf_erg]]="teilweise",-1,"")))</f>
        <v/>
      </c>
      <c r="Q248" s="297" t="str">
        <f>IF(tab_MD[[#This Row],[md_prf_erg]]="ja",tab_MD[[#This Row],[md_zuwf_zukunft]],IF(tab_MD[[#This Row],[md_prf_erg]]="nein",0,IF(tab_MD[[#This Row],[md_prf_erg]]="teilweise",-1,"")))</f>
        <v/>
      </c>
      <c r="R248" s="110"/>
      <c r="S248" s="108" t="b">
        <f>AND(OR(AND(tab_MD[[#This Row],[md_zuwf_bisher]]="",tab_MD[[#This Row],[md_zuwf_zukunft]]=""),AND(OR(tab_MD[[#This Row],[md_zuwf_bisher]]&lt;&gt;"",tab_MD[[#This Row],[md_zuwf_zukunft]]&lt;&gt;""),tab_MD[[#This Row],[md_prf_erg]]&lt;&gt;"")),tab_MD[[#This Row],[md_prf_bisher]]&lt;&gt;-1,tab_MD[[#This Row],[md_prf_zukunft]]&lt;&gt;-1)</f>
        <v>1</v>
      </c>
      <c r="T248" s="219" t="str">
        <f>IF(tab_MD[[#This Row],[md_gegenstand]]&lt;&gt;"",IF(SUM(tab_MD[[#This Row],[md_kosten_bisher]:[md_zuwf_zukunft]])&gt;0,"ja","nein"),"")</f>
        <v/>
      </c>
    </row>
    <row r="249" spans="1:20" ht="48" hidden="1" customHeight="1" x14ac:dyDescent="0.3">
      <c r="A249" s="90">
        <f t="shared" si="4"/>
        <v>247</v>
      </c>
      <c r="B249" s="195" t="str">
        <f>IFERROR(IF(tab_MP[[#This Row],[mp_gegenstand]]&lt;&gt;"",tab_MP[[#This Row],[mp_gegenstand]],""),"")</f>
        <v/>
      </c>
      <c r="C249" s="196" t="str">
        <f>IFERROR(IF(tab_MP[[#This Row],[mp_kategorie]]&lt;&gt;"",tab_MP[[#This Row],[mp_kategorie]],""),"")</f>
        <v/>
      </c>
      <c r="D249" s="196" t="str">
        <f>IFERROR(IF(tab_MP[[#This Row],[mp_subkategorie]]&lt;&gt;"",tab_MP[[#This Row],[mp_subkategorie]],""),"")</f>
        <v/>
      </c>
      <c r="E249" s="196" t="str">
        <f>IFERROR(IF(tab_MP[[#This Row],[mp_ort]]&lt;&gt;"",tab_MP[[#This Row],[mp_ort]],""),"")</f>
        <v/>
      </c>
      <c r="F249" s="369" t="str">
        <f>IFERROR(IF(tab_MP[[#This Row],[mp_beschreibung]]&lt;&gt;"",tab_MP[[#This Row],[mp_beschreibung]],""),"")</f>
        <v/>
      </c>
      <c r="G249" s="315" t="str">
        <f>IFERROR(IF(tab_MP[[#This Row],[prf_mp_ges]]&lt;&gt;"",tab_MP[[#This Row],[prf_mp_ges]],""),"")</f>
        <v/>
      </c>
      <c r="H249" s="362"/>
      <c r="I249" s="362"/>
      <c r="J249" s="363"/>
      <c r="K249" s="363"/>
      <c r="L249" s="208"/>
      <c r="M249" s="209"/>
      <c r="N249" s="103"/>
      <c r="O249" s="104" t="str">
        <f>IF(AND(tab_MD[[#This Row],[md_prf_erg]]&lt;&gt;"",tab_MD[[#This Row],[md_prf_bisher]]&gt;=0,tab_MD[[#This Row],[md_prf_zukunft]]&gt;=0),tab_MD[[#This Row],[md_prf_bisher]]+tab_MD[[#This Row],[md_prf_zukunft]],"")</f>
        <v/>
      </c>
      <c r="P249" s="296" t="str">
        <f>IF(tab_MD[[#This Row],[md_prf_erg]]="ja",tab_MD[[#This Row],[md_zuwf_bisher]],IF(tab_MD[[#This Row],[md_prf_erg]]="nein",0,IF(tab_MD[[#This Row],[md_prf_erg]]="teilweise",-1,"")))</f>
        <v/>
      </c>
      <c r="Q249" s="296" t="str">
        <f>IF(tab_MD[[#This Row],[md_prf_erg]]="ja",tab_MD[[#This Row],[md_zuwf_zukunft]],IF(tab_MD[[#This Row],[md_prf_erg]]="nein",0,IF(tab_MD[[#This Row],[md_prf_erg]]="teilweise",-1,"")))</f>
        <v/>
      </c>
      <c r="R249" s="110"/>
      <c r="S249" s="109" t="b">
        <f>AND(OR(AND(tab_MD[[#This Row],[md_zuwf_bisher]]="",tab_MD[[#This Row],[md_zuwf_zukunft]]=""),AND(OR(tab_MD[[#This Row],[md_zuwf_bisher]]&lt;&gt;"",tab_MD[[#This Row],[md_zuwf_zukunft]]&lt;&gt;""),tab_MD[[#This Row],[md_prf_erg]]&lt;&gt;"")),tab_MD[[#This Row],[md_prf_bisher]]&lt;&gt;-1,tab_MD[[#This Row],[md_prf_zukunft]]&lt;&gt;-1)</f>
        <v>1</v>
      </c>
      <c r="T249" s="219" t="str">
        <f>IF(tab_MD[[#This Row],[md_gegenstand]]&lt;&gt;"",IF(SUM(tab_MD[[#This Row],[md_kosten_bisher]:[md_zuwf_zukunft]])&gt;0,"ja","nein"),"")</f>
        <v/>
      </c>
    </row>
    <row r="250" spans="1:20" ht="48" hidden="1" customHeight="1" x14ac:dyDescent="0.3">
      <c r="A250" s="90">
        <f t="shared" si="4"/>
        <v>248</v>
      </c>
      <c r="B250" s="195" t="str">
        <f>IFERROR(IF(tab_MP[[#This Row],[mp_gegenstand]]&lt;&gt;"",tab_MP[[#This Row],[mp_gegenstand]],""),"")</f>
        <v/>
      </c>
      <c r="C250" s="196" t="str">
        <f>IFERROR(IF(tab_MP[[#This Row],[mp_kategorie]]&lt;&gt;"",tab_MP[[#This Row],[mp_kategorie]],""),"")</f>
        <v/>
      </c>
      <c r="D250" s="196" t="str">
        <f>IFERROR(IF(tab_MP[[#This Row],[mp_subkategorie]]&lt;&gt;"",tab_MP[[#This Row],[mp_subkategorie]],""),"")</f>
        <v/>
      </c>
      <c r="E250" s="196" t="str">
        <f>IFERROR(IF(tab_MP[[#This Row],[mp_ort]]&lt;&gt;"",tab_MP[[#This Row],[mp_ort]],""),"")</f>
        <v/>
      </c>
      <c r="F250" s="369" t="str">
        <f>IFERROR(IF(tab_MP[[#This Row],[mp_beschreibung]]&lt;&gt;"",tab_MP[[#This Row],[mp_beschreibung]],""),"")</f>
        <v/>
      </c>
      <c r="G250" s="315" t="str">
        <f>IFERROR(IF(tab_MP[[#This Row],[prf_mp_ges]]&lt;&gt;"",tab_MP[[#This Row],[prf_mp_ges]],""),"")</f>
        <v/>
      </c>
      <c r="H250" s="362"/>
      <c r="I250" s="362"/>
      <c r="J250" s="363"/>
      <c r="K250" s="363"/>
      <c r="L250" s="208"/>
      <c r="M250" s="209"/>
      <c r="N250" s="106"/>
      <c r="O250" s="107" t="str">
        <f>IF(AND(tab_MD[[#This Row],[md_prf_erg]]&lt;&gt;"",tab_MD[[#This Row],[md_prf_bisher]]&gt;=0,tab_MD[[#This Row],[md_prf_zukunft]]&gt;=0),tab_MD[[#This Row],[md_prf_bisher]]+tab_MD[[#This Row],[md_prf_zukunft]],"")</f>
        <v/>
      </c>
      <c r="P250" s="297" t="str">
        <f>IF(tab_MD[[#This Row],[md_prf_erg]]="ja",tab_MD[[#This Row],[md_zuwf_bisher]],IF(tab_MD[[#This Row],[md_prf_erg]]="nein",0,IF(tab_MD[[#This Row],[md_prf_erg]]="teilweise",-1,"")))</f>
        <v/>
      </c>
      <c r="Q250" s="297" t="str">
        <f>IF(tab_MD[[#This Row],[md_prf_erg]]="ja",tab_MD[[#This Row],[md_zuwf_zukunft]],IF(tab_MD[[#This Row],[md_prf_erg]]="nein",0,IF(tab_MD[[#This Row],[md_prf_erg]]="teilweise",-1,"")))</f>
        <v/>
      </c>
      <c r="R250" s="110"/>
      <c r="S250" s="108" t="b">
        <f>AND(OR(AND(tab_MD[[#This Row],[md_zuwf_bisher]]="",tab_MD[[#This Row],[md_zuwf_zukunft]]=""),AND(OR(tab_MD[[#This Row],[md_zuwf_bisher]]&lt;&gt;"",tab_MD[[#This Row],[md_zuwf_zukunft]]&lt;&gt;""),tab_MD[[#This Row],[md_prf_erg]]&lt;&gt;"")),tab_MD[[#This Row],[md_prf_bisher]]&lt;&gt;-1,tab_MD[[#This Row],[md_prf_zukunft]]&lt;&gt;-1)</f>
        <v>1</v>
      </c>
      <c r="T250" s="219" t="str">
        <f>IF(tab_MD[[#This Row],[md_gegenstand]]&lt;&gt;"",IF(SUM(tab_MD[[#This Row],[md_kosten_bisher]:[md_zuwf_zukunft]])&gt;0,"ja","nein"),"")</f>
        <v/>
      </c>
    </row>
    <row r="251" spans="1:20" ht="48" hidden="1" customHeight="1" x14ac:dyDescent="0.3">
      <c r="A251" s="90">
        <f t="shared" si="4"/>
        <v>249</v>
      </c>
      <c r="B251" s="195" t="str">
        <f>IFERROR(IF(tab_MP[[#This Row],[mp_gegenstand]]&lt;&gt;"",tab_MP[[#This Row],[mp_gegenstand]],""),"")</f>
        <v/>
      </c>
      <c r="C251" s="196" t="str">
        <f>IFERROR(IF(tab_MP[[#This Row],[mp_kategorie]]&lt;&gt;"",tab_MP[[#This Row],[mp_kategorie]],""),"")</f>
        <v/>
      </c>
      <c r="D251" s="196" t="str">
        <f>IFERROR(IF(tab_MP[[#This Row],[mp_subkategorie]]&lt;&gt;"",tab_MP[[#This Row],[mp_subkategorie]],""),"")</f>
        <v/>
      </c>
      <c r="E251" s="196" t="str">
        <f>IFERROR(IF(tab_MP[[#This Row],[mp_ort]]&lt;&gt;"",tab_MP[[#This Row],[mp_ort]],""),"")</f>
        <v/>
      </c>
      <c r="F251" s="369" t="str">
        <f>IFERROR(IF(tab_MP[[#This Row],[mp_beschreibung]]&lt;&gt;"",tab_MP[[#This Row],[mp_beschreibung]],""),"")</f>
        <v/>
      </c>
      <c r="G251" s="315" t="str">
        <f>IFERROR(IF(tab_MP[[#This Row],[prf_mp_ges]]&lt;&gt;"",tab_MP[[#This Row],[prf_mp_ges]],""),"")</f>
        <v/>
      </c>
      <c r="H251" s="362"/>
      <c r="I251" s="362"/>
      <c r="J251" s="363"/>
      <c r="K251" s="363"/>
      <c r="L251" s="208"/>
      <c r="M251" s="209"/>
      <c r="N251" s="103"/>
      <c r="O251" s="104" t="str">
        <f>IF(AND(tab_MD[[#This Row],[md_prf_erg]]&lt;&gt;"",tab_MD[[#This Row],[md_prf_bisher]]&gt;=0,tab_MD[[#This Row],[md_prf_zukunft]]&gt;=0),tab_MD[[#This Row],[md_prf_bisher]]+tab_MD[[#This Row],[md_prf_zukunft]],"")</f>
        <v/>
      </c>
      <c r="P251" s="296" t="str">
        <f>IF(tab_MD[[#This Row],[md_prf_erg]]="ja",tab_MD[[#This Row],[md_zuwf_bisher]],IF(tab_MD[[#This Row],[md_prf_erg]]="nein",0,IF(tab_MD[[#This Row],[md_prf_erg]]="teilweise",-1,"")))</f>
        <v/>
      </c>
      <c r="Q251" s="296" t="str">
        <f>IF(tab_MD[[#This Row],[md_prf_erg]]="ja",tab_MD[[#This Row],[md_zuwf_zukunft]],IF(tab_MD[[#This Row],[md_prf_erg]]="nein",0,IF(tab_MD[[#This Row],[md_prf_erg]]="teilweise",-1,"")))</f>
        <v/>
      </c>
      <c r="R251" s="110"/>
      <c r="S251" s="109" t="b">
        <f>AND(OR(AND(tab_MD[[#This Row],[md_zuwf_bisher]]="",tab_MD[[#This Row],[md_zuwf_zukunft]]=""),AND(OR(tab_MD[[#This Row],[md_zuwf_bisher]]&lt;&gt;"",tab_MD[[#This Row],[md_zuwf_zukunft]]&lt;&gt;""),tab_MD[[#This Row],[md_prf_erg]]&lt;&gt;"")),tab_MD[[#This Row],[md_prf_bisher]]&lt;&gt;-1,tab_MD[[#This Row],[md_prf_zukunft]]&lt;&gt;-1)</f>
        <v>1</v>
      </c>
      <c r="T251" s="219" t="str">
        <f>IF(tab_MD[[#This Row],[md_gegenstand]]&lt;&gt;"",IF(SUM(tab_MD[[#This Row],[md_kosten_bisher]:[md_zuwf_zukunft]])&gt;0,"ja","nein"),"")</f>
        <v/>
      </c>
    </row>
    <row r="252" spans="1:20" ht="48" hidden="1" customHeight="1" x14ac:dyDescent="0.3">
      <c r="A252" s="90">
        <f t="shared" si="4"/>
        <v>250</v>
      </c>
      <c r="B252" s="195" t="str">
        <f>IFERROR(IF(tab_MP[[#This Row],[mp_gegenstand]]&lt;&gt;"",tab_MP[[#This Row],[mp_gegenstand]],""),"")</f>
        <v/>
      </c>
      <c r="C252" s="196" t="str">
        <f>IFERROR(IF(tab_MP[[#This Row],[mp_kategorie]]&lt;&gt;"",tab_MP[[#This Row],[mp_kategorie]],""),"")</f>
        <v/>
      </c>
      <c r="D252" s="196" t="str">
        <f>IFERROR(IF(tab_MP[[#This Row],[mp_subkategorie]]&lt;&gt;"",tab_MP[[#This Row],[mp_subkategorie]],""),"")</f>
        <v/>
      </c>
      <c r="E252" s="196" t="str">
        <f>IFERROR(IF(tab_MP[[#This Row],[mp_ort]]&lt;&gt;"",tab_MP[[#This Row],[mp_ort]],""),"")</f>
        <v/>
      </c>
      <c r="F252" s="369" t="str">
        <f>IFERROR(IF(tab_MP[[#This Row],[mp_beschreibung]]&lt;&gt;"",tab_MP[[#This Row],[mp_beschreibung]],""),"")</f>
        <v/>
      </c>
      <c r="G252" s="315" t="str">
        <f>IFERROR(IF(tab_MP[[#This Row],[prf_mp_ges]]&lt;&gt;"",tab_MP[[#This Row],[prf_mp_ges]],""),"")</f>
        <v/>
      </c>
      <c r="H252" s="362"/>
      <c r="I252" s="362"/>
      <c r="J252" s="363"/>
      <c r="K252" s="363"/>
      <c r="L252" s="208"/>
      <c r="M252" s="209"/>
      <c r="N252" s="106"/>
      <c r="O252" s="107" t="str">
        <f>IF(AND(tab_MD[[#This Row],[md_prf_erg]]&lt;&gt;"",tab_MD[[#This Row],[md_prf_bisher]]&gt;=0,tab_MD[[#This Row],[md_prf_zukunft]]&gt;=0),tab_MD[[#This Row],[md_prf_bisher]]+tab_MD[[#This Row],[md_prf_zukunft]],"")</f>
        <v/>
      </c>
      <c r="P252" s="297" t="str">
        <f>IF(tab_MD[[#This Row],[md_prf_erg]]="ja",tab_MD[[#This Row],[md_zuwf_bisher]],IF(tab_MD[[#This Row],[md_prf_erg]]="nein",0,IF(tab_MD[[#This Row],[md_prf_erg]]="teilweise",-1,"")))</f>
        <v/>
      </c>
      <c r="Q252" s="297" t="str">
        <f>IF(tab_MD[[#This Row],[md_prf_erg]]="ja",tab_MD[[#This Row],[md_zuwf_zukunft]],IF(tab_MD[[#This Row],[md_prf_erg]]="nein",0,IF(tab_MD[[#This Row],[md_prf_erg]]="teilweise",-1,"")))</f>
        <v/>
      </c>
      <c r="R252" s="110"/>
      <c r="S252" s="108" t="b">
        <f>AND(OR(AND(tab_MD[[#This Row],[md_zuwf_bisher]]="",tab_MD[[#This Row],[md_zuwf_zukunft]]=""),AND(OR(tab_MD[[#This Row],[md_zuwf_bisher]]&lt;&gt;"",tab_MD[[#This Row],[md_zuwf_zukunft]]&lt;&gt;""),tab_MD[[#This Row],[md_prf_erg]]&lt;&gt;"")),tab_MD[[#This Row],[md_prf_bisher]]&lt;&gt;-1,tab_MD[[#This Row],[md_prf_zukunft]]&lt;&gt;-1)</f>
        <v>1</v>
      </c>
      <c r="T252" s="219" t="str">
        <f>IF(tab_MD[[#This Row],[md_gegenstand]]&lt;&gt;"",IF(SUM(tab_MD[[#This Row],[md_kosten_bisher]:[md_zuwf_zukunft]])&gt;0,"ja","nein"),"")</f>
        <v/>
      </c>
    </row>
    <row r="253" spans="1:20" ht="48" hidden="1" customHeight="1" x14ac:dyDescent="0.3">
      <c r="A253" s="90">
        <f t="shared" si="4"/>
        <v>251</v>
      </c>
      <c r="B253" s="195" t="str">
        <f>IFERROR(IF(tab_MP[[#This Row],[mp_gegenstand]]&lt;&gt;"",tab_MP[[#This Row],[mp_gegenstand]],""),"")</f>
        <v/>
      </c>
      <c r="C253" s="196" t="str">
        <f>IFERROR(IF(tab_MP[[#This Row],[mp_kategorie]]&lt;&gt;"",tab_MP[[#This Row],[mp_kategorie]],""),"")</f>
        <v/>
      </c>
      <c r="D253" s="196" t="str">
        <f>IFERROR(IF(tab_MP[[#This Row],[mp_subkategorie]]&lt;&gt;"",tab_MP[[#This Row],[mp_subkategorie]],""),"")</f>
        <v/>
      </c>
      <c r="E253" s="196" t="str">
        <f>IFERROR(IF(tab_MP[[#This Row],[mp_ort]]&lt;&gt;"",tab_MP[[#This Row],[mp_ort]],""),"")</f>
        <v/>
      </c>
      <c r="F253" s="369" t="str">
        <f>IFERROR(IF(tab_MP[[#This Row],[mp_beschreibung]]&lt;&gt;"",tab_MP[[#This Row],[mp_beschreibung]],""),"")</f>
        <v/>
      </c>
      <c r="G253" s="315" t="str">
        <f>IFERROR(IF(tab_MP[[#This Row],[prf_mp_ges]]&lt;&gt;"",tab_MP[[#This Row],[prf_mp_ges]],""),"")</f>
        <v/>
      </c>
      <c r="H253" s="362"/>
      <c r="I253" s="362"/>
      <c r="J253" s="363"/>
      <c r="K253" s="363"/>
      <c r="L253" s="208"/>
      <c r="M253" s="209"/>
      <c r="N253" s="103"/>
      <c r="O253" s="104" t="str">
        <f>IF(AND(tab_MD[[#This Row],[md_prf_erg]]&lt;&gt;"",tab_MD[[#This Row],[md_prf_bisher]]&gt;=0,tab_MD[[#This Row],[md_prf_zukunft]]&gt;=0),tab_MD[[#This Row],[md_prf_bisher]]+tab_MD[[#This Row],[md_prf_zukunft]],"")</f>
        <v/>
      </c>
      <c r="P253" s="296" t="str">
        <f>IF(tab_MD[[#This Row],[md_prf_erg]]="ja",tab_MD[[#This Row],[md_zuwf_bisher]],IF(tab_MD[[#This Row],[md_prf_erg]]="nein",0,IF(tab_MD[[#This Row],[md_prf_erg]]="teilweise",-1,"")))</f>
        <v/>
      </c>
      <c r="Q253" s="296" t="str">
        <f>IF(tab_MD[[#This Row],[md_prf_erg]]="ja",tab_MD[[#This Row],[md_zuwf_zukunft]],IF(tab_MD[[#This Row],[md_prf_erg]]="nein",0,IF(tab_MD[[#This Row],[md_prf_erg]]="teilweise",-1,"")))</f>
        <v/>
      </c>
      <c r="R253" s="110"/>
      <c r="S253" s="109" t="b">
        <f>AND(OR(AND(tab_MD[[#This Row],[md_zuwf_bisher]]="",tab_MD[[#This Row],[md_zuwf_zukunft]]=""),AND(OR(tab_MD[[#This Row],[md_zuwf_bisher]]&lt;&gt;"",tab_MD[[#This Row],[md_zuwf_zukunft]]&lt;&gt;""),tab_MD[[#This Row],[md_prf_erg]]&lt;&gt;"")),tab_MD[[#This Row],[md_prf_bisher]]&lt;&gt;-1,tab_MD[[#This Row],[md_prf_zukunft]]&lt;&gt;-1)</f>
        <v>1</v>
      </c>
      <c r="T253" s="219" t="str">
        <f>IF(tab_MD[[#This Row],[md_gegenstand]]&lt;&gt;"",IF(SUM(tab_MD[[#This Row],[md_kosten_bisher]:[md_zuwf_zukunft]])&gt;0,"ja","nein"),"")</f>
        <v/>
      </c>
    </row>
    <row r="254" spans="1:20" ht="48" hidden="1" customHeight="1" x14ac:dyDescent="0.3">
      <c r="A254" s="90">
        <f t="shared" si="4"/>
        <v>252</v>
      </c>
      <c r="B254" s="195" t="str">
        <f>IFERROR(IF(tab_MP[[#This Row],[mp_gegenstand]]&lt;&gt;"",tab_MP[[#This Row],[mp_gegenstand]],""),"")</f>
        <v/>
      </c>
      <c r="C254" s="196" t="str">
        <f>IFERROR(IF(tab_MP[[#This Row],[mp_kategorie]]&lt;&gt;"",tab_MP[[#This Row],[mp_kategorie]],""),"")</f>
        <v/>
      </c>
      <c r="D254" s="196" t="str">
        <f>IFERROR(IF(tab_MP[[#This Row],[mp_subkategorie]]&lt;&gt;"",tab_MP[[#This Row],[mp_subkategorie]],""),"")</f>
        <v/>
      </c>
      <c r="E254" s="196" t="str">
        <f>IFERROR(IF(tab_MP[[#This Row],[mp_ort]]&lt;&gt;"",tab_MP[[#This Row],[mp_ort]],""),"")</f>
        <v/>
      </c>
      <c r="F254" s="369" t="str">
        <f>IFERROR(IF(tab_MP[[#This Row],[mp_beschreibung]]&lt;&gt;"",tab_MP[[#This Row],[mp_beschreibung]],""),"")</f>
        <v/>
      </c>
      <c r="G254" s="315" t="str">
        <f>IFERROR(IF(tab_MP[[#This Row],[prf_mp_ges]]&lt;&gt;"",tab_MP[[#This Row],[prf_mp_ges]],""),"")</f>
        <v/>
      </c>
      <c r="H254" s="362"/>
      <c r="I254" s="362"/>
      <c r="J254" s="363"/>
      <c r="K254" s="363"/>
      <c r="L254" s="208"/>
      <c r="M254" s="209"/>
      <c r="N254" s="106"/>
      <c r="O254" s="107" t="str">
        <f>IF(AND(tab_MD[[#This Row],[md_prf_erg]]&lt;&gt;"",tab_MD[[#This Row],[md_prf_bisher]]&gt;=0,tab_MD[[#This Row],[md_prf_zukunft]]&gt;=0),tab_MD[[#This Row],[md_prf_bisher]]+tab_MD[[#This Row],[md_prf_zukunft]],"")</f>
        <v/>
      </c>
      <c r="P254" s="297" t="str">
        <f>IF(tab_MD[[#This Row],[md_prf_erg]]="ja",tab_MD[[#This Row],[md_zuwf_bisher]],IF(tab_MD[[#This Row],[md_prf_erg]]="nein",0,IF(tab_MD[[#This Row],[md_prf_erg]]="teilweise",-1,"")))</f>
        <v/>
      </c>
      <c r="Q254" s="297" t="str">
        <f>IF(tab_MD[[#This Row],[md_prf_erg]]="ja",tab_MD[[#This Row],[md_zuwf_zukunft]],IF(tab_MD[[#This Row],[md_prf_erg]]="nein",0,IF(tab_MD[[#This Row],[md_prf_erg]]="teilweise",-1,"")))</f>
        <v/>
      </c>
      <c r="R254" s="110"/>
      <c r="S254" s="108" t="b">
        <f>AND(OR(AND(tab_MD[[#This Row],[md_zuwf_bisher]]="",tab_MD[[#This Row],[md_zuwf_zukunft]]=""),AND(OR(tab_MD[[#This Row],[md_zuwf_bisher]]&lt;&gt;"",tab_MD[[#This Row],[md_zuwf_zukunft]]&lt;&gt;""),tab_MD[[#This Row],[md_prf_erg]]&lt;&gt;"")),tab_MD[[#This Row],[md_prf_bisher]]&lt;&gt;-1,tab_MD[[#This Row],[md_prf_zukunft]]&lt;&gt;-1)</f>
        <v>1</v>
      </c>
      <c r="T254" s="219" t="str">
        <f>IF(tab_MD[[#This Row],[md_gegenstand]]&lt;&gt;"",IF(SUM(tab_MD[[#This Row],[md_kosten_bisher]:[md_zuwf_zukunft]])&gt;0,"ja","nein"),"")</f>
        <v/>
      </c>
    </row>
    <row r="255" spans="1:20" ht="48" hidden="1" customHeight="1" x14ac:dyDescent="0.3">
      <c r="A255" s="90">
        <f t="shared" si="4"/>
        <v>253</v>
      </c>
      <c r="B255" s="195" t="str">
        <f>IFERROR(IF(tab_MP[[#This Row],[mp_gegenstand]]&lt;&gt;"",tab_MP[[#This Row],[mp_gegenstand]],""),"")</f>
        <v/>
      </c>
      <c r="C255" s="196" t="str">
        <f>IFERROR(IF(tab_MP[[#This Row],[mp_kategorie]]&lt;&gt;"",tab_MP[[#This Row],[mp_kategorie]],""),"")</f>
        <v/>
      </c>
      <c r="D255" s="196" t="str">
        <f>IFERROR(IF(tab_MP[[#This Row],[mp_subkategorie]]&lt;&gt;"",tab_MP[[#This Row],[mp_subkategorie]],""),"")</f>
        <v/>
      </c>
      <c r="E255" s="196" t="str">
        <f>IFERROR(IF(tab_MP[[#This Row],[mp_ort]]&lt;&gt;"",tab_MP[[#This Row],[mp_ort]],""),"")</f>
        <v/>
      </c>
      <c r="F255" s="369" t="str">
        <f>IFERROR(IF(tab_MP[[#This Row],[mp_beschreibung]]&lt;&gt;"",tab_MP[[#This Row],[mp_beschreibung]],""),"")</f>
        <v/>
      </c>
      <c r="G255" s="315" t="str">
        <f>IFERROR(IF(tab_MP[[#This Row],[prf_mp_ges]]&lt;&gt;"",tab_MP[[#This Row],[prf_mp_ges]],""),"")</f>
        <v/>
      </c>
      <c r="H255" s="362"/>
      <c r="I255" s="362"/>
      <c r="J255" s="363"/>
      <c r="K255" s="363"/>
      <c r="L255" s="208"/>
      <c r="M255" s="209"/>
      <c r="N255" s="103"/>
      <c r="O255" s="104" t="str">
        <f>IF(AND(tab_MD[[#This Row],[md_prf_erg]]&lt;&gt;"",tab_MD[[#This Row],[md_prf_bisher]]&gt;=0,tab_MD[[#This Row],[md_prf_zukunft]]&gt;=0),tab_MD[[#This Row],[md_prf_bisher]]+tab_MD[[#This Row],[md_prf_zukunft]],"")</f>
        <v/>
      </c>
      <c r="P255" s="296" t="str">
        <f>IF(tab_MD[[#This Row],[md_prf_erg]]="ja",tab_MD[[#This Row],[md_zuwf_bisher]],IF(tab_MD[[#This Row],[md_prf_erg]]="nein",0,IF(tab_MD[[#This Row],[md_prf_erg]]="teilweise",-1,"")))</f>
        <v/>
      </c>
      <c r="Q255" s="296" t="str">
        <f>IF(tab_MD[[#This Row],[md_prf_erg]]="ja",tab_MD[[#This Row],[md_zuwf_zukunft]],IF(tab_MD[[#This Row],[md_prf_erg]]="nein",0,IF(tab_MD[[#This Row],[md_prf_erg]]="teilweise",-1,"")))</f>
        <v/>
      </c>
      <c r="R255" s="110"/>
      <c r="S255" s="109" t="b">
        <f>AND(OR(AND(tab_MD[[#This Row],[md_zuwf_bisher]]="",tab_MD[[#This Row],[md_zuwf_zukunft]]=""),AND(OR(tab_MD[[#This Row],[md_zuwf_bisher]]&lt;&gt;"",tab_MD[[#This Row],[md_zuwf_zukunft]]&lt;&gt;""),tab_MD[[#This Row],[md_prf_erg]]&lt;&gt;"")),tab_MD[[#This Row],[md_prf_bisher]]&lt;&gt;-1,tab_MD[[#This Row],[md_prf_zukunft]]&lt;&gt;-1)</f>
        <v>1</v>
      </c>
      <c r="T255" s="219" t="str">
        <f>IF(tab_MD[[#This Row],[md_gegenstand]]&lt;&gt;"",IF(SUM(tab_MD[[#This Row],[md_kosten_bisher]:[md_zuwf_zukunft]])&gt;0,"ja","nein"),"")</f>
        <v/>
      </c>
    </row>
    <row r="256" spans="1:20" ht="48" hidden="1" customHeight="1" x14ac:dyDescent="0.3">
      <c r="A256" s="90">
        <f t="shared" si="4"/>
        <v>254</v>
      </c>
      <c r="B256" s="195" t="str">
        <f>IFERROR(IF(tab_MP[[#This Row],[mp_gegenstand]]&lt;&gt;"",tab_MP[[#This Row],[mp_gegenstand]],""),"")</f>
        <v/>
      </c>
      <c r="C256" s="196" t="str">
        <f>IFERROR(IF(tab_MP[[#This Row],[mp_kategorie]]&lt;&gt;"",tab_MP[[#This Row],[mp_kategorie]],""),"")</f>
        <v/>
      </c>
      <c r="D256" s="196" t="str">
        <f>IFERROR(IF(tab_MP[[#This Row],[mp_subkategorie]]&lt;&gt;"",tab_MP[[#This Row],[mp_subkategorie]],""),"")</f>
        <v/>
      </c>
      <c r="E256" s="196" t="str">
        <f>IFERROR(IF(tab_MP[[#This Row],[mp_ort]]&lt;&gt;"",tab_MP[[#This Row],[mp_ort]],""),"")</f>
        <v/>
      </c>
      <c r="F256" s="369" t="str">
        <f>IFERROR(IF(tab_MP[[#This Row],[mp_beschreibung]]&lt;&gt;"",tab_MP[[#This Row],[mp_beschreibung]],""),"")</f>
        <v/>
      </c>
      <c r="G256" s="315" t="str">
        <f>IFERROR(IF(tab_MP[[#This Row],[prf_mp_ges]]&lt;&gt;"",tab_MP[[#This Row],[prf_mp_ges]],""),"")</f>
        <v/>
      </c>
      <c r="H256" s="362"/>
      <c r="I256" s="362"/>
      <c r="J256" s="363"/>
      <c r="K256" s="363"/>
      <c r="L256" s="208"/>
      <c r="M256" s="209"/>
      <c r="N256" s="106"/>
      <c r="O256" s="107" t="str">
        <f>IF(AND(tab_MD[[#This Row],[md_prf_erg]]&lt;&gt;"",tab_MD[[#This Row],[md_prf_bisher]]&gt;=0,tab_MD[[#This Row],[md_prf_zukunft]]&gt;=0),tab_MD[[#This Row],[md_prf_bisher]]+tab_MD[[#This Row],[md_prf_zukunft]],"")</f>
        <v/>
      </c>
      <c r="P256" s="297" t="str">
        <f>IF(tab_MD[[#This Row],[md_prf_erg]]="ja",tab_MD[[#This Row],[md_zuwf_bisher]],IF(tab_MD[[#This Row],[md_prf_erg]]="nein",0,IF(tab_MD[[#This Row],[md_prf_erg]]="teilweise",-1,"")))</f>
        <v/>
      </c>
      <c r="Q256" s="297" t="str">
        <f>IF(tab_MD[[#This Row],[md_prf_erg]]="ja",tab_MD[[#This Row],[md_zuwf_zukunft]],IF(tab_MD[[#This Row],[md_prf_erg]]="nein",0,IF(tab_MD[[#This Row],[md_prf_erg]]="teilweise",-1,"")))</f>
        <v/>
      </c>
      <c r="R256" s="110"/>
      <c r="S256" s="108" t="b">
        <f>AND(OR(AND(tab_MD[[#This Row],[md_zuwf_bisher]]="",tab_MD[[#This Row],[md_zuwf_zukunft]]=""),AND(OR(tab_MD[[#This Row],[md_zuwf_bisher]]&lt;&gt;"",tab_MD[[#This Row],[md_zuwf_zukunft]]&lt;&gt;""),tab_MD[[#This Row],[md_prf_erg]]&lt;&gt;"")),tab_MD[[#This Row],[md_prf_bisher]]&lt;&gt;-1,tab_MD[[#This Row],[md_prf_zukunft]]&lt;&gt;-1)</f>
        <v>1</v>
      </c>
      <c r="T256" s="219" t="str">
        <f>IF(tab_MD[[#This Row],[md_gegenstand]]&lt;&gt;"",IF(SUM(tab_MD[[#This Row],[md_kosten_bisher]:[md_zuwf_zukunft]])&gt;0,"ja","nein"),"")</f>
        <v/>
      </c>
    </row>
    <row r="257" spans="1:20" ht="48" hidden="1" customHeight="1" x14ac:dyDescent="0.3">
      <c r="A257" s="90">
        <f t="shared" si="4"/>
        <v>255</v>
      </c>
      <c r="B257" s="195" t="str">
        <f>IFERROR(IF(tab_MP[[#This Row],[mp_gegenstand]]&lt;&gt;"",tab_MP[[#This Row],[mp_gegenstand]],""),"")</f>
        <v/>
      </c>
      <c r="C257" s="196" t="str">
        <f>IFERROR(IF(tab_MP[[#This Row],[mp_kategorie]]&lt;&gt;"",tab_MP[[#This Row],[mp_kategorie]],""),"")</f>
        <v/>
      </c>
      <c r="D257" s="196" t="str">
        <f>IFERROR(IF(tab_MP[[#This Row],[mp_subkategorie]]&lt;&gt;"",tab_MP[[#This Row],[mp_subkategorie]],""),"")</f>
        <v/>
      </c>
      <c r="E257" s="196" t="str">
        <f>IFERROR(IF(tab_MP[[#This Row],[mp_ort]]&lt;&gt;"",tab_MP[[#This Row],[mp_ort]],""),"")</f>
        <v/>
      </c>
      <c r="F257" s="369" t="str">
        <f>IFERROR(IF(tab_MP[[#This Row],[mp_beschreibung]]&lt;&gt;"",tab_MP[[#This Row],[mp_beschreibung]],""),"")</f>
        <v/>
      </c>
      <c r="G257" s="315" t="str">
        <f>IFERROR(IF(tab_MP[[#This Row],[prf_mp_ges]]&lt;&gt;"",tab_MP[[#This Row],[prf_mp_ges]],""),"")</f>
        <v/>
      </c>
      <c r="H257" s="362"/>
      <c r="I257" s="362"/>
      <c r="J257" s="363"/>
      <c r="K257" s="363"/>
      <c r="L257" s="208"/>
      <c r="M257" s="209"/>
      <c r="N257" s="103"/>
      <c r="O257" s="104" t="str">
        <f>IF(AND(tab_MD[[#This Row],[md_prf_erg]]&lt;&gt;"",tab_MD[[#This Row],[md_prf_bisher]]&gt;=0,tab_MD[[#This Row],[md_prf_zukunft]]&gt;=0),tab_MD[[#This Row],[md_prf_bisher]]+tab_MD[[#This Row],[md_prf_zukunft]],"")</f>
        <v/>
      </c>
      <c r="P257" s="296" t="str">
        <f>IF(tab_MD[[#This Row],[md_prf_erg]]="ja",tab_MD[[#This Row],[md_zuwf_bisher]],IF(tab_MD[[#This Row],[md_prf_erg]]="nein",0,IF(tab_MD[[#This Row],[md_prf_erg]]="teilweise",-1,"")))</f>
        <v/>
      </c>
      <c r="Q257" s="296" t="str">
        <f>IF(tab_MD[[#This Row],[md_prf_erg]]="ja",tab_MD[[#This Row],[md_zuwf_zukunft]],IF(tab_MD[[#This Row],[md_prf_erg]]="nein",0,IF(tab_MD[[#This Row],[md_prf_erg]]="teilweise",-1,"")))</f>
        <v/>
      </c>
      <c r="R257" s="110"/>
      <c r="S257" s="109" t="b">
        <f>AND(OR(AND(tab_MD[[#This Row],[md_zuwf_bisher]]="",tab_MD[[#This Row],[md_zuwf_zukunft]]=""),AND(OR(tab_MD[[#This Row],[md_zuwf_bisher]]&lt;&gt;"",tab_MD[[#This Row],[md_zuwf_zukunft]]&lt;&gt;""),tab_MD[[#This Row],[md_prf_erg]]&lt;&gt;"")),tab_MD[[#This Row],[md_prf_bisher]]&lt;&gt;-1,tab_MD[[#This Row],[md_prf_zukunft]]&lt;&gt;-1)</f>
        <v>1</v>
      </c>
      <c r="T257" s="219" t="str">
        <f>IF(tab_MD[[#This Row],[md_gegenstand]]&lt;&gt;"",IF(SUM(tab_MD[[#This Row],[md_kosten_bisher]:[md_zuwf_zukunft]])&gt;0,"ja","nein"),"")</f>
        <v/>
      </c>
    </row>
    <row r="258" spans="1:20" ht="48" hidden="1" customHeight="1" x14ac:dyDescent="0.3">
      <c r="A258" s="90">
        <f t="shared" si="4"/>
        <v>256</v>
      </c>
      <c r="B258" s="195" t="str">
        <f>IFERROR(IF(tab_MP[[#This Row],[mp_gegenstand]]&lt;&gt;"",tab_MP[[#This Row],[mp_gegenstand]],""),"")</f>
        <v/>
      </c>
      <c r="C258" s="196" t="str">
        <f>IFERROR(IF(tab_MP[[#This Row],[mp_kategorie]]&lt;&gt;"",tab_MP[[#This Row],[mp_kategorie]],""),"")</f>
        <v/>
      </c>
      <c r="D258" s="196" t="str">
        <f>IFERROR(IF(tab_MP[[#This Row],[mp_subkategorie]]&lt;&gt;"",tab_MP[[#This Row],[mp_subkategorie]],""),"")</f>
        <v/>
      </c>
      <c r="E258" s="196" t="str">
        <f>IFERROR(IF(tab_MP[[#This Row],[mp_ort]]&lt;&gt;"",tab_MP[[#This Row],[mp_ort]],""),"")</f>
        <v/>
      </c>
      <c r="F258" s="369" t="str">
        <f>IFERROR(IF(tab_MP[[#This Row],[mp_beschreibung]]&lt;&gt;"",tab_MP[[#This Row],[mp_beschreibung]],""),"")</f>
        <v/>
      </c>
      <c r="G258" s="315" t="str">
        <f>IFERROR(IF(tab_MP[[#This Row],[prf_mp_ges]]&lt;&gt;"",tab_MP[[#This Row],[prf_mp_ges]],""),"")</f>
        <v/>
      </c>
      <c r="H258" s="362"/>
      <c r="I258" s="362"/>
      <c r="J258" s="363"/>
      <c r="K258" s="363"/>
      <c r="L258" s="208"/>
      <c r="M258" s="209"/>
      <c r="N258" s="106"/>
      <c r="O258" s="107" t="str">
        <f>IF(AND(tab_MD[[#This Row],[md_prf_erg]]&lt;&gt;"",tab_MD[[#This Row],[md_prf_bisher]]&gt;=0,tab_MD[[#This Row],[md_prf_zukunft]]&gt;=0),tab_MD[[#This Row],[md_prf_bisher]]+tab_MD[[#This Row],[md_prf_zukunft]],"")</f>
        <v/>
      </c>
      <c r="P258" s="297" t="str">
        <f>IF(tab_MD[[#This Row],[md_prf_erg]]="ja",tab_MD[[#This Row],[md_zuwf_bisher]],IF(tab_MD[[#This Row],[md_prf_erg]]="nein",0,IF(tab_MD[[#This Row],[md_prf_erg]]="teilweise",-1,"")))</f>
        <v/>
      </c>
      <c r="Q258" s="297" t="str">
        <f>IF(tab_MD[[#This Row],[md_prf_erg]]="ja",tab_MD[[#This Row],[md_zuwf_zukunft]],IF(tab_MD[[#This Row],[md_prf_erg]]="nein",0,IF(tab_MD[[#This Row],[md_prf_erg]]="teilweise",-1,"")))</f>
        <v/>
      </c>
      <c r="R258" s="110"/>
      <c r="S258" s="108" t="b">
        <f>AND(OR(AND(tab_MD[[#This Row],[md_zuwf_bisher]]="",tab_MD[[#This Row],[md_zuwf_zukunft]]=""),AND(OR(tab_MD[[#This Row],[md_zuwf_bisher]]&lt;&gt;"",tab_MD[[#This Row],[md_zuwf_zukunft]]&lt;&gt;""),tab_MD[[#This Row],[md_prf_erg]]&lt;&gt;"")),tab_MD[[#This Row],[md_prf_bisher]]&lt;&gt;-1,tab_MD[[#This Row],[md_prf_zukunft]]&lt;&gt;-1)</f>
        <v>1</v>
      </c>
      <c r="T258" s="219" t="str">
        <f>IF(tab_MD[[#This Row],[md_gegenstand]]&lt;&gt;"",IF(SUM(tab_MD[[#This Row],[md_kosten_bisher]:[md_zuwf_zukunft]])&gt;0,"ja","nein"),"")</f>
        <v/>
      </c>
    </row>
    <row r="259" spans="1:20" ht="48" hidden="1" customHeight="1" x14ac:dyDescent="0.3">
      <c r="A259" s="90">
        <f t="shared" si="4"/>
        <v>257</v>
      </c>
      <c r="B259" s="195" t="str">
        <f>IFERROR(IF(tab_MP[[#This Row],[mp_gegenstand]]&lt;&gt;"",tab_MP[[#This Row],[mp_gegenstand]],""),"")</f>
        <v/>
      </c>
      <c r="C259" s="196" t="str">
        <f>IFERROR(IF(tab_MP[[#This Row],[mp_kategorie]]&lt;&gt;"",tab_MP[[#This Row],[mp_kategorie]],""),"")</f>
        <v/>
      </c>
      <c r="D259" s="196" t="str">
        <f>IFERROR(IF(tab_MP[[#This Row],[mp_subkategorie]]&lt;&gt;"",tab_MP[[#This Row],[mp_subkategorie]],""),"")</f>
        <v/>
      </c>
      <c r="E259" s="196" t="str">
        <f>IFERROR(IF(tab_MP[[#This Row],[mp_ort]]&lt;&gt;"",tab_MP[[#This Row],[mp_ort]],""),"")</f>
        <v/>
      </c>
      <c r="F259" s="369" t="str">
        <f>IFERROR(IF(tab_MP[[#This Row],[mp_beschreibung]]&lt;&gt;"",tab_MP[[#This Row],[mp_beschreibung]],""),"")</f>
        <v/>
      </c>
      <c r="G259" s="315" t="str">
        <f>IFERROR(IF(tab_MP[[#This Row],[prf_mp_ges]]&lt;&gt;"",tab_MP[[#This Row],[prf_mp_ges]],""),"")</f>
        <v/>
      </c>
      <c r="H259" s="362"/>
      <c r="I259" s="362"/>
      <c r="J259" s="363"/>
      <c r="K259" s="363"/>
      <c r="L259" s="208"/>
      <c r="M259" s="209"/>
      <c r="N259" s="103"/>
      <c r="O259" s="104" t="str">
        <f>IF(AND(tab_MD[[#This Row],[md_prf_erg]]&lt;&gt;"",tab_MD[[#This Row],[md_prf_bisher]]&gt;=0,tab_MD[[#This Row],[md_prf_zukunft]]&gt;=0),tab_MD[[#This Row],[md_prf_bisher]]+tab_MD[[#This Row],[md_prf_zukunft]],"")</f>
        <v/>
      </c>
      <c r="P259" s="296" t="str">
        <f>IF(tab_MD[[#This Row],[md_prf_erg]]="ja",tab_MD[[#This Row],[md_zuwf_bisher]],IF(tab_MD[[#This Row],[md_prf_erg]]="nein",0,IF(tab_MD[[#This Row],[md_prf_erg]]="teilweise",-1,"")))</f>
        <v/>
      </c>
      <c r="Q259" s="296" t="str">
        <f>IF(tab_MD[[#This Row],[md_prf_erg]]="ja",tab_MD[[#This Row],[md_zuwf_zukunft]],IF(tab_MD[[#This Row],[md_prf_erg]]="nein",0,IF(tab_MD[[#This Row],[md_prf_erg]]="teilweise",-1,"")))</f>
        <v/>
      </c>
      <c r="R259" s="110"/>
      <c r="S259" s="109" t="b">
        <f>AND(OR(AND(tab_MD[[#This Row],[md_zuwf_bisher]]="",tab_MD[[#This Row],[md_zuwf_zukunft]]=""),AND(OR(tab_MD[[#This Row],[md_zuwf_bisher]]&lt;&gt;"",tab_MD[[#This Row],[md_zuwf_zukunft]]&lt;&gt;""),tab_MD[[#This Row],[md_prf_erg]]&lt;&gt;"")),tab_MD[[#This Row],[md_prf_bisher]]&lt;&gt;-1,tab_MD[[#This Row],[md_prf_zukunft]]&lt;&gt;-1)</f>
        <v>1</v>
      </c>
      <c r="T259" s="219" t="str">
        <f>IF(tab_MD[[#This Row],[md_gegenstand]]&lt;&gt;"",IF(SUM(tab_MD[[#This Row],[md_kosten_bisher]:[md_zuwf_zukunft]])&gt;0,"ja","nein"),"")</f>
        <v/>
      </c>
    </row>
    <row r="260" spans="1:20" ht="48" hidden="1" customHeight="1" x14ac:dyDescent="0.3">
      <c r="A260" s="90">
        <f t="shared" si="4"/>
        <v>258</v>
      </c>
      <c r="B260" s="195" t="str">
        <f>IFERROR(IF(tab_MP[[#This Row],[mp_gegenstand]]&lt;&gt;"",tab_MP[[#This Row],[mp_gegenstand]],""),"")</f>
        <v/>
      </c>
      <c r="C260" s="196" t="str">
        <f>IFERROR(IF(tab_MP[[#This Row],[mp_kategorie]]&lt;&gt;"",tab_MP[[#This Row],[mp_kategorie]],""),"")</f>
        <v/>
      </c>
      <c r="D260" s="196" t="str">
        <f>IFERROR(IF(tab_MP[[#This Row],[mp_subkategorie]]&lt;&gt;"",tab_MP[[#This Row],[mp_subkategorie]],""),"")</f>
        <v/>
      </c>
      <c r="E260" s="196" t="str">
        <f>IFERROR(IF(tab_MP[[#This Row],[mp_ort]]&lt;&gt;"",tab_MP[[#This Row],[mp_ort]],""),"")</f>
        <v/>
      </c>
      <c r="F260" s="369" t="str">
        <f>IFERROR(IF(tab_MP[[#This Row],[mp_beschreibung]]&lt;&gt;"",tab_MP[[#This Row],[mp_beschreibung]],""),"")</f>
        <v/>
      </c>
      <c r="G260" s="315" t="str">
        <f>IFERROR(IF(tab_MP[[#This Row],[prf_mp_ges]]&lt;&gt;"",tab_MP[[#This Row],[prf_mp_ges]],""),"")</f>
        <v/>
      </c>
      <c r="H260" s="362"/>
      <c r="I260" s="362"/>
      <c r="J260" s="363"/>
      <c r="K260" s="363"/>
      <c r="L260" s="208"/>
      <c r="M260" s="209"/>
      <c r="N260" s="106"/>
      <c r="O260" s="107" t="str">
        <f>IF(AND(tab_MD[[#This Row],[md_prf_erg]]&lt;&gt;"",tab_MD[[#This Row],[md_prf_bisher]]&gt;=0,tab_MD[[#This Row],[md_prf_zukunft]]&gt;=0),tab_MD[[#This Row],[md_prf_bisher]]+tab_MD[[#This Row],[md_prf_zukunft]],"")</f>
        <v/>
      </c>
      <c r="P260" s="297" t="str">
        <f>IF(tab_MD[[#This Row],[md_prf_erg]]="ja",tab_MD[[#This Row],[md_zuwf_bisher]],IF(tab_MD[[#This Row],[md_prf_erg]]="nein",0,IF(tab_MD[[#This Row],[md_prf_erg]]="teilweise",-1,"")))</f>
        <v/>
      </c>
      <c r="Q260" s="297" t="str">
        <f>IF(tab_MD[[#This Row],[md_prf_erg]]="ja",tab_MD[[#This Row],[md_zuwf_zukunft]],IF(tab_MD[[#This Row],[md_prf_erg]]="nein",0,IF(tab_MD[[#This Row],[md_prf_erg]]="teilweise",-1,"")))</f>
        <v/>
      </c>
      <c r="R260" s="110"/>
      <c r="S260" s="108" t="b">
        <f>AND(OR(AND(tab_MD[[#This Row],[md_zuwf_bisher]]="",tab_MD[[#This Row],[md_zuwf_zukunft]]=""),AND(OR(tab_MD[[#This Row],[md_zuwf_bisher]]&lt;&gt;"",tab_MD[[#This Row],[md_zuwf_zukunft]]&lt;&gt;""),tab_MD[[#This Row],[md_prf_erg]]&lt;&gt;"")),tab_MD[[#This Row],[md_prf_bisher]]&lt;&gt;-1,tab_MD[[#This Row],[md_prf_zukunft]]&lt;&gt;-1)</f>
        <v>1</v>
      </c>
      <c r="T260" s="219" t="str">
        <f>IF(tab_MD[[#This Row],[md_gegenstand]]&lt;&gt;"",IF(SUM(tab_MD[[#This Row],[md_kosten_bisher]:[md_zuwf_zukunft]])&gt;0,"ja","nein"),"")</f>
        <v/>
      </c>
    </row>
    <row r="261" spans="1:20" ht="48" hidden="1" customHeight="1" x14ac:dyDescent="0.3">
      <c r="A261" s="90">
        <f t="shared" si="4"/>
        <v>259</v>
      </c>
      <c r="B261" s="195" t="str">
        <f>IFERROR(IF(tab_MP[[#This Row],[mp_gegenstand]]&lt;&gt;"",tab_MP[[#This Row],[mp_gegenstand]],""),"")</f>
        <v/>
      </c>
      <c r="C261" s="196" t="str">
        <f>IFERROR(IF(tab_MP[[#This Row],[mp_kategorie]]&lt;&gt;"",tab_MP[[#This Row],[mp_kategorie]],""),"")</f>
        <v/>
      </c>
      <c r="D261" s="196" t="str">
        <f>IFERROR(IF(tab_MP[[#This Row],[mp_subkategorie]]&lt;&gt;"",tab_MP[[#This Row],[mp_subkategorie]],""),"")</f>
        <v/>
      </c>
      <c r="E261" s="196" t="str">
        <f>IFERROR(IF(tab_MP[[#This Row],[mp_ort]]&lt;&gt;"",tab_MP[[#This Row],[mp_ort]],""),"")</f>
        <v/>
      </c>
      <c r="F261" s="369" t="str">
        <f>IFERROR(IF(tab_MP[[#This Row],[mp_beschreibung]]&lt;&gt;"",tab_MP[[#This Row],[mp_beschreibung]],""),"")</f>
        <v/>
      </c>
      <c r="G261" s="315" t="str">
        <f>IFERROR(IF(tab_MP[[#This Row],[prf_mp_ges]]&lt;&gt;"",tab_MP[[#This Row],[prf_mp_ges]],""),"")</f>
        <v/>
      </c>
      <c r="H261" s="362"/>
      <c r="I261" s="362"/>
      <c r="J261" s="363"/>
      <c r="K261" s="363"/>
      <c r="L261" s="208"/>
      <c r="M261" s="209"/>
      <c r="N261" s="103"/>
      <c r="O261" s="104" t="str">
        <f>IF(AND(tab_MD[[#This Row],[md_prf_erg]]&lt;&gt;"",tab_MD[[#This Row],[md_prf_bisher]]&gt;=0,tab_MD[[#This Row],[md_prf_zukunft]]&gt;=0),tab_MD[[#This Row],[md_prf_bisher]]+tab_MD[[#This Row],[md_prf_zukunft]],"")</f>
        <v/>
      </c>
      <c r="P261" s="296" t="str">
        <f>IF(tab_MD[[#This Row],[md_prf_erg]]="ja",tab_MD[[#This Row],[md_zuwf_bisher]],IF(tab_MD[[#This Row],[md_prf_erg]]="nein",0,IF(tab_MD[[#This Row],[md_prf_erg]]="teilweise",-1,"")))</f>
        <v/>
      </c>
      <c r="Q261" s="296" t="str">
        <f>IF(tab_MD[[#This Row],[md_prf_erg]]="ja",tab_MD[[#This Row],[md_zuwf_zukunft]],IF(tab_MD[[#This Row],[md_prf_erg]]="nein",0,IF(tab_MD[[#This Row],[md_prf_erg]]="teilweise",-1,"")))</f>
        <v/>
      </c>
      <c r="R261" s="110"/>
      <c r="S261" s="109" t="b">
        <f>AND(OR(AND(tab_MD[[#This Row],[md_zuwf_bisher]]="",tab_MD[[#This Row],[md_zuwf_zukunft]]=""),AND(OR(tab_MD[[#This Row],[md_zuwf_bisher]]&lt;&gt;"",tab_MD[[#This Row],[md_zuwf_zukunft]]&lt;&gt;""),tab_MD[[#This Row],[md_prf_erg]]&lt;&gt;"")),tab_MD[[#This Row],[md_prf_bisher]]&lt;&gt;-1,tab_MD[[#This Row],[md_prf_zukunft]]&lt;&gt;-1)</f>
        <v>1</v>
      </c>
      <c r="T261" s="219" t="str">
        <f>IF(tab_MD[[#This Row],[md_gegenstand]]&lt;&gt;"",IF(SUM(tab_MD[[#This Row],[md_kosten_bisher]:[md_zuwf_zukunft]])&gt;0,"ja","nein"),"")</f>
        <v/>
      </c>
    </row>
    <row r="262" spans="1:20" ht="48" hidden="1" customHeight="1" x14ac:dyDescent="0.3">
      <c r="A262" s="90">
        <f t="shared" si="4"/>
        <v>260</v>
      </c>
      <c r="B262" s="195" t="str">
        <f>IFERROR(IF(tab_MP[[#This Row],[mp_gegenstand]]&lt;&gt;"",tab_MP[[#This Row],[mp_gegenstand]],""),"")</f>
        <v/>
      </c>
      <c r="C262" s="196" t="str">
        <f>IFERROR(IF(tab_MP[[#This Row],[mp_kategorie]]&lt;&gt;"",tab_MP[[#This Row],[mp_kategorie]],""),"")</f>
        <v/>
      </c>
      <c r="D262" s="196" t="str">
        <f>IFERROR(IF(tab_MP[[#This Row],[mp_subkategorie]]&lt;&gt;"",tab_MP[[#This Row],[mp_subkategorie]],""),"")</f>
        <v/>
      </c>
      <c r="E262" s="196" t="str">
        <f>IFERROR(IF(tab_MP[[#This Row],[mp_ort]]&lt;&gt;"",tab_MP[[#This Row],[mp_ort]],""),"")</f>
        <v/>
      </c>
      <c r="F262" s="369" t="str">
        <f>IFERROR(IF(tab_MP[[#This Row],[mp_beschreibung]]&lt;&gt;"",tab_MP[[#This Row],[mp_beschreibung]],""),"")</f>
        <v/>
      </c>
      <c r="G262" s="315" t="str">
        <f>IFERROR(IF(tab_MP[[#This Row],[prf_mp_ges]]&lt;&gt;"",tab_MP[[#This Row],[prf_mp_ges]],""),"")</f>
        <v/>
      </c>
      <c r="H262" s="362"/>
      <c r="I262" s="362"/>
      <c r="J262" s="363"/>
      <c r="K262" s="363"/>
      <c r="L262" s="208"/>
      <c r="M262" s="209"/>
      <c r="N262" s="106"/>
      <c r="O262" s="107" t="str">
        <f>IF(AND(tab_MD[[#This Row],[md_prf_erg]]&lt;&gt;"",tab_MD[[#This Row],[md_prf_bisher]]&gt;=0,tab_MD[[#This Row],[md_prf_zukunft]]&gt;=0),tab_MD[[#This Row],[md_prf_bisher]]+tab_MD[[#This Row],[md_prf_zukunft]],"")</f>
        <v/>
      </c>
      <c r="P262" s="297" t="str">
        <f>IF(tab_MD[[#This Row],[md_prf_erg]]="ja",tab_MD[[#This Row],[md_zuwf_bisher]],IF(tab_MD[[#This Row],[md_prf_erg]]="nein",0,IF(tab_MD[[#This Row],[md_prf_erg]]="teilweise",-1,"")))</f>
        <v/>
      </c>
      <c r="Q262" s="297" t="str">
        <f>IF(tab_MD[[#This Row],[md_prf_erg]]="ja",tab_MD[[#This Row],[md_zuwf_zukunft]],IF(tab_MD[[#This Row],[md_prf_erg]]="nein",0,IF(tab_MD[[#This Row],[md_prf_erg]]="teilweise",-1,"")))</f>
        <v/>
      </c>
      <c r="R262" s="110"/>
      <c r="S262" s="108" t="b">
        <f>AND(OR(AND(tab_MD[[#This Row],[md_zuwf_bisher]]="",tab_MD[[#This Row],[md_zuwf_zukunft]]=""),AND(OR(tab_MD[[#This Row],[md_zuwf_bisher]]&lt;&gt;"",tab_MD[[#This Row],[md_zuwf_zukunft]]&lt;&gt;""),tab_MD[[#This Row],[md_prf_erg]]&lt;&gt;"")),tab_MD[[#This Row],[md_prf_bisher]]&lt;&gt;-1,tab_MD[[#This Row],[md_prf_zukunft]]&lt;&gt;-1)</f>
        <v>1</v>
      </c>
      <c r="T262" s="219" t="str">
        <f>IF(tab_MD[[#This Row],[md_gegenstand]]&lt;&gt;"",IF(SUM(tab_MD[[#This Row],[md_kosten_bisher]:[md_zuwf_zukunft]])&gt;0,"ja","nein"),"")</f>
        <v/>
      </c>
    </row>
    <row r="263" spans="1:20" ht="48" hidden="1" customHeight="1" x14ac:dyDescent="0.3">
      <c r="A263" s="90">
        <f t="shared" si="4"/>
        <v>261</v>
      </c>
      <c r="B263" s="195" t="str">
        <f>IFERROR(IF(tab_MP[[#This Row],[mp_gegenstand]]&lt;&gt;"",tab_MP[[#This Row],[mp_gegenstand]],""),"")</f>
        <v/>
      </c>
      <c r="C263" s="196" t="str">
        <f>IFERROR(IF(tab_MP[[#This Row],[mp_kategorie]]&lt;&gt;"",tab_MP[[#This Row],[mp_kategorie]],""),"")</f>
        <v/>
      </c>
      <c r="D263" s="196" t="str">
        <f>IFERROR(IF(tab_MP[[#This Row],[mp_subkategorie]]&lt;&gt;"",tab_MP[[#This Row],[mp_subkategorie]],""),"")</f>
        <v/>
      </c>
      <c r="E263" s="196" t="str">
        <f>IFERROR(IF(tab_MP[[#This Row],[mp_ort]]&lt;&gt;"",tab_MP[[#This Row],[mp_ort]],""),"")</f>
        <v/>
      </c>
      <c r="F263" s="369" t="str">
        <f>IFERROR(IF(tab_MP[[#This Row],[mp_beschreibung]]&lt;&gt;"",tab_MP[[#This Row],[mp_beschreibung]],""),"")</f>
        <v/>
      </c>
      <c r="G263" s="315" t="str">
        <f>IFERROR(IF(tab_MP[[#This Row],[prf_mp_ges]]&lt;&gt;"",tab_MP[[#This Row],[prf_mp_ges]],""),"")</f>
        <v/>
      </c>
      <c r="H263" s="362"/>
      <c r="I263" s="362"/>
      <c r="J263" s="363"/>
      <c r="K263" s="363"/>
      <c r="L263" s="208"/>
      <c r="M263" s="209"/>
      <c r="N263" s="103"/>
      <c r="O263" s="104" t="str">
        <f>IF(AND(tab_MD[[#This Row],[md_prf_erg]]&lt;&gt;"",tab_MD[[#This Row],[md_prf_bisher]]&gt;=0,tab_MD[[#This Row],[md_prf_zukunft]]&gt;=0),tab_MD[[#This Row],[md_prf_bisher]]+tab_MD[[#This Row],[md_prf_zukunft]],"")</f>
        <v/>
      </c>
      <c r="P263" s="296" t="str">
        <f>IF(tab_MD[[#This Row],[md_prf_erg]]="ja",tab_MD[[#This Row],[md_zuwf_bisher]],IF(tab_MD[[#This Row],[md_prf_erg]]="nein",0,IF(tab_MD[[#This Row],[md_prf_erg]]="teilweise",-1,"")))</f>
        <v/>
      </c>
      <c r="Q263" s="296" t="str">
        <f>IF(tab_MD[[#This Row],[md_prf_erg]]="ja",tab_MD[[#This Row],[md_zuwf_zukunft]],IF(tab_MD[[#This Row],[md_prf_erg]]="nein",0,IF(tab_MD[[#This Row],[md_prf_erg]]="teilweise",-1,"")))</f>
        <v/>
      </c>
      <c r="R263" s="110"/>
      <c r="S263" s="109" t="b">
        <f>AND(OR(AND(tab_MD[[#This Row],[md_zuwf_bisher]]="",tab_MD[[#This Row],[md_zuwf_zukunft]]=""),AND(OR(tab_MD[[#This Row],[md_zuwf_bisher]]&lt;&gt;"",tab_MD[[#This Row],[md_zuwf_zukunft]]&lt;&gt;""),tab_MD[[#This Row],[md_prf_erg]]&lt;&gt;"")),tab_MD[[#This Row],[md_prf_bisher]]&lt;&gt;-1,tab_MD[[#This Row],[md_prf_zukunft]]&lt;&gt;-1)</f>
        <v>1</v>
      </c>
      <c r="T263" s="219" t="str">
        <f>IF(tab_MD[[#This Row],[md_gegenstand]]&lt;&gt;"",IF(SUM(tab_MD[[#This Row],[md_kosten_bisher]:[md_zuwf_zukunft]])&gt;0,"ja","nein"),"")</f>
        <v/>
      </c>
    </row>
    <row r="264" spans="1:20" ht="48" hidden="1" customHeight="1" x14ac:dyDescent="0.3">
      <c r="A264" s="90">
        <f t="shared" si="4"/>
        <v>262</v>
      </c>
      <c r="B264" s="195" t="str">
        <f>IFERROR(IF(tab_MP[[#This Row],[mp_gegenstand]]&lt;&gt;"",tab_MP[[#This Row],[mp_gegenstand]],""),"")</f>
        <v/>
      </c>
      <c r="C264" s="196" t="str">
        <f>IFERROR(IF(tab_MP[[#This Row],[mp_kategorie]]&lt;&gt;"",tab_MP[[#This Row],[mp_kategorie]],""),"")</f>
        <v/>
      </c>
      <c r="D264" s="196" t="str">
        <f>IFERROR(IF(tab_MP[[#This Row],[mp_subkategorie]]&lt;&gt;"",tab_MP[[#This Row],[mp_subkategorie]],""),"")</f>
        <v/>
      </c>
      <c r="E264" s="196" t="str">
        <f>IFERROR(IF(tab_MP[[#This Row],[mp_ort]]&lt;&gt;"",tab_MP[[#This Row],[mp_ort]],""),"")</f>
        <v/>
      </c>
      <c r="F264" s="369" t="str">
        <f>IFERROR(IF(tab_MP[[#This Row],[mp_beschreibung]]&lt;&gt;"",tab_MP[[#This Row],[mp_beschreibung]],""),"")</f>
        <v/>
      </c>
      <c r="G264" s="315" t="str">
        <f>IFERROR(IF(tab_MP[[#This Row],[prf_mp_ges]]&lt;&gt;"",tab_MP[[#This Row],[prf_mp_ges]],""),"")</f>
        <v/>
      </c>
      <c r="H264" s="362"/>
      <c r="I264" s="362"/>
      <c r="J264" s="363"/>
      <c r="K264" s="363"/>
      <c r="L264" s="208"/>
      <c r="M264" s="209"/>
      <c r="N264" s="106"/>
      <c r="O264" s="107" t="str">
        <f>IF(AND(tab_MD[[#This Row],[md_prf_erg]]&lt;&gt;"",tab_MD[[#This Row],[md_prf_bisher]]&gt;=0,tab_MD[[#This Row],[md_prf_zukunft]]&gt;=0),tab_MD[[#This Row],[md_prf_bisher]]+tab_MD[[#This Row],[md_prf_zukunft]],"")</f>
        <v/>
      </c>
      <c r="P264" s="297" t="str">
        <f>IF(tab_MD[[#This Row],[md_prf_erg]]="ja",tab_MD[[#This Row],[md_zuwf_bisher]],IF(tab_MD[[#This Row],[md_prf_erg]]="nein",0,IF(tab_MD[[#This Row],[md_prf_erg]]="teilweise",-1,"")))</f>
        <v/>
      </c>
      <c r="Q264" s="297" t="str">
        <f>IF(tab_MD[[#This Row],[md_prf_erg]]="ja",tab_MD[[#This Row],[md_zuwf_zukunft]],IF(tab_MD[[#This Row],[md_prf_erg]]="nein",0,IF(tab_MD[[#This Row],[md_prf_erg]]="teilweise",-1,"")))</f>
        <v/>
      </c>
      <c r="R264" s="110"/>
      <c r="S264" s="108" t="b">
        <f>AND(OR(AND(tab_MD[[#This Row],[md_zuwf_bisher]]="",tab_MD[[#This Row],[md_zuwf_zukunft]]=""),AND(OR(tab_MD[[#This Row],[md_zuwf_bisher]]&lt;&gt;"",tab_MD[[#This Row],[md_zuwf_zukunft]]&lt;&gt;""),tab_MD[[#This Row],[md_prf_erg]]&lt;&gt;"")),tab_MD[[#This Row],[md_prf_bisher]]&lt;&gt;-1,tab_MD[[#This Row],[md_prf_zukunft]]&lt;&gt;-1)</f>
        <v>1</v>
      </c>
      <c r="T264" s="219" t="str">
        <f>IF(tab_MD[[#This Row],[md_gegenstand]]&lt;&gt;"",IF(SUM(tab_MD[[#This Row],[md_kosten_bisher]:[md_zuwf_zukunft]])&gt;0,"ja","nein"),"")</f>
        <v/>
      </c>
    </row>
    <row r="265" spans="1:20" ht="48" hidden="1" customHeight="1" x14ac:dyDescent="0.3">
      <c r="A265" s="90">
        <f t="shared" si="4"/>
        <v>263</v>
      </c>
      <c r="B265" s="195" t="str">
        <f>IFERROR(IF(tab_MP[[#This Row],[mp_gegenstand]]&lt;&gt;"",tab_MP[[#This Row],[mp_gegenstand]],""),"")</f>
        <v/>
      </c>
      <c r="C265" s="196" t="str">
        <f>IFERROR(IF(tab_MP[[#This Row],[mp_kategorie]]&lt;&gt;"",tab_MP[[#This Row],[mp_kategorie]],""),"")</f>
        <v/>
      </c>
      <c r="D265" s="196" t="str">
        <f>IFERROR(IF(tab_MP[[#This Row],[mp_subkategorie]]&lt;&gt;"",tab_MP[[#This Row],[mp_subkategorie]],""),"")</f>
        <v/>
      </c>
      <c r="E265" s="196" t="str">
        <f>IFERROR(IF(tab_MP[[#This Row],[mp_ort]]&lt;&gt;"",tab_MP[[#This Row],[mp_ort]],""),"")</f>
        <v/>
      </c>
      <c r="F265" s="369" t="str">
        <f>IFERROR(IF(tab_MP[[#This Row],[mp_beschreibung]]&lt;&gt;"",tab_MP[[#This Row],[mp_beschreibung]],""),"")</f>
        <v/>
      </c>
      <c r="G265" s="315" t="str">
        <f>IFERROR(IF(tab_MP[[#This Row],[prf_mp_ges]]&lt;&gt;"",tab_MP[[#This Row],[prf_mp_ges]],""),"")</f>
        <v/>
      </c>
      <c r="H265" s="362"/>
      <c r="I265" s="362"/>
      <c r="J265" s="363"/>
      <c r="K265" s="363"/>
      <c r="L265" s="208"/>
      <c r="M265" s="209"/>
      <c r="N265" s="103"/>
      <c r="O265" s="104" t="str">
        <f>IF(AND(tab_MD[[#This Row],[md_prf_erg]]&lt;&gt;"",tab_MD[[#This Row],[md_prf_bisher]]&gt;=0,tab_MD[[#This Row],[md_prf_zukunft]]&gt;=0),tab_MD[[#This Row],[md_prf_bisher]]+tab_MD[[#This Row],[md_prf_zukunft]],"")</f>
        <v/>
      </c>
      <c r="P265" s="296" t="str">
        <f>IF(tab_MD[[#This Row],[md_prf_erg]]="ja",tab_MD[[#This Row],[md_zuwf_bisher]],IF(tab_MD[[#This Row],[md_prf_erg]]="nein",0,IF(tab_MD[[#This Row],[md_prf_erg]]="teilweise",-1,"")))</f>
        <v/>
      </c>
      <c r="Q265" s="296" t="str">
        <f>IF(tab_MD[[#This Row],[md_prf_erg]]="ja",tab_MD[[#This Row],[md_zuwf_zukunft]],IF(tab_MD[[#This Row],[md_prf_erg]]="nein",0,IF(tab_MD[[#This Row],[md_prf_erg]]="teilweise",-1,"")))</f>
        <v/>
      </c>
      <c r="R265" s="110"/>
      <c r="S265" s="109" t="b">
        <f>AND(OR(AND(tab_MD[[#This Row],[md_zuwf_bisher]]="",tab_MD[[#This Row],[md_zuwf_zukunft]]=""),AND(OR(tab_MD[[#This Row],[md_zuwf_bisher]]&lt;&gt;"",tab_MD[[#This Row],[md_zuwf_zukunft]]&lt;&gt;""),tab_MD[[#This Row],[md_prf_erg]]&lt;&gt;"")),tab_MD[[#This Row],[md_prf_bisher]]&lt;&gt;-1,tab_MD[[#This Row],[md_prf_zukunft]]&lt;&gt;-1)</f>
        <v>1</v>
      </c>
      <c r="T265" s="219" t="str">
        <f>IF(tab_MD[[#This Row],[md_gegenstand]]&lt;&gt;"",IF(SUM(tab_MD[[#This Row],[md_kosten_bisher]:[md_zuwf_zukunft]])&gt;0,"ja","nein"),"")</f>
        <v/>
      </c>
    </row>
    <row r="266" spans="1:20" ht="48" hidden="1" customHeight="1" x14ac:dyDescent="0.3">
      <c r="A266" s="90">
        <f t="shared" si="4"/>
        <v>264</v>
      </c>
      <c r="B266" s="195" t="str">
        <f>IFERROR(IF(tab_MP[[#This Row],[mp_gegenstand]]&lt;&gt;"",tab_MP[[#This Row],[mp_gegenstand]],""),"")</f>
        <v/>
      </c>
      <c r="C266" s="196" t="str">
        <f>IFERROR(IF(tab_MP[[#This Row],[mp_kategorie]]&lt;&gt;"",tab_MP[[#This Row],[mp_kategorie]],""),"")</f>
        <v/>
      </c>
      <c r="D266" s="196" t="str">
        <f>IFERROR(IF(tab_MP[[#This Row],[mp_subkategorie]]&lt;&gt;"",tab_MP[[#This Row],[mp_subkategorie]],""),"")</f>
        <v/>
      </c>
      <c r="E266" s="196" t="str">
        <f>IFERROR(IF(tab_MP[[#This Row],[mp_ort]]&lt;&gt;"",tab_MP[[#This Row],[mp_ort]],""),"")</f>
        <v/>
      </c>
      <c r="F266" s="369" t="str">
        <f>IFERROR(IF(tab_MP[[#This Row],[mp_beschreibung]]&lt;&gt;"",tab_MP[[#This Row],[mp_beschreibung]],""),"")</f>
        <v/>
      </c>
      <c r="G266" s="315" t="str">
        <f>IFERROR(IF(tab_MP[[#This Row],[prf_mp_ges]]&lt;&gt;"",tab_MP[[#This Row],[prf_mp_ges]],""),"")</f>
        <v/>
      </c>
      <c r="H266" s="362"/>
      <c r="I266" s="362"/>
      <c r="J266" s="363"/>
      <c r="K266" s="363"/>
      <c r="L266" s="208"/>
      <c r="M266" s="209"/>
      <c r="N266" s="106"/>
      <c r="O266" s="107" t="str">
        <f>IF(AND(tab_MD[[#This Row],[md_prf_erg]]&lt;&gt;"",tab_MD[[#This Row],[md_prf_bisher]]&gt;=0,tab_MD[[#This Row],[md_prf_zukunft]]&gt;=0),tab_MD[[#This Row],[md_prf_bisher]]+tab_MD[[#This Row],[md_prf_zukunft]],"")</f>
        <v/>
      </c>
      <c r="P266" s="297" t="str">
        <f>IF(tab_MD[[#This Row],[md_prf_erg]]="ja",tab_MD[[#This Row],[md_zuwf_bisher]],IF(tab_MD[[#This Row],[md_prf_erg]]="nein",0,IF(tab_MD[[#This Row],[md_prf_erg]]="teilweise",-1,"")))</f>
        <v/>
      </c>
      <c r="Q266" s="297" t="str">
        <f>IF(tab_MD[[#This Row],[md_prf_erg]]="ja",tab_MD[[#This Row],[md_zuwf_zukunft]],IF(tab_MD[[#This Row],[md_prf_erg]]="nein",0,IF(tab_MD[[#This Row],[md_prf_erg]]="teilweise",-1,"")))</f>
        <v/>
      </c>
      <c r="R266" s="110"/>
      <c r="S266" s="108" t="b">
        <f>AND(OR(AND(tab_MD[[#This Row],[md_zuwf_bisher]]="",tab_MD[[#This Row],[md_zuwf_zukunft]]=""),AND(OR(tab_MD[[#This Row],[md_zuwf_bisher]]&lt;&gt;"",tab_MD[[#This Row],[md_zuwf_zukunft]]&lt;&gt;""),tab_MD[[#This Row],[md_prf_erg]]&lt;&gt;"")),tab_MD[[#This Row],[md_prf_bisher]]&lt;&gt;-1,tab_MD[[#This Row],[md_prf_zukunft]]&lt;&gt;-1)</f>
        <v>1</v>
      </c>
      <c r="T266" s="219" t="str">
        <f>IF(tab_MD[[#This Row],[md_gegenstand]]&lt;&gt;"",IF(SUM(tab_MD[[#This Row],[md_kosten_bisher]:[md_zuwf_zukunft]])&gt;0,"ja","nein"),"")</f>
        <v/>
      </c>
    </row>
    <row r="267" spans="1:20" ht="48" hidden="1" customHeight="1" x14ac:dyDescent="0.3">
      <c r="A267" s="90">
        <f t="shared" si="4"/>
        <v>265</v>
      </c>
      <c r="B267" s="195" t="str">
        <f>IFERROR(IF(tab_MP[[#This Row],[mp_gegenstand]]&lt;&gt;"",tab_MP[[#This Row],[mp_gegenstand]],""),"")</f>
        <v/>
      </c>
      <c r="C267" s="196" t="str">
        <f>IFERROR(IF(tab_MP[[#This Row],[mp_kategorie]]&lt;&gt;"",tab_MP[[#This Row],[mp_kategorie]],""),"")</f>
        <v/>
      </c>
      <c r="D267" s="196" t="str">
        <f>IFERROR(IF(tab_MP[[#This Row],[mp_subkategorie]]&lt;&gt;"",tab_MP[[#This Row],[mp_subkategorie]],""),"")</f>
        <v/>
      </c>
      <c r="E267" s="196" t="str">
        <f>IFERROR(IF(tab_MP[[#This Row],[mp_ort]]&lt;&gt;"",tab_MP[[#This Row],[mp_ort]],""),"")</f>
        <v/>
      </c>
      <c r="F267" s="369" t="str">
        <f>IFERROR(IF(tab_MP[[#This Row],[mp_beschreibung]]&lt;&gt;"",tab_MP[[#This Row],[mp_beschreibung]],""),"")</f>
        <v/>
      </c>
      <c r="G267" s="315" t="str">
        <f>IFERROR(IF(tab_MP[[#This Row],[prf_mp_ges]]&lt;&gt;"",tab_MP[[#This Row],[prf_mp_ges]],""),"")</f>
        <v/>
      </c>
      <c r="H267" s="362"/>
      <c r="I267" s="362"/>
      <c r="J267" s="363"/>
      <c r="K267" s="363"/>
      <c r="L267" s="208"/>
      <c r="M267" s="209"/>
      <c r="N267" s="103"/>
      <c r="O267" s="104" t="str">
        <f>IF(AND(tab_MD[[#This Row],[md_prf_erg]]&lt;&gt;"",tab_MD[[#This Row],[md_prf_bisher]]&gt;=0,tab_MD[[#This Row],[md_prf_zukunft]]&gt;=0),tab_MD[[#This Row],[md_prf_bisher]]+tab_MD[[#This Row],[md_prf_zukunft]],"")</f>
        <v/>
      </c>
      <c r="P267" s="296" t="str">
        <f>IF(tab_MD[[#This Row],[md_prf_erg]]="ja",tab_MD[[#This Row],[md_zuwf_bisher]],IF(tab_MD[[#This Row],[md_prf_erg]]="nein",0,IF(tab_MD[[#This Row],[md_prf_erg]]="teilweise",-1,"")))</f>
        <v/>
      </c>
      <c r="Q267" s="296" t="str">
        <f>IF(tab_MD[[#This Row],[md_prf_erg]]="ja",tab_MD[[#This Row],[md_zuwf_zukunft]],IF(tab_MD[[#This Row],[md_prf_erg]]="nein",0,IF(tab_MD[[#This Row],[md_prf_erg]]="teilweise",-1,"")))</f>
        <v/>
      </c>
      <c r="R267" s="110"/>
      <c r="S267" s="109" t="b">
        <f>AND(OR(AND(tab_MD[[#This Row],[md_zuwf_bisher]]="",tab_MD[[#This Row],[md_zuwf_zukunft]]=""),AND(OR(tab_MD[[#This Row],[md_zuwf_bisher]]&lt;&gt;"",tab_MD[[#This Row],[md_zuwf_zukunft]]&lt;&gt;""),tab_MD[[#This Row],[md_prf_erg]]&lt;&gt;"")),tab_MD[[#This Row],[md_prf_bisher]]&lt;&gt;-1,tab_MD[[#This Row],[md_prf_zukunft]]&lt;&gt;-1)</f>
        <v>1</v>
      </c>
      <c r="T267" s="219" t="str">
        <f>IF(tab_MD[[#This Row],[md_gegenstand]]&lt;&gt;"",IF(SUM(tab_MD[[#This Row],[md_kosten_bisher]:[md_zuwf_zukunft]])&gt;0,"ja","nein"),"")</f>
        <v/>
      </c>
    </row>
    <row r="268" spans="1:20" ht="48" hidden="1" customHeight="1" x14ac:dyDescent="0.3">
      <c r="A268" s="90">
        <f t="shared" ref="A268:A331" si="5">ROW()-2</f>
        <v>266</v>
      </c>
      <c r="B268" s="195" t="str">
        <f>IFERROR(IF(tab_MP[[#This Row],[mp_gegenstand]]&lt;&gt;"",tab_MP[[#This Row],[mp_gegenstand]],""),"")</f>
        <v/>
      </c>
      <c r="C268" s="196" t="str">
        <f>IFERROR(IF(tab_MP[[#This Row],[mp_kategorie]]&lt;&gt;"",tab_MP[[#This Row],[mp_kategorie]],""),"")</f>
        <v/>
      </c>
      <c r="D268" s="196" t="str">
        <f>IFERROR(IF(tab_MP[[#This Row],[mp_subkategorie]]&lt;&gt;"",tab_MP[[#This Row],[mp_subkategorie]],""),"")</f>
        <v/>
      </c>
      <c r="E268" s="196" t="str">
        <f>IFERROR(IF(tab_MP[[#This Row],[mp_ort]]&lt;&gt;"",tab_MP[[#This Row],[mp_ort]],""),"")</f>
        <v/>
      </c>
      <c r="F268" s="369" t="str">
        <f>IFERROR(IF(tab_MP[[#This Row],[mp_beschreibung]]&lt;&gt;"",tab_MP[[#This Row],[mp_beschreibung]],""),"")</f>
        <v/>
      </c>
      <c r="G268" s="315" t="str">
        <f>IFERROR(IF(tab_MP[[#This Row],[prf_mp_ges]]&lt;&gt;"",tab_MP[[#This Row],[prf_mp_ges]],""),"")</f>
        <v/>
      </c>
      <c r="H268" s="362"/>
      <c r="I268" s="362"/>
      <c r="J268" s="363"/>
      <c r="K268" s="363"/>
      <c r="L268" s="208"/>
      <c r="M268" s="209"/>
      <c r="N268" s="106"/>
      <c r="O268" s="107" t="str">
        <f>IF(AND(tab_MD[[#This Row],[md_prf_erg]]&lt;&gt;"",tab_MD[[#This Row],[md_prf_bisher]]&gt;=0,tab_MD[[#This Row],[md_prf_zukunft]]&gt;=0),tab_MD[[#This Row],[md_prf_bisher]]+tab_MD[[#This Row],[md_prf_zukunft]],"")</f>
        <v/>
      </c>
      <c r="P268" s="297" t="str">
        <f>IF(tab_MD[[#This Row],[md_prf_erg]]="ja",tab_MD[[#This Row],[md_zuwf_bisher]],IF(tab_MD[[#This Row],[md_prf_erg]]="nein",0,IF(tab_MD[[#This Row],[md_prf_erg]]="teilweise",-1,"")))</f>
        <v/>
      </c>
      <c r="Q268" s="297" t="str">
        <f>IF(tab_MD[[#This Row],[md_prf_erg]]="ja",tab_MD[[#This Row],[md_zuwf_zukunft]],IF(tab_MD[[#This Row],[md_prf_erg]]="nein",0,IF(tab_MD[[#This Row],[md_prf_erg]]="teilweise",-1,"")))</f>
        <v/>
      </c>
      <c r="R268" s="110"/>
      <c r="S268" s="108" t="b">
        <f>AND(OR(AND(tab_MD[[#This Row],[md_zuwf_bisher]]="",tab_MD[[#This Row],[md_zuwf_zukunft]]=""),AND(OR(tab_MD[[#This Row],[md_zuwf_bisher]]&lt;&gt;"",tab_MD[[#This Row],[md_zuwf_zukunft]]&lt;&gt;""),tab_MD[[#This Row],[md_prf_erg]]&lt;&gt;"")),tab_MD[[#This Row],[md_prf_bisher]]&lt;&gt;-1,tab_MD[[#This Row],[md_prf_zukunft]]&lt;&gt;-1)</f>
        <v>1</v>
      </c>
      <c r="T268" s="219" t="str">
        <f>IF(tab_MD[[#This Row],[md_gegenstand]]&lt;&gt;"",IF(SUM(tab_MD[[#This Row],[md_kosten_bisher]:[md_zuwf_zukunft]])&gt;0,"ja","nein"),"")</f>
        <v/>
      </c>
    </row>
    <row r="269" spans="1:20" ht="48" hidden="1" customHeight="1" x14ac:dyDescent="0.3">
      <c r="A269" s="90">
        <f t="shared" si="5"/>
        <v>267</v>
      </c>
      <c r="B269" s="195" t="str">
        <f>IFERROR(IF(tab_MP[[#This Row],[mp_gegenstand]]&lt;&gt;"",tab_MP[[#This Row],[mp_gegenstand]],""),"")</f>
        <v/>
      </c>
      <c r="C269" s="196" t="str">
        <f>IFERROR(IF(tab_MP[[#This Row],[mp_kategorie]]&lt;&gt;"",tab_MP[[#This Row],[mp_kategorie]],""),"")</f>
        <v/>
      </c>
      <c r="D269" s="196" t="str">
        <f>IFERROR(IF(tab_MP[[#This Row],[mp_subkategorie]]&lt;&gt;"",tab_MP[[#This Row],[mp_subkategorie]],""),"")</f>
        <v/>
      </c>
      <c r="E269" s="196" t="str">
        <f>IFERROR(IF(tab_MP[[#This Row],[mp_ort]]&lt;&gt;"",tab_MP[[#This Row],[mp_ort]],""),"")</f>
        <v/>
      </c>
      <c r="F269" s="369" t="str">
        <f>IFERROR(IF(tab_MP[[#This Row],[mp_beschreibung]]&lt;&gt;"",tab_MP[[#This Row],[mp_beschreibung]],""),"")</f>
        <v/>
      </c>
      <c r="G269" s="315" t="str">
        <f>IFERROR(IF(tab_MP[[#This Row],[prf_mp_ges]]&lt;&gt;"",tab_MP[[#This Row],[prf_mp_ges]],""),"")</f>
        <v/>
      </c>
      <c r="H269" s="362"/>
      <c r="I269" s="362"/>
      <c r="J269" s="363"/>
      <c r="K269" s="363"/>
      <c r="L269" s="208"/>
      <c r="M269" s="209"/>
      <c r="N269" s="103"/>
      <c r="O269" s="104" t="str">
        <f>IF(AND(tab_MD[[#This Row],[md_prf_erg]]&lt;&gt;"",tab_MD[[#This Row],[md_prf_bisher]]&gt;=0,tab_MD[[#This Row],[md_prf_zukunft]]&gt;=0),tab_MD[[#This Row],[md_prf_bisher]]+tab_MD[[#This Row],[md_prf_zukunft]],"")</f>
        <v/>
      </c>
      <c r="P269" s="296" t="str">
        <f>IF(tab_MD[[#This Row],[md_prf_erg]]="ja",tab_MD[[#This Row],[md_zuwf_bisher]],IF(tab_MD[[#This Row],[md_prf_erg]]="nein",0,IF(tab_MD[[#This Row],[md_prf_erg]]="teilweise",-1,"")))</f>
        <v/>
      </c>
      <c r="Q269" s="296" t="str">
        <f>IF(tab_MD[[#This Row],[md_prf_erg]]="ja",tab_MD[[#This Row],[md_zuwf_zukunft]],IF(tab_MD[[#This Row],[md_prf_erg]]="nein",0,IF(tab_MD[[#This Row],[md_prf_erg]]="teilweise",-1,"")))</f>
        <v/>
      </c>
      <c r="R269" s="110"/>
      <c r="S269" s="109" t="b">
        <f>AND(OR(AND(tab_MD[[#This Row],[md_zuwf_bisher]]="",tab_MD[[#This Row],[md_zuwf_zukunft]]=""),AND(OR(tab_MD[[#This Row],[md_zuwf_bisher]]&lt;&gt;"",tab_MD[[#This Row],[md_zuwf_zukunft]]&lt;&gt;""),tab_MD[[#This Row],[md_prf_erg]]&lt;&gt;"")),tab_MD[[#This Row],[md_prf_bisher]]&lt;&gt;-1,tab_MD[[#This Row],[md_prf_zukunft]]&lt;&gt;-1)</f>
        <v>1</v>
      </c>
      <c r="T269" s="219" t="str">
        <f>IF(tab_MD[[#This Row],[md_gegenstand]]&lt;&gt;"",IF(SUM(tab_MD[[#This Row],[md_kosten_bisher]:[md_zuwf_zukunft]])&gt;0,"ja","nein"),"")</f>
        <v/>
      </c>
    </row>
    <row r="270" spans="1:20" ht="48" hidden="1" customHeight="1" x14ac:dyDescent="0.3">
      <c r="A270" s="90">
        <f t="shared" si="5"/>
        <v>268</v>
      </c>
      <c r="B270" s="195" t="str">
        <f>IFERROR(IF(tab_MP[[#This Row],[mp_gegenstand]]&lt;&gt;"",tab_MP[[#This Row],[mp_gegenstand]],""),"")</f>
        <v/>
      </c>
      <c r="C270" s="196" t="str">
        <f>IFERROR(IF(tab_MP[[#This Row],[mp_kategorie]]&lt;&gt;"",tab_MP[[#This Row],[mp_kategorie]],""),"")</f>
        <v/>
      </c>
      <c r="D270" s="196" t="str">
        <f>IFERROR(IF(tab_MP[[#This Row],[mp_subkategorie]]&lt;&gt;"",tab_MP[[#This Row],[mp_subkategorie]],""),"")</f>
        <v/>
      </c>
      <c r="E270" s="196" t="str">
        <f>IFERROR(IF(tab_MP[[#This Row],[mp_ort]]&lt;&gt;"",tab_MP[[#This Row],[mp_ort]],""),"")</f>
        <v/>
      </c>
      <c r="F270" s="369" t="str">
        <f>IFERROR(IF(tab_MP[[#This Row],[mp_beschreibung]]&lt;&gt;"",tab_MP[[#This Row],[mp_beschreibung]],""),"")</f>
        <v/>
      </c>
      <c r="G270" s="315" t="str">
        <f>IFERROR(IF(tab_MP[[#This Row],[prf_mp_ges]]&lt;&gt;"",tab_MP[[#This Row],[prf_mp_ges]],""),"")</f>
        <v/>
      </c>
      <c r="H270" s="362"/>
      <c r="I270" s="362"/>
      <c r="J270" s="363"/>
      <c r="K270" s="363"/>
      <c r="L270" s="208"/>
      <c r="M270" s="209"/>
      <c r="N270" s="106"/>
      <c r="O270" s="107" t="str">
        <f>IF(AND(tab_MD[[#This Row],[md_prf_erg]]&lt;&gt;"",tab_MD[[#This Row],[md_prf_bisher]]&gt;=0,tab_MD[[#This Row],[md_prf_zukunft]]&gt;=0),tab_MD[[#This Row],[md_prf_bisher]]+tab_MD[[#This Row],[md_prf_zukunft]],"")</f>
        <v/>
      </c>
      <c r="P270" s="297" t="str">
        <f>IF(tab_MD[[#This Row],[md_prf_erg]]="ja",tab_MD[[#This Row],[md_zuwf_bisher]],IF(tab_MD[[#This Row],[md_prf_erg]]="nein",0,IF(tab_MD[[#This Row],[md_prf_erg]]="teilweise",-1,"")))</f>
        <v/>
      </c>
      <c r="Q270" s="297" t="str">
        <f>IF(tab_MD[[#This Row],[md_prf_erg]]="ja",tab_MD[[#This Row],[md_zuwf_zukunft]],IF(tab_MD[[#This Row],[md_prf_erg]]="nein",0,IF(tab_MD[[#This Row],[md_prf_erg]]="teilweise",-1,"")))</f>
        <v/>
      </c>
      <c r="R270" s="110"/>
      <c r="S270" s="108" t="b">
        <f>AND(OR(AND(tab_MD[[#This Row],[md_zuwf_bisher]]="",tab_MD[[#This Row],[md_zuwf_zukunft]]=""),AND(OR(tab_MD[[#This Row],[md_zuwf_bisher]]&lt;&gt;"",tab_MD[[#This Row],[md_zuwf_zukunft]]&lt;&gt;""),tab_MD[[#This Row],[md_prf_erg]]&lt;&gt;"")),tab_MD[[#This Row],[md_prf_bisher]]&lt;&gt;-1,tab_MD[[#This Row],[md_prf_zukunft]]&lt;&gt;-1)</f>
        <v>1</v>
      </c>
      <c r="T270" s="219" t="str">
        <f>IF(tab_MD[[#This Row],[md_gegenstand]]&lt;&gt;"",IF(SUM(tab_MD[[#This Row],[md_kosten_bisher]:[md_zuwf_zukunft]])&gt;0,"ja","nein"),"")</f>
        <v/>
      </c>
    </row>
    <row r="271" spans="1:20" ht="48" hidden="1" customHeight="1" x14ac:dyDescent="0.3">
      <c r="A271" s="90">
        <f t="shared" si="5"/>
        <v>269</v>
      </c>
      <c r="B271" s="195" t="str">
        <f>IFERROR(IF(tab_MP[[#This Row],[mp_gegenstand]]&lt;&gt;"",tab_MP[[#This Row],[mp_gegenstand]],""),"")</f>
        <v/>
      </c>
      <c r="C271" s="196" t="str">
        <f>IFERROR(IF(tab_MP[[#This Row],[mp_kategorie]]&lt;&gt;"",tab_MP[[#This Row],[mp_kategorie]],""),"")</f>
        <v/>
      </c>
      <c r="D271" s="196" t="str">
        <f>IFERROR(IF(tab_MP[[#This Row],[mp_subkategorie]]&lt;&gt;"",tab_MP[[#This Row],[mp_subkategorie]],""),"")</f>
        <v/>
      </c>
      <c r="E271" s="196" t="str">
        <f>IFERROR(IF(tab_MP[[#This Row],[mp_ort]]&lt;&gt;"",tab_MP[[#This Row],[mp_ort]],""),"")</f>
        <v/>
      </c>
      <c r="F271" s="369" t="str">
        <f>IFERROR(IF(tab_MP[[#This Row],[mp_beschreibung]]&lt;&gt;"",tab_MP[[#This Row],[mp_beschreibung]],""),"")</f>
        <v/>
      </c>
      <c r="G271" s="315" t="str">
        <f>IFERROR(IF(tab_MP[[#This Row],[prf_mp_ges]]&lt;&gt;"",tab_MP[[#This Row],[prf_mp_ges]],""),"")</f>
        <v/>
      </c>
      <c r="H271" s="362"/>
      <c r="I271" s="362"/>
      <c r="J271" s="363"/>
      <c r="K271" s="363"/>
      <c r="L271" s="208"/>
      <c r="M271" s="209"/>
      <c r="N271" s="103"/>
      <c r="O271" s="104" t="str">
        <f>IF(AND(tab_MD[[#This Row],[md_prf_erg]]&lt;&gt;"",tab_MD[[#This Row],[md_prf_bisher]]&gt;=0,tab_MD[[#This Row],[md_prf_zukunft]]&gt;=0),tab_MD[[#This Row],[md_prf_bisher]]+tab_MD[[#This Row],[md_prf_zukunft]],"")</f>
        <v/>
      </c>
      <c r="P271" s="296" t="str">
        <f>IF(tab_MD[[#This Row],[md_prf_erg]]="ja",tab_MD[[#This Row],[md_zuwf_bisher]],IF(tab_MD[[#This Row],[md_prf_erg]]="nein",0,IF(tab_MD[[#This Row],[md_prf_erg]]="teilweise",-1,"")))</f>
        <v/>
      </c>
      <c r="Q271" s="296" t="str">
        <f>IF(tab_MD[[#This Row],[md_prf_erg]]="ja",tab_MD[[#This Row],[md_zuwf_zukunft]],IF(tab_MD[[#This Row],[md_prf_erg]]="nein",0,IF(tab_MD[[#This Row],[md_prf_erg]]="teilweise",-1,"")))</f>
        <v/>
      </c>
      <c r="R271" s="110"/>
      <c r="S271" s="109" t="b">
        <f>AND(OR(AND(tab_MD[[#This Row],[md_zuwf_bisher]]="",tab_MD[[#This Row],[md_zuwf_zukunft]]=""),AND(OR(tab_MD[[#This Row],[md_zuwf_bisher]]&lt;&gt;"",tab_MD[[#This Row],[md_zuwf_zukunft]]&lt;&gt;""),tab_MD[[#This Row],[md_prf_erg]]&lt;&gt;"")),tab_MD[[#This Row],[md_prf_bisher]]&lt;&gt;-1,tab_MD[[#This Row],[md_prf_zukunft]]&lt;&gt;-1)</f>
        <v>1</v>
      </c>
      <c r="T271" s="219" t="str">
        <f>IF(tab_MD[[#This Row],[md_gegenstand]]&lt;&gt;"",IF(SUM(tab_MD[[#This Row],[md_kosten_bisher]:[md_zuwf_zukunft]])&gt;0,"ja","nein"),"")</f>
        <v/>
      </c>
    </row>
    <row r="272" spans="1:20" ht="48" hidden="1" customHeight="1" x14ac:dyDescent="0.3">
      <c r="A272" s="90">
        <f t="shared" si="5"/>
        <v>270</v>
      </c>
      <c r="B272" s="195" t="str">
        <f>IFERROR(IF(tab_MP[[#This Row],[mp_gegenstand]]&lt;&gt;"",tab_MP[[#This Row],[mp_gegenstand]],""),"")</f>
        <v/>
      </c>
      <c r="C272" s="196" t="str">
        <f>IFERROR(IF(tab_MP[[#This Row],[mp_kategorie]]&lt;&gt;"",tab_MP[[#This Row],[mp_kategorie]],""),"")</f>
        <v/>
      </c>
      <c r="D272" s="196" t="str">
        <f>IFERROR(IF(tab_MP[[#This Row],[mp_subkategorie]]&lt;&gt;"",tab_MP[[#This Row],[mp_subkategorie]],""),"")</f>
        <v/>
      </c>
      <c r="E272" s="196" t="str">
        <f>IFERROR(IF(tab_MP[[#This Row],[mp_ort]]&lt;&gt;"",tab_MP[[#This Row],[mp_ort]],""),"")</f>
        <v/>
      </c>
      <c r="F272" s="369" t="str">
        <f>IFERROR(IF(tab_MP[[#This Row],[mp_beschreibung]]&lt;&gt;"",tab_MP[[#This Row],[mp_beschreibung]],""),"")</f>
        <v/>
      </c>
      <c r="G272" s="315" t="str">
        <f>IFERROR(IF(tab_MP[[#This Row],[prf_mp_ges]]&lt;&gt;"",tab_MP[[#This Row],[prf_mp_ges]],""),"")</f>
        <v/>
      </c>
      <c r="H272" s="362"/>
      <c r="I272" s="362"/>
      <c r="J272" s="363"/>
      <c r="K272" s="363"/>
      <c r="L272" s="208"/>
      <c r="M272" s="209"/>
      <c r="N272" s="106"/>
      <c r="O272" s="107" t="str">
        <f>IF(AND(tab_MD[[#This Row],[md_prf_erg]]&lt;&gt;"",tab_MD[[#This Row],[md_prf_bisher]]&gt;=0,tab_MD[[#This Row],[md_prf_zukunft]]&gt;=0),tab_MD[[#This Row],[md_prf_bisher]]+tab_MD[[#This Row],[md_prf_zukunft]],"")</f>
        <v/>
      </c>
      <c r="P272" s="297" t="str">
        <f>IF(tab_MD[[#This Row],[md_prf_erg]]="ja",tab_MD[[#This Row],[md_zuwf_bisher]],IF(tab_MD[[#This Row],[md_prf_erg]]="nein",0,IF(tab_MD[[#This Row],[md_prf_erg]]="teilweise",-1,"")))</f>
        <v/>
      </c>
      <c r="Q272" s="297" t="str">
        <f>IF(tab_MD[[#This Row],[md_prf_erg]]="ja",tab_MD[[#This Row],[md_zuwf_zukunft]],IF(tab_MD[[#This Row],[md_prf_erg]]="nein",0,IF(tab_MD[[#This Row],[md_prf_erg]]="teilweise",-1,"")))</f>
        <v/>
      </c>
      <c r="R272" s="110"/>
      <c r="S272" s="108" t="b">
        <f>AND(OR(AND(tab_MD[[#This Row],[md_zuwf_bisher]]="",tab_MD[[#This Row],[md_zuwf_zukunft]]=""),AND(OR(tab_MD[[#This Row],[md_zuwf_bisher]]&lt;&gt;"",tab_MD[[#This Row],[md_zuwf_zukunft]]&lt;&gt;""),tab_MD[[#This Row],[md_prf_erg]]&lt;&gt;"")),tab_MD[[#This Row],[md_prf_bisher]]&lt;&gt;-1,tab_MD[[#This Row],[md_prf_zukunft]]&lt;&gt;-1)</f>
        <v>1</v>
      </c>
      <c r="T272" s="219" t="str">
        <f>IF(tab_MD[[#This Row],[md_gegenstand]]&lt;&gt;"",IF(SUM(tab_MD[[#This Row],[md_kosten_bisher]:[md_zuwf_zukunft]])&gt;0,"ja","nein"),"")</f>
        <v/>
      </c>
    </row>
    <row r="273" spans="1:20" ht="48" hidden="1" customHeight="1" x14ac:dyDescent="0.3">
      <c r="A273" s="90">
        <f t="shared" si="5"/>
        <v>271</v>
      </c>
      <c r="B273" s="195" t="str">
        <f>IFERROR(IF(tab_MP[[#This Row],[mp_gegenstand]]&lt;&gt;"",tab_MP[[#This Row],[mp_gegenstand]],""),"")</f>
        <v/>
      </c>
      <c r="C273" s="196" t="str">
        <f>IFERROR(IF(tab_MP[[#This Row],[mp_kategorie]]&lt;&gt;"",tab_MP[[#This Row],[mp_kategorie]],""),"")</f>
        <v/>
      </c>
      <c r="D273" s="196" t="str">
        <f>IFERROR(IF(tab_MP[[#This Row],[mp_subkategorie]]&lt;&gt;"",tab_MP[[#This Row],[mp_subkategorie]],""),"")</f>
        <v/>
      </c>
      <c r="E273" s="196" t="str">
        <f>IFERROR(IF(tab_MP[[#This Row],[mp_ort]]&lt;&gt;"",tab_MP[[#This Row],[mp_ort]],""),"")</f>
        <v/>
      </c>
      <c r="F273" s="369" t="str">
        <f>IFERROR(IF(tab_MP[[#This Row],[mp_beschreibung]]&lt;&gt;"",tab_MP[[#This Row],[mp_beschreibung]],""),"")</f>
        <v/>
      </c>
      <c r="G273" s="315" t="str">
        <f>IFERROR(IF(tab_MP[[#This Row],[prf_mp_ges]]&lt;&gt;"",tab_MP[[#This Row],[prf_mp_ges]],""),"")</f>
        <v/>
      </c>
      <c r="H273" s="362"/>
      <c r="I273" s="362"/>
      <c r="J273" s="363"/>
      <c r="K273" s="363"/>
      <c r="L273" s="208"/>
      <c r="M273" s="209"/>
      <c r="N273" s="103"/>
      <c r="O273" s="104" t="str">
        <f>IF(AND(tab_MD[[#This Row],[md_prf_erg]]&lt;&gt;"",tab_MD[[#This Row],[md_prf_bisher]]&gt;=0,tab_MD[[#This Row],[md_prf_zukunft]]&gt;=0),tab_MD[[#This Row],[md_prf_bisher]]+tab_MD[[#This Row],[md_prf_zukunft]],"")</f>
        <v/>
      </c>
      <c r="P273" s="296" t="str">
        <f>IF(tab_MD[[#This Row],[md_prf_erg]]="ja",tab_MD[[#This Row],[md_zuwf_bisher]],IF(tab_MD[[#This Row],[md_prf_erg]]="nein",0,IF(tab_MD[[#This Row],[md_prf_erg]]="teilweise",-1,"")))</f>
        <v/>
      </c>
      <c r="Q273" s="296" t="str">
        <f>IF(tab_MD[[#This Row],[md_prf_erg]]="ja",tab_MD[[#This Row],[md_zuwf_zukunft]],IF(tab_MD[[#This Row],[md_prf_erg]]="nein",0,IF(tab_MD[[#This Row],[md_prf_erg]]="teilweise",-1,"")))</f>
        <v/>
      </c>
      <c r="R273" s="110"/>
      <c r="S273" s="109" t="b">
        <f>AND(OR(AND(tab_MD[[#This Row],[md_zuwf_bisher]]="",tab_MD[[#This Row],[md_zuwf_zukunft]]=""),AND(OR(tab_MD[[#This Row],[md_zuwf_bisher]]&lt;&gt;"",tab_MD[[#This Row],[md_zuwf_zukunft]]&lt;&gt;""),tab_MD[[#This Row],[md_prf_erg]]&lt;&gt;"")),tab_MD[[#This Row],[md_prf_bisher]]&lt;&gt;-1,tab_MD[[#This Row],[md_prf_zukunft]]&lt;&gt;-1)</f>
        <v>1</v>
      </c>
      <c r="T273" s="219" t="str">
        <f>IF(tab_MD[[#This Row],[md_gegenstand]]&lt;&gt;"",IF(SUM(tab_MD[[#This Row],[md_kosten_bisher]:[md_zuwf_zukunft]])&gt;0,"ja","nein"),"")</f>
        <v/>
      </c>
    </row>
    <row r="274" spans="1:20" ht="48" hidden="1" customHeight="1" x14ac:dyDescent="0.3">
      <c r="A274" s="90">
        <f t="shared" si="5"/>
        <v>272</v>
      </c>
      <c r="B274" s="195" t="str">
        <f>IFERROR(IF(tab_MP[[#This Row],[mp_gegenstand]]&lt;&gt;"",tab_MP[[#This Row],[mp_gegenstand]],""),"")</f>
        <v/>
      </c>
      <c r="C274" s="196" t="str">
        <f>IFERROR(IF(tab_MP[[#This Row],[mp_kategorie]]&lt;&gt;"",tab_MP[[#This Row],[mp_kategorie]],""),"")</f>
        <v/>
      </c>
      <c r="D274" s="196" t="str">
        <f>IFERROR(IF(tab_MP[[#This Row],[mp_subkategorie]]&lt;&gt;"",tab_MP[[#This Row],[mp_subkategorie]],""),"")</f>
        <v/>
      </c>
      <c r="E274" s="196" t="str">
        <f>IFERROR(IF(tab_MP[[#This Row],[mp_ort]]&lt;&gt;"",tab_MP[[#This Row],[mp_ort]],""),"")</f>
        <v/>
      </c>
      <c r="F274" s="369" t="str">
        <f>IFERROR(IF(tab_MP[[#This Row],[mp_beschreibung]]&lt;&gt;"",tab_MP[[#This Row],[mp_beschreibung]],""),"")</f>
        <v/>
      </c>
      <c r="G274" s="315" t="str">
        <f>IFERROR(IF(tab_MP[[#This Row],[prf_mp_ges]]&lt;&gt;"",tab_MP[[#This Row],[prf_mp_ges]],""),"")</f>
        <v/>
      </c>
      <c r="H274" s="362"/>
      <c r="I274" s="362"/>
      <c r="J274" s="363"/>
      <c r="K274" s="363"/>
      <c r="L274" s="208"/>
      <c r="M274" s="209"/>
      <c r="N274" s="106"/>
      <c r="O274" s="107" t="str">
        <f>IF(AND(tab_MD[[#This Row],[md_prf_erg]]&lt;&gt;"",tab_MD[[#This Row],[md_prf_bisher]]&gt;=0,tab_MD[[#This Row],[md_prf_zukunft]]&gt;=0),tab_MD[[#This Row],[md_prf_bisher]]+tab_MD[[#This Row],[md_prf_zukunft]],"")</f>
        <v/>
      </c>
      <c r="P274" s="297" t="str">
        <f>IF(tab_MD[[#This Row],[md_prf_erg]]="ja",tab_MD[[#This Row],[md_zuwf_bisher]],IF(tab_MD[[#This Row],[md_prf_erg]]="nein",0,IF(tab_MD[[#This Row],[md_prf_erg]]="teilweise",-1,"")))</f>
        <v/>
      </c>
      <c r="Q274" s="297" t="str">
        <f>IF(tab_MD[[#This Row],[md_prf_erg]]="ja",tab_MD[[#This Row],[md_zuwf_zukunft]],IF(tab_MD[[#This Row],[md_prf_erg]]="nein",0,IF(tab_MD[[#This Row],[md_prf_erg]]="teilweise",-1,"")))</f>
        <v/>
      </c>
      <c r="R274" s="110"/>
      <c r="S274" s="108" t="b">
        <f>AND(OR(AND(tab_MD[[#This Row],[md_zuwf_bisher]]="",tab_MD[[#This Row],[md_zuwf_zukunft]]=""),AND(OR(tab_MD[[#This Row],[md_zuwf_bisher]]&lt;&gt;"",tab_MD[[#This Row],[md_zuwf_zukunft]]&lt;&gt;""),tab_MD[[#This Row],[md_prf_erg]]&lt;&gt;"")),tab_MD[[#This Row],[md_prf_bisher]]&lt;&gt;-1,tab_MD[[#This Row],[md_prf_zukunft]]&lt;&gt;-1)</f>
        <v>1</v>
      </c>
      <c r="T274" s="219" t="str">
        <f>IF(tab_MD[[#This Row],[md_gegenstand]]&lt;&gt;"",IF(SUM(tab_MD[[#This Row],[md_kosten_bisher]:[md_zuwf_zukunft]])&gt;0,"ja","nein"),"")</f>
        <v/>
      </c>
    </row>
    <row r="275" spans="1:20" ht="48" hidden="1" customHeight="1" x14ac:dyDescent="0.3">
      <c r="A275" s="90">
        <f t="shared" si="5"/>
        <v>273</v>
      </c>
      <c r="B275" s="195" t="str">
        <f>IFERROR(IF(tab_MP[[#This Row],[mp_gegenstand]]&lt;&gt;"",tab_MP[[#This Row],[mp_gegenstand]],""),"")</f>
        <v/>
      </c>
      <c r="C275" s="196" t="str">
        <f>IFERROR(IF(tab_MP[[#This Row],[mp_kategorie]]&lt;&gt;"",tab_MP[[#This Row],[mp_kategorie]],""),"")</f>
        <v/>
      </c>
      <c r="D275" s="196" t="str">
        <f>IFERROR(IF(tab_MP[[#This Row],[mp_subkategorie]]&lt;&gt;"",tab_MP[[#This Row],[mp_subkategorie]],""),"")</f>
        <v/>
      </c>
      <c r="E275" s="196" t="str">
        <f>IFERROR(IF(tab_MP[[#This Row],[mp_ort]]&lt;&gt;"",tab_MP[[#This Row],[mp_ort]],""),"")</f>
        <v/>
      </c>
      <c r="F275" s="369" t="str">
        <f>IFERROR(IF(tab_MP[[#This Row],[mp_beschreibung]]&lt;&gt;"",tab_MP[[#This Row],[mp_beschreibung]],""),"")</f>
        <v/>
      </c>
      <c r="G275" s="315" t="str">
        <f>IFERROR(IF(tab_MP[[#This Row],[prf_mp_ges]]&lt;&gt;"",tab_MP[[#This Row],[prf_mp_ges]],""),"")</f>
        <v/>
      </c>
      <c r="H275" s="362"/>
      <c r="I275" s="362"/>
      <c r="J275" s="363"/>
      <c r="K275" s="363"/>
      <c r="L275" s="208"/>
      <c r="M275" s="209"/>
      <c r="N275" s="103"/>
      <c r="O275" s="104" t="str">
        <f>IF(AND(tab_MD[[#This Row],[md_prf_erg]]&lt;&gt;"",tab_MD[[#This Row],[md_prf_bisher]]&gt;=0,tab_MD[[#This Row],[md_prf_zukunft]]&gt;=0),tab_MD[[#This Row],[md_prf_bisher]]+tab_MD[[#This Row],[md_prf_zukunft]],"")</f>
        <v/>
      </c>
      <c r="P275" s="296" t="str">
        <f>IF(tab_MD[[#This Row],[md_prf_erg]]="ja",tab_MD[[#This Row],[md_zuwf_bisher]],IF(tab_MD[[#This Row],[md_prf_erg]]="nein",0,IF(tab_MD[[#This Row],[md_prf_erg]]="teilweise",-1,"")))</f>
        <v/>
      </c>
      <c r="Q275" s="296" t="str">
        <f>IF(tab_MD[[#This Row],[md_prf_erg]]="ja",tab_MD[[#This Row],[md_zuwf_zukunft]],IF(tab_MD[[#This Row],[md_prf_erg]]="nein",0,IF(tab_MD[[#This Row],[md_prf_erg]]="teilweise",-1,"")))</f>
        <v/>
      </c>
      <c r="R275" s="110"/>
      <c r="S275" s="109" t="b">
        <f>AND(OR(AND(tab_MD[[#This Row],[md_zuwf_bisher]]="",tab_MD[[#This Row],[md_zuwf_zukunft]]=""),AND(OR(tab_MD[[#This Row],[md_zuwf_bisher]]&lt;&gt;"",tab_MD[[#This Row],[md_zuwf_zukunft]]&lt;&gt;""),tab_MD[[#This Row],[md_prf_erg]]&lt;&gt;"")),tab_MD[[#This Row],[md_prf_bisher]]&lt;&gt;-1,tab_MD[[#This Row],[md_prf_zukunft]]&lt;&gt;-1)</f>
        <v>1</v>
      </c>
      <c r="T275" s="219" t="str">
        <f>IF(tab_MD[[#This Row],[md_gegenstand]]&lt;&gt;"",IF(SUM(tab_MD[[#This Row],[md_kosten_bisher]:[md_zuwf_zukunft]])&gt;0,"ja","nein"),"")</f>
        <v/>
      </c>
    </row>
    <row r="276" spans="1:20" ht="48" hidden="1" customHeight="1" x14ac:dyDescent="0.3">
      <c r="A276" s="90">
        <f t="shared" si="5"/>
        <v>274</v>
      </c>
      <c r="B276" s="195" t="str">
        <f>IFERROR(IF(tab_MP[[#This Row],[mp_gegenstand]]&lt;&gt;"",tab_MP[[#This Row],[mp_gegenstand]],""),"")</f>
        <v/>
      </c>
      <c r="C276" s="196" t="str">
        <f>IFERROR(IF(tab_MP[[#This Row],[mp_kategorie]]&lt;&gt;"",tab_MP[[#This Row],[mp_kategorie]],""),"")</f>
        <v/>
      </c>
      <c r="D276" s="196" t="str">
        <f>IFERROR(IF(tab_MP[[#This Row],[mp_subkategorie]]&lt;&gt;"",tab_MP[[#This Row],[mp_subkategorie]],""),"")</f>
        <v/>
      </c>
      <c r="E276" s="196" t="str">
        <f>IFERROR(IF(tab_MP[[#This Row],[mp_ort]]&lt;&gt;"",tab_MP[[#This Row],[mp_ort]],""),"")</f>
        <v/>
      </c>
      <c r="F276" s="369" t="str">
        <f>IFERROR(IF(tab_MP[[#This Row],[mp_beschreibung]]&lt;&gt;"",tab_MP[[#This Row],[mp_beschreibung]],""),"")</f>
        <v/>
      </c>
      <c r="G276" s="315" t="str">
        <f>IFERROR(IF(tab_MP[[#This Row],[prf_mp_ges]]&lt;&gt;"",tab_MP[[#This Row],[prf_mp_ges]],""),"")</f>
        <v/>
      </c>
      <c r="H276" s="362"/>
      <c r="I276" s="362"/>
      <c r="J276" s="363"/>
      <c r="K276" s="363"/>
      <c r="L276" s="208"/>
      <c r="M276" s="209"/>
      <c r="N276" s="106"/>
      <c r="O276" s="107" t="str">
        <f>IF(AND(tab_MD[[#This Row],[md_prf_erg]]&lt;&gt;"",tab_MD[[#This Row],[md_prf_bisher]]&gt;=0,tab_MD[[#This Row],[md_prf_zukunft]]&gt;=0),tab_MD[[#This Row],[md_prf_bisher]]+tab_MD[[#This Row],[md_prf_zukunft]],"")</f>
        <v/>
      </c>
      <c r="P276" s="297" t="str">
        <f>IF(tab_MD[[#This Row],[md_prf_erg]]="ja",tab_MD[[#This Row],[md_zuwf_bisher]],IF(tab_MD[[#This Row],[md_prf_erg]]="nein",0,IF(tab_MD[[#This Row],[md_prf_erg]]="teilweise",-1,"")))</f>
        <v/>
      </c>
      <c r="Q276" s="297" t="str">
        <f>IF(tab_MD[[#This Row],[md_prf_erg]]="ja",tab_MD[[#This Row],[md_zuwf_zukunft]],IF(tab_MD[[#This Row],[md_prf_erg]]="nein",0,IF(tab_MD[[#This Row],[md_prf_erg]]="teilweise",-1,"")))</f>
        <v/>
      </c>
      <c r="R276" s="110"/>
      <c r="S276" s="108" t="b">
        <f>AND(OR(AND(tab_MD[[#This Row],[md_zuwf_bisher]]="",tab_MD[[#This Row],[md_zuwf_zukunft]]=""),AND(OR(tab_MD[[#This Row],[md_zuwf_bisher]]&lt;&gt;"",tab_MD[[#This Row],[md_zuwf_zukunft]]&lt;&gt;""),tab_MD[[#This Row],[md_prf_erg]]&lt;&gt;"")),tab_MD[[#This Row],[md_prf_bisher]]&lt;&gt;-1,tab_MD[[#This Row],[md_prf_zukunft]]&lt;&gt;-1)</f>
        <v>1</v>
      </c>
      <c r="T276" s="219" t="str">
        <f>IF(tab_MD[[#This Row],[md_gegenstand]]&lt;&gt;"",IF(SUM(tab_MD[[#This Row],[md_kosten_bisher]:[md_zuwf_zukunft]])&gt;0,"ja","nein"),"")</f>
        <v/>
      </c>
    </row>
    <row r="277" spans="1:20" ht="48" hidden="1" customHeight="1" x14ac:dyDescent="0.3">
      <c r="A277" s="90">
        <f t="shared" si="5"/>
        <v>275</v>
      </c>
      <c r="B277" s="195" t="str">
        <f>IFERROR(IF(tab_MP[[#This Row],[mp_gegenstand]]&lt;&gt;"",tab_MP[[#This Row],[mp_gegenstand]],""),"")</f>
        <v/>
      </c>
      <c r="C277" s="196" t="str">
        <f>IFERROR(IF(tab_MP[[#This Row],[mp_kategorie]]&lt;&gt;"",tab_MP[[#This Row],[mp_kategorie]],""),"")</f>
        <v/>
      </c>
      <c r="D277" s="196" t="str">
        <f>IFERROR(IF(tab_MP[[#This Row],[mp_subkategorie]]&lt;&gt;"",tab_MP[[#This Row],[mp_subkategorie]],""),"")</f>
        <v/>
      </c>
      <c r="E277" s="196" t="str">
        <f>IFERROR(IF(tab_MP[[#This Row],[mp_ort]]&lt;&gt;"",tab_MP[[#This Row],[mp_ort]],""),"")</f>
        <v/>
      </c>
      <c r="F277" s="369" t="str">
        <f>IFERROR(IF(tab_MP[[#This Row],[mp_beschreibung]]&lt;&gt;"",tab_MP[[#This Row],[mp_beschreibung]],""),"")</f>
        <v/>
      </c>
      <c r="G277" s="315" t="str">
        <f>IFERROR(IF(tab_MP[[#This Row],[prf_mp_ges]]&lt;&gt;"",tab_MP[[#This Row],[prf_mp_ges]],""),"")</f>
        <v/>
      </c>
      <c r="H277" s="362"/>
      <c r="I277" s="362"/>
      <c r="J277" s="363"/>
      <c r="K277" s="363"/>
      <c r="L277" s="208"/>
      <c r="M277" s="209"/>
      <c r="N277" s="103"/>
      <c r="O277" s="104" t="str">
        <f>IF(AND(tab_MD[[#This Row],[md_prf_erg]]&lt;&gt;"",tab_MD[[#This Row],[md_prf_bisher]]&gt;=0,tab_MD[[#This Row],[md_prf_zukunft]]&gt;=0),tab_MD[[#This Row],[md_prf_bisher]]+tab_MD[[#This Row],[md_prf_zukunft]],"")</f>
        <v/>
      </c>
      <c r="P277" s="296" t="str">
        <f>IF(tab_MD[[#This Row],[md_prf_erg]]="ja",tab_MD[[#This Row],[md_zuwf_bisher]],IF(tab_MD[[#This Row],[md_prf_erg]]="nein",0,IF(tab_MD[[#This Row],[md_prf_erg]]="teilweise",-1,"")))</f>
        <v/>
      </c>
      <c r="Q277" s="296" t="str">
        <f>IF(tab_MD[[#This Row],[md_prf_erg]]="ja",tab_MD[[#This Row],[md_zuwf_zukunft]],IF(tab_MD[[#This Row],[md_prf_erg]]="nein",0,IF(tab_MD[[#This Row],[md_prf_erg]]="teilweise",-1,"")))</f>
        <v/>
      </c>
      <c r="R277" s="110"/>
      <c r="S277" s="109" t="b">
        <f>AND(OR(AND(tab_MD[[#This Row],[md_zuwf_bisher]]="",tab_MD[[#This Row],[md_zuwf_zukunft]]=""),AND(OR(tab_MD[[#This Row],[md_zuwf_bisher]]&lt;&gt;"",tab_MD[[#This Row],[md_zuwf_zukunft]]&lt;&gt;""),tab_MD[[#This Row],[md_prf_erg]]&lt;&gt;"")),tab_MD[[#This Row],[md_prf_bisher]]&lt;&gt;-1,tab_MD[[#This Row],[md_prf_zukunft]]&lt;&gt;-1)</f>
        <v>1</v>
      </c>
      <c r="T277" s="219" t="str">
        <f>IF(tab_MD[[#This Row],[md_gegenstand]]&lt;&gt;"",IF(SUM(tab_MD[[#This Row],[md_kosten_bisher]:[md_zuwf_zukunft]])&gt;0,"ja","nein"),"")</f>
        <v/>
      </c>
    </row>
    <row r="278" spans="1:20" ht="48" hidden="1" customHeight="1" x14ac:dyDescent="0.3">
      <c r="A278" s="90">
        <f t="shared" si="5"/>
        <v>276</v>
      </c>
      <c r="B278" s="195" t="str">
        <f>IFERROR(IF(tab_MP[[#This Row],[mp_gegenstand]]&lt;&gt;"",tab_MP[[#This Row],[mp_gegenstand]],""),"")</f>
        <v/>
      </c>
      <c r="C278" s="196" t="str">
        <f>IFERROR(IF(tab_MP[[#This Row],[mp_kategorie]]&lt;&gt;"",tab_MP[[#This Row],[mp_kategorie]],""),"")</f>
        <v/>
      </c>
      <c r="D278" s="196" t="str">
        <f>IFERROR(IF(tab_MP[[#This Row],[mp_subkategorie]]&lt;&gt;"",tab_MP[[#This Row],[mp_subkategorie]],""),"")</f>
        <v/>
      </c>
      <c r="E278" s="196" t="str">
        <f>IFERROR(IF(tab_MP[[#This Row],[mp_ort]]&lt;&gt;"",tab_MP[[#This Row],[mp_ort]],""),"")</f>
        <v/>
      </c>
      <c r="F278" s="369" t="str">
        <f>IFERROR(IF(tab_MP[[#This Row],[mp_beschreibung]]&lt;&gt;"",tab_MP[[#This Row],[mp_beschreibung]],""),"")</f>
        <v/>
      </c>
      <c r="G278" s="315" t="str">
        <f>IFERROR(IF(tab_MP[[#This Row],[prf_mp_ges]]&lt;&gt;"",tab_MP[[#This Row],[prf_mp_ges]],""),"")</f>
        <v/>
      </c>
      <c r="H278" s="362"/>
      <c r="I278" s="362"/>
      <c r="J278" s="363"/>
      <c r="K278" s="363"/>
      <c r="L278" s="208"/>
      <c r="M278" s="209"/>
      <c r="N278" s="106"/>
      <c r="O278" s="107" t="str">
        <f>IF(AND(tab_MD[[#This Row],[md_prf_erg]]&lt;&gt;"",tab_MD[[#This Row],[md_prf_bisher]]&gt;=0,tab_MD[[#This Row],[md_prf_zukunft]]&gt;=0),tab_MD[[#This Row],[md_prf_bisher]]+tab_MD[[#This Row],[md_prf_zukunft]],"")</f>
        <v/>
      </c>
      <c r="P278" s="297" t="str">
        <f>IF(tab_MD[[#This Row],[md_prf_erg]]="ja",tab_MD[[#This Row],[md_zuwf_bisher]],IF(tab_MD[[#This Row],[md_prf_erg]]="nein",0,IF(tab_MD[[#This Row],[md_prf_erg]]="teilweise",-1,"")))</f>
        <v/>
      </c>
      <c r="Q278" s="297" t="str">
        <f>IF(tab_MD[[#This Row],[md_prf_erg]]="ja",tab_MD[[#This Row],[md_zuwf_zukunft]],IF(tab_MD[[#This Row],[md_prf_erg]]="nein",0,IF(tab_MD[[#This Row],[md_prf_erg]]="teilweise",-1,"")))</f>
        <v/>
      </c>
      <c r="R278" s="110"/>
      <c r="S278" s="108" t="b">
        <f>AND(OR(AND(tab_MD[[#This Row],[md_zuwf_bisher]]="",tab_MD[[#This Row],[md_zuwf_zukunft]]=""),AND(OR(tab_MD[[#This Row],[md_zuwf_bisher]]&lt;&gt;"",tab_MD[[#This Row],[md_zuwf_zukunft]]&lt;&gt;""),tab_MD[[#This Row],[md_prf_erg]]&lt;&gt;"")),tab_MD[[#This Row],[md_prf_bisher]]&lt;&gt;-1,tab_MD[[#This Row],[md_prf_zukunft]]&lt;&gt;-1)</f>
        <v>1</v>
      </c>
      <c r="T278" s="219" t="str">
        <f>IF(tab_MD[[#This Row],[md_gegenstand]]&lt;&gt;"",IF(SUM(tab_MD[[#This Row],[md_kosten_bisher]:[md_zuwf_zukunft]])&gt;0,"ja","nein"),"")</f>
        <v/>
      </c>
    </row>
    <row r="279" spans="1:20" ht="48" hidden="1" customHeight="1" x14ac:dyDescent="0.3">
      <c r="A279" s="90">
        <f t="shared" si="5"/>
        <v>277</v>
      </c>
      <c r="B279" s="195" t="str">
        <f>IFERROR(IF(tab_MP[[#This Row],[mp_gegenstand]]&lt;&gt;"",tab_MP[[#This Row],[mp_gegenstand]],""),"")</f>
        <v/>
      </c>
      <c r="C279" s="196" t="str">
        <f>IFERROR(IF(tab_MP[[#This Row],[mp_kategorie]]&lt;&gt;"",tab_MP[[#This Row],[mp_kategorie]],""),"")</f>
        <v/>
      </c>
      <c r="D279" s="196" t="str">
        <f>IFERROR(IF(tab_MP[[#This Row],[mp_subkategorie]]&lt;&gt;"",tab_MP[[#This Row],[mp_subkategorie]],""),"")</f>
        <v/>
      </c>
      <c r="E279" s="196" t="str">
        <f>IFERROR(IF(tab_MP[[#This Row],[mp_ort]]&lt;&gt;"",tab_MP[[#This Row],[mp_ort]],""),"")</f>
        <v/>
      </c>
      <c r="F279" s="369" t="str">
        <f>IFERROR(IF(tab_MP[[#This Row],[mp_beschreibung]]&lt;&gt;"",tab_MP[[#This Row],[mp_beschreibung]],""),"")</f>
        <v/>
      </c>
      <c r="G279" s="315" t="str">
        <f>IFERROR(IF(tab_MP[[#This Row],[prf_mp_ges]]&lt;&gt;"",tab_MP[[#This Row],[prf_mp_ges]],""),"")</f>
        <v/>
      </c>
      <c r="H279" s="362"/>
      <c r="I279" s="362"/>
      <c r="J279" s="363"/>
      <c r="K279" s="363"/>
      <c r="L279" s="208"/>
      <c r="M279" s="209"/>
      <c r="N279" s="103"/>
      <c r="O279" s="104" t="str">
        <f>IF(AND(tab_MD[[#This Row],[md_prf_erg]]&lt;&gt;"",tab_MD[[#This Row],[md_prf_bisher]]&gt;=0,tab_MD[[#This Row],[md_prf_zukunft]]&gt;=0),tab_MD[[#This Row],[md_prf_bisher]]+tab_MD[[#This Row],[md_prf_zukunft]],"")</f>
        <v/>
      </c>
      <c r="P279" s="296" t="str">
        <f>IF(tab_MD[[#This Row],[md_prf_erg]]="ja",tab_MD[[#This Row],[md_zuwf_bisher]],IF(tab_MD[[#This Row],[md_prf_erg]]="nein",0,IF(tab_MD[[#This Row],[md_prf_erg]]="teilweise",-1,"")))</f>
        <v/>
      </c>
      <c r="Q279" s="296" t="str">
        <f>IF(tab_MD[[#This Row],[md_prf_erg]]="ja",tab_MD[[#This Row],[md_zuwf_zukunft]],IF(tab_MD[[#This Row],[md_prf_erg]]="nein",0,IF(tab_MD[[#This Row],[md_prf_erg]]="teilweise",-1,"")))</f>
        <v/>
      </c>
      <c r="R279" s="110"/>
      <c r="S279" s="109" t="b">
        <f>AND(OR(AND(tab_MD[[#This Row],[md_zuwf_bisher]]="",tab_MD[[#This Row],[md_zuwf_zukunft]]=""),AND(OR(tab_MD[[#This Row],[md_zuwf_bisher]]&lt;&gt;"",tab_MD[[#This Row],[md_zuwf_zukunft]]&lt;&gt;""),tab_MD[[#This Row],[md_prf_erg]]&lt;&gt;"")),tab_MD[[#This Row],[md_prf_bisher]]&lt;&gt;-1,tab_MD[[#This Row],[md_prf_zukunft]]&lt;&gt;-1)</f>
        <v>1</v>
      </c>
      <c r="T279" s="219" t="str">
        <f>IF(tab_MD[[#This Row],[md_gegenstand]]&lt;&gt;"",IF(SUM(tab_MD[[#This Row],[md_kosten_bisher]:[md_zuwf_zukunft]])&gt;0,"ja","nein"),"")</f>
        <v/>
      </c>
    </row>
    <row r="280" spans="1:20" ht="48" hidden="1" customHeight="1" x14ac:dyDescent="0.3">
      <c r="A280" s="90">
        <f t="shared" si="5"/>
        <v>278</v>
      </c>
      <c r="B280" s="195" t="str">
        <f>IFERROR(IF(tab_MP[[#This Row],[mp_gegenstand]]&lt;&gt;"",tab_MP[[#This Row],[mp_gegenstand]],""),"")</f>
        <v/>
      </c>
      <c r="C280" s="196" t="str">
        <f>IFERROR(IF(tab_MP[[#This Row],[mp_kategorie]]&lt;&gt;"",tab_MP[[#This Row],[mp_kategorie]],""),"")</f>
        <v/>
      </c>
      <c r="D280" s="196" t="str">
        <f>IFERROR(IF(tab_MP[[#This Row],[mp_subkategorie]]&lt;&gt;"",tab_MP[[#This Row],[mp_subkategorie]],""),"")</f>
        <v/>
      </c>
      <c r="E280" s="196" t="str">
        <f>IFERROR(IF(tab_MP[[#This Row],[mp_ort]]&lt;&gt;"",tab_MP[[#This Row],[mp_ort]],""),"")</f>
        <v/>
      </c>
      <c r="F280" s="369" t="str">
        <f>IFERROR(IF(tab_MP[[#This Row],[mp_beschreibung]]&lt;&gt;"",tab_MP[[#This Row],[mp_beschreibung]],""),"")</f>
        <v/>
      </c>
      <c r="G280" s="315" t="str">
        <f>IFERROR(IF(tab_MP[[#This Row],[prf_mp_ges]]&lt;&gt;"",tab_MP[[#This Row],[prf_mp_ges]],""),"")</f>
        <v/>
      </c>
      <c r="H280" s="362"/>
      <c r="I280" s="362"/>
      <c r="J280" s="363"/>
      <c r="K280" s="363"/>
      <c r="L280" s="208"/>
      <c r="M280" s="209"/>
      <c r="N280" s="106"/>
      <c r="O280" s="107" t="str">
        <f>IF(AND(tab_MD[[#This Row],[md_prf_erg]]&lt;&gt;"",tab_MD[[#This Row],[md_prf_bisher]]&gt;=0,tab_MD[[#This Row],[md_prf_zukunft]]&gt;=0),tab_MD[[#This Row],[md_prf_bisher]]+tab_MD[[#This Row],[md_prf_zukunft]],"")</f>
        <v/>
      </c>
      <c r="P280" s="297" t="str">
        <f>IF(tab_MD[[#This Row],[md_prf_erg]]="ja",tab_MD[[#This Row],[md_zuwf_bisher]],IF(tab_MD[[#This Row],[md_prf_erg]]="nein",0,IF(tab_MD[[#This Row],[md_prf_erg]]="teilweise",-1,"")))</f>
        <v/>
      </c>
      <c r="Q280" s="297" t="str">
        <f>IF(tab_MD[[#This Row],[md_prf_erg]]="ja",tab_MD[[#This Row],[md_zuwf_zukunft]],IF(tab_MD[[#This Row],[md_prf_erg]]="nein",0,IF(tab_MD[[#This Row],[md_prf_erg]]="teilweise",-1,"")))</f>
        <v/>
      </c>
      <c r="R280" s="110"/>
      <c r="S280" s="108" t="b">
        <f>AND(OR(AND(tab_MD[[#This Row],[md_zuwf_bisher]]="",tab_MD[[#This Row],[md_zuwf_zukunft]]=""),AND(OR(tab_MD[[#This Row],[md_zuwf_bisher]]&lt;&gt;"",tab_MD[[#This Row],[md_zuwf_zukunft]]&lt;&gt;""),tab_MD[[#This Row],[md_prf_erg]]&lt;&gt;"")),tab_MD[[#This Row],[md_prf_bisher]]&lt;&gt;-1,tab_MD[[#This Row],[md_prf_zukunft]]&lt;&gt;-1)</f>
        <v>1</v>
      </c>
      <c r="T280" s="219" t="str">
        <f>IF(tab_MD[[#This Row],[md_gegenstand]]&lt;&gt;"",IF(SUM(tab_MD[[#This Row],[md_kosten_bisher]:[md_zuwf_zukunft]])&gt;0,"ja","nein"),"")</f>
        <v/>
      </c>
    </row>
    <row r="281" spans="1:20" ht="48" hidden="1" customHeight="1" x14ac:dyDescent="0.3">
      <c r="A281" s="90">
        <f t="shared" si="5"/>
        <v>279</v>
      </c>
      <c r="B281" s="195" t="str">
        <f>IFERROR(IF(tab_MP[[#This Row],[mp_gegenstand]]&lt;&gt;"",tab_MP[[#This Row],[mp_gegenstand]],""),"")</f>
        <v/>
      </c>
      <c r="C281" s="196" t="str">
        <f>IFERROR(IF(tab_MP[[#This Row],[mp_kategorie]]&lt;&gt;"",tab_MP[[#This Row],[mp_kategorie]],""),"")</f>
        <v/>
      </c>
      <c r="D281" s="196" t="str">
        <f>IFERROR(IF(tab_MP[[#This Row],[mp_subkategorie]]&lt;&gt;"",tab_MP[[#This Row],[mp_subkategorie]],""),"")</f>
        <v/>
      </c>
      <c r="E281" s="196" t="str">
        <f>IFERROR(IF(tab_MP[[#This Row],[mp_ort]]&lt;&gt;"",tab_MP[[#This Row],[mp_ort]],""),"")</f>
        <v/>
      </c>
      <c r="F281" s="369" t="str">
        <f>IFERROR(IF(tab_MP[[#This Row],[mp_beschreibung]]&lt;&gt;"",tab_MP[[#This Row],[mp_beschreibung]],""),"")</f>
        <v/>
      </c>
      <c r="G281" s="315" t="str">
        <f>IFERROR(IF(tab_MP[[#This Row],[prf_mp_ges]]&lt;&gt;"",tab_MP[[#This Row],[prf_mp_ges]],""),"")</f>
        <v/>
      </c>
      <c r="H281" s="362"/>
      <c r="I281" s="362"/>
      <c r="J281" s="363"/>
      <c r="K281" s="363"/>
      <c r="L281" s="208"/>
      <c r="M281" s="209"/>
      <c r="N281" s="103"/>
      <c r="O281" s="104" t="str">
        <f>IF(AND(tab_MD[[#This Row],[md_prf_erg]]&lt;&gt;"",tab_MD[[#This Row],[md_prf_bisher]]&gt;=0,tab_MD[[#This Row],[md_prf_zukunft]]&gt;=0),tab_MD[[#This Row],[md_prf_bisher]]+tab_MD[[#This Row],[md_prf_zukunft]],"")</f>
        <v/>
      </c>
      <c r="P281" s="296" t="str">
        <f>IF(tab_MD[[#This Row],[md_prf_erg]]="ja",tab_MD[[#This Row],[md_zuwf_bisher]],IF(tab_MD[[#This Row],[md_prf_erg]]="nein",0,IF(tab_MD[[#This Row],[md_prf_erg]]="teilweise",-1,"")))</f>
        <v/>
      </c>
      <c r="Q281" s="296" t="str">
        <f>IF(tab_MD[[#This Row],[md_prf_erg]]="ja",tab_MD[[#This Row],[md_zuwf_zukunft]],IF(tab_MD[[#This Row],[md_prf_erg]]="nein",0,IF(tab_MD[[#This Row],[md_prf_erg]]="teilweise",-1,"")))</f>
        <v/>
      </c>
      <c r="R281" s="110"/>
      <c r="S281" s="109" t="b">
        <f>AND(OR(AND(tab_MD[[#This Row],[md_zuwf_bisher]]="",tab_MD[[#This Row],[md_zuwf_zukunft]]=""),AND(OR(tab_MD[[#This Row],[md_zuwf_bisher]]&lt;&gt;"",tab_MD[[#This Row],[md_zuwf_zukunft]]&lt;&gt;""),tab_MD[[#This Row],[md_prf_erg]]&lt;&gt;"")),tab_MD[[#This Row],[md_prf_bisher]]&lt;&gt;-1,tab_MD[[#This Row],[md_prf_zukunft]]&lt;&gt;-1)</f>
        <v>1</v>
      </c>
      <c r="T281" s="219" t="str">
        <f>IF(tab_MD[[#This Row],[md_gegenstand]]&lt;&gt;"",IF(SUM(tab_MD[[#This Row],[md_kosten_bisher]:[md_zuwf_zukunft]])&gt;0,"ja","nein"),"")</f>
        <v/>
      </c>
    </row>
    <row r="282" spans="1:20" ht="48" hidden="1" customHeight="1" x14ac:dyDescent="0.3">
      <c r="A282" s="90">
        <f t="shared" si="5"/>
        <v>280</v>
      </c>
      <c r="B282" s="195" t="str">
        <f>IFERROR(IF(tab_MP[[#This Row],[mp_gegenstand]]&lt;&gt;"",tab_MP[[#This Row],[mp_gegenstand]],""),"")</f>
        <v/>
      </c>
      <c r="C282" s="196" t="str">
        <f>IFERROR(IF(tab_MP[[#This Row],[mp_kategorie]]&lt;&gt;"",tab_MP[[#This Row],[mp_kategorie]],""),"")</f>
        <v/>
      </c>
      <c r="D282" s="196" t="str">
        <f>IFERROR(IF(tab_MP[[#This Row],[mp_subkategorie]]&lt;&gt;"",tab_MP[[#This Row],[mp_subkategorie]],""),"")</f>
        <v/>
      </c>
      <c r="E282" s="196" t="str">
        <f>IFERROR(IF(tab_MP[[#This Row],[mp_ort]]&lt;&gt;"",tab_MP[[#This Row],[mp_ort]],""),"")</f>
        <v/>
      </c>
      <c r="F282" s="369" t="str">
        <f>IFERROR(IF(tab_MP[[#This Row],[mp_beschreibung]]&lt;&gt;"",tab_MP[[#This Row],[mp_beschreibung]],""),"")</f>
        <v/>
      </c>
      <c r="G282" s="315" t="str">
        <f>IFERROR(IF(tab_MP[[#This Row],[prf_mp_ges]]&lt;&gt;"",tab_MP[[#This Row],[prf_mp_ges]],""),"")</f>
        <v/>
      </c>
      <c r="H282" s="362"/>
      <c r="I282" s="362"/>
      <c r="J282" s="363"/>
      <c r="K282" s="363"/>
      <c r="L282" s="208"/>
      <c r="M282" s="209"/>
      <c r="N282" s="106"/>
      <c r="O282" s="107" t="str">
        <f>IF(AND(tab_MD[[#This Row],[md_prf_erg]]&lt;&gt;"",tab_MD[[#This Row],[md_prf_bisher]]&gt;=0,tab_MD[[#This Row],[md_prf_zukunft]]&gt;=0),tab_MD[[#This Row],[md_prf_bisher]]+tab_MD[[#This Row],[md_prf_zukunft]],"")</f>
        <v/>
      </c>
      <c r="P282" s="297" t="str">
        <f>IF(tab_MD[[#This Row],[md_prf_erg]]="ja",tab_MD[[#This Row],[md_zuwf_bisher]],IF(tab_MD[[#This Row],[md_prf_erg]]="nein",0,IF(tab_MD[[#This Row],[md_prf_erg]]="teilweise",-1,"")))</f>
        <v/>
      </c>
      <c r="Q282" s="297" t="str">
        <f>IF(tab_MD[[#This Row],[md_prf_erg]]="ja",tab_MD[[#This Row],[md_zuwf_zukunft]],IF(tab_MD[[#This Row],[md_prf_erg]]="nein",0,IF(tab_MD[[#This Row],[md_prf_erg]]="teilweise",-1,"")))</f>
        <v/>
      </c>
      <c r="R282" s="110"/>
      <c r="S282" s="108" t="b">
        <f>AND(OR(AND(tab_MD[[#This Row],[md_zuwf_bisher]]="",tab_MD[[#This Row],[md_zuwf_zukunft]]=""),AND(OR(tab_MD[[#This Row],[md_zuwf_bisher]]&lt;&gt;"",tab_MD[[#This Row],[md_zuwf_zukunft]]&lt;&gt;""),tab_MD[[#This Row],[md_prf_erg]]&lt;&gt;"")),tab_MD[[#This Row],[md_prf_bisher]]&lt;&gt;-1,tab_MD[[#This Row],[md_prf_zukunft]]&lt;&gt;-1)</f>
        <v>1</v>
      </c>
      <c r="T282" s="219" t="str">
        <f>IF(tab_MD[[#This Row],[md_gegenstand]]&lt;&gt;"",IF(SUM(tab_MD[[#This Row],[md_kosten_bisher]:[md_zuwf_zukunft]])&gt;0,"ja","nein"),"")</f>
        <v/>
      </c>
    </row>
    <row r="283" spans="1:20" ht="48" hidden="1" customHeight="1" x14ac:dyDescent="0.3">
      <c r="A283" s="90">
        <f t="shared" si="5"/>
        <v>281</v>
      </c>
      <c r="B283" s="195" t="str">
        <f>IFERROR(IF(tab_MP[[#This Row],[mp_gegenstand]]&lt;&gt;"",tab_MP[[#This Row],[mp_gegenstand]],""),"")</f>
        <v/>
      </c>
      <c r="C283" s="196" t="str">
        <f>IFERROR(IF(tab_MP[[#This Row],[mp_kategorie]]&lt;&gt;"",tab_MP[[#This Row],[mp_kategorie]],""),"")</f>
        <v/>
      </c>
      <c r="D283" s="196" t="str">
        <f>IFERROR(IF(tab_MP[[#This Row],[mp_subkategorie]]&lt;&gt;"",tab_MP[[#This Row],[mp_subkategorie]],""),"")</f>
        <v/>
      </c>
      <c r="E283" s="196" t="str">
        <f>IFERROR(IF(tab_MP[[#This Row],[mp_ort]]&lt;&gt;"",tab_MP[[#This Row],[mp_ort]],""),"")</f>
        <v/>
      </c>
      <c r="F283" s="369" t="str">
        <f>IFERROR(IF(tab_MP[[#This Row],[mp_beschreibung]]&lt;&gt;"",tab_MP[[#This Row],[mp_beschreibung]],""),"")</f>
        <v/>
      </c>
      <c r="G283" s="315" t="str">
        <f>IFERROR(IF(tab_MP[[#This Row],[prf_mp_ges]]&lt;&gt;"",tab_MP[[#This Row],[prf_mp_ges]],""),"")</f>
        <v/>
      </c>
      <c r="H283" s="362"/>
      <c r="I283" s="362"/>
      <c r="J283" s="363"/>
      <c r="K283" s="363"/>
      <c r="L283" s="208"/>
      <c r="M283" s="209"/>
      <c r="N283" s="103"/>
      <c r="O283" s="104" t="str">
        <f>IF(AND(tab_MD[[#This Row],[md_prf_erg]]&lt;&gt;"",tab_MD[[#This Row],[md_prf_bisher]]&gt;=0,tab_MD[[#This Row],[md_prf_zukunft]]&gt;=0),tab_MD[[#This Row],[md_prf_bisher]]+tab_MD[[#This Row],[md_prf_zukunft]],"")</f>
        <v/>
      </c>
      <c r="P283" s="296" t="str">
        <f>IF(tab_MD[[#This Row],[md_prf_erg]]="ja",tab_MD[[#This Row],[md_zuwf_bisher]],IF(tab_MD[[#This Row],[md_prf_erg]]="nein",0,IF(tab_MD[[#This Row],[md_prf_erg]]="teilweise",-1,"")))</f>
        <v/>
      </c>
      <c r="Q283" s="296" t="str">
        <f>IF(tab_MD[[#This Row],[md_prf_erg]]="ja",tab_MD[[#This Row],[md_zuwf_zukunft]],IF(tab_MD[[#This Row],[md_prf_erg]]="nein",0,IF(tab_MD[[#This Row],[md_prf_erg]]="teilweise",-1,"")))</f>
        <v/>
      </c>
      <c r="R283" s="110"/>
      <c r="S283" s="109" t="b">
        <f>AND(OR(AND(tab_MD[[#This Row],[md_zuwf_bisher]]="",tab_MD[[#This Row],[md_zuwf_zukunft]]=""),AND(OR(tab_MD[[#This Row],[md_zuwf_bisher]]&lt;&gt;"",tab_MD[[#This Row],[md_zuwf_zukunft]]&lt;&gt;""),tab_MD[[#This Row],[md_prf_erg]]&lt;&gt;"")),tab_MD[[#This Row],[md_prf_bisher]]&lt;&gt;-1,tab_MD[[#This Row],[md_prf_zukunft]]&lt;&gt;-1)</f>
        <v>1</v>
      </c>
      <c r="T283" s="219" t="str">
        <f>IF(tab_MD[[#This Row],[md_gegenstand]]&lt;&gt;"",IF(SUM(tab_MD[[#This Row],[md_kosten_bisher]:[md_zuwf_zukunft]])&gt;0,"ja","nein"),"")</f>
        <v/>
      </c>
    </row>
    <row r="284" spans="1:20" ht="48" hidden="1" customHeight="1" x14ac:dyDescent="0.3">
      <c r="A284" s="90">
        <f t="shared" si="5"/>
        <v>282</v>
      </c>
      <c r="B284" s="195" t="str">
        <f>IFERROR(IF(tab_MP[[#This Row],[mp_gegenstand]]&lt;&gt;"",tab_MP[[#This Row],[mp_gegenstand]],""),"")</f>
        <v/>
      </c>
      <c r="C284" s="196" t="str">
        <f>IFERROR(IF(tab_MP[[#This Row],[mp_kategorie]]&lt;&gt;"",tab_MP[[#This Row],[mp_kategorie]],""),"")</f>
        <v/>
      </c>
      <c r="D284" s="196" t="str">
        <f>IFERROR(IF(tab_MP[[#This Row],[mp_subkategorie]]&lt;&gt;"",tab_MP[[#This Row],[mp_subkategorie]],""),"")</f>
        <v/>
      </c>
      <c r="E284" s="196" t="str">
        <f>IFERROR(IF(tab_MP[[#This Row],[mp_ort]]&lt;&gt;"",tab_MP[[#This Row],[mp_ort]],""),"")</f>
        <v/>
      </c>
      <c r="F284" s="369" t="str">
        <f>IFERROR(IF(tab_MP[[#This Row],[mp_beschreibung]]&lt;&gt;"",tab_MP[[#This Row],[mp_beschreibung]],""),"")</f>
        <v/>
      </c>
      <c r="G284" s="315" t="str">
        <f>IFERROR(IF(tab_MP[[#This Row],[prf_mp_ges]]&lt;&gt;"",tab_MP[[#This Row],[prf_mp_ges]],""),"")</f>
        <v/>
      </c>
      <c r="H284" s="362"/>
      <c r="I284" s="362"/>
      <c r="J284" s="363"/>
      <c r="K284" s="363"/>
      <c r="L284" s="208"/>
      <c r="M284" s="209"/>
      <c r="N284" s="106"/>
      <c r="O284" s="107" t="str">
        <f>IF(AND(tab_MD[[#This Row],[md_prf_erg]]&lt;&gt;"",tab_MD[[#This Row],[md_prf_bisher]]&gt;=0,tab_MD[[#This Row],[md_prf_zukunft]]&gt;=0),tab_MD[[#This Row],[md_prf_bisher]]+tab_MD[[#This Row],[md_prf_zukunft]],"")</f>
        <v/>
      </c>
      <c r="P284" s="297" t="str">
        <f>IF(tab_MD[[#This Row],[md_prf_erg]]="ja",tab_MD[[#This Row],[md_zuwf_bisher]],IF(tab_MD[[#This Row],[md_prf_erg]]="nein",0,IF(tab_MD[[#This Row],[md_prf_erg]]="teilweise",-1,"")))</f>
        <v/>
      </c>
      <c r="Q284" s="297" t="str">
        <f>IF(tab_MD[[#This Row],[md_prf_erg]]="ja",tab_MD[[#This Row],[md_zuwf_zukunft]],IF(tab_MD[[#This Row],[md_prf_erg]]="nein",0,IF(tab_MD[[#This Row],[md_prf_erg]]="teilweise",-1,"")))</f>
        <v/>
      </c>
      <c r="R284" s="110"/>
      <c r="S284" s="108" t="b">
        <f>AND(OR(AND(tab_MD[[#This Row],[md_zuwf_bisher]]="",tab_MD[[#This Row],[md_zuwf_zukunft]]=""),AND(OR(tab_MD[[#This Row],[md_zuwf_bisher]]&lt;&gt;"",tab_MD[[#This Row],[md_zuwf_zukunft]]&lt;&gt;""),tab_MD[[#This Row],[md_prf_erg]]&lt;&gt;"")),tab_MD[[#This Row],[md_prf_bisher]]&lt;&gt;-1,tab_MD[[#This Row],[md_prf_zukunft]]&lt;&gt;-1)</f>
        <v>1</v>
      </c>
      <c r="T284" s="219" t="str">
        <f>IF(tab_MD[[#This Row],[md_gegenstand]]&lt;&gt;"",IF(SUM(tab_MD[[#This Row],[md_kosten_bisher]:[md_zuwf_zukunft]])&gt;0,"ja","nein"),"")</f>
        <v/>
      </c>
    </row>
    <row r="285" spans="1:20" ht="48" hidden="1" customHeight="1" x14ac:dyDescent="0.3">
      <c r="A285" s="90">
        <f t="shared" si="5"/>
        <v>283</v>
      </c>
      <c r="B285" s="195" t="str">
        <f>IFERROR(IF(tab_MP[[#This Row],[mp_gegenstand]]&lt;&gt;"",tab_MP[[#This Row],[mp_gegenstand]],""),"")</f>
        <v/>
      </c>
      <c r="C285" s="196" t="str">
        <f>IFERROR(IF(tab_MP[[#This Row],[mp_kategorie]]&lt;&gt;"",tab_MP[[#This Row],[mp_kategorie]],""),"")</f>
        <v/>
      </c>
      <c r="D285" s="196" t="str">
        <f>IFERROR(IF(tab_MP[[#This Row],[mp_subkategorie]]&lt;&gt;"",tab_MP[[#This Row],[mp_subkategorie]],""),"")</f>
        <v/>
      </c>
      <c r="E285" s="196" t="str">
        <f>IFERROR(IF(tab_MP[[#This Row],[mp_ort]]&lt;&gt;"",tab_MP[[#This Row],[mp_ort]],""),"")</f>
        <v/>
      </c>
      <c r="F285" s="369" t="str">
        <f>IFERROR(IF(tab_MP[[#This Row],[mp_beschreibung]]&lt;&gt;"",tab_MP[[#This Row],[mp_beschreibung]],""),"")</f>
        <v/>
      </c>
      <c r="G285" s="315" t="str">
        <f>IFERROR(IF(tab_MP[[#This Row],[prf_mp_ges]]&lt;&gt;"",tab_MP[[#This Row],[prf_mp_ges]],""),"")</f>
        <v/>
      </c>
      <c r="H285" s="362"/>
      <c r="I285" s="362"/>
      <c r="J285" s="363"/>
      <c r="K285" s="363"/>
      <c r="L285" s="208"/>
      <c r="M285" s="209"/>
      <c r="N285" s="103"/>
      <c r="O285" s="104" t="str">
        <f>IF(AND(tab_MD[[#This Row],[md_prf_erg]]&lt;&gt;"",tab_MD[[#This Row],[md_prf_bisher]]&gt;=0,tab_MD[[#This Row],[md_prf_zukunft]]&gt;=0),tab_MD[[#This Row],[md_prf_bisher]]+tab_MD[[#This Row],[md_prf_zukunft]],"")</f>
        <v/>
      </c>
      <c r="P285" s="296" t="str">
        <f>IF(tab_MD[[#This Row],[md_prf_erg]]="ja",tab_MD[[#This Row],[md_zuwf_bisher]],IF(tab_MD[[#This Row],[md_prf_erg]]="nein",0,IF(tab_MD[[#This Row],[md_prf_erg]]="teilweise",-1,"")))</f>
        <v/>
      </c>
      <c r="Q285" s="296" t="str">
        <f>IF(tab_MD[[#This Row],[md_prf_erg]]="ja",tab_MD[[#This Row],[md_zuwf_zukunft]],IF(tab_MD[[#This Row],[md_prf_erg]]="nein",0,IF(tab_MD[[#This Row],[md_prf_erg]]="teilweise",-1,"")))</f>
        <v/>
      </c>
      <c r="R285" s="110"/>
      <c r="S285" s="109" t="b">
        <f>AND(OR(AND(tab_MD[[#This Row],[md_zuwf_bisher]]="",tab_MD[[#This Row],[md_zuwf_zukunft]]=""),AND(OR(tab_MD[[#This Row],[md_zuwf_bisher]]&lt;&gt;"",tab_MD[[#This Row],[md_zuwf_zukunft]]&lt;&gt;""),tab_MD[[#This Row],[md_prf_erg]]&lt;&gt;"")),tab_MD[[#This Row],[md_prf_bisher]]&lt;&gt;-1,tab_MD[[#This Row],[md_prf_zukunft]]&lt;&gt;-1)</f>
        <v>1</v>
      </c>
      <c r="T285" s="219" t="str">
        <f>IF(tab_MD[[#This Row],[md_gegenstand]]&lt;&gt;"",IF(SUM(tab_MD[[#This Row],[md_kosten_bisher]:[md_zuwf_zukunft]])&gt;0,"ja","nein"),"")</f>
        <v/>
      </c>
    </row>
    <row r="286" spans="1:20" ht="48" hidden="1" customHeight="1" x14ac:dyDescent="0.3">
      <c r="A286" s="90">
        <f t="shared" si="5"/>
        <v>284</v>
      </c>
      <c r="B286" s="195" t="str">
        <f>IFERROR(IF(tab_MP[[#This Row],[mp_gegenstand]]&lt;&gt;"",tab_MP[[#This Row],[mp_gegenstand]],""),"")</f>
        <v/>
      </c>
      <c r="C286" s="196" t="str">
        <f>IFERROR(IF(tab_MP[[#This Row],[mp_kategorie]]&lt;&gt;"",tab_MP[[#This Row],[mp_kategorie]],""),"")</f>
        <v/>
      </c>
      <c r="D286" s="196" t="str">
        <f>IFERROR(IF(tab_MP[[#This Row],[mp_subkategorie]]&lt;&gt;"",tab_MP[[#This Row],[mp_subkategorie]],""),"")</f>
        <v/>
      </c>
      <c r="E286" s="196" t="str">
        <f>IFERROR(IF(tab_MP[[#This Row],[mp_ort]]&lt;&gt;"",tab_MP[[#This Row],[mp_ort]],""),"")</f>
        <v/>
      </c>
      <c r="F286" s="369" t="str">
        <f>IFERROR(IF(tab_MP[[#This Row],[mp_beschreibung]]&lt;&gt;"",tab_MP[[#This Row],[mp_beschreibung]],""),"")</f>
        <v/>
      </c>
      <c r="G286" s="315" t="str">
        <f>IFERROR(IF(tab_MP[[#This Row],[prf_mp_ges]]&lt;&gt;"",tab_MP[[#This Row],[prf_mp_ges]],""),"")</f>
        <v/>
      </c>
      <c r="H286" s="362"/>
      <c r="I286" s="362"/>
      <c r="J286" s="363"/>
      <c r="K286" s="363"/>
      <c r="L286" s="208"/>
      <c r="M286" s="209"/>
      <c r="N286" s="106"/>
      <c r="O286" s="107" t="str">
        <f>IF(AND(tab_MD[[#This Row],[md_prf_erg]]&lt;&gt;"",tab_MD[[#This Row],[md_prf_bisher]]&gt;=0,tab_MD[[#This Row],[md_prf_zukunft]]&gt;=0),tab_MD[[#This Row],[md_prf_bisher]]+tab_MD[[#This Row],[md_prf_zukunft]],"")</f>
        <v/>
      </c>
      <c r="P286" s="297" t="str">
        <f>IF(tab_MD[[#This Row],[md_prf_erg]]="ja",tab_MD[[#This Row],[md_zuwf_bisher]],IF(tab_MD[[#This Row],[md_prf_erg]]="nein",0,IF(tab_MD[[#This Row],[md_prf_erg]]="teilweise",-1,"")))</f>
        <v/>
      </c>
      <c r="Q286" s="297" t="str">
        <f>IF(tab_MD[[#This Row],[md_prf_erg]]="ja",tab_MD[[#This Row],[md_zuwf_zukunft]],IF(tab_MD[[#This Row],[md_prf_erg]]="nein",0,IF(tab_MD[[#This Row],[md_prf_erg]]="teilweise",-1,"")))</f>
        <v/>
      </c>
      <c r="R286" s="110"/>
      <c r="S286" s="108" t="b">
        <f>AND(OR(AND(tab_MD[[#This Row],[md_zuwf_bisher]]="",tab_MD[[#This Row],[md_zuwf_zukunft]]=""),AND(OR(tab_MD[[#This Row],[md_zuwf_bisher]]&lt;&gt;"",tab_MD[[#This Row],[md_zuwf_zukunft]]&lt;&gt;""),tab_MD[[#This Row],[md_prf_erg]]&lt;&gt;"")),tab_MD[[#This Row],[md_prf_bisher]]&lt;&gt;-1,tab_MD[[#This Row],[md_prf_zukunft]]&lt;&gt;-1)</f>
        <v>1</v>
      </c>
      <c r="T286" s="219" t="str">
        <f>IF(tab_MD[[#This Row],[md_gegenstand]]&lt;&gt;"",IF(SUM(tab_MD[[#This Row],[md_kosten_bisher]:[md_zuwf_zukunft]])&gt;0,"ja","nein"),"")</f>
        <v/>
      </c>
    </row>
    <row r="287" spans="1:20" ht="48" hidden="1" customHeight="1" x14ac:dyDescent="0.3">
      <c r="A287" s="90">
        <f t="shared" si="5"/>
        <v>285</v>
      </c>
      <c r="B287" s="195" t="str">
        <f>IFERROR(IF(tab_MP[[#This Row],[mp_gegenstand]]&lt;&gt;"",tab_MP[[#This Row],[mp_gegenstand]],""),"")</f>
        <v/>
      </c>
      <c r="C287" s="196" t="str">
        <f>IFERROR(IF(tab_MP[[#This Row],[mp_kategorie]]&lt;&gt;"",tab_MP[[#This Row],[mp_kategorie]],""),"")</f>
        <v/>
      </c>
      <c r="D287" s="196" t="str">
        <f>IFERROR(IF(tab_MP[[#This Row],[mp_subkategorie]]&lt;&gt;"",tab_MP[[#This Row],[mp_subkategorie]],""),"")</f>
        <v/>
      </c>
      <c r="E287" s="196" t="str">
        <f>IFERROR(IF(tab_MP[[#This Row],[mp_ort]]&lt;&gt;"",tab_MP[[#This Row],[mp_ort]],""),"")</f>
        <v/>
      </c>
      <c r="F287" s="369" t="str">
        <f>IFERROR(IF(tab_MP[[#This Row],[mp_beschreibung]]&lt;&gt;"",tab_MP[[#This Row],[mp_beschreibung]],""),"")</f>
        <v/>
      </c>
      <c r="G287" s="315" t="str">
        <f>IFERROR(IF(tab_MP[[#This Row],[prf_mp_ges]]&lt;&gt;"",tab_MP[[#This Row],[prf_mp_ges]],""),"")</f>
        <v/>
      </c>
      <c r="H287" s="362"/>
      <c r="I287" s="362"/>
      <c r="J287" s="363"/>
      <c r="K287" s="363"/>
      <c r="L287" s="208"/>
      <c r="M287" s="209"/>
      <c r="N287" s="103"/>
      <c r="O287" s="104" t="str">
        <f>IF(AND(tab_MD[[#This Row],[md_prf_erg]]&lt;&gt;"",tab_MD[[#This Row],[md_prf_bisher]]&gt;=0,tab_MD[[#This Row],[md_prf_zukunft]]&gt;=0),tab_MD[[#This Row],[md_prf_bisher]]+tab_MD[[#This Row],[md_prf_zukunft]],"")</f>
        <v/>
      </c>
      <c r="P287" s="296" t="str">
        <f>IF(tab_MD[[#This Row],[md_prf_erg]]="ja",tab_MD[[#This Row],[md_zuwf_bisher]],IF(tab_MD[[#This Row],[md_prf_erg]]="nein",0,IF(tab_MD[[#This Row],[md_prf_erg]]="teilweise",-1,"")))</f>
        <v/>
      </c>
      <c r="Q287" s="296" t="str">
        <f>IF(tab_MD[[#This Row],[md_prf_erg]]="ja",tab_MD[[#This Row],[md_zuwf_zukunft]],IF(tab_MD[[#This Row],[md_prf_erg]]="nein",0,IF(tab_MD[[#This Row],[md_prf_erg]]="teilweise",-1,"")))</f>
        <v/>
      </c>
      <c r="R287" s="110"/>
      <c r="S287" s="109" t="b">
        <f>AND(OR(AND(tab_MD[[#This Row],[md_zuwf_bisher]]="",tab_MD[[#This Row],[md_zuwf_zukunft]]=""),AND(OR(tab_MD[[#This Row],[md_zuwf_bisher]]&lt;&gt;"",tab_MD[[#This Row],[md_zuwf_zukunft]]&lt;&gt;""),tab_MD[[#This Row],[md_prf_erg]]&lt;&gt;"")),tab_MD[[#This Row],[md_prf_bisher]]&lt;&gt;-1,tab_MD[[#This Row],[md_prf_zukunft]]&lt;&gt;-1)</f>
        <v>1</v>
      </c>
      <c r="T287" s="219" t="str">
        <f>IF(tab_MD[[#This Row],[md_gegenstand]]&lt;&gt;"",IF(SUM(tab_MD[[#This Row],[md_kosten_bisher]:[md_zuwf_zukunft]])&gt;0,"ja","nein"),"")</f>
        <v/>
      </c>
    </row>
    <row r="288" spans="1:20" ht="48" hidden="1" customHeight="1" x14ac:dyDescent="0.3">
      <c r="A288" s="90">
        <f t="shared" si="5"/>
        <v>286</v>
      </c>
      <c r="B288" s="195" t="str">
        <f>IFERROR(IF(tab_MP[[#This Row],[mp_gegenstand]]&lt;&gt;"",tab_MP[[#This Row],[mp_gegenstand]],""),"")</f>
        <v/>
      </c>
      <c r="C288" s="196" t="str">
        <f>IFERROR(IF(tab_MP[[#This Row],[mp_kategorie]]&lt;&gt;"",tab_MP[[#This Row],[mp_kategorie]],""),"")</f>
        <v/>
      </c>
      <c r="D288" s="196" t="str">
        <f>IFERROR(IF(tab_MP[[#This Row],[mp_subkategorie]]&lt;&gt;"",tab_MP[[#This Row],[mp_subkategorie]],""),"")</f>
        <v/>
      </c>
      <c r="E288" s="196" t="str">
        <f>IFERROR(IF(tab_MP[[#This Row],[mp_ort]]&lt;&gt;"",tab_MP[[#This Row],[mp_ort]],""),"")</f>
        <v/>
      </c>
      <c r="F288" s="369" t="str">
        <f>IFERROR(IF(tab_MP[[#This Row],[mp_beschreibung]]&lt;&gt;"",tab_MP[[#This Row],[mp_beschreibung]],""),"")</f>
        <v/>
      </c>
      <c r="G288" s="315" t="str">
        <f>IFERROR(IF(tab_MP[[#This Row],[prf_mp_ges]]&lt;&gt;"",tab_MP[[#This Row],[prf_mp_ges]],""),"")</f>
        <v/>
      </c>
      <c r="H288" s="362"/>
      <c r="I288" s="362"/>
      <c r="J288" s="363"/>
      <c r="K288" s="363"/>
      <c r="L288" s="208"/>
      <c r="M288" s="209"/>
      <c r="N288" s="106"/>
      <c r="O288" s="107" t="str">
        <f>IF(AND(tab_MD[[#This Row],[md_prf_erg]]&lt;&gt;"",tab_MD[[#This Row],[md_prf_bisher]]&gt;=0,tab_MD[[#This Row],[md_prf_zukunft]]&gt;=0),tab_MD[[#This Row],[md_prf_bisher]]+tab_MD[[#This Row],[md_prf_zukunft]],"")</f>
        <v/>
      </c>
      <c r="P288" s="297" t="str">
        <f>IF(tab_MD[[#This Row],[md_prf_erg]]="ja",tab_MD[[#This Row],[md_zuwf_bisher]],IF(tab_MD[[#This Row],[md_prf_erg]]="nein",0,IF(tab_MD[[#This Row],[md_prf_erg]]="teilweise",-1,"")))</f>
        <v/>
      </c>
      <c r="Q288" s="297" t="str">
        <f>IF(tab_MD[[#This Row],[md_prf_erg]]="ja",tab_MD[[#This Row],[md_zuwf_zukunft]],IF(tab_MD[[#This Row],[md_prf_erg]]="nein",0,IF(tab_MD[[#This Row],[md_prf_erg]]="teilweise",-1,"")))</f>
        <v/>
      </c>
      <c r="R288" s="110"/>
      <c r="S288" s="108" t="b">
        <f>AND(OR(AND(tab_MD[[#This Row],[md_zuwf_bisher]]="",tab_MD[[#This Row],[md_zuwf_zukunft]]=""),AND(OR(tab_MD[[#This Row],[md_zuwf_bisher]]&lt;&gt;"",tab_MD[[#This Row],[md_zuwf_zukunft]]&lt;&gt;""),tab_MD[[#This Row],[md_prf_erg]]&lt;&gt;"")),tab_MD[[#This Row],[md_prf_bisher]]&lt;&gt;-1,tab_MD[[#This Row],[md_prf_zukunft]]&lt;&gt;-1)</f>
        <v>1</v>
      </c>
      <c r="T288" s="219" t="str">
        <f>IF(tab_MD[[#This Row],[md_gegenstand]]&lt;&gt;"",IF(SUM(tab_MD[[#This Row],[md_kosten_bisher]:[md_zuwf_zukunft]])&gt;0,"ja","nein"),"")</f>
        <v/>
      </c>
    </row>
    <row r="289" spans="1:20" ht="48" hidden="1" customHeight="1" x14ac:dyDescent="0.3">
      <c r="A289" s="90">
        <f t="shared" si="5"/>
        <v>287</v>
      </c>
      <c r="B289" s="195" t="str">
        <f>IFERROR(IF(tab_MP[[#This Row],[mp_gegenstand]]&lt;&gt;"",tab_MP[[#This Row],[mp_gegenstand]],""),"")</f>
        <v/>
      </c>
      <c r="C289" s="196" t="str">
        <f>IFERROR(IF(tab_MP[[#This Row],[mp_kategorie]]&lt;&gt;"",tab_MP[[#This Row],[mp_kategorie]],""),"")</f>
        <v/>
      </c>
      <c r="D289" s="196" t="str">
        <f>IFERROR(IF(tab_MP[[#This Row],[mp_subkategorie]]&lt;&gt;"",tab_MP[[#This Row],[mp_subkategorie]],""),"")</f>
        <v/>
      </c>
      <c r="E289" s="196" t="str">
        <f>IFERROR(IF(tab_MP[[#This Row],[mp_ort]]&lt;&gt;"",tab_MP[[#This Row],[mp_ort]],""),"")</f>
        <v/>
      </c>
      <c r="F289" s="369" t="str">
        <f>IFERROR(IF(tab_MP[[#This Row],[mp_beschreibung]]&lt;&gt;"",tab_MP[[#This Row],[mp_beschreibung]],""),"")</f>
        <v/>
      </c>
      <c r="G289" s="315" t="str">
        <f>IFERROR(IF(tab_MP[[#This Row],[prf_mp_ges]]&lt;&gt;"",tab_MP[[#This Row],[prf_mp_ges]],""),"")</f>
        <v/>
      </c>
      <c r="H289" s="362"/>
      <c r="I289" s="362"/>
      <c r="J289" s="363"/>
      <c r="K289" s="363"/>
      <c r="L289" s="208"/>
      <c r="M289" s="209"/>
      <c r="N289" s="103"/>
      <c r="O289" s="104" t="str">
        <f>IF(AND(tab_MD[[#This Row],[md_prf_erg]]&lt;&gt;"",tab_MD[[#This Row],[md_prf_bisher]]&gt;=0,tab_MD[[#This Row],[md_prf_zukunft]]&gt;=0),tab_MD[[#This Row],[md_prf_bisher]]+tab_MD[[#This Row],[md_prf_zukunft]],"")</f>
        <v/>
      </c>
      <c r="P289" s="296" t="str">
        <f>IF(tab_MD[[#This Row],[md_prf_erg]]="ja",tab_MD[[#This Row],[md_zuwf_bisher]],IF(tab_MD[[#This Row],[md_prf_erg]]="nein",0,IF(tab_MD[[#This Row],[md_prf_erg]]="teilweise",-1,"")))</f>
        <v/>
      </c>
      <c r="Q289" s="296" t="str">
        <f>IF(tab_MD[[#This Row],[md_prf_erg]]="ja",tab_MD[[#This Row],[md_zuwf_zukunft]],IF(tab_MD[[#This Row],[md_prf_erg]]="nein",0,IF(tab_MD[[#This Row],[md_prf_erg]]="teilweise",-1,"")))</f>
        <v/>
      </c>
      <c r="R289" s="110"/>
      <c r="S289" s="109" t="b">
        <f>AND(OR(AND(tab_MD[[#This Row],[md_zuwf_bisher]]="",tab_MD[[#This Row],[md_zuwf_zukunft]]=""),AND(OR(tab_MD[[#This Row],[md_zuwf_bisher]]&lt;&gt;"",tab_MD[[#This Row],[md_zuwf_zukunft]]&lt;&gt;""),tab_MD[[#This Row],[md_prf_erg]]&lt;&gt;"")),tab_MD[[#This Row],[md_prf_bisher]]&lt;&gt;-1,tab_MD[[#This Row],[md_prf_zukunft]]&lt;&gt;-1)</f>
        <v>1</v>
      </c>
      <c r="T289" s="219" t="str">
        <f>IF(tab_MD[[#This Row],[md_gegenstand]]&lt;&gt;"",IF(SUM(tab_MD[[#This Row],[md_kosten_bisher]:[md_zuwf_zukunft]])&gt;0,"ja","nein"),"")</f>
        <v/>
      </c>
    </row>
    <row r="290" spans="1:20" ht="48" hidden="1" customHeight="1" x14ac:dyDescent="0.3">
      <c r="A290" s="90">
        <f t="shared" si="5"/>
        <v>288</v>
      </c>
      <c r="B290" s="195" t="str">
        <f>IFERROR(IF(tab_MP[[#This Row],[mp_gegenstand]]&lt;&gt;"",tab_MP[[#This Row],[mp_gegenstand]],""),"")</f>
        <v/>
      </c>
      <c r="C290" s="196" t="str">
        <f>IFERROR(IF(tab_MP[[#This Row],[mp_kategorie]]&lt;&gt;"",tab_MP[[#This Row],[mp_kategorie]],""),"")</f>
        <v/>
      </c>
      <c r="D290" s="196" t="str">
        <f>IFERROR(IF(tab_MP[[#This Row],[mp_subkategorie]]&lt;&gt;"",tab_MP[[#This Row],[mp_subkategorie]],""),"")</f>
        <v/>
      </c>
      <c r="E290" s="196" t="str">
        <f>IFERROR(IF(tab_MP[[#This Row],[mp_ort]]&lt;&gt;"",tab_MP[[#This Row],[mp_ort]],""),"")</f>
        <v/>
      </c>
      <c r="F290" s="369" t="str">
        <f>IFERROR(IF(tab_MP[[#This Row],[mp_beschreibung]]&lt;&gt;"",tab_MP[[#This Row],[mp_beschreibung]],""),"")</f>
        <v/>
      </c>
      <c r="G290" s="315" t="str">
        <f>IFERROR(IF(tab_MP[[#This Row],[prf_mp_ges]]&lt;&gt;"",tab_MP[[#This Row],[prf_mp_ges]],""),"")</f>
        <v/>
      </c>
      <c r="H290" s="362"/>
      <c r="I290" s="362"/>
      <c r="J290" s="363"/>
      <c r="K290" s="363"/>
      <c r="L290" s="208"/>
      <c r="M290" s="209"/>
      <c r="N290" s="106"/>
      <c r="O290" s="107" t="str">
        <f>IF(AND(tab_MD[[#This Row],[md_prf_erg]]&lt;&gt;"",tab_MD[[#This Row],[md_prf_bisher]]&gt;=0,tab_MD[[#This Row],[md_prf_zukunft]]&gt;=0),tab_MD[[#This Row],[md_prf_bisher]]+tab_MD[[#This Row],[md_prf_zukunft]],"")</f>
        <v/>
      </c>
      <c r="P290" s="297" t="str">
        <f>IF(tab_MD[[#This Row],[md_prf_erg]]="ja",tab_MD[[#This Row],[md_zuwf_bisher]],IF(tab_MD[[#This Row],[md_prf_erg]]="nein",0,IF(tab_MD[[#This Row],[md_prf_erg]]="teilweise",-1,"")))</f>
        <v/>
      </c>
      <c r="Q290" s="297" t="str">
        <f>IF(tab_MD[[#This Row],[md_prf_erg]]="ja",tab_MD[[#This Row],[md_zuwf_zukunft]],IF(tab_MD[[#This Row],[md_prf_erg]]="nein",0,IF(tab_MD[[#This Row],[md_prf_erg]]="teilweise",-1,"")))</f>
        <v/>
      </c>
      <c r="R290" s="110"/>
      <c r="S290" s="108" t="b">
        <f>AND(OR(AND(tab_MD[[#This Row],[md_zuwf_bisher]]="",tab_MD[[#This Row],[md_zuwf_zukunft]]=""),AND(OR(tab_MD[[#This Row],[md_zuwf_bisher]]&lt;&gt;"",tab_MD[[#This Row],[md_zuwf_zukunft]]&lt;&gt;""),tab_MD[[#This Row],[md_prf_erg]]&lt;&gt;"")),tab_MD[[#This Row],[md_prf_bisher]]&lt;&gt;-1,tab_MD[[#This Row],[md_prf_zukunft]]&lt;&gt;-1)</f>
        <v>1</v>
      </c>
      <c r="T290" s="219" t="str">
        <f>IF(tab_MD[[#This Row],[md_gegenstand]]&lt;&gt;"",IF(SUM(tab_MD[[#This Row],[md_kosten_bisher]:[md_zuwf_zukunft]])&gt;0,"ja","nein"),"")</f>
        <v/>
      </c>
    </row>
    <row r="291" spans="1:20" ht="48" hidden="1" customHeight="1" x14ac:dyDescent="0.3">
      <c r="A291" s="90">
        <f t="shared" si="5"/>
        <v>289</v>
      </c>
      <c r="B291" s="195" t="str">
        <f>IFERROR(IF(tab_MP[[#This Row],[mp_gegenstand]]&lt;&gt;"",tab_MP[[#This Row],[mp_gegenstand]],""),"")</f>
        <v/>
      </c>
      <c r="C291" s="196" t="str">
        <f>IFERROR(IF(tab_MP[[#This Row],[mp_kategorie]]&lt;&gt;"",tab_MP[[#This Row],[mp_kategorie]],""),"")</f>
        <v/>
      </c>
      <c r="D291" s="196" t="str">
        <f>IFERROR(IF(tab_MP[[#This Row],[mp_subkategorie]]&lt;&gt;"",tab_MP[[#This Row],[mp_subkategorie]],""),"")</f>
        <v/>
      </c>
      <c r="E291" s="196" t="str">
        <f>IFERROR(IF(tab_MP[[#This Row],[mp_ort]]&lt;&gt;"",tab_MP[[#This Row],[mp_ort]],""),"")</f>
        <v/>
      </c>
      <c r="F291" s="369" t="str">
        <f>IFERROR(IF(tab_MP[[#This Row],[mp_beschreibung]]&lt;&gt;"",tab_MP[[#This Row],[mp_beschreibung]],""),"")</f>
        <v/>
      </c>
      <c r="G291" s="315" t="str">
        <f>IFERROR(IF(tab_MP[[#This Row],[prf_mp_ges]]&lt;&gt;"",tab_MP[[#This Row],[prf_mp_ges]],""),"")</f>
        <v/>
      </c>
      <c r="H291" s="362"/>
      <c r="I291" s="362"/>
      <c r="J291" s="363"/>
      <c r="K291" s="363"/>
      <c r="L291" s="208"/>
      <c r="M291" s="209"/>
      <c r="N291" s="103"/>
      <c r="O291" s="104" t="str">
        <f>IF(AND(tab_MD[[#This Row],[md_prf_erg]]&lt;&gt;"",tab_MD[[#This Row],[md_prf_bisher]]&gt;=0,tab_MD[[#This Row],[md_prf_zukunft]]&gt;=0),tab_MD[[#This Row],[md_prf_bisher]]+tab_MD[[#This Row],[md_prf_zukunft]],"")</f>
        <v/>
      </c>
      <c r="P291" s="296" t="str">
        <f>IF(tab_MD[[#This Row],[md_prf_erg]]="ja",tab_MD[[#This Row],[md_zuwf_bisher]],IF(tab_MD[[#This Row],[md_prf_erg]]="nein",0,IF(tab_MD[[#This Row],[md_prf_erg]]="teilweise",-1,"")))</f>
        <v/>
      </c>
      <c r="Q291" s="296" t="str">
        <f>IF(tab_MD[[#This Row],[md_prf_erg]]="ja",tab_MD[[#This Row],[md_zuwf_zukunft]],IF(tab_MD[[#This Row],[md_prf_erg]]="nein",0,IF(tab_MD[[#This Row],[md_prf_erg]]="teilweise",-1,"")))</f>
        <v/>
      </c>
      <c r="R291" s="110"/>
      <c r="S291" s="109" t="b">
        <f>AND(OR(AND(tab_MD[[#This Row],[md_zuwf_bisher]]="",tab_MD[[#This Row],[md_zuwf_zukunft]]=""),AND(OR(tab_MD[[#This Row],[md_zuwf_bisher]]&lt;&gt;"",tab_MD[[#This Row],[md_zuwf_zukunft]]&lt;&gt;""),tab_MD[[#This Row],[md_prf_erg]]&lt;&gt;"")),tab_MD[[#This Row],[md_prf_bisher]]&lt;&gt;-1,tab_MD[[#This Row],[md_prf_zukunft]]&lt;&gt;-1)</f>
        <v>1</v>
      </c>
      <c r="T291" s="219" t="str">
        <f>IF(tab_MD[[#This Row],[md_gegenstand]]&lt;&gt;"",IF(SUM(tab_MD[[#This Row],[md_kosten_bisher]:[md_zuwf_zukunft]])&gt;0,"ja","nein"),"")</f>
        <v/>
      </c>
    </row>
    <row r="292" spans="1:20" ht="48" hidden="1" customHeight="1" x14ac:dyDescent="0.3">
      <c r="A292" s="90">
        <f t="shared" si="5"/>
        <v>290</v>
      </c>
      <c r="B292" s="195" t="str">
        <f>IFERROR(IF(tab_MP[[#This Row],[mp_gegenstand]]&lt;&gt;"",tab_MP[[#This Row],[mp_gegenstand]],""),"")</f>
        <v/>
      </c>
      <c r="C292" s="196" t="str">
        <f>IFERROR(IF(tab_MP[[#This Row],[mp_kategorie]]&lt;&gt;"",tab_MP[[#This Row],[mp_kategorie]],""),"")</f>
        <v/>
      </c>
      <c r="D292" s="196" t="str">
        <f>IFERROR(IF(tab_MP[[#This Row],[mp_subkategorie]]&lt;&gt;"",tab_MP[[#This Row],[mp_subkategorie]],""),"")</f>
        <v/>
      </c>
      <c r="E292" s="196" t="str">
        <f>IFERROR(IF(tab_MP[[#This Row],[mp_ort]]&lt;&gt;"",tab_MP[[#This Row],[mp_ort]],""),"")</f>
        <v/>
      </c>
      <c r="F292" s="369" t="str">
        <f>IFERROR(IF(tab_MP[[#This Row],[mp_beschreibung]]&lt;&gt;"",tab_MP[[#This Row],[mp_beschreibung]],""),"")</f>
        <v/>
      </c>
      <c r="G292" s="315" t="str">
        <f>IFERROR(IF(tab_MP[[#This Row],[prf_mp_ges]]&lt;&gt;"",tab_MP[[#This Row],[prf_mp_ges]],""),"")</f>
        <v/>
      </c>
      <c r="H292" s="362"/>
      <c r="I292" s="362"/>
      <c r="J292" s="363"/>
      <c r="K292" s="363"/>
      <c r="L292" s="208"/>
      <c r="M292" s="209"/>
      <c r="N292" s="106"/>
      <c r="O292" s="107" t="str">
        <f>IF(AND(tab_MD[[#This Row],[md_prf_erg]]&lt;&gt;"",tab_MD[[#This Row],[md_prf_bisher]]&gt;=0,tab_MD[[#This Row],[md_prf_zukunft]]&gt;=0),tab_MD[[#This Row],[md_prf_bisher]]+tab_MD[[#This Row],[md_prf_zukunft]],"")</f>
        <v/>
      </c>
      <c r="P292" s="297" t="str">
        <f>IF(tab_MD[[#This Row],[md_prf_erg]]="ja",tab_MD[[#This Row],[md_zuwf_bisher]],IF(tab_MD[[#This Row],[md_prf_erg]]="nein",0,IF(tab_MD[[#This Row],[md_prf_erg]]="teilweise",-1,"")))</f>
        <v/>
      </c>
      <c r="Q292" s="297" t="str">
        <f>IF(tab_MD[[#This Row],[md_prf_erg]]="ja",tab_MD[[#This Row],[md_zuwf_zukunft]],IF(tab_MD[[#This Row],[md_prf_erg]]="nein",0,IF(tab_MD[[#This Row],[md_prf_erg]]="teilweise",-1,"")))</f>
        <v/>
      </c>
      <c r="R292" s="110"/>
      <c r="S292" s="108" t="b">
        <f>AND(OR(AND(tab_MD[[#This Row],[md_zuwf_bisher]]="",tab_MD[[#This Row],[md_zuwf_zukunft]]=""),AND(OR(tab_MD[[#This Row],[md_zuwf_bisher]]&lt;&gt;"",tab_MD[[#This Row],[md_zuwf_zukunft]]&lt;&gt;""),tab_MD[[#This Row],[md_prf_erg]]&lt;&gt;"")),tab_MD[[#This Row],[md_prf_bisher]]&lt;&gt;-1,tab_MD[[#This Row],[md_prf_zukunft]]&lt;&gt;-1)</f>
        <v>1</v>
      </c>
      <c r="T292" s="219" t="str">
        <f>IF(tab_MD[[#This Row],[md_gegenstand]]&lt;&gt;"",IF(SUM(tab_MD[[#This Row],[md_kosten_bisher]:[md_zuwf_zukunft]])&gt;0,"ja","nein"),"")</f>
        <v/>
      </c>
    </row>
    <row r="293" spans="1:20" ht="48" hidden="1" customHeight="1" x14ac:dyDescent="0.3">
      <c r="A293" s="90">
        <f t="shared" si="5"/>
        <v>291</v>
      </c>
      <c r="B293" s="195" t="str">
        <f>IFERROR(IF(tab_MP[[#This Row],[mp_gegenstand]]&lt;&gt;"",tab_MP[[#This Row],[mp_gegenstand]],""),"")</f>
        <v/>
      </c>
      <c r="C293" s="196" t="str">
        <f>IFERROR(IF(tab_MP[[#This Row],[mp_kategorie]]&lt;&gt;"",tab_MP[[#This Row],[mp_kategorie]],""),"")</f>
        <v/>
      </c>
      <c r="D293" s="196" t="str">
        <f>IFERROR(IF(tab_MP[[#This Row],[mp_subkategorie]]&lt;&gt;"",tab_MP[[#This Row],[mp_subkategorie]],""),"")</f>
        <v/>
      </c>
      <c r="E293" s="196" t="str">
        <f>IFERROR(IF(tab_MP[[#This Row],[mp_ort]]&lt;&gt;"",tab_MP[[#This Row],[mp_ort]],""),"")</f>
        <v/>
      </c>
      <c r="F293" s="369" t="str">
        <f>IFERROR(IF(tab_MP[[#This Row],[mp_beschreibung]]&lt;&gt;"",tab_MP[[#This Row],[mp_beschreibung]],""),"")</f>
        <v/>
      </c>
      <c r="G293" s="315" t="str">
        <f>IFERROR(IF(tab_MP[[#This Row],[prf_mp_ges]]&lt;&gt;"",tab_MP[[#This Row],[prf_mp_ges]],""),"")</f>
        <v/>
      </c>
      <c r="H293" s="362"/>
      <c r="I293" s="362"/>
      <c r="J293" s="363"/>
      <c r="K293" s="363"/>
      <c r="L293" s="208"/>
      <c r="M293" s="209"/>
      <c r="N293" s="103"/>
      <c r="O293" s="104" t="str">
        <f>IF(AND(tab_MD[[#This Row],[md_prf_erg]]&lt;&gt;"",tab_MD[[#This Row],[md_prf_bisher]]&gt;=0,tab_MD[[#This Row],[md_prf_zukunft]]&gt;=0),tab_MD[[#This Row],[md_prf_bisher]]+tab_MD[[#This Row],[md_prf_zukunft]],"")</f>
        <v/>
      </c>
      <c r="P293" s="296" t="str">
        <f>IF(tab_MD[[#This Row],[md_prf_erg]]="ja",tab_MD[[#This Row],[md_zuwf_bisher]],IF(tab_MD[[#This Row],[md_prf_erg]]="nein",0,IF(tab_MD[[#This Row],[md_prf_erg]]="teilweise",-1,"")))</f>
        <v/>
      </c>
      <c r="Q293" s="296" t="str">
        <f>IF(tab_MD[[#This Row],[md_prf_erg]]="ja",tab_MD[[#This Row],[md_zuwf_zukunft]],IF(tab_MD[[#This Row],[md_prf_erg]]="nein",0,IF(tab_MD[[#This Row],[md_prf_erg]]="teilweise",-1,"")))</f>
        <v/>
      </c>
      <c r="R293" s="110"/>
      <c r="S293" s="109" t="b">
        <f>AND(OR(AND(tab_MD[[#This Row],[md_zuwf_bisher]]="",tab_MD[[#This Row],[md_zuwf_zukunft]]=""),AND(OR(tab_MD[[#This Row],[md_zuwf_bisher]]&lt;&gt;"",tab_MD[[#This Row],[md_zuwf_zukunft]]&lt;&gt;""),tab_MD[[#This Row],[md_prf_erg]]&lt;&gt;"")),tab_MD[[#This Row],[md_prf_bisher]]&lt;&gt;-1,tab_MD[[#This Row],[md_prf_zukunft]]&lt;&gt;-1)</f>
        <v>1</v>
      </c>
      <c r="T293" s="219" t="str">
        <f>IF(tab_MD[[#This Row],[md_gegenstand]]&lt;&gt;"",IF(SUM(tab_MD[[#This Row],[md_kosten_bisher]:[md_zuwf_zukunft]])&gt;0,"ja","nein"),"")</f>
        <v/>
      </c>
    </row>
    <row r="294" spans="1:20" ht="48" hidden="1" customHeight="1" x14ac:dyDescent="0.3">
      <c r="A294" s="90">
        <f t="shared" si="5"/>
        <v>292</v>
      </c>
      <c r="B294" s="195" t="str">
        <f>IFERROR(IF(tab_MP[[#This Row],[mp_gegenstand]]&lt;&gt;"",tab_MP[[#This Row],[mp_gegenstand]],""),"")</f>
        <v/>
      </c>
      <c r="C294" s="196" t="str">
        <f>IFERROR(IF(tab_MP[[#This Row],[mp_kategorie]]&lt;&gt;"",tab_MP[[#This Row],[mp_kategorie]],""),"")</f>
        <v/>
      </c>
      <c r="D294" s="196" t="str">
        <f>IFERROR(IF(tab_MP[[#This Row],[mp_subkategorie]]&lt;&gt;"",tab_MP[[#This Row],[mp_subkategorie]],""),"")</f>
        <v/>
      </c>
      <c r="E294" s="196" t="str">
        <f>IFERROR(IF(tab_MP[[#This Row],[mp_ort]]&lt;&gt;"",tab_MP[[#This Row],[mp_ort]],""),"")</f>
        <v/>
      </c>
      <c r="F294" s="369" t="str">
        <f>IFERROR(IF(tab_MP[[#This Row],[mp_beschreibung]]&lt;&gt;"",tab_MP[[#This Row],[mp_beschreibung]],""),"")</f>
        <v/>
      </c>
      <c r="G294" s="315" t="str">
        <f>IFERROR(IF(tab_MP[[#This Row],[prf_mp_ges]]&lt;&gt;"",tab_MP[[#This Row],[prf_mp_ges]],""),"")</f>
        <v/>
      </c>
      <c r="H294" s="362"/>
      <c r="I294" s="362"/>
      <c r="J294" s="363"/>
      <c r="K294" s="363"/>
      <c r="L294" s="208"/>
      <c r="M294" s="209"/>
      <c r="N294" s="106"/>
      <c r="O294" s="107" t="str">
        <f>IF(AND(tab_MD[[#This Row],[md_prf_erg]]&lt;&gt;"",tab_MD[[#This Row],[md_prf_bisher]]&gt;=0,tab_MD[[#This Row],[md_prf_zukunft]]&gt;=0),tab_MD[[#This Row],[md_prf_bisher]]+tab_MD[[#This Row],[md_prf_zukunft]],"")</f>
        <v/>
      </c>
      <c r="P294" s="297" t="str">
        <f>IF(tab_MD[[#This Row],[md_prf_erg]]="ja",tab_MD[[#This Row],[md_zuwf_bisher]],IF(tab_MD[[#This Row],[md_prf_erg]]="nein",0,IF(tab_MD[[#This Row],[md_prf_erg]]="teilweise",-1,"")))</f>
        <v/>
      </c>
      <c r="Q294" s="297" t="str">
        <f>IF(tab_MD[[#This Row],[md_prf_erg]]="ja",tab_MD[[#This Row],[md_zuwf_zukunft]],IF(tab_MD[[#This Row],[md_prf_erg]]="nein",0,IF(tab_MD[[#This Row],[md_prf_erg]]="teilweise",-1,"")))</f>
        <v/>
      </c>
      <c r="R294" s="110"/>
      <c r="S294" s="108" t="b">
        <f>AND(OR(AND(tab_MD[[#This Row],[md_zuwf_bisher]]="",tab_MD[[#This Row],[md_zuwf_zukunft]]=""),AND(OR(tab_MD[[#This Row],[md_zuwf_bisher]]&lt;&gt;"",tab_MD[[#This Row],[md_zuwf_zukunft]]&lt;&gt;""),tab_MD[[#This Row],[md_prf_erg]]&lt;&gt;"")),tab_MD[[#This Row],[md_prf_bisher]]&lt;&gt;-1,tab_MD[[#This Row],[md_prf_zukunft]]&lt;&gt;-1)</f>
        <v>1</v>
      </c>
      <c r="T294" s="219" t="str">
        <f>IF(tab_MD[[#This Row],[md_gegenstand]]&lt;&gt;"",IF(SUM(tab_MD[[#This Row],[md_kosten_bisher]:[md_zuwf_zukunft]])&gt;0,"ja","nein"),"")</f>
        <v/>
      </c>
    </row>
    <row r="295" spans="1:20" ht="48" hidden="1" customHeight="1" x14ac:dyDescent="0.3">
      <c r="A295" s="90">
        <f t="shared" si="5"/>
        <v>293</v>
      </c>
      <c r="B295" s="195" t="str">
        <f>IFERROR(IF(tab_MP[[#This Row],[mp_gegenstand]]&lt;&gt;"",tab_MP[[#This Row],[mp_gegenstand]],""),"")</f>
        <v/>
      </c>
      <c r="C295" s="196" t="str">
        <f>IFERROR(IF(tab_MP[[#This Row],[mp_kategorie]]&lt;&gt;"",tab_MP[[#This Row],[mp_kategorie]],""),"")</f>
        <v/>
      </c>
      <c r="D295" s="196" t="str">
        <f>IFERROR(IF(tab_MP[[#This Row],[mp_subkategorie]]&lt;&gt;"",tab_MP[[#This Row],[mp_subkategorie]],""),"")</f>
        <v/>
      </c>
      <c r="E295" s="196" t="str">
        <f>IFERROR(IF(tab_MP[[#This Row],[mp_ort]]&lt;&gt;"",tab_MP[[#This Row],[mp_ort]],""),"")</f>
        <v/>
      </c>
      <c r="F295" s="369" t="str">
        <f>IFERROR(IF(tab_MP[[#This Row],[mp_beschreibung]]&lt;&gt;"",tab_MP[[#This Row],[mp_beschreibung]],""),"")</f>
        <v/>
      </c>
      <c r="G295" s="315" t="str">
        <f>IFERROR(IF(tab_MP[[#This Row],[prf_mp_ges]]&lt;&gt;"",tab_MP[[#This Row],[prf_mp_ges]],""),"")</f>
        <v/>
      </c>
      <c r="H295" s="362"/>
      <c r="I295" s="362"/>
      <c r="J295" s="363"/>
      <c r="K295" s="363"/>
      <c r="L295" s="208"/>
      <c r="M295" s="209"/>
      <c r="N295" s="103"/>
      <c r="O295" s="104" t="str">
        <f>IF(AND(tab_MD[[#This Row],[md_prf_erg]]&lt;&gt;"",tab_MD[[#This Row],[md_prf_bisher]]&gt;=0,tab_MD[[#This Row],[md_prf_zukunft]]&gt;=0),tab_MD[[#This Row],[md_prf_bisher]]+tab_MD[[#This Row],[md_prf_zukunft]],"")</f>
        <v/>
      </c>
      <c r="P295" s="296" t="str">
        <f>IF(tab_MD[[#This Row],[md_prf_erg]]="ja",tab_MD[[#This Row],[md_zuwf_bisher]],IF(tab_MD[[#This Row],[md_prf_erg]]="nein",0,IF(tab_MD[[#This Row],[md_prf_erg]]="teilweise",-1,"")))</f>
        <v/>
      </c>
      <c r="Q295" s="296" t="str">
        <f>IF(tab_MD[[#This Row],[md_prf_erg]]="ja",tab_MD[[#This Row],[md_zuwf_zukunft]],IF(tab_MD[[#This Row],[md_prf_erg]]="nein",0,IF(tab_MD[[#This Row],[md_prf_erg]]="teilweise",-1,"")))</f>
        <v/>
      </c>
      <c r="R295" s="110"/>
      <c r="S295" s="109" t="b">
        <f>AND(OR(AND(tab_MD[[#This Row],[md_zuwf_bisher]]="",tab_MD[[#This Row],[md_zuwf_zukunft]]=""),AND(OR(tab_MD[[#This Row],[md_zuwf_bisher]]&lt;&gt;"",tab_MD[[#This Row],[md_zuwf_zukunft]]&lt;&gt;""),tab_MD[[#This Row],[md_prf_erg]]&lt;&gt;"")),tab_MD[[#This Row],[md_prf_bisher]]&lt;&gt;-1,tab_MD[[#This Row],[md_prf_zukunft]]&lt;&gt;-1)</f>
        <v>1</v>
      </c>
      <c r="T295" s="219" t="str">
        <f>IF(tab_MD[[#This Row],[md_gegenstand]]&lt;&gt;"",IF(SUM(tab_MD[[#This Row],[md_kosten_bisher]:[md_zuwf_zukunft]])&gt;0,"ja","nein"),"")</f>
        <v/>
      </c>
    </row>
    <row r="296" spans="1:20" ht="48" hidden="1" customHeight="1" x14ac:dyDescent="0.3">
      <c r="A296" s="90">
        <f t="shared" si="5"/>
        <v>294</v>
      </c>
      <c r="B296" s="195" t="str">
        <f>IFERROR(IF(tab_MP[[#This Row],[mp_gegenstand]]&lt;&gt;"",tab_MP[[#This Row],[mp_gegenstand]],""),"")</f>
        <v/>
      </c>
      <c r="C296" s="196" t="str">
        <f>IFERROR(IF(tab_MP[[#This Row],[mp_kategorie]]&lt;&gt;"",tab_MP[[#This Row],[mp_kategorie]],""),"")</f>
        <v/>
      </c>
      <c r="D296" s="196" t="str">
        <f>IFERROR(IF(tab_MP[[#This Row],[mp_subkategorie]]&lt;&gt;"",tab_MP[[#This Row],[mp_subkategorie]],""),"")</f>
        <v/>
      </c>
      <c r="E296" s="196" t="str">
        <f>IFERROR(IF(tab_MP[[#This Row],[mp_ort]]&lt;&gt;"",tab_MP[[#This Row],[mp_ort]],""),"")</f>
        <v/>
      </c>
      <c r="F296" s="369" t="str">
        <f>IFERROR(IF(tab_MP[[#This Row],[mp_beschreibung]]&lt;&gt;"",tab_MP[[#This Row],[mp_beschreibung]],""),"")</f>
        <v/>
      </c>
      <c r="G296" s="315" t="str">
        <f>IFERROR(IF(tab_MP[[#This Row],[prf_mp_ges]]&lt;&gt;"",tab_MP[[#This Row],[prf_mp_ges]],""),"")</f>
        <v/>
      </c>
      <c r="H296" s="362"/>
      <c r="I296" s="362"/>
      <c r="J296" s="363"/>
      <c r="K296" s="363"/>
      <c r="L296" s="208"/>
      <c r="M296" s="209"/>
      <c r="N296" s="106"/>
      <c r="O296" s="107" t="str">
        <f>IF(AND(tab_MD[[#This Row],[md_prf_erg]]&lt;&gt;"",tab_MD[[#This Row],[md_prf_bisher]]&gt;=0,tab_MD[[#This Row],[md_prf_zukunft]]&gt;=0),tab_MD[[#This Row],[md_prf_bisher]]+tab_MD[[#This Row],[md_prf_zukunft]],"")</f>
        <v/>
      </c>
      <c r="P296" s="297" t="str">
        <f>IF(tab_MD[[#This Row],[md_prf_erg]]="ja",tab_MD[[#This Row],[md_zuwf_bisher]],IF(tab_MD[[#This Row],[md_prf_erg]]="nein",0,IF(tab_MD[[#This Row],[md_prf_erg]]="teilweise",-1,"")))</f>
        <v/>
      </c>
      <c r="Q296" s="297" t="str">
        <f>IF(tab_MD[[#This Row],[md_prf_erg]]="ja",tab_MD[[#This Row],[md_zuwf_zukunft]],IF(tab_MD[[#This Row],[md_prf_erg]]="nein",0,IF(tab_MD[[#This Row],[md_prf_erg]]="teilweise",-1,"")))</f>
        <v/>
      </c>
      <c r="R296" s="110"/>
      <c r="S296" s="108" t="b">
        <f>AND(OR(AND(tab_MD[[#This Row],[md_zuwf_bisher]]="",tab_MD[[#This Row],[md_zuwf_zukunft]]=""),AND(OR(tab_MD[[#This Row],[md_zuwf_bisher]]&lt;&gt;"",tab_MD[[#This Row],[md_zuwf_zukunft]]&lt;&gt;""),tab_MD[[#This Row],[md_prf_erg]]&lt;&gt;"")),tab_MD[[#This Row],[md_prf_bisher]]&lt;&gt;-1,tab_MD[[#This Row],[md_prf_zukunft]]&lt;&gt;-1)</f>
        <v>1</v>
      </c>
      <c r="T296" s="219" t="str">
        <f>IF(tab_MD[[#This Row],[md_gegenstand]]&lt;&gt;"",IF(SUM(tab_MD[[#This Row],[md_kosten_bisher]:[md_zuwf_zukunft]])&gt;0,"ja","nein"),"")</f>
        <v/>
      </c>
    </row>
    <row r="297" spans="1:20" ht="48" hidden="1" customHeight="1" x14ac:dyDescent="0.3">
      <c r="A297" s="90">
        <f t="shared" si="5"/>
        <v>295</v>
      </c>
      <c r="B297" s="195" t="str">
        <f>IFERROR(IF(tab_MP[[#This Row],[mp_gegenstand]]&lt;&gt;"",tab_MP[[#This Row],[mp_gegenstand]],""),"")</f>
        <v/>
      </c>
      <c r="C297" s="196" t="str">
        <f>IFERROR(IF(tab_MP[[#This Row],[mp_kategorie]]&lt;&gt;"",tab_MP[[#This Row],[mp_kategorie]],""),"")</f>
        <v/>
      </c>
      <c r="D297" s="196" t="str">
        <f>IFERROR(IF(tab_MP[[#This Row],[mp_subkategorie]]&lt;&gt;"",tab_MP[[#This Row],[mp_subkategorie]],""),"")</f>
        <v/>
      </c>
      <c r="E297" s="196" t="str">
        <f>IFERROR(IF(tab_MP[[#This Row],[mp_ort]]&lt;&gt;"",tab_MP[[#This Row],[mp_ort]],""),"")</f>
        <v/>
      </c>
      <c r="F297" s="369" t="str">
        <f>IFERROR(IF(tab_MP[[#This Row],[mp_beschreibung]]&lt;&gt;"",tab_MP[[#This Row],[mp_beschreibung]],""),"")</f>
        <v/>
      </c>
      <c r="G297" s="315" t="str">
        <f>IFERROR(IF(tab_MP[[#This Row],[prf_mp_ges]]&lt;&gt;"",tab_MP[[#This Row],[prf_mp_ges]],""),"")</f>
        <v/>
      </c>
      <c r="H297" s="362"/>
      <c r="I297" s="362"/>
      <c r="J297" s="363"/>
      <c r="K297" s="363"/>
      <c r="L297" s="208"/>
      <c r="M297" s="209"/>
      <c r="N297" s="103"/>
      <c r="O297" s="104" t="str">
        <f>IF(AND(tab_MD[[#This Row],[md_prf_erg]]&lt;&gt;"",tab_MD[[#This Row],[md_prf_bisher]]&gt;=0,tab_MD[[#This Row],[md_prf_zukunft]]&gt;=0),tab_MD[[#This Row],[md_prf_bisher]]+tab_MD[[#This Row],[md_prf_zukunft]],"")</f>
        <v/>
      </c>
      <c r="P297" s="296" t="str">
        <f>IF(tab_MD[[#This Row],[md_prf_erg]]="ja",tab_MD[[#This Row],[md_zuwf_bisher]],IF(tab_MD[[#This Row],[md_prf_erg]]="nein",0,IF(tab_MD[[#This Row],[md_prf_erg]]="teilweise",-1,"")))</f>
        <v/>
      </c>
      <c r="Q297" s="296" t="str">
        <f>IF(tab_MD[[#This Row],[md_prf_erg]]="ja",tab_MD[[#This Row],[md_zuwf_zukunft]],IF(tab_MD[[#This Row],[md_prf_erg]]="nein",0,IF(tab_MD[[#This Row],[md_prf_erg]]="teilweise",-1,"")))</f>
        <v/>
      </c>
      <c r="R297" s="110"/>
      <c r="S297" s="109" t="b">
        <f>AND(OR(AND(tab_MD[[#This Row],[md_zuwf_bisher]]="",tab_MD[[#This Row],[md_zuwf_zukunft]]=""),AND(OR(tab_MD[[#This Row],[md_zuwf_bisher]]&lt;&gt;"",tab_MD[[#This Row],[md_zuwf_zukunft]]&lt;&gt;""),tab_MD[[#This Row],[md_prf_erg]]&lt;&gt;"")),tab_MD[[#This Row],[md_prf_bisher]]&lt;&gt;-1,tab_MD[[#This Row],[md_prf_zukunft]]&lt;&gt;-1)</f>
        <v>1</v>
      </c>
      <c r="T297" s="219" t="str">
        <f>IF(tab_MD[[#This Row],[md_gegenstand]]&lt;&gt;"",IF(SUM(tab_MD[[#This Row],[md_kosten_bisher]:[md_zuwf_zukunft]])&gt;0,"ja","nein"),"")</f>
        <v/>
      </c>
    </row>
    <row r="298" spans="1:20" ht="48" hidden="1" customHeight="1" x14ac:dyDescent="0.3">
      <c r="A298" s="90">
        <f t="shared" si="5"/>
        <v>296</v>
      </c>
      <c r="B298" s="195" t="str">
        <f>IFERROR(IF(tab_MP[[#This Row],[mp_gegenstand]]&lt;&gt;"",tab_MP[[#This Row],[mp_gegenstand]],""),"")</f>
        <v/>
      </c>
      <c r="C298" s="196" t="str">
        <f>IFERROR(IF(tab_MP[[#This Row],[mp_kategorie]]&lt;&gt;"",tab_MP[[#This Row],[mp_kategorie]],""),"")</f>
        <v/>
      </c>
      <c r="D298" s="196" t="str">
        <f>IFERROR(IF(tab_MP[[#This Row],[mp_subkategorie]]&lt;&gt;"",tab_MP[[#This Row],[mp_subkategorie]],""),"")</f>
        <v/>
      </c>
      <c r="E298" s="196" t="str">
        <f>IFERROR(IF(tab_MP[[#This Row],[mp_ort]]&lt;&gt;"",tab_MP[[#This Row],[mp_ort]],""),"")</f>
        <v/>
      </c>
      <c r="F298" s="369" t="str">
        <f>IFERROR(IF(tab_MP[[#This Row],[mp_beschreibung]]&lt;&gt;"",tab_MP[[#This Row],[mp_beschreibung]],""),"")</f>
        <v/>
      </c>
      <c r="G298" s="315" t="str">
        <f>IFERROR(IF(tab_MP[[#This Row],[prf_mp_ges]]&lt;&gt;"",tab_MP[[#This Row],[prf_mp_ges]],""),"")</f>
        <v/>
      </c>
      <c r="H298" s="362"/>
      <c r="I298" s="362"/>
      <c r="J298" s="363"/>
      <c r="K298" s="363"/>
      <c r="L298" s="208"/>
      <c r="M298" s="209"/>
      <c r="N298" s="106"/>
      <c r="O298" s="107" t="str">
        <f>IF(AND(tab_MD[[#This Row],[md_prf_erg]]&lt;&gt;"",tab_MD[[#This Row],[md_prf_bisher]]&gt;=0,tab_MD[[#This Row],[md_prf_zukunft]]&gt;=0),tab_MD[[#This Row],[md_prf_bisher]]+tab_MD[[#This Row],[md_prf_zukunft]],"")</f>
        <v/>
      </c>
      <c r="P298" s="297" t="str">
        <f>IF(tab_MD[[#This Row],[md_prf_erg]]="ja",tab_MD[[#This Row],[md_zuwf_bisher]],IF(tab_MD[[#This Row],[md_prf_erg]]="nein",0,IF(tab_MD[[#This Row],[md_prf_erg]]="teilweise",-1,"")))</f>
        <v/>
      </c>
      <c r="Q298" s="297" t="str">
        <f>IF(tab_MD[[#This Row],[md_prf_erg]]="ja",tab_MD[[#This Row],[md_zuwf_zukunft]],IF(tab_MD[[#This Row],[md_prf_erg]]="nein",0,IF(tab_MD[[#This Row],[md_prf_erg]]="teilweise",-1,"")))</f>
        <v/>
      </c>
      <c r="R298" s="110"/>
      <c r="S298" s="108" t="b">
        <f>AND(OR(AND(tab_MD[[#This Row],[md_zuwf_bisher]]="",tab_MD[[#This Row],[md_zuwf_zukunft]]=""),AND(OR(tab_MD[[#This Row],[md_zuwf_bisher]]&lt;&gt;"",tab_MD[[#This Row],[md_zuwf_zukunft]]&lt;&gt;""),tab_MD[[#This Row],[md_prf_erg]]&lt;&gt;"")),tab_MD[[#This Row],[md_prf_bisher]]&lt;&gt;-1,tab_MD[[#This Row],[md_prf_zukunft]]&lt;&gt;-1)</f>
        <v>1</v>
      </c>
      <c r="T298" s="219" t="str">
        <f>IF(tab_MD[[#This Row],[md_gegenstand]]&lt;&gt;"",IF(SUM(tab_MD[[#This Row],[md_kosten_bisher]:[md_zuwf_zukunft]])&gt;0,"ja","nein"),"")</f>
        <v/>
      </c>
    </row>
    <row r="299" spans="1:20" ht="48" hidden="1" customHeight="1" x14ac:dyDescent="0.3">
      <c r="A299" s="90">
        <f t="shared" si="5"/>
        <v>297</v>
      </c>
      <c r="B299" s="195" t="str">
        <f>IFERROR(IF(tab_MP[[#This Row],[mp_gegenstand]]&lt;&gt;"",tab_MP[[#This Row],[mp_gegenstand]],""),"")</f>
        <v/>
      </c>
      <c r="C299" s="196" t="str">
        <f>IFERROR(IF(tab_MP[[#This Row],[mp_kategorie]]&lt;&gt;"",tab_MP[[#This Row],[mp_kategorie]],""),"")</f>
        <v/>
      </c>
      <c r="D299" s="196" t="str">
        <f>IFERROR(IF(tab_MP[[#This Row],[mp_subkategorie]]&lt;&gt;"",tab_MP[[#This Row],[mp_subkategorie]],""),"")</f>
        <v/>
      </c>
      <c r="E299" s="196" t="str">
        <f>IFERROR(IF(tab_MP[[#This Row],[mp_ort]]&lt;&gt;"",tab_MP[[#This Row],[mp_ort]],""),"")</f>
        <v/>
      </c>
      <c r="F299" s="369" t="str">
        <f>IFERROR(IF(tab_MP[[#This Row],[mp_beschreibung]]&lt;&gt;"",tab_MP[[#This Row],[mp_beschreibung]],""),"")</f>
        <v/>
      </c>
      <c r="G299" s="315" t="str">
        <f>IFERROR(IF(tab_MP[[#This Row],[prf_mp_ges]]&lt;&gt;"",tab_MP[[#This Row],[prf_mp_ges]],""),"")</f>
        <v/>
      </c>
      <c r="H299" s="362"/>
      <c r="I299" s="362"/>
      <c r="J299" s="363"/>
      <c r="K299" s="363"/>
      <c r="L299" s="208"/>
      <c r="M299" s="209"/>
      <c r="N299" s="103"/>
      <c r="O299" s="104" t="str">
        <f>IF(AND(tab_MD[[#This Row],[md_prf_erg]]&lt;&gt;"",tab_MD[[#This Row],[md_prf_bisher]]&gt;=0,tab_MD[[#This Row],[md_prf_zukunft]]&gt;=0),tab_MD[[#This Row],[md_prf_bisher]]+tab_MD[[#This Row],[md_prf_zukunft]],"")</f>
        <v/>
      </c>
      <c r="P299" s="296" t="str">
        <f>IF(tab_MD[[#This Row],[md_prf_erg]]="ja",tab_MD[[#This Row],[md_zuwf_bisher]],IF(tab_MD[[#This Row],[md_prf_erg]]="nein",0,IF(tab_MD[[#This Row],[md_prf_erg]]="teilweise",-1,"")))</f>
        <v/>
      </c>
      <c r="Q299" s="296" t="str">
        <f>IF(tab_MD[[#This Row],[md_prf_erg]]="ja",tab_MD[[#This Row],[md_zuwf_zukunft]],IF(tab_MD[[#This Row],[md_prf_erg]]="nein",0,IF(tab_MD[[#This Row],[md_prf_erg]]="teilweise",-1,"")))</f>
        <v/>
      </c>
      <c r="R299" s="110"/>
      <c r="S299" s="109" t="b">
        <f>AND(OR(AND(tab_MD[[#This Row],[md_zuwf_bisher]]="",tab_MD[[#This Row],[md_zuwf_zukunft]]=""),AND(OR(tab_MD[[#This Row],[md_zuwf_bisher]]&lt;&gt;"",tab_MD[[#This Row],[md_zuwf_zukunft]]&lt;&gt;""),tab_MD[[#This Row],[md_prf_erg]]&lt;&gt;"")),tab_MD[[#This Row],[md_prf_bisher]]&lt;&gt;-1,tab_MD[[#This Row],[md_prf_zukunft]]&lt;&gt;-1)</f>
        <v>1</v>
      </c>
      <c r="T299" s="219" t="str">
        <f>IF(tab_MD[[#This Row],[md_gegenstand]]&lt;&gt;"",IF(SUM(tab_MD[[#This Row],[md_kosten_bisher]:[md_zuwf_zukunft]])&gt;0,"ja","nein"),"")</f>
        <v/>
      </c>
    </row>
    <row r="300" spans="1:20" ht="48" hidden="1" customHeight="1" x14ac:dyDescent="0.3">
      <c r="A300" s="90">
        <f t="shared" si="5"/>
        <v>298</v>
      </c>
      <c r="B300" s="195" t="str">
        <f>IFERROR(IF(tab_MP[[#This Row],[mp_gegenstand]]&lt;&gt;"",tab_MP[[#This Row],[mp_gegenstand]],""),"")</f>
        <v/>
      </c>
      <c r="C300" s="196" t="str">
        <f>IFERROR(IF(tab_MP[[#This Row],[mp_kategorie]]&lt;&gt;"",tab_MP[[#This Row],[mp_kategorie]],""),"")</f>
        <v/>
      </c>
      <c r="D300" s="196" t="str">
        <f>IFERROR(IF(tab_MP[[#This Row],[mp_subkategorie]]&lt;&gt;"",tab_MP[[#This Row],[mp_subkategorie]],""),"")</f>
        <v/>
      </c>
      <c r="E300" s="196" t="str">
        <f>IFERROR(IF(tab_MP[[#This Row],[mp_ort]]&lt;&gt;"",tab_MP[[#This Row],[mp_ort]],""),"")</f>
        <v/>
      </c>
      <c r="F300" s="369" t="str">
        <f>IFERROR(IF(tab_MP[[#This Row],[mp_beschreibung]]&lt;&gt;"",tab_MP[[#This Row],[mp_beschreibung]],""),"")</f>
        <v/>
      </c>
      <c r="G300" s="315" t="str">
        <f>IFERROR(IF(tab_MP[[#This Row],[prf_mp_ges]]&lt;&gt;"",tab_MP[[#This Row],[prf_mp_ges]],""),"")</f>
        <v/>
      </c>
      <c r="H300" s="362"/>
      <c r="I300" s="362"/>
      <c r="J300" s="363"/>
      <c r="K300" s="363"/>
      <c r="L300" s="208"/>
      <c r="M300" s="209"/>
      <c r="N300" s="106"/>
      <c r="O300" s="107" t="str">
        <f>IF(AND(tab_MD[[#This Row],[md_prf_erg]]&lt;&gt;"",tab_MD[[#This Row],[md_prf_bisher]]&gt;=0,tab_MD[[#This Row],[md_prf_zukunft]]&gt;=0),tab_MD[[#This Row],[md_prf_bisher]]+tab_MD[[#This Row],[md_prf_zukunft]],"")</f>
        <v/>
      </c>
      <c r="P300" s="297" t="str">
        <f>IF(tab_MD[[#This Row],[md_prf_erg]]="ja",tab_MD[[#This Row],[md_zuwf_bisher]],IF(tab_MD[[#This Row],[md_prf_erg]]="nein",0,IF(tab_MD[[#This Row],[md_prf_erg]]="teilweise",-1,"")))</f>
        <v/>
      </c>
      <c r="Q300" s="297" t="str">
        <f>IF(tab_MD[[#This Row],[md_prf_erg]]="ja",tab_MD[[#This Row],[md_zuwf_zukunft]],IF(tab_MD[[#This Row],[md_prf_erg]]="nein",0,IF(tab_MD[[#This Row],[md_prf_erg]]="teilweise",-1,"")))</f>
        <v/>
      </c>
      <c r="R300" s="110"/>
      <c r="S300" s="108" t="b">
        <f>AND(OR(AND(tab_MD[[#This Row],[md_zuwf_bisher]]="",tab_MD[[#This Row],[md_zuwf_zukunft]]=""),AND(OR(tab_MD[[#This Row],[md_zuwf_bisher]]&lt;&gt;"",tab_MD[[#This Row],[md_zuwf_zukunft]]&lt;&gt;""),tab_MD[[#This Row],[md_prf_erg]]&lt;&gt;"")),tab_MD[[#This Row],[md_prf_bisher]]&lt;&gt;-1,tab_MD[[#This Row],[md_prf_zukunft]]&lt;&gt;-1)</f>
        <v>1</v>
      </c>
      <c r="T300" s="219" t="str">
        <f>IF(tab_MD[[#This Row],[md_gegenstand]]&lt;&gt;"",IF(SUM(tab_MD[[#This Row],[md_kosten_bisher]:[md_zuwf_zukunft]])&gt;0,"ja","nein"),"")</f>
        <v/>
      </c>
    </row>
    <row r="301" spans="1:20" ht="48" hidden="1" customHeight="1" x14ac:dyDescent="0.3">
      <c r="A301" s="90">
        <f t="shared" si="5"/>
        <v>299</v>
      </c>
      <c r="B301" s="195" t="str">
        <f>IFERROR(IF(tab_MP[[#This Row],[mp_gegenstand]]&lt;&gt;"",tab_MP[[#This Row],[mp_gegenstand]],""),"")</f>
        <v/>
      </c>
      <c r="C301" s="196" t="str">
        <f>IFERROR(IF(tab_MP[[#This Row],[mp_kategorie]]&lt;&gt;"",tab_MP[[#This Row],[mp_kategorie]],""),"")</f>
        <v/>
      </c>
      <c r="D301" s="196" t="str">
        <f>IFERROR(IF(tab_MP[[#This Row],[mp_subkategorie]]&lt;&gt;"",tab_MP[[#This Row],[mp_subkategorie]],""),"")</f>
        <v/>
      </c>
      <c r="E301" s="196" t="str">
        <f>IFERROR(IF(tab_MP[[#This Row],[mp_ort]]&lt;&gt;"",tab_MP[[#This Row],[mp_ort]],""),"")</f>
        <v/>
      </c>
      <c r="F301" s="369" t="str">
        <f>IFERROR(IF(tab_MP[[#This Row],[mp_beschreibung]]&lt;&gt;"",tab_MP[[#This Row],[mp_beschreibung]],""),"")</f>
        <v/>
      </c>
      <c r="G301" s="315" t="str">
        <f>IFERROR(IF(tab_MP[[#This Row],[prf_mp_ges]]&lt;&gt;"",tab_MP[[#This Row],[prf_mp_ges]],""),"")</f>
        <v/>
      </c>
      <c r="H301" s="362"/>
      <c r="I301" s="362"/>
      <c r="J301" s="363"/>
      <c r="K301" s="363"/>
      <c r="L301" s="208"/>
      <c r="M301" s="209"/>
      <c r="N301" s="103"/>
      <c r="O301" s="104" t="str">
        <f>IF(AND(tab_MD[[#This Row],[md_prf_erg]]&lt;&gt;"",tab_MD[[#This Row],[md_prf_bisher]]&gt;=0,tab_MD[[#This Row],[md_prf_zukunft]]&gt;=0),tab_MD[[#This Row],[md_prf_bisher]]+tab_MD[[#This Row],[md_prf_zukunft]],"")</f>
        <v/>
      </c>
      <c r="P301" s="296" t="str">
        <f>IF(tab_MD[[#This Row],[md_prf_erg]]="ja",tab_MD[[#This Row],[md_zuwf_bisher]],IF(tab_MD[[#This Row],[md_prf_erg]]="nein",0,IF(tab_MD[[#This Row],[md_prf_erg]]="teilweise",-1,"")))</f>
        <v/>
      </c>
      <c r="Q301" s="296" t="str">
        <f>IF(tab_MD[[#This Row],[md_prf_erg]]="ja",tab_MD[[#This Row],[md_zuwf_zukunft]],IF(tab_MD[[#This Row],[md_prf_erg]]="nein",0,IF(tab_MD[[#This Row],[md_prf_erg]]="teilweise",-1,"")))</f>
        <v/>
      </c>
      <c r="R301" s="110"/>
      <c r="S301" s="109" t="b">
        <f>AND(OR(AND(tab_MD[[#This Row],[md_zuwf_bisher]]="",tab_MD[[#This Row],[md_zuwf_zukunft]]=""),AND(OR(tab_MD[[#This Row],[md_zuwf_bisher]]&lt;&gt;"",tab_MD[[#This Row],[md_zuwf_zukunft]]&lt;&gt;""),tab_MD[[#This Row],[md_prf_erg]]&lt;&gt;"")),tab_MD[[#This Row],[md_prf_bisher]]&lt;&gt;-1,tab_MD[[#This Row],[md_prf_zukunft]]&lt;&gt;-1)</f>
        <v>1</v>
      </c>
      <c r="T301" s="219" t="str">
        <f>IF(tab_MD[[#This Row],[md_gegenstand]]&lt;&gt;"",IF(SUM(tab_MD[[#This Row],[md_kosten_bisher]:[md_zuwf_zukunft]])&gt;0,"ja","nein"),"")</f>
        <v/>
      </c>
    </row>
    <row r="302" spans="1:20" ht="48" hidden="1" customHeight="1" x14ac:dyDescent="0.3">
      <c r="A302" s="90">
        <f t="shared" si="5"/>
        <v>300</v>
      </c>
      <c r="B302" s="195" t="str">
        <f>IFERROR(IF(tab_MP[[#This Row],[mp_gegenstand]]&lt;&gt;"",tab_MP[[#This Row],[mp_gegenstand]],""),"")</f>
        <v/>
      </c>
      <c r="C302" s="196" t="str">
        <f>IFERROR(IF(tab_MP[[#This Row],[mp_kategorie]]&lt;&gt;"",tab_MP[[#This Row],[mp_kategorie]],""),"")</f>
        <v/>
      </c>
      <c r="D302" s="196" t="str">
        <f>IFERROR(IF(tab_MP[[#This Row],[mp_subkategorie]]&lt;&gt;"",tab_MP[[#This Row],[mp_subkategorie]],""),"")</f>
        <v/>
      </c>
      <c r="E302" s="196" t="str">
        <f>IFERROR(IF(tab_MP[[#This Row],[mp_ort]]&lt;&gt;"",tab_MP[[#This Row],[mp_ort]],""),"")</f>
        <v/>
      </c>
      <c r="F302" s="369" t="str">
        <f>IFERROR(IF(tab_MP[[#This Row],[mp_beschreibung]]&lt;&gt;"",tab_MP[[#This Row],[mp_beschreibung]],""),"")</f>
        <v/>
      </c>
      <c r="G302" s="315" t="str">
        <f>IFERROR(IF(tab_MP[[#This Row],[prf_mp_ges]]&lt;&gt;"",tab_MP[[#This Row],[prf_mp_ges]],""),"")</f>
        <v/>
      </c>
      <c r="H302" s="362"/>
      <c r="I302" s="362"/>
      <c r="J302" s="363"/>
      <c r="K302" s="363"/>
      <c r="L302" s="208"/>
      <c r="M302" s="209"/>
      <c r="N302" s="106"/>
      <c r="O302" s="107" t="str">
        <f>IF(AND(tab_MD[[#This Row],[md_prf_erg]]&lt;&gt;"",tab_MD[[#This Row],[md_prf_bisher]]&gt;=0,tab_MD[[#This Row],[md_prf_zukunft]]&gt;=0),tab_MD[[#This Row],[md_prf_bisher]]+tab_MD[[#This Row],[md_prf_zukunft]],"")</f>
        <v/>
      </c>
      <c r="P302" s="297" t="str">
        <f>IF(tab_MD[[#This Row],[md_prf_erg]]="ja",tab_MD[[#This Row],[md_zuwf_bisher]],IF(tab_MD[[#This Row],[md_prf_erg]]="nein",0,IF(tab_MD[[#This Row],[md_prf_erg]]="teilweise",-1,"")))</f>
        <v/>
      </c>
      <c r="Q302" s="297" t="str">
        <f>IF(tab_MD[[#This Row],[md_prf_erg]]="ja",tab_MD[[#This Row],[md_zuwf_zukunft]],IF(tab_MD[[#This Row],[md_prf_erg]]="nein",0,IF(tab_MD[[#This Row],[md_prf_erg]]="teilweise",-1,"")))</f>
        <v/>
      </c>
      <c r="R302" s="110"/>
      <c r="S302" s="108" t="b">
        <f>AND(OR(AND(tab_MD[[#This Row],[md_zuwf_bisher]]="",tab_MD[[#This Row],[md_zuwf_zukunft]]=""),AND(OR(tab_MD[[#This Row],[md_zuwf_bisher]]&lt;&gt;"",tab_MD[[#This Row],[md_zuwf_zukunft]]&lt;&gt;""),tab_MD[[#This Row],[md_prf_erg]]&lt;&gt;"")),tab_MD[[#This Row],[md_prf_bisher]]&lt;&gt;-1,tab_MD[[#This Row],[md_prf_zukunft]]&lt;&gt;-1)</f>
        <v>1</v>
      </c>
      <c r="T302" s="219" t="str">
        <f>IF(tab_MD[[#This Row],[md_gegenstand]]&lt;&gt;"",IF(SUM(tab_MD[[#This Row],[md_kosten_bisher]:[md_zuwf_zukunft]])&gt;0,"ja","nein"),"")</f>
        <v/>
      </c>
    </row>
    <row r="303" spans="1:20" ht="48" hidden="1" customHeight="1" x14ac:dyDescent="0.3">
      <c r="A303" s="90">
        <f t="shared" si="5"/>
        <v>301</v>
      </c>
      <c r="B303" s="195" t="str">
        <f>IFERROR(IF(tab_MP[[#This Row],[mp_gegenstand]]&lt;&gt;"",tab_MP[[#This Row],[mp_gegenstand]],""),"")</f>
        <v/>
      </c>
      <c r="C303" s="196" t="str">
        <f>IFERROR(IF(tab_MP[[#This Row],[mp_kategorie]]&lt;&gt;"",tab_MP[[#This Row],[mp_kategorie]],""),"")</f>
        <v/>
      </c>
      <c r="D303" s="196" t="str">
        <f>IFERROR(IF(tab_MP[[#This Row],[mp_subkategorie]]&lt;&gt;"",tab_MP[[#This Row],[mp_subkategorie]],""),"")</f>
        <v/>
      </c>
      <c r="E303" s="196" t="str">
        <f>IFERROR(IF(tab_MP[[#This Row],[mp_ort]]&lt;&gt;"",tab_MP[[#This Row],[mp_ort]],""),"")</f>
        <v/>
      </c>
      <c r="F303" s="369" t="str">
        <f>IFERROR(IF(tab_MP[[#This Row],[mp_beschreibung]]&lt;&gt;"",tab_MP[[#This Row],[mp_beschreibung]],""),"")</f>
        <v/>
      </c>
      <c r="G303" s="315" t="str">
        <f>IFERROR(IF(tab_MP[[#This Row],[prf_mp_ges]]&lt;&gt;"",tab_MP[[#This Row],[prf_mp_ges]],""),"")</f>
        <v/>
      </c>
      <c r="H303" s="362"/>
      <c r="I303" s="362"/>
      <c r="J303" s="363"/>
      <c r="K303" s="363"/>
      <c r="L303" s="208"/>
      <c r="M303" s="209"/>
      <c r="N303" s="103"/>
      <c r="O303" s="104" t="str">
        <f>IF(AND(tab_MD[[#This Row],[md_prf_erg]]&lt;&gt;"",tab_MD[[#This Row],[md_prf_bisher]]&gt;=0,tab_MD[[#This Row],[md_prf_zukunft]]&gt;=0),tab_MD[[#This Row],[md_prf_bisher]]+tab_MD[[#This Row],[md_prf_zukunft]],"")</f>
        <v/>
      </c>
      <c r="P303" s="296" t="str">
        <f>IF(tab_MD[[#This Row],[md_prf_erg]]="ja",tab_MD[[#This Row],[md_zuwf_bisher]],IF(tab_MD[[#This Row],[md_prf_erg]]="nein",0,IF(tab_MD[[#This Row],[md_prf_erg]]="teilweise",-1,"")))</f>
        <v/>
      </c>
      <c r="Q303" s="296" t="str">
        <f>IF(tab_MD[[#This Row],[md_prf_erg]]="ja",tab_MD[[#This Row],[md_zuwf_zukunft]],IF(tab_MD[[#This Row],[md_prf_erg]]="nein",0,IF(tab_MD[[#This Row],[md_prf_erg]]="teilweise",-1,"")))</f>
        <v/>
      </c>
      <c r="R303" s="110"/>
      <c r="S303" s="109" t="b">
        <f>AND(OR(AND(tab_MD[[#This Row],[md_zuwf_bisher]]="",tab_MD[[#This Row],[md_zuwf_zukunft]]=""),AND(OR(tab_MD[[#This Row],[md_zuwf_bisher]]&lt;&gt;"",tab_MD[[#This Row],[md_zuwf_zukunft]]&lt;&gt;""),tab_MD[[#This Row],[md_prf_erg]]&lt;&gt;"")),tab_MD[[#This Row],[md_prf_bisher]]&lt;&gt;-1,tab_MD[[#This Row],[md_prf_zukunft]]&lt;&gt;-1)</f>
        <v>1</v>
      </c>
      <c r="T303" s="219" t="str">
        <f>IF(tab_MD[[#This Row],[md_gegenstand]]&lt;&gt;"",IF(SUM(tab_MD[[#This Row],[md_kosten_bisher]:[md_zuwf_zukunft]])&gt;0,"ja","nein"),"")</f>
        <v/>
      </c>
    </row>
    <row r="304" spans="1:20" ht="48" hidden="1" customHeight="1" x14ac:dyDescent="0.3">
      <c r="A304" s="90">
        <f t="shared" si="5"/>
        <v>302</v>
      </c>
      <c r="B304" s="195" t="str">
        <f>IFERROR(IF(tab_MP[[#This Row],[mp_gegenstand]]&lt;&gt;"",tab_MP[[#This Row],[mp_gegenstand]],""),"")</f>
        <v/>
      </c>
      <c r="C304" s="196" t="str">
        <f>IFERROR(IF(tab_MP[[#This Row],[mp_kategorie]]&lt;&gt;"",tab_MP[[#This Row],[mp_kategorie]],""),"")</f>
        <v/>
      </c>
      <c r="D304" s="196" t="str">
        <f>IFERROR(IF(tab_MP[[#This Row],[mp_subkategorie]]&lt;&gt;"",tab_MP[[#This Row],[mp_subkategorie]],""),"")</f>
        <v/>
      </c>
      <c r="E304" s="196" t="str">
        <f>IFERROR(IF(tab_MP[[#This Row],[mp_ort]]&lt;&gt;"",tab_MP[[#This Row],[mp_ort]],""),"")</f>
        <v/>
      </c>
      <c r="F304" s="369" t="str">
        <f>IFERROR(IF(tab_MP[[#This Row],[mp_beschreibung]]&lt;&gt;"",tab_MP[[#This Row],[mp_beschreibung]],""),"")</f>
        <v/>
      </c>
      <c r="G304" s="315" t="str">
        <f>IFERROR(IF(tab_MP[[#This Row],[prf_mp_ges]]&lt;&gt;"",tab_MP[[#This Row],[prf_mp_ges]],""),"")</f>
        <v/>
      </c>
      <c r="H304" s="362"/>
      <c r="I304" s="362"/>
      <c r="J304" s="363"/>
      <c r="K304" s="363"/>
      <c r="L304" s="208"/>
      <c r="M304" s="209"/>
      <c r="N304" s="106"/>
      <c r="O304" s="107" t="str">
        <f>IF(AND(tab_MD[[#This Row],[md_prf_erg]]&lt;&gt;"",tab_MD[[#This Row],[md_prf_bisher]]&gt;=0,tab_MD[[#This Row],[md_prf_zukunft]]&gt;=0),tab_MD[[#This Row],[md_prf_bisher]]+tab_MD[[#This Row],[md_prf_zukunft]],"")</f>
        <v/>
      </c>
      <c r="P304" s="297" t="str">
        <f>IF(tab_MD[[#This Row],[md_prf_erg]]="ja",tab_MD[[#This Row],[md_zuwf_bisher]],IF(tab_MD[[#This Row],[md_prf_erg]]="nein",0,IF(tab_MD[[#This Row],[md_prf_erg]]="teilweise",-1,"")))</f>
        <v/>
      </c>
      <c r="Q304" s="297" t="str">
        <f>IF(tab_MD[[#This Row],[md_prf_erg]]="ja",tab_MD[[#This Row],[md_zuwf_zukunft]],IF(tab_MD[[#This Row],[md_prf_erg]]="nein",0,IF(tab_MD[[#This Row],[md_prf_erg]]="teilweise",-1,"")))</f>
        <v/>
      </c>
      <c r="R304" s="110"/>
      <c r="S304" s="108" t="b">
        <f>AND(OR(AND(tab_MD[[#This Row],[md_zuwf_bisher]]="",tab_MD[[#This Row],[md_zuwf_zukunft]]=""),AND(OR(tab_MD[[#This Row],[md_zuwf_bisher]]&lt;&gt;"",tab_MD[[#This Row],[md_zuwf_zukunft]]&lt;&gt;""),tab_MD[[#This Row],[md_prf_erg]]&lt;&gt;"")),tab_MD[[#This Row],[md_prf_bisher]]&lt;&gt;-1,tab_MD[[#This Row],[md_prf_zukunft]]&lt;&gt;-1)</f>
        <v>1</v>
      </c>
      <c r="T304" s="219" t="str">
        <f>IF(tab_MD[[#This Row],[md_gegenstand]]&lt;&gt;"",IF(SUM(tab_MD[[#This Row],[md_kosten_bisher]:[md_zuwf_zukunft]])&gt;0,"ja","nein"),"")</f>
        <v/>
      </c>
    </row>
    <row r="305" spans="1:20" ht="48" hidden="1" customHeight="1" x14ac:dyDescent="0.3">
      <c r="A305" s="90">
        <f t="shared" si="5"/>
        <v>303</v>
      </c>
      <c r="B305" s="195" t="str">
        <f>IFERROR(IF(tab_MP[[#This Row],[mp_gegenstand]]&lt;&gt;"",tab_MP[[#This Row],[mp_gegenstand]],""),"")</f>
        <v/>
      </c>
      <c r="C305" s="196" t="str">
        <f>IFERROR(IF(tab_MP[[#This Row],[mp_kategorie]]&lt;&gt;"",tab_MP[[#This Row],[mp_kategorie]],""),"")</f>
        <v/>
      </c>
      <c r="D305" s="196" t="str">
        <f>IFERROR(IF(tab_MP[[#This Row],[mp_subkategorie]]&lt;&gt;"",tab_MP[[#This Row],[mp_subkategorie]],""),"")</f>
        <v/>
      </c>
      <c r="E305" s="196" t="str">
        <f>IFERROR(IF(tab_MP[[#This Row],[mp_ort]]&lt;&gt;"",tab_MP[[#This Row],[mp_ort]],""),"")</f>
        <v/>
      </c>
      <c r="F305" s="369" t="str">
        <f>IFERROR(IF(tab_MP[[#This Row],[mp_beschreibung]]&lt;&gt;"",tab_MP[[#This Row],[mp_beschreibung]],""),"")</f>
        <v/>
      </c>
      <c r="G305" s="315" t="str">
        <f>IFERROR(IF(tab_MP[[#This Row],[prf_mp_ges]]&lt;&gt;"",tab_MP[[#This Row],[prf_mp_ges]],""),"")</f>
        <v/>
      </c>
      <c r="H305" s="362"/>
      <c r="I305" s="362"/>
      <c r="J305" s="363"/>
      <c r="K305" s="363"/>
      <c r="L305" s="208"/>
      <c r="M305" s="209"/>
      <c r="N305" s="103"/>
      <c r="O305" s="104" t="str">
        <f>IF(AND(tab_MD[[#This Row],[md_prf_erg]]&lt;&gt;"",tab_MD[[#This Row],[md_prf_bisher]]&gt;=0,tab_MD[[#This Row],[md_prf_zukunft]]&gt;=0),tab_MD[[#This Row],[md_prf_bisher]]+tab_MD[[#This Row],[md_prf_zukunft]],"")</f>
        <v/>
      </c>
      <c r="P305" s="296" t="str">
        <f>IF(tab_MD[[#This Row],[md_prf_erg]]="ja",tab_MD[[#This Row],[md_zuwf_bisher]],IF(tab_MD[[#This Row],[md_prf_erg]]="nein",0,IF(tab_MD[[#This Row],[md_prf_erg]]="teilweise",-1,"")))</f>
        <v/>
      </c>
      <c r="Q305" s="296" t="str">
        <f>IF(tab_MD[[#This Row],[md_prf_erg]]="ja",tab_MD[[#This Row],[md_zuwf_zukunft]],IF(tab_MD[[#This Row],[md_prf_erg]]="nein",0,IF(tab_MD[[#This Row],[md_prf_erg]]="teilweise",-1,"")))</f>
        <v/>
      </c>
      <c r="R305" s="110"/>
      <c r="S305" s="109" t="b">
        <f>AND(OR(AND(tab_MD[[#This Row],[md_zuwf_bisher]]="",tab_MD[[#This Row],[md_zuwf_zukunft]]=""),AND(OR(tab_MD[[#This Row],[md_zuwf_bisher]]&lt;&gt;"",tab_MD[[#This Row],[md_zuwf_zukunft]]&lt;&gt;""),tab_MD[[#This Row],[md_prf_erg]]&lt;&gt;"")),tab_MD[[#This Row],[md_prf_bisher]]&lt;&gt;-1,tab_MD[[#This Row],[md_prf_zukunft]]&lt;&gt;-1)</f>
        <v>1</v>
      </c>
      <c r="T305" s="219" t="str">
        <f>IF(tab_MD[[#This Row],[md_gegenstand]]&lt;&gt;"",IF(SUM(tab_MD[[#This Row],[md_kosten_bisher]:[md_zuwf_zukunft]])&gt;0,"ja","nein"),"")</f>
        <v/>
      </c>
    </row>
    <row r="306" spans="1:20" ht="48" hidden="1" customHeight="1" x14ac:dyDescent="0.3">
      <c r="A306" s="90">
        <f t="shared" si="5"/>
        <v>304</v>
      </c>
      <c r="B306" s="195" t="str">
        <f>IFERROR(IF(tab_MP[[#This Row],[mp_gegenstand]]&lt;&gt;"",tab_MP[[#This Row],[mp_gegenstand]],""),"")</f>
        <v/>
      </c>
      <c r="C306" s="196" t="str">
        <f>IFERROR(IF(tab_MP[[#This Row],[mp_kategorie]]&lt;&gt;"",tab_MP[[#This Row],[mp_kategorie]],""),"")</f>
        <v/>
      </c>
      <c r="D306" s="196" t="str">
        <f>IFERROR(IF(tab_MP[[#This Row],[mp_subkategorie]]&lt;&gt;"",tab_MP[[#This Row],[mp_subkategorie]],""),"")</f>
        <v/>
      </c>
      <c r="E306" s="196" t="str">
        <f>IFERROR(IF(tab_MP[[#This Row],[mp_ort]]&lt;&gt;"",tab_MP[[#This Row],[mp_ort]],""),"")</f>
        <v/>
      </c>
      <c r="F306" s="369" t="str">
        <f>IFERROR(IF(tab_MP[[#This Row],[mp_beschreibung]]&lt;&gt;"",tab_MP[[#This Row],[mp_beschreibung]],""),"")</f>
        <v/>
      </c>
      <c r="G306" s="315" t="str">
        <f>IFERROR(IF(tab_MP[[#This Row],[prf_mp_ges]]&lt;&gt;"",tab_MP[[#This Row],[prf_mp_ges]],""),"")</f>
        <v/>
      </c>
      <c r="H306" s="362"/>
      <c r="I306" s="362"/>
      <c r="J306" s="363"/>
      <c r="K306" s="363"/>
      <c r="L306" s="208"/>
      <c r="M306" s="209"/>
      <c r="N306" s="106"/>
      <c r="O306" s="107" t="str">
        <f>IF(AND(tab_MD[[#This Row],[md_prf_erg]]&lt;&gt;"",tab_MD[[#This Row],[md_prf_bisher]]&gt;=0,tab_MD[[#This Row],[md_prf_zukunft]]&gt;=0),tab_MD[[#This Row],[md_prf_bisher]]+tab_MD[[#This Row],[md_prf_zukunft]],"")</f>
        <v/>
      </c>
      <c r="P306" s="297" t="str">
        <f>IF(tab_MD[[#This Row],[md_prf_erg]]="ja",tab_MD[[#This Row],[md_zuwf_bisher]],IF(tab_MD[[#This Row],[md_prf_erg]]="nein",0,IF(tab_MD[[#This Row],[md_prf_erg]]="teilweise",-1,"")))</f>
        <v/>
      </c>
      <c r="Q306" s="297" t="str">
        <f>IF(tab_MD[[#This Row],[md_prf_erg]]="ja",tab_MD[[#This Row],[md_zuwf_zukunft]],IF(tab_MD[[#This Row],[md_prf_erg]]="nein",0,IF(tab_MD[[#This Row],[md_prf_erg]]="teilweise",-1,"")))</f>
        <v/>
      </c>
      <c r="R306" s="110"/>
      <c r="S306" s="108" t="b">
        <f>AND(OR(AND(tab_MD[[#This Row],[md_zuwf_bisher]]="",tab_MD[[#This Row],[md_zuwf_zukunft]]=""),AND(OR(tab_MD[[#This Row],[md_zuwf_bisher]]&lt;&gt;"",tab_MD[[#This Row],[md_zuwf_zukunft]]&lt;&gt;""),tab_MD[[#This Row],[md_prf_erg]]&lt;&gt;"")),tab_MD[[#This Row],[md_prf_bisher]]&lt;&gt;-1,tab_MD[[#This Row],[md_prf_zukunft]]&lt;&gt;-1)</f>
        <v>1</v>
      </c>
      <c r="T306" s="219" t="str">
        <f>IF(tab_MD[[#This Row],[md_gegenstand]]&lt;&gt;"",IF(SUM(tab_MD[[#This Row],[md_kosten_bisher]:[md_zuwf_zukunft]])&gt;0,"ja","nein"),"")</f>
        <v/>
      </c>
    </row>
    <row r="307" spans="1:20" ht="48" hidden="1" customHeight="1" x14ac:dyDescent="0.3">
      <c r="A307" s="90">
        <f t="shared" si="5"/>
        <v>305</v>
      </c>
      <c r="B307" s="195" t="str">
        <f>IFERROR(IF(tab_MP[[#This Row],[mp_gegenstand]]&lt;&gt;"",tab_MP[[#This Row],[mp_gegenstand]],""),"")</f>
        <v/>
      </c>
      <c r="C307" s="196" t="str">
        <f>IFERROR(IF(tab_MP[[#This Row],[mp_kategorie]]&lt;&gt;"",tab_MP[[#This Row],[mp_kategorie]],""),"")</f>
        <v/>
      </c>
      <c r="D307" s="196" t="str">
        <f>IFERROR(IF(tab_MP[[#This Row],[mp_subkategorie]]&lt;&gt;"",tab_MP[[#This Row],[mp_subkategorie]],""),"")</f>
        <v/>
      </c>
      <c r="E307" s="196" t="str">
        <f>IFERROR(IF(tab_MP[[#This Row],[mp_ort]]&lt;&gt;"",tab_MP[[#This Row],[mp_ort]],""),"")</f>
        <v/>
      </c>
      <c r="F307" s="369" t="str">
        <f>IFERROR(IF(tab_MP[[#This Row],[mp_beschreibung]]&lt;&gt;"",tab_MP[[#This Row],[mp_beschreibung]],""),"")</f>
        <v/>
      </c>
      <c r="G307" s="315" t="str">
        <f>IFERROR(IF(tab_MP[[#This Row],[prf_mp_ges]]&lt;&gt;"",tab_MP[[#This Row],[prf_mp_ges]],""),"")</f>
        <v/>
      </c>
      <c r="H307" s="362"/>
      <c r="I307" s="362"/>
      <c r="J307" s="363"/>
      <c r="K307" s="363"/>
      <c r="L307" s="208"/>
      <c r="M307" s="209"/>
      <c r="N307" s="103"/>
      <c r="O307" s="104" t="str">
        <f>IF(AND(tab_MD[[#This Row],[md_prf_erg]]&lt;&gt;"",tab_MD[[#This Row],[md_prf_bisher]]&gt;=0,tab_MD[[#This Row],[md_prf_zukunft]]&gt;=0),tab_MD[[#This Row],[md_prf_bisher]]+tab_MD[[#This Row],[md_prf_zukunft]],"")</f>
        <v/>
      </c>
      <c r="P307" s="296" t="str">
        <f>IF(tab_MD[[#This Row],[md_prf_erg]]="ja",tab_MD[[#This Row],[md_zuwf_bisher]],IF(tab_MD[[#This Row],[md_prf_erg]]="nein",0,IF(tab_MD[[#This Row],[md_prf_erg]]="teilweise",-1,"")))</f>
        <v/>
      </c>
      <c r="Q307" s="296" t="str">
        <f>IF(tab_MD[[#This Row],[md_prf_erg]]="ja",tab_MD[[#This Row],[md_zuwf_zukunft]],IF(tab_MD[[#This Row],[md_prf_erg]]="nein",0,IF(tab_MD[[#This Row],[md_prf_erg]]="teilweise",-1,"")))</f>
        <v/>
      </c>
      <c r="R307" s="110"/>
      <c r="S307" s="109" t="b">
        <f>AND(OR(AND(tab_MD[[#This Row],[md_zuwf_bisher]]="",tab_MD[[#This Row],[md_zuwf_zukunft]]=""),AND(OR(tab_MD[[#This Row],[md_zuwf_bisher]]&lt;&gt;"",tab_MD[[#This Row],[md_zuwf_zukunft]]&lt;&gt;""),tab_MD[[#This Row],[md_prf_erg]]&lt;&gt;"")),tab_MD[[#This Row],[md_prf_bisher]]&lt;&gt;-1,tab_MD[[#This Row],[md_prf_zukunft]]&lt;&gt;-1)</f>
        <v>1</v>
      </c>
      <c r="T307" s="219" t="str">
        <f>IF(tab_MD[[#This Row],[md_gegenstand]]&lt;&gt;"",IF(SUM(tab_MD[[#This Row],[md_kosten_bisher]:[md_zuwf_zukunft]])&gt;0,"ja","nein"),"")</f>
        <v/>
      </c>
    </row>
    <row r="308" spans="1:20" ht="48" hidden="1" customHeight="1" x14ac:dyDescent="0.3">
      <c r="A308" s="90">
        <f t="shared" si="5"/>
        <v>306</v>
      </c>
      <c r="B308" s="195" t="str">
        <f>IFERROR(IF(tab_MP[[#This Row],[mp_gegenstand]]&lt;&gt;"",tab_MP[[#This Row],[mp_gegenstand]],""),"")</f>
        <v/>
      </c>
      <c r="C308" s="196" t="str">
        <f>IFERROR(IF(tab_MP[[#This Row],[mp_kategorie]]&lt;&gt;"",tab_MP[[#This Row],[mp_kategorie]],""),"")</f>
        <v/>
      </c>
      <c r="D308" s="196" t="str">
        <f>IFERROR(IF(tab_MP[[#This Row],[mp_subkategorie]]&lt;&gt;"",tab_MP[[#This Row],[mp_subkategorie]],""),"")</f>
        <v/>
      </c>
      <c r="E308" s="196" t="str">
        <f>IFERROR(IF(tab_MP[[#This Row],[mp_ort]]&lt;&gt;"",tab_MP[[#This Row],[mp_ort]],""),"")</f>
        <v/>
      </c>
      <c r="F308" s="369" t="str">
        <f>IFERROR(IF(tab_MP[[#This Row],[mp_beschreibung]]&lt;&gt;"",tab_MP[[#This Row],[mp_beschreibung]],""),"")</f>
        <v/>
      </c>
      <c r="G308" s="315" t="str">
        <f>IFERROR(IF(tab_MP[[#This Row],[prf_mp_ges]]&lt;&gt;"",tab_MP[[#This Row],[prf_mp_ges]],""),"")</f>
        <v/>
      </c>
      <c r="H308" s="362"/>
      <c r="I308" s="362"/>
      <c r="J308" s="363"/>
      <c r="K308" s="363"/>
      <c r="L308" s="208"/>
      <c r="M308" s="209"/>
      <c r="N308" s="106"/>
      <c r="O308" s="107" t="str">
        <f>IF(AND(tab_MD[[#This Row],[md_prf_erg]]&lt;&gt;"",tab_MD[[#This Row],[md_prf_bisher]]&gt;=0,tab_MD[[#This Row],[md_prf_zukunft]]&gt;=0),tab_MD[[#This Row],[md_prf_bisher]]+tab_MD[[#This Row],[md_prf_zukunft]],"")</f>
        <v/>
      </c>
      <c r="P308" s="297" t="str">
        <f>IF(tab_MD[[#This Row],[md_prf_erg]]="ja",tab_MD[[#This Row],[md_zuwf_bisher]],IF(tab_MD[[#This Row],[md_prf_erg]]="nein",0,IF(tab_MD[[#This Row],[md_prf_erg]]="teilweise",-1,"")))</f>
        <v/>
      </c>
      <c r="Q308" s="297" t="str">
        <f>IF(tab_MD[[#This Row],[md_prf_erg]]="ja",tab_MD[[#This Row],[md_zuwf_zukunft]],IF(tab_MD[[#This Row],[md_prf_erg]]="nein",0,IF(tab_MD[[#This Row],[md_prf_erg]]="teilweise",-1,"")))</f>
        <v/>
      </c>
      <c r="R308" s="110"/>
      <c r="S308" s="108" t="b">
        <f>AND(OR(AND(tab_MD[[#This Row],[md_zuwf_bisher]]="",tab_MD[[#This Row],[md_zuwf_zukunft]]=""),AND(OR(tab_MD[[#This Row],[md_zuwf_bisher]]&lt;&gt;"",tab_MD[[#This Row],[md_zuwf_zukunft]]&lt;&gt;""),tab_MD[[#This Row],[md_prf_erg]]&lt;&gt;"")),tab_MD[[#This Row],[md_prf_bisher]]&lt;&gt;-1,tab_MD[[#This Row],[md_prf_zukunft]]&lt;&gt;-1)</f>
        <v>1</v>
      </c>
      <c r="T308" s="219" t="str">
        <f>IF(tab_MD[[#This Row],[md_gegenstand]]&lt;&gt;"",IF(SUM(tab_MD[[#This Row],[md_kosten_bisher]:[md_zuwf_zukunft]])&gt;0,"ja","nein"),"")</f>
        <v/>
      </c>
    </row>
    <row r="309" spans="1:20" ht="48" hidden="1" customHeight="1" x14ac:dyDescent="0.3">
      <c r="A309" s="90">
        <f t="shared" si="5"/>
        <v>307</v>
      </c>
      <c r="B309" s="195" t="str">
        <f>IFERROR(IF(tab_MP[[#This Row],[mp_gegenstand]]&lt;&gt;"",tab_MP[[#This Row],[mp_gegenstand]],""),"")</f>
        <v/>
      </c>
      <c r="C309" s="196" t="str">
        <f>IFERROR(IF(tab_MP[[#This Row],[mp_kategorie]]&lt;&gt;"",tab_MP[[#This Row],[mp_kategorie]],""),"")</f>
        <v/>
      </c>
      <c r="D309" s="196" t="str">
        <f>IFERROR(IF(tab_MP[[#This Row],[mp_subkategorie]]&lt;&gt;"",tab_MP[[#This Row],[mp_subkategorie]],""),"")</f>
        <v/>
      </c>
      <c r="E309" s="196" t="str">
        <f>IFERROR(IF(tab_MP[[#This Row],[mp_ort]]&lt;&gt;"",tab_MP[[#This Row],[mp_ort]],""),"")</f>
        <v/>
      </c>
      <c r="F309" s="369" t="str">
        <f>IFERROR(IF(tab_MP[[#This Row],[mp_beschreibung]]&lt;&gt;"",tab_MP[[#This Row],[mp_beschreibung]],""),"")</f>
        <v/>
      </c>
      <c r="G309" s="315" t="str">
        <f>IFERROR(IF(tab_MP[[#This Row],[prf_mp_ges]]&lt;&gt;"",tab_MP[[#This Row],[prf_mp_ges]],""),"")</f>
        <v/>
      </c>
      <c r="H309" s="362"/>
      <c r="I309" s="362"/>
      <c r="J309" s="363"/>
      <c r="K309" s="363"/>
      <c r="L309" s="208"/>
      <c r="M309" s="209"/>
      <c r="N309" s="103"/>
      <c r="O309" s="104" t="str">
        <f>IF(AND(tab_MD[[#This Row],[md_prf_erg]]&lt;&gt;"",tab_MD[[#This Row],[md_prf_bisher]]&gt;=0,tab_MD[[#This Row],[md_prf_zukunft]]&gt;=0),tab_MD[[#This Row],[md_prf_bisher]]+tab_MD[[#This Row],[md_prf_zukunft]],"")</f>
        <v/>
      </c>
      <c r="P309" s="296" t="str">
        <f>IF(tab_MD[[#This Row],[md_prf_erg]]="ja",tab_MD[[#This Row],[md_zuwf_bisher]],IF(tab_MD[[#This Row],[md_prf_erg]]="nein",0,IF(tab_MD[[#This Row],[md_prf_erg]]="teilweise",-1,"")))</f>
        <v/>
      </c>
      <c r="Q309" s="296" t="str">
        <f>IF(tab_MD[[#This Row],[md_prf_erg]]="ja",tab_MD[[#This Row],[md_zuwf_zukunft]],IF(tab_MD[[#This Row],[md_prf_erg]]="nein",0,IF(tab_MD[[#This Row],[md_prf_erg]]="teilweise",-1,"")))</f>
        <v/>
      </c>
      <c r="R309" s="110"/>
      <c r="S309" s="109" t="b">
        <f>AND(OR(AND(tab_MD[[#This Row],[md_zuwf_bisher]]="",tab_MD[[#This Row],[md_zuwf_zukunft]]=""),AND(OR(tab_MD[[#This Row],[md_zuwf_bisher]]&lt;&gt;"",tab_MD[[#This Row],[md_zuwf_zukunft]]&lt;&gt;""),tab_MD[[#This Row],[md_prf_erg]]&lt;&gt;"")),tab_MD[[#This Row],[md_prf_bisher]]&lt;&gt;-1,tab_MD[[#This Row],[md_prf_zukunft]]&lt;&gt;-1)</f>
        <v>1</v>
      </c>
      <c r="T309" s="219" t="str">
        <f>IF(tab_MD[[#This Row],[md_gegenstand]]&lt;&gt;"",IF(SUM(tab_MD[[#This Row],[md_kosten_bisher]:[md_zuwf_zukunft]])&gt;0,"ja","nein"),"")</f>
        <v/>
      </c>
    </row>
    <row r="310" spans="1:20" ht="48" hidden="1" customHeight="1" x14ac:dyDescent="0.3">
      <c r="A310" s="90">
        <f t="shared" si="5"/>
        <v>308</v>
      </c>
      <c r="B310" s="195" t="str">
        <f>IFERROR(IF(tab_MP[[#This Row],[mp_gegenstand]]&lt;&gt;"",tab_MP[[#This Row],[mp_gegenstand]],""),"")</f>
        <v/>
      </c>
      <c r="C310" s="196" t="str">
        <f>IFERROR(IF(tab_MP[[#This Row],[mp_kategorie]]&lt;&gt;"",tab_MP[[#This Row],[mp_kategorie]],""),"")</f>
        <v/>
      </c>
      <c r="D310" s="196" t="str">
        <f>IFERROR(IF(tab_MP[[#This Row],[mp_subkategorie]]&lt;&gt;"",tab_MP[[#This Row],[mp_subkategorie]],""),"")</f>
        <v/>
      </c>
      <c r="E310" s="196" t="str">
        <f>IFERROR(IF(tab_MP[[#This Row],[mp_ort]]&lt;&gt;"",tab_MP[[#This Row],[mp_ort]],""),"")</f>
        <v/>
      </c>
      <c r="F310" s="369" t="str">
        <f>IFERROR(IF(tab_MP[[#This Row],[mp_beschreibung]]&lt;&gt;"",tab_MP[[#This Row],[mp_beschreibung]],""),"")</f>
        <v/>
      </c>
      <c r="G310" s="315" t="str">
        <f>IFERROR(IF(tab_MP[[#This Row],[prf_mp_ges]]&lt;&gt;"",tab_MP[[#This Row],[prf_mp_ges]],""),"")</f>
        <v/>
      </c>
      <c r="H310" s="362"/>
      <c r="I310" s="362"/>
      <c r="J310" s="363"/>
      <c r="K310" s="363"/>
      <c r="L310" s="208"/>
      <c r="M310" s="209"/>
      <c r="N310" s="106"/>
      <c r="O310" s="107" t="str">
        <f>IF(AND(tab_MD[[#This Row],[md_prf_erg]]&lt;&gt;"",tab_MD[[#This Row],[md_prf_bisher]]&gt;=0,tab_MD[[#This Row],[md_prf_zukunft]]&gt;=0),tab_MD[[#This Row],[md_prf_bisher]]+tab_MD[[#This Row],[md_prf_zukunft]],"")</f>
        <v/>
      </c>
      <c r="P310" s="297" t="str">
        <f>IF(tab_MD[[#This Row],[md_prf_erg]]="ja",tab_MD[[#This Row],[md_zuwf_bisher]],IF(tab_MD[[#This Row],[md_prf_erg]]="nein",0,IF(tab_MD[[#This Row],[md_prf_erg]]="teilweise",-1,"")))</f>
        <v/>
      </c>
      <c r="Q310" s="297" t="str">
        <f>IF(tab_MD[[#This Row],[md_prf_erg]]="ja",tab_MD[[#This Row],[md_zuwf_zukunft]],IF(tab_MD[[#This Row],[md_prf_erg]]="nein",0,IF(tab_MD[[#This Row],[md_prf_erg]]="teilweise",-1,"")))</f>
        <v/>
      </c>
      <c r="R310" s="110"/>
      <c r="S310" s="108" t="b">
        <f>AND(OR(AND(tab_MD[[#This Row],[md_zuwf_bisher]]="",tab_MD[[#This Row],[md_zuwf_zukunft]]=""),AND(OR(tab_MD[[#This Row],[md_zuwf_bisher]]&lt;&gt;"",tab_MD[[#This Row],[md_zuwf_zukunft]]&lt;&gt;""),tab_MD[[#This Row],[md_prf_erg]]&lt;&gt;"")),tab_MD[[#This Row],[md_prf_bisher]]&lt;&gt;-1,tab_MD[[#This Row],[md_prf_zukunft]]&lt;&gt;-1)</f>
        <v>1</v>
      </c>
      <c r="T310" s="219" t="str">
        <f>IF(tab_MD[[#This Row],[md_gegenstand]]&lt;&gt;"",IF(SUM(tab_MD[[#This Row],[md_kosten_bisher]:[md_zuwf_zukunft]])&gt;0,"ja","nein"),"")</f>
        <v/>
      </c>
    </row>
    <row r="311" spans="1:20" ht="48" hidden="1" customHeight="1" x14ac:dyDescent="0.3">
      <c r="A311" s="90">
        <f t="shared" si="5"/>
        <v>309</v>
      </c>
      <c r="B311" s="195" t="str">
        <f>IFERROR(IF(tab_MP[[#This Row],[mp_gegenstand]]&lt;&gt;"",tab_MP[[#This Row],[mp_gegenstand]],""),"")</f>
        <v/>
      </c>
      <c r="C311" s="196" t="str">
        <f>IFERROR(IF(tab_MP[[#This Row],[mp_kategorie]]&lt;&gt;"",tab_MP[[#This Row],[mp_kategorie]],""),"")</f>
        <v/>
      </c>
      <c r="D311" s="196" t="str">
        <f>IFERROR(IF(tab_MP[[#This Row],[mp_subkategorie]]&lt;&gt;"",tab_MP[[#This Row],[mp_subkategorie]],""),"")</f>
        <v/>
      </c>
      <c r="E311" s="196" t="str">
        <f>IFERROR(IF(tab_MP[[#This Row],[mp_ort]]&lt;&gt;"",tab_MP[[#This Row],[mp_ort]],""),"")</f>
        <v/>
      </c>
      <c r="F311" s="369" t="str">
        <f>IFERROR(IF(tab_MP[[#This Row],[mp_beschreibung]]&lt;&gt;"",tab_MP[[#This Row],[mp_beschreibung]],""),"")</f>
        <v/>
      </c>
      <c r="G311" s="315" t="str">
        <f>IFERROR(IF(tab_MP[[#This Row],[prf_mp_ges]]&lt;&gt;"",tab_MP[[#This Row],[prf_mp_ges]],""),"")</f>
        <v/>
      </c>
      <c r="H311" s="362"/>
      <c r="I311" s="362"/>
      <c r="J311" s="363"/>
      <c r="K311" s="363"/>
      <c r="L311" s="208"/>
      <c r="M311" s="209"/>
      <c r="N311" s="103"/>
      <c r="O311" s="104" t="str">
        <f>IF(AND(tab_MD[[#This Row],[md_prf_erg]]&lt;&gt;"",tab_MD[[#This Row],[md_prf_bisher]]&gt;=0,tab_MD[[#This Row],[md_prf_zukunft]]&gt;=0),tab_MD[[#This Row],[md_prf_bisher]]+tab_MD[[#This Row],[md_prf_zukunft]],"")</f>
        <v/>
      </c>
      <c r="P311" s="296" t="str">
        <f>IF(tab_MD[[#This Row],[md_prf_erg]]="ja",tab_MD[[#This Row],[md_zuwf_bisher]],IF(tab_MD[[#This Row],[md_prf_erg]]="nein",0,IF(tab_MD[[#This Row],[md_prf_erg]]="teilweise",-1,"")))</f>
        <v/>
      </c>
      <c r="Q311" s="296" t="str">
        <f>IF(tab_MD[[#This Row],[md_prf_erg]]="ja",tab_MD[[#This Row],[md_zuwf_zukunft]],IF(tab_MD[[#This Row],[md_prf_erg]]="nein",0,IF(tab_MD[[#This Row],[md_prf_erg]]="teilweise",-1,"")))</f>
        <v/>
      </c>
      <c r="R311" s="110"/>
      <c r="S311" s="109" t="b">
        <f>AND(OR(AND(tab_MD[[#This Row],[md_zuwf_bisher]]="",tab_MD[[#This Row],[md_zuwf_zukunft]]=""),AND(OR(tab_MD[[#This Row],[md_zuwf_bisher]]&lt;&gt;"",tab_MD[[#This Row],[md_zuwf_zukunft]]&lt;&gt;""),tab_MD[[#This Row],[md_prf_erg]]&lt;&gt;"")),tab_MD[[#This Row],[md_prf_bisher]]&lt;&gt;-1,tab_MD[[#This Row],[md_prf_zukunft]]&lt;&gt;-1)</f>
        <v>1</v>
      </c>
      <c r="T311" s="219" t="str">
        <f>IF(tab_MD[[#This Row],[md_gegenstand]]&lt;&gt;"",IF(SUM(tab_MD[[#This Row],[md_kosten_bisher]:[md_zuwf_zukunft]])&gt;0,"ja","nein"),"")</f>
        <v/>
      </c>
    </row>
    <row r="312" spans="1:20" ht="48" hidden="1" customHeight="1" x14ac:dyDescent="0.3">
      <c r="A312" s="90">
        <f t="shared" si="5"/>
        <v>310</v>
      </c>
      <c r="B312" s="195" t="str">
        <f>IFERROR(IF(tab_MP[[#This Row],[mp_gegenstand]]&lt;&gt;"",tab_MP[[#This Row],[mp_gegenstand]],""),"")</f>
        <v/>
      </c>
      <c r="C312" s="196" t="str">
        <f>IFERROR(IF(tab_MP[[#This Row],[mp_kategorie]]&lt;&gt;"",tab_MP[[#This Row],[mp_kategorie]],""),"")</f>
        <v/>
      </c>
      <c r="D312" s="196" t="str">
        <f>IFERROR(IF(tab_MP[[#This Row],[mp_subkategorie]]&lt;&gt;"",tab_MP[[#This Row],[mp_subkategorie]],""),"")</f>
        <v/>
      </c>
      <c r="E312" s="196" t="str">
        <f>IFERROR(IF(tab_MP[[#This Row],[mp_ort]]&lt;&gt;"",tab_MP[[#This Row],[mp_ort]],""),"")</f>
        <v/>
      </c>
      <c r="F312" s="369" t="str">
        <f>IFERROR(IF(tab_MP[[#This Row],[mp_beschreibung]]&lt;&gt;"",tab_MP[[#This Row],[mp_beschreibung]],""),"")</f>
        <v/>
      </c>
      <c r="G312" s="315" t="str">
        <f>IFERROR(IF(tab_MP[[#This Row],[prf_mp_ges]]&lt;&gt;"",tab_MP[[#This Row],[prf_mp_ges]],""),"")</f>
        <v/>
      </c>
      <c r="H312" s="362"/>
      <c r="I312" s="362"/>
      <c r="J312" s="363"/>
      <c r="K312" s="363"/>
      <c r="L312" s="208"/>
      <c r="M312" s="209"/>
      <c r="N312" s="106"/>
      <c r="O312" s="107" t="str">
        <f>IF(AND(tab_MD[[#This Row],[md_prf_erg]]&lt;&gt;"",tab_MD[[#This Row],[md_prf_bisher]]&gt;=0,tab_MD[[#This Row],[md_prf_zukunft]]&gt;=0),tab_MD[[#This Row],[md_prf_bisher]]+tab_MD[[#This Row],[md_prf_zukunft]],"")</f>
        <v/>
      </c>
      <c r="P312" s="297" t="str">
        <f>IF(tab_MD[[#This Row],[md_prf_erg]]="ja",tab_MD[[#This Row],[md_zuwf_bisher]],IF(tab_MD[[#This Row],[md_prf_erg]]="nein",0,IF(tab_MD[[#This Row],[md_prf_erg]]="teilweise",-1,"")))</f>
        <v/>
      </c>
      <c r="Q312" s="297" t="str">
        <f>IF(tab_MD[[#This Row],[md_prf_erg]]="ja",tab_MD[[#This Row],[md_zuwf_zukunft]],IF(tab_MD[[#This Row],[md_prf_erg]]="nein",0,IF(tab_MD[[#This Row],[md_prf_erg]]="teilweise",-1,"")))</f>
        <v/>
      </c>
      <c r="R312" s="110"/>
      <c r="S312" s="108" t="b">
        <f>AND(OR(AND(tab_MD[[#This Row],[md_zuwf_bisher]]="",tab_MD[[#This Row],[md_zuwf_zukunft]]=""),AND(OR(tab_MD[[#This Row],[md_zuwf_bisher]]&lt;&gt;"",tab_MD[[#This Row],[md_zuwf_zukunft]]&lt;&gt;""),tab_MD[[#This Row],[md_prf_erg]]&lt;&gt;"")),tab_MD[[#This Row],[md_prf_bisher]]&lt;&gt;-1,tab_MD[[#This Row],[md_prf_zukunft]]&lt;&gt;-1)</f>
        <v>1</v>
      </c>
      <c r="T312" s="219" t="str">
        <f>IF(tab_MD[[#This Row],[md_gegenstand]]&lt;&gt;"",IF(SUM(tab_MD[[#This Row],[md_kosten_bisher]:[md_zuwf_zukunft]])&gt;0,"ja","nein"),"")</f>
        <v/>
      </c>
    </row>
    <row r="313" spans="1:20" ht="48" hidden="1" customHeight="1" x14ac:dyDescent="0.3">
      <c r="A313" s="90">
        <f t="shared" si="5"/>
        <v>311</v>
      </c>
      <c r="B313" s="195" t="str">
        <f>IFERROR(IF(tab_MP[[#This Row],[mp_gegenstand]]&lt;&gt;"",tab_MP[[#This Row],[mp_gegenstand]],""),"")</f>
        <v/>
      </c>
      <c r="C313" s="196" t="str">
        <f>IFERROR(IF(tab_MP[[#This Row],[mp_kategorie]]&lt;&gt;"",tab_MP[[#This Row],[mp_kategorie]],""),"")</f>
        <v/>
      </c>
      <c r="D313" s="196" t="str">
        <f>IFERROR(IF(tab_MP[[#This Row],[mp_subkategorie]]&lt;&gt;"",tab_MP[[#This Row],[mp_subkategorie]],""),"")</f>
        <v/>
      </c>
      <c r="E313" s="196" t="str">
        <f>IFERROR(IF(tab_MP[[#This Row],[mp_ort]]&lt;&gt;"",tab_MP[[#This Row],[mp_ort]],""),"")</f>
        <v/>
      </c>
      <c r="F313" s="369" t="str">
        <f>IFERROR(IF(tab_MP[[#This Row],[mp_beschreibung]]&lt;&gt;"",tab_MP[[#This Row],[mp_beschreibung]],""),"")</f>
        <v/>
      </c>
      <c r="G313" s="315" t="str">
        <f>IFERROR(IF(tab_MP[[#This Row],[prf_mp_ges]]&lt;&gt;"",tab_MP[[#This Row],[prf_mp_ges]],""),"")</f>
        <v/>
      </c>
      <c r="H313" s="362"/>
      <c r="I313" s="362"/>
      <c r="J313" s="363"/>
      <c r="K313" s="363"/>
      <c r="L313" s="208"/>
      <c r="M313" s="209"/>
      <c r="N313" s="103"/>
      <c r="O313" s="104" t="str">
        <f>IF(AND(tab_MD[[#This Row],[md_prf_erg]]&lt;&gt;"",tab_MD[[#This Row],[md_prf_bisher]]&gt;=0,tab_MD[[#This Row],[md_prf_zukunft]]&gt;=0),tab_MD[[#This Row],[md_prf_bisher]]+tab_MD[[#This Row],[md_prf_zukunft]],"")</f>
        <v/>
      </c>
      <c r="P313" s="296" t="str">
        <f>IF(tab_MD[[#This Row],[md_prf_erg]]="ja",tab_MD[[#This Row],[md_zuwf_bisher]],IF(tab_MD[[#This Row],[md_prf_erg]]="nein",0,IF(tab_MD[[#This Row],[md_prf_erg]]="teilweise",-1,"")))</f>
        <v/>
      </c>
      <c r="Q313" s="296" t="str">
        <f>IF(tab_MD[[#This Row],[md_prf_erg]]="ja",tab_MD[[#This Row],[md_zuwf_zukunft]],IF(tab_MD[[#This Row],[md_prf_erg]]="nein",0,IF(tab_MD[[#This Row],[md_prf_erg]]="teilweise",-1,"")))</f>
        <v/>
      </c>
      <c r="R313" s="110"/>
      <c r="S313" s="109" t="b">
        <f>AND(OR(AND(tab_MD[[#This Row],[md_zuwf_bisher]]="",tab_MD[[#This Row],[md_zuwf_zukunft]]=""),AND(OR(tab_MD[[#This Row],[md_zuwf_bisher]]&lt;&gt;"",tab_MD[[#This Row],[md_zuwf_zukunft]]&lt;&gt;""),tab_MD[[#This Row],[md_prf_erg]]&lt;&gt;"")),tab_MD[[#This Row],[md_prf_bisher]]&lt;&gt;-1,tab_MD[[#This Row],[md_prf_zukunft]]&lt;&gt;-1)</f>
        <v>1</v>
      </c>
      <c r="T313" s="219" t="str">
        <f>IF(tab_MD[[#This Row],[md_gegenstand]]&lt;&gt;"",IF(SUM(tab_MD[[#This Row],[md_kosten_bisher]:[md_zuwf_zukunft]])&gt;0,"ja","nein"),"")</f>
        <v/>
      </c>
    </row>
    <row r="314" spans="1:20" ht="48" hidden="1" customHeight="1" x14ac:dyDescent="0.3">
      <c r="A314" s="90">
        <f t="shared" si="5"/>
        <v>312</v>
      </c>
      <c r="B314" s="195" t="str">
        <f>IFERROR(IF(tab_MP[[#This Row],[mp_gegenstand]]&lt;&gt;"",tab_MP[[#This Row],[mp_gegenstand]],""),"")</f>
        <v/>
      </c>
      <c r="C314" s="196" t="str">
        <f>IFERROR(IF(tab_MP[[#This Row],[mp_kategorie]]&lt;&gt;"",tab_MP[[#This Row],[mp_kategorie]],""),"")</f>
        <v/>
      </c>
      <c r="D314" s="196" t="str">
        <f>IFERROR(IF(tab_MP[[#This Row],[mp_subkategorie]]&lt;&gt;"",tab_MP[[#This Row],[mp_subkategorie]],""),"")</f>
        <v/>
      </c>
      <c r="E314" s="196" t="str">
        <f>IFERROR(IF(tab_MP[[#This Row],[mp_ort]]&lt;&gt;"",tab_MP[[#This Row],[mp_ort]],""),"")</f>
        <v/>
      </c>
      <c r="F314" s="369" t="str">
        <f>IFERROR(IF(tab_MP[[#This Row],[mp_beschreibung]]&lt;&gt;"",tab_MP[[#This Row],[mp_beschreibung]],""),"")</f>
        <v/>
      </c>
      <c r="G314" s="315" t="str">
        <f>IFERROR(IF(tab_MP[[#This Row],[prf_mp_ges]]&lt;&gt;"",tab_MP[[#This Row],[prf_mp_ges]],""),"")</f>
        <v/>
      </c>
      <c r="H314" s="362"/>
      <c r="I314" s="362"/>
      <c r="J314" s="363"/>
      <c r="K314" s="363"/>
      <c r="L314" s="208"/>
      <c r="M314" s="209"/>
      <c r="N314" s="106"/>
      <c r="O314" s="107" t="str">
        <f>IF(AND(tab_MD[[#This Row],[md_prf_erg]]&lt;&gt;"",tab_MD[[#This Row],[md_prf_bisher]]&gt;=0,tab_MD[[#This Row],[md_prf_zukunft]]&gt;=0),tab_MD[[#This Row],[md_prf_bisher]]+tab_MD[[#This Row],[md_prf_zukunft]],"")</f>
        <v/>
      </c>
      <c r="P314" s="297" t="str">
        <f>IF(tab_MD[[#This Row],[md_prf_erg]]="ja",tab_MD[[#This Row],[md_zuwf_bisher]],IF(tab_MD[[#This Row],[md_prf_erg]]="nein",0,IF(tab_MD[[#This Row],[md_prf_erg]]="teilweise",-1,"")))</f>
        <v/>
      </c>
      <c r="Q314" s="297" t="str">
        <f>IF(tab_MD[[#This Row],[md_prf_erg]]="ja",tab_MD[[#This Row],[md_zuwf_zukunft]],IF(tab_MD[[#This Row],[md_prf_erg]]="nein",0,IF(tab_MD[[#This Row],[md_prf_erg]]="teilweise",-1,"")))</f>
        <v/>
      </c>
      <c r="R314" s="110"/>
      <c r="S314" s="108" t="b">
        <f>AND(OR(AND(tab_MD[[#This Row],[md_zuwf_bisher]]="",tab_MD[[#This Row],[md_zuwf_zukunft]]=""),AND(OR(tab_MD[[#This Row],[md_zuwf_bisher]]&lt;&gt;"",tab_MD[[#This Row],[md_zuwf_zukunft]]&lt;&gt;""),tab_MD[[#This Row],[md_prf_erg]]&lt;&gt;"")),tab_MD[[#This Row],[md_prf_bisher]]&lt;&gt;-1,tab_MD[[#This Row],[md_prf_zukunft]]&lt;&gt;-1)</f>
        <v>1</v>
      </c>
      <c r="T314" s="219" t="str">
        <f>IF(tab_MD[[#This Row],[md_gegenstand]]&lt;&gt;"",IF(SUM(tab_MD[[#This Row],[md_kosten_bisher]:[md_zuwf_zukunft]])&gt;0,"ja","nein"),"")</f>
        <v/>
      </c>
    </row>
    <row r="315" spans="1:20" ht="48" hidden="1" customHeight="1" x14ac:dyDescent="0.3">
      <c r="A315" s="90">
        <f t="shared" si="5"/>
        <v>313</v>
      </c>
      <c r="B315" s="195" t="str">
        <f>IFERROR(IF(tab_MP[[#This Row],[mp_gegenstand]]&lt;&gt;"",tab_MP[[#This Row],[mp_gegenstand]],""),"")</f>
        <v/>
      </c>
      <c r="C315" s="196" t="str">
        <f>IFERROR(IF(tab_MP[[#This Row],[mp_kategorie]]&lt;&gt;"",tab_MP[[#This Row],[mp_kategorie]],""),"")</f>
        <v/>
      </c>
      <c r="D315" s="196" t="str">
        <f>IFERROR(IF(tab_MP[[#This Row],[mp_subkategorie]]&lt;&gt;"",tab_MP[[#This Row],[mp_subkategorie]],""),"")</f>
        <v/>
      </c>
      <c r="E315" s="196" t="str">
        <f>IFERROR(IF(tab_MP[[#This Row],[mp_ort]]&lt;&gt;"",tab_MP[[#This Row],[mp_ort]],""),"")</f>
        <v/>
      </c>
      <c r="F315" s="369" t="str">
        <f>IFERROR(IF(tab_MP[[#This Row],[mp_beschreibung]]&lt;&gt;"",tab_MP[[#This Row],[mp_beschreibung]],""),"")</f>
        <v/>
      </c>
      <c r="G315" s="315" t="str">
        <f>IFERROR(IF(tab_MP[[#This Row],[prf_mp_ges]]&lt;&gt;"",tab_MP[[#This Row],[prf_mp_ges]],""),"")</f>
        <v/>
      </c>
      <c r="H315" s="362"/>
      <c r="I315" s="362"/>
      <c r="J315" s="363"/>
      <c r="K315" s="363"/>
      <c r="L315" s="208"/>
      <c r="M315" s="209"/>
      <c r="N315" s="103"/>
      <c r="O315" s="104" t="str">
        <f>IF(AND(tab_MD[[#This Row],[md_prf_erg]]&lt;&gt;"",tab_MD[[#This Row],[md_prf_bisher]]&gt;=0,tab_MD[[#This Row],[md_prf_zukunft]]&gt;=0),tab_MD[[#This Row],[md_prf_bisher]]+tab_MD[[#This Row],[md_prf_zukunft]],"")</f>
        <v/>
      </c>
      <c r="P315" s="296" t="str">
        <f>IF(tab_MD[[#This Row],[md_prf_erg]]="ja",tab_MD[[#This Row],[md_zuwf_bisher]],IF(tab_MD[[#This Row],[md_prf_erg]]="nein",0,IF(tab_MD[[#This Row],[md_prf_erg]]="teilweise",-1,"")))</f>
        <v/>
      </c>
      <c r="Q315" s="296" t="str">
        <f>IF(tab_MD[[#This Row],[md_prf_erg]]="ja",tab_MD[[#This Row],[md_zuwf_zukunft]],IF(tab_MD[[#This Row],[md_prf_erg]]="nein",0,IF(tab_MD[[#This Row],[md_prf_erg]]="teilweise",-1,"")))</f>
        <v/>
      </c>
      <c r="R315" s="110"/>
      <c r="S315" s="109" t="b">
        <f>AND(OR(AND(tab_MD[[#This Row],[md_zuwf_bisher]]="",tab_MD[[#This Row],[md_zuwf_zukunft]]=""),AND(OR(tab_MD[[#This Row],[md_zuwf_bisher]]&lt;&gt;"",tab_MD[[#This Row],[md_zuwf_zukunft]]&lt;&gt;""),tab_MD[[#This Row],[md_prf_erg]]&lt;&gt;"")),tab_MD[[#This Row],[md_prf_bisher]]&lt;&gt;-1,tab_MD[[#This Row],[md_prf_zukunft]]&lt;&gt;-1)</f>
        <v>1</v>
      </c>
      <c r="T315" s="219" t="str">
        <f>IF(tab_MD[[#This Row],[md_gegenstand]]&lt;&gt;"",IF(SUM(tab_MD[[#This Row],[md_kosten_bisher]:[md_zuwf_zukunft]])&gt;0,"ja","nein"),"")</f>
        <v/>
      </c>
    </row>
    <row r="316" spans="1:20" ht="48" hidden="1" customHeight="1" x14ac:dyDescent="0.3">
      <c r="A316" s="90">
        <f t="shared" si="5"/>
        <v>314</v>
      </c>
      <c r="B316" s="195" t="str">
        <f>IFERROR(IF(tab_MP[[#This Row],[mp_gegenstand]]&lt;&gt;"",tab_MP[[#This Row],[mp_gegenstand]],""),"")</f>
        <v/>
      </c>
      <c r="C316" s="196" t="str">
        <f>IFERROR(IF(tab_MP[[#This Row],[mp_kategorie]]&lt;&gt;"",tab_MP[[#This Row],[mp_kategorie]],""),"")</f>
        <v/>
      </c>
      <c r="D316" s="196" t="str">
        <f>IFERROR(IF(tab_MP[[#This Row],[mp_subkategorie]]&lt;&gt;"",tab_MP[[#This Row],[mp_subkategorie]],""),"")</f>
        <v/>
      </c>
      <c r="E316" s="196" t="str">
        <f>IFERROR(IF(tab_MP[[#This Row],[mp_ort]]&lt;&gt;"",tab_MP[[#This Row],[mp_ort]],""),"")</f>
        <v/>
      </c>
      <c r="F316" s="369" t="str">
        <f>IFERROR(IF(tab_MP[[#This Row],[mp_beschreibung]]&lt;&gt;"",tab_MP[[#This Row],[mp_beschreibung]],""),"")</f>
        <v/>
      </c>
      <c r="G316" s="315" t="str">
        <f>IFERROR(IF(tab_MP[[#This Row],[prf_mp_ges]]&lt;&gt;"",tab_MP[[#This Row],[prf_mp_ges]],""),"")</f>
        <v/>
      </c>
      <c r="H316" s="362"/>
      <c r="I316" s="362"/>
      <c r="J316" s="363"/>
      <c r="K316" s="363"/>
      <c r="L316" s="208"/>
      <c r="M316" s="209"/>
      <c r="N316" s="106"/>
      <c r="O316" s="107" t="str">
        <f>IF(AND(tab_MD[[#This Row],[md_prf_erg]]&lt;&gt;"",tab_MD[[#This Row],[md_prf_bisher]]&gt;=0,tab_MD[[#This Row],[md_prf_zukunft]]&gt;=0),tab_MD[[#This Row],[md_prf_bisher]]+tab_MD[[#This Row],[md_prf_zukunft]],"")</f>
        <v/>
      </c>
      <c r="P316" s="297" t="str">
        <f>IF(tab_MD[[#This Row],[md_prf_erg]]="ja",tab_MD[[#This Row],[md_zuwf_bisher]],IF(tab_MD[[#This Row],[md_prf_erg]]="nein",0,IF(tab_MD[[#This Row],[md_prf_erg]]="teilweise",-1,"")))</f>
        <v/>
      </c>
      <c r="Q316" s="297" t="str">
        <f>IF(tab_MD[[#This Row],[md_prf_erg]]="ja",tab_MD[[#This Row],[md_zuwf_zukunft]],IF(tab_MD[[#This Row],[md_prf_erg]]="nein",0,IF(tab_MD[[#This Row],[md_prf_erg]]="teilweise",-1,"")))</f>
        <v/>
      </c>
      <c r="R316" s="110"/>
      <c r="S316" s="108" t="b">
        <f>AND(OR(AND(tab_MD[[#This Row],[md_zuwf_bisher]]="",tab_MD[[#This Row],[md_zuwf_zukunft]]=""),AND(OR(tab_MD[[#This Row],[md_zuwf_bisher]]&lt;&gt;"",tab_MD[[#This Row],[md_zuwf_zukunft]]&lt;&gt;""),tab_MD[[#This Row],[md_prf_erg]]&lt;&gt;"")),tab_MD[[#This Row],[md_prf_bisher]]&lt;&gt;-1,tab_MD[[#This Row],[md_prf_zukunft]]&lt;&gt;-1)</f>
        <v>1</v>
      </c>
      <c r="T316" s="219" t="str">
        <f>IF(tab_MD[[#This Row],[md_gegenstand]]&lt;&gt;"",IF(SUM(tab_MD[[#This Row],[md_kosten_bisher]:[md_zuwf_zukunft]])&gt;0,"ja","nein"),"")</f>
        <v/>
      </c>
    </row>
    <row r="317" spans="1:20" ht="48" hidden="1" customHeight="1" x14ac:dyDescent="0.3">
      <c r="A317" s="90">
        <f t="shared" si="5"/>
        <v>315</v>
      </c>
      <c r="B317" s="195" t="str">
        <f>IFERROR(IF(tab_MP[[#This Row],[mp_gegenstand]]&lt;&gt;"",tab_MP[[#This Row],[mp_gegenstand]],""),"")</f>
        <v/>
      </c>
      <c r="C317" s="196" t="str">
        <f>IFERROR(IF(tab_MP[[#This Row],[mp_kategorie]]&lt;&gt;"",tab_MP[[#This Row],[mp_kategorie]],""),"")</f>
        <v/>
      </c>
      <c r="D317" s="196" t="str">
        <f>IFERROR(IF(tab_MP[[#This Row],[mp_subkategorie]]&lt;&gt;"",tab_MP[[#This Row],[mp_subkategorie]],""),"")</f>
        <v/>
      </c>
      <c r="E317" s="196" t="str">
        <f>IFERROR(IF(tab_MP[[#This Row],[mp_ort]]&lt;&gt;"",tab_MP[[#This Row],[mp_ort]],""),"")</f>
        <v/>
      </c>
      <c r="F317" s="369" t="str">
        <f>IFERROR(IF(tab_MP[[#This Row],[mp_beschreibung]]&lt;&gt;"",tab_MP[[#This Row],[mp_beschreibung]],""),"")</f>
        <v/>
      </c>
      <c r="G317" s="315" t="str">
        <f>IFERROR(IF(tab_MP[[#This Row],[prf_mp_ges]]&lt;&gt;"",tab_MP[[#This Row],[prf_mp_ges]],""),"")</f>
        <v/>
      </c>
      <c r="H317" s="362"/>
      <c r="I317" s="362"/>
      <c r="J317" s="363"/>
      <c r="K317" s="363"/>
      <c r="L317" s="208"/>
      <c r="M317" s="209"/>
      <c r="N317" s="103"/>
      <c r="O317" s="104" t="str">
        <f>IF(AND(tab_MD[[#This Row],[md_prf_erg]]&lt;&gt;"",tab_MD[[#This Row],[md_prf_bisher]]&gt;=0,tab_MD[[#This Row],[md_prf_zukunft]]&gt;=0),tab_MD[[#This Row],[md_prf_bisher]]+tab_MD[[#This Row],[md_prf_zukunft]],"")</f>
        <v/>
      </c>
      <c r="P317" s="296" t="str">
        <f>IF(tab_MD[[#This Row],[md_prf_erg]]="ja",tab_MD[[#This Row],[md_zuwf_bisher]],IF(tab_MD[[#This Row],[md_prf_erg]]="nein",0,IF(tab_MD[[#This Row],[md_prf_erg]]="teilweise",-1,"")))</f>
        <v/>
      </c>
      <c r="Q317" s="296" t="str">
        <f>IF(tab_MD[[#This Row],[md_prf_erg]]="ja",tab_MD[[#This Row],[md_zuwf_zukunft]],IF(tab_MD[[#This Row],[md_prf_erg]]="nein",0,IF(tab_MD[[#This Row],[md_prf_erg]]="teilweise",-1,"")))</f>
        <v/>
      </c>
      <c r="R317" s="110"/>
      <c r="S317" s="109" t="b">
        <f>AND(OR(AND(tab_MD[[#This Row],[md_zuwf_bisher]]="",tab_MD[[#This Row],[md_zuwf_zukunft]]=""),AND(OR(tab_MD[[#This Row],[md_zuwf_bisher]]&lt;&gt;"",tab_MD[[#This Row],[md_zuwf_zukunft]]&lt;&gt;""),tab_MD[[#This Row],[md_prf_erg]]&lt;&gt;"")),tab_MD[[#This Row],[md_prf_bisher]]&lt;&gt;-1,tab_MD[[#This Row],[md_prf_zukunft]]&lt;&gt;-1)</f>
        <v>1</v>
      </c>
      <c r="T317" s="219" t="str">
        <f>IF(tab_MD[[#This Row],[md_gegenstand]]&lt;&gt;"",IF(SUM(tab_MD[[#This Row],[md_kosten_bisher]:[md_zuwf_zukunft]])&gt;0,"ja","nein"),"")</f>
        <v/>
      </c>
    </row>
    <row r="318" spans="1:20" ht="48" hidden="1" customHeight="1" x14ac:dyDescent="0.3">
      <c r="A318" s="90">
        <f t="shared" si="5"/>
        <v>316</v>
      </c>
      <c r="B318" s="195" t="str">
        <f>IFERROR(IF(tab_MP[[#This Row],[mp_gegenstand]]&lt;&gt;"",tab_MP[[#This Row],[mp_gegenstand]],""),"")</f>
        <v/>
      </c>
      <c r="C318" s="196" t="str">
        <f>IFERROR(IF(tab_MP[[#This Row],[mp_kategorie]]&lt;&gt;"",tab_MP[[#This Row],[mp_kategorie]],""),"")</f>
        <v/>
      </c>
      <c r="D318" s="196" t="str">
        <f>IFERROR(IF(tab_MP[[#This Row],[mp_subkategorie]]&lt;&gt;"",tab_MP[[#This Row],[mp_subkategorie]],""),"")</f>
        <v/>
      </c>
      <c r="E318" s="196" t="str">
        <f>IFERROR(IF(tab_MP[[#This Row],[mp_ort]]&lt;&gt;"",tab_MP[[#This Row],[mp_ort]],""),"")</f>
        <v/>
      </c>
      <c r="F318" s="369" t="str">
        <f>IFERROR(IF(tab_MP[[#This Row],[mp_beschreibung]]&lt;&gt;"",tab_MP[[#This Row],[mp_beschreibung]],""),"")</f>
        <v/>
      </c>
      <c r="G318" s="315" t="str">
        <f>IFERROR(IF(tab_MP[[#This Row],[prf_mp_ges]]&lt;&gt;"",tab_MP[[#This Row],[prf_mp_ges]],""),"")</f>
        <v/>
      </c>
      <c r="H318" s="362"/>
      <c r="I318" s="362"/>
      <c r="J318" s="363"/>
      <c r="K318" s="363"/>
      <c r="L318" s="208"/>
      <c r="M318" s="209"/>
      <c r="N318" s="106"/>
      <c r="O318" s="107" t="str">
        <f>IF(AND(tab_MD[[#This Row],[md_prf_erg]]&lt;&gt;"",tab_MD[[#This Row],[md_prf_bisher]]&gt;=0,tab_MD[[#This Row],[md_prf_zukunft]]&gt;=0),tab_MD[[#This Row],[md_prf_bisher]]+tab_MD[[#This Row],[md_prf_zukunft]],"")</f>
        <v/>
      </c>
      <c r="P318" s="297" t="str">
        <f>IF(tab_MD[[#This Row],[md_prf_erg]]="ja",tab_MD[[#This Row],[md_zuwf_bisher]],IF(tab_MD[[#This Row],[md_prf_erg]]="nein",0,IF(tab_MD[[#This Row],[md_prf_erg]]="teilweise",-1,"")))</f>
        <v/>
      </c>
      <c r="Q318" s="297" t="str">
        <f>IF(tab_MD[[#This Row],[md_prf_erg]]="ja",tab_MD[[#This Row],[md_zuwf_zukunft]],IF(tab_MD[[#This Row],[md_prf_erg]]="nein",0,IF(tab_MD[[#This Row],[md_prf_erg]]="teilweise",-1,"")))</f>
        <v/>
      </c>
      <c r="R318" s="110"/>
      <c r="S318" s="108" t="b">
        <f>AND(OR(AND(tab_MD[[#This Row],[md_zuwf_bisher]]="",tab_MD[[#This Row],[md_zuwf_zukunft]]=""),AND(OR(tab_MD[[#This Row],[md_zuwf_bisher]]&lt;&gt;"",tab_MD[[#This Row],[md_zuwf_zukunft]]&lt;&gt;""),tab_MD[[#This Row],[md_prf_erg]]&lt;&gt;"")),tab_MD[[#This Row],[md_prf_bisher]]&lt;&gt;-1,tab_MD[[#This Row],[md_prf_zukunft]]&lt;&gt;-1)</f>
        <v>1</v>
      </c>
      <c r="T318" s="219" t="str">
        <f>IF(tab_MD[[#This Row],[md_gegenstand]]&lt;&gt;"",IF(SUM(tab_MD[[#This Row],[md_kosten_bisher]:[md_zuwf_zukunft]])&gt;0,"ja","nein"),"")</f>
        <v/>
      </c>
    </row>
    <row r="319" spans="1:20" ht="48" hidden="1" customHeight="1" x14ac:dyDescent="0.3">
      <c r="A319" s="90">
        <f t="shared" si="5"/>
        <v>317</v>
      </c>
      <c r="B319" s="195" t="str">
        <f>IFERROR(IF(tab_MP[[#This Row],[mp_gegenstand]]&lt;&gt;"",tab_MP[[#This Row],[mp_gegenstand]],""),"")</f>
        <v/>
      </c>
      <c r="C319" s="196" t="str">
        <f>IFERROR(IF(tab_MP[[#This Row],[mp_kategorie]]&lt;&gt;"",tab_MP[[#This Row],[mp_kategorie]],""),"")</f>
        <v/>
      </c>
      <c r="D319" s="196" t="str">
        <f>IFERROR(IF(tab_MP[[#This Row],[mp_subkategorie]]&lt;&gt;"",tab_MP[[#This Row],[mp_subkategorie]],""),"")</f>
        <v/>
      </c>
      <c r="E319" s="196" t="str">
        <f>IFERROR(IF(tab_MP[[#This Row],[mp_ort]]&lt;&gt;"",tab_MP[[#This Row],[mp_ort]],""),"")</f>
        <v/>
      </c>
      <c r="F319" s="369" t="str">
        <f>IFERROR(IF(tab_MP[[#This Row],[mp_beschreibung]]&lt;&gt;"",tab_MP[[#This Row],[mp_beschreibung]],""),"")</f>
        <v/>
      </c>
      <c r="G319" s="315" t="str">
        <f>IFERROR(IF(tab_MP[[#This Row],[prf_mp_ges]]&lt;&gt;"",tab_MP[[#This Row],[prf_mp_ges]],""),"")</f>
        <v/>
      </c>
      <c r="H319" s="362"/>
      <c r="I319" s="362"/>
      <c r="J319" s="363"/>
      <c r="K319" s="363"/>
      <c r="L319" s="208"/>
      <c r="M319" s="209"/>
      <c r="N319" s="103"/>
      <c r="O319" s="104" t="str">
        <f>IF(AND(tab_MD[[#This Row],[md_prf_erg]]&lt;&gt;"",tab_MD[[#This Row],[md_prf_bisher]]&gt;=0,tab_MD[[#This Row],[md_prf_zukunft]]&gt;=0),tab_MD[[#This Row],[md_prf_bisher]]+tab_MD[[#This Row],[md_prf_zukunft]],"")</f>
        <v/>
      </c>
      <c r="P319" s="296" t="str">
        <f>IF(tab_MD[[#This Row],[md_prf_erg]]="ja",tab_MD[[#This Row],[md_zuwf_bisher]],IF(tab_MD[[#This Row],[md_prf_erg]]="nein",0,IF(tab_MD[[#This Row],[md_prf_erg]]="teilweise",-1,"")))</f>
        <v/>
      </c>
      <c r="Q319" s="296" t="str">
        <f>IF(tab_MD[[#This Row],[md_prf_erg]]="ja",tab_MD[[#This Row],[md_zuwf_zukunft]],IF(tab_MD[[#This Row],[md_prf_erg]]="nein",0,IF(tab_MD[[#This Row],[md_prf_erg]]="teilweise",-1,"")))</f>
        <v/>
      </c>
      <c r="R319" s="110"/>
      <c r="S319" s="109" t="b">
        <f>AND(OR(AND(tab_MD[[#This Row],[md_zuwf_bisher]]="",tab_MD[[#This Row],[md_zuwf_zukunft]]=""),AND(OR(tab_MD[[#This Row],[md_zuwf_bisher]]&lt;&gt;"",tab_MD[[#This Row],[md_zuwf_zukunft]]&lt;&gt;""),tab_MD[[#This Row],[md_prf_erg]]&lt;&gt;"")),tab_MD[[#This Row],[md_prf_bisher]]&lt;&gt;-1,tab_MD[[#This Row],[md_prf_zukunft]]&lt;&gt;-1)</f>
        <v>1</v>
      </c>
      <c r="T319" s="219" t="str">
        <f>IF(tab_MD[[#This Row],[md_gegenstand]]&lt;&gt;"",IF(SUM(tab_MD[[#This Row],[md_kosten_bisher]:[md_zuwf_zukunft]])&gt;0,"ja","nein"),"")</f>
        <v/>
      </c>
    </row>
    <row r="320" spans="1:20" ht="48" hidden="1" customHeight="1" x14ac:dyDescent="0.3">
      <c r="A320" s="90">
        <f t="shared" si="5"/>
        <v>318</v>
      </c>
      <c r="B320" s="195" t="str">
        <f>IFERROR(IF(tab_MP[[#This Row],[mp_gegenstand]]&lt;&gt;"",tab_MP[[#This Row],[mp_gegenstand]],""),"")</f>
        <v/>
      </c>
      <c r="C320" s="196" t="str">
        <f>IFERROR(IF(tab_MP[[#This Row],[mp_kategorie]]&lt;&gt;"",tab_MP[[#This Row],[mp_kategorie]],""),"")</f>
        <v/>
      </c>
      <c r="D320" s="196" t="str">
        <f>IFERROR(IF(tab_MP[[#This Row],[mp_subkategorie]]&lt;&gt;"",tab_MP[[#This Row],[mp_subkategorie]],""),"")</f>
        <v/>
      </c>
      <c r="E320" s="196" t="str">
        <f>IFERROR(IF(tab_MP[[#This Row],[mp_ort]]&lt;&gt;"",tab_MP[[#This Row],[mp_ort]],""),"")</f>
        <v/>
      </c>
      <c r="F320" s="369" t="str">
        <f>IFERROR(IF(tab_MP[[#This Row],[mp_beschreibung]]&lt;&gt;"",tab_MP[[#This Row],[mp_beschreibung]],""),"")</f>
        <v/>
      </c>
      <c r="G320" s="315" t="str">
        <f>IFERROR(IF(tab_MP[[#This Row],[prf_mp_ges]]&lt;&gt;"",tab_MP[[#This Row],[prf_mp_ges]],""),"")</f>
        <v/>
      </c>
      <c r="H320" s="362"/>
      <c r="I320" s="362"/>
      <c r="J320" s="363"/>
      <c r="K320" s="363"/>
      <c r="L320" s="208"/>
      <c r="M320" s="209"/>
      <c r="N320" s="106"/>
      <c r="O320" s="107" t="str">
        <f>IF(AND(tab_MD[[#This Row],[md_prf_erg]]&lt;&gt;"",tab_MD[[#This Row],[md_prf_bisher]]&gt;=0,tab_MD[[#This Row],[md_prf_zukunft]]&gt;=0),tab_MD[[#This Row],[md_prf_bisher]]+tab_MD[[#This Row],[md_prf_zukunft]],"")</f>
        <v/>
      </c>
      <c r="P320" s="297" t="str">
        <f>IF(tab_MD[[#This Row],[md_prf_erg]]="ja",tab_MD[[#This Row],[md_zuwf_bisher]],IF(tab_MD[[#This Row],[md_prf_erg]]="nein",0,IF(tab_MD[[#This Row],[md_prf_erg]]="teilweise",-1,"")))</f>
        <v/>
      </c>
      <c r="Q320" s="297" t="str">
        <f>IF(tab_MD[[#This Row],[md_prf_erg]]="ja",tab_MD[[#This Row],[md_zuwf_zukunft]],IF(tab_MD[[#This Row],[md_prf_erg]]="nein",0,IF(tab_MD[[#This Row],[md_prf_erg]]="teilweise",-1,"")))</f>
        <v/>
      </c>
      <c r="R320" s="110"/>
      <c r="S320" s="108" t="b">
        <f>AND(OR(AND(tab_MD[[#This Row],[md_zuwf_bisher]]="",tab_MD[[#This Row],[md_zuwf_zukunft]]=""),AND(OR(tab_MD[[#This Row],[md_zuwf_bisher]]&lt;&gt;"",tab_MD[[#This Row],[md_zuwf_zukunft]]&lt;&gt;""),tab_MD[[#This Row],[md_prf_erg]]&lt;&gt;"")),tab_MD[[#This Row],[md_prf_bisher]]&lt;&gt;-1,tab_MD[[#This Row],[md_prf_zukunft]]&lt;&gt;-1)</f>
        <v>1</v>
      </c>
      <c r="T320" s="219" t="str">
        <f>IF(tab_MD[[#This Row],[md_gegenstand]]&lt;&gt;"",IF(SUM(tab_MD[[#This Row],[md_kosten_bisher]:[md_zuwf_zukunft]])&gt;0,"ja","nein"),"")</f>
        <v/>
      </c>
    </row>
    <row r="321" spans="1:20" ht="48" hidden="1" customHeight="1" x14ac:dyDescent="0.3">
      <c r="A321" s="90">
        <f t="shared" si="5"/>
        <v>319</v>
      </c>
      <c r="B321" s="195" t="str">
        <f>IFERROR(IF(tab_MP[[#This Row],[mp_gegenstand]]&lt;&gt;"",tab_MP[[#This Row],[mp_gegenstand]],""),"")</f>
        <v/>
      </c>
      <c r="C321" s="196" t="str">
        <f>IFERROR(IF(tab_MP[[#This Row],[mp_kategorie]]&lt;&gt;"",tab_MP[[#This Row],[mp_kategorie]],""),"")</f>
        <v/>
      </c>
      <c r="D321" s="196" t="str">
        <f>IFERROR(IF(tab_MP[[#This Row],[mp_subkategorie]]&lt;&gt;"",tab_MP[[#This Row],[mp_subkategorie]],""),"")</f>
        <v/>
      </c>
      <c r="E321" s="196" t="str">
        <f>IFERROR(IF(tab_MP[[#This Row],[mp_ort]]&lt;&gt;"",tab_MP[[#This Row],[mp_ort]],""),"")</f>
        <v/>
      </c>
      <c r="F321" s="369" t="str">
        <f>IFERROR(IF(tab_MP[[#This Row],[mp_beschreibung]]&lt;&gt;"",tab_MP[[#This Row],[mp_beschreibung]],""),"")</f>
        <v/>
      </c>
      <c r="G321" s="315" t="str">
        <f>IFERROR(IF(tab_MP[[#This Row],[prf_mp_ges]]&lt;&gt;"",tab_MP[[#This Row],[prf_mp_ges]],""),"")</f>
        <v/>
      </c>
      <c r="H321" s="362"/>
      <c r="I321" s="362"/>
      <c r="J321" s="363"/>
      <c r="K321" s="363"/>
      <c r="L321" s="208"/>
      <c r="M321" s="209"/>
      <c r="N321" s="103"/>
      <c r="O321" s="104" t="str">
        <f>IF(AND(tab_MD[[#This Row],[md_prf_erg]]&lt;&gt;"",tab_MD[[#This Row],[md_prf_bisher]]&gt;=0,tab_MD[[#This Row],[md_prf_zukunft]]&gt;=0),tab_MD[[#This Row],[md_prf_bisher]]+tab_MD[[#This Row],[md_prf_zukunft]],"")</f>
        <v/>
      </c>
      <c r="P321" s="296" t="str">
        <f>IF(tab_MD[[#This Row],[md_prf_erg]]="ja",tab_MD[[#This Row],[md_zuwf_bisher]],IF(tab_MD[[#This Row],[md_prf_erg]]="nein",0,IF(tab_MD[[#This Row],[md_prf_erg]]="teilweise",-1,"")))</f>
        <v/>
      </c>
      <c r="Q321" s="296" t="str">
        <f>IF(tab_MD[[#This Row],[md_prf_erg]]="ja",tab_MD[[#This Row],[md_zuwf_zukunft]],IF(tab_MD[[#This Row],[md_prf_erg]]="nein",0,IF(tab_MD[[#This Row],[md_prf_erg]]="teilweise",-1,"")))</f>
        <v/>
      </c>
      <c r="R321" s="110"/>
      <c r="S321" s="109" t="b">
        <f>AND(OR(AND(tab_MD[[#This Row],[md_zuwf_bisher]]="",tab_MD[[#This Row],[md_zuwf_zukunft]]=""),AND(OR(tab_MD[[#This Row],[md_zuwf_bisher]]&lt;&gt;"",tab_MD[[#This Row],[md_zuwf_zukunft]]&lt;&gt;""),tab_MD[[#This Row],[md_prf_erg]]&lt;&gt;"")),tab_MD[[#This Row],[md_prf_bisher]]&lt;&gt;-1,tab_MD[[#This Row],[md_prf_zukunft]]&lt;&gt;-1)</f>
        <v>1</v>
      </c>
      <c r="T321" s="219" t="str">
        <f>IF(tab_MD[[#This Row],[md_gegenstand]]&lt;&gt;"",IF(SUM(tab_MD[[#This Row],[md_kosten_bisher]:[md_zuwf_zukunft]])&gt;0,"ja","nein"),"")</f>
        <v/>
      </c>
    </row>
    <row r="322" spans="1:20" ht="48" hidden="1" customHeight="1" x14ac:dyDescent="0.3">
      <c r="A322" s="90">
        <f t="shared" si="5"/>
        <v>320</v>
      </c>
      <c r="B322" s="195" t="str">
        <f>IFERROR(IF(tab_MP[[#This Row],[mp_gegenstand]]&lt;&gt;"",tab_MP[[#This Row],[mp_gegenstand]],""),"")</f>
        <v/>
      </c>
      <c r="C322" s="196" t="str">
        <f>IFERROR(IF(tab_MP[[#This Row],[mp_kategorie]]&lt;&gt;"",tab_MP[[#This Row],[mp_kategorie]],""),"")</f>
        <v/>
      </c>
      <c r="D322" s="196" t="str">
        <f>IFERROR(IF(tab_MP[[#This Row],[mp_subkategorie]]&lt;&gt;"",tab_MP[[#This Row],[mp_subkategorie]],""),"")</f>
        <v/>
      </c>
      <c r="E322" s="196" t="str">
        <f>IFERROR(IF(tab_MP[[#This Row],[mp_ort]]&lt;&gt;"",tab_MP[[#This Row],[mp_ort]],""),"")</f>
        <v/>
      </c>
      <c r="F322" s="369" t="str">
        <f>IFERROR(IF(tab_MP[[#This Row],[mp_beschreibung]]&lt;&gt;"",tab_MP[[#This Row],[mp_beschreibung]],""),"")</f>
        <v/>
      </c>
      <c r="G322" s="315" t="str">
        <f>IFERROR(IF(tab_MP[[#This Row],[prf_mp_ges]]&lt;&gt;"",tab_MP[[#This Row],[prf_mp_ges]],""),"")</f>
        <v/>
      </c>
      <c r="H322" s="362"/>
      <c r="I322" s="362"/>
      <c r="J322" s="363"/>
      <c r="K322" s="363"/>
      <c r="L322" s="208"/>
      <c r="M322" s="209"/>
      <c r="N322" s="106"/>
      <c r="O322" s="107" t="str">
        <f>IF(AND(tab_MD[[#This Row],[md_prf_erg]]&lt;&gt;"",tab_MD[[#This Row],[md_prf_bisher]]&gt;=0,tab_MD[[#This Row],[md_prf_zukunft]]&gt;=0),tab_MD[[#This Row],[md_prf_bisher]]+tab_MD[[#This Row],[md_prf_zukunft]],"")</f>
        <v/>
      </c>
      <c r="P322" s="297" t="str">
        <f>IF(tab_MD[[#This Row],[md_prf_erg]]="ja",tab_MD[[#This Row],[md_zuwf_bisher]],IF(tab_MD[[#This Row],[md_prf_erg]]="nein",0,IF(tab_MD[[#This Row],[md_prf_erg]]="teilweise",-1,"")))</f>
        <v/>
      </c>
      <c r="Q322" s="297" t="str">
        <f>IF(tab_MD[[#This Row],[md_prf_erg]]="ja",tab_MD[[#This Row],[md_zuwf_zukunft]],IF(tab_MD[[#This Row],[md_prf_erg]]="nein",0,IF(tab_MD[[#This Row],[md_prf_erg]]="teilweise",-1,"")))</f>
        <v/>
      </c>
      <c r="R322" s="110"/>
      <c r="S322" s="108" t="b">
        <f>AND(OR(AND(tab_MD[[#This Row],[md_zuwf_bisher]]="",tab_MD[[#This Row],[md_zuwf_zukunft]]=""),AND(OR(tab_MD[[#This Row],[md_zuwf_bisher]]&lt;&gt;"",tab_MD[[#This Row],[md_zuwf_zukunft]]&lt;&gt;""),tab_MD[[#This Row],[md_prf_erg]]&lt;&gt;"")),tab_MD[[#This Row],[md_prf_bisher]]&lt;&gt;-1,tab_MD[[#This Row],[md_prf_zukunft]]&lt;&gt;-1)</f>
        <v>1</v>
      </c>
      <c r="T322" s="219" t="str">
        <f>IF(tab_MD[[#This Row],[md_gegenstand]]&lt;&gt;"",IF(SUM(tab_MD[[#This Row],[md_kosten_bisher]:[md_zuwf_zukunft]])&gt;0,"ja","nein"),"")</f>
        <v/>
      </c>
    </row>
    <row r="323" spans="1:20" ht="48" hidden="1" customHeight="1" x14ac:dyDescent="0.3">
      <c r="A323" s="90">
        <f t="shared" si="5"/>
        <v>321</v>
      </c>
      <c r="B323" s="195" t="str">
        <f>IFERROR(IF(tab_MP[[#This Row],[mp_gegenstand]]&lt;&gt;"",tab_MP[[#This Row],[mp_gegenstand]],""),"")</f>
        <v/>
      </c>
      <c r="C323" s="196" t="str">
        <f>IFERROR(IF(tab_MP[[#This Row],[mp_kategorie]]&lt;&gt;"",tab_MP[[#This Row],[mp_kategorie]],""),"")</f>
        <v/>
      </c>
      <c r="D323" s="196" t="str">
        <f>IFERROR(IF(tab_MP[[#This Row],[mp_subkategorie]]&lt;&gt;"",tab_MP[[#This Row],[mp_subkategorie]],""),"")</f>
        <v/>
      </c>
      <c r="E323" s="196" t="str">
        <f>IFERROR(IF(tab_MP[[#This Row],[mp_ort]]&lt;&gt;"",tab_MP[[#This Row],[mp_ort]],""),"")</f>
        <v/>
      </c>
      <c r="F323" s="369" t="str">
        <f>IFERROR(IF(tab_MP[[#This Row],[mp_beschreibung]]&lt;&gt;"",tab_MP[[#This Row],[mp_beschreibung]],""),"")</f>
        <v/>
      </c>
      <c r="G323" s="315" t="str">
        <f>IFERROR(IF(tab_MP[[#This Row],[prf_mp_ges]]&lt;&gt;"",tab_MP[[#This Row],[prf_mp_ges]],""),"")</f>
        <v/>
      </c>
      <c r="H323" s="362"/>
      <c r="I323" s="362"/>
      <c r="J323" s="363"/>
      <c r="K323" s="363"/>
      <c r="L323" s="208"/>
      <c r="M323" s="209"/>
      <c r="N323" s="103"/>
      <c r="O323" s="104" t="str">
        <f>IF(AND(tab_MD[[#This Row],[md_prf_erg]]&lt;&gt;"",tab_MD[[#This Row],[md_prf_bisher]]&gt;=0,tab_MD[[#This Row],[md_prf_zukunft]]&gt;=0),tab_MD[[#This Row],[md_prf_bisher]]+tab_MD[[#This Row],[md_prf_zukunft]],"")</f>
        <v/>
      </c>
      <c r="P323" s="296" t="str">
        <f>IF(tab_MD[[#This Row],[md_prf_erg]]="ja",tab_MD[[#This Row],[md_zuwf_bisher]],IF(tab_MD[[#This Row],[md_prf_erg]]="nein",0,IF(tab_MD[[#This Row],[md_prf_erg]]="teilweise",-1,"")))</f>
        <v/>
      </c>
      <c r="Q323" s="296" t="str">
        <f>IF(tab_MD[[#This Row],[md_prf_erg]]="ja",tab_MD[[#This Row],[md_zuwf_zukunft]],IF(tab_MD[[#This Row],[md_prf_erg]]="nein",0,IF(tab_MD[[#This Row],[md_prf_erg]]="teilweise",-1,"")))</f>
        <v/>
      </c>
      <c r="R323" s="110"/>
      <c r="S323" s="109" t="b">
        <f>AND(OR(AND(tab_MD[[#This Row],[md_zuwf_bisher]]="",tab_MD[[#This Row],[md_zuwf_zukunft]]=""),AND(OR(tab_MD[[#This Row],[md_zuwf_bisher]]&lt;&gt;"",tab_MD[[#This Row],[md_zuwf_zukunft]]&lt;&gt;""),tab_MD[[#This Row],[md_prf_erg]]&lt;&gt;"")),tab_MD[[#This Row],[md_prf_bisher]]&lt;&gt;-1,tab_MD[[#This Row],[md_prf_zukunft]]&lt;&gt;-1)</f>
        <v>1</v>
      </c>
      <c r="T323" s="219" t="str">
        <f>IF(tab_MD[[#This Row],[md_gegenstand]]&lt;&gt;"",IF(SUM(tab_MD[[#This Row],[md_kosten_bisher]:[md_zuwf_zukunft]])&gt;0,"ja","nein"),"")</f>
        <v/>
      </c>
    </row>
    <row r="324" spans="1:20" ht="48" hidden="1" customHeight="1" x14ac:dyDescent="0.3">
      <c r="A324" s="90">
        <f t="shared" si="5"/>
        <v>322</v>
      </c>
      <c r="B324" s="195" t="str">
        <f>IFERROR(IF(tab_MP[[#This Row],[mp_gegenstand]]&lt;&gt;"",tab_MP[[#This Row],[mp_gegenstand]],""),"")</f>
        <v/>
      </c>
      <c r="C324" s="196" t="str">
        <f>IFERROR(IF(tab_MP[[#This Row],[mp_kategorie]]&lt;&gt;"",tab_MP[[#This Row],[mp_kategorie]],""),"")</f>
        <v/>
      </c>
      <c r="D324" s="196" t="str">
        <f>IFERROR(IF(tab_MP[[#This Row],[mp_subkategorie]]&lt;&gt;"",tab_MP[[#This Row],[mp_subkategorie]],""),"")</f>
        <v/>
      </c>
      <c r="E324" s="196" t="str">
        <f>IFERROR(IF(tab_MP[[#This Row],[mp_ort]]&lt;&gt;"",tab_MP[[#This Row],[mp_ort]],""),"")</f>
        <v/>
      </c>
      <c r="F324" s="369" t="str">
        <f>IFERROR(IF(tab_MP[[#This Row],[mp_beschreibung]]&lt;&gt;"",tab_MP[[#This Row],[mp_beschreibung]],""),"")</f>
        <v/>
      </c>
      <c r="G324" s="315" t="str">
        <f>IFERROR(IF(tab_MP[[#This Row],[prf_mp_ges]]&lt;&gt;"",tab_MP[[#This Row],[prf_mp_ges]],""),"")</f>
        <v/>
      </c>
      <c r="H324" s="362"/>
      <c r="I324" s="362"/>
      <c r="J324" s="363"/>
      <c r="K324" s="363"/>
      <c r="L324" s="208"/>
      <c r="M324" s="209"/>
      <c r="N324" s="106"/>
      <c r="O324" s="107" t="str">
        <f>IF(AND(tab_MD[[#This Row],[md_prf_erg]]&lt;&gt;"",tab_MD[[#This Row],[md_prf_bisher]]&gt;=0,tab_MD[[#This Row],[md_prf_zukunft]]&gt;=0),tab_MD[[#This Row],[md_prf_bisher]]+tab_MD[[#This Row],[md_prf_zukunft]],"")</f>
        <v/>
      </c>
      <c r="P324" s="297" t="str">
        <f>IF(tab_MD[[#This Row],[md_prf_erg]]="ja",tab_MD[[#This Row],[md_zuwf_bisher]],IF(tab_MD[[#This Row],[md_prf_erg]]="nein",0,IF(tab_MD[[#This Row],[md_prf_erg]]="teilweise",-1,"")))</f>
        <v/>
      </c>
      <c r="Q324" s="297" t="str">
        <f>IF(tab_MD[[#This Row],[md_prf_erg]]="ja",tab_MD[[#This Row],[md_zuwf_zukunft]],IF(tab_MD[[#This Row],[md_prf_erg]]="nein",0,IF(tab_MD[[#This Row],[md_prf_erg]]="teilweise",-1,"")))</f>
        <v/>
      </c>
      <c r="R324" s="110"/>
      <c r="S324" s="108" t="b">
        <f>AND(OR(AND(tab_MD[[#This Row],[md_zuwf_bisher]]="",tab_MD[[#This Row],[md_zuwf_zukunft]]=""),AND(OR(tab_MD[[#This Row],[md_zuwf_bisher]]&lt;&gt;"",tab_MD[[#This Row],[md_zuwf_zukunft]]&lt;&gt;""),tab_MD[[#This Row],[md_prf_erg]]&lt;&gt;"")),tab_MD[[#This Row],[md_prf_bisher]]&lt;&gt;-1,tab_MD[[#This Row],[md_prf_zukunft]]&lt;&gt;-1)</f>
        <v>1</v>
      </c>
      <c r="T324" s="219" t="str">
        <f>IF(tab_MD[[#This Row],[md_gegenstand]]&lt;&gt;"",IF(SUM(tab_MD[[#This Row],[md_kosten_bisher]:[md_zuwf_zukunft]])&gt;0,"ja","nein"),"")</f>
        <v/>
      </c>
    </row>
    <row r="325" spans="1:20" ht="48" hidden="1" customHeight="1" x14ac:dyDescent="0.3">
      <c r="A325" s="90">
        <f t="shared" si="5"/>
        <v>323</v>
      </c>
      <c r="B325" s="195" t="str">
        <f>IFERROR(IF(tab_MP[[#This Row],[mp_gegenstand]]&lt;&gt;"",tab_MP[[#This Row],[mp_gegenstand]],""),"")</f>
        <v/>
      </c>
      <c r="C325" s="196" t="str">
        <f>IFERROR(IF(tab_MP[[#This Row],[mp_kategorie]]&lt;&gt;"",tab_MP[[#This Row],[mp_kategorie]],""),"")</f>
        <v/>
      </c>
      <c r="D325" s="196" t="str">
        <f>IFERROR(IF(tab_MP[[#This Row],[mp_subkategorie]]&lt;&gt;"",tab_MP[[#This Row],[mp_subkategorie]],""),"")</f>
        <v/>
      </c>
      <c r="E325" s="196" t="str">
        <f>IFERROR(IF(tab_MP[[#This Row],[mp_ort]]&lt;&gt;"",tab_MP[[#This Row],[mp_ort]],""),"")</f>
        <v/>
      </c>
      <c r="F325" s="369" t="str">
        <f>IFERROR(IF(tab_MP[[#This Row],[mp_beschreibung]]&lt;&gt;"",tab_MP[[#This Row],[mp_beschreibung]],""),"")</f>
        <v/>
      </c>
      <c r="G325" s="315" t="str">
        <f>IFERROR(IF(tab_MP[[#This Row],[prf_mp_ges]]&lt;&gt;"",tab_MP[[#This Row],[prf_mp_ges]],""),"")</f>
        <v/>
      </c>
      <c r="H325" s="362"/>
      <c r="I325" s="362"/>
      <c r="J325" s="363"/>
      <c r="K325" s="363"/>
      <c r="L325" s="208"/>
      <c r="M325" s="209"/>
      <c r="N325" s="103"/>
      <c r="O325" s="104" t="str">
        <f>IF(AND(tab_MD[[#This Row],[md_prf_erg]]&lt;&gt;"",tab_MD[[#This Row],[md_prf_bisher]]&gt;=0,tab_MD[[#This Row],[md_prf_zukunft]]&gt;=0),tab_MD[[#This Row],[md_prf_bisher]]+tab_MD[[#This Row],[md_prf_zukunft]],"")</f>
        <v/>
      </c>
      <c r="P325" s="296" t="str">
        <f>IF(tab_MD[[#This Row],[md_prf_erg]]="ja",tab_MD[[#This Row],[md_zuwf_bisher]],IF(tab_MD[[#This Row],[md_prf_erg]]="nein",0,IF(tab_MD[[#This Row],[md_prf_erg]]="teilweise",-1,"")))</f>
        <v/>
      </c>
      <c r="Q325" s="296" t="str">
        <f>IF(tab_MD[[#This Row],[md_prf_erg]]="ja",tab_MD[[#This Row],[md_zuwf_zukunft]],IF(tab_MD[[#This Row],[md_prf_erg]]="nein",0,IF(tab_MD[[#This Row],[md_prf_erg]]="teilweise",-1,"")))</f>
        <v/>
      </c>
      <c r="R325" s="110"/>
      <c r="S325" s="109" t="b">
        <f>AND(OR(AND(tab_MD[[#This Row],[md_zuwf_bisher]]="",tab_MD[[#This Row],[md_zuwf_zukunft]]=""),AND(OR(tab_MD[[#This Row],[md_zuwf_bisher]]&lt;&gt;"",tab_MD[[#This Row],[md_zuwf_zukunft]]&lt;&gt;""),tab_MD[[#This Row],[md_prf_erg]]&lt;&gt;"")),tab_MD[[#This Row],[md_prf_bisher]]&lt;&gt;-1,tab_MD[[#This Row],[md_prf_zukunft]]&lt;&gt;-1)</f>
        <v>1</v>
      </c>
      <c r="T325" s="219" t="str">
        <f>IF(tab_MD[[#This Row],[md_gegenstand]]&lt;&gt;"",IF(SUM(tab_MD[[#This Row],[md_kosten_bisher]:[md_zuwf_zukunft]])&gt;0,"ja","nein"),"")</f>
        <v/>
      </c>
    </row>
    <row r="326" spans="1:20" ht="48" hidden="1" customHeight="1" x14ac:dyDescent="0.3">
      <c r="A326" s="90">
        <f t="shared" si="5"/>
        <v>324</v>
      </c>
      <c r="B326" s="195" t="str">
        <f>IFERROR(IF(tab_MP[[#This Row],[mp_gegenstand]]&lt;&gt;"",tab_MP[[#This Row],[mp_gegenstand]],""),"")</f>
        <v/>
      </c>
      <c r="C326" s="196" t="str">
        <f>IFERROR(IF(tab_MP[[#This Row],[mp_kategorie]]&lt;&gt;"",tab_MP[[#This Row],[mp_kategorie]],""),"")</f>
        <v/>
      </c>
      <c r="D326" s="196" t="str">
        <f>IFERROR(IF(tab_MP[[#This Row],[mp_subkategorie]]&lt;&gt;"",tab_MP[[#This Row],[mp_subkategorie]],""),"")</f>
        <v/>
      </c>
      <c r="E326" s="196" t="str">
        <f>IFERROR(IF(tab_MP[[#This Row],[mp_ort]]&lt;&gt;"",tab_MP[[#This Row],[mp_ort]],""),"")</f>
        <v/>
      </c>
      <c r="F326" s="369" t="str">
        <f>IFERROR(IF(tab_MP[[#This Row],[mp_beschreibung]]&lt;&gt;"",tab_MP[[#This Row],[mp_beschreibung]],""),"")</f>
        <v/>
      </c>
      <c r="G326" s="315" t="str">
        <f>IFERROR(IF(tab_MP[[#This Row],[prf_mp_ges]]&lt;&gt;"",tab_MP[[#This Row],[prf_mp_ges]],""),"")</f>
        <v/>
      </c>
      <c r="H326" s="362"/>
      <c r="I326" s="362"/>
      <c r="J326" s="363"/>
      <c r="K326" s="363"/>
      <c r="L326" s="208"/>
      <c r="M326" s="209"/>
      <c r="N326" s="106"/>
      <c r="O326" s="107" t="str">
        <f>IF(AND(tab_MD[[#This Row],[md_prf_erg]]&lt;&gt;"",tab_MD[[#This Row],[md_prf_bisher]]&gt;=0,tab_MD[[#This Row],[md_prf_zukunft]]&gt;=0),tab_MD[[#This Row],[md_prf_bisher]]+tab_MD[[#This Row],[md_prf_zukunft]],"")</f>
        <v/>
      </c>
      <c r="P326" s="297" t="str">
        <f>IF(tab_MD[[#This Row],[md_prf_erg]]="ja",tab_MD[[#This Row],[md_zuwf_bisher]],IF(tab_MD[[#This Row],[md_prf_erg]]="nein",0,IF(tab_MD[[#This Row],[md_prf_erg]]="teilweise",-1,"")))</f>
        <v/>
      </c>
      <c r="Q326" s="297" t="str">
        <f>IF(tab_MD[[#This Row],[md_prf_erg]]="ja",tab_MD[[#This Row],[md_zuwf_zukunft]],IF(tab_MD[[#This Row],[md_prf_erg]]="nein",0,IF(tab_MD[[#This Row],[md_prf_erg]]="teilweise",-1,"")))</f>
        <v/>
      </c>
      <c r="R326" s="110"/>
      <c r="S326" s="108" t="b">
        <f>AND(OR(AND(tab_MD[[#This Row],[md_zuwf_bisher]]="",tab_MD[[#This Row],[md_zuwf_zukunft]]=""),AND(OR(tab_MD[[#This Row],[md_zuwf_bisher]]&lt;&gt;"",tab_MD[[#This Row],[md_zuwf_zukunft]]&lt;&gt;""),tab_MD[[#This Row],[md_prf_erg]]&lt;&gt;"")),tab_MD[[#This Row],[md_prf_bisher]]&lt;&gt;-1,tab_MD[[#This Row],[md_prf_zukunft]]&lt;&gt;-1)</f>
        <v>1</v>
      </c>
      <c r="T326" s="219" t="str">
        <f>IF(tab_MD[[#This Row],[md_gegenstand]]&lt;&gt;"",IF(SUM(tab_MD[[#This Row],[md_kosten_bisher]:[md_zuwf_zukunft]])&gt;0,"ja","nein"),"")</f>
        <v/>
      </c>
    </row>
    <row r="327" spans="1:20" ht="48" hidden="1" customHeight="1" x14ac:dyDescent="0.3">
      <c r="A327" s="90">
        <f t="shared" si="5"/>
        <v>325</v>
      </c>
      <c r="B327" s="195" t="str">
        <f>IFERROR(IF(tab_MP[[#This Row],[mp_gegenstand]]&lt;&gt;"",tab_MP[[#This Row],[mp_gegenstand]],""),"")</f>
        <v/>
      </c>
      <c r="C327" s="196" t="str">
        <f>IFERROR(IF(tab_MP[[#This Row],[mp_kategorie]]&lt;&gt;"",tab_MP[[#This Row],[mp_kategorie]],""),"")</f>
        <v/>
      </c>
      <c r="D327" s="196" t="str">
        <f>IFERROR(IF(tab_MP[[#This Row],[mp_subkategorie]]&lt;&gt;"",tab_MP[[#This Row],[mp_subkategorie]],""),"")</f>
        <v/>
      </c>
      <c r="E327" s="196" t="str">
        <f>IFERROR(IF(tab_MP[[#This Row],[mp_ort]]&lt;&gt;"",tab_MP[[#This Row],[mp_ort]],""),"")</f>
        <v/>
      </c>
      <c r="F327" s="369" t="str">
        <f>IFERROR(IF(tab_MP[[#This Row],[mp_beschreibung]]&lt;&gt;"",tab_MP[[#This Row],[mp_beschreibung]],""),"")</f>
        <v/>
      </c>
      <c r="G327" s="315" t="str">
        <f>IFERROR(IF(tab_MP[[#This Row],[prf_mp_ges]]&lt;&gt;"",tab_MP[[#This Row],[prf_mp_ges]],""),"")</f>
        <v/>
      </c>
      <c r="H327" s="362"/>
      <c r="I327" s="362"/>
      <c r="J327" s="363"/>
      <c r="K327" s="363"/>
      <c r="L327" s="208"/>
      <c r="M327" s="209"/>
      <c r="N327" s="103"/>
      <c r="O327" s="104" t="str">
        <f>IF(AND(tab_MD[[#This Row],[md_prf_erg]]&lt;&gt;"",tab_MD[[#This Row],[md_prf_bisher]]&gt;=0,tab_MD[[#This Row],[md_prf_zukunft]]&gt;=0),tab_MD[[#This Row],[md_prf_bisher]]+tab_MD[[#This Row],[md_prf_zukunft]],"")</f>
        <v/>
      </c>
      <c r="P327" s="296" t="str">
        <f>IF(tab_MD[[#This Row],[md_prf_erg]]="ja",tab_MD[[#This Row],[md_zuwf_bisher]],IF(tab_MD[[#This Row],[md_prf_erg]]="nein",0,IF(tab_MD[[#This Row],[md_prf_erg]]="teilweise",-1,"")))</f>
        <v/>
      </c>
      <c r="Q327" s="296" t="str">
        <f>IF(tab_MD[[#This Row],[md_prf_erg]]="ja",tab_MD[[#This Row],[md_zuwf_zukunft]],IF(tab_MD[[#This Row],[md_prf_erg]]="nein",0,IF(tab_MD[[#This Row],[md_prf_erg]]="teilweise",-1,"")))</f>
        <v/>
      </c>
      <c r="R327" s="110"/>
      <c r="S327" s="109" t="b">
        <f>AND(OR(AND(tab_MD[[#This Row],[md_zuwf_bisher]]="",tab_MD[[#This Row],[md_zuwf_zukunft]]=""),AND(OR(tab_MD[[#This Row],[md_zuwf_bisher]]&lt;&gt;"",tab_MD[[#This Row],[md_zuwf_zukunft]]&lt;&gt;""),tab_MD[[#This Row],[md_prf_erg]]&lt;&gt;"")),tab_MD[[#This Row],[md_prf_bisher]]&lt;&gt;-1,tab_MD[[#This Row],[md_prf_zukunft]]&lt;&gt;-1)</f>
        <v>1</v>
      </c>
      <c r="T327" s="219" t="str">
        <f>IF(tab_MD[[#This Row],[md_gegenstand]]&lt;&gt;"",IF(SUM(tab_MD[[#This Row],[md_kosten_bisher]:[md_zuwf_zukunft]])&gt;0,"ja","nein"),"")</f>
        <v/>
      </c>
    </row>
    <row r="328" spans="1:20" ht="48" hidden="1" customHeight="1" x14ac:dyDescent="0.3">
      <c r="A328" s="90">
        <f t="shared" si="5"/>
        <v>326</v>
      </c>
      <c r="B328" s="195" t="str">
        <f>IFERROR(IF(tab_MP[[#This Row],[mp_gegenstand]]&lt;&gt;"",tab_MP[[#This Row],[mp_gegenstand]],""),"")</f>
        <v/>
      </c>
      <c r="C328" s="196" t="str">
        <f>IFERROR(IF(tab_MP[[#This Row],[mp_kategorie]]&lt;&gt;"",tab_MP[[#This Row],[mp_kategorie]],""),"")</f>
        <v/>
      </c>
      <c r="D328" s="196" t="str">
        <f>IFERROR(IF(tab_MP[[#This Row],[mp_subkategorie]]&lt;&gt;"",tab_MP[[#This Row],[mp_subkategorie]],""),"")</f>
        <v/>
      </c>
      <c r="E328" s="196" t="str">
        <f>IFERROR(IF(tab_MP[[#This Row],[mp_ort]]&lt;&gt;"",tab_MP[[#This Row],[mp_ort]],""),"")</f>
        <v/>
      </c>
      <c r="F328" s="369" t="str">
        <f>IFERROR(IF(tab_MP[[#This Row],[mp_beschreibung]]&lt;&gt;"",tab_MP[[#This Row],[mp_beschreibung]],""),"")</f>
        <v/>
      </c>
      <c r="G328" s="315" t="str">
        <f>IFERROR(IF(tab_MP[[#This Row],[prf_mp_ges]]&lt;&gt;"",tab_MP[[#This Row],[prf_mp_ges]],""),"")</f>
        <v/>
      </c>
      <c r="H328" s="362"/>
      <c r="I328" s="362"/>
      <c r="J328" s="363"/>
      <c r="K328" s="363"/>
      <c r="L328" s="208"/>
      <c r="M328" s="209"/>
      <c r="N328" s="106"/>
      <c r="O328" s="107" t="str">
        <f>IF(AND(tab_MD[[#This Row],[md_prf_erg]]&lt;&gt;"",tab_MD[[#This Row],[md_prf_bisher]]&gt;=0,tab_MD[[#This Row],[md_prf_zukunft]]&gt;=0),tab_MD[[#This Row],[md_prf_bisher]]+tab_MD[[#This Row],[md_prf_zukunft]],"")</f>
        <v/>
      </c>
      <c r="P328" s="297" t="str">
        <f>IF(tab_MD[[#This Row],[md_prf_erg]]="ja",tab_MD[[#This Row],[md_zuwf_bisher]],IF(tab_MD[[#This Row],[md_prf_erg]]="nein",0,IF(tab_MD[[#This Row],[md_prf_erg]]="teilweise",-1,"")))</f>
        <v/>
      </c>
      <c r="Q328" s="297" t="str">
        <f>IF(tab_MD[[#This Row],[md_prf_erg]]="ja",tab_MD[[#This Row],[md_zuwf_zukunft]],IF(tab_MD[[#This Row],[md_prf_erg]]="nein",0,IF(tab_MD[[#This Row],[md_prf_erg]]="teilweise",-1,"")))</f>
        <v/>
      </c>
      <c r="R328" s="110"/>
      <c r="S328" s="108" t="b">
        <f>AND(OR(AND(tab_MD[[#This Row],[md_zuwf_bisher]]="",tab_MD[[#This Row],[md_zuwf_zukunft]]=""),AND(OR(tab_MD[[#This Row],[md_zuwf_bisher]]&lt;&gt;"",tab_MD[[#This Row],[md_zuwf_zukunft]]&lt;&gt;""),tab_MD[[#This Row],[md_prf_erg]]&lt;&gt;"")),tab_MD[[#This Row],[md_prf_bisher]]&lt;&gt;-1,tab_MD[[#This Row],[md_prf_zukunft]]&lt;&gt;-1)</f>
        <v>1</v>
      </c>
      <c r="T328" s="219" t="str">
        <f>IF(tab_MD[[#This Row],[md_gegenstand]]&lt;&gt;"",IF(SUM(tab_MD[[#This Row],[md_kosten_bisher]:[md_zuwf_zukunft]])&gt;0,"ja","nein"),"")</f>
        <v/>
      </c>
    </row>
    <row r="329" spans="1:20" ht="48" hidden="1" customHeight="1" x14ac:dyDescent="0.3">
      <c r="A329" s="90">
        <f t="shared" si="5"/>
        <v>327</v>
      </c>
      <c r="B329" s="195" t="str">
        <f>IFERROR(IF(tab_MP[[#This Row],[mp_gegenstand]]&lt;&gt;"",tab_MP[[#This Row],[mp_gegenstand]],""),"")</f>
        <v/>
      </c>
      <c r="C329" s="196" t="str">
        <f>IFERROR(IF(tab_MP[[#This Row],[mp_kategorie]]&lt;&gt;"",tab_MP[[#This Row],[mp_kategorie]],""),"")</f>
        <v/>
      </c>
      <c r="D329" s="196" t="str">
        <f>IFERROR(IF(tab_MP[[#This Row],[mp_subkategorie]]&lt;&gt;"",tab_MP[[#This Row],[mp_subkategorie]],""),"")</f>
        <v/>
      </c>
      <c r="E329" s="196" t="str">
        <f>IFERROR(IF(tab_MP[[#This Row],[mp_ort]]&lt;&gt;"",tab_MP[[#This Row],[mp_ort]],""),"")</f>
        <v/>
      </c>
      <c r="F329" s="369" t="str">
        <f>IFERROR(IF(tab_MP[[#This Row],[mp_beschreibung]]&lt;&gt;"",tab_MP[[#This Row],[mp_beschreibung]],""),"")</f>
        <v/>
      </c>
      <c r="G329" s="315" t="str">
        <f>IFERROR(IF(tab_MP[[#This Row],[prf_mp_ges]]&lt;&gt;"",tab_MP[[#This Row],[prf_mp_ges]],""),"")</f>
        <v/>
      </c>
      <c r="H329" s="362"/>
      <c r="I329" s="362"/>
      <c r="J329" s="363"/>
      <c r="K329" s="363"/>
      <c r="L329" s="208"/>
      <c r="M329" s="209"/>
      <c r="N329" s="103"/>
      <c r="O329" s="104" t="str">
        <f>IF(AND(tab_MD[[#This Row],[md_prf_erg]]&lt;&gt;"",tab_MD[[#This Row],[md_prf_bisher]]&gt;=0,tab_MD[[#This Row],[md_prf_zukunft]]&gt;=0),tab_MD[[#This Row],[md_prf_bisher]]+tab_MD[[#This Row],[md_prf_zukunft]],"")</f>
        <v/>
      </c>
      <c r="P329" s="296" t="str">
        <f>IF(tab_MD[[#This Row],[md_prf_erg]]="ja",tab_MD[[#This Row],[md_zuwf_bisher]],IF(tab_MD[[#This Row],[md_prf_erg]]="nein",0,IF(tab_MD[[#This Row],[md_prf_erg]]="teilweise",-1,"")))</f>
        <v/>
      </c>
      <c r="Q329" s="296" t="str">
        <f>IF(tab_MD[[#This Row],[md_prf_erg]]="ja",tab_MD[[#This Row],[md_zuwf_zukunft]],IF(tab_MD[[#This Row],[md_prf_erg]]="nein",0,IF(tab_MD[[#This Row],[md_prf_erg]]="teilweise",-1,"")))</f>
        <v/>
      </c>
      <c r="R329" s="110"/>
      <c r="S329" s="109" t="b">
        <f>AND(OR(AND(tab_MD[[#This Row],[md_zuwf_bisher]]="",tab_MD[[#This Row],[md_zuwf_zukunft]]=""),AND(OR(tab_MD[[#This Row],[md_zuwf_bisher]]&lt;&gt;"",tab_MD[[#This Row],[md_zuwf_zukunft]]&lt;&gt;""),tab_MD[[#This Row],[md_prf_erg]]&lt;&gt;"")),tab_MD[[#This Row],[md_prf_bisher]]&lt;&gt;-1,tab_MD[[#This Row],[md_prf_zukunft]]&lt;&gt;-1)</f>
        <v>1</v>
      </c>
      <c r="T329" s="219" t="str">
        <f>IF(tab_MD[[#This Row],[md_gegenstand]]&lt;&gt;"",IF(SUM(tab_MD[[#This Row],[md_kosten_bisher]:[md_zuwf_zukunft]])&gt;0,"ja","nein"),"")</f>
        <v/>
      </c>
    </row>
    <row r="330" spans="1:20" ht="48" hidden="1" customHeight="1" x14ac:dyDescent="0.3">
      <c r="A330" s="90">
        <f t="shared" si="5"/>
        <v>328</v>
      </c>
      <c r="B330" s="195" t="str">
        <f>IFERROR(IF(tab_MP[[#This Row],[mp_gegenstand]]&lt;&gt;"",tab_MP[[#This Row],[mp_gegenstand]],""),"")</f>
        <v/>
      </c>
      <c r="C330" s="196" t="str">
        <f>IFERROR(IF(tab_MP[[#This Row],[mp_kategorie]]&lt;&gt;"",tab_MP[[#This Row],[mp_kategorie]],""),"")</f>
        <v/>
      </c>
      <c r="D330" s="196" t="str">
        <f>IFERROR(IF(tab_MP[[#This Row],[mp_subkategorie]]&lt;&gt;"",tab_MP[[#This Row],[mp_subkategorie]],""),"")</f>
        <v/>
      </c>
      <c r="E330" s="196" t="str">
        <f>IFERROR(IF(tab_MP[[#This Row],[mp_ort]]&lt;&gt;"",tab_MP[[#This Row],[mp_ort]],""),"")</f>
        <v/>
      </c>
      <c r="F330" s="369" t="str">
        <f>IFERROR(IF(tab_MP[[#This Row],[mp_beschreibung]]&lt;&gt;"",tab_MP[[#This Row],[mp_beschreibung]],""),"")</f>
        <v/>
      </c>
      <c r="G330" s="315" t="str">
        <f>IFERROR(IF(tab_MP[[#This Row],[prf_mp_ges]]&lt;&gt;"",tab_MP[[#This Row],[prf_mp_ges]],""),"")</f>
        <v/>
      </c>
      <c r="H330" s="362"/>
      <c r="I330" s="362"/>
      <c r="J330" s="363"/>
      <c r="K330" s="363"/>
      <c r="L330" s="208"/>
      <c r="M330" s="209"/>
      <c r="N330" s="106"/>
      <c r="O330" s="107" t="str">
        <f>IF(AND(tab_MD[[#This Row],[md_prf_erg]]&lt;&gt;"",tab_MD[[#This Row],[md_prf_bisher]]&gt;=0,tab_MD[[#This Row],[md_prf_zukunft]]&gt;=0),tab_MD[[#This Row],[md_prf_bisher]]+tab_MD[[#This Row],[md_prf_zukunft]],"")</f>
        <v/>
      </c>
      <c r="P330" s="297" t="str">
        <f>IF(tab_MD[[#This Row],[md_prf_erg]]="ja",tab_MD[[#This Row],[md_zuwf_bisher]],IF(tab_MD[[#This Row],[md_prf_erg]]="nein",0,IF(tab_MD[[#This Row],[md_prf_erg]]="teilweise",-1,"")))</f>
        <v/>
      </c>
      <c r="Q330" s="297" t="str">
        <f>IF(tab_MD[[#This Row],[md_prf_erg]]="ja",tab_MD[[#This Row],[md_zuwf_zukunft]],IF(tab_MD[[#This Row],[md_prf_erg]]="nein",0,IF(tab_MD[[#This Row],[md_prf_erg]]="teilweise",-1,"")))</f>
        <v/>
      </c>
      <c r="R330" s="110"/>
      <c r="S330" s="108" t="b">
        <f>AND(OR(AND(tab_MD[[#This Row],[md_zuwf_bisher]]="",tab_MD[[#This Row],[md_zuwf_zukunft]]=""),AND(OR(tab_MD[[#This Row],[md_zuwf_bisher]]&lt;&gt;"",tab_MD[[#This Row],[md_zuwf_zukunft]]&lt;&gt;""),tab_MD[[#This Row],[md_prf_erg]]&lt;&gt;"")),tab_MD[[#This Row],[md_prf_bisher]]&lt;&gt;-1,tab_MD[[#This Row],[md_prf_zukunft]]&lt;&gt;-1)</f>
        <v>1</v>
      </c>
      <c r="T330" s="219" t="str">
        <f>IF(tab_MD[[#This Row],[md_gegenstand]]&lt;&gt;"",IF(SUM(tab_MD[[#This Row],[md_kosten_bisher]:[md_zuwf_zukunft]])&gt;0,"ja","nein"),"")</f>
        <v/>
      </c>
    </row>
    <row r="331" spans="1:20" ht="48" hidden="1" customHeight="1" x14ac:dyDescent="0.3">
      <c r="A331" s="90">
        <f t="shared" si="5"/>
        <v>329</v>
      </c>
      <c r="B331" s="195" t="str">
        <f>IFERROR(IF(tab_MP[[#This Row],[mp_gegenstand]]&lt;&gt;"",tab_MP[[#This Row],[mp_gegenstand]],""),"")</f>
        <v/>
      </c>
      <c r="C331" s="196" t="str">
        <f>IFERROR(IF(tab_MP[[#This Row],[mp_kategorie]]&lt;&gt;"",tab_MP[[#This Row],[mp_kategorie]],""),"")</f>
        <v/>
      </c>
      <c r="D331" s="196" t="str">
        <f>IFERROR(IF(tab_MP[[#This Row],[mp_subkategorie]]&lt;&gt;"",tab_MP[[#This Row],[mp_subkategorie]],""),"")</f>
        <v/>
      </c>
      <c r="E331" s="196" t="str">
        <f>IFERROR(IF(tab_MP[[#This Row],[mp_ort]]&lt;&gt;"",tab_MP[[#This Row],[mp_ort]],""),"")</f>
        <v/>
      </c>
      <c r="F331" s="369" t="str">
        <f>IFERROR(IF(tab_MP[[#This Row],[mp_beschreibung]]&lt;&gt;"",tab_MP[[#This Row],[mp_beschreibung]],""),"")</f>
        <v/>
      </c>
      <c r="G331" s="315" t="str">
        <f>IFERROR(IF(tab_MP[[#This Row],[prf_mp_ges]]&lt;&gt;"",tab_MP[[#This Row],[prf_mp_ges]],""),"")</f>
        <v/>
      </c>
      <c r="H331" s="362"/>
      <c r="I331" s="362"/>
      <c r="J331" s="363"/>
      <c r="K331" s="363"/>
      <c r="L331" s="208"/>
      <c r="M331" s="209"/>
      <c r="N331" s="103"/>
      <c r="O331" s="104" t="str">
        <f>IF(AND(tab_MD[[#This Row],[md_prf_erg]]&lt;&gt;"",tab_MD[[#This Row],[md_prf_bisher]]&gt;=0,tab_MD[[#This Row],[md_prf_zukunft]]&gt;=0),tab_MD[[#This Row],[md_prf_bisher]]+tab_MD[[#This Row],[md_prf_zukunft]],"")</f>
        <v/>
      </c>
      <c r="P331" s="296" t="str">
        <f>IF(tab_MD[[#This Row],[md_prf_erg]]="ja",tab_MD[[#This Row],[md_zuwf_bisher]],IF(tab_MD[[#This Row],[md_prf_erg]]="nein",0,IF(tab_MD[[#This Row],[md_prf_erg]]="teilweise",-1,"")))</f>
        <v/>
      </c>
      <c r="Q331" s="296" t="str">
        <f>IF(tab_MD[[#This Row],[md_prf_erg]]="ja",tab_MD[[#This Row],[md_zuwf_zukunft]],IF(tab_MD[[#This Row],[md_prf_erg]]="nein",0,IF(tab_MD[[#This Row],[md_prf_erg]]="teilweise",-1,"")))</f>
        <v/>
      </c>
      <c r="R331" s="110"/>
      <c r="S331" s="109" t="b">
        <f>AND(OR(AND(tab_MD[[#This Row],[md_zuwf_bisher]]="",tab_MD[[#This Row],[md_zuwf_zukunft]]=""),AND(OR(tab_MD[[#This Row],[md_zuwf_bisher]]&lt;&gt;"",tab_MD[[#This Row],[md_zuwf_zukunft]]&lt;&gt;""),tab_MD[[#This Row],[md_prf_erg]]&lt;&gt;"")),tab_MD[[#This Row],[md_prf_bisher]]&lt;&gt;-1,tab_MD[[#This Row],[md_prf_zukunft]]&lt;&gt;-1)</f>
        <v>1</v>
      </c>
      <c r="T331" s="219" t="str">
        <f>IF(tab_MD[[#This Row],[md_gegenstand]]&lt;&gt;"",IF(SUM(tab_MD[[#This Row],[md_kosten_bisher]:[md_zuwf_zukunft]])&gt;0,"ja","nein"),"")</f>
        <v/>
      </c>
    </row>
    <row r="332" spans="1:20" ht="48" hidden="1" customHeight="1" x14ac:dyDescent="0.3">
      <c r="A332" s="90">
        <f t="shared" ref="A332:A395" si="6">ROW()-2</f>
        <v>330</v>
      </c>
      <c r="B332" s="195" t="str">
        <f>IFERROR(IF(tab_MP[[#This Row],[mp_gegenstand]]&lt;&gt;"",tab_MP[[#This Row],[mp_gegenstand]],""),"")</f>
        <v/>
      </c>
      <c r="C332" s="196" t="str">
        <f>IFERROR(IF(tab_MP[[#This Row],[mp_kategorie]]&lt;&gt;"",tab_MP[[#This Row],[mp_kategorie]],""),"")</f>
        <v/>
      </c>
      <c r="D332" s="196" t="str">
        <f>IFERROR(IF(tab_MP[[#This Row],[mp_subkategorie]]&lt;&gt;"",tab_MP[[#This Row],[mp_subkategorie]],""),"")</f>
        <v/>
      </c>
      <c r="E332" s="196" t="str">
        <f>IFERROR(IF(tab_MP[[#This Row],[mp_ort]]&lt;&gt;"",tab_MP[[#This Row],[mp_ort]],""),"")</f>
        <v/>
      </c>
      <c r="F332" s="369" t="str">
        <f>IFERROR(IF(tab_MP[[#This Row],[mp_beschreibung]]&lt;&gt;"",tab_MP[[#This Row],[mp_beschreibung]],""),"")</f>
        <v/>
      </c>
      <c r="G332" s="315" t="str">
        <f>IFERROR(IF(tab_MP[[#This Row],[prf_mp_ges]]&lt;&gt;"",tab_MP[[#This Row],[prf_mp_ges]],""),"")</f>
        <v/>
      </c>
      <c r="H332" s="362"/>
      <c r="I332" s="362"/>
      <c r="J332" s="363"/>
      <c r="K332" s="363"/>
      <c r="L332" s="208"/>
      <c r="M332" s="209"/>
      <c r="N332" s="106"/>
      <c r="O332" s="107" t="str">
        <f>IF(AND(tab_MD[[#This Row],[md_prf_erg]]&lt;&gt;"",tab_MD[[#This Row],[md_prf_bisher]]&gt;=0,tab_MD[[#This Row],[md_prf_zukunft]]&gt;=0),tab_MD[[#This Row],[md_prf_bisher]]+tab_MD[[#This Row],[md_prf_zukunft]],"")</f>
        <v/>
      </c>
      <c r="P332" s="297" t="str">
        <f>IF(tab_MD[[#This Row],[md_prf_erg]]="ja",tab_MD[[#This Row],[md_zuwf_bisher]],IF(tab_MD[[#This Row],[md_prf_erg]]="nein",0,IF(tab_MD[[#This Row],[md_prf_erg]]="teilweise",-1,"")))</f>
        <v/>
      </c>
      <c r="Q332" s="297" t="str">
        <f>IF(tab_MD[[#This Row],[md_prf_erg]]="ja",tab_MD[[#This Row],[md_zuwf_zukunft]],IF(tab_MD[[#This Row],[md_prf_erg]]="nein",0,IF(tab_MD[[#This Row],[md_prf_erg]]="teilweise",-1,"")))</f>
        <v/>
      </c>
      <c r="R332" s="110"/>
      <c r="S332" s="108" t="b">
        <f>AND(OR(AND(tab_MD[[#This Row],[md_zuwf_bisher]]="",tab_MD[[#This Row],[md_zuwf_zukunft]]=""),AND(OR(tab_MD[[#This Row],[md_zuwf_bisher]]&lt;&gt;"",tab_MD[[#This Row],[md_zuwf_zukunft]]&lt;&gt;""),tab_MD[[#This Row],[md_prf_erg]]&lt;&gt;"")),tab_MD[[#This Row],[md_prf_bisher]]&lt;&gt;-1,tab_MD[[#This Row],[md_prf_zukunft]]&lt;&gt;-1)</f>
        <v>1</v>
      </c>
      <c r="T332" s="219" t="str">
        <f>IF(tab_MD[[#This Row],[md_gegenstand]]&lt;&gt;"",IF(SUM(tab_MD[[#This Row],[md_kosten_bisher]:[md_zuwf_zukunft]])&gt;0,"ja","nein"),"")</f>
        <v/>
      </c>
    </row>
    <row r="333" spans="1:20" ht="48" hidden="1" customHeight="1" x14ac:dyDescent="0.3">
      <c r="A333" s="90">
        <f t="shared" si="6"/>
        <v>331</v>
      </c>
      <c r="B333" s="195" t="str">
        <f>IFERROR(IF(tab_MP[[#This Row],[mp_gegenstand]]&lt;&gt;"",tab_MP[[#This Row],[mp_gegenstand]],""),"")</f>
        <v/>
      </c>
      <c r="C333" s="196" t="str">
        <f>IFERROR(IF(tab_MP[[#This Row],[mp_kategorie]]&lt;&gt;"",tab_MP[[#This Row],[mp_kategorie]],""),"")</f>
        <v/>
      </c>
      <c r="D333" s="196" t="str">
        <f>IFERROR(IF(tab_MP[[#This Row],[mp_subkategorie]]&lt;&gt;"",tab_MP[[#This Row],[mp_subkategorie]],""),"")</f>
        <v/>
      </c>
      <c r="E333" s="196" t="str">
        <f>IFERROR(IF(tab_MP[[#This Row],[mp_ort]]&lt;&gt;"",tab_MP[[#This Row],[mp_ort]],""),"")</f>
        <v/>
      </c>
      <c r="F333" s="369" t="str">
        <f>IFERROR(IF(tab_MP[[#This Row],[mp_beschreibung]]&lt;&gt;"",tab_MP[[#This Row],[mp_beschreibung]],""),"")</f>
        <v/>
      </c>
      <c r="G333" s="315" t="str">
        <f>IFERROR(IF(tab_MP[[#This Row],[prf_mp_ges]]&lt;&gt;"",tab_MP[[#This Row],[prf_mp_ges]],""),"")</f>
        <v/>
      </c>
      <c r="H333" s="362"/>
      <c r="I333" s="362"/>
      <c r="J333" s="363"/>
      <c r="K333" s="363"/>
      <c r="L333" s="208"/>
      <c r="M333" s="209"/>
      <c r="N333" s="103"/>
      <c r="O333" s="104" t="str">
        <f>IF(AND(tab_MD[[#This Row],[md_prf_erg]]&lt;&gt;"",tab_MD[[#This Row],[md_prf_bisher]]&gt;=0,tab_MD[[#This Row],[md_prf_zukunft]]&gt;=0),tab_MD[[#This Row],[md_prf_bisher]]+tab_MD[[#This Row],[md_prf_zukunft]],"")</f>
        <v/>
      </c>
      <c r="P333" s="296" t="str">
        <f>IF(tab_MD[[#This Row],[md_prf_erg]]="ja",tab_MD[[#This Row],[md_zuwf_bisher]],IF(tab_MD[[#This Row],[md_prf_erg]]="nein",0,IF(tab_MD[[#This Row],[md_prf_erg]]="teilweise",-1,"")))</f>
        <v/>
      </c>
      <c r="Q333" s="296" t="str">
        <f>IF(tab_MD[[#This Row],[md_prf_erg]]="ja",tab_MD[[#This Row],[md_zuwf_zukunft]],IF(tab_MD[[#This Row],[md_prf_erg]]="nein",0,IF(tab_MD[[#This Row],[md_prf_erg]]="teilweise",-1,"")))</f>
        <v/>
      </c>
      <c r="R333" s="110"/>
      <c r="S333" s="109" t="b">
        <f>AND(OR(AND(tab_MD[[#This Row],[md_zuwf_bisher]]="",tab_MD[[#This Row],[md_zuwf_zukunft]]=""),AND(OR(tab_MD[[#This Row],[md_zuwf_bisher]]&lt;&gt;"",tab_MD[[#This Row],[md_zuwf_zukunft]]&lt;&gt;""),tab_MD[[#This Row],[md_prf_erg]]&lt;&gt;"")),tab_MD[[#This Row],[md_prf_bisher]]&lt;&gt;-1,tab_MD[[#This Row],[md_prf_zukunft]]&lt;&gt;-1)</f>
        <v>1</v>
      </c>
      <c r="T333" s="219" t="str">
        <f>IF(tab_MD[[#This Row],[md_gegenstand]]&lt;&gt;"",IF(SUM(tab_MD[[#This Row],[md_kosten_bisher]:[md_zuwf_zukunft]])&gt;0,"ja","nein"),"")</f>
        <v/>
      </c>
    </row>
    <row r="334" spans="1:20" ht="48" hidden="1" customHeight="1" x14ac:dyDescent="0.3">
      <c r="A334" s="90">
        <f t="shared" si="6"/>
        <v>332</v>
      </c>
      <c r="B334" s="195" t="str">
        <f>IFERROR(IF(tab_MP[[#This Row],[mp_gegenstand]]&lt;&gt;"",tab_MP[[#This Row],[mp_gegenstand]],""),"")</f>
        <v/>
      </c>
      <c r="C334" s="196" t="str">
        <f>IFERROR(IF(tab_MP[[#This Row],[mp_kategorie]]&lt;&gt;"",tab_MP[[#This Row],[mp_kategorie]],""),"")</f>
        <v/>
      </c>
      <c r="D334" s="196" t="str">
        <f>IFERROR(IF(tab_MP[[#This Row],[mp_subkategorie]]&lt;&gt;"",tab_MP[[#This Row],[mp_subkategorie]],""),"")</f>
        <v/>
      </c>
      <c r="E334" s="196" t="str">
        <f>IFERROR(IF(tab_MP[[#This Row],[mp_ort]]&lt;&gt;"",tab_MP[[#This Row],[mp_ort]],""),"")</f>
        <v/>
      </c>
      <c r="F334" s="369" t="str">
        <f>IFERROR(IF(tab_MP[[#This Row],[mp_beschreibung]]&lt;&gt;"",tab_MP[[#This Row],[mp_beschreibung]],""),"")</f>
        <v/>
      </c>
      <c r="G334" s="315" t="str">
        <f>IFERROR(IF(tab_MP[[#This Row],[prf_mp_ges]]&lt;&gt;"",tab_MP[[#This Row],[prf_mp_ges]],""),"")</f>
        <v/>
      </c>
      <c r="H334" s="362"/>
      <c r="I334" s="362"/>
      <c r="J334" s="363"/>
      <c r="K334" s="363"/>
      <c r="L334" s="208"/>
      <c r="M334" s="209"/>
      <c r="N334" s="106"/>
      <c r="O334" s="107" t="str">
        <f>IF(AND(tab_MD[[#This Row],[md_prf_erg]]&lt;&gt;"",tab_MD[[#This Row],[md_prf_bisher]]&gt;=0,tab_MD[[#This Row],[md_prf_zukunft]]&gt;=0),tab_MD[[#This Row],[md_prf_bisher]]+tab_MD[[#This Row],[md_prf_zukunft]],"")</f>
        <v/>
      </c>
      <c r="P334" s="297" t="str">
        <f>IF(tab_MD[[#This Row],[md_prf_erg]]="ja",tab_MD[[#This Row],[md_zuwf_bisher]],IF(tab_MD[[#This Row],[md_prf_erg]]="nein",0,IF(tab_MD[[#This Row],[md_prf_erg]]="teilweise",-1,"")))</f>
        <v/>
      </c>
      <c r="Q334" s="297" t="str">
        <f>IF(tab_MD[[#This Row],[md_prf_erg]]="ja",tab_MD[[#This Row],[md_zuwf_zukunft]],IF(tab_MD[[#This Row],[md_prf_erg]]="nein",0,IF(tab_MD[[#This Row],[md_prf_erg]]="teilweise",-1,"")))</f>
        <v/>
      </c>
      <c r="R334" s="110"/>
      <c r="S334" s="108" t="b">
        <f>AND(OR(AND(tab_MD[[#This Row],[md_zuwf_bisher]]="",tab_MD[[#This Row],[md_zuwf_zukunft]]=""),AND(OR(tab_MD[[#This Row],[md_zuwf_bisher]]&lt;&gt;"",tab_MD[[#This Row],[md_zuwf_zukunft]]&lt;&gt;""),tab_MD[[#This Row],[md_prf_erg]]&lt;&gt;"")),tab_MD[[#This Row],[md_prf_bisher]]&lt;&gt;-1,tab_MD[[#This Row],[md_prf_zukunft]]&lt;&gt;-1)</f>
        <v>1</v>
      </c>
      <c r="T334" s="219" t="str">
        <f>IF(tab_MD[[#This Row],[md_gegenstand]]&lt;&gt;"",IF(SUM(tab_MD[[#This Row],[md_kosten_bisher]:[md_zuwf_zukunft]])&gt;0,"ja","nein"),"")</f>
        <v/>
      </c>
    </row>
    <row r="335" spans="1:20" ht="48" hidden="1" customHeight="1" x14ac:dyDescent="0.3">
      <c r="A335" s="90">
        <f t="shared" si="6"/>
        <v>333</v>
      </c>
      <c r="B335" s="195" t="str">
        <f>IFERROR(IF(tab_MP[[#This Row],[mp_gegenstand]]&lt;&gt;"",tab_MP[[#This Row],[mp_gegenstand]],""),"")</f>
        <v/>
      </c>
      <c r="C335" s="196" t="str">
        <f>IFERROR(IF(tab_MP[[#This Row],[mp_kategorie]]&lt;&gt;"",tab_MP[[#This Row],[mp_kategorie]],""),"")</f>
        <v/>
      </c>
      <c r="D335" s="196" t="str">
        <f>IFERROR(IF(tab_MP[[#This Row],[mp_subkategorie]]&lt;&gt;"",tab_MP[[#This Row],[mp_subkategorie]],""),"")</f>
        <v/>
      </c>
      <c r="E335" s="196" t="str">
        <f>IFERROR(IF(tab_MP[[#This Row],[mp_ort]]&lt;&gt;"",tab_MP[[#This Row],[mp_ort]],""),"")</f>
        <v/>
      </c>
      <c r="F335" s="369" t="str">
        <f>IFERROR(IF(tab_MP[[#This Row],[mp_beschreibung]]&lt;&gt;"",tab_MP[[#This Row],[mp_beschreibung]],""),"")</f>
        <v/>
      </c>
      <c r="G335" s="315" t="str">
        <f>IFERROR(IF(tab_MP[[#This Row],[prf_mp_ges]]&lt;&gt;"",tab_MP[[#This Row],[prf_mp_ges]],""),"")</f>
        <v/>
      </c>
      <c r="H335" s="362"/>
      <c r="I335" s="362"/>
      <c r="J335" s="363"/>
      <c r="K335" s="363"/>
      <c r="L335" s="208"/>
      <c r="M335" s="209"/>
      <c r="N335" s="103"/>
      <c r="O335" s="104" t="str">
        <f>IF(AND(tab_MD[[#This Row],[md_prf_erg]]&lt;&gt;"",tab_MD[[#This Row],[md_prf_bisher]]&gt;=0,tab_MD[[#This Row],[md_prf_zukunft]]&gt;=0),tab_MD[[#This Row],[md_prf_bisher]]+tab_MD[[#This Row],[md_prf_zukunft]],"")</f>
        <v/>
      </c>
      <c r="P335" s="296" t="str">
        <f>IF(tab_MD[[#This Row],[md_prf_erg]]="ja",tab_MD[[#This Row],[md_zuwf_bisher]],IF(tab_MD[[#This Row],[md_prf_erg]]="nein",0,IF(tab_MD[[#This Row],[md_prf_erg]]="teilweise",-1,"")))</f>
        <v/>
      </c>
      <c r="Q335" s="296" t="str">
        <f>IF(tab_MD[[#This Row],[md_prf_erg]]="ja",tab_MD[[#This Row],[md_zuwf_zukunft]],IF(tab_MD[[#This Row],[md_prf_erg]]="nein",0,IF(tab_MD[[#This Row],[md_prf_erg]]="teilweise",-1,"")))</f>
        <v/>
      </c>
      <c r="R335" s="110"/>
      <c r="S335" s="109" t="b">
        <f>AND(OR(AND(tab_MD[[#This Row],[md_zuwf_bisher]]="",tab_MD[[#This Row],[md_zuwf_zukunft]]=""),AND(OR(tab_MD[[#This Row],[md_zuwf_bisher]]&lt;&gt;"",tab_MD[[#This Row],[md_zuwf_zukunft]]&lt;&gt;""),tab_MD[[#This Row],[md_prf_erg]]&lt;&gt;"")),tab_MD[[#This Row],[md_prf_bisher]]&lt;&gt;-1,tab_MD[[#This Row],[md_prf_zukunft]]&lt;&gt;-1)</f>
        <v>1</v>
      </c>
      <c r="T335" s="219" t="str">
        <f>IF(tab_MD[[#This Row],[md_gegenstand]]&lt;&gt;"",IF(SUM(tab_MD[[#This Row],[md_kosten_bisher]:[md_zuwf_zukunft]])&gt;0,"ja","nein"),"")</f>
        <v/>
      </c>
    </row>
    <row r="336" spans="1:20" ht="48" hidden="1" customHeight="1" x14ac:dyDescent="0.3">
      <c r="A336" s="90">
        <f t="shared" si="6"/>
        <v>334</v>
      </c>
      <c r="B336" s="195" t="str">
        <f>IFERROR(IF(tab_MP[[#This Row],[mp_gegenstand]]&lt;&gt;"",tab_MP[[#This Row],[mp_gegenstand]],""),"")</f>
        <v/>
      </c>
      <c r="C336" s="196" t="str">
        <f>IFERROR(IF(tab_MP[[#This Row],[mp_kategorie]]&lt;&gt;"",tab_MP[[#This Row],[mp_kategorie]],""),"")</f>
        <v/>
      </c>
      <c r="D336" s="196" t="str">
        <f>IFERROR(IF(tab_MP[[#This Row],[mp_subkategorie]]&lt;&gt;"",tab_MP[[#This Row],[mp_subkategorie]],""),"")</f>
        <v/>
      </c>
      <c r="E336" s="196" t="str">
        <f>IFERROR(IF(tab_MP[[#This Row],[mp_ort]]&lt;&gt;"",tab_MP[[#This Row],[mp_ort]],""),"")</f>
        <v/>
      </c>
      <c r="F336" s="369" t="str">
        <f>IFERROR(IF(tab_MP[[#This Row],[mp_beschreibung]]&lt;&gt;"",tab_MP[[#This Row],[mp_beschreibung]],""),"")</f>
        <v/>
      </c>
      <c r="G336" s="315" t="str">
        <f>IFERROR(IF(tab_MP[[#This Row],[prf_mp_ges]]&lt;&gt;"",tab_MP[[#This Row],[prf_mp_ges]],""),"")</f>
        <v/>
      </c>
      <c r="H336" s="362"/>
      <c r="I336" s="362"/>
      <c r="J336" s="363"/>
      <c r="K336" s="363"/>
      <c r="L336" s="208"/>
      <c r="M336" s="209"/>
      <c r="N336" s="106"/>
      <c r="O336" s="107" t="str">
        <f>IF(AND(tab_MD[[#This Row],[md_prf_erg]]&lt;&gt;"",tab_MD[[#This Row],[md_prf_bisher]]&gt;=0,tab_MD[[#This Row],[md_prf_zukunft]]&gt;=0),tab_MD[[#This Row],[md_prf_bisher]]+tab_MD[[#This Row],[md_prf_zukunft]],"")</f>
        <v/>
      </c>
      <c r="P336" s="297" t="str">
        <f>IF(tab_MD[[#This Row],[md_prf_erg]]="ja",tab_MD[[#This Row],[md_zuwf_bisher]],IF(tab_MD[[#This Row],[md_prf_erg]]="nein",0,IF(tab_MD[[#This Row],[md_prf_erg]]="teilweise",-1,"")))</f>
        <v/>
      </c>
      <c r="Q336" s="297" t="str">
        <f>IF(tab_MD[[#This Row],[md_prf_erg]]="ja",tab_MD[[#This Row],[md_zuwf_zukunft]],IF(tab_MD[[#This Row],[md_prf_erg]]="nein",0,IF(tab_MD[[#This Row],[md_prf_erg]]="teilweise",-1,"")))</f>
        <v/>
      </c>
      <c r="R336" s="110"/>
      <c r="S336" s="108" t="b">
        <f>AND(OR(AND(tab_MD[[#This Row],[md_zuwf_bisher]]="",tab_MD[[#This Row],[md_zuwf_zukunft]]=""),AND(OR(tab_MD[[#This Row],[md_zuwf_bisher]]&lt;&gt;"",tab_MD[[#This Row],[md_zuwf_zukunft]]&lt;&gt;""),tab_MD[[#This Row],[md_prf_erg]]&lt;&gt;"")),tab_MD[[#This Row],[md_prf_bisher]]&lt;&gt;-1,tab_MD[[#This Row],[md_prf_zukunft]]&lt;&gt;-1)</f>
        <v>1</v>
      </c>
      <c r="T336" s="219" t="str">
        <f>IF(tab_MD[[#This Row],[md_gegenstand]]&lt;&gt;"",IF(SUM(tab_MD[[#This Row],[md_kosten_bisher]:[md_zuwf_zukunft]])&gt;0,"ja","nein"),"")</f>
        <v/>
      </c>
    </row>
    <row r="337" spans="1:20" ht="48" hidden="1" customHeight="1" x14ac:dyDescent="0.3">
      <c r="A337" s="90">
        <f t="shared" si="6"/>
        <v>335</v>
      </c>
      <c r="B337" s="195" t="str">
        <f>IFERROR(IF(tab_MP[[#This Row],[mp_gegenstand]]&lt;&gt;"",tab_MP[[#This Row],[mp_gegenstand]],""),"")</f>
        <v/>
      </c>
      <c r="C337" s="196" t="str">
        <f>IFERROR(IF(tab_MP[[#This Row],[mp_kategorie]]&lt;&gt;"",tab_MP[[#This Row],[mp_kategorie]],""),"")</f>
        <v/>
      </c>
      <c r="D337" s="196" t="str">
        <f>IFERROR(IF(tab_MP[[#This Row],[mp_subkategorie]]&lt;&gt;"",tab_MP[[#This Row],[mp_subkategorie]],""),"")</f>
        <v/>
      </c>
      <c r="E337" s="196" t="str">
        <f>IFERROR(IF(tab_MP[[#This Row],[mp_ort]]&lt;&gt;"",tab_MP[[#This Row],[mp_ort]],""),"")</f>
        <v/>
      </c>
      <c r="F337" s="369" t="str">
        <f>IFERROR(IF(tab_MP[[#This Row],[mp_beschreibung]]&lt;&gt;"",tab_MP[[#This Row],[mp_beschreibung]],""),"")</f>
        <v/>
      </c>
      <c r="G337" s="315" t="str">
        <f>IFERROR(IF(tab_MP[[#This Row],[prf_mp_ges]]&lt;&gt;"",tab_MP[[#This Row],[prf_mp_ges]],""),"")</f>
        <v/>
      </c>
      <c r="H337" s="362"/>
      <c r="I337" s="362"/>
      <c r="J337" s="363"/>
      <c r="K337" s="363"/>
      <c r="L337" s="208"/>
      <c r="M337" s="209"/>
      <c r="N337" s="103"/>
      <c r="O337" s="104" t="str">
        <f>IF(AND(tab_MD[[#This Row],[md_prf_erg]]&lt;&gt;"",tab_MD[[#This Row],[md_prf_bisher]]&gt;=0,tab_MD[[#This Row],[md_prf_zukunft]]&gt;=0),tab_MD[[#This Row],[md_prf_bisher]]+tab_MD[[#This Row],[md_prf_zukunft]],"")</f>
        <v/>
      </c>
      <c r="P337" s="296" t="str">
        <f>IF(tab_MD[[#This Row],[md_prf_erg]]="ja",tab_MD[[#This Row],[md_zuwf_bisher]],IF(tab_MD[[#This Row],[md_prf_erg]]="nein",0,IF(tab_MD[[#This Row],[md_prf_erg]]="teilweise",-1,"")))</f>
        <v/>
      </c>
      <c r="Q337" s="296" t="str">
        <f>IF(tab_MD[[#This Row],[md_prf_erg]]="ja",tab_MD[[#This Row],[md_zuwf_zukunft]],IF(tab_MD[[#This Row],[md_prf_erg]]="nein",0,IF(tab_MD[[#This Row],[md_prf_erg]]="teilweise",-1,"")))</f>
        <v/>
      </c>
      <c r="R337" s="110"/>
      <c r="S337" s="109" t="b">
        <f>AND(OR(AND(tab_MD[[#This Row],[md_zuwf_bisher]]="",tab_MD[[#This Row],[md_zuwf_zukunft]]=""),AND(OR(tab_MD[[#This Row],[md_zuwf_bisher]]&lt;&gt;"",tab_MD[[#This Row],[md_zuwf_zukunft]]&lt;&gt;""),tab_MD[[#This Row],[md_prf_erg]]&lt;&gt;"")),tab_MD[[#This Row],[md_prf_bisher]]&lt;&gt;-1,tab_MD[[#This Row],[md_prf_zukunft]]&lt;&gt;-1)</f>
        <v>1</v>
      </c>
      <c r="T337" s="219" t="str">
        <f>IF(tab_MD[[#This Row],[md_gegenstand]]&lt;&gt;"",IF(SUM(tab_MD[[#This Row],[md_kosten_bisher]:[md_zuwf_zukunft]])&gt;0,"ja","nein"),"")</f>
        <v/>
      </c>
    </row>
    <row r="338" spans="1:20" ht="48" hidden="1" customHeight="1" x14ac:dyDescent="0.3">
      <c r="A338" s="90">
        <f t="shared" si="6"/>
        <v>336</v>
      </c>
      <c r="B338" s="195" t="str">
        <f>IFERROR(IF(tab_MP[[#This Row],[mp_gegenstand]]&lt;&gt;"",tab_MP[[#This Row],[mp_gegenstand]],""),"")</f>
        <v/>
      </c>
      <c r="C338" s="196" t="str">
        <f>IFERROR(IF(tab_MP[[#This Row],[mp_kategorie]]&lt;&gt;"",tab_MP[[#This Row],[mp_kategorie]],""),"")</f>
        <v/>
      </c>
      <c r="D338" s="196" t="str">
        <f>IFERROR(IF(tab_MP[[#This Row],[mp_subkategorie]]&lt;&gt;"",tab_MP[[#This Row],[mp_subkategorie]],""),"")</f>
        <v/>
      </c>
      <c r="E338" s="196" t="str">
        <f>IFERROR(IF(tab_MP[[#This Row],[mp_ort]]&lt;&gt;"",tab_MP[[#This Row],[mp_ort]],""),"")</f>
        <v/>
      </c>
      <c r="F338" s="369" t="str">
        <f>IFERROR(IF(tab_MP[[#This Row],[mp_beschreibung]]&lt;&gt;"",tab_MP[[#This Row],[mp_beschreibung]],""),"")</f>
        <v/>
      </c>
      <c r="G338" s="315" t="str">
        <f>IFERROR(IF(tab_MP[[#This Row],[prf_mp_ges]]&lt;&gt;"",tab_MP[[#This Row],[prf_mp_ges]],""),"")</f>
        <v/>
      </c>
      <c r="H338" s="362"/>
      <c r="I338" s="362"/>
      <c r="J338" s="363"/>
      <c r="K338" s="363"/>
      <c r="L338" s="208"/>
      <c r="M338" s="209"/>
      <c r="N338" s="106"/>
      <c r="O338" s="107" t="str">
        <f>IF(AND(tab_MD[[#This Row],[md_prf_erg]]&lt;&gt;"",tab_MD[[#This Row],[md_prf_bisher]]&gt;=0,tab_MD[[#This Row],[md_prf_zukunft]]&gt;=0),tab_MD[[#This Row],[md_prf_bisher]]+tab_MD[[#This Row],[md_prf_zukunft]],"")</f>
        <v/>
      </c>
      <c r="P338" s="297" t="str">
        <f>IF(tab_MD[[#This Row],[md_prf_erg]]="ja",tab_MD[[#This Row],[md_zuwf_bisher]],IF(tab_MD[[#This Row],[md_prf_erg]]="nein",0,IF(tab_MD[[#This Row],[md_prf_erg]]="teilweise",-1,"")))</f>
        <v/>
      </c>
      <c r="Q338" s="297" t="str">
        <f>IF(tab_MD[[#This Row],[md_prf_erg]]="ja",tab_MD[[#This Row],[md_zuwf_zukunft]],IF(tab_MD[[#This Row],[md_prf_erg]]="nein",0,IF(tab_MD[[#This Row],[md_prf_erg]]="teilweise",-1,"")))</f>
        <v/>
      </c>
      <c r="R338" s="110"/>
      <c r="S338" s="108" t="b">
        <f>AND(OR(AND(tab_MD[[#This Row],[md_zuwf_bisher]]="",tab_MD[[#This Row],[md_zuwf_zukunft]]=""),AND(OR(tab_MD[[#This Row],[md_zuwf_bisher]]&lt;&gt;"",tab_MD[[#This Row],[md_zuwf_zukunft]]&lt;&gt;""),tab_MD[[#This Row],[md_prf_erg]]&lt;&gt;"")),tab_MD[[#This Row],[md_prf_bisher]]&lt;&gt;-1,tab_MD[[#This Row],[md_prf_zukunft]]&lt;&gt;-1)</f>
        <v>1</v>
      </c>
      <c r="T338" s="219" t="str">
        <f>IF(tab_MD[[#This Row],[md_gegenstand]]&lt;&gt;"",IF(SUM(tab_MD[[#This Row],[md_kosten_bisher]:[md_zuwf_zukunft]])&gt;0,"ja","nein"),"")</f>
        <v/>
      </c>
    </row>
    <row r="339" spans="1:20" ht="48" hidden="1" customHeight="1" x14ac:dyDescent="0.3">
      <c r="A339" s="90">
        <f t="shared" si="6"/>
        <v>337</v>
      </c>
      <c r="B339" s="195" t="str">
        <f>IFERROR(IF(tab_MP[[#This Row],[mp_gegenstand]]&lt;&gt;"",tab_MP[[#This Row],[mp_gegenstand]],""),"")</f>
        <v/>
      </c>
      <c r="C339" s="196" t="str">
        <f>IFERROR(IF(tab_MP[[#This Row],[mp_kategorie]]&lt;&gt;"",tab_MP[[#This Row],[mp_kategorie]],""),"")</f>
        <v/>
      </c>
      <c r="D339" s="196" t="str">
        <f>IFERROR(IF(tab_MP[[#This Row],[mp_subkategorie]]&lt;&gt;"",tab_MP[[#This Row],[mp_subkategorie]],""),"")</f>
        <v/>
      </c>
      <c r="E339" s="196" t="str">
        <f>IFERROR(IF(tab_MP[[#This Row],[mp_ort]]&lt;&gt;"",tab_MP[[#This Row],[mp_ort]],""),"")</f>
        <v/>
      </c>
      <c r="F339" s="369" t="str">
        <f>IFERROR(IF(tab_MP[[#This Row],[mp_beschreibung]]&lt;&gt;"",tab_MP[[#This Row],[mp_beschreibung]],""),"")</f>
        <v/>
      </c>
      <c r="G339" s="315" t="str">
        <f>IFERROR(IF(tab_MP[[#This Row],[prf_mp_ges]]&lt;&gt;"",tab_MP[[#This Row],[prf_mp_ges]],""),"")</f>
        <v/>
      </c>
      <c r="H339" s="362"/>
      <c r="I339" s="362"/>
      <c r="J339" s="363"/>
      <c r="K339" s="363"/>
      <c r="L339" s="208"/>
      <c r="M339" s="209"/>
      <c r="N339" s="103"/>
      <c r="O339" s="104" t="str">
        <f>IF(AND(tab_MD[[#This Row],[md_prf_erg]]&lt;&gt;"",tab_MD[[#This Row],[md_prf_bisher]]&gt;=0,tab_MD[[#This Row],[md_prf_zukunft]]&gt;=0),tab_MD[[#This Row],[md_prf_bisher]]+tab_MD[[#This Row],[md_prf_zukunft]],"")</f>
        <v/>
      </c>
      <c r="P339" s="296" t="str">
        <f>IF(tab_MD[[#This Row],[md_prf_erg]]="ja",tab_MD[[#This Row],[md_zuwf_bisher]],IF(tab_MD[[#This Row],[md_prf_erg]]="nein",0,IF(tab_MD[[#This Row],[md_prf_erg]]="teilweise",-1,"")))</f>
        <v/>
      </c>
      <c r="Q339" s="296" t="str">
        <f>IF(tab_MD[[#This Row],[md_prf_erg]]="ja",tab_MD[[#This Row],[md_zuwf_zukunft]],IF(tab_MD[[#This Row],[md_prf_erg]]="nein",0,IF(tab_MD[[#This Row],[md_prf_erg]]="teilweise",-1,"")))</f>
        <v/>
      </c>
      <c r="R339" s="110"/>
      <c r="S339" s="109" t="b">
        <f>AND(OR(AND(tab_MD[[#This Row],[md_zuwf_bisher]]="",tab_MD[[#This Row],[md_zuwf_zukunft]]=""),AND(OR(tab_MD[[#This Row],[md_zuwf_bisher]]&lt;&gt;"",tab_MD[[#This Row],[md_zuwf_zukunft]]&lt;&gt;""),tab_MD[[#This Row],[md_prf_erg]]&lt;&gt;"")),tab_MD[[#This Row],[md_prf_bisher]]&lt;&gt;-1,tab_MD[[#This Row],[md_prf_zukunft]]&lt;&gt;-1)</f>
        <v>1</v>
      </c>
      <c r="T339" s="219" t="str">
        <f>IF(tab_MD[[#This Row],[md_gegenstand]]&lt;&gt;"",IF(SUM(tab_MD[[#This Row],[md_kosten_bisher]:[md_zuwf_zukunft]])&gt;0,"ja","nein"),"")</f>
        <v/>
      </c>
    </row>
    <row r="340" spans="1:20" ht="48" hidden="1" customHeight="1" x14ac:dyDescent="0.3">
      <c r="A340" s="90">
        <f t="shared" si="6"/>
        <v>338</v>
      </c>
      <c r="B340" s="195" t="str">
        <f>IFERROR(IF(tab_MP[[#This Row],[mp_gegenstand]]&lt;&gt;"",tab_MP[[#This Row],[mp_gegenstand]],""),"")</f>
        <v/>
      </c>
      <c r="C340" s="196" t="str">
        <f>IFERROR(IF(tab_MP[[#This Row],[mp_kategorie]]&lt;&gt;"",tab_MP[[#This Row],[mp_kategorie]],""),"")</f>
        <v/>
      </c>
      <c r="D340" s="196" t="str">
        <f>IFERROR(IF(tab_MP[[#This Row],[mp_subkategorie]]&lt;&gt;"",tab_MP[[#This Row],[mp_subkategorie]],""),"")</f>
        <v/>
      </c>
      <c r="E340" s="196" t="str">
        <f>IFERROR(IF(tab_MP[[#This Row],[mp_ort]]&lt;&gt;"",tab_MP[[#This Row],[mp_ort]],""),"")</f>
        <v/>
      </c>
      <c r="F340" s="369" t="str">
        <f>IFERROR(IF(tab_MP[[#This Row],[mp_beschreibung]]&lt;&gt;"",tab_MP[[#This Row],[mp_beschreibung]],""),"")</f>
        <v/>
      </c>
      <c r="G340" s="315" t="str">
        <f>IFERROR(IF(tab_MP[[#This Row],[prf_mp_ges]]&lt;&gt;"",tab_MP[[#This Row],[prf_mp_ges]],""),"")</f>
        <v/>
      </c>
      <c r="H340" s="362"/>
      <c r="I340" s="362"/>
      <c r="J340" s="363"/>
      <c r="K340" s="363"/>
      <c r="L340" s="208"/>
      <c r="M340" s="209"/>
      <c r="N340" s="106"/>
      <c r="O340" s="107" t="str">
        <f>IF(AND(tab_MD[[#This Row],[md_prf_erg]]&lt;&gt;"",tab_MD[[#This Row],[md_prf_bisher]]&gt;=0,tab_MD[[#This Row],[md_prf_zukunft]]&gt;=0),tab_MD[[#This Row],[md_prf_bisher]]+tab_MD[[#This Row],[md_prf_zukunft]],"")</f>
        <v/>
      </c>
      <c r="P340" s="297" t="str">
        <f>IF(tab_MD[[#This Row],[md_prf_erg]]="ja",tab_MD[[#This Row],[md_zuwf_bisher]],IF(tab_MD[[#This Row],[md_prf_erg]]="nein",0,IF(tab_MD[[#This Row],[md_prf_erg]]="teilweise",-1,"")))</f>
        <v/>
      </c>
      <c r="Q340" s="297" t="str">
        <f>IF(tab_MD[[#This Row],[md_prf_erg]]="ja",tab_MD[[#This Row],[md_zuwf_zukunft]],IF(tab_MD[[#This Row],[md_prf_erg]]="nein",0,IF(tab_MD[[#This Row],[md_prf_erg]]="teilweise",-1,"")))</f>
        <v/>
      </c>
      <c r="R340" s="110"/>
      <c r="S340" s="108" t="b">
        <f>AND(OR(AND(tab_MD[[#This Row],[md_zuwf_bisher]]="",tab_MD[[#This Row],[md_zuwf_zukunft]]=""),AND(OR(tab_MD[[#This Row],[md_zuwf_bisher]]&lt;&gt;"",tab_MD[[#This Row],[md_zuwf_zukunft]]&lt;&gt;""),tab_MD[[#This Row],[md_prf_erg]]&lt;&gt;"")),tab_MD[[#This Row],[md_prf_bisher]]&lt;&gt;-1,tab_MD[[#This Row],[md_prf_zukunft]]&lt;&gt;-1)</f>
        <v>1</v>
      </c>
      <c r="T340" s="219" t="str">
        <f>IF(tab_MD[[#This Row],[md_gegenstand]]&lt;&gt;"",IF(SUM(tab_MD[[#This Row],[md_kosten_bisher]:[md_zuwf_zukunft]])&gt;0,"ja","nein"),"")</f>
        <v/>
      </c>
    </row>
    <row r="341" spans="1:20" ht="48" hidden="1" customHeight="1" x14ac:dyDescent="0.3">
      <c r="A341" s="90">
        <f t="shared" si="6"/>
        <v>339</v>
      </c>
      <c r="B341" s="195" t="str">
        <f>IFERROR(IF(tab_MP[[#This Row],[mp_gegenstand]]&lt;&gt;"",tab_MP[[#This Row],[mp_gegenstand]],""),"")</f>
        <v/>
      </c>
      <c r="C341" s="196" t="str">
        <f>IFERROR(IF(tab_MP[[#This Row],[mp_kategorie]]&lt;&gt;"",tab_MP[[#This Row],[mp_kategorie]],""),"")</f>
        <v/>
      </c>
      <c r="D341" s="196" t="str">
        <f>IFERROR(IF(tab_MP[[#This Row],[mp_subkategorie]]&lt;&gt;"",tab_MP[[#This Row],[mp_subkategorie]],""),"")</f>
        <v/>
      </c>
      <c r="E341" s="196" t="str">
        <f>IFERROR(IF(tab_MP[[#This Row],[mp_ort]]&lt;&gt;"",tab_MP[[#This Row],[mp_ort]],""),"")</f>
        <v/>
      </c>
      <c r="F341" s="369" t="str">
        <f>IFERROR(IF(tab_MP[[#This Row],[mp_beschreibung]]&lt;&gt;"",tab_MP[[#This Row],[mp_beschreibung]],""),"")</f>
        <v/>
      </c>
      <c r="G341" s="315" t="str">
        <f>IFERROR(IF(tab_MP[[#This Row],[prf_mp_ges]]&lt;&gt;"",tab_MP[[#This Row],[prf_mp_ges]],""),"")</f>
        <v/>
      </c>
      <c r="H341" s="362"/>
      <c r="I341" s="362"/>
      <c r="J341" s="363"/>
      <c r="K341" s="363"/>
      <c r="L341" s="208"/>
      <c r="M341" s="209"/>
      <c r="N341" s="103"/>
      <c r="O341" s="104" t="str">
        <f>IF(AND(tab_MD[[#This Row],[md_prf_erg]]&lt;&gt;"",tab_MD[[#This Row],[md_prf_bisher]]&gt;=0,tab_MD[[#This Row],[md_prf_zukunft]]&gt;=0),tab_MD[[#This Row],[md_prf_bisher]]+tab_MD[[#This Row],[md_prf_zukunft]],"")</f>
        <v/>
      </c>
      <c r="P341" s="296" t="str">
        <f>IF(tab_MD[[#This Row],[md_prf_erg]]="ja",tab_MD[[#This Row],[md_zuwf_bisher]],IF(tab_MD[[#This Row],[md_prf_erg]]="nein",0,IF(tab_MD[[#This Row],[md_prf_erg]]="teilweise",-1,"")))</f>
        <v/>
      </c>
      <c r="Q341" s="296" t="str">
        <f>IF(tab_MD[[#This Row],[md_prf_erg]]="ja",tab_MD[[#This Row],[md_zuwf_zukunft]],IF(tab_MD[[#This Row],[md_prf_erg]]="nein",0,IF(tab_MD[[#This Row],[md_prf_erg]]="teilweise",-1,"")))</f>
        <v/>
      </c>
      <c r="R341" s="110"/>
      <c r="S341" s="109" t="b">
        <f>AND(OR(AND(tab_MD[[#This Row],[md_zuwf_bisher]]="",tab_MD[[#This Row],[md_zuwf_zukunft]]=""),AND(OR(tab_MD[[#This Row],[md_zuwf_bisher]]&lt;&gt;"",tab_MD[[#This Row],[md_zuwf_zukunft]]&lt;&gt;""),tab_MD[[#This Row],[md_prf_erg]]&lt;&gt;"")),tab_MD[[#This Row],[md_prf_bisher]]&lt;&gt;-1,tab_MD[[#This Row],[md_prf_zukunft]]&lt;&gt;-1)</f>
        <v>1</v>
      </c>
      <c r="T341" s="219" t="str">
        <f>IF(tab_MD[[#This Row],[md_gegenstand]]&lt;&gt;"",IF(SUM(tab_MD[[#This Row],[md_kosten_bisher]:[md_zuwf_zukunft]])&gt;0,"ja","nein"),"")</f>
        <v/>
      </c>
    </row>
    <row r="342" spans="1:20" ht="48" hidden="1" customHeight="1" x14ac:dyDescent="0.3">
      <c r="A342" s="90">
        <f t="shared" si="6"/>
        <v>340</v>
      </c>
      <c r="B342" s="195" t="str">
        <f>IFERROR(IF(tab_MP[[#This Row],[mp_gegenstand]]&lt;&gt;"",tab_MP[[#This Row],[mp_gegenstand]],""),"")</f>
        <v/>
      </c>
      <c r="C342" s="196" t="str">
        <f>IFERROR(IF(tab_MP[[#This Row],[mp_kategorie]]&lt;&gt;"",tab_MP[[#This Row],[mp_kategorie]],""),"")</f>
        <v/>
      </c>
      <c r="D342" s="196" t="str">
        <f>IFERROR(IF(tab_MP[[#This Row],[mp_subkategorie]]&lt;&gt;"",tab_MP[[#This Row],[mp_subkategorie]],""),"")</f>
        <v/>
      </c>
      <c r="E342" s="196" t="str">
        <f>IFERROR(IF(tab_MP[[#This Row],[mp_ort]]&lt;&gt;"",tab_MP[[#This Row],[mp_ort]],""),"")</f>
        <v/>
      </c>
      <c r="F342" s="369" t="str">
        <f>IFERROR(IF(tab_MP[[#This Row],[mp_beschreibung]]&lt;&gt;"",tab_MP[[#This Row],[mp_beschreibung]],""),"")</f>
        <v/>
      </c>
      <c r="G342" s="315" t="str">
        <f>IFERROR(IF(tab_MP[[#This Row],[prf_mp_ges]]&lt;&gt;"",tab_MP[[#This Row],[prf_mp_ges]],""),"")</f>
        <v/>
      </c>
      <c r="H342" s="362"/>
      <c r="I342" s="362"/>
      <c r="J342" s="363"/>
      <c r="K342" s="363"/>
      <c r="L342" s="208"/>
      <c r="M342" s="209"/>
      <c r="N342" s="106"/>
      <c r="O342" s="107" t="str">
        <f>IF(AND(tab_MD[[#This Row],[md_prf_erg]]&lt;&gt;"",tab_MD[[#This Row],[md_prf_bisher]]&gt;=0,tab_MD[[#This Row],[md_prf_zukunft]]&gt;=0),tab_MD[[#This Row],[md_prf_bisher]]+tab_MD[[#This Row],[md_prf_zukunft]],"")</f>
        <v/>
      </c>
      <c r="P342" s="297" t="str">
        <f>IF(tab_MD[[#This Row],[md_prf_erg]]="ja",tab_MD[[#This Row],[md_zuwf_bisher]],IF(tab_MD[[#This Row],[md_prf_erg]]="nein",0,IF(tab_MD[[#This Row],[md_prf_erg]]="teilweise",-1,"")))</f>
        <v/>
      </c>
      <c r="Q342" s="297" t="str">
        <f>IF(tab_MD[[#This Row],[md_prf_erg]]="ja",tab_MD[[#This Row],[md_zuwf_zukunft]],IF(tab_MD[[#This Row],[md_prf_erg]]="nein",0,IF(tab_MD[[#This Row],[md_prf_erg]]="teilweise",-1,"")))</f>
        <v/>
      </c>
      <c r="R342" s="110"/>
      <c r="S342" s="108" t="b">
        <f>AND(OR(AND(tab_MD[[#This Row],[md_zuwf_bisher]]="",tab_MD[[#This Row],[md_zuwf_zukunft]]=""),AND(OR(tab_MD[[#This Row],[md_zuwf_bisher]]&lt;&gt;"",tab_MD[[#This Row],[md_zuwf_zukunft]]&lt;&gt;""),tab_MD[[#This Row],[md_prf_erg]]&lt;&gt;"")),tab_MD[[#This Row],[md_prf_bisher]]&lt;&gt;-1,tab_MD[[#This Row],[md_prf_zukunft]]&lt;&gt;-1)</f>
        <v>1</v>
      </c>
      <c r="T342" s="219" t="str">
        <f>IF(tab_MD[[#This Row],[md_gegenstand]]&lt;&gt;"",IF(SUM(tab_MD[[#This Row],[md_kosten_bisher]:[md_zuwf_zukunft]])&gt;0,"ja","nein"),"")</f>
        <v/>
      </c>
    </row>
    <row r="343" spans="1:20" ht="48" hidden="1" customHeight="1" x14ac:dyDescent="0.3">
      <c r="A343" s="90">
        <f t="shared" si="6"/>
        <v>341</v>
      </c>
      <c r="B343" s="195" t="str">
        <f>IFERROR(IF(tab_MP[[#This Row],[mp_gegenstand]]&lt;&gt;"",tab_MP[[#This Row],[mp_gegenstand]],""),"")</f>
        <v/>
      </c>
      <c r="C343" s="196" t="str">
        <f>IFERROR(IF(tab_MP[[#This Row],[mp_kategorie]]&lt;&gt;"",tab_MP[[#This Row],[mp_kategorie]],""),"")</f>
        <v/>
      </c>
      <c r="D343" s="196" t="str">
        <f>IFERROR(IF(tab_MP[[#This Row],[mp_subkategorie]]&lt;&gt;"",tab_MP[[#This Row],[mp_subkategorie]],""),"")</f>
        <v/>
      </c>
      <c r="E343" s="196" t="str">
        <f>IFERROR(IF(tab_MP[[#This Row],[mp_ort]]&lt;&gt;"",tab_MP[[#This Row],[mp_ort]],""),"")</f>
        <v/>
      </c>
      <c r="F343" s="369" t="str">
        <f>IFERROR(IF(tab_MP[[#This Row],[mp_beschreibung]]&lt;&gt;"",tab_MP[[#This Row],[mp_beschreibung]],""),"")</f>
        <v/>
      </c>
      <c r="G343" s="315" t="str">
        <f>IFERROR(IF(tab_MP[[#This Row],[prf_mp_ges]]&lt;&gt;"",tab_MP[[#This Row],[prf_mp_ges]],""),"")</f>
        <v/>
      </c>
      <c r="H343" s="362"/>
      <c r="I343" s="362"/>
      <c r="J343" s="363"/>
      <c r="K343" s="363"/>
      <c r="L343" s="208"/>
      <c r="M343" s="209"/>
      <c r="N343" s="103"/>
      <c r="O343" s="104" t="str">
        <f>IF(AND(tab_MD[[#This Row],[md_prf_erg]]&lt;&gt;"",tab_MD[[#This Row],[md_prf_bisher]]&gt;=0,tab_MD[[#This Row],[md_prf_zukunft]]&gt;=0),tab_MD[[#This Row],[md_prf_bisher]]+tab_MD[[#This Row],[md_prf_zukunft]],"")</f>
        <v/>
      </c>
      <c r="P343" s="296" t="str">
        <f>IF(tab_MD[[#This Row],[md_prf_erg]]="ja",tab_MD[[#This Row],[md_zuwf_bisher]],IF(tab_MD[[#This Row],[md_prf_erg]]="nein",0,IF(tab_MD[[#This Row],[md_prf_erg]]="teilweise",-1,"")))</f>
        <v/>
      </c>
      <c r="Q343" s="296" t="str">
        <f>IF(tab_MD[[#This Row],[md_prf_erg]]="ja",tab_MD[[#This Row],[md_zuwf_zukunft]],IF(tab_MD[[#This Row],[md_prf_erg]]="nein",0,IF(tab_MD[[#This Row],[md_prf_erg]]="teilweise",-1,"")))</f>
        <v/>
      </c>
      <c r="R343" s="110"/>
      <c r="S343" s="109" t="b">
        <f>AND(OR(AND(tab_MD[[#This Row],[md_zuwf_bisher]]="",tab_MD[[#This Row],[md_zuwf_zukunft]]=""),AND(OR(tab_MD[[#This Row],[md_zuwf_bisher]]&lt;&gt;"",tab_MD[[#This Row],[md_zuwf_zukunft]]&lt;&gt;""),tab_MD[[#This Row],[md_prf_erg]]&lt;&gt;"")),tab_MD[[#This Row],[md_prf_bisher]]&lt;&gt;-1,tab_MD[[#This Row],[md_prf_zukunft]]&lt;&gt;-1)</f>
        <v>1</v>
      </c>
      <c r="T343" s="219" t="str">
        <f>IF(tab_MD[[#This Row],[md_gegenstand]]&lt;&gt;"",IF(SUM(tab_MD[[#This Row],[md_kosten_bisher]:[md_zuwf_zukunft]])&gt;0,"ja","nein"),"")</f>
        <v/>
      </c>
    </row>
    <row r="344" spans="1:20" ht="48" hidden="1" customHeight="1" x14ac:dyDescent="0.3">
      <c r="A344" s="90">
        <f t="shared" si="6"/>
        <v>342</v>
      </c>
      <c r="B344" s="195" t="str">
        <f>IFERROR(IF(tab_MP[[#This Row],[mp_gegenstand]]&lt;&gt;"",tab_MP[[#This Row],[mp_gegenstand]],""),"")</f>
        <v/>
      </c>
      <c r="C344" s="196" t="str">
        <f>IFERROR(IF(tab_MP[[#This Row],[mp_kategorie]]&lt;&gt;"",tab_MP[[#This Row],[mp_kategorie]],""),"")</f>
        <v/>
      </c>
      <c r="D344" s="196" t="str">
        <f>IFERROR(IF(tab_MP[[#This Row],[mp_subkategorie]]&lt;&gt;"",tab_MP[[#This Row],[mp_subkategorie]],""),"")</f>
        <v/>
      </c>
      <c r="E344" s="196" t="str">
        <f>IFERROR(IF(tab_MP[[#This Row],[mp_ort]]&lt;&gt;"",tab_MP[[#This Row],[mp_ort]],""),"")</f>
        <v/>
      </c>
      <c r="F344" s="369" t="str">
        <f>IFERROR(IF(tab_MP[[#This Row],[mp_beschreibung]]&lt;&gt;"",tab_MP[[#This Row],[mp_beschreibung]],""),"")</f>
        <v/>
      </c>
      <c r="G344" s="315" t="str">
        <f>IFERROR(IF(tab_MP[[#This Row],[prf_mp_ges]]&lt;&gt;"",tab_MP[[#This Row],[prf_mp_ges]],""),"")</f>
        <v/>
      </c>
      <c r="H344" s="362"/>
      <c r="I344" s="362"/>
      <c r="J344" s="363"/>
      <c r="K344" s="363"/>
      <c r="L344" s="208"/>
      <c r="M344" s="209"/>
      <c r="N344" s="106"/>
      <c r="O344" s="107" t="str">
        <f>IF(AND(tab_MD[[#This Row],[md_prf_erg]]&lt;&gt;"",tab_MD[[#This Row],[md_prf_bisher]]&gt;=0,tab_MD[[#This Row],[md_prf_zukunft]]&gt;=0),tab_MD[[#This Row],[md_prf_bisher]]+tab_MD[[#This Row],[md_prf_zukunft]],"")</f>
        <v/>
      </c>
      <c r="P344" s="297" t="str">
        <f>IF(tab_MD[[#This Row],[md_prf_erg]]="ja",tab_MD[[#This Row],[md_zuwf_bisher]],IF(tab_MD[[#This Row],[md_prf_erg]]="nein",0,IF(tab_MD[[#This Row],[md_prf_erg]]="teilweise",-1,"")))</f>
        <v/>
      </c>
      <c r="Q344" s="297" t="str">
        <f>IF(tab_MD[[#This Row],[md_prf_erg]]="ja",tab_MD[[#This Row],[md_zuwf_zukunft]],IF(tab_MD[[#This Row],[md_prf_erg]]="nein",0,IF(tab_MD[[#This Row],[md_prf_erg]]="teilweise",-1,"")))</f>
        <v/>
      </c>
      <c r="R344" s="110"/>
      <c r="S344" s="108" t="b">
        <f>AND(OR(AND(tab_MD[[#This Row],[md_zuwf_bisher]]="",tab_MD[[#This Row],[md_zuwf_zukunft]]=""),AND(OR(tab_MD[[#This Row],[md_zuwf_bisher]]&lt;&gt;"",tab_MD[[#This Row],[md_zuwf_zukunft]]&lt;&gt;""),tab_MD[[#This Row],[md_prf_erg]]&lt;&gt;"")),tab_MD[[#This Row],[md_prf_bisher]]&lt;&gt;-1,tab_MD[[#This Row],[md_prf_zukunft]]&lt;&gt;-1)</f>
        <v>1</v>
      </c>
      <c r="T344" s="219" t="str">
        <f>IF(tab_MD[[#This Row],[md_gegenstand]]&lt;&gt;"",IF(SUM(tab_MD[[#This Row],[md_kosten_bisher]:[md_zuwf_zukunft]])&gt;0,"ja","nein"),"")</f>
        <v/>
      </c>
    </row>
    <row r="345" spans="1:20" ht="48" hidden="1" customHeight="1" x14ac:dyDescent="0.3">
      <c r="A345" s="90">
        <f t="shared" si="6"/>
        <v>343</v>
      </c>
      <c r="B345" s="195" t="str">
        <f>IFERROR(IF(tab_MP[[#This Row],[mp_gegenstand]]&lt;&gt;"",tab_MP[[#This Row],[mp_gegenstand]],""),"")</f>
        <v/>
      </c>
      <c r="C345" s="196" t="str">
        <f>IFERROR(IF(tab_MP[[#This Row],[mp_kategorie]]&lt;&gt;"",tab_MP[[#This Row],[mp_kategorie]],""),"")</f>
        <v/>
      </c>
      <c r="D345" s="196" t="str">
        <f>IFERROR(IF(tab_MP[[#This Row],[mp_subkategorie]]&lt;&gt;"",tab_MP[[#This Row],[mp_subkategorie]],""),"")</f>
        <v/>
      </c>
      <c r="E345" s="196" t="str">
        <f>IFERROR(IF(tab_MP[[#This Row],[mp_ort]]&lt;&gt;"",tab_MP[[#This Row],[mp_ort]],""),"")</f>
        <v/>
      </c>
      <c r="F345" s="369" t="str">
        <f>IFERROR(IF(tab_MP[[#This Row],[mp_beschreibung]]&lt;&gt;"",tab_MP[[#This Row],[mp_beschreibung]],""),"")</f>
        <v/>
      </c>
      <c r="G345" s="315" t="str">
        <f>IFERROR(IF(tab_MP[[#This Row],[prf_mp_ges]]&lt;&gt;"",tab_MP[[#This Row],[prf_mp_ges]],""),"")</f>
        <v/>
      </c>
      <c r="H345" s="362"/>
      <c r="I345" s="362"/>
      <c r="J345" s="363"/>
      <c r="K345" s="363"/>
      <c r="L345" s="208"/>
      <c r="M345" s="209"/>
      <c r="N345" s="103"/>
      <c r="O345" s="104" t="str">
        <f>IF(AND(tab_MD[[#This Row],[md_prf_erg]]&lt;&gt;"",tab_MD[[#This Row],[md_prf_bisher]]&gt;=0,tab_MD[[#This Row],[md_prf_zukunft]]&gt;=0),tab_MD[[#This Row],[md_prf_bisher]]+tab_MD[[#This Row],[md_prf_zukunft]],"")</f>
        <v/>
      </c>
      <c r="P345" s="296" t="str">
        <f>IF(tab_MD[[#This Row],[md_prf_erg]]="ja",tab_MD[[#This Row],[md_zuwf_bisher]],IF(tab_MD[[#This Row],[md_prf_erg]]="nein",0,IF(tab_MD[[#This Row],[md_prf_erg]]="teilweise",-1,"")))</f>
        <v/>
      </c>
      <c r="Q345" s="296" t="str">
        <f>IF(tab_MD[[#This Row],[md_prf_erg]]="ja",tab_MD[[#This Row],[md_zuwf_zukunft]],IF(tab_MD[[#This Row],[md_prf_erg]]="nein",0,IF(tab_MD[[#This Row],[md_prf_erg]]="teilweise",-1,"")))</f>
        <v/>
      </c>
      <c r="R345" s="110"/>
      <c r="S345" s="109" t="b">
        <f>AND(OR(AND(tab_MD[[#This Row],[md_zuwf_bisher]]="",tab_MD[[#This Row],[md_zuwf_zukunft]]=""),AND(OR(tab_MD[[#This Row],[md_zuwf_bisher]]&lt;&gt;"",tab_MD[[#This Row],[md_zuwf_zukunft]]&lt;&gt;""),tab_MD[[#This Row],[md_prf_erg]]&lt;&gt;"")),tab_MD[[#This Row],[md_prf_bisher]]&lt;&gt;-1,tab_MD[[#This Row],[md_prf_zukunft]]&lt;&gt;-1)</f>
        <v>1</v>
      </c>
      <c r="T345" s="219" t="str">
        <f>IF(tab_MD[[#This Row],[md_gegenstand]]&lt;&gt;"",IF(SUM(tab_MD[[#This Row],[md_kosten_bisher]:[md_zuwf_zukunft]])&gt;0,"ja","nein"),"")</f>
        <v/>
      </c>
    </row>
    <row r="346" spans="1:20" ht="48" hidden="1" customHeight="1" x14ac:dyDescent="0.3">
      <c r="A346" s="90">
        <f t="shared" si="6"/>
        <v>344</v>
      </c>
      <c r="B346" s="195" t="str">
        <f>IFERROR(IF(tab_MP[[#This Row],[mp_gegenstand]]&lt;&gt;"",tab_MP[[#This Row],[mp_gegenstand]],""),"")</f>
        <v/>
      </c>
      <c r="C346" s="196" t="str">
        <f>IFERROR(IF(tab_MP[[#This Row],[mp_kategorie]]&lt;&gt;"",tab_MP[[#This Row],[mp_kategorie]],""),"")</f>
        <v/>
      </c>
      <c r="D346" s="196" t="str">
        <f>IFERROR(IF(tab_MP[[#This Row],[mp_subkategorie]]&lt;&gt;"",tab_MP[[#This Row],[mp_subkategorie]],""),"")</f>
        <v/>
      </c>
      <c r="E346" s="196" t="str">
        <f>IFERROR(IF(tab_MP[[#This Row],[mp_ort]]&lt;&gt;"",tab_MP[[#This Row],[mp_ort]],""),"")</f>
        <v/>
      </c>
      <c r="F346" s="369" t="str">
        <f>IFERROR(IF(tab_MP[[#This Row],[mp_beschreibung]]&lt;&gt;"",tab_MP[[#This Row],[mp_beschreibung]],""),"")</f>
        <v/>
      </c>
      <c r="G346" s="315" t="str">
        <f>IFERROR(IF(tab_MP[[#This Row],[prf_mp_ges]]&lt;&gt;"",tab_MP[[#This Row],[prf_mp_ges]],""),"")</f>
        <v/>
      </c>
      <c r="H346" s="362"/>
      <c r="I346" s="362"/>
      <c r="J346" s="363"/>
      <c r="K346" s="363"/>
      <c r="L346" s="208"/>
      <c r="M346" s="209"/>
      <c r="N346" s="106"/>
      <c r="O346" s="107" t="str">
        <f>IF(AND(tab_MD[[#This Row],[md_prf_erg]]&lt;&gt;"",tab_MD[[#This Row],[md_prf_bisher]]&gt;=0,tab_MD[[#This Row],[md_prf_zukunft]]&gt;=0),tab_MD[[#This Row],[md_prf_bisher]]+tab_MD[[#This Row],[md_prf_zukunft]],"")</f>
        <v/>
      </c>
      <c r="P346" s="297" t="str">
        <f>IF(tab_MD[[#This Row],[md_prf_erg]]="ja",tab_MD[[#This Row],[md_zuwf_bisher]],IF(tab_MD[[#This Row],[md_prf_erg]]="nein",0,IF(tab_MD[[#This Row],[md_prf_erg]]="teilweise",-1,"")))</f>
        <v/>
      </c>
      <c r="Q346" s="297" t="str">
        <f>IF(tab_MD[[#This Row],[md_prf_erg]]="ja",tab_MD[[#This Row],[md_zuwf_zukunft]],IF(tab_MD[[#This Row],[md_prf_erg]]="nein",0,IF(tab_MD[[#This Row],[md_prf_erg]]="teilweise",-1,"")))</f>
        <v/>
      </c>
      <c r="R346" s="110"/>
      <c r="S346" s="108" t="b">
        <f>AND(OR(AND(tab_MD[[#This Row],[md_zuwf_bisher]]="",tab_MD[[#This Row],[md_zuwf_zukunft]]=""),AND(OR(tab_MD[[#This Row],[md_zuwf_bisher]]&lt;&gt;"",tab_MD[[#This Row],[md_zuwf_zukunft]]&lt;&gt;""),tab_MD[[#This Row],[md_prf_erg]]&lt;&gt;"")),tab_MD[[#This Row],[md_prf_bisher]]&lt;&gt;-1,tab_MD[[#This Row],[md_prf_zukunft]]&lt;&gt;-1)</f>
        <v>1</v>
      </c>
      <c r="T346" s="219" t="str">
        <f>IF(tab_MD[[#This Row],[md_gegenstand]]&lt;&gt;"",IF(SUM(tab_MD[[#This Row],[md_kosten_bisher]:[md_zuwf_zukunft]])&gt;0,"ja","nein"),"")</f>
        <v/>
      </c>
    </row>
    <row r="347" spans="1:20" ht="48" hidden="1" customHeight="1" x14ac:dyDescent="0.3">
      <c r="A347" s="90">
        <f t="shared" si="6"/>
        <v>345</v>
      </c>
      <c r="B347" s="195" t="str">
        <f>IFERROR(IF(tab_MP[[#This Row],[mp_gegenstand]]&lt;&gt;"",tab_MP[[#This Row],[mp_gegenstand]],""),"")</f>
        <v/>
      </c>
      <c r="C347" s="196" t="str">
        <f>IFERROR(IF(tab_MP[[#This Row],[mp_kategorie]]&lt;&gt;"",tab_MP[[#This Row],[mp_kategorie]],""),"")</f>
        <v/>
      </c>
      <c r="D347" s="196" t="str">
        <f>IFERROR(IF(tab_MP[[#This Row],[mp_subkategorie]]&lt;&gt;"",tab_MP[[#This Row],[mp_subkategorie]],""),"")</f>
        <v/>
      </c>
      <c r="E347" s="196" t="str">
        <f>IFERROR(IF(tab_MP[[#This Row],[mp_ort]]&lt;&gt;"",tab_MP[[#This Row],[mp_ort]],""),"")</f>
        <v/>
      </c>
      <c r="F347" s="369" t="str">
        <f>IFERROR(IF(tab_MP[[#This Row],[mp_beschreibung]]&lt;&gt;"",tab_MP[[#This Row],[mp_beschreibung]],""),"")</f>
        <v/>
      </c>
      <c r="G347" s="315" t="str">
        <f>IFERROR(IF(tab_MP[[#This Row],[prf_mp_ges]]&lt;&gt;"",tab_MP[[#This Row],[prf_mp_ges]],""),"")</f>
        <v/>
      </c>
      <c r="H347" s="362"/>
      <c r="I347" s="362"/>
      <c r="J347" s="363"/>
      <c r="K347" s="363"/>
      <c r="L347" s="208"/>
      <c r="M347" s="209"/>
      <c r="N347" s="103"/>
      <c r="O347" s="104" t="str">
        <f>IF(AND(tab_MD[[#This Row],[md_prf_erg]]&lt;&gt;"",tab_MD[[#This Row],[md_prf_bisher]]&gt;=0,tab_MD[[#This Row],[md_prf_zukunft]]&gt;=0),tab_MD[[#This Row],[md_prf_bisher]]+tab_MD[[#This Row],[md_prf_zukunft]],"")</f>
        <v/>
      </c>
      <c r="P347" s="296" t="str">
        <f>IF(tab_MD[[#This Row],[md_prf_erg]]="ja",tab_MD[[#This Row],[md_zuwf_bisher]],IF(tab_MD[[#This Row],[md_prf_erg]]="nein",0,IF(tab_MD[[#This Row],[md_prf_erg]]="teilweise",-1,"")))</f>
        <v/>
      </c>
      <c r="Q347" s="296" t="str">
        <f>IF(tab_MD[[#This Row],[md_prf_erg]]="ja",tab_MD[[#This Row],[md_zuwf_zukunft]],IF(tab_MD[[#This Row],[md_prf_erg]]="nein",0,IF(tab_MD[[#This Row],[md_prf_erg]]="teilweise",-1,"")))</f>
        <v/>
      </c>
      <c r="R347" s="110"/>
      <c r="S347" s="109" t="b">
        <f>AND(OR(AND(tab_MD[[#This Row],[md_zuwf_bisher]]="",tab_MD[[#This Row],[md_zuwf_zukunft]]=""),AND(OR(tab_MD[[#This Row],[md_zuwf_bisher]]&lt;&gt;"",tab_MD[[#This Row],[md_zuwf_zukunft]]&lt;&gt;""),tab_MD[[#This Row],[md_prf_erg]]&lt;&gt;"")),tab_MD[[#This Row],[md_prf_bisher]]&lt;&gt;-1,tab_MD[[#This Row],[md_prf_zukunft]]&lt;&gt;-1)</f>
        <v>1</v>
      </c>
      <c r="T347" s="219" t="str">
        <f>IF(tab_MD[[#This Row],[md_gegenstand]]&lt;&gt;"",IF(SUM(tab_MD[[#This Row],[md_kosten_bisher]:[md_zuwf_zukunft]])&gt;0,"ja","nein"),"")</f>
        <v/>
      </c>
    </row>
    <row r="348" spans="1:20" ht="48" hidden="1" customHeight="1" x14ac:dyDescent="0.3">
      <c r="A348" s="90">
        <f t="shared" si="6"/>
        <v>346</v>
      </c>
      <c r="B348" s="195" t="str">
        <f>IFERROR(IF(tab_MP[[#This Row],[mp_gegenstand]]&lt;&gt;"",tab_MP[[#This Row],[mp_gegenstand]],""),"")</f>
        <v/>
      </c>
      <c r="C348" s="196" t="str">
        <f>IFERROR(IF(tab_MP[[#This Row],[mp_kategorie]]&lt;&gt;"",tab_MP[[#This Row],[mp_kategorie]],""),"")</f>
        <v/>
      </c>
      <c r="D348" s="196" t="str">
        <f>IFERROR(IF(tab_MP[[#This Row],[mp_subkategorie]]&lt;&gt;"",tab_MP[[#This Row],[mp_subkategorie]],""),"")</f>
        <v/>
      </c>
      <c r="E348" s="196" t="str">
        <f>IFERROR(IF(tab_MP[[#This Row],[mp_ort]]&lt;&gt;"",tab_MP[[#This Row],[mp_ort]],""),"")</f>
        <v/>
      </c>
      <c r="F348" s="369" t="str">
        <f>IFERROR(IF(tab_MP[[#This Row],[mp_beschreibung]]&lt;&gt;"",tab_MP[[#This Row],[mp_beschreibung]],""),"")</f>
        <v/>
      </c>
      <c r="G348" s="315" t="str">
        <f>IFERROR(IF(tab_MP[[#This Row],[prf_mp_ges]]&lt;&gt;"",tab_MP[[#This Row],[prf_mp_ges]],""),"")</f>
        <v/>
      </c>
      <c r="H348" s="362"/>
      <c r="I348" s="362"/>
      <c r="J348" s="363"/>
      <c r="K348" s="363"/>
      <c r="L348" s="208"/>
      <c r="M348" s="209"/>
      <c r="N348" s="106"/>
      <c r="O348" s="107" t="str">
        <f>IF(AND(tab_MD[[#This Row],[md_prf_erg]]&lt;&gt;"",tab_MD[[#This Row],[md_prf_bisher]]&gt;=0,tab_MD[[#This Row],[md_prf_zukunft]]&gt;=0),tab_MD[[#This Row],[md_prf_bisher]]+tab_MD[[#This Row],[md_prf_zukunft]],"")</f>
        <v/>
      </c>
      <c r="P348" s="297" t="str">
        <f>IF(tab_MD[[#This Row],[md_prf_erg]]="ja",tab_MD[[#This Row],[md_zuwf_bisher]],IF(tab_MD[[#This Row],[md_prf_erg]]="nein",0,IF(tab_MD[[#This Row],[md_prf_erg]]="teilweise",-1,"")))</f>
        <v/>
      </c>
      <c r="Q348" s="297" t="str">
        <f>IF(tab_MD[[#This Row],[md_prf_erg]]="ja",tab_MD[[#This Row],[md_zuwf_zukunft]],IF(tab_MD[[#This Row],[md_prf_erg]]="nein",0,IF(tab_MD[[#This Row],[md_prf_erg]]="teilweise",-1,"")))</f>
        <v/>
      </c>
      <c r="R348" s="110"/>
      <c r="S348" s="108" t="b">
        <f>AND(OR(AND(tab_MD[[#This Row],[md_zuwf_bisher]]="",tab_MD[[#This Row],[md_zuwf_zukunft]]=""),AND(OR(tab_MD[[#This Row],[md_zuwf_bisher]]&lt;&gt;"",tab_MD[[#This Row],[md_zuwf_zukunft]]&lt;&gt;""),tab_MD[[#This Row],[md_prf_erg]]&lt;&gt;"")),tab_MD[[#This Row],[md_prf_bisher]]&lt;&gt;-1,tab_MD[[#This Row],[md_prf_zukunft]]&lt;&gt;-1)</f>
        <v>1</v>
      </c>
      <c r="T348" s="219" t="str">
        <f>IF(tab_MD[[#This Row],[md_gegenstand]]&lt;&gt;"",IF(SUM(tab_MD[[#This Row],[md_kosten_bisher]:[md_zuwf_zukunft]])&gt;0,"ja","nein"),"")</f>
        <v/>
      </c>
    </row>
    <row r="349" spans="1:20" ht="48" hidden="1" customHeight="1" x14ac:dyDescent="0.3">
      <c r="A349" s="90">
        <f t="shared" si="6"/>
        <v>347</v>
      </c>
      <c r="B349" s="195" t="str">
        <f>IFERROR(IF(tab_MP[[#This Row],[mp_gegenstand]]&lt;&gt;"",tab_MP[[#This Row],[mp_gegenstand]],""),"")</f>
        <v/>
      </c>
      <c r="C349" s="196" t="str">
        <f>IFERROR(IF(tab_MP[[#This Row],[mp_kategorie]]&lt;&gt;"",tab_MP[[#This Row],[mp_kategorie]],""),"")</f>
        <v/>
      </c>
      <c r="D349" s="196" t="str">
        <f>IFERROR(IF(tab_MP[[#This Row],[mp_subkategorie]]&lt;&gt;"",tab_MP[[#This Row],[mp_subkategorie]],""),"")</f>
        <v/>
      </c>
      <c r="E349" s="196" t="str">
        <f>IFERROR(IF(tab_MP[[#This Row],[mp_ort]]&lt;&gt;"",tab_MP[[#This Row],[mp_ort]],""),"")</f>
        <v/>
      </c>
      <c r="F349" s="369" t="str">
        <f>IFERROR(IF(tab_MP[[#This Row],[mp_beschreibung]]&lt;&gt;"",tab_MP[[#This Row],[mp_beschreibung]],""),"")</f>
        <v/>
      </c>
      <c r="G349" s="315" t="str">
        <f>IFERROR(IF(tab_MP[[#This Row],[prf_mp_ges]]&lt;&gt;"",tab_MP[[#This Row],[prf_mp_ges]],""),"")</f>
        <v/>
      </c>
      <c r="H349" s="362"/>
      <c r="I349" s="362"/>
      <c r="J349" s="363"/>
      <c r="K349" s="363"/>
      <c r="L349" s="208"/>
      <c r="M349" s="209"/>
      <c r="N349" s="103"/>
      <c r="O349" s="104" t="str">
        <f>IF(AND(tab_MD[[#This Row],[md_prf_erg]]&lt;&gt;"",tab_MD[[#This Row],[md_prf_bisher]]&gt;=0,tab_MD[[#This Row],[md_prf_zukunft]]&gt;=0),tab_MD[[#This Row],[md_prf_bisher]]+tab_MD[[#This Row],[md_prf_zukunft]],"")</f>
        <v/>
      </c>
      <c r="P349" s="296" t="str">
        <f>IF(tab_MD[[#This Row],[md_prf_erg]]="ja",tab_MD[[#This Row],[md_zuwf_bisher]],IF(tab_MD[[#This Row],[md_prf_erg]]="nein",0,IF(tab_MD[[#This Row],[md_prf_erg]]="teilweise",-1,"")))</f>
        <v/>
      </c>
      <c r="Q349" s="296" t="str">
        <f>IF(tab_MD[[#This Row],[md_prf_erg]]="ja",tab_MD[[#This Row],[md_zuwf_zukunft]],IF(tab_MD[[#This Row],[md_prf_erg]]="nein",0,IF(tab_MD[[#This Row],[md_prf_erg]]="teilweise",-1,"")))</f>
        <v/>
      </c>
      <c r="R349" s="110"/>
      <c r="S349" s="109" t="b">
        <f>AND(OR(AND(tab_MD[[#This Row],[md_zuwf_bisher]]="",tab_MD[[#This Row],[md_zuwf_zukunft]]=""),AND(OR(tab_MD[[#This Row],[md_zuwf_bisher]]&lt;&gt;"",tab_MD[[#This Row],[md_zuwf_zukunft]]&lt;&gt;""),tab_MD[[#This Row],[md_prf_erg]]&lt;&gt;"")),tab_MD[[#This Row],[md_prf_bisher]]&lt;&gt;-1,tab_MD[[#This Row],[md_prf_zukunft]]&lt;&gt;-1)</f>
        <v>1</v>
      </c>
      <c r="T349" s="219" t="str">
        <f>IF(tab_MD[[#This Row],[md_gegenstand]]&lt;&gt;"",IF(SUM(tab_MD[[#This Row],[md_kosten_bisher]:[md_zuwf_zukunft]])&gt;0,"ja","nein"),"")</f>
        <v/>
      </c>
    </row>
    <row r="350" spans="1:20" ht="48" hidden="1" customHeight="1" x14ac:dyDescent="0.3">
      <c r="A350" s="90">
        <f t="shared" si="6"/>
        <v>348</v>
      </c>
      <c r="B350" s="195" t="str">
        <f>IFERROR(IF(tab_MP[[#This Row],[mp_gegenstand]]&lt;&gt;"",tab_MP[[#This Row],[mp_gegenstand]],""),"")</f>
        <v/>
      </c>
      <c r="C350" s="196" t="str">
        <f>IFERROR(IF(tab_MP[[#This Row],[mp_kategorie]]&lt;&gt;"",tab_MP[[#This Row],[mp_kategorie]],""),"")</f>
        <v/>
      </c>
      <c r="D350" s="196" t="str">
        <f>IFERROR(IF(tab_MP[[#This Row],[mp_subkategorie]]&lt;&gt;"",tab_MP[[#This Row],[mp_subkategorie]],""),"")</f>
        <v/>
      </c>
      <c r="E350" s="196" t="str">
        <f>IFERROR(IF(tab_MP[[#This Row],[mp_ort]]&lt;&gt;"",tab_MP[[#This Row],[mp_ort]],""),"")</f>
        <v/>
      </c>
      <c r="F350" s="369" t="str">
        <f>IFERROR(IF(tab_MP[[#This Row],[mp_beschreibung]]&lt;&gt;"",tab_MP[[#This Row],[mp_beschreibung]],""),"")</f>
        <v/>
      </c>
      <c r="G350" s="315" t="str">
        <f>IFERROR(IF(tab_MP[[#This Row],[prf_mp_ges]]&lt;&gt;"",tab_MP[[#This Row],[prf_mp_ges]],""),"")</f>
        <v/>
      </c>
      <c r="H350" s="362"/>
      <c r="I350" s="362"/>
      <c r="J350" s="363"/>
      <c r="K350" s="363"/>
      <c r="L350" s="208"/>
      <c r="M350" s="209"/>
      <c r="N350" s="106"/>
      <c r="O350" s="107" t="str">
        <f>IF(AND(tab_MD[[#This Row],[md_prf_erg]]&lt;&gt;"",tab_MD[[#This Row],[md_prf_bisher]]&gt;=0,tab_MD[[#This Row],[md_prf_zukunft]]&gt;=0),tab_MD[[#This Row],[md_prf_bisher]]+tab_MD[[#This Row],[md_prf_zukunft]],"")</f>
        <v/>
      </c>
      <c r="P350" s="297" t="str">
        <f>IF(tab_MD[[#This Row],[md_prf_erg]]="ja",tab_MD[[#This Row],[md_zuwf_bisher]],IF(tab_MD[[#This Row],[md_prf_erg]]="nein",0,IF(tab_MD[[#This Row],[md_prf_erg]]="teilweise",-1,"")))</f>
        <v/>
      </c>
      <c r="Q350" s="297" t="str">
        <f>IF(tab_MD[[#This Row],[md_prf_erg]]="ja",tab_MD[[#This Row],[md_zuwf_zukunft]],IF(tab_MD[[#This Row],[md_prf_erg]]="nein",0,IF(tab_MD[[#This Row],[md_prf_erg]]="teilweise",-1,"")))</f>
        <v/>
      </c>
      <c r="R350" s="110"/>
      <c r="S350" s="108" t="b">
        <f>AND(OR(AND(tab_MD[[#This Row],[md_zuwf_bisher]]="",tab_MD[[#This Row],[md_zuwf_zukunft]]=""),AND(OR(tab_MD[[#This Row],[md_zuwf_bisher]]&lt;&gt;"",tab_MD[[#This Row],[md_zuwf_zukunft]]&lt;&gt;""),tab_MD[[#This Row],[md_prf_erg]]&lt;&gt;"")),tab_MD[[#This Row],[md_prf_bisher]]&lt;&gt;-1,tab_MD[[#This Row],[md_prf_zukunft]]&lt;&gt;-1)</f>
        <v>1</v>
      </c>
      <c r="T350" s="219" t="str">
        <f>IF(tab_MD[[#This Row],[md_gegenstand]]&lt;&gt;"",IF(SUM(tab_MD[[#This Row],[md_kosten_bisher]:[md_zuwf_zukunft]])&gt;0,"ja","nein"),"")</f>
        <v/>
      </c>
    </row>
    <row r="351" spans="1:20" ht="48" hidden="1" customHeight="1" x14ac:dyDescent="0.3">
      <c r="A351" s="90">
        <f t="shared" si="6"/>
        <v>349</v>
      </c>
      <c r="B351" s="195" t="str">
        <f>IFERROR(IF(tab_MP[[#This Row],[mp_gegenstand]]&lt;&gt;"",tab_MP[[#This Row],[mp_gegenstand]],""),"")</f>
        <v/>
      </c>
      <c r="C351" s="196" t="str">
        <f>IFERROR(IF(tab_MP[[#This Row],[mp_kategorie]]&lt;&gt;"",tab_MP[[#This Row],[mp_kategorie]],""),"")</f>
        <v/>
      </c>
      <c r="D351" s="196" t="str">
        <f>IFERROR(IF(tab_MP[[#This Row],[mp_subkategorie]]&lt;&gt;"",tab_MP[[#This Row],[mp_subkategorie]],""),"")</f>
        <v/>
      </c>
      <c r="E351" s="196" t="str">
        <f>IFERROR(IF(tab_MP[[#This Row],[mp_ort]]&lt;&gt;"",tab_MP[[#This Row],[mp_ort]],""),"")</f>
        <v/>
      </c>
      <c r="F351" s="369" t="str">
        <f>IFERROR(IF(tab_MP[[#This Row],[mp_beschreibung]]&lt;&gt;"",tab_MP[[#This Row],[mp_beschreibung]],""),"")</f>
        <v/>
      </c>
      <c r="G351" s="315" t="str">
        <f>IFERROR(IF(tab_MP[[#This Row],[prf_mp_ges]]&lt;&gt;"",tab_MP[[#This Row],[prf_mp_ges]],""),"")</f>
        <v/>
      </c>
      <c r="H351" s="362"/>
      <c r="I351" s="362"/>
      <c r="J351" s="363"/>
      <c r="K351" s="363"/>
      <c r="L351" s="208"/>
      <c r="M351" s="209"/>
      <c r="N351" s="103"/>
      <c r="O351" s="104" t="str">
        <f>IF(AND(tab_MD[[#This Row],[md_prf_erg]]&lt;&gt;"",tab_MD[[#This Row],[md_prf_bisher]]&gt;=0,tab_MD[[#This Row],[md_prf_zukunft]]&gt;=0),tab_MD[[#This Row],[md_prf_bisher]]+tab_MD[[#This Row],[md_prf_zukunft]],"")</f>
        <v/>
      </c>
      <c r="P351" s="296" t="str">
        <f>IF(tab_MD[[#This Row],[md_prf_erg]]="ja",tab_MD[[#This Row],[md_zuwf_bisher]],IF(tab_MD[[#This Row],[md_prf_erg]]="nein",0,IF(tab_MD[[#This Row],[md_prf_erg]]="teilweise",-1,"")))</f>
        <v/>
      </c>
      <c r="Q351" s="296" t="str">
        <f>IF(tab_MD[[#This Row],[md_prf_erg]]="ja",tab_MD[[#This Row],[md_zuwf_zukunft]],IF(tab_MD[[#This Row],[md_prf_erg]]="nein",0,IF(tab_MD[[#This Row],[md_prf_erg]]="teilweise",-1,"")))</f>
        <v/>
      </c>
      <c r="R351" s="110"/>
      <c r="S351" s="109" t="b">
        <f>AND(OR(AND(tab_MD[[#This Row],[md_zuwf_bisher]]="",tab_MD[[#This Row],[md_zuwf_zukunft]]=""),AND(OR(tab_MD[[#This Row],[md_zuwf_bisher]]&lt;&gt;"",tab_MD[[#This Row],[md_zuwf_zukunft]]&lt;&gt;""),tab_MD[[#This Row],[md_prf_erg]]&lt;&gt;"")),tab_MD[[#This Row],[md_prf_bisher]]&lt;&gt;-1,tab_MD[[#This Row],[md_prf_zukunft]]&lt;&gt;-1)</f>
        <v>1</v>
      </c>
      <c r="T351" s="219" t="str">
        <f>IF(tab_MD[[#This Row],[md_gegenstand]]&lt;&gt;"",IF(SUM(tab_MD[[#This Row],[md_kosten_bisher]:[md_zuwf_zukunft]])&gt;0,"ja","nein"),"")</f>
        <v/>
      </c>
    </row>
    <row r="352" spans="1:20" ht="48" hidden="1" customHeight="1" x14ac:dyDescent="0.3">
      <c r="A352" s="90">
        <f t="shared" si="6"/>
        <v>350</v>
      </c>
      <c r="B352" s="195" t="str">
        <f>IFERROR(IF(tab_MP[[#This Row],[mp_gegenstand]]&lt;&gt;"",tab_MP[[#This Row],[mp_gegenstand]],""),"")</f>
        <v/>
      </c>
      <c r="C352" s="196" t="str">
        <f>IFERROR(IF(tab_MP[[#This Row],[mp_kategorie]]&lt;&gt;"",tab_MP[[#This Row],[mp_kategorie]],""),"")</f>
        <v/>
      </c>
      <c r="D352" s="196" t="str">
        <f>IFERROR(IF(tab_MP[[#This Row],[mp_subkategorie]]&lt;&gt;"",tab_MP[[#This Row],[mp_subkategorie]],""),"")</f>
        <v/>
      </c>
      <c r="E352" s="196" t="str">
        <f>IFERROR(IF(tab_MP[[#This Row],[mp_ort]]&lt;&gt;"",tab_MP[[#This Row],[mp_ort]],""),"")</f>
        <v/>
      </c>
      <c r="F352" s="369" t="str">
        <f>IFERROR(IF(tab_MP[[#This Row],[mp_beschreibung]]&lt;&gt;"",tab_MP[[#This Row],[mp_beschreibung]],""),"")</f>
        <v/>
      </c>
      <c r="G352" s="315" t="str">
        <f>IFERROR(IF(tab_MP[[#This Row],[prf_mp_ges]]&lt;&gt;"",tab_MP[[#This Row],[prf_mp_ges]],""),"")</f>
        <v/>
      </c>
      <c r="H352" s="362"/>
      <c r="I352" s="362"/>
      <c r="J352" s="363"/>
      <c r="K352" s="363"/>
      <c r="L352" s="208"/>
      <c r="M352" s="209"/>
      <c r="N352" s="106"/>
      <c r="O352" s="107" t="str">
        <f>IF(AND(tab_MD[[#This Row],[md_prf_erg]]&lt;&gt;"",tab_MD[[#This Row],[md_prf_bisher]]&gt;=0,tab_MD[[#This Row],[md_prf_zukunft]]&gt;=0),tab_MD[[#This Row],[md_prf_bisher]]+tab_MD[[#This Row],[md_prf_zukunft]],"")</f>
        <v/>
      </c>
      <c r="P352" s="297" t="str">
        <f>IF(tab_MD[[#This Row],[md_prf_erg]]="ja",tab_MD[[#This Row],[md_zuwf_bisher]],IF(tab_MD[[#This Row],[md_prf_erg]]="nein",0,IF(tab_MD[[#This Row],[md_prf_erg]]="teilweise",-1,"")))</f>
        <v/>
      </c>
      <c r="Q352" s="297" t="str">
        <f>IF(tab_MD[[#This Row],[md_prf_erg]]="ja",tab_MD[[#This Row],[md_zuwf_zukunft]],IF(tab_MD[[#This Row],[md_prf_erg]]="nein",0,IF(tab_MD[[#This Row],[md_prf_erg]]="teilweise",-1,"")))</f>
        <v/>
      </c>
      <c r="R352" s="110"/>
      <c r="S352" s="108" t="b">
        <f>AND(OR(AND(tab_MD[[#This Row],[md_zuwf_bisher]]="",tab_MD[[#This Row],[md_zuwf_zukunft]]=""),AND(OR(tab_MD[[#This Row],[md_zuwf_bisher]]&lt;&gt;"",tab_MD[[#This Row],[md_zuwf_zukunft]]&lt;&gt;""),tab_MD[[#This Row],[md_prf_erg]]&lt;&gt;"")),tab_MD[[#This Row],[md_prf_bisher]]&lt;&gt;-1,tab_MD[[#This Row],[md_prf_zukunft]]&lt;&gt;-1)</f>
        <v>1</v>
      </c>
      <c r="T352" s="219" t="str">
        <f>IF(tab_MD[[#This Row],[md_gegenstand]]&lt;&gt;"",IF(SUM(tab_MD[[#This Row],[md_kosten_bisher]:[md_zuwf_zukunft]])&gt;0,"ja","nein"),"")</f>
        <v/>
      </c>
    </row>
    <row r="353" spans="1:20" ht="48" hidden="1" customHeight="1" x14ac:dyDescent="0.3">
      <c r="A353" s="90">
        <f t="shared" si="6"/>
        <v>351</v>
      </c>
      <c r="B353" s="195" t="str">
        <f>IFERROR(IF(tab_MP[[#This Row],[mp_gegenstand]]&lt;&gt;"",tab_MP[[#This Row],[mp_gegenstand]],""),"")</f>
        <v/>
      </c>
      <c r="C353" s="196" t="str">
        <f>IFERROR(IF(tab_MP[[#This Row],[mp_kategorie]]&lt;&gt;"",tab_MP[[#This Row],[mp_kategorie]],""),"")</f>
        <v/>
      </c>
      <c r="D353" s="196" t="str">
        <f>IFERROR(IF(tab_MP[[#This Row],[mp_subkategorie]]&lt;&gt;"",tab_MP[[#This Row],[mp_subkategorie]],""),"")</f>
        <v/>
      </c>
      <c r="E353" s="196" t="str">
        <f>IFERROR(IF(tab_MP[[#This Row],[mp_ort]]&lt;&gt;"",tab_MP[[#This Row],[mp_ort]],""),"")</f>
        <v/>
      </c>
      <c r="F353" s="369" t="str">
        <f>IFERROR(IF(tab_MP[[#This Row],[mp_beschreibung]]&lt;&gt;"",tab_MP[[#This Row],[mp_beschreibung]],""),"")</f>
        <v/>
      </c>
      <c r="G353" s="315" t="str">
        <f>IFERROR(IF(tab_MP[[#This Row],[prf_mp_ges]]&lt;&gt;"",tab_MP[[#This Row],[prf_mp_ges]],""),"")</f>
        <v/>
      </c>
      <c r="H353" s="362"/>
      <c r="I353" s="362"/>
      <c r="J353" s="363"/>
      <c r="K353" s="363"/>
      <c r="L353" s="208"/>
      <c r="M353" s="209"/>
      <c r="N353" s="103"/>
      <c r="O353" s="104" t="str">
        <f>IF(AND(tab_MD[[#This Row],[md_prf_erg]]&lt;&gt;"",tab_MD[[#This Row],[md_prf_bisher]]&gt;=0,tab_MD[[#This Row],[md_prf_zukunft]]&gt;=0),tab_MD[[#This Row],[md_prf_bisher]]+tab_MD[[#This Row],[md_prf_zukunft]],"")</f>
        <v/>
      </c>
      <c r="P353" s="296" t="str">
        <f>IF(tab_MD[[#This Row],[md_prf_erg]]="ja",tab_MD[[#This Row],[md_zuwf_bisher]],IF(tab_MD[[#This Row],[md_prf_erg]]="nein",0,IF(tab_MD[[#This Row],[md_prf_erg]]="teilweise",-1,"")))</f>
        <v/>
      </c>
      <c r="Q353" s="296" t="str">
        <f>IF(tab_MD[[#This Row],[md_prf_erg]]="ja",tab_MD[[#This Row],[md_zuwf_zukunft]],IF(tab_MD[[#This Row],[md_prf_erg]]="nein",0,IF(tab_MD[[#This Row],[md_prf_erg]]="teilweise",-1,"")))</f>
        <v/>
      </c>
      <c r="R353" s="110"/>
      <c r="S353" s="109" t="b">
        <f>AND(OR(AND(tab_MD[[#This Row],[md_zuwf_bisher]]="",tab_MD[[#This Row],[md_zuwf_zukunft]]=""),AND(OR(tab_MD[[#This Row],[md_zuwf_bisher]]&lt;&gt;"",tab_MD[[#This Row],[md_zuwf_zukunft]]&lt;&gt;""),tab_MD[[#This Row],[md_prf_erg]]&lt;&gt;"")),tab_MD[[#This Row],[md_prf_bisher]]&lt;&gt;-1,tab_MD[[#This Row],[md_prf_zukunft]]&lt;&gt;-1)</f>
        <v>1</v>
      </c>
      <c r="T353" s="219" t="str">
        <f>IF(tab_MD[[#This Row],[md_gegenstand]]&lt;&gt;"",IF(SUM(tab_MD[[#This Row],[md_kosten_bisher]:[md_zuwf_zukunft]])&gt;0,"ja","nein"),"")</f>
        <v/>
      </c>
    </row>
    <row r="354" spans="1:20" ht="48" hidden="1" customHeight="1" x14ac:dyDescent="0.3">
      <c r="A354" s="90">
        <f t="shared" si="6"/>
        <v>352</v>
      </c>
      <c r="B354" s="195" t="str">
        <f>IFERROR(IF(tab_MP[[#This Row],[mp_gegenstand]]&lt;&gt;"",tab_MP[[#This Row],[mp_gegenstand]],""),"")</f>
        <v/>
      </c>
      <c r="C354" s="196" t="str">
        <f>IFERROR(IF(tab_MP[[#This Row],[mp_kategorie]]&lt;&gt;"",tab_MP[[#This Row],[mp_kategorie]],""),"")</f>
        <v/>
      </c>
      <c r="D354" s="196" t="str">
        <f>IFERROR(IF(tab_MP[[#This Row],[mp_subkategorie]]&lt;&gt;"",tab_MP[[#This Row],[mp_subkategorie]],""),"")</f>
        <v/>
      </c>
      <c r="E354" s="196" t="str">
        <f>IFERROR(IF(tab_MP[[#This Row],[mp_ort]]&lt;&gt;"",tab_MP[[#This Row],[mp_ort]],""),"")</f>
        <v/>
      </c>
      <c r="F354" s="369" t="str">
        <f>IFERROR(IF(tab_MP[[#This Row],[mp_beschreibung]]&lt;&gt;"",tab_MP[[#This Row],[mp_beschreibung]],""),"")</f>
        <v/>
      </c>
      <c r="G354" s="315" t="str">
        <f>IFERROR(IF(tab_MP[[#This Row],[prf_mp_ges]]&lt;&gt;"",tab_MP[[#This Row],[prf_mp_ges]],""),"")</f>
        <v/>
      </c>
      <c r="H354" s="362"/>
      <c r="I354" s="362"/>
      <c r="J354" s="363"/>
      <c r="K354" s="363"/>
      <c r="L354" s="208"/>
      <c r="M354" s="209"/>
      <c r="N354" s="106"/>
      <c r="O354" s="107" t="str">
        <f>IF(AND(tab_MD[[#This Row],[md_prf_erg]]&lt;&gt;"",tab_MD[[#This Row],[md_prf_bisher]]&gt;=0,tab_MD[[#This Row],[md_prf_zukunft]]&gt;=0),tab_MD[[#This Row],[md_prf_bisher]]+tab_MD[[#This Row],[md_prf_zukunft]],"")</f>
        <v/>
      </c>
      <c r="P354" s="297" t="str">
        <f>IF(tab_MD[[#This Row],[md_prf_erg]]="ja",tab_MD[[#This Row],[md_zuwf_bisher]],IF(tab_MD[[#This Row],[md_prf_erg]]="nein",0,IF(tab_MD[[#This Row],[md_prf_erg]]="teilweise",-1,"")))</f>
        <v/>
      </c>
      <c r="Q354" s="297" t="str">
        <f>IF(tab_MD[[#This Row],[md_prf_erg]]="ja",tab_MD[[#This Row],[md_zuwf_zukunft]],IF(tab_MD[[#This Row],[md_prf_erg]]="nein",0,IF(tab_MD[[#This Row],[md_prf_erg]]="teilweise",-1,"")))</f>
        <v/>
      </c>
      <c r="R354" s="110"/>
      <c r="S354" s="108" t="b">
        <f>AND(OR(AND(tab_MD[[#This Row],[md_zuwf_bisher]]="",tab_MD[[#This Row],[md_zuwf_zukunft]]=""),AND(OR(tab_MD[[#This Row],[md_zuwf_bisher]]&lt;&gt;"",tab_MD[[#This Row],[md_zuwf_zukunft]]&lt;&gt;""),tab_MD[[#This Row],[md_prf_erg]]&lt;&gt;"")),tab_MD[[#This Row],[md_prf_bisher]]&lt;&gt;-1,tab_MD[[#This Row],[md_prf_zukunft]]&lt;&gt;-1)</f>
        <v>1</v>
      </c>
      <c r="T354" s="219" t="str">
        <f>IF(tab_MD[[#This Row],[md_gegenstand]]&lt;&gt;"",IF(SUM(tab_MD[[#This Row],[md_kosten_bisher]:[md_zuwf_zukunft]])&gt;0,"ja","nein"),"")</f>
        <v/>
      </c>
    </row>
    <row r="355" spans="1:20" ht="48" hidden="1" customHeight="1" x14ac:dyDescent="0.3">
      <c r="A355" s="90">
        <f t="shared" si="6"/>
        <v>353</v>
      </c>
      <c r="B355" s="195" t="str">
        <f>IFERROR(IF(tab_MP[[#This Row],[mp_gegenstand]]&lt;&gt;"",tab_MP[[#This Row],[mp_gegenstand]],""),"")</f>
        <v/>
      </c>
      <c r="C355" s="196" t="str">
        <f>IFERROR(IF(tab_MP[[#This Row],[mp_kategorie]]&lt;&gt;"",tab_MP[[#This Row],[mp_kategorie]],""),"")</f>
        <v/>
      </c>
      <c r="D355" s="196" t="str">
        <f>IFERROR(IF(tab_MP[[#This Row],[mp_subkategorie]]&lt;&gt;"",tab_MP[[#This Row],[mp_subkategorie]],""),"")</f>
        <v/>
      </c>
      <c r="E355" s="196" t="str">
        <f>IFERROR(IF(tab_MP[[#This Row],[mp_ort]]&lt;&gt;"",tab_MP[[#This Row],[mp_ort]],""),"")</f>
        <v/>
      </c>
      <c r="F355" s="369" t="str">
        <f>IFERROR(IF(tab_MP[[#This Row],[mp_beschreibung]]&lt;&gt;"",tab_MP[[#This Row],[mp_beschreibung]],""),"")</f>
        <v/>
      </c>
      <c r="G355" s="315" t="str">
        <f>IFERROR(IF(tab_MP[[#This Row],[prf_mp_ges]]&lt;&gt;"",tab_MP[[#This Row],[prf_mp_ges]],""),"")</f>
        <v/>
      </c>
      <c r="H355" s="362"/>
      <c r="I355" s="362"/>
      <c r="J355" s="363"/>
      <c r="K355" s="363"/>
      <c r="L355" s="208"/>
      <c r="M355" s="209"/>
      <c r="N355" s="103"/>
      <c r="O355" s="104" t="str">
        <f>IF(AND(tab_MD[[#This Row],[md_prf_erg]]&lt;&gt;"",tab_MD[[#This Row],[md_prf_bisher]]&gt;=0,tab_MD[[#This Row],[md_prf_zukunft]]&gt;=0),tab_MD[[#This Row],[md_prf_bisher]]+tab_MD[[#This Row],[md_prf_zukunft]],"")</f>
        <v/>
      </c>
      <c r="P355" s="296" t="str">
        <f>IF(tab_MD[[#This Row],[md_prf_erg]]="ja",tab_MD[[#This Row],[md_zuwf_bisher]],IF(tab_MD[[#This Row],[md_prf_erg]]="nein",0,IF(tab_MD[[#This Row],[md_prf_erg]]="teilweise",-1,"")))</f>
        <v/>
      </c>
      <c r="Q355" s="296" t="str">
        <f>IF(tab_MD[[#This Row],[md_prf_erg]]="ja",tab_MD[[#This Row],[md_zuwf_zukunft]],IF(tab_MD[[#This Row],[md_prf_erg]]="nein",0,IF(tab_MD[[#This Row],[md_prf_erg]]="teilweise",-1,"")))</f>
        <v/>
      </c>
      <c r="R355" s="110"/>
      <c r="S355" s="109" t="b">
        <f>AND(OR(AND(tab_MD[[#This Row],[md_zuwf_bisher]]="",tab_MD[[#This Row],[md_zuwf_zukunft]]=""),AND(OR(tab_MD[[#This Row],[md_zuwf_bisher]]&lt;&gt;"",tab_MD[[#This Row],[md_zuwf_zukunft]]&lt;&gt;""),tab_MD[[#This Row],[md_prf_erg]]&lt;&gt;"")),tab_MD[[#This Row],[md_prf_bisher]]&lt;&gt;-1,tab_MD[[#This Row],[md_prf_zukunft]]&lt;&gt;-1)</f>
        <v>1</v>
      </c>
      <c r="T355" s="219" t="str">
        <f>IF(tab_MD[[#This Row],[md_gegenstand]]&lt;&gt;"",IF(SUM(tab_MD[[#This Row],[md_kosten_bisher]:[md_zuwf_zukunft]])&gt;0,"ja","nein"),"")</f>
        <v/>
      </c>
    </row>
    <row r="356" spans="1:20" ht="48" hidden="1" customHeight="1" x14ac:dyDescent="0.3">
      <c r="A356" s="90">
        <f t="shared" si="6"/>
        <v>354</v>
      </c>
      <c r="B356" s="195" t="str">
        <f>IFERROR(IF(tab_MP[[#This Row],[mp_gegenstand]]&lt;&gt;"",tab_MP[[#This Row],[mp_gegenstand]],""),"")</f>
        <v/>
      </c>
      <c r="C356" s="196" t="str">
        <f>IFERROR(IF(tab_MP[[#This Row],[mp_kategorie]]&lt;&gt;"",tab_MP[[#This Row],[mp_kategorie]],""),"")</f>
        <v/>
      </c>
      <c r="D356" s="196" t="str">
        <f>IFERROR(IF(tab_MP[[#This Row],[mp_subkategorie]]&lt;&gt;"",tab_MP[[#This Row],[mp_subkategorie]],""),"")</f>
        <v/>
      </c>
      <c r="E356" s="196" t="str">
        <f>IFERROR(IF(tab_MP[[#This Row],[mp_ort]]&lt;&gt;"",tab_MP[[#This Row],[mp_ort]],""),"")</f>
        <v/>
      </c>
      <c r="F356" s="369" t="str">
        <f>IFERROR(IF(tab_MP[[#This Row],[mp_beschreibung]]&lt;&gt;"",tab_MP[[#This Row],[mp_beschreibung]],""),"")</f>
        <v/>
      </c>
      <c r="G356" s="315" t="str">
        <f>IFERROR(IF(tab_MP[[#This Row],[prf_mp_ges]]&lt;&gt;"",tab_MP[[#This Row],[prf_mp_ges]],""),"")</f>
        <v/>
      </c>
      <c r="H356" s="362"/>
      <c r="I356" s="362"/>
      <c r="J356" s="363"/>
      <c r="K356" s="363"/>
      <c r="L356" s="208"/>
      <c r="M356" s="209"/>
      <c r="N356" s="106"/>
      <c r="O356" s="107" t="str">
        <f>IF(AND(tab_MD[[#This Row],[md_prf_erg]]&lt;&gt;"",tab_MD[[#This Row],[md_prf_bisher]]&gt;=0,tab_MD[[#This Row],[md_prf_zukunft]]&gt;=0),tab_MD[[#This Row],[md_prf_bisher]]+tab_MD[[#This Row],[md_prf_zukunft]],"")</f>
        <v/>
      </c>
      <c r="P356" s="297" t="str">
        <f>IF(tab_MD[[#This Row],[md_prf_erg]]="ja",tab_MD[[#This Row],[md_zuwf_bisher]],IF(tab_MD[[#This Row],[md_prf_erg]]="nein",0,IF(tab_MD[[#This Row],[md_prf_erg]]="teilweise",-1,"")))</f>
        <v/>
      </c>
      <c r="Q356" s="297" t="str">
        <f>IF(tab_MD[[#This Row],[md_prf_erg]]="ja",tab_MD[[#This Row],[md_zuwf_zukunft]],IF(tab_MD[[#This Row],[md_prf_erg]]="nein",0,IF(tab_MD[[#This Row],[md_prf_erg]]="teilweise",-1,"")))</f>
        <v/>
      </c>
      <c r="R356" s="110"/>
      <c r="S356" s="108" t="b">
        <f>AND(OR(AND(tab_MD[[#This Row],[md_zuwf_bisher]]="",tab_MD[[#This Row],[md_zuwf_zukunft]]=""),AND(OR(tab_MD[[#This Row],[md_zuwf_bisher]]&lt;&gt;"",tab_MD[[#This Row],[md_zuwf_zukunft]]&lt;&gt;""),tab_MD[[#This Row],[md_prf_erg]]&lt;&gt;"")),tab_MD[[#This Row],[md_prf_bisher]]&lt;&gt;-1,tab_MD[[#This Row],[md_prf_zukunft]]&lt;&gt;-1)</f>
        <v>1</v>
      </c>
      <c r="T356" s="219" t="str">
        <f>IF(tab_MD[[#This Row],[md_gegenstand]]&lt;&gt;"",IF(SUM(tab_MD[[#This Row],[md_kosten_bisher]:[md_zuwf_zukunft]])&gt;0,"ja","nein"),"")</f>
        <v/>
      </c>
    </row>
    <row r="357" spans="1:20" ht="48" hidden="1" customHeight="1" x14ac:dyDescent="0.3">
      <c r="A357" s="90">
        <f t="shared" si="6"/>
        <v>355</v>
      </c>
      <c r="B357" s="195" t="str">
        <f>IFERROR(IF(tab_MP[[#This Row],[mp_gegenstand]]&lt;&gt;"",tab_MP[[#This Row],[mp_gegenstand]],""),"")</f>
        <v/>
      </c>
      <c r="C357" s="196" t="str">
        <f>IFERROR(IF(tab_MP[[#This Row],[mp_kategorie]]&lt;&gt;"",tab_MP[[#This Row],[mp_kategorie]],""),"")</f>
        <v/>
      </c>
      <c r="D357" s="196" t="str">
        <f>IFERROR(IF(tab_MP[[#This Row],[mp_subkategorie]]&lt;&gt;"",tab_MP[[#This Row],[mp_subkategorie]],""),"")</f>
        <v/>
      </c>
      <c r="E357" s="196" t="str">
        <f>IFERROR(IF(tab_MP[[#This Row],[mp_ort]]&lt;&gt;"",tab_MP[[#This Row],[mp_ort]],""),"")</f>
        <v/>
      </c>
      <c r="F357" s="369" t="str">
        <f>IFERROR(IF(tab_MP[[#This Row],[mp_beschreibung]]&lt;&gt;"",tab_MP[[#This Row],[mp_beschreibung]],""),"")</f>
        <v/>
      </c>
      <c r="G357" s="315" t="str">
        <f>IFERROR(IF(tab_MP[[#This Row],[prf_mp_ges]]&lt;&gt;"",tab_MP[[#This Row],[prf_mp_ges]],""),"")</f>
        <v/>
      </c>
      <c r="H357" s="362"/>
      <c r="I357" s="362"/>
      <c r="J357" s="363"/>
      <c r="K357" s="363"/>
      <c r="L357" s="208"/>
      <c r="M357" s="209"/>
      <c r="N357" s="103"/>
      <c r="O357" s="104" t="str">
        <f>IF(AND(tab_MD[[#This Row],[md_prf_erg]]&lt;&gt;"",tab_MD[[#This Row],[md_prf_bisher]]&gt;=0,tab_MD[[#This Row],[md_prf_zukunft]]&gt;=0),tab_MD[[#This Row],[md_prf_bisher]]+tab_MD[[#This Row],[md_prf_zukunft]],"")</f>
        <v/>
      </c>
      <c r="P357" s="296" t="str">
        <f>IF(tab_MD[[#This Row],[md_prf_erg]]="ja",tab_MD[[#This Row],[md_zuwf_bisher]],IF(tab_MD[[#This Row],[md_prf_erg]]="nein",0,IF(tab_MD[[#This Row],[md_prf_erg]]="teilweise",-1,"")))</f>
        <v/>
      </c>
      <c r="Q357" s="296" t="str">
        <f>IF(tab_MD[[#This Row],[md_prf_erg]]="ja",tab_MD[[#This Row],[md_zuwf_zukunft]],IF(tab_MD[[#This Row],[md_prf_erg]]="nein",0,IF(tab_MD[[#This Row],[md_prf_erg]]="teilweise",-1,"")))</f>
        <v/>
      </c>
      <c r="R357" s="110"/>
      <c r="S357" s="109" t="b">
        <f>AND(OR(AND(tab_MD[[#This Row],[md_zuwf_bisher]]="",tab_MD[[#This Row],[md_zuwf_zukunft]]=""),AND(OR(tab_MD[[#This Row],[md_zuwf_bisher]]&lt;&gt;"",tab_MD[[#This Row],[md_zuwf_zukunft]]&lt;&gt;""),tab_MD[[#This Row],[md_prf_erg]]&lt;&gt;"")),tab_MD[[#This Row],[md_prf_bisher]]&lt;&gt;-1,tab_MD[[#This Row],[md_prf_zukunft]]&lt;&gt;-1)</f>
        <v>1</v>
      </c>
      <c r="T357" s="219" t="str">
        <f>IF(tab_MD[[#This Row],[md_gegenstand]]&lt;&gt;"",IF(SUM(tab_MD[[#This Row],[md_kosten_bisher]:[md_zuwf_zukunft]])&gt;0,"ja","nein"),"")</f>
        <v/>
      </c>
    </row>
    <row r="358" spans="1:20" ht="48" hidden="1" customHeight="1" x14ac:dyDescent="0.3">
      <c r="A358" s="90">
        <f t="shared" si="6"/>
        <v>356</v>
      </c>
      <c r="B358" s="195" t="str">
        <f>IFERROR(IF(tab_MP[[#This Row],[mp_gegenstand]]&lt;&gt;"",tab_MP[[#This Row],[mp_gegenstand]],""),"")</f>
        <v/>
      </c>
      <c r="C358" s="196" t="str">
        <f>IFERROR(IF(tab_MP[[#This Row],[mp_kategorie]]&lt;&gt;"",tab_MP[[#This Row],[mp_kategorie]],""),"")</f>
        <v/>
      </c>
      <c r="D358" s="196" t="str">
        <f>IFERROR(IF(tab_MP[[#This Row],[mp_subkategorie]]&lt;&gt;"",tab_MP[[#This Row],[mp_subkategorie]],""),"")</f>
        <v/>
      </c>
      <c r="E358" s="196" t="str">
        <f>IFERROR(IF(tab_MP[[#This Row],[mp_ort]]&lt;&gt;"",tab_MP[[#This Row],[mp_ort]],""),"")</f>
        <v/>
      </c>
      <c r="F358" s="369" t="str">
        <f>IFERROR(IF(tab_MP[[#This Row],[mp_beschreibung]]&lt;&gt;"",tab_MP[[#This Row],[mp_beschreibung]],""),"")</f>
        <v/>
      </c>
      <c r="G358" s="315" t="str">
        <f>IFERROR(IF(tab_MP[[#This Row],[prf_mp_ges]]&lt;&gt;"",tab_MP[[#This Row],[prf_mp_ges]],""),"")</f>
        <v/>
      </c>
      <c r="H358" s="362"/>
      <c r="I358" s="362"/>
      <c r="J358" s="363"/>
      <c r="K358" s="363"/>
      <c r="L358" s="208"/>
      <c r="M358" s="209"/>
      <c r="N358" s="106"/>
      <c r="O358" s="107" t="str">
        <f>IF(AND(tab_MD[[#This Row],[md_prf_erg]]&lt;&gt;"",tab_MD[[#This Row],[md_prf_bisher]]&gt;=0,tab_MD[[#This Row],[md_prf_zukunft]]&gt;=0),tab_MD[[#This Row],[md_prf_bisher]]+tab_MD[[#This Row],[md_prf_zukunft]],"")</f>
        <v/>
      </c>
      <c r="P358" s="297" t="str">
        <f>IF(tab_MD[[#This Row],[md_prf_erg]]="ja",tab_MD[[#This Row],[md_zuwf_bisher]],IF(tab_MD[[#This Row],[md_prf_erg]]="nein",0,IF(tab_MD[[#This Row],[md_prf_erg]]="teilweise",-1,"")))</f>
        <v/>
      </c>
      <c r="Q358" s="297" t="str">
        <f>IF(tab_MD[[#This Row],[md_prf_erg]]="ja",tab_MD[[#This Row],[md_zuwf_zukunft]],IF(tab_MD[[#This Row],[md_prf_erg]]="nein",0,IF(tab_MD[[#This Row],[md_prf_erg]]="teilweise",-1,"")))</f>
        <v/>
      </c>
      <c r="R358" s="110"/>
      <c r="S358" s="108" t="b">
        <f>AND(OR(AND(tab_MD[[#This Row],[md_zuwf_bisher]]="",tab_MD[[#This Row],[md_zuwf_zukunft]]=""),AND(OR(tab_MD[[#This Row],[md_zuwf_bisher]]&lt;&gt;"",tab_MD[[#This Row],[md_zuwf_zukunft]]&lt;&gt;""),tab_MD[[#This Row],[md_prf_erg]]&lt;&gt;"")),tab_MD[[#This Row],[md_prf_bisher]]&lt;&gt;-1,tab_MD[[#This Row],[md_prf_zukunft]]&lt;&gt;-1)</f>
        <v>1</v>
      </c>
      <c r="T358" s="219" t="str">
        <f>IF(tab_MD[[#This Row],[md_gegenstand]]&lt;&gt;"",IF(SUM(tab_MD[[#This Row],[md_kosten_bisher]:[md_zuwf_zukunft]])&gt;0,"ja","nein"),"")</f>
        <v/>
      </c>
    </row>
    <row r="359" spans="1:20" ht="48" hidden="1" customHeight="1" x14ac:dyDescent="0.3">
      <c r="A359" s="90">
        <f t="shared" si="6"/>
        <v>357</v>
      </c>
      <c r="B359" s="195" t="str">
        <f>IFERROR(IF(tab_MP[[#This Row],[mp_gegenstand]]&lt;&gt;"",tab_MP[[#This Row],[mp_gegenstand]],""),"")</f>
        <v/>
      </c>
      <c r="C359" s="196" t="str">
        <f>IFERROR(IF(tab_MP[[#This Row],[mp_kategorie]]&lt;&gt;"",tab_MP[[#This Row],[mp_kategorie]],""),"")</f>
        <v/>
      </c>
      <c r="D359" s="196" t="str">
        <f>IFERROR(IF(tab_MP[[#This Row],[mp_subkategorie]]&lt;&gt;"",tab_MP[[#This Row],[mp_subkategorie]],""),"")</f>
        <v/>
      </c>
      <c r="E359" s="196" t="str">
        <f>IFERROR(IF(tab_MP[[#This Row],[mp_ort]]&lt;&gt;"",tab_MP[[#This Row],[mp_ort]],""),"")</f>
        <v/>
      </c>
      <c r="F359" s="369" t="str">
        <f>IFERROR(IF(tab_MP[[#This Row],[mp_beschreibung]]&lt;&gt;"",tab_MP[[#This Row],[mp_beschreibung]],""),"")</f>
        <v/>
      </c>
      <c r="G359" s="315" t="str">
        <f>IFERROR(IF(tab_MP[[#This Row],[prf_mp_ges]]&lt;&gt;"",tab_MP[[#This Row],[prf_mp_ges]],""),"")</f>
        <v/>
      </c>
      <c r="H359" s="362"/>
      <c r="I359" s="362"/>
      <c r="J359" s="363"/>
      <c r="K359" s="363"/>
      <c r="L359" s="208"/>
      <c r="M359" s="209"/>
      <c r="N359" s="103"/>
      <c r="O359" s="104" t="str">
        <f>IF(AND(tab_MD[[#This Row],[md_prf_erg]]&lt;&gt;"",tab_MD[[#This Row],[md_prf_bisher]]&gt;=0,tab_MD[[#This Row],[md_prf_zukunft]]&gt;=0),tab_MD[[#This Row],[md_prf_bisher]]+tab_MD[[#This Row],[md_prf_zukunft]],"")</f>
        <v/>
      </c>
      <c r="P359" s="296" t="str">
        <f>IF(tab_MD[[#This Row],[md_prf_erg]]="ja",tab_MD[[#This Row],[md_zuwf_bisher]],IF(tab_MD[[#This Row],[md_prf_erg]]="nein",0,IF(tab_MD[[#This Row],[md_prf_erg]]="teilweise",-1,"")))</f>
        <v/>
      </c>
      <c r="Q359" s="296" t="str">
        <f>IF(tab_MD[[#This Row],[md_prf_erg]]="ja",tab_MD[[#This Row],[md_zuwf_zukunft]],IF(tab_MD[[#This Row],[md_prf_erg]]="nein",0,IF(tab_MD[[#This Row],[md_prf_erg]]="teilweise",-1,"")))</f>
        <v/>
      </c>
      <c r="R359" s="110"/>
      <c r="S359" s="109" t="b">
        <f>AND(OR(AND(tab_MD[[#This Row],[md_zuwf_bisher]]="",tab_MD[[#This Row],[md_zuwf_zukunft]]=""),AND(OR(tab_MD[[#This Row],[md_zuwf_bisher]]&lt;&gt;"",tab_MD[[#This Row],[md_zuwf_zukunft]]&lt;&gt;""),tab_MD[[#This Row],[md_prf_erg]]&lt;&gt;"")),tab_MD[[#This Row],[md_prf_bisher]]&lt;&gt;-1,tab_MD[[#This Row],[md_prf_zukunft]]&lt;&gt;-1)</f>
        <v>1</v>
      </c>
      <c r="T359" s="219" t="str">
        <f>IF(tab_MD[[#This Row],[md_gegenstand]]&lt;&gt;"",IF(SUM(tab_MD[[#This Row],[md_kosten_bisher]:[md_zuwf_zukunft]])&gt;0,"ja","nein"),"")</f>
        <v/>
      </c>
    </row>
    <row r="360" spans="1:20" ht="48" hidden="1" customHeight="1" x14ac:dyDescent="0.3">
      <c r="A360" s="90">
        <f t="shared" si="6"/>
        <v>358</v>
      </c>
      <c r="B360" s="195" t="str">
        <f>IFERROR(IF(tab_MP[[#This Row],[mp_gegenstand]]&lt;&gt;"",tab_MP[[#This Row],[mp_gegenstand]],""),"")</f>
        <v/>
      </c>
      <c r="C360" s="196" t="str">
        <f>IFERROR(IF(tab_MP[[#This Row],[mp_kategorie]]&lt;&gt;"",tab_MP[[#This Row],[mp_kategorie]],""),"")</f>
        <v/>
      </c>
      <c r="D360" s="196" t="str">
        <f>IFERROR(IF(tab_MP[[#This Row],[mp_subkategorie]]&lt;&gt;"",tab_MP[[#This Row],[mp_subkategorie]],""),"")</f>
        <v/>
      </c>
      <c r="E360" s="196" t="str">
        <f>IFERROR(IF(tab_MP[[#This Row],[mp_ort]]&lt;&gt;"",tab_MP[[#This Row],[mp_ort]],""),"")</f>
        <v/>
      </c>
      <c r="F360" s="369" t="str">
        <f>IFERROR(IF(tab_MP[[#This Row],[mp_beschreibung]]&lt;&gt;"",tab_MP[[#This Row],[mp_beschreibung]],""),"")</f>
        <v/>
      </c>
      <c r="G360" s="315" t="str">
        <f>IFERROR(IF(tab_MP[[#This Row],[prf_mp_ges]]&lt;&gt;"",tab_MP[[#This Row],[prf_mp_ges]],""),"")</f>
        <v/>
      </c>
      <c r="H360" s="362"/>
      <c r="I360" s="362"/>
      <c r="J360" s="363"/>
      <c r="K360" s="363"/>
      <c r="L360" s="208"/>
      <c r="M360" s="209"/>
      <c r="N360" s="106"/>
      <c r="O360" s="107" t="str">
        <f>IF(AND(tab_MD[[#This Row],[md_prf_erg]]&lt;&gt;"",tab_MD[[#This Row],[md_prf_bisher]]&gt;=0,tab_MD[[#This Row],[md_prf_zukunft]]&gt;=0),tab_MD[[#This Row],[md_prf_bisher]]+tab_MD[[#This Row],[md_prf_zukunft]],"")</f>
        <v/>
      </c>
      <c r="P360" s="297" t="str">
        <f>IF(tab_MD[[#This Row],[md_prf_erg]]="ja",tab_MD[[#This Row],[md_zuwf_bisher]],IF(tab_MD[[#This Row],[md_prf_erg]]="nein",0,IF(tab_MD[[#This Row],[md_prf_erg]]="teilweise",-1,"")))</f>
        <v/>
      </c>
      <c r="Q360" s="297" t="str">
        <f>IF(tab_MD[[#This Row],[md_prf_erg]]="ja",tab_MD[[#This Row],[md_zuwf_zukunft]],IF(tab_MD[[#This Row],[md_prf_erg]]="nein",0,IF(tab_MD[[#This Row],[md_prf_erg]]="teilweise",-1,"")))</f>
        <v/>
      </c>
      <c r="R360" s="110"/>
      <c r="S360" s="108" t="b">
        <f>AND(OR(AND(tab_MD[[#This Row],[md_zuwf_bisher]]="",tab_MD[[#This Row],[md_zuwf_zukunft]]=""),AND(OR(tab_MD[[#This Row],[md_zuwf_bisher]]&lt;&gt;"",tab_MD[[#This Row],[md_zuwf_zukunft]]&lt;&gt;""),tab_MD[[#This Row],[md_prf_erg]]&lt;&gt;"")),tab_MD[[#This Row],[md_prf_bisher]]&lt;&gt;-1,tab_MD[[#This Row],[md_prf_zukunft]]&lt;&gt;-1)</f>
        <v>1</v>
      </c>
      <c r="T360" s="219" t="str">
        <f>IF(tab_MD[[#This Row],[md_gegenstand]]&lt;&gt;"",IF(SUM(tab_MD[[#This Row],[md_kosten_bisher]:[md_zuwf_zukunft]])&gt;0,"ja","nein"),"")</f>
        <v/>
      </c>
    </row>
    <row r="361" spans="1:20" ht="48" hidden="1" customHeight="1" x14ac:dyDescent="0.3">
      <c r="A361" s="90">
        <f t="shared" si="6"/>
        <v>359</v>
      </c>
      <c r="B361" s="195" t="str">
        <f>IFERROR(IF(tab_MP[[#This Row],[mp_gegenstand]]&lt;&gt;"",tab_MP[[#This Row],[mp_gegenstand]],""),"")</f>
        <v/>
      </c>
      <c r="C361" s="196" t="str">
        <f>IFERROR(IF(tab_MP[[#This Row],[mp_kategorie]]&lt;&gt;"",tab_MP[[#This Row],[mp_kategorie]],""),"")</f>
        <v/>
      </c>
      <c r="D361" s="196" t="str">
        <f>IFERROR(IF(tab_MP[[#This Row],[mp_subkategorie]]&lt;&gt;"",tab_MP[[#This Row],[mp_subkategorie]],""),"")</f>
        <v/>
      </c>
      <c r="E361" s="196" t="str">
        <f>IFERROR(IF(tab_MP[[#This Row],[mp_ort]]&lt;&gt;"",tab_MP[[#This Row],[mp_ort]],""),"")</f>
        <v/>
      </c>
      <c r="F361" s="369" t="str">
        <f>IFERROR(IF(tab_MP[[#This Row],[mp_beschreibung]]&lt;&gt;"",tab_MP[[#This Row],[mp_beschreibung]],""),"")</f>
        <v/>
      </c>
      <c r="G361" s="315" t="str">
        <f>IFERROR(IF(tab_MP[[#This Row],[prf_mp_ges]]&lt;&gt;"",tab_MP[[#This Row],[prf_mp_ges]],""),"")</f>
        <v/>
      </c>
      <c r="H361" s="362"/>
      <c r="I361" s="362"/>
      <c r="J361" s="363"/>
      <c r="K361" s="363"/>
      <c r="L361" s="208"/>
      <c r="M361" s="209"/>
      <c r="N361" s="103"/>
      <c r="O361" s="104" t="str">
        <f>IF(AND(tab_MD[[#This Row],[md_prf_erg]]&lt;&gt;"",tab_MD[[#This Row],[md_prf_bisher]]&gt;=0,tab_MD[[#This Row],[md_prf_zukunft]]&gt;=0),tab_MD[[#This Row],[md_prf_bisher]]+tab_MD[[#This Row],[md_prf_zukunft]],"")</f>
        <v/>
      </c>
      <c r="P361" s="296" t="str">
        <f>IF(tab_MD[[#This Row],[md_prf_erg]]="ja",tab_MD[[#This Row],[md_zuwf_bisher]],IF(tab_MD[[#This Row],[md_prf_erg]]="nein",0,IF(tab_MD[[#This Row],[md_prf_erg]]="teilweise",-1,"")))</f>
        <v/>
      </c>
      <c r="Q361" s="296" t="str">
        <f>IF(tab_MD[[#This Row],[md_prf_erg]]="ja",tab_MD[[#This Row],[md_zuwf_zukunft]],IF(tab_MD[[#This Row],[md_prf_erg]]="nein",0,IF(tab_MD[[#This Row],[md_prf_erg]]="teilweise",-1,"")))</f>
        <v/>
      </c>
      <c r="R361" s="110"/>
      <c r="S361" s="109" t="b">
        <f>AND(OR(AND(tab_MD[[#This Row],[md_zuwf_bisher]]="",tab_MD[[#This Row],[md_zuwf_zukunft]]=""),AND(OR(tab_MD[[#This Row],[md_zuwf_bisher]]&lt;&gt;"",tab_MD[[#This Row],[md_zuwf_zukunft]]&lt;&gt;""),tab_MD[[#This Row],[md_prf_erg]]&lt;&gt;"")),tab_MD[[#This Row],[md_prf_bisher]]&lt;&gt;-1,tab_MD[[#This Row],[md_prf_zukunft]]&lt;&gt;-1)</f>
        <v>1</v>
      </c>
      <c r="T361" s="219" t="str">
        <f>IF(tab_MD[[#This Row],[md_gegenstand]]&lt;&gt;"",IF(SUM(tab_MD[[#This Row],[md_kosten_bisher]:[md_zuwf_zukunft]])&gt;0,"ja","nein"),"")</f>
        <v/>
      </c>
    </row>
    <row r="362" spans="1:20" ht="48" hidden="1" customHeight="1" x14ac:dyDescent="0.3">
      <c r="A362" s="90">
        <f t="shared" si="6"/>
        <v>360</v>
      </c>
      <c r="B362" s="195" t="str">
        <f>IFERROR(IF(tab_MP[[#This Row],[mp_gegenstand]]&lt;&gt;"",tab_MP[[#This Row],[mp_gegenstand]],""),"")</f>
        <v/>
      </c>
      <c r="C362" s="196" t="str">
        <f>IFERROR(IF(tab_MP[[#This Row],[mp_kategorie]]&lt;&gt;"",tab_MP[[#This Row],[mp_kategorie]],""),"")</f>
        <v/>
      </c>
      <c r="D362" s="196" t="str">
        <f>IFERROR(IF(tab_MP[[#This Row],[mp_subkategorie]]&lt;&gt;"",tab_MP[[#This Row],[mp_subkategorie]],""),"")</f>
        <v/>
      </c>
      <c r="E362" s="196" t="str">
        <f>IFERROR(IF(tab_MP[[#This Row],[mp_ort]]&lt;&gt;"",tab_MP[[#This Row],[mp_ort]],""),"")</f>
        <v/>
      </c>
      <c r="F362" s="369" t="str">
        <f>IFERROR(IF(tab_MP[[#This Row],[mp_beschreibung]]&lt;&gt;"",tab_MP[[#This Row],[mp_beschreibung]],""),"")</f>
        <v/>
      </c>
      <c r="G362" s="315" t="str">
        <f>IFERROR(IF(tab_MP[[#This Row],[prf_mp_ges]]&lt;&gt;"",tab_MP[[#This Row],[prf_mp_ges]],""),"")</f>
        <v/>
      </c>
      <c r="H362" s="362"/>
      <c r="I362" s="362"/>
      <c r="J362" s="363"/>
      <c r="K362" s="363"/>
      <c r="L362" s="208"/>
      <c r="M362" s="209"/>
      <c r="N362" s="106"/>
      <c r="O362" s="107" t="str">
        <f>IF(AND(tab_MD[[#This Row],[md_prf_erg]]&lt;&gt;"",tab_MD[[#This Row],[md_prf_bisher]]&gt;=0,tab_MD[[#This Row],[md_prf_zukunft]]&gt;=0),tab_MD[[#This Row],[md_prf_bisher]]+tab_MD[[#This Row],[md_prf_zukunft]],"")</f>
        <v/>
      </c>
      <c r="P362" s="297" t="str">
        <f>IF(tab_MD[[#This Row],[md_prf_erg]]="ja",tab_MD[[#This Row],[md_zuwf_bisher]],IF(tab_MD[[#This Row],[md_prf_erg]]="nein",0,IF(tab_MD[[#This Row],[md_prf_erg]]="teilweise",-1,"")))</f>
        <v/>
      </c>
      <c r="Q362" s="297" t="str">
        <f>IF(tab_MD[[#This Row],[md_prf_erg]]="ja",tab_MD[[#This Row],[md_zuwf_zukunft]],IF(tab_MD[[#This Row],[md_prf_erg]]="nein",0,IF(tab_MD[[#This Row],[md_prf_erg]]="teilweise",-1,"")))</f>
        <v/>
      </c>
      <c r="R362" s="110"/>
      <c r="S362" s="108" t="b">
        <f>AND(OR(AND(tab_MD[[#This Row],[md_zuwf_bisher]]="",tab_MD[[#This Row],[md_zuwf_zukunft]]=""),AND(OR(tab_MD[[#This Row],[md_zuwf_bisher]]&lt;&gt;"",tab_MD[[#This Row],[md_zuwf_zukunft]]&lt;&gt;""),tab_MD[[#This Row],[md_prf_erg]]&lt;&gt;"")),tab_MD[[#This Row],[md_prf_bisher]]&lt;&gt;-1,tab_MD[[#This Row],[md_prf_zukunft]]&lt;&gt;-1)</f>
        <v>1</v>
      </c>
      <c r="T362" s="219" t="str">
        <f>IF(tab_MD[[#This Row],[md_gegenstand]]&lt;&gt;"",IF(SUM(tab_MD[[#This Row],[md_kosten_bisher]:[md_zuwf_zukunft]])&gt;0,"ja","nein"),"")</f>
        <v/>
      </c>
    </row>
    <row r="363" spans="1:20" ht="48" hidden="1" customHeight="1" x14ac:dyDescent="0.3">
      <c r="A363" s="90">
        <f t="shared" si="6"/>
        <v>361</v>
      </c>
      <c r="B363" s="195" t="str">
        <f>IFERROR(IF(tab_MP[[#This Row],[mp_gegenstand]]&lt;&gt;"",tab_MP[[#This Row],[mp_gegenstand]],""),"")</f>
        <v/>
      </c>
      <c r="C363" s="196" t="str">
        <f>IFERROR(IF(tab_MP[[#This Row],[mp_kategorie]]&lt;&gt;"",tab_MP[[#This Row],[mp_kategorie]],""),"")</f>
        <v/>
      </c>
      <c r="D363" s="196" t="str">
        <f>IFERROR(IF(tab_MP[[#This Row],[mp_subkategorie]]&lt;&gt;"",tab_MP[[#This Row],[mp_subkategorie]],""),"")</f>
        <v/>
      </c>
      <c r="E363" s="196" t="str">
        <f>IFERROR(IF(tab_MP[[#This Row],[mp_ort]]&lt;&gt;"",tab_MP[[#This Row],[mp_ort]],""),"")</f>
        <v/>
      </c>
      <c r="F363" s="369" t="str">
        <f>IFERROR(IF(tab_MP[[#This Row],[mp_beschreibung]]&lt;&gt;"",tab_MP[[#This Row],[mp_beschreibung]],""),"")</f>
        <v/>
      </c>
      <c r="G363" s="315" t="str">
        <f>IFERROR(IF(tab_MP[[#This Row],[prf_mp_ges]]&lt;&gt;"",tab_MP[[#This Row],[prf_mp_ges]],""),"")</f>
        <v/>
      </c>
      <c r="H363" s="362"/>
      <c r="I363" s="362"/>
      <c r="J363" s="363"/>
      <c r="K363" s="363"/>
      <c r="L363" s="208"/>
      <c r="M363" s="209"/>
      <c r="N363" s="103"/>
      <c r="O363" s="104" t="str">
        <f>IF(AND(tab_MD[[#This Row],[md_prf_erg]]&lt;&gt;"",tab_MD[[#This Row],[md_prf_bisher]]&gt;=0,tab_MD[[#This Row],[md_prf_zukunft]]&gt;=0),tab_MD[[#This Row],[md_prf_bisher]]+tab_MD[[#This Row],[md_prf_zukunft]],"")</f>
        <v/>
      </c>
      <c r="P363" s="296" t="str">
        <f>IF(tab_MD[[#This Row],[md_prf_erg]]="ja",tab_MD[[#This Row],[md_zuwf_bisher]],IF(tab_MD[[#This Row],[md_prf_erg]]="nein",0,IF(tab_MD[[#This Row],[md_prf_erg]]="teilweise",-1,"")))</f>
        <v/>
      </c>
      <c r="Q363" s="296" t="str">
        <f>IF(tab_MD[[#This Row],[md_prf_erg]]="ja",tab_MD[[#This Row],[md_zuwf_zukunft]],IF(tab_MD[[#This Row],[md_prf_erg]]="nein",0,IF(tab_MD[[#This Row],[md_prf_erg]]="teilweise",-1,"")))</f>
        <v/>
      </c>
      <c r="R363" s="110"/>
      <c r="S363" s="109" t="b">
        <f>AND(OR(AND(tab_MD[[#This Row],[md_zuwf_bisher]]="",tab_MD[[#This Row],[md_zuwf_zukunft]]=""),AND(OR(tab_MD[[#This Row],[md_zuwf_bisher]]&lt;&gt;"",tab_MD[[#This Row],[md_zuwf_zukunft]]&lt;&gt;""),tab_MD[[#This Row],[md_prf_erg]]&lt;&gt;"")),tab_MD[[#This Row],[md_prf_bisher]]&lt;&gt;-1,tab_MD[[#This Row],[md_prf_zukunft]]&lt;&gt;-1)</f>
        <v>1</v>
      </c>
      <c r="T363" s="219" t="str">
        <f>IF(tab_MD[[#This Row],[md_gegenstand]]&lt;&gt;"",IF(SUM(tab_MD[[#This Row],[md_kosten_bisher]:[md_zuwf_zukunft]])&gt;0,"ja","nein"),"")</f>
        <v/>
      </c>
    </row>
    <row r="364" spans="1:20" ht="48" hidden="1" customHeight="1" x14ac:dyDescent="0.3">
      <c r="A364" s="90">
        <f t="shared" si="6"/>
        <v>362</v>
      </c>
      <c r="B364" s="195" t="str">
        <f>IFERROR(IF(tab_MP[[#This Row],[mp_gegenstand]]&lt;&gt;"",tab_MP[[#This Row],[mp_gegenstand]],""),"")</f>
        <v/>
      </c>
      <c r="C364" s="196" t="str">
        <f>IFERROR(IF(tab_MP[[#This Row],[mp_kategorie]]&lt;&gt;"",tab_MP[[#This Row],[mp_kategorie]],""),"")</f>
        <v/>
      </c>
      <c r="D364" s="196" t="str">
        <f>IFERROR(IF(tab_MP[[#This Row],[mp_subkategorie]]&lt;&gt;"",tab_MP[[#This Row],[mp_subkategorie]],""),"")</f>
        <v/>
      </c>
      <c r="E364" s="196" t="str">
        <f>IFERROR(IF(tab_MP[[#This Row],[mp_ort]]&lt;&gt;"",tab_MP[[#This Row],[mp_ort]],""),"")</f>
        <v/>
      </c>
      <c r="F364" s="369" t="str">
        <f>IFERROR(IF(tab_MP[[#This Row],[mp_beschreibung]]&lt;&gt;"",tab_MP[[#This Row],[mp_beschreibung]],""),"")</f>
        <v/>
      </c>
      <c r="G364" s="315" t="str">
        <f>IFERROR(IF(tab_MP[[#This Row],[prf_mp_ges]]&lt;&gt;"",tab_MP[[#This Row],[prf_mp_ges]],""),"")</f>
        <v/>
      </c>
      <c r="H364" s="362"/>
      <c r="I364" s="362"/>
      <c r="J364" s="363"/>
      <c r="K364" s="363"/>
      <c r="L364" s="208"/>
      <c r="M364" s="209"/>
      <c r="N364" s="106"/>
      <c r="O364" s="107" t="str">
        <f>IF(AND(tab_MD[[#This Row],[md_prf_erg]]&lt;&gt;"",tab_MD[[#This Row],[md_prf_bisher]]&gt;=0,tab_MD[[#This Row],[md_prf_zukunft]]&gt;=0),tab_MD[[#This Row],[md_prf_bisher]]+tab_MD[[#This Row],[md_prf_zukunft]],"")</f>
        <v/>
      </c>
      <c r="P364" s="297" t="str">
        <f>IF(tab_MD[[#This Row],[md_prf_erg]]="ja",tab_MD[[#This Row],[md_zuwf_bisher]],IF(tab_MD[[#This Row],[md_prf_erg]]="nein",0,IF(tab_MD[[#This Row],[md_prf_erg]]="teilweise",-1,"")))</f>
        <v/>
      </c>
      <c r="Q364" s="297" t="str">
        <f>IF(tab_MD[[#This Row],[md_prf_erg]]="ja",tab_MD[[#This Row],[md_zuwf_zukunft]],IF(tab_MD[[#This Row],[md_prf_erg]]="nein",0,IF(tab_MD[[#This Row],[md_prf_erg]]="teilweise",-1,"")))</f>
        <v/>
      </c>
      <c r="R364" s="110"/>
      <c r="S364" s="108" t="b">
        <f>AND(OR(AND(tab_MD[[#This Row],[md_zuwf_bisher]]="",tab_MD[[#This Row],[md_zuwf_zukunft]]=""),AND(OR(tab_MD[[#This Row],[md_zuwf_bisher]]&lt;&gt;"",tab_MD[[#This Row],[md_zuwf_zukunft]]&lt;&gt;""),tab_MD[[#This Row],[md_prf_erg]]&lt;&gt;"")),tab_MD[[#This Row],[md_prf_bisher]]&lt;&gt;-1,tab_MD[[#This Row],[md_prf_zukunft]]&lt;&gt;-1)</f>
        <v>1</v>
      </c>
      <c r="T364" s="219" t="str">
        <f>IF(tab_MD[[#This Row],[md_gegenstand]]&lt;&gt;"",IF(SUM(tab_MD[[#This Row],[md_kosten_bisher]:[md_zuwf_zukunft]])&gt;0,"ja","nein"),"")</f>
        <v/>
      </c>
    </row>
    <row r="365" spans="1:20" ht="48" hidden="1" customHeight="1" x14ac:dyDescent="0.3">
      <c r="A365" s="90">
        <f t="shared" si="6"/>
        <v>363</v>
      </c>
      <c r="B365" s="195" t="str">
        <f>IFERROR(IF(tab_MP[[#This Row],[mp_gegenstand]]&lt;&gt;"",tab_MP[[#This Row],[mp_gegenstand]],""),"")</f>
        <v/>
      </c>
      <c r="C365" s="196" t="str">
        <f>IFERROR(IF(tab_MP[[#This Row],[mp_kategorie]]&lt;&gt;"",tab_MP[[#This Row],[mp_kategorie]],""),"")</f>
        <v/>
      </c>
      <c r="D365" s="196" t="str">
        <f>IFERROR(IF(tab_MP[[#This Row],[mp_subkategorie]]&lt;&gt;"",tab_MP[[#This Row],[mp_subkategorie]],""),"")</f>
        <v/>
      </c>
      <c r="E365" s="196" t="str">
        <f>IFERROR(IF(tab_MP[[#This Row],[mp_ort]]&lt;&gt;"",tab_MP[[#This Row],[mp_ort]],""),"")</f>
        <v/>
      </c>
      <c r="F365" s="369" t="str">
        <f>IFERROR(IF(tab_MP[[#This Row],[mp_beschreibung]]&lt;&gt;"",tab_MP[[#This Row],[mp_beschreibung]],""),"")</f>
        <v/>
      </c>
      <c r="G365" s="315" t="str">
        <f>IFERROR(IF(tab_MP[[#This Row],[prf_mp_ges]]&lt;&gt;"",tab_MP[[#This Row],[prf_mp_ges]],""),"")</f>
        <v/>
      </c>
      <c r="H365" s="362"/>
      <c r="I365" s="362"/>
      <c r="J365" s="363"/>
      <c r="K365" s="363"/>
      <c r="L365" s="208"/>
      <c r="M365" s="209"/>
      <c r="N365" s="103"/>
      <c r="O365" s="104" t="str">
        <f>IF(AND(tab_MD[[#This Row],[md_prf_erg]]&lt;&gt;"",tab_MD[[#This Row],[md_prf_bisher]]&gt;=0,tab_MD[[#This Row],[md_prf_zukunft]]&gt;=0),tab_MD[[#This Row],[md_prf_bisher]]+tab_MD[[#This Row],[md_prf_zukunft]],"")</f>
        <v/>
      </c>
      <c r="P365" s="296" t="str">
        <f>IF(tab_MD[[#This Row],[md_prf_erg]]="ja",tab_MD[[#This Row],[md_zuwf_bisher]],IF(tab_MD[[#This Row],[md_prf_erg]]="nein",0,IF(tab_MD[[#This Row],[md_prf_erg]]="teilweise",-1,"")))</f>
        <v/>
      </c>
      <c r="Q365" s="296" t="str">
        <f>IF(tab_MD[[#This Row],[md_prf_erg]]="ja",tab_MD[[#This Row],[md_zuwf_zukunft]],IF(tab_MD[[#This Row],[md_prf_erg]]="nein",0,IF(tab_MD[[#This Row],[md_prf_erg]]="teilweise",-1,"")))</f>
        <v/>
      </c>
      <c r="R365" s="110"/>
      <c r="S365" s="109" t="b">
        <f>AND(OR(AND(tab_MD[[#This Row],[md_zuwf_bisher]]="",tab_MD[[#This Row],[md_zuwf_zukunft]]=""),AND(OR(tab_MD[[#This Row],[md_zuwf_bisher]]&lt;&gt;"",tab_MD[[#This Row],[md_zuwf_zukunft]]&lt;&gt;""),tab_MD[[#This Row],[md_prf_erg]]&lt;&gt;"")),tab_MD[[#This Row],[md_prf_bisher]]&lt;&gt;-1,tab_MD[[#This Row],[md_prf_zukunft]]&lt;&gt;-1)</f>
        <v>1</v>
      </c>
      <c r="T365" s="219" t="str">
        <f>IF(tab_MD[[#This Row],[md_gegenstand]]&lt;&gt;"",IF(SUM(tab_MD[[#This Row],[md_kosten_bisher]:[md_zuwf_zukunft]])&gt;0,"ja","nein"),"")</f>
        <v/>
      </c>
    </row>
    <row r="366" spans="1:20" ht="48" hidden="1" customHeight="1" x14ac:dyDescent="0.3">
      <c r="A366" s="90">
        <f t="shared" si="6"/>
        <v>364</v>
      </c>
      <c r="B366" s="195" t="str">
        <f>IFERROR(IF(tab_MP[[#This Row],[mp_gegenstand]]&lt;&gt;"",tab_MP[[#This Row],[mp_gegenstand]],""),"")</f>
        <v/>
      </c>
      <c r="C366" s="196" t="str">
        <f>IFERROR(IF(tab_MP[[#This Row],[mp_kategorie]]&lt;&gt;"",tab_MP[[#This Row],[mp_kategorie]],""),"")</f>
        <v/>
      </c>
      <c r="D366" s="196" t="str">
        <f>IFERROR(IF(tab_MP[[#This Row],[mp_subkategorie]]&lt;&gt;"",tab_MP[[#This Row],[mp_subkategorie]],""),"")</f>
        <v/>
      </c>
      <c r="E366" s="196" t="str">
        <f>IFERROR(IF(tab_MP[[#This Row],[mp_ort]]&lt;&gt;"",tab_MP[[#This Row],[mp_ort]],""),"")</f>
        <v/>
      </c>
      <c r="F366" s="369" t="str">
        <f>IFERROR(IF(tab_MP[[#This Row],[mp_beschreibung]]&lt;&gt;"",tab_MP[[#This Row],[mp_beschreibung]],""),"")</f>
        <v/>
      </c>
      <c r="G366" s="315" t="str">
        <f>IFERROR(IF(tab_MP[[#This Row],[prf_mp_ges]]&lt;&gt;"",tab_MP[[#This Row],[prf_mp_ges]],""),"")</f>
        <v/>
      </c>
      <c r="H366" s="362"/>
      <c r="I366" s="362"/>
      <c r="J366" s="363"/>
      <c r="K366" s="363"/>
      <c r="L366" s="208"/>
      <c r="M366" s="209"/>
      <c r="N366" s="106"/>
      <c r="O366" s="107" t="str">
        <f>IF(AND(tab_MD[[#This Row],[md_prf_erg]]&lt;&gt;"",tab_MD[[#This Row],[md_prf_bisher]]&gt;=0,tab_MD[[#This Row],[md_prf_zukunft]]&gt;=0),tab_MD[[#This Row],[md_prf_bisher]]+tab_MD[[#This Row],[md_prf_zukunft]],"")</f>
        <v/>
      </c>
      <c r="P366" s="297" t="str">
        <f>IF(tab_MD[[#This Row],[md_prf_erg]]="ja",tab_MD[[#This Row],[md_zuwf_bisher]],IF(tab_MD[[#This Row],[md_prf_erg]]="nein",0,IF(tab_MD[[#This Row],[md_prf_erg]]="teilweise",-1,"")))</f>
        <v/>
      </c>
      <c r="Q366" s="297" t="str">
        <f>IF(tab_MD[[#This Row],[md_prf_erg]]="ja",tab_MD[[#This Row],[md_zuwf_zukunft]],IF(tab_MD[[#This Row],[md_prf_erg]]="nein",0,IF(tab_MD[[#This Row],[md_prf_erg]]="teilweise",-1,"")))</f>
        <v/>
      </c>
      <c r="R366" s="110"/>
      <c r="S366" s="108" t="b">
        <f>AND(OR(AND(tab_MD[[#This Row],[md_zuwf_bisher]]="",tab_MD[[#This Row],[md_zuwf_zukunft]]=""),AND(OR(tab_MD[[#This Row],[md_zuwf_bisher]]&lt;&gt;"",tab_MD[[#This Row],[md_zuwf_zukunft]]&lt;&gt;""),tab_MD[[#This Row],[md_prf_erg]]&lt;&gt;"")),tab_MD[[#This Row],[md_prf_bisher]]&lt;&gt;-1,tab_MD[[#This Row],[md_prf_zukunft]]&lt;&gt;-1)</f>
        <v>1</v>
      </c>
      <c r="T366" s="219" t="str">
        <f>IF(tab_MD[[#This Row],[md_gegenstand]]&lt;&gt;"",IF(SUM(tab_MD[[#This Row],[md_kosten_bisher]:[md_zuwf_zukunft]])&gt;0,"ja","nein"),"")</f>
        <v/>
      </c>
    </row>
    <row r="367" spans="1:20" ht="48" hidden="1" customHeight="1" x14ac:dyDescent="0.3">
      <c r="A367" s="90">
        <f t="shared" si="6"/>
        <v>365</v>
      </c>
      <c r="B367" s="195" t="str">
        <f>IFERROR(IF(tab_MP[[#This Row],[mp_gegenstand]]&lt;&gt;"",tab_MP[[#This Row],[mp_gegenstand]],""),"")</f>
        <v/>
      </c>
      <c r="C367" s="196" t="str">
        <f>IFERROR(IF(tab_MP[[#This Row],[mp_kategorie]]&lt;&gt;"",tab_MP[[#This Row],[mp_kategorie]],""),"")</f>
        <v/>
      </c>
      <c r="D367" s="196" t="str">
        <f>IFERROR(IF(tab_MP[[#This Row],[mp_subkategorie]]&lt;&gt;"",tab_MP[[#This Row],[mp_subkategorie]],""),"")</f>
        <v/>
      </c>
      <c r="E367" s="196" t="str">
        <f>IFERROR(IF(tab_MP[[#This Row],[mp_ort]]&lt;&gt;"",tab_MP[[#This Row],[mp_ort]],""),"")</f>
        <v/>
      </c>
      <c r="F367" s="369" t="str">
        <f>IFERROR(IF(tab_MP[[#This Row],[mp_beschreibung]]&lt;&gt;"",tab_MP[[#This Row],[mp_beschreibung]],""),"")</f>
        <v/>
      </c>
      <c r="G367" s="315" t="str">
        <f>IFERROR(IF(tab_MP[[#This Row],[prf_mp_ges]]&lt;&gt;"",tab_MP[[#This Row],[prf_mp_ges]],""),"")</f>
        <v/>
      </c>
      <c r="H367" s="362"/>
      <c r="I367" s="362"/>
      <c r="J367" s="363"/>
      <c r="K367" s="363"/>
      <c r="L367" s="208"/>
      <c r="M367" s="209"/>
      <c r="N367" s="103"/>
      <c r="O367" s="104" t="str">
        <f>IF(AND(tab_MD[[#This Row],[md_prf_erg]]&lt;&gt;"",tab_MD[[#This Row],[md_prf_bisher]]&gt;=0,tab_MD[[#This Row],[md_prf_zukunft]]&gt;=0),tab_MD[[#This Row],[md_prf_bisher]]+tab_MD[[#This Row],[md_prf_zukunft]],"")</f>
        <v/>
      </c>
      <c r="P367" s="296" t="str">
        <f>IF(tab_MD[[#This Row],[md_prf_erg]]="ja",tab_MD[[#This Row],[md_zuwf_bisher]],IF(tab_MD[[#This Row],[md_prf_erg]]="nein",0,IF(tab_MD[[#This Row],[md_prf_erg]]="teilweise",-1,"")))</f>
        <v/>
      </c>
      <c r="Q367" s="296" t="str">
        <f>IF(tab_MD[[#This Row],[md_prf_erg]]="ja",tab_MD[[#This Row],[md_zuwf_zukunft]],IF(tab_MD[[#This Row],[md_prf_erg]]="nein",0,IF(tab_MD[[#This Row],[md_prf_erg]]="teilweise",-1,"")))</f>
        <v/>
      </c>
      <c r="R367" s="110"/>
      <c r="S367" s="109" t="b">
        <f>AND(OR(AND(tab_MD[[#This Row],[md_zuwf_bisher]]="",tab_MD[[#This Row],[md_zuwf_zukunft]]=""),AND(OR(tab_MD[[#This Row],[md_zuwf_bisher]]&lt;&gt;"",tab_MD[[#This Row],[md_zuwf_zukunft]]&lt;&gt;""),tab_MD[[#This Row],[md_prf_erg]]&lt;&gt;"")),tab_MD[[#This Row],[md_prf_bisher]]&lt;&gt;-1,tab_MD[[#This Row],[md_prf_zukunft]]&lt;&gt;-1)</f>
        <v>1</v>
      </c>
      <c r="T367" s="219" t="str">
        <f>IF(tab_MD[[#This Row],[md_gegenstand]]&lt;&gt;"",IF(SUM(tab_MD[[#This Row],[md_kosten_bisher]:[md_zuwf_zukunft]])&gt;0,"ja","nein"),"")</f>
        <v/>
      </c>
    </row>
    <row r="368" spans="1:20" ht="48" hidden="1" customHeight="1" x14ac:dyDescent="0.3">
      <c r="A368" s="90">
        <f t="shared" si="6"/>
        <v>366</v>
      </c>
      <c r="B368" s="195" t="str">
        <f>IFERROR(IF(tab_MP[[#This Row],[mp_gegenstand]]&lt;&gt;"",tab_MP[[#This Row],[mp_gegenstand]],""),"")</f>
        <v/>
      </c>
      <c r="C368" s="196" t="str">
        <f>IFERROR(IF(tab_MP[[#This Row],[mp_kategorie]]&lt;&gt;"",tab_MP[[#This Row],[mp_kategorie]],""),"")</f>
        <v/>
      </c>
      <c r="D368" s="196" t="str">
        <f>IFERROR(IF(tab_MP[[#This Row],[mp_subkategorie]]&lt;&gt;"",tab_MP[[#This Row],[mp_subkategorie]],""),"")</f>
        <v/>
      </c>
      <c r="E368" s="196" t="str">
        <f>IFERROR(IF(tab_MP[[#This Row],[mp_ort]]&lt;&gt;"",tab_MP[[#This Row],[mp_ort]],""),"")</f>
        <v/>
      </c>
      <c r="F368" s="369" t="str">
        <f>IFERROR(IF(tab_MP[[#This Row],[mp_beschreibung]]&lt;&gt;"",tab_MP[[#This Row],[mp_beschreibung]],""),"")</f>
        <v/>
      </c>
      <c r="G368" s="315" t="str">
        <f>IFERROR(IF(tab_MP[[#This Row],[prf_mp_ges]]&lt;&gt;"",tab_MP[[#This Row],[prf_mp_ges]],""),"")</f>
        <v/>
      </c>
      <c r="H368" s="362"/>
      <c r="I368" s="362"/>
      <c r="J368" s="363"/>
      <c r="K368" s="363"/>
      <c r="L368" s="208"/>
      <c r="M368" s="209"/>
      <c r="N368" s="106"/>
      <c r="O368" s="107" t="str">
        <f>IF(AND(tab_MD[[#This Row],[md_prf_erg]]&lt;&gt;"",tab_MD[[#This Row],[md_prf_bisher]]&gt;=0,tab_MD[[#This Row],[md_prf_zukunft]]&gt;=0),tab_MD[[#This Row],[md_prf_bisher]]+tab_MD[[#This Row],[md_prf_zukunft]],"")</f>
        <v/>
      </c>
      <c r="P368" s="297" t="str">
        <f>IF(tab_MD[[#This Row],[md_prf_erg]]="ja",tab_MD[[#This Row],[md_zuwf_bisher]],IF(tab_MD[[#This Row],[md_prf_erg]]="nein",0,IF(tab_MD[[#This Row],[md_prf_erg]]="teilweise",-1,"")))</f>
        <v/>
      </c>
      <c r="Q368" s="297" t="str">
        <f>IF(tab_MD[[#This Row],[md_prf_erg]]="ja",tab_MD[[#This Row],[md_zuwf_zukunft]],IF(tab_MD[[#This Row],[md_prf_erg]]="nein",0,IF(tab_MD[[#This Row],[md_prf_erg]]="teilweise",-1,"")))</f>
        <v/>
      </c>
      <c r="R368" s="110"/>
      <c r="S368" s="108" t="b">
        <f>AND(OR(AND(tab_MD[[#This Row],[md_zuwf_bisher]]="",tab_MD[[#This Row],[md_zuwf_zukunft]]=""),AND(OR(tab_MD[[#This Row],[md_zuwf_bisher]]&lt;&gt;"",tab_MD[[#This Row],[md_zuwf_zukunft]]&lt;&gt;""),tab_MD[[#This Row],[md_prf_erg]]&lt;&gt;"")),tab_MD[[#This Row],[md_prf_bisher]]&lt;&gt;-1,tab_MD[[#This Row],[md_prf_zukunft]]&lt;&gt;-1)</f>
        <v>1</v>
      </c>
      <c r="T368" s="219" t="str">
        <f>IF(tab_MD[[#This Row],[md_gegenstand]]&lt;&gt;"",IF(SUM(tab_MD[[#This Row],[md_kosten_bisher]:[md_zuwf_zukunft]])&gt;0,"ja","nein"),"")</f>
        <v/>
      </c>
    </row>
    <row r="369" spans="1:20" ht="48" hidden="1" customHeight="1" x14ac:dyDescent="0.3">
      <c r="A369" s="90">
        <f t="shared" si="6"/>
        <v>367</v>
      </c>
      <c r="B369" s="195" t="str">
        <f>IFERROR(IF(tab_MP[[#This Row],[mp_gegenstand]]&lt;&gt;"",tab_MP[[#This Row],[mp_gegenstand]],""),"")</f>
        <v/>
      </c>
      <c r="C369" s="196" t="str">
        <f>IFERROR(IF(tab_MP[[#This Row],[mp_kategorie]]&lt;&gt;"",tab_MP[[#This Row],[mp_kategorie]],""),"")</f>
        <v/>
      </c>
      <c r="D369" s="196" t="str">
        <f>IFERROR(IF(tab_MP[[#This Row],[mp_subkategorie]]&lt;&gt;"",tab_MP[[#This Row],[mp_subkategorie]],""),"")</f>
        <v/>
      </c>
      <c r="E369" s="196" t="str">
        <f>IFERROR(IF(tab_MP[[#This Row],[mp_ort]]&lt;&gt;"",tab_MP[[#This Row],[mp_ort]],""),"")</f>
        <v/>
      </c>
      <c r="F369" s="369" t="str">
        <f>IFERROR(IF(tab_MP[[#This Row],[mp_beschreibung]]&lt;&gt;"",tab_MP[[#This Row],[mp_beschreibung]],""),"")</f>
        <v/>
      </c>
      <c r="G369" s="315" t="str">
        <f>IFERROR(IF(tab_MP[[#This Row],[prf_mp_ges]]&lt;&gt;"",tab_MP[[#This Row],[prf_mp_ges]],""),"")</f>
        <v/>
      </c>
      <c r="H369" s="362"/>
      <c r="I369" s="362"/>
      <c r="J369" s="363"/>
      <c r="K369" s="363"/>
      <c r="L369" s="208"/>
      <c r="M369" s="209"/>
      <c r="N369" s="103"/>
      <c r="O369" s="104" t="str">
        <f>IF(AND(tab_MD[[#This Row],[md_prf_erg]]&lt;&gt;"",tab_MD[[#This Row],[md_prf_bisher]]&gt;=0,tab_MD[[#This Row],[md_prf_zukunft]]&gt;=0),tab_MD[[#This Row],[md_prf_bisher]]+tab_MD[[#This Row],[md_prf_zukunft]],"")</f>
        <v/>
      </c>
      <c r="P369" s="296" t="str">
        <f>IF(tab_MD[[#This Row],[md_prf_erg]]="ja",tab_MD[[#This Row],[md_zuwf_bisher]],IF(tab_MD[[#This Row],[md_prf_erg]]="nein",0,IF(tab_MD[[#This Row],[md_prf_erg]]="teilweise",-1,"")))</f>
        <v/>
      </c>
      <c r="Q369" s="296" t="str">
        <f>IF(tab_MD[[#This Row],[md_prf_erg]]="ja",tab_MD[[#This Row],[md_zuwf_zukunft]],IF(tab_MD[[#This Row],[md_prf_erg]]="nein",0,IF(tab_MD[[#This Row],[md_prf_erg]]="teilweise",-1,"")))</f>
        <v/>
      </c>
      <c r="R369" s="110"/>
      <c r="S369" s="109" t="b">
        <f>AND(OR(AND(tab_MD[[#This Row],[md_zuwf_bisher]]="",tab_MD[[#This Row],[md_zuwf_zukunft]]=""),AND(OR(tab_MD[[#This Row],[md_zuwf_bisher]]&lt;&gt;"",tab_MD[[#This Row],[md_zuwf_zukunft]]&lt;&gt;""),tab_MD[[#This Row],[md_prf_erg]]&lt;&gt;"")),tab_MD[[#This Row],[md_prf_bisher]]&lt;&gt;-1,tab_MD[[#This Row],[md_prf_zukunft]]&lt;&gt;-1)</f>
        <v>1</v>
      </c>
      <c r="T369" s="219" t="str">
        <f>IF(tab_MD[[#This Row],[md_gegenstand]]&lt;&gt;"",IF(SUM(tab_MD[[#This Row],[md_kosten_bisher]:[md_zuwf_zukunft]])&gt;0,"ja","nein"),"")</f>
        <v/>
      </c>
    </row>
    <row r="370" spans="1:20" ht="48" hidden="1" customHeight="1" x14ac:dyDescent="0.3">
      <c r="A370" s="90">
        <f t="shared" si="6"/>
        <v>368</v>
      </c>
      <c r="B370" s="195" t="str">
        <f>IFERROR(IF(tab_MP[[#This Row],[mp_gegenstand]]&lt;&gt;"",tab_MP[[#This Row],[mp_gegenstand]],""),"")</f>
        <v/>
      </c>
      <c r="C370" s="196" t="str">
        <f>IFERROR(IF(tab_MP[[#This Row],[mp_kategorie]]&lt;&gt;"",tab_MP[[#This Row],[mp_kategorie]],""),"")</f>
        <v/>
      </c>
      <c r="D370" s="196" t="str">
        <f>IFERROR(IF(tab_MP[[#This Row],[mp_subkategorie]]&lt;&gt;"",tab_MP[[#This Row],[mp_subkategorie]],""),"")</f>
        <v/>
      </c>
      <c r="E370" s="196" t="str">
        <f>IFERROR(IF(tab_MP[[#This Row],[mp_ort]]&lt;&gt;"",tab_MP[[#This Row],[mp_ort]],""),"")</f>
        <v/>
      </c>
      <c r="F370" s="369" t="str">
        <f>IFERROR(IF(tab_MP[[#This Row],[mp_beschreibung]]&lt;&gt;"",tab_MP[[#This Row],[mp_beschreibung]],""),"")</f>
        <v/>
      </c>
      <c r="G370" s="315" t="str">
        <f>IFERROR(IF(tab_MP[[#This Row],[prf_mp_ges]]&lt;&gt;"",tab_MP[[#This Row],[prf_mp_ges]],""),"")</f>
        <v/>
      </c>
      <c r="H370" s="362"/>
      <c r="I370" s="362"/>
      <c r="J370" s="363"/>
      <c r="K370" s="363"/>
      <c r="L370" s="208"/>
      <c r="M370" s="209"/>
      <c r="N370" s="106"/>
      <c r="O370" s="107" t="str">
        <f>IF(AND(tab_MD[[#This Row],[md_prf_erg]]&lt;&gt;"",tab_MD[[#This Row],[md_prf_bisher]]&gt;=0,tab_MD[[#This Row],[md_prf_zukunft]]&gt;=0),tab_MD[[#This Row],[md_prf_bisher]]+tab_MD[[#This Row],[md_prf_zukunft]],"")</f>
        <v/>
      </c>
      <c r="P370" s="297" t="str">
        <f>IF(tab_MD[[#This Row],[md_prf_erg]]="ja",tab_MD[[#This Row],[md_zuwf_bisher]],IF(tab_MD[[#This Row],[md_prf_erg]]="nein",0,IF(tab_MD[[#This Row],[md_prf_erg]]="teilweise",-1,"")))</f>
        <v/>
      </c>
      <c r="Q370" s="297" t="str">
        <f>IF(tab_MD[[#This Row],[md_prf_erg]]="ja",tab_MD[[#This Row],[md_zuwf_zukunft]],IF(tab_MD[[#This Row],[md_prf_erg]]="nein",0,IF(tab_MD[[#This Row],[md_prf_erg]]="teilweise",-1,"")))</f>
        <v/>
      </c>
      <c r="R370" s="110"/>
      <c r="S370" s="108" t="b">
        <f>AND(OR(AND(tab_MD[[#This Row],[md_zuwf_bisher]]="",tab_MD[[#This Row],[md_zuwf_zukunft]]=""),AND(OR(tab_MD[[#This Row],[md_zuwf_bisher]]&lt;&gt;"",tab_MD[[#This Row],[md_zuwf_zukunft]]&lt;&gt;""),tab_MD[[#This Row],[md_prf_erg]]&lt;&gt;"")),tab_MD[[#This Row],[md_prf_bisher]]&lt;&gt;-1,tab_MD[[#This Row],[md_prf_zukunft]]&lt;&gt;-1)</f>
        <v>1</v>
      </c>
      <c r="T370" s="219" t="str">
        <f>IF(tab_MD[[#This Row],[md_gegenstand]]&lt;&gt;"",IF(SUM(tab_MD[[#This Row],[md_kosten_bisher]:[md_zuwf_zukunft]])&gt;0,"ja","nein"),"")</f>
        <v/>
      </c>
    </row>
    <row r="371" spans="1:20" ht="48" hidden="1" customHeight="1" x14ac:dyDescent="0.3">
      <c r="A371" s="90">
        <f t="shared" si="6"/>
        <v>369</v>
      </c>
      <c r="B371" s="195" t="str">
        <f>IFERROR(IF(tab_MP[[#This Row],[mp_gegenstand]]&lt;&gt;"",tab_MP[[#This Row],[mp_gegenstand]],""),"")</f>
        <v/>
      </c>
      <c r="C371" s="196" t="str">
        <f>IFERROR(IF(tab_MP[[#This Row],[mp_kategorie]]&lt;&gt;"",tab_MP[[#This Row],[mp_kategorie]],""),"")</f>
        <v/>
      </c>
      <c r="D371" s="196" t="str">
        <f>IFERROR(IF(tab_MP[[#This Row],[mp_subkategorie]]&lt;&gt;"",tab_MP[[#This Row],[mp_subkategorie]],""),"")</f>
        <v/>
      </c>
      <c r="E371" s="196" t="str">
        <f>IFERROR(IF(tab_MP[[#This Row],[mp_ort]]&lt;&gt;"",tab_MP[[#This Row],[mp_ort]],""),"")</f>
        <v/>
      </c>
      <c r="F371" s="369" t="str">
        <f>IFERROR(IF(tab_MP[[#This Row],[mp_beschreibung]]&lt;&gt;"",tab_MP[[#This Row],[mp_beschreibung]],""),"")</f>
        <v/>
      </c>
      <c r="G371" s="315" t="str">
        <f>IFERROR(IF(tab_MP[[#This Row],[prf_mp_ges]]&lt;&gt;"",tab_MP[[#This Row],[prf_mp_ges]],""),"")</f>
        <v/>
      </c>
      <c r="H371" s="362"/>
      <c r="I371" s="362"/>
      <c r="J371" s="363"/>
      <c r="K371" s="363"/>
      <c r="L371" s="208"/>
      <c r="M371" s="209"/>
      <c r="N371" s="103"/>
      <c r="O371" s="104" t="str">
        <f>IF(AND(tab_MD[[#This Row],[md_prf_erg]]&lt;&gt;"",tab_MD[[#This Row],[md_prf_bisher]]&gt;=0,tab_MD[[#This Row],[md_prf_zukunft]]&gt;=0),tab_MD[[#This Row],[md_prf_bisher]]+tab_MD[[#This Row],[md_prf_zukunft]],"")</f>
        <v/>
      </c>
      <c r="P371" s="296" t="str">
        <f>IF(tab_MD[[#This Row],[md_prf_erg]]="ja",tab_MD[[#This Row],[md_zuwf_bisher]],IF(tab_MD[[#This Row],[md_prf_erg]]="nein",0,IF(tab_MD[[#This Row],[md_prf_erg]]="teilweise",-1,"")))</f>
        <v/>
      </c>
      <c r="Q371" s="296" t="str">
        <f>IF(tab_MD[[#This Row],[md_prf_erg]]="ja",tab_MD[[#This Row],[md_zuwf_zukunft]],IF(tab_MD[[#This Row],[md_prf_erg]]="nein",0,IF(tab_MD[[#This Row],[md_prf_erg]]="teilweise",-1,"")))</f>
        <v/>
      </c>
      <c r="R371" s="110"/>
      <c r="S371" s="109" t="b">
        <f>AND(OR(AND(tab_MD[[#This Row],[md_zuwf_bisher]]="",tab_MD[[#This Row],[md_zuwf_zukunft]]=""),AND(OR(tab_MD[[#This Row],[md_zuwf_bisher]]&lt;&gt;"",tab_MD[[#This Row],[md_zuwf_zukunft]]&lt;&gt;""),tab_MD[[#This Row],[md_prf_erg]]&lt;&gt;"")),tab_MD[[#This Row],[md_prf_bisher]]&lt;&gt;-1,tab_MD[[#This Row],[md_prf_zukunft]]&lt;&gt;-1)</f>
        <v>1</v>
      </c>
      <c r="T371" s="219" t="str">
        <f>IF(tab_MD[[#This Row],[md_gegenstand]]&lt;&gt;"",IF(SUM(tab_MD[[#This Row],[md_kosten_bisher]:[md_zuwf_zukunft]])&gt;0,"ja","nein"),"")</f>
        <v/>
      </c>
    </row>
    <row r="372" spans="1:20" ht="48" hidden="1" customHeight="1" x14ac:dyDescent="0.3">
      <c r="A372" s="90">
        <f t="shared" si="6"/>
        <v>370</v>
      </c>
      <c r="B372" s="195" t="str">
        <f>IFERROR(IF(tab_MP[[#This Row],[mp_gegenstand]]&lt;&gt;"",tab_MP[[#This Row],[mp_gegenstand]],""),"")</f>
        <v/>
      </c>
      <c r="C372" s="196" t="str">
        <f>IFERROR(IF(tab_MP[[#This Row],[mp_kategorie]]&lt;&gt;"",tab_MP[[#This Row],[mp_kategorie]],""),"")</f>
        <v/>
      </c>
      <c r="D372" s="196" t="str">
        <f>IFERROR(IF(tab_MP[[#This Row],[mp_subkategorie]]&lt;&gt;"",tab_MP[[#This Row],[mp_subkategorie]],""),"")</f>
        <v/>
      </c>
      <c r="E372" s="196" t="str">
        <f>IFERROR(IF(tab_MP[[#This Row],[mp_ort]]&lt;&gt;"",tab_MP[[#This Row],[mp_ort]],""),"")</f>
        <v/>
      </c>
      <c r="F372" s="369" t="str">
        <f>IFERROR(IF(tab_MP[[#This Row],[mp_beschreibung]]&lt;&gt;"",tab_MP[[#This Row],[mp_beschreibung]],""),"")</f>
        <v/>
      </c>
      <c r="G372" s="315" t="str">
        <f>IFERROR(IF(tab_MP[[#This Row],[prf_mp_ges]]&lt;&gt;"",tab_MP[[#This Row],[prf_mp_ges]],""),"")</f>
        <v/>
      </c>
      <c r="H372" s="362"/>
      <c r="I372" s="362"/>
      <c r="J372" s="363"/>
      <c r="K372" s="363"/>
      <c r="L372" s="208"/>
      <c r="M372" s="209"/>
      <c r="N372" s="106"/>
      <c r="O372" s="107" t="str">
        <f>IF(AND(tab_MD[[#This Row],[md_prf_erg]]&lt;&gt;"",tab_MD[[#This Row],[md_prf_bisher]]&gt;=0,tab_MD[[#This Row],[md_prf_zukunft]]&gt;=0),tab_MD[[#This Row],[md_prf_bisher]]+tab_MD[[#This Row],[md_prf_zukunft]],"")</f>
        <v/>
      </c>
      <c r="P372" s="297" t="str">
        <f>IF(tab_MD[[#This Row],[md_prf_erg]]="ja",tab_MD[[#This Row],[md_zuwf_bisher]],IF(tab_MD[[#This Row],[md_prf_erg]]="nein",0,IF(tab_MD[[#This Row],[md_prf_erg]]="teilweise",-1,"")))</f>
        <v/>
      </c>
      <c r="Q372" s="297" t="str">
        <f>IF(tab_MD[[#This Row],[md_prf_erg]]="ja",tab_MD[[#This Row],[md_zuwf_zukunft]],IF(tab_MD[[#This Row],[md_prf_erg]]="nein",0,IF(tab_MD[[#This Row],[md_prf_erg]]="teilweise",-1,"")))</f>
        <v/>
      </c>
      <c r="R372" s="110"/>
      <c r="S372" s="108" t="b">
        <f>AND(OR(AND(tab_MD[[#This Row],[md_zuwf_bisher]]="",tab_MD[[#This Row],[md_zuwf_zukunft]]=""),AND(OR(tab_MD[[#This Row],[md_zuwf_bisher]]&lt;&gt;"",tab_MD[[#This Row],[md_zuwf_zukunft]]&lt;&gt;""),tab_MD[[#This Row],[md_prf_erg]]&lt;&gt;"")),tab_MD[[#This Row],[md_prf_bisher]]&lt;&gt;-1,tab_MD[[#This Row],[md_prf_zukunft]]&lt;&gt;-1)</f>
        <v>1</v>
      </c>
      <c r="T372" s="219" t="str">
        <f>IF(tab_MD[[#This Row],[md_gegenstand]]&lt;&gt;"",IF(SUM(tab_MD[[#This Row],[md_kosten_bisher]:[md_zuwf_zukunft]])&gt;0,"ja","nein"),"")</f>
        <v/>
      </c>
    </row>
    <row r="373" spans="1:20" ht="48" hidden="1" customHeight="1" x14ac:dyDescent="0.3">
      <c r="A373" s="90">
        <f t="shared" si="6"/>
        <v>371</v>
      </c>
      <c r="B373" s="195" t="str">
        <f>IFERROR(IF(tab_MP[[#This Row],[mp_gegenstand]]&lt;&gt;"",tab_MP[[#This Row],[mp_gegenstand]],""),"")</f>
        <v/>
      </c>
      <c r="C373" s="196" t="str">
        <f>IFERROR(IF(tab_MP[[#This Row],[mp_kategorie]]&lt;&gt;"",tab_MP[[#This Row],[mp_kategorie]],""),"")</f>
        <v/>
      </c>
      <c r="D373" s="196" t="str">
        <f>IFERROR(IF(tab_MP[[#This Row],[mp_subkategorie]]&lt;&gt;"",tab_MP[[#This Row],[mp_subkategorie]],""),"")</f>
        <v/>
      </c>
      <c r="E373" s="196" t="str">
        <f>IFERROR(IF(tab_MP[[#This Row],[mp_ort]]&lt;&gt;"",tab_MP[[#This Row],[mp_ort]],""),"")</f>
        <v/>
      </c>
      <c r="F373" s="369" t="str">
        <f>IFERROR(IF(tab_MP[[#This Row],[mp_beschreibung]]&lt;&gt;"",tab_MP[[#This Row],[mp_beschreibung]],""),"")</f>
        <v/>
      </c>
      <c r="G373" s="315" t="str">
        <f>IFERROR(IF(tab_MP[[#This Row],[prf_mp_ges]]&lt;&gt;"",tab_MP[[#This Row],[prf_mp_ges]],""),"")</f>
        <v/>
      </c>
      <c r="H373" s="362"/>
      <c r="I373" s="362"/>
      <c r="J373" s="363"/>
      <c r="K373" s="363"/>
      <c r="L373" s="208"/>
      <c r="M373" s="209"/>
      <c r="N373" s="103"/>
      <c r="O373" s="104" t="str">
        <f>IF(AND(tab_MD[[#This Row],[md_prf_erg]]&lt;&gt;"",tab_MD[[#This Row],[md_prf_bisher]]&gt;=0,tab_MD[[#This Row],[md_prf_zukunft]]&gt;=0),tab_MD[[#This Row],[md_prf_bisher]]+tab_MD[[#This Row],[md_prf_zukunft]],"")</f>
        <v/>
      </c>
      <c r="P373" s="296" t="str">
        <f>IF(tab_MD[[#This Row],[md_prf_erg]]="ja",tab_MD[[#This Row],[md_zuwf_bisher]],IF(tab_MD[[#This Row],[md_prf_erg]]="nein",0,IF(tab_MD[[#This Row],[md_prf_erg]]="teilweise",-1,"")))</f>
        <v/>
      </c>
      <c r="Q373" s="296" t="str">
        <f>IF(tab_MD[[#This Row],[md_prf_erg]]="ja",tab_MD[[#This Row],[md_zuwf_zukunft]],IF(tab_MD[[#This Row],[md_prf_erg]]="nein",0,IF(tab_MD[[#This Row],[md_prf_erg]]="teilweise",-1,"")))</f>
        <v/>
      </c>
      <c r="R373" s="110"/>
      <c r="S373" s="109" t="b">
        <f>AND(OR(AND(tab_MD[[#This Row],[md_zuwf_bisher]]="",tab_MD[[#This Row],[md_zuwf_zukunft]]=""),AND(OR(tab_MD[[#This Row],[md_zuwf_bisher]]&lt;&gt;"",tab_MD[[#This Row],[md_zuwf_zukunft]]&lt;&gt;""),tab_MD[[#This Row],[md_prf_erg]]&lt;&gt;"")),tab_MD[[#This Row],[md_prf_bisher]]&lt;&gt;-1,tab_MD[[#This Row],[md_prf_zukunft]]&lt;&gt;-1)</f>
        <v>1</v>
      </c>
      <c r="T373" s="219" t="str">
        <f>IF(tab_MD[[#This Row],[md_gegenstand]]&lt;&gt;"",IF(SUM(tab_MD[[#This Row],[md_kosten_bisher]:[md_zuwf_zukunft]])&gt;0,"ja","nein"),"")</f>
        <v/>
      </c>
    </row>
    <row r="374" spans="1:20" ht="48" hidden="1" customHeight="1" x14ac:dyDescent="0.3">
      <c r="A374" s="90">
        <f t="shared" si="6"/>
        <v>372</v>
      </c>
      <c r="B374" s="195" t="str">
        <f>IFERROR(IF(tab_MP[[#This Row],[mp_gegenstand]]&lt;&gt;"",tab_MP[[#This Row],[mp_gegenstand]],""),"")</f>
        <v/>
      </c>
      <c r="C374" s="196" t="str">
        <f>IFERROR(IF(tab_MP[[#This Row],[mp_kategorie]]&lt;&gt;"",tab_MP[[#This Row],[mp_kategorie]],""),"")</f>
        <v/>
      </c>
      <c r="D374" s="196" t="str">
        <f>IFERROR(IF(tab_MP[[#This Row],[mp_subkategorie]]&lt;&gt;"",tab_MP[[#This Row],[mp_subkategorie]],""),"")</f>
        <v/>
      </c>
      <c r="E374" s="196" t="str">
        <f>IFERROR(IF(tab_MP[[#This Row],[mp_ort]]&lt;&gt;"",tab_MP[[#This Row],[mp_ort]],""),"")</f>
        <v/>
      </c>
      <c r="F374" s="369" t="str">
        <f>IFERROR(IF(tab_MP[[#This Row],[mp_beschreibung]]&lt;&gt;"",tab_MP[[#This Row],[mp_beschreibung]],""),"")</f>
        <v/>
      </c>
      <c r="G374" s="315" t="str">
        <f>IFERROR(IF(tab_MP[[#This Row],[prf_mp_ges]]&lt;&gt;"",tab_MP[[#This Row],[prf_mp_ges]],""),"")</f>
        <v/>
      </c>
      <c r="H374" s="362"/>
      <c r="I374" s="362"/>
      <c r="J374" s="363"/>
      <c r="K374" s="363"/>
      <c r="L374" s="208"/>
      <c r="M374" s="209"/>
      <c r="N374" s="106"/>
      <c r="O374" s="107" t="str">
        <f>IF(AND(tab_MD[[#This Row],[md_prf_erg]]&lt;&gt;"",tab_MD[[#This Row],[md_prf_bisher]]&gt;=0,tab_MD[[#This Row],[md_prf_zukunft]]&gt;=0),tab_MD[[#This Row],[md_prf_bisher]]+tab_MD[[#This Row],[md_prf_zukunft]],"")</f>
        <v/>
      </c>
      <c r="P374" s="297" t="str">
        <f>IF(tab_MD[[#This Row],[md_prf_erg]]="ja",tab_MD[[#This Row],[md_zuwf_bisher]],IF(tab_MD[[#This Row],[md_prf_erg]]="nein",0,IF(tab_MD[[#This Row],[md_prf_erg]]="teilweise",-1,"")))</f>
        <v/>
      </c>
      <c r="Q374" s="297" t="str">
        <f>IF(tab_MD[[#This Row],[md_prf_erg]]="ja",tab_MD[[#This Row],[md_zuwf_zukunft]],IF(tab_MD[[#This Row],[md_prf_erg]]="nein",0,IF(tab_MD[[#This Row],[md_prf_erg]]="teilweise",-1,"")))</f>
        <v/>
      </c>
      <c r="R374" s="110"/>
      <c r="S374" s="108" t="b">
        <f>AND(OR(AND(tab_MD[[#This Row],[md_zuwf_bisher]]="",tab_MD[[#This Row],[md_zuwf_zukunft]]=""),AND(OR(tab_MD[[#This Row],[md_zuwf_bisher]]&lt;&gt;"",tab_MD[[#This Row],[md_zuwf_zukunft]]&lt;&gt;""),tab_MD[[#This Row],[md_prf_erg]]&lt;&gt;"")),tab_MD[[#This Row],[md_prf_bisher]]&lt;&gt;-1,tab_MD[[#This Row],[md_prf_zukunft]]&lt;&gt;-1)</f>
        <v>1</v>
      </c>
      <c r="T374" s="219" t="str">
        <f>IF(tab_MD[[#This Row],[md_gegenstand]]&lt;&gt;"",IF(SUM(tab_MD[[#This Row],[md_kosten_bisher]:[md_zuwf_zukunft]])&gt;0,"ja","nein"),"")</f>
        <v/>
      </c>
    </row>
    <row r="375" spans="1:20" ht="48" hidden="1" customHeight="1" x14ac:dyDescent="0.3">
      <c r="A375" s="90">
        <f t="shared" si="6"/>
        <v>373</v>
      </c>
      <c r="B375" s="195" t="str">
        <f>IFERROR(IF(tab_MP[[#This Row],[mp_gegenstand]]&lt;&gt;"",tab_MP[[#This Row],[mp_gegenstand]],""),"")</f>
        <v/>
      </c>
      <c r="C375" s="196" t="str">
        <f>IFERROR(IF(tab_MP[[#This Row],[mp_kategorie]]&lt;&gt;"",tab_MP[[#This Row],[mp_kategorie]],""),"")</f>
        <v/>
      </c>
      <c r="D375" s="196" t="str">
        <f>IFERROR(IF(tab_MP[[#This Row],[mp_subkategorie]]&lt;&gt;"",tab_MP[[#This Row],[mp_subkategorie]],""),"")</f>
        <v/>
      </c>
      <c r="E375" s="196" t="str">
        <f>IFERROR(IF(tab_MP[[#This Row],[mp_ort]]&lt;&gt;"",tab_MP[[#This Row],[mp_ort]],""),"")</f>
        <v/>
      </c>
      <c r="F375" s="369" t="str">
        <f>IFERROR(IF(tab_MP[[#This Row],[mp_beschreibung]]&lt;&gt;"",tab_MP[[#This Row],[mp_beschreibung]],""),"")</f>
        <v/>
      </c>
      <c r="G375" s="315" t="str">
        <f>IFERROR(IF(tab_MP[[#This Row],[prf_mp_ges]]&lt;&gt;"",tab_MP[[#This Row],[prf_mp_ges]],""),"")</f>
        <v/>
      </c>
      <c r="H375" s="362"/>
      <c r="I375" s="362"/>
      <c r="J375" s="363"/>
      <c r="K375" s="363"/>
      <c r="L375" s="208"/>
      <c r="M375" s="209"/>
      <c r="N375" s="103"/>
      <c r="O375" s="104" t="str">
        <f>IF(AND(tab_MD[[#This Row],[md_prf_erg]]&lt;&gt;"",tab_MD[[#This Row],[md_prf_bisher]]&gt;=0,tab_MD[[#This Row],[md_prf_zukunft]]&gt;=0),tab_MD[[#This Row],[md_prf_bisher]]+tab_MD[[#This Row],[md_prf_zukunft]],"")</f>
        <v/>
      </c>
      <c r="P375" s="296" t="str">
        <f>IF(tab_MD[[#This Row],[md_prf_erg]]="ja",tab_MD[[#This Row],[md_zuwf_bisher]],IF(tab_MD[[#This Row],[md_prf_erg]]="nein",0,IF(tab_MD[[#This Row],[md_prf_erg]]="teilweise",-1,"")))</f>
        <v/>
      </c>
      <c r="Q375" s="296" t="str">
        <f>IF(tab_MD[[#This Row],[md_prf_erg]]="ja",tab_MD[[#This Row],[md_zuwf_zukunft]],IF(tab_MD[[#This Row],[md_prf_erg]]="nein",0,IF(tab_MD[[#This Row],[md_prf_erg]]="teilweise",-1,"")))</f>
        <v/>
      </c>
      <c r="R375" s="110"/>
      <c r="S375" s="109" t="b">
        <f>AND(OR(AND(tab_MD[[#This Row],[md_zuwf_bisher]]="",tab_MD[[#This Row],[md_zuwf_zukunft]]=""),AND(OR(tab_MD[[#This Row],[md_zuwf_bisher]]&lt;&gt;"",tab_MD[[#This Row],[md_zuwf_zukunft]]&lt;&gt;""),tab_MD[[#This Row],[md_prf_erg]]&lt;&gt;"")),tab_MD[[#This Row],[md_prf_bisher]]&lt;&gt;-1,tab_MD[[#This Row],[md_prf_zukunft]]&lt;&gt;-1)</f>
        <v>1</v>
      </c>
      <c r="T375" s="219" t="str">
        <f>IF(tab_MD[[#This Row],[md_gegenstand]]&lt;&gt;"",IF(SUM(tab_MD[[#This Row],[md_kosten_bisher]:[md_zuwf_zukunft]])&gt;0,"ja","nein"),"")</f>
        <v/>
      </c>
    </row>
    <row r="376" spans="1:20" ht="48" hidden="1" customHeight="1" x14ac:dyDescent="0.3">
      <c r="A376" s="90">
        <f t="shared" si="6"/>
        <v>374</v>
      </c>
      <c r="B376" s="195" t="str">
        <f>IFERROR(IF(tab_MP[[#This Row],[mp_gegenstand]]&lt;&gt;"",tab_MP[[#This Row],[mp_gegenstand]],""),"")</f>
        <v/>
      </c>
      <c r="C376" s="196" t="str">
        <f>IFERROR(IF(tab_MP[[#This Row],[mp_kategorie]]&lt;&gt;"",tab_MP[[#This Row],[mp_kategorie]],""),"")</f>
        <v/>
      </c>
      <c r="D376" s="196" t="str">
        <f>IFERROR(IF(tab_MP[[#This Row],[mp_subkategorie]]&lt;&gt;"",tab_MP[[#This Row],[mp_subkategorie]],""),"")</f>
        <v/>
      </c>
      <c r="E376" s="196" t="str">
        <f>IFERROR(IF(tab_MP[[#This Row],[mp_ort]]&lt;&gt;"",tab_MP[[#This Row],[mp_ort]],""),"")</f>
        <v/>
      </c>
      <c r="F376" s="369" t="str">
        <f>IFERROR(IF(tab_MP[[#This Row],[mp_beschreibung]]&lt;&gt;"",tab_MP[[#This Row],[mp_beschreibung]],""),"")</f>
        <v/>
      </c>
      <c r="G376" s="315" t="str">
        <f>IFERROR(IF(tab_MP[[#This Row],[prf_mp_ges]]&lt;&gt;"",tab_MP[[#This Row],[prf_mp_ges]],""),"")</f>
        <v/>
      </c>
      <c r="H376" s="362"/>
      <c r="I376" s="362"/>
      <c r="J376" s="363"/>
      <c r="K376" s="363"/>
      <c r="L376" s="208"/>
      <c r="M376" s="209"/>
      <c r="N376" s="106"/>
      <c r="O376" s="107" t="str">
        <f>IF(AND(tab_MD[[#This Row],[md_prf_erg]]&lt;&gt;"",tab_MD[[#This Row],[md_prf_bisher]]&gt;=0,tab_MD[[#This Row],[md_prf_zukunft]]&gt;=0),tab_MD[[#This Row],[md_prf_bisher]]+tab_MD[[#This Row],[md_prf_zukunft]],"")</f>
        <v/>
      </c>
      <c r="P376" s="297" t="str">
        <f>IF(tab_MD[[#This Row],[md_prf_erg]]="ja",tab_MD[[#This Row],[md_zuwf_bisher]],IF(tab_MD[[#This Row],[md_prf_erg]]="nein",0,IF(tab_MD[[#This Row],[md_prf_erg]]="teilweise",-1,"")))</f>
        <v/>
      </c>
      <c r="Q376" s="297" t="str">
        <f>IF(tab_MD[[#This Row],[md_prf_erg]]="ja",tab_MD[[#This Row],[md_zuwf_zukunft]],IF(tab_MD[[#This Row],[md_prf_erg]]="nein",0,IF(tab_MD[[#This Row],[md_prf_erg]]="teilweise",-1,"")))</f>
        <v/>
      </c>
      <c r="R376" s="110"/>
      <c r="S376" s="108" t="b">
        <f>AND(OR(AND(tab_MD[[#This Row],[md_zuwf_bisher]]="",tab_MD[[#This Row],[md_zuwf_zukunft]]=""),AND(OR(tab_MD[[#This Row],[md_zuwf_bisher]]&lt;&gt;"",tab_MD[[#This Row],[md_zuwf_zukunft]]&lt;&gt;""),tab_MD[[#This Row],[md_prf_erg]]&lt;&gt;"")),tab_MD[[#This Row],[md_prf_bisher]]&lt;&gt;-1,tab_MD[[#This Row],[md_prf_zukunft]]&lt;&gt;-1)</f>
        <v>1</v>
      </c>
      <c r="T376" s="219" t="str">
        <f>IF(tab_MD[[#This Row],[md_gegenstand]]&lt;&gt;"",IF(SUM(tab_MD[[#This Row],[md_kosten_bisher]:[md_zuwf_zukunft]])&gt;0,"ja","nein"),"")</f>
        <v/>
      </c>
    </row>
    <row r="377" spans="1:20" ht="48" hidden="1" customHeight="1" x14ac:dyDescent="0.3">
      <c r="A377" s="90">
        <f t="shared" si="6"/>
        <v>375</v>
      </c>
      <c r="B377" s="195" t="str">
        <f>IFERROR(IF(tab_MP[[#This Row],[mp_gegenstand]]&lt;&gt;"",tab_MP[[#This Row],[mp_gegenstand]],""),"")</f>
        <v/>
      </c>
      <c r="C377" s="196" t="str">
        <f>IFERROR(IF(tab_MP[[#This Row],[mp_kategorie]]&lt;&gt;"",tab_MP[[#This Row],[mp_kategorie]],""),"")</f>
        <v/>
      </c>
      <c r="D377" s="196" t="str">
        <f>IFERROR(IF(tab_MP[[#This Row],[mp_subkategorie]]&lt;&gt;"",tab_MP[[#This Row],[mp_subkategorie]],""),"")</f>
        <v/>
      </c>
      <c r="E377" s="196" t="str">
        <f>IFERROR(IF(tab_MP[[#This Row],[mp_ort]]&lt;&gt;"",tab_MP[[#This Row],[mp_ort]],""),"")</f>
        <v/>
      </c>
      <c r="F377" s="369" t="str">
        <f>IFERROR(IF(tab_MP[[#This Row],[mp_beschreibung]]&lt;&gt;"",tab_MP[[#This Row],[mp_beschreibung]],""),"")</f>
        <v/>
      </c>
      <c r="G377" s="315" t="str">
        <f>IFERROR(IF(tab_MP[[#This Row],[prf_mp_ges]]&lt;&gt;"",tab_MP[[#This Row],[prf_mp_ges]],""),"")</f>
        <v/>
      </c>
      <c r="H377" s="362"/>
      <c r="I377" s="362"/>
      <c r="J377" s="363"/>
      <c r="K377" s="363"/>
      <c r="L377" s="208"/>
      <c r="M377" s="209"/>
      <c r="N377" s="103"/>
      <c r="O377" s="104" t="str">
        <f>IF(AND(tab_MD[[#This Row],[md_prf_erg]]&lt;&gt;"",tab_MD[[#This Row],[md_prf_bisher]]&gt;=0,tab_MD[[#This Row],[md_prf_zukunft]]&gt;=0),tab_MD[[#This Row],[md_prf_bisher]]+tab_MD[[#This Row],[md_prf_zukunft]],"")</f>
        <v/>
      </c>
      <c r="P377" s="296" t="str">
        <f>IF(tab_MD[[#This Row],[md_prf_erg]]="ja",tab_MD[[#This Row],[md_zuwf_bisher]],IF(tab_MD[[#This Row],[md_prf_erg]]="nein",0,IF(tab_MD[[#This Row],[md_prf_erg]]="teilweise",-1,"")))</f>
        <v/>
      </c>
      <c r="Q377" s="296" t="str">
        <f>IF(tab_MD[[#This Row],[md_prf_erg]]="ja",tab_MD[[#This Row],[md_zuwf_zukunft]],IF(tab_MD[[#This Row],[md_prf_erg]]="nein",0,IF(tab_MD[[#This Row],[md_prf_erg]]="teilweise",-1,"")))</f>
        <v/>
      </c>
      <c r="R377" s="110"/>
      <c r="S377" s="109" t="b">
        <f>AND(OR(AND(tab_MD[[#This Row],[md_zuwf_bisher]]="",tab_MD[[#This Row],[md_zuwf_zukunft]]=""),AND(OR(tab_MD[[#This Row],[md_zuwf_bisher]]&lt;&gt;"",tab_MD[[#This Row],[md_zuwf_zukunft]]&lt;&gt;""),tab_MD[[#This Row],[md_prf_erg]]&lt;&gt;"")),tab_MD[[#This Row],[md_prf_bisher]]&lt;&gt;-1,tab_MD[[#This Row],[md_prf_zukunft]]&lt;&gt;-1)</f>
        <v>1</v>
      </c>
      <c r="T377" s="219" t="str">
        <f>IF(tab_MD[[#This Row],[md_gegenstand]]&lt;&gt;"",IF(SUM(tab_MD[[#This Row],[md_kosten_bisher]:[md_zuwf_zukunft]])&gt;0,"ja","nein"),"")</f>
        <v/>
      </c>
    </row>
    <row r="378" spans="1:20" ht="48" hidden="1" customHeight="1" x14ac:dyDescent="0.3">
      <c r="A378" s="90">
        <f t="shared" si="6"/>
        <v>376</v>
      </c>
      <c r="B378" s="195" t="str">
        <f>IFERROR(IF(tab_MP[[#This Row],[mp_gegenstand]]&lt;&gt;"",tab_MP[[#This Row],[mp_gegenstand]],""),"")</f>
        <v/>
      </c>
      <c r="C378" s="196" t="str">
        <f>IFERROR(IF(tab_MP[[#This Row],[mp_kategorie]]&lt;&gt;"",tab_MP[[#This Row],[mp_kategorie]],""),"")</f>
        <v/>
      </c>
      <c r="D378" s="196" t="str">
        <f>IFERROR(IF(tab_MP[[#This Row],[mp_subkategorie]]&lt;&gt;"",tab_MP[[#This Row],[mp_subkategorie]],""),"")</f>
        <v/>
      </c>
      <c r="E378" s="196" t="str">
        <f>IFERROR(IF(tab_MP[[#This Row],[mp_ort]]&lt;&gt;"",tab_MP[[#This Row],[mp_ort]],""),"")</f>
        <v/>
      </c>
      <c r="F378" s="369" t="str">
        <f>IFERROR(IF(tab_MP[[#This Row],[mp_beschreibung]]&lt;&gt;"",tab_MP[[#This Row],[mp_beschreibung]],""),"")</f>
        <v/>
      </c>
      <c r="G378" s="315" t="str">
        <f>IFERROR(IF(tab_MP[[#This Row],[prf_mp_ges]]&lt;&gt;"",tab_MP[[#This Row],[prf_mp_ges]],""),"")</f>
        <v/>
      </c>
      <c r="H378" s="362"/>
      <c r="I378" s="362"/>
      <c r="J378" s="363"/>
      <c r="K378" s="363"/>
      <c r="L378" s="208"/>
      <c r="M378" s="209"/>
      <c r="N378" s="106"/>
      <c r="O378" s="107" t="str">
        <f>IF(AND(tab_MD[[#This Row],[md_prf_erg]]&lt;&gt;"",tab_MD[[#This Row],[md_prf_bisher]]&gt;=0,tab_MD[[#This Row],[md_prf_zukunft]]&gt;=0),tab_MD[[#This Row],[md_prf_bisher]]+tab_MD[[#This Row],[md_prf_zukunft]],"")</f>
        <v/>
      </c>
      <c r="P378" s="297" t="str">
        <f>IF(tab_MD[[#This Row],[md_prf_erg]]="ja",tab_MD[[#This Row],[md_zuwf_bisher]],IF(tab_MD[[#This Row],[md_prf_erg]]="nein",0,IF(tab_MD[[#This Row],[md_prf_erg]]="teilweise",-1,"")))</f>
        <v/>
      </c>
      <c r="Q378" s="297" t="str">
        <f>IF(tab_MD[[#This Row],[md_prf_erg]]="ja",tab_MD[[#This Row],[md_zuwf_zukunft]],IF(tab_MD[[#This Row],[md_prf_erg]]="nein",0,IF(tab_MD[[#This Row],[md_prf_erg]]="teilweise",-1,"")))</f>
        <v/>
      </c>
      <c r="R378" s="110"/>
      <c r="S378" s="108" t="b">
        <f>AND(OR(AND(tab_MD[[#This Row],[md_zuwf_bisher]]="",tab_MD[[#This Row],[md_zuwf_zukunft]]=""),AND(OR(tab_MD[[#This Row],[md_zuwf_bisher]]&lt;&gt;"",tab_MD[[#This Row],[md_zuwf_zukunft]]&lt;&gt;""),tab_MD[[#This Row],[md_prf_erg]]&lt;&gt;"")),tab_MD[[#This Row],[md_prf_bisher]]&lt;&gt;-1,tab_MD[[#This Row],[md_prf_zukunft]]&lt;&gt;-1)</f>
        <v>1</v>
      </c>
      <c r="T378" s="219" t="str">
        <f>IF(tab_MD[[#This Row],[md_gegenstand]]&lt;&gt;"",IF(SUM(tab_MD[[#This Row],[md_kosten_bisher]:[md_zuwf_zukunft]])&gt;0,"ja","nein"),"")</f>
        <v/>
      </c>
    </row>
    <row r="379" spans="1:20" ht="48" hidden="1" customHeight="1" x14ac:dyDescent="0.3">
      <c r="A379" s="90">
        <f t="shared" si="6"/>
        <v>377</v>
      </c>
      <c r="B379" s="195" t="str">
        <f>IFERROR(IF(tab_MP[[#This Row],[mp_gegenstand]]&lt;&gt;"",tab_MP[[#This Row],[mp_gegenstand]],""),"")</f>
        <v/>
      </c>
      <c r="C379" s="196" t="str">
        <f>IFERROR(IF(tab_MP[[#This Row],[mp_kategorie]]&lt;&gt;"",tab_MP[[#This Row],[mp_kategorie]],""),"")</f>
        <v/>
      </c>
      <c r="D379" s="196" t="str">
        <f>IFERROR(IF(tab_MP[[#This Row],[mp_subkategorie]]&lt;&gt;"",tab_MP[[#This Row],[mp_subkategorie]],""),"")</f>
        <v/>
      </c>
      <c r="E379" s="196" t="str">
        <f>IFERROR(IF(tab_MP[[#This Row],[mp_ort]]&lt;&gt;"",tab_MP[[#This Row],[mp_ort]],""),"")</f>
        <v/>
      </c>
      <c r="F379" s="369" t="str">
        <f>IFERROR(IF(tab_MP[[#This Row],[mp_beschreibung]]&lt;&gt;"",tab_MP[[#This Row],[mp_beschreibung]],""),"")</f>
        <v/>
      </c>
      <c r="G379" s="315" t="str">
        <f>IFERROR(IF(tab_MP[[#This Row],[prf_mp_ges]]&lt;&gt;"",tab_MP[[#This Row],[prf_mp_ges]],""),"")</f>
        <v/>
      </c>
      <c r="H379" s="362"/>
      <c r="I379" s="362"/>
      <c r="J379" s="363"/>
      <c r="K379" s="363"/>
      <c r="L379" s="208"/>
      <c r="M379" s="209"/>
      <c r="N379" s="103"/>
      <c r="O379" s="104" t="str">
        <f>IF(AND(tab_MD[[#This Row],[md_prf_erg]]&lt;&gt;"",tab_MD[[#This Row],[md_prf_bisher]]&gt;=0,tab_MD[[#This Row],[md_prf_zukunft]]&gt;=0),tab_MD[[#This Row],[md_prf_bisher]]+tab_MD[[#This Row],[md_prf_zukunft]],"")</f>
        <v/>
      </c>
      <c r="P379" s="296" t="str">
        <f>IF(tab_MD[[#This Row],[md_prf_erg]]="ja",tab_MD[[#This Row],[md_zuwf_bisher]],IF(tab_MD[[#This Row],[md_prf_erg]]="nein",0,IF(tab_MD[[#This Row],[md_prf_erg]]="teilweise",-1,"")))</f>
        <v/>
      </c>
      <c r="Q379" s="296" t="str">
        <f>IF(tab_MD[[#This Row],[md_prf_erg]]="ja",tab_MD[[#This Row],[md_zuwf_zukunft]],IF(tab_MD[[#This Row],[md_prf_erg]]="nein",0,IF(tab_MD[[#This Row],[md_prf_erg]]="teilweise",-1,"")))</f>
        <v/>
      </c>
      <c r="R379" s="110"/>
      <c r="S379" s="109" t="b">
        <f>AND(OR(AND(tab_MD[[#This Row],[md_zuwf_bisher]]="",tab_MD[[#This Row],[md_zuwf_zukunft]]=""),AND(OR(tab_MD[[#This Row],[md_zuwf_bisher]]&lt;&gt;"",tab_MD[[#This Row],[md_zuwf_zukunft]]&lt;&gt;""),tab_MD[[#This Row],[md_prf_erg]]&lt;&gt;"")),tab_MD[[#This Row],[md_prf_bisher]]&lt;&gt;-1,tab_MD[[#This Row],[md_prf_zukunft]]&lt;&gt;-1)</f>
        <v>1</v>
      </c>
      <c r="T379" s="219" t="str">
        <f>IF(tab_MD[[#This Row],[md_gegenstand]]&lt;&gt;"",IF(SUM(tab_MD[[#This Row],[md_kosten_bisher]:[md_zuwf_zukunft]])&gt;0,"ja","nein"),"")</f>
        <v/>
      </c>
    </row>
    <row r="380" spans="1:20" ht="48" hidden="1" customHeight="1" x14ac:dyDescent="0.3">
      <c r="A380" s="90">
        <f t="shared" si="6"/>
        <v>378</v>
      </c>
      <c r="B380" s="195" t="str">
        <f>IFERROR(IF(tab_MP[[#This Row],[mp_gegenstand]]&lt;&gt;"",tab_MP[[#This Row],[mp_gegenstand]],""),"")</f>
        <v/>
      </c>
      <c r="C380" s="196" t="str">
        <f>IFERROR(IF(tab_MP[[#This Row],[mp_kategorie]]&lt;&gt;"",tab_MP[[#This Row],[mp_kategorie]],""),"")</f>
        <v/>
      </c>
      <c r="D380" s="196" t="str">
        <f>IFERROR(IF(tab_MP[[#This Row],[mp_subkategorie]]&lt;&gt;"",tab_MP[[#This Row],[mp_subkategorie]],""),"")</f>
        <v/>
      </c>
      <c r="E380" s="196" t="str">
        <f>IFERROR(IF(tab_MP[[#This Row],[mp_ort]]&lt;&gt;"",tab_MP[[#This Row],[mp_ort]],""),"")</f>
        <v/>
      </c>
      <c r="F380" s="369" t="str">
        <f>IFERROR(IF(tab_MP[[#This Row],[mp_beschreibung]]&lt;&gt;"",tab_MP[[#This Row],[mp_beschreibung]],""),"")</f>
        <v/>
      </c>
      <c r="G380" s="315" t="str">
        <f>IFERROR(IF(tab_MP[[#This Row],[prf_mp_ges]]&lt;&gt;"",tab_MP[[#This Row],[prf_mp_ges]],""),"")</f>
        <v/>
      </c>
      <c r="H380" s="362"/>
      <c r="I380" s="362"/>
      <c r="J380" s="363"/>
      <c r="K380" s="363"/>
      <c r="L380" s="208"/>
      <c r="M380" s="209"/>
      <c r="N380" s="106"/>
      <c r="O380" s="107" t="str">
        <f>IF(AND(tab_MD[[#This Row],[md_prf_erg]]&lt;&gt;"",tab_MD[[#This Row],[md_prf_bisher]]&gt;=0,tab_MD[[#This Row],[md_prf_zukunft]]&gt;=0),tab_MD[[#This Row],[md_prf_bisher]]+tab_MD[[#This Row],[md_prf_zukunft]],"")</f>
        <v/>
      </c>
      <c r="P380" s="297" t="str">
        <f>IF(tab_MD[[#This Row],[md_prf_erg]]="ja",tab_MD[[#This Row],[md_zuwf_bisher]],IF(tab_MD[[#This Row],[md_prf_erg]]="nein",0,IF(tab_MD[[#This Row],[md_prf_erg]]="teilweise",-1,"")))</f>
        <v/>
      </c>
      <c r="Q380" s="297" t="str">
        <f>IF(tab_MD[[#This Row],[md_prf_erg]]="ja",tab_MD[[#This Row],[md_zuwf_zukunft]],IF(tab_MD[[#This Row],[md_prf_erg]]="nein",0,IF(tab_MD[[#This Row],[md_prf_erg]]="teilweise",-1,"")))</f>
        <v/>
      </c>
      <c r="R380" s="110"/>
      <c r="S380" s="108" t="b">
        <f>AND(OR(AND(tab_MD[[#This Row],[md_zuwf_bisher]]="",tab_MD[[#This Row],[md_zuwf_zukunft]]=""),AND(OR(tab_MD[[#This Row],[md_zuwf_bisher]]&lt;&gt;"",tab_MD[[#This Row],[md_zuwf_zukunft]]&lt;&gt;""),tab_MD[[#This Row],[md_prf_erg]]&lt;&gt;"")),tab_MD[[#This Row],[md_prf_bisher]]&lt;&gt;-1,tab_MD[[#This Row],[md_prf_zukunft]]&lt;&gt;-1)</f>
        <v>1</v>
      </c>
      <c r="T380" s="219" t="str">
        <f>IF(tab_MD[[#This Row],[md_gegenstand]]&lt;&gt;"",IF(SUM(tab_MD[[#This Row],[md_kosten_bisher]:[md_zuwf_zukunft]])&gt;0,"ja","nein"),"")</f>
        <v/>
      </c>
    </row>
    <row r="381" spans="1:20" ht="48" hidden="1" customHeight="1" x14ac:dyDescent="0.3">
      <c r="A381" s="90">
        <f t="shared" si="6"/>
        <v>379</v>
      </c>
      <c r="B381" s="195" t="str">
        <f>IFERROR(IF(tab_MP[[#This Row],[mp_gegenstand]]&lt;&gt;"",tab_MP[[#This Row],[mp_gegenstand]],""),"")</f>
        <v/>
      </c>
      <c r="C381" s="196" t="str">
        <f>IFERROR(IF(tab_MP[[#This Row],[mp_kategorie]]&lt;&gt;"",tab_MP[[#This Row],[mp_kategorie]],""),"")</f>
        <v/>
      </c>
      <c r="D381" s="196" t="str">
        <f>IFERROR(IF(tab_MP[[#This Row],[mp_subkategorie]]&lt;&gt;"",tab_MP[[#This Row],[mp_subkategorie]],""),"")</f>
        <v/>
      </c>
      <c r="E381" s="196" t="str">
        <f>IFERROR(IF(tab_MP[[#This Row],[mp_ort]]&lt;&gt;"",tab_MP[[#This Row],[mp_ort]],""),"")</f>
        <v/>
      </c>
      <c r="F381" s="369" t="str">
        <f>IFERROR(IF(tab_MP[[#This Row],[mp_beschreibung]]&lt;&gt;"",tab_MP[[#This Row],[mp_beschreibung]],""),"")</f>
        <v/>
      </c>
      <c r="G381" s="315" t="str">
        <f>IFERROR(IF(tab_MP[[#This Row],[prf_mp_ges]]&lt;&gt;"",tab_MP[[#This Row],[prf_mp_ges]],""),"")</f>
        <v/>
      </c>
      <c r="H381" s="362"/>
      <c r="I381" s="362"/>
      <c r="J381" s="363"/>
      <c r="K381" s="363"/>
      <c r="L381" s="208"/>
      <c r="M381" s="209"/>
      <c r="N381" s="103"/>
      <c r="O381" s="104" t="str">
        <f>IF(AND(tab_MD[[#This Row],[md_prf_erg]]&lt;&gt;"",tab_MD[[#This Row],[md_prf_bisher]]&gt;=0,tab_MD[[#This Row],[md_prf_zukunft]]&gt;=0),tab_MD[[#This Row],[md_prf_bisher]]+tab_MD[[#This Row],[md_prf_zukunft]],"")</f>
        <v/>
      </c>
      <c r="P381" s="296" t="str">
        <f>IF(tab_MD[[#This Row],[md_prf_erg]]="ja",tab_MD[[#This Row],[md_zuwf_bisher]],IF(tab_MD[[#This Row],[md_prf_erg]]="nein",0,IF(tab_MD[[#This Row],[md_prf_erg]]="teilweise",-1,"")))</f>
        <v/>
      </c>
      <c r="Q381" s="296" t="str">
        <f>IF(tab_MD[[#This Row],[md_prf_erg]]="ja",tab_MD[[#This Row],[md_zuwf_zukunft]],IF(tab_MD[[#This Row],[md_prf_erg]]="nein",0,IF(tab_MD[[#This Row],[md_prf_erg]]="teilweise",-1,"")))</f>
        <v/>
      </c>
      <c r="R381" s="110"/>
      <c r="S381" s="109" t="b">
        <f>AND(OR(AND(tab_MD[[#This Row],[md_zuwf_bisher]]="",tab_MD[[#This Row],[md_zuwf_zukunft]]=""),AND(OR(tab_MD[[#This Row],[md_zuwf_bisher]]&lt;&gt;"",tab_MD[[#This Row],[md_zuwf_zukunft]]&lt;&gt;""),tab_MD[[#This Row],[md_prf_erg]]&lt;&gt;"")),tab_MD[[#This Row],[md_prf_bisher]]&lt;&gt;-1,tab_MD[[#This Row],[md_prf_zukunft]]&lt;&gt;-1)</f>
        <v>1</v>
      </c>
      <c r="T381" s="219" t="str">
        <f>IF(tab_MD[[#This Row],[md_gegenstand]]&lt;&gt;"",IF(SUM(tab_MD[[#This Row],[md_kosten_bisher]:[md_zuwf_zukunft]])&gt;0,"ja","nein"),"")</f>
        <v/>
      </c>
    </row>
    <row r="382" spans="1:20" ht="48" hidden="1" customHeight="1" x14ac:dyDescent="0.3">
      <c r="A382" s="90">
        <f t="shared" si="6"/>
        <v>380</v>
      </c>
      <c r="B382" s="195" t="str">
        <f>IFERROR(IF(tab_MP[[#This Row],[mp_gegenstand]]&lt;&gt;"",tab_MP[[#This Row],[mp_gegenstand]],""),"")</f>
        <v/>
      </c>
      <c r="C382" s="196" t="str">
        <f>IFERROR(IF(tab_MP[[#This Row],[mp_kategorie]]&lt;&gt;"",tab_MP[[#This Row],[mp_kategorie]],""),"")</f>
        <v/>
      </c>
      <c r="D382" s="196" t="str">
        <f>IFERROR(IF(tab_MP[[#This Row],[mp_subkategorie]]&lt;&gt;"",tab_MP[[#This Row],[mp_subkategorie]],""),"")</f>
        <v/>
      </c>
      <c r="E382" s="196" t="str">
        <f>IFERROR(IF(tab_MP[[#This Row],[mp_ort]]&lt;&gt;"",tab_MP[[#This Row],[mp_ort]],""),"")</f>
        <v/>
      </c>
      <c r="F382" s="369" t="str">
        <f>IFERROR(IF(tab_MP[[#This Row],[mp_beschreibung]]&lt;&gt;"",tab_MP[[#This Row],[mp_beschreibung]],""),"")</f>
        <v/>
      </c>
      <c r="G382" s="315" t="str">
        <f>IFERROR(IF(tab_MP[[#This Row],[prf_mp_ges]]&lt;&gt;"",tab_MP[[#This Row],[prf_mp_ges]],""),"")</f>
        <v/>
      </c>
      <c r="H382" s="362"/>
      <c r="I382" s="362"/>
      <c r="J382" s="363"/>
      <c r="K382" s="363"/>
      <c r="L382" s="208"/>
      <c r="M382" s="209"/>
      <c r="N382" s="106"/>
      <c r="O382" s="107" t="str">
        <f>IF(AND(tab_MD[[#This Row],[md_prf_erg]]&lt;&gt;"",tab_MD[[#This Row],[md_prf_bisher]]&gt;=0,tab_MD[[#This Row],[md_prf_zukunft]]&gt;=0),tab_MD[[#This Row],[md_prf_bisher]]+tab_MD[[#This Row],[md_prf_zukunft]],"")</f>
        <v/>
      </c>
      <c r="P382" s="297" t="str">
        <f>IF(tab_MD[[#This Row],[md_prf_erg]]="ja",tab_MD[[#This Row],[md_zuwf_bisher]],IF(tab_MD[[#This Row],[md_prf_erg]]="nein",0,IF(tab_MD[[#This Row],[md_prf_erg]]="teilweise",-1,"")))</f>
        <v/>
      </c>
      <c r="Q382" s="297" t="str">
        <f>IF(tab_MD[[#This Row],[md_prf_erg]]="ja",tab_MD[[#This Row],[md_zuwf_zukunft]],IF(tab_MD[[#This Row],[md_prf_erg]]="nein",0,IF(tab_MD[[#This Row],[md_prf_erg]]="teilweise",-1,"")))</f>
        <v/>
      </c>
      <c r="R382" s="110"/>
      <c r="S382" s="108" t="b">
        <f>AND(OR(AND(tab_MD[[#This Row],[md_zuwf_bisher]]="",tab_MD[[#This Row],[md_zuwf_zukunft]]=""),AND(OR(tab_MD[[#This Row],[md_zuwf_bisher]]&lt;&gt;"",tab_MD[[#This Row],[md_zuwf_zukunft]]&lt;&gt;""),tab_MD[[#This Row],[md_prf_erg]]&lt;&gt;"")),tab_MD[[#This Row],[md_prf_bisher]]&lt;&gt;-1,tab_MD[[#This Row],[md_prf_zukunft]]&lt;&gt;-1)</f>
        <v>1</v>
      </c>
      <c r="T382" s="219" t="str">
        <f>IF(tab_MD[[#This Row],[md_gegenstand]]&lt;&gt;"",IF(SUM(tab_MD[[#This Row],[md_kosten_bisher]:[md_zuwf_zukunft]])&gt;0,"ja","nein"),"")</f>
        <v/>
      </c>
    </row>
    <row r="383" spans="1:20" ht="48" hidden="1" customHeight="1" x14ac:dyDescent="0.3">
      <c r="A383" s="90">
        <f t="shared" si="6"/>
        <v>381</v>
      </c>
      <c r="B383" s="195" t="str">
        <f>IFERROR(IF(tab_MP[[#This Row],[mp_gegenstand]]&lt;&gt;"",tab_MP[[#This Row],[mp_gegenstand]],""),"")</f>
        <v/>
      </c>
      <c r="C383" s="196" t="str">
        <f>IFERROR(IF(tab_MP[[#This Row],[mp_kategorie]]&lt;&gt;"",tab_MP[[#This Row],[mp_kategorie]],""),"")</f>
        <v/>
      </c>
      <c r="D383" s="196" t="str">
        <f>IFERROR(IF(tab_MP[[#This Row],[mp_subkategorie]]&lt;&gt;"",tab_MP[[#This Row],[mp_subkategorie]],""),"")</f>
        <v/>
      </c>
      <c r="E383" s="196" t="str">
        <f>IFERROR(IF(tab_MP[[#This Row],[mp_ort]]&lt;&gt;"",tab_MP[[#This Row],[mp_ort]],""),"")</f>
        <v/>
      </c>
      <c r="F383" s="369" t="str">
        <f>IFERROR(IF(tab_MP[[#This Row],[mp_beschreibung]]&lt;&gt;"",tab_MP[[#This Row],[mp_beschreibung]],""),"")</f>
        <v/>
      </c>
      <c r="G383" s="315" t="str">
        <f>IFERROR(IF(tab_MP[[#This Row],[prf_mp_ges]]&lt;&gt;"",tab_MP[[#This Row],[prf_mp_ges]],""),"")</f>
        <v/>
      </c>
      <c r="H383" s="362"/>
      <c r="I383" s="362"/>
      <c r="J383" s="363"/>
      <c r="K383" s="363"/>
      <c r="L383" s="208"/>
      <c r="M383" s="209"/>
      <c r="N383" s="103"/>
      <c r="O383" s="104" t="str">
        <f>IF(AND(tab_MD[[#This Row],[md_prf_erg]]&lt;&gt;"",tab_MD[[#This Row],[md_prf_bisher]]&gt;=0,tab_MD[[#This Row],[md_prf_zukunft]]&gt;=0),tab_MD[[#This Row],[md_prf_bisher]]+tab_MD[[#This Row],[md_prf_zukunft]],"")</f>
        <v/>
      </c>
      <c r="P383" s="296" t="str">
        <f>IF(tab_MD[[#This Row],[md_prf_erg]]="ja",tab_MD[[#This Row],[md_zuwf_bisher]],IF(tab_MD[[#This Row],[md_prf_erg]]="nein",0,IF(tab_MD[[#This Row],[md_prf_erg]]="teilweise",-1,"")))</f>
        <v/>
      </c>
      <c r="Q383" s="296" t="str">
        <f>IF(tab_MD[[#This Row],[md_prf_erg]]="ja",tab_MD[[#This Row],[md_zuwf_zukunft]],IF(tab_MD[[#This Row],[md_prf_erg]]="nein",0,IF(tab_MD[[#This Row],[md_prf_erg]]="teilweise",-1,"")))</f>
        <v/>
      </c>
      <c r="R383" s="110"/>
      <c r="S383" s="109" t="b">
        <f>AND(OR(AND(tab_MD[[#This Row],[md_zuwf_bisher]]="",tab_MD[[#This Row],[md_zuwf_zukunft]]=""),AND(OR(tab_MD[[#This Row],[md_zuwf_bisher]]&lt;&gt;"",tab_MD[[#This Row],[md_zuwf_zukunft]]&lt;&gt;""),tab_MD[[#This Row],[md_prf_erg]]&lt;&gt;"")),tab_MD[[#This Row],[md_prf_bisher]]&lt;&gt;-1,tab_MD[[#This Row],[md_prf_zukunft]]&lt;&gt;-1)</f>
        <v>1</v>
      </c>
      <c r="T383" s="219" t="str">
        <f>IF(tab_MD[[#This Row],[md_gegenstand]]&lt;&gt;"",IF(SUM(tab_MD[[#This Row],[md_kosten_bisher]:[md_zuwf_zukunft]])&gt;0,"ja","nein"),"")</f>
        <v/>
      </c>
    </row>
    <row r="384" spans="1:20" ht="48" hidden="1" customHeight="1" x14ac:dyDescent="0.3">
      <c r="A384" s="90">
        <f t="shared" si="6"/>
        <v>382</v>
      </c>
      <c r="B384" s="195" t="str">
        <f>IFERROR(IF(tab_MP[[#This Row],[mp_gegenstand]]&lt;&gt;"",tab_MP[[#This Row],[mp_gegenstand]],""),"")</f>
        <v/>
      </c>
      <c r="C384" s="196" t="str">
        <f>IFERROR(IF(tab_MP[[#This Row],[mp_kategorie]]&lt;&gt;"",tab_MP[[#This Row],[mp_kategorie]],""),"")</f>
        <v/>
      </c>
      <c r="D384" s="196" t="str">
        <f>IFERROR(IF(tab_MP[[#This Row],[mp_subkategorie]]&lt;&gt;"",tab_MP[[#This Row],[mp_subkategorie]],""),"")</f>
        <v/>
      </c>
      <c r="E384" s="196" t="str">
        <f>IFERROR(IF(tab_MP[[#This Row],[mp_ort]]&lt;&gt;"",tab_MP[[#This Row],[mp_ort]],""),"")</f>
        <v/>
      </c>
      <c r="F384" s="369" t="str">
        <f>IFERROR(IF(tab_MP[[#This Row],[mp_beschreibung]]&lt;&gt;"",tab_MP[[#This Row],[mp_beschreibung]],""),"")</f>
        <v/>
      </c>
      <c r="G384" s="315" t="str">
        <f>IFERROR(IF(tab_MP[[#This Row],[prf_mp_ges]]&lt;&gt;"",tab_MP[[#This Row],[prf_mp_ges]],""),"")</f>
        <v/>
      </c>
      <c r="H384" s="362"/>
      <c r="I384" s="362"/>
      <c r="J384" s="363"/>
      <c r="K384" s="363"/>
      <c r="L384" s="208"/>
      <c r="M384" s="209"/>
      <c r="N384" s="106"/>
      <c r="O384" s="107" t="str">
        <f>IF(AND(tab_MD[[#This Row],[md_prf_erg]]&lt;&gt;"",tab_MD[[#This Row],[md_prf_bisher]]&gt;=0,tab_MD[[#This Row],[md_prf_zukunft]]&gt;=0),tab_MD[[#This Row],[md_prf_bisher]]+tab_MD[[#This Row],[md_prf_zukunft]],"")</f>
        <v/>
      </c>
      <c r="P384" s="297" t="str">
        <f>IF(tab_MD[[#This Row],[md_prf_erg]]="ja",tab_MD[[#This Row],[md_zuwf_bisher]],IF(tab_MD[[#This Row],[md_prf_erg]]="nein",0,IF(tab_MD[[#This Row],[md_prf_erg]]="teilweise",-1,"")))</f>
        <v/>
      </c>
      <c r="Q384" s="297" t="str">
        <f>IF(tab_MD[[#This Row],[md_prf_erg]]="ja",tab_MD[[#This Row],[md_zuwf_zukunft]],IF(tab_MD[[#This Row],[md_prf_erg]]="nein",0,IF(tab_MD[[#This Row],[md_prf_erg]]="teilweise",-1,"")))</f>
        <v/>
      </c>
      <c r="R384" s="110"/>
      <c r="S384" s="108" t="b">
        <f>AND(OR(AND(tab_MD[[#This Row],[md_zuwf_bisher]]="",tab_MD[[#This Row],[md_zuwf_zukunft]]=""),AND(OR(tab_MD[[#This Row],[md_zuwf_bisher]]&lt;&gt;"",tab_MD[[#This Row],[md_zuwf_zukunft]]&lt;&gt;""),tab_MD[[#This Row],[md_prf_erg]]&lt;&gt;"")),tab_MD[[#This Row],[md_prf_bisher]]&lt;&gt;-1,tab_MD[[#This Row],[md_prf_zukunft]]&lt;&gt;-1)</f>
        <v>1</v>
      </c>
      <c r="T384" s="219" t="str">
        <f>IF(tab_MD[[#This Row],[md_gegenstand]]&lt;&gt;"",IF(SUM(tab_MD[[#This Row],[md_kosten_bisher]:[md_zuwf_zukunft]])&gt;0,"ja","nein"),"")</f>
        <v/>
      </c>
    </row>
    <row r="385" spans="1:20" ht="48" hidden="1" customHeight="1" x14ac:dyDescent="0.3">
      <c r="A385" s="90">
        <f t="shared" si="6"/>
        <v>383</v>
      </c>
      <c r="B385" s="195" t="str">
        <f>IFERROR(IF(tab_MP[[#This Row],[mp_gegenstand]]&lt;&gt;"",tab_MP[[#This Row],[mp_gegenstand]],""),"")</f>
        <v/>
      </c>
      <c r="C385" s="196" t="str">
        <f>IFERROR(IF(tab_MP[[#This Row],[mp_kategorie]]&lt;&gt;"",tab_MP[[#This Row],[mp_kategorie]],""),"")</f>
        <v/>
      </c>
      <c r="D385" s="196" t="str">
        <f>IFERROR(IF(tab_MP[[#This Row],[mp_subkategorie]]&lt;&gt;"",tab_MP[[#This Row],[mp_subkategorie]],""),"")</f>
        <v/>
      </c>
      <c r="E385" s="196" t="str">
        <f>IFERROR(IF(tab_MP[[#This Row],[mp_ort]]&lt;&gt;"",tab_MP[[#This Row],[mp_ort]],""),"")</f>
        <v/>
      </c>
      <c r="F385" s="369" t="str">
        <f>IFERROR(IF(tab_MP[[#This Row],[mp_beschreibung]]&lt;&gt;"",tab_MP[[#This Row],[mp_beschreibung]],""),"")</f>
        <v/>
      </c>
      <c r="G385" s="315" t="str">
        <f>IFERROR(IF(tab_MP[[#This Row],[prf_mp_ges]]&lt;&gt;"",tab_MP[[#This Row],[prf_mp_ges]],""),"")</f>
        <v/>
      </c>
      <c r="H385" s="362"/>
      <c r="I385" s="362"/>
      <c r="J385" s="363"/>
      <c r="K385" s="363"/>
      <c r="L385" s="208"/>
      <c r="M385" s="209"/>
      <c r="N385" s="103"/>
      <c r="O385" s="104" t="str">
        <f>IF(AND(tab_MD[[#This Row],[md_prf_erg]]&lt;&gt;"",tab_MD[[#This Row],[md_prf_bisher]]&gt;=0,tab_MD[[#This Row],[md_prf_zukunft]]&gt;=0),tab_MD[[#This Row],[md_prf_bisher]]+tab_MD[[#This Row],[md_prf_zukunft]],"")</f>
        <v/>
      </c>
      <c r="P385" s="296" t="str">
        <f>IF(tab_MD[[#This Row],[md_prf_erg]]="ja",tab_MD[[#This Row],[md_zuwf_bisher]],IF(tab_MD[[#This Row],[md_prf_erg]]="nein",0,IF(tab_MD[[#This Row],[md_prf_erg]]="teilweise",-1,"")))</f>
        <v/>
      </c>
      <c r="Q385" s="296" t="str">
        <f>IF(tab_MD[[#This Row],[md_prf_erg]]="ja",tab_MD[[#This Row],[md_zuwf_zukunft]],IF(tab_MD[[#This Row],[md_prf_erg]]="nein",0,IF(tab_MD[[#This Row],[md_prf_erg]]="teilweise",-1,"")))</f>
        <v/>
      </c>
      <c r="R385" s="110"/>
      <c r="S385" s="109" t="b">
        <f>AND(OR(AND(tab_MD[[#This Row],[md_zuwf_bisher]]="",tab_MD[[#This Row],[md_zuwf_zukunft]]=""),AND(OR(tab_MD[[#This Row],[md_zuwf_bisher]]&lt;&gt;"",tab_MD[[#This Row],[md_zuwf_zukunft]]&lt;&gt;""),tab_MD[[#This Row],[md_prf_erg]]&lt;&gt;"")),tab_MD[[#This Row],[md_prf_bisher]]&lt;&gt;-1,tab_MD[[#This Row],[md_prf_zukunft]]&lt;&gt;-1)</f>
        <v>1</v>
      </c>
      <c r="T385" s="219" t="str">
        <f>IF(tab_MD[[#This Row],[md_gegenstand]]&lt;&gt;"",IF(SUM(tab_MD[[#This Row],[md_kosten_bisher]:[md_zuwf_zukunft]])&gt;0,"ja","nein"),"")</f>
        <v/>
      </c>
    </row>
    <row r="386" spans="1:20" ht="48" hidden="1" customHeight="1" x14ac:dyDescent="0.3">
      <c r="A386" s="90">
        <f t="shared" si="6"/>
        <v>384</v>
      </c>
      <c r="B386" s="195" t="str">
        <f>IFERROR(IF(tab_MP[[#This Row],[mp_gegenstand]]&lt;&gt;"",tab_MP[[#This Row],[mp_gegenstand]],""),"")</f>
        <v/>
      </c>
      <c r="C386" s="196" t="str">
        <f>IFERROR(IF(tab_MP[[#This Row],[mp_kategorie]]&lt;&gt;"",tab_MP[[#This Row],[mp_kategorie]],""),"")</f>
        <v/>
      </c>
      <c r="D386" s="196" t="str">
        <f>IFERROR(IF(tab_MP[[#This Row],[mp_subkategorie]]&lt;&gt;"",tab_MP[[#This Row],[mp_subkategorie]],""),"")</f>
        <v/>
      </c>
      <c r="E386" s="196" t="str">
        <f>IFERROR(IF(tab_MP[[#This Row],[mp_ort]]&lt;&gt;"",tab_MP[[#This Row],[mp_ort]],""),"")</f>
        <v/>
      </c>
      <c r="F386" s="369" t="str">
        <f>IFERROR(IF(tab_MP[[#This Row],[mp_beschreibung]]&lt;&gt;"",tab_MP[[#This Row],[mp_beschreibung]],""),"")</f>
        <v/>
      </c>
      <c r="G386" s="315" t="str">
        <f>IFERROR(IF(tab_MP[[#This Row],[prf_mp_ges]]&lt;&gt;"",tab_MP[[#This Row],[prf_mp_ges]],""),"")</f>
        <v/>
      </c>
      <c r="H386" s="362"/>
      <c r="I386" s="362"/>
      <c r="J386" s="363"/>
      <c r="K386" s="363"/>
      <c r="L386" s="208"/>
      <c r="M386" s="209"/>
      <c r="N386" s="106"/>
      <c r="O386" s="107" t="str">
        <f>IF(AND(tab_MD[[#This Row],[md_prf_erg]]&lt;&gt;"",tab_MD[[#This Row],[md_prf_bisher]]&gt;=0,tab_MD[[#This Row],[md_prf_zukunft]]&gt;=0),tab_MD[[#This Row],[md_prf_bisher]]+tab_MD[[#This Row],[md_prf_zukunft]],"")</f>
        <v/>
      </c>
      <c r="P386" s="297" t="str">
        <f>IF(tab_MD[[#This Row],[md_prf_erg]]="ja",tab_MD[[#This Row],[md_zuwf_bisher]],IF(tab_MD[[#This Row],[md_prf_erg]]="nein",0,IF(tab_MD[[#This Row],[md_prf_erg]]="teilweise",-1,"")))</f>
        <v/>
      </c>
      <c r="Q386" s="297" t="str">
        <f>IF(tab_MD[[#This Row],[md_prf_erg]]="ja",tab_MD[[#This Row],[md_zuwf_zukunft]],IF(tab_MD[[#This Row],[md_prf_erg]]="nein",0,IF(tab_MD[[#This Row],[md_prf_erg]]="teilweise",-1,"")))</f>
        <v/>
      </c>
      <c r="R386" s="110"/>
      <c r="S386" s="108" t="b">
        <f>AND(OR(AND(tab_MD[[#This Row],[md_zuwf_bisher]]="",tab_MD[[#This Row],[md_zuwf_zukunft]]=""),AND(OR(tab_MD[[#This Row],[md_zuwf_bisher]]&lt;&gt;"",tab_MD[[#This Row],[md_zuwf_zukunft]]&lt;&gt;""),tab_MD[[#This Row],[md_prf_erg]]&lt;&gt;"")),tab_MD[[#This Row],[md_prf_bisher]]&lt;&gt;-1,tab_MD[[#This Row],[md_prf_zukunft]]&lt;&gt;-1)</f>
        <v>1</v>
      </c>
      <c r="T386" s="219" t="str">
        <f>IF(tab_MD[[#This Row],[md_gegenstand]]&lt;&gt;"",IF(SUM(tab_MD[[#This Row],[md_kosten_bisher]:[md_zuwf_zukunft]])&gt;0,"ja","nein"),"")</f>
        <v/>
      </c>
    </row>
    <row r="387" spans="1:20" ht="48" hidden="1" customHeight="1" x14ac:dyDescent="0.3">
      <c r="A387" s="90">
        <f t="shared" si="6"/>
        <v>385</v>
      </c>
      <c r="B387" s="195" t="str">
        <f>IFERROR(IF(tab_MP[[#This Row],[mp_gegenstand]]&lt;&gt;"",tab_MP[[#This Row],[mp_gegenstand]],""),"")</f>
        <v/>
      </c>
      <c r="C387" s="196" t="str">
        <f>IFERROR(IF(tab_MP[[#This Row],[mp_kategorie]]&lt;&gt;"",tab_MP[[#This Row],[mp_kategorie]],""),"")</f>
        <v/>
      </c>
      <c r="D387" s="196" t="str">
        <f>IFERROR(IF(tab_MP[[#This Row],[mp_subkategorie]]&lt;&gt;"",tab_MP[[#This Row],[mp_subkategorie]],""),"")</f>
        <v/>
      </c>
      <c r="E387" s="196" t="str">
        <f>IFERROR(IF(tab_MP[[#This Row],[mp_ort]]&lt;&gt;"",tab_MP[[#This Row],[mp_ort]],""),"")</f>
        <v/>
      </c>
      <c r="F387" s="369" t="str">
        <f>IFERROR(IF(tab_MP[[#This Row],[mp_beschreibung]]&lt;&gt;"",tab_MP[[#This Row],[mp_beschreibung]],""),"")</f>
        <v/>
      </c>
      <c r="G387" s="315" t="str">
        <f>IFERROR(IF(tab_MP[[#This Row],[prf_mp_ges]]&lt;&gt;"",tab_MP[[#This Row],[prf_mp_ges]],""),"")</f>
        <v/>
      </c>
      <c r="H387" s="362"/>
      <c r="I387" s="362"/>
      <c r="J387" s="363"/>
      <c r="K387" s="363"/>
      <c r="L387" s="208"/>
      <c r="M387" s="209"/>
      <c r="N387" s="103"/>
      <c r="O387" s="104" t="str">
        <f>IF(AND(tab_MD[[#This Row],[md_prf_erg]]&lt;&gt;"",tab_MD[[#This Row],[md_prf_bisher]]&gt;=0,tab_MD[[#This Row],[md_prf_zukunft]]&gt;=0),tab_MD[[#This Row],[md_prf_bisher]]+tab_MD[[#This Row],[md_prf_zukunft]],"")</f>
        <v/>
      </c>
      <c r="P387" s="296" t="str">
        <f>IF(tab_MD[[#This Row],[md_prf_erg]]="ja",tab_MD[[#This Row],[md_zuwf_bisher]],IF(tab_MD[[#This Row],[md_prf_erg]]="nein",0,IF(tab_MD[[#This Row],[md_prf_erg]]="teilweise",-1,"")))</f>
        <v/>
      </c>
      <c r="Q387" s="296" t="str">
        <f>IF(tab_MD[[#This Row],[md_prf_erg]]="ja",tab_MD[[#This Row],[md_zuwf_zukunft]],IF(tab_MD[[#This Row],[md_prf_erg]]="nein",0,IF(tab_MD[[#This Row],[md_prf_erg]]="teilweise",-1,"")))</f>
        <v/>
      </c>
      <c r="R387" s="110"/>
      <c r="S387" s="109" t="b">
        <f>AND(OR(AND(tab_MD[[#This Row],[md_zuwf_bisher]]="",tab_MD[[#This Row],[md_zuwf_zukunft]]=""),AND(OR(tab_MD[[#This Row],[md_zuwf_bisher]]&lt;&gt;"",tab_MD[[#This Row],[md_zuwf_zukunft]]&lt;&gt;""),tab_MD[[#This Row],[md_prf_erg]]&lt;&gt;"")),tab_MD[[#This Row],[md_prf_bisher]]&lt;&gt;-1,tab_MD[[#This Row],[md_prf_zukunft]]&lt;&gt;-1)</f>
        <v>1</v>
      </c>
      <c r="T387" s="219" t="str">
        <f>IF(tab_MD[[#This Row],[md_gegenstand]]&lt;&gt;"",IF(SUM(tab_MD[[#This Row],[md_kosten_bisher]:[md_zuwf_zukunft]])&gt;0,"ja","nein"),"")</f>
        <v/>
      </c>
    </row>
    <row r="388" spans="1:20" ht="48" hidden="1" customHeight="1" x14ac:dyDescent="0.3">
      <c r="A388" s="90">
        <f t="shared" si="6"/>
        <v>386</v>
      </c>
      <c r="B388" s="195" t="str">
        <f>IFERROR(IF(tab_MP[[#This Row],[mp_gegenstand]]&lt;&gt;"",tab_MP[[#This Row],[mp_gegenstand]],""),"")</f>
        <v/>
      </c>
      <c r="C388" s="196" t="str">
        <f>IFERROR(IF(tab_MP[[#This Row],[mp_kategorie]]&lt;&gt;"",tab_MP[[#This Row],[mp_kategorie]],""),"")</f>
        <v/>
      </c>
      <c r="D388" s="196" t="str">
        <f>IFERROR(IF(tab_MP[[#This Row],[mp_subkategorie]]&lt;&gt;"",tab_MP[[#This Row],[mp_subkategorie]],""),"")</f>
        <v/>
      </c>
      <c r="E388" s="196" t="str">
        <f>IFERROR(IF(tab_MP[[#This Row],[mp_ort]]&lt;&gt;"",tab_MP[[#This Row],[mp_ort]],""),"")</f>
        <v/>
      </c>
      <c r="F388" s="369" t="str">
        <f>IFERROR(IF(tab_MP[[#This Row],[mp_beschreibung]]&lt;&gt;"",tab_MP[[#This Row],[mp_beschreibung]],""),"")</f>
        <v/>
      </c>
      <c r="G388" s="315" t="str">
        <f>IFERROR(IF(tab_MP[[#This Row],[prf_mp_ges]]&lt;&gt;"",tab_MP[[#This Row],[prf_mp_ges]],""),"")</f>
        <v/>
      </c>
      <c r="H388" s="362"/>
      <c r="I388" s="362"/>
      <c r="J388" s="363"/>
      <c r="K388" s="363"/>
      <c r="L388" s="208"/>
      <c r="M388" s="209"/>
      <c r="N388" s="106"/>
      <c r="O388" s="107" t="str">
        <f>IF(AND(tab_MD[[#This Row],[md_prf_erg]]&lt;&gt;"",tab_MD[[#This Row],[md_prf_bisher]]&gt;=0,tab_MD[[#This Row],[md_prf_zukunft]]&gt;=0),tab_MD[[#This Row],[md_prf_bisher]]+tab_MD[[#This Row],[md_prf_zukunft]],"")</f>
        <v/>
      </c>
      <c r="P388" s="297" t="str">
        <f>IF(tab_MD[[#This Row],[md_prf_erg]]="ja",tab_MD[[#This Row],[md_zuwf_bisher]],IF(tab_MD[[#This Row],[md_prf_erg]]="nein",0,IF(tab_MD[[#This Row],[md_prf_erg]]="teilweise",-1,"")))</f>
        <v/>
      </c>
      <c r="Q388" s="297" t="str">
        <f>IF(tab_MD[[#This Row],[md_prf_erg]]="ja",tab_MD[[#This Row],[md_zuwf_zukunft]],IF(tab_MD[[#This Row],[md_prf_erg]]="nein",0,IF(tab_MD[[#This Row],[md_prf_erg]]="teilweise",-1,"")))</f>
        <v/>
      </c>
      <c r="R388" s="110"/>
      <c r="S388" s="108" t="b">
        <f>AND(OR(AND(tab_MD[[#This Row],[md_zuwf_bisher]]="",tab_MD[[#This Row],[md_zuwf_zukunft]]=""),AND(OR(tab_MD[[#This Row],[md_zuwf_bisher]]&lt;&gt;"",tab_MD[[#This Row],[md_zuwf_zukunft]]&lt;&gt;""),tab_MD[[#This Row],[md_prf_erg]]&lt;&gt;"")),tab_MD[[#This Row],[md_prf_bisher]]&lt;&gt;-1,tab_MD[[#This Row],[md_prf_zukunft]]&lt;&gt;-1)</f>
        <v>1</v>
      </c>
      <c r="T388" s="219" t="str">
        <f>IF(tab_MD[[#This Row],[md_gegenstand]]&lt;&gt;"",IF(SUM(tab_MD[[#This Row],[md_kosten_bisher]:[md_zuwf_zukunft]])&gt;0,"ja","nein"),"")</f>
        <v/>
      </c>
    </row>
    <row r="389" spans="1:20" ht="48" hidden="1" customHeight="1" x14ac:dyDescent="0.3">
      <c r="A389" s="90">
        <f t="shared" si="6"/>
        <v>387</v>
      </c>
      <c r="B389" s="195" t="str">
        <f>IFERROR(IF(tab_MP[[#This Row],[mp_gegenstand]]&lt;&gt;"",tab_MP[[#This Row],[mp_gegenstand]],""),"")</f>
        <v/>
      </c>
      <c r="C389" s="196" t="str">
        <f>IFERROR(IF(tab_MP[[#This Row],[mp_kategorie]]&lt;&gt;"",tab_MP[[#This Row],[mp_kategorie]],""),"")</f>
        <v/>
      </c>
      <c r="D389" s="196" t="str">
        <f>IFERROR(IF(tab_MP[[#This Row],[mp_subkategorie]]&lt;&gt;"",tab_MP[[#This Row],[mp_subkategorie]],""),"")</f>
        <v/>
      </c>
      <c r="E389" s="196" t="str">
        <f>IFERROR(IF(tab_MP[[#This Row],[mp_ort]]&lt;&gt;"",tab_MP[[#This Row],[mp_ort]],""),"")</f>
        <v/>
      </c>
      <c r="F389" s="369" t="str">
        <f>IFERROR(IF(tab_MP[[#This Row],[mp_beschreibung]]&lt;&gt;"",tab_MP[[#This Row],[mp_beschreibung]],""),"")</f>
        <v/>
      </c>
      <c r="G389" s="315" t="str">
        <f>IFERROR(IF(tab_MP[[#This Row],[prf_mp_ges]]&lt;&gt;"",tab_MP[[#This Row],[prf_mp_ges]],""),"")</f>
        <v/>
      </c>
      <c r="H389" s="362"/>
      <c r="I389" s="362"/>
      <c r="J389" s="363"/>
      <c r="K389" s="363"/>
      <c r="L389" s="208"/>
      <c r="M389" s="209"/>
      <c r="N389" s="103"/>
      <c r="O389" s="104" t="str">
        <f>IF(AND(tab_MD[[#This Row],[md_prf_erg]]&lt;&gt;"",tab_MD[[#This Row],[md_prf_bisher]]&gt;=0,tab_MD[[#This Row],[md_prf_zukunft]]&gt;=0),tab_MD[[#This Row],[md_prf_bisher]]+tab_MD[[#This Row],[md_prf_zukunft]],"")</f>
        <v/>
      </c>
      <c r="P389" s="296" t="str">
        <f>IF(tab_MD[[#This Row],[md_prf_erg]]="ja",tab_MD[[#This Row],[md_zuwf_bisher]],IF(tab_MD[[#This Row],[md_prf_erg]]="nein",0,IF(tab_MD[[#This Row],[md_prf_erg]]="teilweise",-1,"")))</f>
        <v/>
      </c>
      <c r="Q389" s="296" t="str">
        <f>IF(tab_MD[[#This Row],[md_prf_erg]]="ja",tab_MD[[#This Row],[md_zuwf_zukunft]],IF(tab_MD[[#This Row],[md_prf_erg]]="nein",0,IF(tab_MD[[#This Row],[md_prf_erg]]="teilweise",-1,"")))</f>
        <v/>
      </c>
      <c r="R389" s="110"/>
      <c r="S389" s="109" t="b">
        <f>AND(OR(AND(tab_MD[[#This Row],[md_zuwf_bisher]]="",tab_MD[[#This Row],[md_zuwf_zukunft]]=""),AND(OR(tab_MD[[#This Row],[md_zuwf_bisher]]&lt;&gt;"",tab_MD[[#This Row],[md_zuwf_zukunft]]&lt;&gt;""),tab_MD[[#This Row],[md_prf_erg]]&lt;&gt;"")),tab_MD[[#This Row],[md_prf_bisher]]&lt;&gt;-1,tab_MD[[#This Row],[md_prf_zukunft]]&lt;&gt;-1)</f>
        <v>1</v>
      </c>
      <c r="T389" s="219" t="str">
        <f>IF(tab_MD[[#This Row],[md_gegenstand]]&lt;&gt;"",IF(SUM(tab_MD[[#This Row],[md_kosten_bisher]:[md_zuwf_zukunft]])&gt;0,"ja","nein"),"")</f>
        <v/>
      </c>
    </row>
    <row r="390" spans="1:20" ht="48" hidden="1" customHeight="1" x14ac:dyDescent="0.3">
      <c r="A390" s="90">
        <f t="shared" si="6"/>
        <v>388</v>
      </c>
      <c r="B390" s="195" t="str">
        <f>IFERROR(IF(tab_MP[[#This Row],[mp_gegenstand]]&lt;&gt;"",tab_MP[[#This Row],[mp_gegenstand]],""),"")</f>
        <v/>
      </c>
      <c r="C390" s="196" t="str">
        <f>IFERROR(IF(tab_MP[[#This Row],[mp_kategorie]]&lt;&gt;"",tab_MP[[#This Row],[mp_kategorie]],""),"")</f>
        <v/>
      </c>
      <c r="D390" s="196" t="str">
        <f>IFERROR(IF(tab_MP[[#This Row],[mp_subkategorie]]&lt;&gt;"",tab_MP[[#This Row],[mp_subkategorie]],""),"")</f>
        <v/>
      </c>
      <c r="E390" s="196" t="str">
        <f>IFERROR(IF(tab_MP[[#This Row],[mp_ort]]&lt;&gt;"",tab_MP[[#This Row],[mp_ort]],""),"")</f>
        <v/>
      </c>
      <c r="F390" s="369" t="str">
        <f>IFERROR(IF(tab_MP[[#This Row],[mp_beschreibung]]&lt;&gt;"",tab_MP[[#This Row],[mp_beschreibung]],""),"")</f>
        <v/>
      </c>
      <c r="G390" s="315" t="str">
        <f>IFERROR(IF(tab_MP[[#This Row],[prf_mp_ges]]&lt;&gt;"",tab_MP[[#This Row],[prf_mp_ges]],""),"")</f>
        <v/>
      </c>
      <c r="H390" s="362"/>
      <c r="I390" s="362"/>
      <c r="J390" s="363"/>
      <c r="K390" s="363"/>
      <c r="L390" s="208"/>
      <c r="M390" s="209"/>
      <c r="N390" s="106"/>
      <c r="O390" s="107" t="str">
        <f>IF(AND(tab_MD[[#This Row],[md_prf_erg]]&lt;&gt;"",tab_MD[[#This Row],[md_prf_bisher]]&gt;=0,tab_MD[[#This Row],[md_prf_zukunft]]&gt;=0),tab_MD[[#This Row],[md_prf_bisher]]+tab_MD[[#This Row],[md_prf_zukunft]],"")</f>
        <v/>
      </c>
      <c r="P390" s="297" t="str">
        <f>IF(tab_MD[[#This Row],[md_prf_erg]]="ja",tab_MD[[#This Row],[md_zuwf_bisher]],IF(tab_MD[[#This Row],[md_prf_erg]]="nein",0,IF(tab_MD[[#This Row],[md_prf_erg]]="teilweise",-1,"")))</f>
        <v/>
      </c>
      <c r="Q390" s="297" t="str">
        <f>IF(tab_MD[[#This Row],[md_prf_erg]]="ja",tab_MD[[#This Row],[md_zuwf_zukunft]],IF(tab_MD[[#This Row],[md_prf_erg]]="nein",0,IF(tab_MD[[#This Row],[md_prf_erg]]="teilweise",-1,"")))</f>
        <v/>
      </c>
      <c r="R390" s="110"/>
      <c r="S390" s="108" t="b">
        <f>AND(OR(AND(tab_MD[[#This Row],[md_zuwf_bisher]]="",tab_MD[[#This Row],[md_zuwf_zukunft]]=""),AND(OR(tab_MD[[#This Row],[md_zuwf_bisher]]&lt;&gt;"",tab_MD[[#This Row],[md_zuwf_zukunft]]&lt;&gt;""),tab_MD[[#This Row],[md_prf_erg]]&lt;&gt;"")),tab_MD[[#This Row],[md_prf_bisher]]&lt;&gt;-1,tab_MD[[#This Row],[md_prf_zukunft]]&lt;&gt;-1)</f>
        <v>1</v>
      </c>
      <c r="T390" s="219" t="str">
        <f>IF(tab_MD[[#This Row],[md_gegenstand]]&lt;&gt;"",IF(SUM(tab_MD[[#This Row],[md_kosten_bisher]:[md_zuwf_zukunft]])&gt;0,"ja","nein"),"")</f>
        <v/>
      </c>
    </row>
    <row r="391" spans="1:20" ht="48" hidden="1" customHeight="1" x14ac:dyDescent="0.3">
      <c r="A391" s="90">
        <f t="shared" si="6"/>
        <v>389</v>
      </c>
      <c r="B391" s="195" t="str">
        <f>IFERROR(IF(tab_MP[[#This Row],[mp_gegenstand]]&lt;&gt;"",tab_MP[[#This Row],[mp_gegenstand]],""),"")</f>
        <v/>
      </c>
      <c r="C391" s="196" t="str">
        <f>IFERROR(IF(tab_MP[[#This Row],[mp_kategorie]]&lt;&gt;"",tab_MP[[#This Row],[mp_kategorie]],""),"")</f>
        <v/>
      </c>
      <c r="D391" s="196" t="str">
        <f>IFERROR(IF(tab_MP[[#This Row],[mp_subkategorie]]&lt;&gt;"",tab_MP[[#This Row],[mp_subkategorie]],""),"")</f>
        <v/>
      </c>
      <c r="E391" s="196" t="str">
        <f>IFERROR(IF(tab_MP[[#This Row],[mp_ort]]&lt;&gt;"",tab_MP[[#This Row],[mp_ort]],""),"")</f>
        <v/>
      </c>
      <c r="F391" s="369" t="str">
        <f>IFERROR(IF(tab_MP[[#This Row],[mp_beschreibung]]&lt;&gt;"",tab_MP[[#This Row],[mp_beschreibung]],""),"")</f>
        <v/>
      </c>
      <c r="G391" s="315" t="str">
        <f>IFERROR(IF(tab_MP[[#This Row],[prf_mp_ges]]&lt;&gt;"",tab_MP[[#This Row],[prf_mp_ges]],""),"")</f>
        <v/>
      </c>
      <c r="H391" s="362"/>
      <c r="I391" s="362"/>
      <c r="J391" s="363"/>
      <c r="K391" s="363"/>
      <c r="L391" s="208"/>
      <c r="M391" s="209"/>
      <c r="N391" s="103"/>
      <c r="O391" s="104" t="str">
        <f>IF(AND(tab_MD[[#This Row],[md_prf_erg]]&lt;&gt;"",tab_MD[[#This Row],[md_prf_bisher]]&gt;=0,tab_MD[[#This Row],[md_prf_zukunft]]&gt;=0),tab_MD[[#This Row],[md_prf_bisher]]+tab_MD[[#This Row],[md_prf_zukunft]],"")</f>
        <v/>
      </c>
      <c r="P391" s="296" t="str">
        <f>IF(tab_MD[[#This Row],[md_prf_erg]]="ja",tab_MD[[#This Row],[md_zuwf_bisher]],IF(tab_MD[[#This Row],[md_prf_erg]]="nein",0,IF(tab_MD[[#This Row],[md_prf_erg]]="teilweise",-1,"")))</f>
        <v/>
      </c>
      <c r="Q391" s="296" t="str">
        <f>IF(tab_MD[[#This Row],[md_prf_erg]]="ja",tab_MD[[#This Row],[md_zuwf_zukunft]],IF(tab_MD[[#This Row],[md_prf_erg]]="nein",0,IF(tab_MD[[#This Row],[md_prf_erg]]="teilweise",-1,"")))</f>
        <v/>
      </c>
      <c r="R391" s="110"/>
      <c r="S391" s="109" t="b">
        <f>AND(OR(AND(tab_MD[[#This Row],[md_zuwf_bisher]]="",tab_MD[[#This Row],[md_zuwf_zukunft]]=""),AND(OR(tab_MD[[#This Row],[md_zuwf_bisher]]&lt;&gt;"",tab_MD[[#This Row],[md_zuwf_zukunft]]&lt;&gt;""),tab_MD[[#This Row],[md_prf_erg]]&lt;&gt;"")),tab_MD[[#This Row],[md_prf_bisher]]&lt;&gt;-1,tab_MD[[#This Row],[md_prf_zukunft]]&lt;&gt;-1)</f>
        <v>1</v>
      </c>
      <c r="T391" s="219" t="str">
        <f>IF(tab_MD[[#This Row],[md_gegenstand]]&lt;&gt;"",IF(SUM(tab_MD[[#This Row],[md_kosten_bisher]:[md_zuwf_zukunft]])&gt;0,"ja","nein"),"")</f>
        <v/>
      </c>
    </row>
    <row r="392" spans="1:20" ht="48" hidden="1" customHeight="1" x14ac:dyDescent="0.3">
      <c r="A392" s="90">
        <f t="shared" si="6"/>
        <v>390</v>
      </c>
      <c r="B392" s="195" t="str">
        <f>IFERROR(IF(tab_MP[[#This Row],[mp_gegenstand]]&lt;&gt;"",tab_MP[[#This Row],[mp_gegenstand]],""),"")</f>
        <v/>
      </c>
      <c r="C392" s="196" t="str">
        <f>IFERROR(IF(tab_MP[[#This Row],[mp_kategorie]]&lt;&gt;"",tab_MP[[#This Row],[mp_kategorie]],""),"")</f>
        <v/>
      </c>
      <c r="D392" s="196" t="str">
        <f>IFERROR(IF(tab_MP[[#This Row],[mp_subkategorie]]&lt;&gt;"",tab_MP[[#This Row],[mp_subkategorie]],""),"")</f>
        <v/>
      </c>
      <c r="E392" s="196" t="str">
        <f>IFERROR(IF(tab_MP[[#This Row],[mp_ort]]&lt;&gt;"",tab_MP[[#This Row],[mp_ort]],""),"")</f>
        <v/>
      </c>
      <c r="F392" s="369" t="str">
        <f>IFERROR(IF(tab_MP[[#This Row],[mp_beschreibung]]&lt;&gt;"",tab_MP[[#This Row],[mp_beschreibung]],""),"")</f>
        <v/>
      </c>
      <c r="G392" s="315" t="str">
        <f>IFERROR(IF(tab_MP[[#This Row],[prf_mp_ges]]&lt;&gt;"",tab_MP[[#This Row],[prf_mp_ges]],""),"")</f>
        <v/>
      </c>
      <c r="H392" s="362"/>
      <c r="I392" s="362"/>
      <c r="J392" s="363"/>
      <c r="K392" s="363"/>
      <c r="L392" s="208"/>
      <c r="M392" s="209"/>
      <c r="N392" s="106"/>
      <c r="O392" s="107" t="str">
        <f>IF(AND(tab_MD[[#This Row],[md_prf_erg]]&lt;&gt;"",tab_MD[[#This Row],[md_prf_bisher]]&gt;=0,tab_MD[[#This Row],[md_prf_zukunft]]&gt;=0),tab_MD[[#This Row],[md_prf_bisher]]+tab_MD[[#This Row],[md_prf_zukunft]],"")</f>
        <v/>
      </c>
      <c r="P392" s="297" t="str">
        <f>IF(tab_MD[[#This Row],[md_prf_erg]]="ja",tab_MD[[#This Row],[md_zuwf_bisher]],IF(tab_MD[[#This Row],[md_prf_erg]]="nein",0,IF(tab_MD[[#This Row],[md_prf_erg]]="teilweise",-1,"")))</f>
        <v/>
      </c>
      <c r="Q392" s="297" t="str">
        <f>IF(tab_MD[[#This Row],[md_prf_erg]]="ja",tab_MD[[#This Row],[md_zuwf_zukunft]],IF(tab_MD[[#This Row],[md_prf_erg]]="nein",0,IF(tab_MD[[#This Row],[md_prf_erg]]="teilweise",-1,"")))</f>
        <v/>
      </c>
      <c r="R392" s="110"/>
      <c r="S392" s="108" t="b">
        <f>AND(OR(AND(tab_MD[[#This Row],[md_zuwf_bisher]]="",tab_MD[[#This Row],[md_zuwf_zukunft]]=""),AND(OR(tab_MD[[#This Row],[md_zuwf_bisher]]&lt;&gt;"",tab_MD[[#This Row],[md_zuwf_zukunft]]&lt;&gt;""),tab_MD[[#This Row],[md_prf_erg]]&lt;&gt;"")),tab_MD[[#This Row],[md_prf_bisher]]&lt;&gt;-1,tab_MD[[#This Row],[md_prf_zukunft]]&lt;&gt;-1)</f>
        <v>1</v>
      </c>
      <c r="T392" s="219" t="str">
        <f>IF(tab_MD[[#This Row],[md_gegenstand]]&lt;&gt;"",IF(SUM(tab_MD[[#This Row],[md_kosten_bisher]:[md_zuwf_zukunft]])&gt;0,"ja","nein"),"")</f>
        <v/>
      </c>
    </row>
    <row r="393" spans="1:20" ht="48" hidden="1" customHeight="1" x14ac:dyDescent="0.3">
      <c r="A393" s="90">
        <f t="shared" si="6"/>
        <v>391</v>
      </c>
      <c r="B393" s="195" t="str">
        <f>IFERROR(IF(tab_MP[[#This Row],[mp_gegenstand]]&lt;&gt;"",tab_MP[[#This Row],[mp_gegenstand]],""),"")</f>
        <v/>
      </c>
      <c r="C393" s="196" t="str">
        <f>IFERROR(IF(tab_MP[[#This Row],[mp_kategorie]]&lt;&gt;"",tab_MP[[#This Row],[mp_kategorie]],""),"")</f>
        <v/>
      </c>
      <c r="D393" s="196" t="str">
        <f>IFERROR(IF(tab_MP[[#This Row],[mp_subkategorie]]&lt;&gt;"",tab_MP[[#This Row],[mp_subkategorie]],""),"")</f>
        <v/>
      </c>
      <c r="E393" s="196" t="str">
        <f>IFERROR(IF(tab_MP[[#This Row],[mp_ort]]&lt;&gt;"",tab_MP[[#This Row],[mp_ort]],""),"")</f>
        <v/>
      </c>
      <c r="F393" s="369" t="str">
        <f>IFERROR(IF(tab_MP[[#This Row],[mp_beschreibung]]&lt;&gt;"",tab_MP[[#This Row],[mp_beschreibung]],""),"")</f>
        <v/>
      </c>
      <c r="G393" s="315" t="str">
        <f>IFERROR(IF(tab_MP[[#This Row],[prf_mp_ges]]&lt;&gt;"",tab_MP[[#This Row],[prf_mp_ges]],""),"")</f>
        <v/>
      </c>
      <c r="H393" s="362"/>
      <c r="I393" s="362"/>
      <c r="J393" s="363"/>
      <c r="K393" s="363"/>
      <c r="L393" s="208"/>
      <c r="M393" s="209"/>
      <c r="N393" s="103"/>
      <c r="O393" s="104" t="str">
        <f>IF(AND(tab_MD[[#This Row],[md_prf_erg]]&lt;&gt;"",tab_MD[[#This Row],[md_prf_bisher]]&gt;=0,tab_MD[[#This Row],[md_prf_zukunft]]&gt;=0),tab_MD[[#This Row],[md_prf_bisher]]+tab_MD[[#This Row],[md_prf_zukunft]],"")</f>
        <v/>
      </c>
      <c r="P393" s="296" t="str">
        <f>IF(tab_MD[[#This Row],[md_prf_erg]]="ja",tab_MD[[#This Row],[md_zuwf_bisher]],IF(tab_MD[[#This Row],[md_prf_erg]]="nein",0,IF(tab_MD[[#This Row],[md_prf_erg]]="teilweise",-1,"")))</f>
        <v/>
      </c>
      <c r="Q393" s="296" t="str">
        <f>IF(tab_MD[[#This Row],[md_prf_erg]]="ja",tab_MD[[#This Row],[md_zuwf_zukunft]],IF(tab_MD[[#This Row],[md_prf_erg]]="nein",0,IF(tab_MD[[#This Row],[md_prf_erg]]="teilweise",-1,"")))</f>
        <v/>
      </c>
      <c r="R393" s="110"/>
      <c r="S393" s="109" t="b">
        <f>AND(OR(AND(tab_MD[[#This Row],[md_zuwf_bisher]]="",tab_MD[[#This Row],[md_zuwf_zukunft]]=""),AND(OR(tab_MD[[#This Row],[md_zuwf_bisher]]&lt;&gt;"",tab_MD[[#This Row],[md_zuwf_zukunft]]&lt;&gt;""),tab_MD[[#This Row],[md_prf_erg]]&lt;&gt;"")),tab_MD[[#This Row],[md_prf_bisher]]&lt;&gt;-1,tab_MD[[#This Row],[md_prf_zukunft]]&lt;&gt;-1)</f>
        <v>1</v>
      </c>
      <c r="T393" s="219" t="str">
        <f>IF(tab_MD[[#This Row],[md_gegenstand]]&lt;&gt;"",IF(SUM(tab_MD[[#This Row],[md_kosten_bisher]:[md_zuwf_zukunft]])&gt;0,"ja","nein"),"")</f>
        <v/>
      </c>
    </row>
    <row r="394" spans="1:20" ht="48" hidden="1" customHeight="1" x14ac:dyDescent="0.3">
      <c r="A394" s="90">
        <f t="shared" si="6"/>
        <v>392</v>
      </c>
      <c r="B394" s="195" t="str">
        <f>IFERROR(IF(tab_MP[[#This Row],[mp_gegenstand]]&lt;&gt;"",tab_MP[[#This Row],[mp_gegenstand]],""),"")</f>
        <v/>
      </c>
      <c r="C394" s="196" t="str">
        <f>IFERROR(IF(tab_MP[[#This Row],[mp_kategorie]]&lt;&gt;"",tab_MP[[#This Row],[mp_kategorie]],""),"")</f>
        <v/>
      </c>
      <c r="D394" s="196" t="str">
        <f>IFERROR(IF(tab_MP[[#This Row],[mp_subkategorie]]&lt;&gt;"",tab_MP[[#This Row],[mp_subkategorie]],""),"")</f>
        <v/>
      </c>
      <c r="E394" s="196" t="str">
        <f>IFERROR(IF(tab_MP[[#This Row],[mp_ort]]&lt;&gt;"",tab_MP[[#This Row],[mp_ort]],""),"")</f>
        <v/>
      </c>
      <c r="F394" s="369" t="str">
        <f>IFERROR(IF(tab_MP[[#This Row],[mp_beschreibung]]&lt;&gt;"",tab_MP[[#This Row],[mp_beschreibung]],""),"")</f>
        <v/>
      </c>
      <c r="G394" s="315" t="str">
        <f>IFERROR(IF(tab_MP[[#This Row],[prf_mp_ges]]&lt;&gt;"",tab_MP[[#This Row],[prf_mp_ges]],""),"")</f>
        <v/>
      </c>
      <c r="H394" s="362"/>
      <c r="I394" s="362"/>
      <c r="J394" s="363"/>
      <c r="K394" s="363"/>
      <c r="L394" s="208"/>
      <c r="M394" s="209"/>
      <c r="N394" s="106"/>
      <c r="O394" s="107" t="str">
        <f>IF(AND(tab_MD[[#This Row],[md_prf_erg]]&lt;&gt;"",tab_MD[[#This Row],[md_prf_bisher]]&gt;=0,tab_MD[[#This Row],[md_prf_zukunft]]&gt;=0),tab_MD[[#This Row],[md_prf_bisher]]+tab_MD[[#This Row],[md_prf_zukunft]],"")</f>
        <v/>
      </c>
      <c r="P394" s="297" t="str">
        <f>IF(tab_MD[[#This Row],[md_prf_erg]]="ja",tab_MD[[#This Row],[md_zuwf_bisher]],IF(tab_MD[[#This Row],[md_prf_erg]]="nein",0,IF(tab_MD[[#This Row],[md_prf_erg]]="teilweise",-1,"")))</f>
        <v/>
      </c>
      <c r="Q394" s="297" t="str">
        <f>IF(tab_MD[[#This Row],[md_prf_erg]]="ja",tab_MD[[#This Row],[md_zuwf_zukunft]],IF(tab_MD[[#This Row],[md_prf_erg]]="nein",0,IF(tab_MD[[#This Row],[md_prf_erg]]="teilweise",-1,"")))</f>
        <v/>
      </c>
      <c r="R394" s="110"/>
      <c r="S394" s="108" t="b">
        <f>AND(OR(AND(tab_MD[[#This Row],[md_zuwf_bisher]]="",tab_MD[[#This Row],[md_zuwf_zukunft]]=""),AND(OR(tab_MD[[#This Row],[md_zuwf_bisher]]&lt;&gt;"",tab_MD[[#This Row],[md_zuwf_zukunft]]&lt;&gt;""),tab_MD[[#This Row],[md_prf_erg]]&lt;&gt;"")),tab_MD[[#This Row],[md_prf_bisher]]&lt;&gt;-1,tab_MD[[#This Row],[md_prf_zukunft]]&lt;&gt;-1)</f>
        <v>1</v>
      </c>
      <c r="T394" s="219" t="str">
        <f>IF(tab_MD[[#This Row],[md_gegenstand]]&lt;&gt;"",IF(SUM(tab_MD[[#This Row],[md_kosten_bisher]:[md_zuwf_zukunft]])&gt;0,"ja","nein"),"")</f>
        <v/>
      </c>
    </row>
    <row r="395" spans="1:20" ht="48" hidden="1" customHeight="1" x14ac:dyDescent="0.3">
      <c r="A395" s="90">
        <f t="shared" si="6"/>
        <v>393</v>
      </c>
      <c r="B395" s="195" t="str">
        <f>IFERROR(IF(tab_MP[[#This Row],[mp_gegenstand]]&lt;&gt;"",tab_MP[[#This Row],[mp_gegenstand]],""),"")</f>
        <v/>
      </c>
      <c r="C395" s="196" t="str">
        <f>IFERROR(IF(tab_MP[[#This Row],[mp_kategorie]]&lt;&gt;"",tab_MP[[#This Row],[mp_kategorie]],""),"")</f>
        <v/>
      </c>
      <c r="D395" s="196" t="str">
        <f>IFERROR(IF(tab_MP[[#This Row],[mp_subkategorie]]&lt;&gt;"",tab_MP[[#This Row],[mp_subkategorie]],""),"")</f>
        <v/>
      </c>
      <c r="E395" s="196" t="str">
        <f>IFERROR(IF(tab_MP[[#This Row],[mp_ort]]&lt;&gt;"",tab_MP[[#This Row],[mp_ort]],""),"")</f>
        <v/>
      </c>
      <c r="F395" s="369" t="str">
        <f>IFERROR(IF(tab_MP[[#This Row],[mp_beschreibung]]&lt;&gt;"",tab_MP[[#This Row],[mp_beschreibung]],""),"")</f>
        <v/>
      </c>
      <c r="G395" s="315" t="str">
        <f>IFERROR(IF(tab_MP[[#This Row],[prf_mp_ges]]&lt;&gt;"",tab_MP[[#This Row],[prf_mp_ges]],""),"")</f>
        <v/>
      </c>
      <c r="H395" s="362"/>
      <c r="I395" s="362"/>
      <c r="J395" s="363"/>
      <c r="K395" s="363"/>
      <c r="L395" s="208"/>
      <c r="M395" s="209"/>
      <c r="N395" s="103"/>
      <c r="O395" s="104" t="str">
        <f>IF(AND(tab_MD[[#This Row],[md_prf_erg]]&lt;&gt;"",tab_MD[[#This Row],[md_prf_bisher]]&gt;=0,tab_MD[[#This Row],[md_prf_zukunft]]&gt;=0),tab_MD[[#This Row],[md_prf_bisher]]+tab_MD[[#This Row],[md_prf_zukunft]],"")</f>
        <v/>
      </c>
      <c r="P395" s="296" t="str">
        <f>IF(tab_MD[[#This Row],[md_prf_erg]]="ja",tab_MD[[#This Row],[md_zuwf_bisher]],IF(tab_MD[[#This Row],[md_prf_erg]]="nein",0,IF(tab_MD[[#This Row],[md_prf_erg]]="teilweise",-1,"")))</f>
        <v/>
      </c>
      <c r="Q395" s="296" t="str">
        <f>IF(tab_MD[[#This Row],[md_prf_erg]]="ja",tab_MD[[#This Row],[md_zuwf_zukunft]],IF(tab_MD[[#This Row],[md_prf_erg]]="nein",0,IF(tab_MD[[#This Row],[md_prf_erg]]="teilweise",-1,"")))</f>
        <v/>
      </c>
      <c r="R395" s="110"/>
      <c r="S395" s="109" t="b">
        <f>AND(OR(AND(tab_MD[[#This Row],[md_zuwf_bisher]]="",tab_MD[[#This Row],[md_zuwf_zukunft]]=""),AND(OR(tab_MD[[#This Row],[md_zuwf_bisher]]&lt;&gt;"",tab_MD[[#This Row],[md_zuwf_zukunft]]&lt;&gt;""),tab_MD[[#This Row],[md_prf_erg]]&lt;&gt;"")),tab_MD[[#This Row],[md_prf_bisher]]&lt;&gt;-1,tab_MD[[#This Row],[md_prf_zukunft]]&lt;&gt;-1)</f>
        <v>1</v>
      </c>
      <c r="T395" s="219" t="str">
        <f>IF(tab_MD[[#This Row],[md_gegenstand]]&lt;&gt;"",IF(SUM(tab_MD[[#This Row],[md_kosten_bisher]:[md_zuwf_zukunft]])&gt;0,"ja","nein"),"")</f>
        <v/>
      </c>
    </row>
    <row r="396" spans="1:20" ht="48" hidden="1" customHeight="1" x14ac:dyDescent="0.3">
      <c r="A396" s="90">
        <f t="shared" ref="A396:A459" si="7">ROW()-2</f>
        <v>394</v>
      </c>
      <c r="B396" s="195" t="str">
        <f>IFERROR(IF(tab_MP[[#This Row],[mp_gegenstand]]&lt;&gt;"",tab_MP[[#This Row],[mp_gegenstand]],""),"")</f>
        <v/>
      </c>
      <c r="C396" s="196" t="str">
        <f>IFERROR(IF(tab_MP[[#This Row],[mp_kategorie]]&lt;&gt;"",tab_MP[[#This Row],[mp_kategorie]],""),"")</f>
        <v/>
      </c>
      <c r="D396" s="196" t="str">
        <f>IFERROR(IF(tab_MP[[#This Row],[mp_subkategorie]]&lt;&gt;"",tab_MP[[#This Row],[mp_subkategorie]],""),"")</f>
        <v/>
      </c>
      <c r="E396" s="196" t="str">
        <f>IFERROR(IF(tab_MP[[#This Row],[mp_ort]]&lt;&gt;"",tab_MP[[#This Row],[mp_ort]],""),"")</f>
        <v/>
      </c>
      <c r="F396" s="369" t="str">
        <f>IFERROR(IF(tab_MP[[#This Row],[mp_beschreibung]]&lt;&gt;"",tab_MP[[#This Row],[mp_beschreibung]],""),"")</f>
        <v/>
      </c>
      <c r="G396" s="315" t="str">
        <f>IFERROR(IF(tab_MP[[#This Row],[prf_mp_ges]]&lt;&gt;"",tab_MP[[#This Row],[prf_mp_ges]],""),"")</f>
        <v/>
      </c>
      <c r="H396" s="362"/>
      <c r="I396" s="362"/>
      <c r="J396" s="363"/>
      <c r="K396" s="363"/>
      <c r="L396" s="208"/>
      <c r="M396" s="209"/>
      <c r="N396" s="106"/>
      <c r="O396" s="107" t="str">
        <f>IF(AND(tab_MD[[#This Row],[md_prf_erg]]&lt;&gt;"",tab_MD[[#This Row],[md_prf_bisher]]&gt;=0,tab_MD[[#This Row],[md_prf_zukunft]]&gt;=0),tab_MD[[#This Row],[md_prf_bisher]]+tab_MD[[#This Row],[md_prf_zukunft]],"")</f>
        <v/>
      </c>
      <c r="P396" s="297" t="str">
        <f>IF(tab_MD[[#This Row],[md_prf_erg]]="ja",tab_MD[[#This Row],[md_zuwf_bisher]],IF(tab_MD[[#This Row],[md_prf_erg]]="nein",0,IF(tab_MD[[#This Row],[md_prf_erg]]="teilweise",-1,"")))</f>
        <v/>
      </c>
      <c r="Q396" s="297" t="str">
        <f>IF(tab_MD[[#This Row],[md_prf_erg]]="ja",tab_MD[[#This Row],[md_zuwf_zukunft]],IF(tab_MD[[#This Row],[md_prf_erg]]="nein",0,IF(tab_MD[[#This Row],[md_prf_erg]]="teilweise",-1,"")))</f>
        <v/>
      </c>
      <c r="R396" s="110"/>
      <c r="S396" s="108" t="b">
        <f>AND(OR(AND(tab_MD[[#This Row],[md_zuwf_bisher]]="",tab_MD[[#This Row],[md_zuwf_zukunft]]=""),AND(OR(tab_MD[[#This Row],[md_zuwf_bisher]]&lt;&gt;"",tab_MD[[#This Row],[md_zuwf_zukunft]]&lt;&gt;""),tab_MD[[#This Row],[md_prf_erg]]&lt;&gt;"")),tab_MD[[#This Row],[md_prf_bisher]]&lt;&gt;-1,tab_MD[[#This Row],[md_prf_zukunft]]&lt;&gt;-1)</f>
        <v>1</v>
      </c>
      <c r="T396" s="219" t="str">
        <f>IF(tab_MD[[#This Row],[md_gegenstand]]&lt;&gt;"",IF(SUM(tab_MD[[#This Row],[md_kosten_bisher]:[md_zuwf_zukunft]])&gt;0,"ja","nein"),"")</f>
        <v/>
      </c>
    </row>
    <row r="397" spans="1:20" ht="48" hidden="1" customHeight="1" x14ac:dyDescent="0.3">
      <c r="A397" s="90">
        <f t="shared" si="7"/>
        <v>395</v>
      </c>
      <c r="B397" s="195" t="str">
        <f>IFERROR(IF(tab_MP[[#This Row],[mp_gegenstand]]&lt;&gt;"",tab_MP[[#This Row],[mp_gegenstand]],""),"")</f>
        <v/>
      </c>
      <c r="C397" s="196" t="str">
        <f>IFERROR(IF(tab_MP[[#This Row],[mp_kategorie]]&lt;&gt;"",tab_MP[[#This Row],[mp_kategorie]],""),"")</f>
        <v/>
      </c>
      <c r="D397" s="196" t="str">
        <f>IFERROR(IF(tab_MP[[#This Row],[mp_subkategorie]]&lt;&gt;"",tab_MP[[#This Row],[mp_subkategorie]],""),"")</f>
        <v/>
      </c>
      <c r="E397" s="196" t="str">
        <f>IFERROR(IF(tab_MP[[#This Row],[mp_ort]]&lt;&gt;"",tab_MP[[#This Row],[mp_ort]],""),"")</f>
        <v/>
      </c>
      <c r="F397" s="369" t="str">
        <f>IFERROR(IF(tab_MP[[#This Row],[mp_beschreibung]]&lt;&gt;"",tab_MP[[#This Row],[mp_beschreibung]],""),"")</f>
        <v/>
      </c>
      <c r="G397" s="315" t="str">
        <f>IFERROR(IF(tab_MP[[#This Row],[prf_mp_ges]]&lt;&gt;"",tab_MP[[#This Row],[prf_mp_ges]],""),"")</f>
        <v/>
      </c>
      <c r="H397" s="362"/>
      <c r="I397" s="362"/>
      <c r="J397" s="363"/>
      <c r="K397" s="363"/>
      <c r="L397" s="208"/>
      <c r="M397" s="209"/>
      <c r="N397" s="103"/>
      <c r="O397" s="104" t="str">
        <f>IF(AND(tab_MD[[#This Row],[md_prf_erg]]&lt;&gt;"",tab_MD[[#This Row],[md_prf_bisher]]&gt;=0,tab_MD[[#This Row],[md_prf_zukunft]]&gt;=0),tab_MD[[#This Row],[md_prf_bisher]]+tab_MD[[#This Row],[md_prf_zukunft]],"")</f>
        <v/>
      </c>
      <c r="P397" s="296" t="str">
        <f>IF(tab_MD[[#This Row],[md_prf_erg]]="ja",tab_MD[[#This Row],[md_zuwf_bisher]],IF(tab_MD[[#This Row],[md_prf_erg]]="nein",0,IF(tab_MD[[#This Row],[md_prf_erg]]="teilweise",-1,"")))</f>
        <v/>
      </c>
      <c r="Q397" s="296" t="str">
        <f>IF(tab_MD[[#This Row],[md_prf_erg]]="ja",tab_MD[[#This Row],[md_zuwf_zukunft]],IF(tab_MD[[#This Row],[md_prf_erg]]="nein",0,IF(tab_MD[[#This Row],[md_prf_erg]]="teilweise",-1,"")))</f>
        <v/>
      </c>
      <c r="R397" s="110"/>
      <c r="S397" s="109" t="b">
        <f>AND(OR(AND(tab_MD[[#This Row],[md_zuwf_bisher]]="",tab_MD[[#This Row],[md_zuwf_zukunft]]=""),AND(OR(tab_MD[[#This Row],[md_zuwf_bisher]]&lt;&gt;"",tab_MD[[#This Row],[md_zuwf_zukunft]]&lt;&gt;""),tab_MD[[#This Row],[md_prf_erg]]&lt;&gt;"")),tab_MD[[#This Row],[md_prf_bisher]]&lt;&gt;-1,tab_MD[[#This Row],[md_prf_zukunft]]&lt;&gt;-1)</f>
        <v>1</v>
      </c>
      <c r="T397" s="219" t="str">
        <f>IF(tab_MD[[#This Row],[md_gegenstand]]&lt;&gt;"",IF(SUM(tab_MD[[#This Row],[md_kosten_bisher]:[md_zuwf_zukunft]])&gt;0,"ja","nein"),"")</f>
        <v/>
      </c>
    </row>
    <row r="398" spans="1:20" ht="48" hidden="1" customHeight="1" x14ac:dyDescent="0.3">
      <c r="A398" s="90">
        <f t="shared" si="7"/>
        <v>396</v>
      </c>
      <c r="B398" s="195" t="str">
        <f>IFERROR(IF(tab_MP[[#This Row],[mp_gegenstand]]&lt;&gt;"",tab_MP[[#This Row],[mp_gegenstand]],""),"")</f>
        <v/>
      </c>
      <c r="C398" s="196" t="str">
        <f>IFERROR(IF(tab_MP[[#This Row],[mp_kategorie]]&lt;&gt;"",tab_MP[[#This Row],[mp_kategorie]],""),"")</f>
        <v/>
      </c>
      <c r="D398" s="196" t="str">
        <f>IFERROR(IF(tab_MP[[#This Row],[mp_subkategorie]]&lt;&gt;"",tab_MP[[#This Row],[mp_subkategorie]],""),"")</f>
        <v/>
      </c>
      <c r="E398" s="196" t="str">
        <f>IFERROR(IF(tab_MP[[#This Row],[mp_ort]]&lt;&gt;"",tab_MP[[#This Row],[mp_ort]],""),"")</f>
        <v/>
      </c>
      <c r="F398" s="369" t="str">
        <f>IFERROR(IF(tab_MP[[#This Row],[mp_beschreibung]]&lt;&gt;"",tab_MP[[#This Row],[mp_beschreibung]],""),"")</f>
        <v/>
      </c>
      <c r="G398" s="315" t="str">
        <f>IFERROR(IF(tab_MP[[#This Row],[prf_mp_ges]]&lt;&gt;"",tab_MP[[#This Row],[prf_mp_ges]],""),"")</f>
        <v/>
      </c>
      <c r="H398" s="362"/>
      <c r="I398" s="362"/>
      <c r="J398" s="363"/>
      <c r="K398" s="363"/>
      <c r="L398" s="208"/>
      <c r="M398" s="209"/>
      <c r="N398" s="106"/>
      <c r="O398" s="107" t="str">
        <f>IF(AND(tab_MD[[#This Row],[md_prf_erg]]&lt;&gt;"",tab_MD[[#This Row],[md_prf_bisher]]&gt;=0,tab_MD[[#This Row],[md_prf_zukunft]]&gt;=0),tab_MD[[#This Row],[md_prf_bisher]]+tab_MD[[#This Row],[md_prf_zukunft]],"")</f>
        <v/>
      </c>
      <c r="P398" s="297" t="str">
        <f>IF(tab_MD[[#This Row],[md_prf_erg]]="ja",tab_MD[[#This Row],[md_zuwf_bisher]],IF(tab_MD[[#This Row],[md_prf_erg]]="nein",0,IF(tab_MD[[#This Row],[md_prf_erg]]="teilweise",-1,"")))</f>
        <v/>
      </c>
      <c r="Q398" s="297" t="str">
        <f>IF(tab_MD[[#This Row],[md_prf_erg]]="ja",tab_MD[[#This Row],[md_zuwf_zukunft]],IF(tab_MD[[#This Row],[md_prf_erg]]="nein",0,IF(tab_MD[[#This Row],[md_prf_erg]]="teilweise",-1,"")))</f>
        <v/>
      </c>
      <c r="R398" s="110"/>
      <c r="S398" s="108" t="b">
        <f>AND(OR(AND(tab_MD[[#This Row],[md_zuwf_bisher]]="",tab_MD[[#This Row],[md_zuwf_zukunft]]=""),AND(OR(tab_MD[[#This Row],[md_zuwf_bisher]]&lt;&gt;"",tab_MD[[#This Row],[md_zuwf_zukunft]]&lt;&gt;""),tab_MD[[#This Row],[md_prf_erg]]&lt;&gt;"")),tab_MD[[#This Row],[md_prf_bisher]]&lt;&gt;-1,tab_MD[[#This Row],[md_prf_zukunft]]&lt;&gt;-1)</f>
        <v>1</v>
      </c>
      <c r="T398" s="219" t="str">
        <f>IF(tab_MD[[#This Row],[md_gegenstand]]&lt;&gt;"",IF(SUM(tab_MD[[#This Row],[md_kosten_bisher]:[md_zuwf_zukunft]])&gt;0,"ja","nein"),"")</f>
        <v/>
      </c>
    </row>
    <row r="399" spans="1:20" ht="48" hidden="1" customHeight="1" x14ac:dyDescent="0.3">
      <c r="A399" s="90">
        <f t="shared" si="7"/>
        <v>397</v>
      </c>
      <c r="B399" s="195" t="str">
        <f>IFERROR(IF(tab_MP[[#This Row],[mp_gegenstand]]&lt;&gt;"",tab_MP[[#This Row],[mp_gegenstand]],""),"")</f>
        <v/>
      </c>
      <c r="C399" s="196" t="str">
        <f>IFERROR(IF(tab_MP[[#This Row],[mp_kategorie]]&lt;&gt;"",tab_MP[[#This Row],[mp_kategorie]],""),"")</f>
        <v/>
      </c>
      <c r="D399" s="196" t="str">
        <f>IFERROR(IF(tab_MP[[#This Row],[mp_subkategorie]]&lt;&gt;"",tab_MP[[#This Row],[mp_subkategorie]],""),"")</f>
        <v/>
      </c>
      <c r="E399" s="196" t="str">
        <f>IFERROR(IF(tab_MP[[#This Row],[mp_ort]]&lt;&gt;"",tab_MP[[#This Row],[mp_ort]],""),"")</f>
        <v/>
      </c>
      <c r="F399" s="369" t="str">
        <f>IFERROR(IF(tab_MP[[#This Row],[mp_beschreibung]]&lt;&gt;"",tab_MP[[#This Row],[mp_beschreibung]],""),"")</f>
        <v/>
      </c>
      <c r="G399" s="315" t="str">
        <f>IFERROR(IF(tab_MP[[#This Row],[prf_mp_ges]]&lt;&gt;"",tab_MP[[#This Row],[prf_mp_ges]],""),"")</f>
        <v/>
      </c>
      <c r="H399" s="362"/>
      <c r="I399" s="362"/>
      <c r="J399" s="363"/>
      <c r="K399" s="363"/>
      <c r="L399" s="208"/>
      <c r="M399" s="209"/>
      <c r="N399" s="103"/>
      <c r="O399" s="104" t="str">
        <f>IF(AND(tab_MD[[#This Row],[md_prf_erg]]&lt;&gt;"",tab_MD[[#This Row],[md_prf_bisher]]&gt;=0,tab_MD[[#This Row],[md_prf_zukunft]]&gt;=0),tab_MD[[#This Row],[md_prf_bisher]]+tab_MD[[#This Row],[md_prf_zukunft]],"")</f>
        <v/>
      </c>
      <c r="P399" s="296" t="str">
        <f>IF(tab_MD[[#This Row],[md_prf_erg]]="ja",tab_MD[[#This Row],[md_zuwf_bisher]],IF(tab_MD[[#This Row],[md_prf_erg]]="nein",0,IF(tab_MD[[#This Row],[md_prf_erg]]="teilweise",-1,"")))</f>
        <v/>
      </c>
      <c r="Q399" s="296" t="str">
        <f>IF(tab_MD[[#This Row],[md_prf_erg]]="ja",tab_MD[[#This Row],[md_zuwf_zukunft]],IF(tab_MD[[#This Row],[md_prf_erg]]="nein",0,IF(tab_MD[[#This Row],[md_prf_erg]]="teilweise",-1,"")))</f>
        <v/>
      </c>
      <c r="R399" s="110"/>
      <c r="S399" s="109" t="b">
        <f>AND(OR(AND(tab_MD[[#This Row],[md_zuwf_bisher]]="",tab_MD[[#This Row],[md_zuwf_zukunft]]=""),AND(OR(tab_MD[[#This Row],[md_zuwf_bisher]]&lt;&gt;"",tab_MD[[#This Row],[md_zuwf_zukunft]]&lt;&gt;""),tab_MD[[#This Row],[md_prf_erg]]&lt;&gt;"")),tab_MD[[#This Row],[md_prf_bisher]]&lt;&gt;-1,tab_MD[[#This Row],[md_prf_zukunft]]&lt;&gt;-1)</f>
        <v>1</v>
      </c>
      <c r="T399" s="219" t="str">
        <f>IF(tab_MD[[#This Row],[md_gegenstand]]&lt;&gt;"",IF(SUM(tab_MD[[#This Row],[md_kosten_bisher]:[md_zuwf_zukunft]])&gt;0,"ja","nein"),"")</f>
        <v/>
      </c>
    </row>
    <row r="400" spans="1:20" ht="48" hidden="1" customHeight="1" x14ac:dyDescent="0.3">
      <c r="A400" s="90">
        <f t="shared" si="7"/>
        <v>398</v>
      </c>
      <c r="B400" s="195" t="str">
        <f>IFERROR(IF(tab_MP[[#This Row],[mp_gegenstand]]&lt;&gt;"",tab_MP[[#This Row],[mp_gegenstand]],""),"")</f>
        <v/>
      </c>
      <c r="C400" s="196" t="str">
        <f>IFERROR(IF(tab_MP[[#This Row],[mp_kategorie]]&lt;&gt;"",tab_MP[[#This Row],[mp_kategorie]],""),"")</f>
        <v/>
      </c>
      <c r="D400" s="196" t="str">
        <f>IFERROR(IF(tab_MP[[#This Row],[mp_subkategorie]]&lt;&gt;"",tab_MP[[#This Row],[mp_subkategorie]],""),"")</f>
        <v/>
      </c>
      <c r="E400" s="196" t="str">
        <f>IFERROR(IF(tab_MP[[#This Row],[mp_ort]]&lt;&gt;"",tab_MP[[#This Row],[mp_ort]],""),"")</f>
        <v/>
      </c>
      <c r="F400" s="369" t="str">
        <f>IFERROR(IF(tab_MP[[#This Row],[mp_beschreibung]]&lt;&gt;"",tab_MP[[#This Row],[mp_beschreibung]],""),"")</f>
        <v/>
      </c>
      <c r="G400" s="315" t="str">
        <f>IFERROR(IF(tab_MP[[#This Row],[prf_mp_ges]]&lt;&gt;"",tab_MP[[#This Row],[prf_mp_ges]],""),"")</f>
        <v/>
      </c>
      <c r="H400" s="362"/>
      <c r="I400" s="362"/>
      <c r="J400" s="363"/>
      <c r="K400" s="363"/>
      <c r="L400" s="208"/>
      <c r="M400" s="209"/>
      <c r="N400" s="106"/>
      <c r="O400" s="107" t="str">
        <f>IF(AND(tab_MD[[#This Row],[md_prf_erg]]&lt;&gt;"",tab_MD[[#This Row],[md_prf_bisher]]&gt;=0,tab_MD[[#This Row],[md_prf_zukunft]]&gt;=0),tab_MD[[#This Row],[md_prf_bisher]]+tab_MD[[#This Row],[md_prf_zukunft]],"")</f>
        <v/>
      </c>
      <c r="P400" s="297" t="str">
        <f>IF(tab_MD[[#This Row],[md_prf_erg]]="ja",tab_MD[[#This Row],[md_zuwf_bisher]],IF(tab_MD[[#This Row],[md_prf_erg]]="nein",0,IF(tab_MD[[#This Row],[md_prf_erg]]="teilweise",-1,"")))</f>
        <v/>
      </c>
      <c r="Q400" s="297" t="str">
        <f>IF(tab_MD[[#This Row],[md_prf_erg]]="ja",tab_MD[[#This Row],[md_zuwf_zukunft]],IF(tab_MD[[#This Row],[md_prf_erg]]="nein",0,IF(tab_MD[[#This Row],[md_prf_erg]]="teilweise",-1,"")))</f>
        <v/>
      </c>
      <c r="R400" s="110"/>
      <c r="S400" s="108" t="b">
        <f>AND(OR(AND(tab_MD[[#This Row],[md_zuwf_bisher]]="",tab_MD[[#This Row],[md_zuwf_zukunft]]=""),AND(OR(tab_MD[[#This Row],[md_zuwf_bisher]]&lt;&gt;"",tab_MD[[#This Row],[md_zuwf_zukunft]]&lt;&gt;""),tab_MD[[#This Row],[md_prf_erg]]&lt;&gt;"")),tab_MD[[#This Row],[md_prf_bisher]]&lt;&gt;-1,tab_MD[[#This Row],[md_prf_zukunft]]&lt;&gt;-1)</f>
        <v>1</v>
      </c>
      <c r="T400" s="219" t="str">
        <f>IF(tab_MD[[#This Row],[md_gegenstand]]&lt;&gt;"",IF(SUM(tab_MD[[#This Row],[md_kosten_bisher]:[md_zuwf_zukunft]])&gt;0,"ja","nein"),"")</f>
        <v/>
      </c>
    </row>
    <row r="401" spans="1:20" ht="48" hidden="1" customHeight="1" x14ac:dyDescent="0.3">
      <c r="A401" s="90">
        <f t="shared" si="7"/>
        <v>399</v>
      </c>
      <c r="B401" s="195" t="str">
        <f>IFERROR(IF(tab_MP[[#This Row],[mp_gegenstand]]&lt;&gt;"",tab_MP[[#This Row],[mp_gegenstand]],""),"")</f>
        <v/>
      </c>
      <c r="C401" s="196" t="str">
        <f>IFERROR(IF(tab_MP[[#This Row],[mp_kategorie]]&lt;&gt;"",tab_MP[[#This Row],[mp_kategorie]],""),"")</f>
        <v/>
      </c>
      <c r="D401" s="196" t="str">
        <f>IFERROR(IF(tab_MP[[#This Row],[mp_subkategorie]]&lt;&gt;"",tab_MP[[#This Row],[mp_subkategorie]],""),"")</f>
        <v/>
      </c>
      <c r="E401" s="196" t="str">
        <f>IFERROR(IF(tab_MP[[#This Row],[mp_ort]]&lt;&gt;"",tab_MP[[#This Row],[mp_ort]],""),"")</f>
        <v/>
      </c>
      <c r="F401" s="369" t="str">
        <f>IFERROR(IF(tab_MP[[#This Row],[mp_beschreibung]]&lt;&gt;"",tab_MP[[#This Row],[mp_beschreibung]],""),"")</f>
        <v/>
      </c>
      <c r="G401" s="315" t="str">
        <f>IFERROR(IF(tab_MP[[#This Row],[prf_mp_ges]]&lt;&gt;"",tab_MP[[#This Row],[prf_mp_ges]],""),"")</f>
        <v/>
      </c>
      <c r="H401" s="362"/>
      <c r="I401" s="362"/>
      <c r="J401" s="363"/>
      <c r="K401" s="363"/>
      <c r="L401" s="208"/>
      <c r="M401" s="209"/>
      <c r="N401" s="103"/>
      <c r="O401" s="104" t="str">
        <f>IF(AND(tab_MD[[#This Row],[md_prf_erg]]&lt;&gt;"",tab_MD[[#This Row],[md_prf_bisher]]&gt;=0,tab_MD[[#This Row],[md_prf_zukunft]]&gt;=0),tab_MD[[#This Row],[md_prf_bisher]]+tab_MD[[#This Row],[md_prf_zukunft]],"")</f>
        <v/>
      </c>
      <c r="P401" s="296" t="str">
        <f>IF(tab_MD[[#This Row],[md_prf_erg]]="ja",tab_MD[[#This Row],[md_zuwf_bisher]],IF(tab_MD[[#This Row],[md_prf_erg]]="nein",0,IF(tab_MD[[#This Row],[md_prf_erg]]="teilweise",-1,"")))</f>
        <v/>
      </c>
      <c r="Q401" s="296" t="str">
        <f>IF(tab_MD[[#This Row],[md_prf_erg]]="ja",tab_MD[[#This Row],[md_zuwf_zukunft]],IF(tab_MD[[#This Row],[md_prf_erg]]="nein",0,IF(tab_MD[[#This Row],[md_prf_erg]]="teilweise",-1,"")))</f>
        <v/>
      </c>
      <c r="R401" s="110"/>
      <c r="S401" s="109" t="b">
        <f>AND(OR(AND(tab_MD[[#This Row],[md_zuwf_bisher]]="",tab_MD[[#This Row],[md_zuwf_zukunft]]=""),AND(OR(tab_MD[[#This Row],[md_zuwf_bisher]]&lt;&gt;"",tab_MD[[#This Row],[md_zuwf_zukunft]]&lt;&gt;""),tab_MD[[#This Row],[md_prf_erg]]&lt;&gt;"")),tab_MD[[#This Row],[md_prf_bisher]]&lt;&gt;-1,tab_MD[[#This Row],[md_prf_zukunft]]&lt;&gt;-1)</f>
        <v>1</v>
      </c>
      <c r="T401" s="219" t="str">
        <f>IF(tab_MD[[#This Row],[md_gegenstand]]&lt;&gt;"",IF(SUM(tab_MD[[#This Row],[md_kosten_bisher]:[md_zuwf_zukunft]])&gt;0,"ja","nein"),"")</f>
        <v/>
      </c>
    </row>
    <row r="402" spans="1:20" ht="48" hidden="1" customHeight="1" x14ac:dyDescent="0.3">
      <c r="A402" s="90">
        <f t="shared" si="7"/>
        <v>400</v>
      </c>
      <c r="B402" s="195" t="str">
        <f>IFERROR(IF(tab_MP[[#This Row],[mp_gegenstand]]&lt;&gt;"",tab_MP[[#This Row],[mp_gegenstand]],""),"")</f>
        <v/>
      </c>
      <c r="C402" s="196" t="str">
        <f>IFERROR(IF(tab_MP[[#This Row],[mp_kategorie]]&lt;&gt;"",tab_MP[[#This Row],[mp_kategorie]],""),"")</f>
        <v/>
      </c>
      <c r="D402" s="196" t="str">
        <f>IFERROR(IF(tab_MP[[#This Row],[mp_subkategorie]]&lt;&gt;"",tab_MP[[#This Row],[mp_subkategorie]],""),"")</f>
        <v/>
      </c>
      <c r="E402" s="196" t="str">
        <f>IFERROR(IF(tab_MP[[#This Row],[mp_ort]]&lt;&gt;"",tab_MP[[#This Row],[mp_ort]],""),"")</f>
        <v/>
      </c>
      <c r="F402" s="369" t="str">
        <f>IFERROR(IF(tab_MP[[#This Row],[mp_beschreibung]]&lt;&gt;"",tab_MP[[#This Row],[mp_beschreibung]],""),"")</f>
        <v/>
      </c>
      <c r="G402" s="315" t="str">
        <f>IFERROR(IF(tab_MP[[#This Row],[prf_mp_ges]]&lt;&gt;"",tab_MP[[#This Row],[prf_mp_ges]],""),"")</f>
        <v/>
      </c>
      <c r="H402" s="362"/>
      <c r="I402" s="362"/>
      <c r="J402" s="363"/>
      <c r="K402" s="363"/>
      <c r="L402" s="208"/>
      <c r="M402" s="209"/>
      <c r="N402" s="106"/>
      <c r="O402" s="107" t="str">
        <f>IF(AND(tab_MD[[#This Row],[md_prf_erg]]&lt;&gt;"",tab_MD[[#This Row],[md_prf_bisher]]&gt;=0,tab_MD[[#This Row],[md_prf_zukunft]]&gt;=0),tab_MD[[#This Row],[md_prf_bisher]]+tab_MD[[#This Row],[md_prf_zukunft]],"")</f>
        <v/>
      </c>
      <c r="P402" s="297" t="str">
        <f>IF(tab_MD[[#This Row],[md_prf_erg]]="ja",tab_MD[[#This Row],[md_zuwf_bisher]],IF(tab_MD[[#This Row],[md_prf_erg]]="nein",0,IF(tab_MD[[#This Row],[md_prf_erg]]="teilweise",-1,"")))</f>
        <v/>
      </c>
      <c r="Q402" s="297" t="str">
        <f>IF(tab_MD[[#This Row],[md_prf_erg]]="ja",tab_MD[[#This Row],[md_zuwf_zukunft]],IF(tab_MD[[#This Row],[md_prf_erg]]="nein",0,IF(tab_MD[[#This Row],[md_prf_erg]]="teilweise",-1,"")))</f>
        <v/>
      </c>
      <c r="R402" s="110"/>
      <c r="S402" s="108" t="b">
        <f>AND(OR(AND(tab_MD[[#This Row],[md_zuwf_bisher]]="",tab_MD[[#This Row],[md_zuwf_zukunft]]=""),AND(OR(tab_MD[[#This Row],[md_zuwf_bisher]]&lt;&gt;"",tab_MD[[#This Row],[md_zuwf_zukunft]]&lt;&gt;""),tab_MD[[#This Row],[md_prf_erg]]&lt;&gt;"")),tab_MD[[#This Row],[md_prf_bisher]]&lt;&gt;-1,tab_MD[[#This Row],[md_prf_zukunft]]&lt;&gt;-1)</f>
        <v>1</v>
      </c>
      <c r="T402" s="219" t="str">
        <f>IF(tab_MD[[#This Row],[md_gegenstand]]&lt;&gt;"",IF(SUM(tab_MD[[#This Row],[md_kosten_bisher]:[md_zuwf_zukunft]])&gt;0,"ja","nein"),"")</f>
        <v/>
      </c>
    </row>
    <row r="403" spans="1:20" ht="48" hidden="1" customHeight="1" x14ac:dyDescent="0.3">
      <c r="A403" s="90">
        <f t="shared" si="7"/>
        <v>401</v>
      </c>
      <c r="B403" s="195" t="str">
        <f>IFERROR(IF(tab_MP[[#This Row],[mp_gegenstand]]&lt;&gt;"",tab_MP[[#This Row],[mp_gegenstand]],""),"")</f>
        <v/>
      </c>
      <c r="C403" s="196" t="str">
        <f>IFERROR(IF(tab_MP[[#This Row],[mp_kategorie]]&lt;&gt;"",tab_MP[[#This Row],[mp_kategorie]],""),"")</f>
        <v/>
      </c>
      <c r="D403" s="196" t="str">
        <f>IFERROR(IF(tab_MP[[#This Row],[mp_subkategorie]]&lt;&gt;"",tab_MP[[#This Row],[mp_subkategorie]],""),"")</f>
        <v/>
      </c>
      <c r="E403" s="196" t="str">
        <f>IFERROR(IF(tab_MP[[#This Row],[mp_ort]]&lt;&gt;"",tab_MP[[#This Row],[mp_ort]],""),"")</f>
        <v/>
      </c>
      <c r="F403" s="369" t="str">
        <f>IFERROR(IF(tab_MP[[#This Row],[mp_beschreibung]]&lt;&gt;"",tab_MP[[#This Row],[mp_beschreibung]],""),"")</f>
        <v/>
      </c>
      <c r="G403" s="315" t="str">
        <f>IFERROR(IF(tab_MP[[#This Row],[prf_mp_ges]]&lt;&gt;"",tab_MP[[#This Row],[prf_mp_ges]],""),"")</f>
        <v/>
      </c>
      <c r="H403" s="362"/>
      <c r="I403" s="362"/>
      <c r="J403" s="363"/>
      <c r="K403" s="363"/>
      <c r="L403" s="208"/>
      <c r="M403" s="209"/>
      <c r="N403" s="103"/>
      <c r="O403" s="104" t="str">
        <f>IF(AND(tab_MD[[#This Row],[md_prf_erg]]&lt;&gt;"",tab_MD[[#This Row],[md_prf_bisher]]&gt;=0,tab_MD[[#This Row],[md_prf_zukunft]]&gt;=0),tab_MD[[#This Row],[md_prf_bisher]]+tab_MD[[#This Row],[md_prf_zukunft]],"")</f>
        <v/>
      </c>
      <c r="P403" s="296" t="str">
        <f>IF(tab_MD[[#This Row],[md_prf_erg]]="ja",tab_MD[[#This Row],[md_zuwf_bisher]],IF(tab_MD[[#This Row],[md_prf_erg]]="nein",0,IF(tab_MD[[#This Row],[md_prf_erg]]="teilweise",-1,"")))</f>
        <v/>
      </c>
      <c r="Q403" s="296" t="str">
        <f>IF(tab_MD[[#This Row],[md_prf_erg]]="ja",tab_MD[[#This Row],[md_zuwf_zukunft]],IF(tab_MD[[#This Row],[md_prf_erg]]="nein",0,IF(tab_MD[[#This Row],[md_prf_erg]]="teilweise",-1,"")))</f>
        <v/>
      </c>
      <c r="R403" s="110"/>
      <c r="S403" s="109" t="b">
        <f>AND(OR(AND(tab_MD[[#This Row],[md_zuwf_bisher]]="",tab_MD[[#This Row],[md_zuwf_zukunft]]=""),AND(OR(tab_MD[[#This Row],[md_zuwf_bisher]]&lt;&gt;"",tab_MD[[#This Row],[md_zuwf_zukunft]]&lt;&gt;""),tab_MD[[#This Row],[md_prf_erg]]&lt;&gt;"")),tab_MD[[#This Row],[md_prf_bisher]]&lt;&gt;-1,tab_MD[[#This Row],[md_prf_zukunft]]&lt;&gt;-1)</f>
        <v>1</v>
      </c>
      <c r="T403" s="219" t="str">
        <f>IF(tab_MD[[#This Row],[md_gegenstand]]&lt;&gt;"",IF(SUM(tab_MD[[#This Row],[md_kosten_bisher]:[md_zuwf_zukunft]])&gt;0,"ja","nein"),"")</f>
        <v/>
      </c>
    </row>
    <row r="404" spans="1:20" ht="48" hidden="1" customHeight="1" x14ac:dyDescent="0.3">
      <c r="A404" s="90">
        <f t="shared" si="7"/>
        <v>402</v>
      </c>
      <c r="B404" s="195" t="str">
        <f>IFERROR(IF(tab_MP[[#This Row],[mp_gegenstand]]&lt;&gt;"",tab_MP[[#This Row],[mp_gegenstand]],""),"")</f>
        <v/>
      </c>
      <c r="C404" s="196" t="str">
        <f>IFERROR(IF(tab_MP[[#This Row],[mp_kategorie]]&lt;&gt;"",tab_MP[[#This Row],[mp_kategorie]],""),"")</f>
        <v/>
      </c>
      <c r="D404" s="196" t="str">
        <f>IFERROR(IF(tab_MP[[#This Row],[mp_subkategorie]]&lt;&gt;"",tab_MP[[#This Row],[mp_subkategorie]],""),"")</f>
        <v/>
      </c>
      <c r="E404" s="196" t="str">
        <f>IFERROR(IF(tab_MP[[#This Row],[mp_ort]]&lt;&gt;"",tab_MP[[#This Row],[mp_ort]],""),"")</f>
        <v/>
      </c>
      <c r="F404" s="369" t="str">
        <f>IFERROR(IF(tab_MP[[#This Row],[mp_beschreibung]]&lt;&gt;"",tab_MP[[#This Row],[mp_beschreibung]],""),"")</f>
        <v/>
      </c>
      <c r="G404" s="315" t="str">
        <f>IFERROR(IF(tab_MP[[#This Row],[prf_mp_ges]]&lt;&gt;"",tab_MP[[#This Row],[prf_mp_ges]],""),"")</f>
        <v/>
      </c>
      <c r="H404" s="362"/>
      <c r="I404" s="362"/>
      <c r="J404" s="363"/>
      <c r="K404" s="363"/>
      <c r="L404" s="208"/>
      <c r="M404" s="209"/>
      <c r="N404" s="106"/>
      <c r="O404" s="107" t="str">
        <f>IF(AND(tab_MD[[#This Row],[md_prf_erg]]&lt;&gt;"",tab_MD[[#This Row],[md_prf_bisher]]&gt;=0,tab_MD[[#This Row],[md_prf_zukunft]]&gt;=0),tab_MD[[#This Row],[md_prf_bisher]]+tab_MD[[#This Row],[md_prf_zukunft]],"")</f>
        <v/>
      </c>
      <c r="P404" s="297" t="str">
        <f>IF(tab_MD[[#This Row],[md_prf_erg]]="ja",tab_MD[[#This Row],[md_zuwf_bisher]],IF(tab_MD[[#This Row],[md_prf_erg]]="nein",0,IF(tab_MD[[#This Row],[md_prf_erg]]="teilweise",-1,"")))</f>
        <v/>
      </c>
      <c r="Q404" s="297" t="str">
        <f>IF(tab_MD[[#This Row],[md_prf_erg]]="ja",tab_MD[[#This Row],[md_zuwf_zukunft]],IF(tab_MD[[#This Row],[md_prf_erg]]="nein",0,IF(tab_MD[[#This Row],[md_prf_erg]]="teilweise",-1,"")))</f>
        <v/>
      </c>
      <c r="R404" s="110"/>
      <c r="S404" s="108" t="b">
        <f>AND(OR(AND(tab_MD[[#This Row],[md_zuwf_bisher]]="",tab_MD[[#This Row],[md_zuwf_zukunft]]=""),AND(OR(tab_MD[[#This Row],[md_zuwf_bisher]]&lt;&gt;"",tab_MD[[#This Row],[md_zuwf_zukunft]]&lt;&gt;""),tab_MD[[#This Row],[md_prf_erg]]&lt;&gt;"")),tab_MD[[#This Row],[md_prf_bisher]]&lt;&gt;-1,tab_MD[[#This Row],[md_prf_zukunft]]&lt;&gt;-1)</f>
        <v>1</v>
      </c>
      <c r="T404" s="219" t="str">
        <f>IF(tab_MD[[#This Row],[md_gegenstand]]&lt;&gt;"",IF(SUM(tab_MD[[#This Row],[md_kosten_bisher]:[md_zuwf_zukunft]])&gt;0,"ja","nein"),"")</f>
        <v/>
      </c>
    </row>
    <row r="405" spans="1:20" ht="48" hidden="1" customHeight="1" x14ac:dyDescent="0.3">
      <c r="A405" s="90">
        <f t="shared" si="7"/>
        <v>403</v>
      </c>
      <c r="B405" s="195" t="str">
        <f>IFERROR(IF(tab_MP[[#This Row],[mp_gegenstand]]&lt;&gt;"",tab_MP[[#This Row],[mp_gegenstand]],""),"")</f>
        <v/>
      </c>
      <c r="C405" s="196" t="str">
        <f>IFERROR(IF(tab_MP[[#This Row],[mp_kategorie]]&lt;&gt;"",tab_MP[[#This Row],[mp_kategorie]],""),"")</f>
        <v/>
      </c>
      <c r="D405" s="196" t="str">
        <f>IFERROR(IF(tab_MP[[#This Row],[mp_subkategorie]]&lt;&gt;"",tab_MP[[#This Row],[mp_subkategorie]],""),"")</f>
        <v/>
      </c>
      <c r="E405" s="196" t="str">
        <f>IFERROR(IF(tab_MP[[#This Row],[mp_ort]]&lt;&gt;"",tab_MP[[#This Row],[mp_ort]],""),"")</f>
        <v/>
      </c>
      <c r="F405" s="369" t="str">
        <f>IFERROR(IF(tab_MP[[#This Row],[mp_beschreibung]]&lt;&gt;"",tab_MP[[#This Row],[mp_beschreibung]],""),"")</f>
        <v/>
      </c>
      <c r="G405" s="315" t="str">
        <f>IFERROR(IF(tab_MP[[#This Row],[prf_mp_ges]]&lt;&gt;"",tab_MP[[#This Row],[prf_mp_ges]],""),"")</f>
        <v/>
      </c>
      <c r="H405" s="362"/>
      <c r="I405" s="362"/>
      <c r="J405" s="363"/>
      <c r="K405" s="363"/>
      <c r="L405" s="208"/>
      <c r="M405" s="209"/>
      <c r="N405" s="103"/>
      <c r="O405" s="104" t="str">
        <f>IF(AND(tab_MD[[#This Row],[md_prf_erg]]&lt;&gt;"",tab_MD[[#This Row],[md_prf_bisher]]&gt;=0,tab_MD[[#This Row],[md_prf_zukunft]]&gt;=0),tab_MD[[#This Row],[md_prf_bisher]]+tab_MD[[#This Row],[md_prf_zukunft]],"")</f>
        <v/>
      </c>
      <c r="P405" s="296" t="str">
        <f>IF(tab_MD[[#This Row],[md_prf_erg]]="ja",tab_MD[[#This Row],[md_zuwf_bisher]],IF(tab_MD[[#This Row],[md_prf_erg]]="nein",0,IF(tab_MD[[#This Row],[md_prf_erg]]="teilweise",-1,"")))</f>
        <v/>
      </c>
      <c r="Q405" s="296" t="str">
        <f>IF(tab_MD[[#This Row],[md_prf_erg]]="ja",tab_MD[[#This Row],[md_zuwf_zukunft]],IF(tab_MD[[#This Row],[md_prf_erg]]="nein",0,IF(tab_MD[[#This Row],[md_prf_erg]]="teilweise",-1,"")))</f>
        <v/>
      </c>
      <c r="R405" s="110"/>
      <c r="S405" s="109" t="b">
        <f>AND(OR(AND(tab_MD[[#This Row],[md_zuwf_bisher]]="",tab_MD[[#This Row],[md_zuwf_zukunft]]=""),AND(OR(tab_MD[[#This Row],[md_zuwf_bisher]]&lt;&gt;"",tab_MD[[#This Row],[md_zuwf_zukunft]]&lt;&gt;""),tab_MD[[#This Row],[md_prf_erg]]&lt;&gt;"")),tab_MD[[#This Row],[md_prf_bisher]]&lt;&gt;-1,tab_MD[[#This Row],[md_prf_zukunft]]&lt;&gt;-1)</f>
        <v>1</v>
      </c>
      <c r="T405" s="219" t="str">
        <f>IF(tab_MD[[#This Row],[md_gegenstand]]&lt;&gt;"",IF(SUM(tab_MD[[#This Row],[md_kosten_bisher]:[md_zuwf_zukunft]])&gt;0,"ja","nein"),"")</f>
        <v/>
      </c>
    </row>
    <row r="406" spans="1:20" ht="48" hidden="1" customHeight="1" x14ac:dyDescent="0.3">
      <c r="A406" s="90">
        <f t="shared" si="7"/>
        <v>404</v>
      </c>
      <c r="B406" s="195" t="str">
        <f>IFERROR(IF(tab_MP[[#This Row],[mp_gegenstand]]&lt;&gt;"",tab_MP[[#This Row],[mp_gegenstand]],""),"")</f>
        <v/>
      </c>
      <c r="C406" s="196" t="str">
        <f>IFERROR(IF(tab_MP[[#This Row],[mp_kategorie]]&lt;&gt;"",tab_MP[[#This Row],[mp_kategorie]],""),"")</f>
        <v/>
      </c>
      <c r="D406" s="196" t="str">
        <f>IFERROR(IF(tab_MP[[#This Row],[mp_subkategorie]]&lt;&gt;"",tab_MP[[#This Row],[mp_subkategorie]],""),"")</f>
        <v/>
      </c>
      <c r="E406" s="196" t="str">
        <f>IFERROR(IF(tab_MP[[#This Row],[mp_ort]]&lt;&gt;"",tab_MP[[#This Row],[mp_ort]],""),"")</f>
        <v/>
      </c>
      <c r="F406" s="369" t="str">
        <f>IFERROR(IF(tab_MP[[#This Row],[mp_beschreibung]]&lt;&gt;"",tab_MP[[#This Row],[mp_beschreibung]],""),"")</f>
        <v/>
      </c>
      <c r="G406" s="315" t="str">
        <f>IFERROR(IF(tab_MP[[#This Row],[prf_mp_ges]]&lt;&gt;"",tab_MP[[#This Row],[prf_mp_ges]],""),"")</f>
        <v/>
      </c>
      <c r="H406" s="362"/>
      <c r="I406" s="362"/>
      <c r="J406" s="363"/>
      <c r="K406" s="363"/>
      <c r="L406" s="208"/>
      <c r="M406" s="209"/>
      <c r="N406" s="106"/>
      <c r="O406" s="107" t="str">
        <f>IF(AND(tab_MD[[#This Row],[md_prf_erg]]&lt;&gt;"",tab_MD[[#This Row],[md_prf_bisher]]&gt;=0,tab_MD[[#This Row],[md_prf_zukunft]]&gt;=0),tab_MD[[#This Row],[md_prf_bisher]]+tab_MD[[#This Row],[md_prf_zukunft]],"")</f>
        <v/>
      </c>
      <c r="P406" s="297" t="str">
        <f>IF(tab_MD[[#This Row],[md_prf_erg]]="ja",tab_MD[[#This Row],[md_zuwf_bisher]],IF(tab_MD[[#This Row],[md_prf_erg]]="nein",0,IF(tab_MD[[#This Row],[md_prf_erg]]="teilweise",-1,"")))</f>
        <v/>
      </c>
      <c r="Q406" s="297" t="str">
        <f>IF(tab_MD[[#This Row],[md_prf_erg]]="ja",tab_MD[[#This Row],[md_zuwf_zukunft]],IF(tab_MD[[#This Row],[md_prf_erg]]="nein",0,IF(tab_MD[[#This Row],[md_prf_erg]]="teilweise",-1,"")))</f>
        <v/>
      </c>
      <c r="R406" s="110"/>
      <c r="S406" s="108" t="b">
        <f>AND(OR(AND(tab_MD[[#This Row],[md_zuwf_bisher]]="",tab_MD[[#This Row],[md_zuwf_zukunft]]=""),AND(OR(tab_MD[[#This Row],[md_zuwf_bisher]]&lt;&gt;"",tab_MD[[#This Row],[md_zuwf_zukunft]]&lt;&gt;""),tab_MD[[#This Row],[md_prf_erg]]&lt;&gt;"")),tab_MD[[#This Row],[md_prf_bisher]]&lt;&gt;-1,tab_MD[[#This Row],[md_prf_zukunft]]&lt;&gt;-1)</f>
        <v>1</v>
      </c>
      <c r="T406" s="219" t="str">
        <f>IF(tab_MD[[#This Row],[md_gegenstand]]&lt;&gt;"",IF(SUM(tab_MD[[#This Row],[md_kosten_bisher]:[md_zuwf_zukunft]])&gt;0,"ja","nein"),"")</f>
        <v/>
      </c>
    </row>
    <row r="407" spans="1:20" ht="48" hidden="1" customHeight="1" x14ac:dyDescent="0.3">
      <c r="A407" s="90">
        <f t="shared" si="7"/>
        <v>405</v>
      </c>
      <c r="B407" s="195" t="str">
        <f>IFERROR(IF(tab_MP[[#This Row],[mp_gegenstand]]&lt;&gt;"",tab_MP[[#This Row],[mp_gegenstand]],""),"")</f>
        <v/>
      </c>
      <c r="C407" s="196" t="str">
        <f>IFERROR(IF(tab_MP[[#This Row],[mp_kategorie]]&lt;&gt;"",tab_MP[[#This Row],[mp_kategorie]],""),"")</f>
        <v/>
      </c>
      <c r="D407" s="196" t="str">
        <f>IFERROR(IF(tab_MP[[#This Row],[mp_subkategorie]]&lt;&gt;"",tab_MP[[#This Row],[mp_subkategorie]],""),"")</f>
        <v/>
      </c>
      <c r="E407" s="196" t="str">
        <f>IFERROR(IF(tab_MP[[#This Row],[mp_ort]]&lt;&gt;"",tab_MP[[#This Row],[mp_ort]],""),"")</f>
        <v/>
      </c>
      <c r="F407" s="369" t="str">
        <f>IFERROR(IF(tab_MP[[#This Row],[mp_beschreibung]]&lt;&gt;"",tab_MP[[#This Row],[mp_beschreibung]],""),"")</f>
        <v/>
      </c>
      <c r="G407" s="315" t="str">
        <f>IFERROR(IF(tab_MP[[#This Row],[prf_mp_ges]]&lt;&gt;"",tab_MP[[#This Row],[prf_mp_ges]],""),"")</f>
        <v/>
      </c>
      <c r="H407" s="362"/>
      <c r="I407" s="362"/>
      <c r="J407" s="363"/>
      <c r="K407" s="363"/>
      <c r="L407" s="208"/>
      <c r="M407" s="209"/>
      <c r="N407" s="103"/>
      <c r="O407" s="104" t="str">
        <f>IF(AND(tab_MD[[#This Row],[md_prf_erg]]&lt;&gt;"",tab_MD[[#This Row],[md_prf_bisher]]&gt;=0,tab_MD[[#This Row],[md_prf_zukunft]]&gt;=0),tab_MD[[#This Row],[md_prf_bisher]]+tab_MD[[#This Row],[md_prf_zukunft]],"")</f>
        <v/>
      </c>
      <c r="P407" s="296" t="str">
        <f>IF(tab_MD[[#This Row],[md_prf_erg]]="ja",tab_MD[[#This Row],[md_zuwf_bisher]],IF(tab_MD[[#This Row],[md_prf_erg]]="nein",0,IF(tab_MD[[#This Row],[md_prf_erg]]="teilweise",-1,"")))</f>
        <v/>
      </c>
      <c r="Q407" s="296" t="str">
        <f>IF(tab_MD[[#This Row],[md_prf_erg]]="ja",tab_MD[[#This Row],[md_zuwf_zukunft]],IF(tab_MD[[#This Row],[md_prf_erg]]="nein",0,IF(tab_MD[[#This Row],[md_prf_erg]]="teilweise",-1,"")))</f>
        <v/>
      </c>
      <c r="R407" s="110"/>
      <c r="S407" s="109" t="b">
        <f>AND(OR(AND(tab_MD[[#This Row],[md_zuwf_bisher]]="",tab_MD[[#This Row],[md_zuwf_zukunft]]=""),AND(OR(tab_MD[[#This Row],[md_zuwf_bisher]]&lt;&gt;"",tab_MD[[#This Row],[md_zuwf_zukunft]]&lt;&gt;""),tab_MD[[#This Row],[md_prf_erg]]&lt;&gt;"")),tab_MD[[#This Row],[md_prf_bisher]]&lt;&gt;-1,tab_MD[[#This Row],[md_prf_zukunft]]&lt;&gt;-1)</f>
        <v>1</v>
      </c>
      <c r="T407" s="219" t="str">
        <f>IF(tab_MD[[#This Row],[md_gegenstand]]&lt;&gt;"",IF(SUM(tab_MD[[#This Row],[md_kosten_bisher]:[md_zuwf_zukunft]])&gt;0,"ja","nein"),"")</f>
        <v/>
      </c>
    </row>
    <row r="408" spans="1:20" ht="48" hidden="1" customHeight="1" x14ac:dyDescent="0.3">
      <c r="A408" s="90">
        <f t="shared" si="7"/>
        <v>406</v>
      </c>
      <c r="B408" s="195" t="str">
        <f>IFERROR(IF(tab_MP[[#This Row],[mp_gegenstand]]&lt;&gt;"",tab_MP[[#This Row],[mp_gegenstand]],""),"")</f>
        <v/>
      </c>
      <c r="C408" s="196" t="str">
        <f>IFERROR(IF(tab_MP[[#This Row],[mp_kategorie]]&lt;&gt;"",tab_MP[[#This Row],[mp_kategorie]],""),"")</f>
        <v/>
      </c>
      <c r="D408" s="196" t="str">
        <f>IFERROR(IF(tab_MP[[#This Row],[mp_subkategorie]]&lt;&gt;"",tab_MP[[#This Row],[mp_subkategorie]],""),"")</f>
        <v/>
      </c>
      <c r="E408" s="196" t="str">
        <f>IFERROR(IF(tab_MP[[#This Row],[mp_ort]]&lt;&gt;"",tab_MP[[#This Row],[mp_ort]],""),"")</f>
        <v/>
      </c>
      <c r="F408" s="369" t="str">
        <f>IFERROR(IF(tab_MP[[#This Row],[mp_beschreibung]]&lt;&gt;"",tab_MP[[#This Row],[mp_beschreibung]],""),"")</f>
        <v/>
      </c>
      <c r="G408" s="315" t="str">
        <f>IFERROR(IF(tab_MP[[#This Row],[prf_mp_ges]]&lt;&gt;"",tab_MP[[#This Row],[prf_mp_ges]],""),"")</f>
        <v/>
      </c>
      <c r="H408" s="362"/>
      <c r="I408" s="362"/>
      <c r="J408" s="363"/>
      <c r="K408" s="363"/>
      <c r="L408" s="208"/>
      <c r="M408" s="209"/>
      <c r="N408" s="106"/>
      <c r="O408" s="107" t="str">
        <f>IF(AND(tab_MD[[#This Row],[md_prf_erg]]&lt;&gt;"",tab_MD[[#This Row],[md_prf_bisher]]&gt;=0,tab_MD[[#This Row],[md_prf_zukunft]]&gt;=0),tab_MD[[#This Row],[md_prf_bisher]]+tab_MD[[#This Row],[md_prf_zukunft]],"")</f>
        <v/>
      </c>
      <c r="P408" s="297" t="str">
        <f>IF(tab_MD[[#This Row],[md_prf_erg]]="ja",tab_MD[[#This Row],[md_zuwf_bisher]],IF(tab_MD[[#This Row],[md_prf_erg]]="nein",0,IF(tab_MD[[#This Row],[md_prf_erg]]="teilweise",-1,"")))</f>
        <v/>
      </c>
      <c r="Q408" s="297" t="str">
        <f>IF(tab_MD[[#This Row],[md_prf_erg]]="ja",tab_MD[[#This Row],[md_zuwf_zukunft]],IF(tab_MD[[#This Row],[md_prf_erg]]="nein",0,IF(tab_MD[[#This Row],[md_prf_erg]]="teilweise",-1,"")))</f>
        <v/>
      </c>
      <c r="R408" s="110"/>
      <c r="S408" s="108" t="b">
        <f>AND(OR(AND(tab_MD[[#This Row],[md_zuwf_bisher]]="",tab_MD[[#This Row],[md_zuwf_zukunft]]=""),AND(OR(tab_MD[[#This Row],[md_zuwf_bisher]]&lt;&gt;"",tab_MD[[#This Row],[md_zuwf_zukunft]]&lt;&gt;""),tab_MD[[#This Row],[md_prf_erg]]&lt;&gt;"")),tab_MD[[#This Row],[md_prf_bisher]]&lt;&gt;-1,tab_MD[[#This Row],[md_prf_zukunft]]&lt;&gt;-1)</f>
        <v>1</v>
      </c>
      <c r="T408" s="219" t="str">
        <f>IF(tab_MD[[#This Row],[md_gegenstand]]&lt;&gt;"",IF(SUM(tab_MD[[#This Row],[md_kosten_bisher]:[md_zuwf_zukunft]])&gt;0,"ja","nein"),"")</f>
        <v/>
      </c>
    </row>
    <row r="409" spans="1:20" ht="48" hidden="1" customHeight="1" x14ac:dyDescent="0.3">
      <c r="A409" s="90">
        <f t="shared" si="7"/>
        <v>407</v>
      </c>
      <c r="B409" s="195" t="str">
        <f>IFERROR(IF(tab_MP[[#This Row],[mp_gegenstand]]&lt;&gt;"",tab_MP[[#This Row],[mp_gegenstand]],""),"")</f>
        <v/>
      </c>
      <c r="C409" s="196" t="str">
        <f>IFERROR(IF(tab_MP[[#This Row],[mp_kategorie]]&lt;&gt;"",tab_MP[[#This Row],[mp_kategorie]],""),"")</f>
        <v/>
      </c>
      <c r="D409" s="196" t="str">
        <f>IFERROR(IF(tab_MP[[#This Row],[mp_subkategorie]]&lt;&gt;"",tab_MP[[#This Row],[mp_subkategorie]],""),"")</f>
        <v/>
      </c>
      <c r="E409" s="196" t="str">
        <f>IFERROR(IF(tab_MP[[#This Row],[mp_ort]]&lt;&gt;"",tab_MP[[#This Row],[mp_ort]],""),"")</f>
        <v/>
      </c>
      <c r="F409" s="369" t="str">
        <f>IFERROR(IF(tab_MP[[#This Row],[mp_beschreibung]]&lt;&gt;"",tab_MP[[#This Row],[mp_beschreibung]],""),"")</f>
        <v/>
      </c>
      <c r="G409" s="315" t="str">
        <f>IFERROR(IF(tab_MP[[#This Row],[prf_mp_ges]]&lt;&gt;"",tab_MP[[#This Row],[prf_mp_ges]],""),"")</f>
        <v/>
      </c>
      <c r="H409" s="362"/>
      <c r="I409" s="362"/>
      <c r="J409" s="363"/>
      <c r="K409" s="363"/>
      <c r="L409" s="208"/>
      <c r="M409" s="209"/>
      <c r="N409" s="103"/>
      <c r="O409" s="104" t="str">
        <f>IF(AND(tab_MD[[#This Row],[md_prf_erg]]&lt;&gt;"",tab_MD[[#This Row],[md_prf_bisher]]&gt;=0,tab_MD[[#This Row],[md_prf_zukunft]]&gt;=0),tab_MD[[#This Row],[md_prf_bisher]]+tab_MD[[#This Row],[md_prf_zukunft]],"")</f>
        <v/>
      </c>
      <c r="P409" s="296" t="str">
        <f>IF(tab_MD[[#This Row],[md_prf_erg]]="ja",tab_MD[[#This Row],[md_zuwf_bisher]],IF(tab_MD[[#This Row],[md_prf_erg]]="nein",0,IF(tab_MD[[#This Row],[md_prf_erg]]="teilweise",-1,"")))</f>
        <v/>
      </c>
      <c r="Q409" s="296" t="str">
        <f>IF(tab_MD[[#This Row],[md_prf_erg]]="ja",tab_MD[[#This Row],[md_zuwf_zukunft]],IF(tab_MD[[#This Row],[md_prf_erg]]="nein",0,IF(tab_MD[[#This Row],[md_prf_erg]]="teilweise",-1,"")))</f>
        <v/>
      </c>
      <c r="R409" s="110"/>
      <c r="S409" s="109" t="b">
        <f>AND(OR(AND(tab_MD[[#This Row],[md_zuwf_bisher]]="",tab_MD[[#This Row],[md_zuwf_zukunft]]=""),AND(OR(tab_MD[[#This Row],[md_zuwf_bisher]]&lt;&gt;"",tab_MD[[#This Row],[md_zuwf_zukunft]]&lt;&gt;""),tab_MD[[#This Row],[md_prf_erg]]&lt;&gt;"")),tab_MD[[#This Row],[md_prf_bisher]]&lt;&gt;-1,tab_MD[[#This Row],[md_prf_zukunft]]&lt;&gt;-1)</f>
        <v>1</v>
      </c>
      <c r="T409" s="219" t="str">
        <f>IF(tab_MD[[#This Row],[md_gegenstand]]&lt;&gt;"",IF(SUM(tab_MD[[#This Row],[md_kosten_bisher]:[md_zuwf_zukunft]])&gt;0,"ja","nein"),"")</f>
        <v/>
      </c>
    </row>
    <row r="410" spans="1:20" ht="48" hidden="1" customHeight="1" x14ac:dyDescent="0.3">
      <c r="A410" s="90">
        <f t="shared" si="7"/>
        <v>408</v>
      </c>
      <c r="B410" s="195" t="str">
        <f>IFERROR(IF(tab_MP[[#This Row],[mp_gegenstand]]&lt;&gt;"",tab_MP[[#This Row],[mp_gegenstand]],""),"")</f>
        <v/>
      </c>
      <c r="C410" s="196" t="str">
        <f>IFERROR(IF(tab_MP[[#This Row],[mp_kategorie]]&lt;&gt;"",tab_MP[[#This Row],[mp_kategorie]],""),"")</f>
        <v/>
      </c>
      <c r="D410" s="196" t="str">
        <f>IFERROR(IF(tab_MP[[#This Row],[mp_subkategorie]]&lt;&gt;"",tab_MP[[#This Row],[mp_subkategorie]],""),"")</f>
        <v/>
      </c>
      <c r="E410" s="196" t="str">
        <f>IFERROR(IF(tab_MP[[#This Row],[mp_ort]]&lt;&gt;"",tab_MP[[#This Row],[mp_ort]],""),"")</f>
        <v/>
      </c>
      <c r="F410" s="369" t="str">
        <f>IFERROR(IF(tab_MP[[#This Row],[mp_beschreibung]]&lt;&gt;"",tab_MP[[#This Row],[mp_beschreibung]],""),"")</f>
        <v/>
      </c>
      <c r="G410" s="315" t="str">
        <f>IFERROR(IF(tab_MP[[#This Row],[prf_mp_ges]]&lt;&gt;"",tab_MP[[#This Row],[prf_mp_ges]],""),"")</f>
        <v/>
      </c>
      <c r="H410" s="362"/>
      <c r="I410" s="362"/>
      <c r="J410" s="363"/>
      <c r="K410" s="363"/>
      <c r="L410" s="208"/>
      <c r="M410" s="209"/>
      <c r="N410" s="106"/>
      <c r="O410" s="107" t="str">
        <f>IF(AND(tab_MD[[#This Row],[md_prf_erg]]&lt;&gt;"",tab_MD[[#This Row],[md_prf_bisher]]&gt;=0,tab_MD[[#This Row],[md_prf_zukunft]]&gt;=0),tab_MD[[#This Row],[md_prf_bisher]]+tab_MD[[#This Row],[md_prf_zukunft]],"")</f>
        <v/>
      </c>
      <c r="P410" s="297" t="str">
        <f>IF(tab_MD[[#This Row],[md_prf_erg]]="ja",tab_MD[[#This Row],[md_zuwf_bisher]],IF(tab_MD[[#This Row],[md_prf_erg]]="nein",0,IF(tab_MD[[#This Row],[md_prf_erg]]="teilweise",-1,"")))</f>
        <v/>
      </c>
      <c r="Q410" s="297" t="str">
        <f>IF(tab_MD[[#This Row],[md_prf_erg]]="ja",tab_MD[[#This Row],[md_zuwf_zukunft]],IF(tab_MD[[#This Row],[md_prf_erg]]="nein",0,IF(tab_MD[[#This Row],[md_prf_erg]]="teilweise",-1,"")))</f>
        <v/>
      </c>
      <c r="R410" s="110"/>
      <c r="S410" s="108" t="b">
        <f>AND(OR(AND(tab_MD[[#This Row],[md_zuwf_bisher]]="",tab_MD[[#This Row],[md_zuwf_zukunft]]=""),AND(OR(tab_MD[[#This Row],[md_zuwf_bisher]]&lt;&gt;"",tab_MD[[#This Row],[md_zuwf_zukunft]]&lt;&gt;""),tab_MD[[#This Row],[md_prf_erg]]&lt;&gt;"")),tab_MD[[#This Row],[md_prf_bisher]]&lt;&gt;-1,tab_MD[[#This Row],[md_prf_zukunft]]&lt;&gt;-1)</f>
        <v>1</v>
      </c>
      <c r="T410" s="219" t="str">
        <f>IF(tab_MD[[#This Row],[md_gegenstand]]&lt;&gt;"",IF(SUM(tab_MD[[#This Row],[md_kosten_bisher]:[md_zuwf_zukunft]])&gt;0,"ja","nein"),"")</f>
        <v/>
      </c>
    </row>
    <row r="411" spans="1:20" ht="48" hidden="1" customHeight="1" x14ac:dyDescent="0.3">
      <c r="A411" s="90">
        <f t="shared" si="7"/>
        <v>409</v>
      </c>
      <c r="B411" s="195" t="str">
        <f>IFERROR(IF(tab_MP[[#This Row],[mp_gegenstand]]&lt;&gt;"",tab_MP[[#This Row],[mp_gegenstand]],""),"")</f>
        <v/>
      </c>
      <c r="C411" s="196" t="str">
        <f>IFERROR(IF(tab_MP[[#This Row],[mp_kategorie]]&lt;&gt;"",tab_MP[[#This Row],[mp_kategorie]],""),"")</f>
        <v/>
      </c>
      <c r="D411" s="196" t="str">
        <f>IFERROR(IF(tab_MP[[#This Row],[mp_subkategorie]]&lt;&gt;"",tab_MP[[#This Row],[mp_subkategorie]],""),"")</f>
        <v/>
      </c>
      <c r="E411" s="196" t="str">
        <f>IFERROR(IF(tab_MP[[#This Row],[mp_ort]]&lt;&gt;"",tab_MP[[#This Row],[mp_ort]],""),"")</f>
        <v/>
      </c>
      <c r="F411" s="369" t="str">
        <f>IFERROR(IF(tab_MP[[#This Row],[mp_beschreibung]]&lt;&gt;"",tab_MP[[#This Row],[mp_beschreibung]],""),"")</f>
        <v/>
      </c>
      <c r="G411" s="315" t="str">
        <f>IFERROR(IF(tab_MP[[#This Row],[prf_mp_ges]]&lt;&gt;"",tab_MP[[#This Row],[prf_mp_ges]],""),"")</f>
        <v/>
      </c>
      <c r="H411" s="362"/>
      <c r="I411" s="362"/>
      <c r="J411" s="363"/>
      <c r="K411" s="363"/>
      <c r="L411" s="208"/>
      <c r="M411" s="209"/>
      <c r="N411" s="103"/>
      <c r="O411" s="104" t="str">
        <f>IF(AND(tab_MD[[#This Row],[md_prf_erg]]&lt;&gt;"",tab_MD[[#This Row],[md_prf_bisher]]&gt;=0,tab_MD[[#This Row],[md_prf_zukunft]]&gt;=0),tab_MD[[#This Row],[md_prf_bisher]]+tab_MD[[#This Row],[md_prf_zukunft]],"")</f>
        <v/>
      </c>
      <c r="P411" s="296" t="str">
        <f>IF(tab_MD[[#This Row],[md_prf_erg]]="ja",tab_MD[[#This Row],[md_zuwf_bisher]],IF(tab_MD[[#This Row],[md_prf_erg]]="nein",0,IF(tab_MD[[#This Row],[md_prf_erg]]="teilweise",-1,"")))</f>
        <v/>
      </c>
      <c r="Q411" s="296" t="str">
        <f>IF(tab_MD[[#This Row],[md_prf_erg]]="ja",tab_MD[[#This Row],[md_zuwf_zukunft]],IF(tab_MD[[#This Row],[md_prf_erg]]="nein",0,IF(tab_MD[[#This Row],[md_prf_erg]]="teilweise",-1,"")))</f>
        <v/>
      </c>
      <c r="R411" s="110"/>
      <c r="S411" s="109" t="b">
        <f>AND(OR(AND(tab_MD[[#This Row],[md_zuwf_bisher]]="",tab_MD[[#This Row],[md_zuwf_zukunft]]=""),AND(OR(tab_MD[[#This Row],[md_zuwf_bisher]]&lt;&gt;"",tab_MD[[#This Row],[md_zuwf_zukunft]]&lt;&gt;""),tab_MD[[#This Row],[md_prf_erg]]&lt;&gt;"")),tab_MD[[#This Row],[md_prf_bisher]]&lt;&gt;-1,tab_MD[[#This Row],[md_prf_zukunft]]&lt;&gt;-1)</f>
        <v>1</v>
      </c>
      <c r="T411" s="219" t="str">
        <f>IF(tab_MD[[#This Row],[md_gegenstand]]&lt;&gt;"",IF(SUM(tab_MD[[#This Row],[md_kosten_bisher]:[md_zuwf_zukunft]])&gt;0,"ja","nein"),"")</f>
        <v/>
      </c>
    </row>
    <row r="412" spans="1:20" ht="48" hidden="1" customHeight="1" x14ac:dyDescent="0.3">
      <c r="A412" s="90">
        <f t="shared" si="7"/>
        <v>410</v>
      </c>
      <c r="B412" s="195" t="str">
        <f>IFERROR(IF(tab_MP[[#This Row],[mp_gegenstand]]&lt;&gt;"",tab_MP[[#This Row],[mp_gegenstand]],""),"")</f>
        <v/>
      </c>
      <c r="C412" s="196" t="str">
        <f>IFERROR(IF(tab_MP[[#This Row],[mp_kategorie]]&lt;&gt;"",tab_MP[[#This Row],[mp_kategorie]],""),"")</f>
        <v/>
      </c>
      <c r="D412" s="196" t="str">
        <f>IFERROR(IF(tab_MP[[#This Row],[mp_subkategorie]]&lt;&gt;"",tab_MP[[#This Row],[mp_subkategorie]],""),"")</f>
        <v/>
      </c>
      <c r="E412" s="196" t="str">
        <f>IFERROR(IF(tab_MP[[#This Row],[mp_ort]]&lt;&gt;"",tab_MP[[#This Row],[mp_ort]],""),"")</f>
        <v/>
      </c>
      <c r="F412" s="369" t="str">
        <f>IFERROR(IF(tab_MP[[#This Row],[mp_beschreibung]]&lt;&gt;"",tab_MP[[#This Row],[mp_beschreibung]],""),"")</f>
        <v/>
      </c>
      <c r="G412" s="315" t="str">
        <f>IFERROR(IF(tab_MP[[#This Row],[prf_mp_ges]]&lt;&gt;"",tab_MP[[#This Row],[prf_mp_ges]],""),"")</f>
        <v/>
      </c>
      <c r="H412" s="362"/>
      <c r="I412" s="362"/>
      <c r="J412" s="363"/>
      <c r="K412" s="363"/>
      <c r="L412" s="208"/>
      <c r="M412" s="209"/>
      <c r="N412" s="106"/>
      <c r="O412" s="107" t="str">
        <f>IF(AND(tab_MD[[#This Row],[md_prf_erg]]&lt;&gt;"",tab_MD[[#This Row],[md_prf_bisher]]&gt;=0,tab_MD[[#This Row],[md_prf_zukunft]]&gt;=0),tab_MD[[#This Row],[md_prf_bisher]]+tab_MD[[#This Row],[md_prf_zukunft]],"")</f>
        <v/>
      </c>
      <c r="P412" s="297" t="str">
        <f>IF(tab_MD[[#This Row],[md_prf_erg]]="ja",tab_MD[[#This Row],[md_zuwf_bisher]],IF(tab_MD[[#This Row],[md_prf_erg]]="nein",0,IF(tab_MD[[#This Row],[md_prf_erg]]="teilweise",-1,"")))</f>
        <v/>
      </c>
      <c r="Q412" s="297" t="str">
        <f>IF(tab_MD[[#This Row],[md_prf_erg]]="ja",tab_MD[[#This Row],[md_zuwf_zukunft]],IF(tab_MD[[#This Row],[md_prf_erg]]="nein",0,IF(tab_MD[[#This Row],[md_prf_erg]]="teilweise",-1,"")))</f>
        <v/>
      </c>
      <c r="R412" s="110"/>
      <c r="S412" s="108" t="b">
        <f>AND(OR(AND(tab_MD[[#This Row],[md_zuwf_bisher]]="",tab_MD[[#This Row],[md_zuwf_zukunft]]=""),AND(OR(tab_MD[[#This Row],[md_zuwf_bisher]]&lt;&gt;"",tab_MD[[#This Row],[md_zuwf_zukunft]]&lt;&gt;""),tab_MD[[#This Row],[md_prf_erg]]&lt;&gt;"")),tab_MD[[#This Row],[md_prf_bisher]]&lt;&gt;-1,tab_MD[[#This Row],[md_prf_zukunft]]&lt;&gt;-1)</f>
        <v>1</v>
      </c>
      <c r="T412" s="219" t="str">
        <f>IF(tab_MD[[#This Row],[md_gegenstand]]&lt;&gt;"",IF(SUM(tab_MD[[#This Row],[md_kosten_bisher]:[md_zuwf_zukunft]])&gt;0,"ja","nein"),"")</f>
        <v/>
      </c>
    </row>
    <row r="413" spans="1:20" ht="48" hidden="1" customHeight="1" x14ac:dyDescent="0.3">
      <c r="A413" s="90">
        <f t="shared" si="7"/>
        <v>411</v>
      </c>
      <c r="B413" s="195" t="str">
        <f>IFERROR(IF(tab_MP[[#This Row],[mp_gegenstand]]&lt;&gt;"",tab_MP[[#This Row],[mp_gegenstand]],""),"")</f>
        <v/>
      </c>
      <c r="C413" s="196" t="str">
        <f>IFERROR(IF(tab_MP[[#This Row],[mp_kategorie]]&lt;&gt;"",tab_MP[[#This Row],[mp_kategorie]],""),"")</f>
        <v/>
      </c>
      <c r="D413" s="196" t="str">
        <f>IFERROR(IF(tab_MP[[#This Row],[mp_subkategorie]]&lt;&gt;"",tab_MP[[#This Row],[mp_subkategorie]],""),"")</f>
        <v/>
      </c>
      <c r="E413" s="196" t="str">
        <f>IFERROR(IF(tab_MP[[#This Row],[mp_ort]]&lt;&gt;"",tab_MP[[#This Row],[mp_ort]],""),"")</f>
        <v/>
      </c>
      <c r="F413" s="369" t="str">
        <f>IFERROR(IF(tab_MP[[#This Row],[mp_beschreibung]]&lt;&gt;"",tab_MP[[#This Row],[mp_beschreibung]],""),"")</f>
        <v/>
      </c>
      <c r="G413" s="315" t="str">
        <f>IFERROR(IF(tab_MP[[#This Row],[prf_mp_ges]]&lt;&gt;"",tab_MP[[#This Row],[prf_mp_ges]],""),"")</f>
        <v/>
      </c>
      <c r="H413" s="362"/>
      <c r="I413" s="362"/>
      <c r="J413" s="363"/>
      <c r="K413" s="363"/>
      <c r="L413" s="208"/>
      <c r="M413" s="209"/>
      <c r="N413" s="103"/>
      <c r="O413" s="104" t="str">
        <f>IF(AND(tab_MD[[#This Row],[md_prf_erg]]&lt;&gt;"",tab_MD[[#This Row],[md_prf_bisher]]&gt;=0,tab_MD[[#This Row],[md_prf_zukunft]]&gt;=0),tab_MD[[#This Row],[md_prf_bisher]]+tab_MD[[#This Row],[md_prf_zukunft]],"")</f>
        <v/>
      </c>
      <c r="P413" s="296" t="str">
        <f>IF(tab_MD[[#This Row],[md_prf_erg]]="ja",tab_MD[[#This Row],[md_zuwf_bisher]],IF(tab_MD[[#This Row],[md_prf_erg]]="nein",0,IF(tab_MD[[#This Row],[md_prf_erg]]="teilweise",-1,"")))</f>
        <v/>
      </c>
      <c r="Q413" s="296" t="str">
        <f>IF(tab_MD[[#This Row],[md_prf_erg]]="ja",tab_MD[[#This Row],[md_zuwf_zukunft]],IF(tab_MD[[#This Row],[md_prf_erg]]="nein",0,IF(tab_MD[[#This Row],[md_prf_erg]]="teilweise",-1,"")))</f>
        <v/>
      </c>
      <c r="R413" s="110"/>
      <c r="S413" s="109" t="b">
        <f>AND(OR(AND(tab_MD[[#This Row],[md_zuwf_bisher]]="",tab_MD[[#This Row],[md_zuwf_zukunft]]=""),AND(OR(tab_MD[[#This Row],[md_zuwf_bisher]]&lt;&gt;"",tab_MD[[#This Row],[md_zuwf_zukunft]]&lt;&gt;""),tab_MD[[#This Row],[md_prf_erg]]&lt;&gt;"")),tab_MD[[#This Row],[md_prf_bisher]]&lt;&gt;-1,tab_MD[[#This Row],[md_prf_zukunft]]&lt;&gt;-1)</f>
        <v>1</v>
      </c>
      <c r="T413" s="219" t="str">
        <f>IF(tab_MD[[#This Row],[md_gegenstand]]&lt;&gt;"",IF(SUM(tab_MD[[#This Row],[md_kosten_bisher]:[md_zuwf_zukunft]])&gt;0,"ja","nein"),"")</f>
        <v/>
      </c>
    </row>
    <row r="414" spans="1:20" ht="48" hidden="1" customHeight="1" x14ac:dyDescent="0.3">
      <c r="A414" s="90">
        <f t="shared" si="7"/>
        <v>412</v>
      </c>
      <c r="B414" s="195" t="str">
        <f>IFERROR(IF(tab_MP[[#This Row],[mp_gegenstand]]&lt;&gt;"",tab_MP[[#This Row],[mp_gegenstand]],""),"")</f>
        <v/>
      </c>
      <c r="C414" s="196" t="str">
        <f>IFERROR(IF(tab_MP[[#This Row],[mp_kategorie]]&lt;&gt;"",tab_MP[[#This Row],[mp_kategorie]],""),"")</f>
        <v/>
      </c>
      <c r="D414" s="196" t="str">
        <f>IFERROR(IF(tab_MP[[#This Row],[mp_subkategorie]]&lt;&gt;"",tab_MP[[#This Row],[mp_subkategorie]],""),"")</f>
        <v/>
      </c>
      <c r="E414" s="196" t="str">
        <f>IFERROR(IF(tab_MP[[#This Row],[mp_ort]]&lt;&gt;"",tab_MP[[#This Row],[mp_ort]],""),"")</f>
        <v/>
      </c>
      <c r="F414" s="369" t="str">
        <f>IFERROR(IF(tab_MP[[#This Row],[mp_beschreibung]]&lt;&gt;"",tab_MP[[#This Row],[mp_beschreibung]],""),"")</f>
        <v/>
      </c>
      <c r="G414" s="315" t="str">
        <f>IFERROR(IF(tab_MP[[#This Row],[prf_mp_ges]]&lt;&gt;"",tab_MP[[#This Row],[prf_mp_ges]],""),"")</f>
        <v/>
      </c>
      <c r="H414" s="362"/>
      <c r="I414" s="362"/>
      <c r="J414" s="363"/>
      <c r="K414" s="363"/>
      <c r="L414" s="208"/>
      <c r="M414" s="209"/>
      <c r="N414" s="106"/>
      <c r="O414" s="107" t="str">
        <f>IF(AND(tab_MD[[#This Row],[md_prf_erg]]&lt;&gt;"",tab_MD[[#This Row],[md_prf_bisher]]&gt;=0,tab_MD[[#This Row],[md_prf_zukunft]]&gt;=0),tab_MD[[#This Row],[md_prf_bisher]]+tab_MD[[#This Row],[md_prf_zukunft]],"")</f>
        <v/>
      </c>
      <c r="P414" s="297" t="str">
        <f>IF(tab_MD[[#This Row],[md_prf_erg]]="ja",tab_MD[[#This Row],[md_zuwf_bisher]],IF(tab_MD[[#This Row],[md_prf_erg]]="nein",0,IF(tab_MD[[#This Row],[md_prf_erg]]="teilweise",-1,"")))</f>
        <v/>
      </c>
      <c r="Q414" s="297" t="str">
        <f>IF(tab_MD[[#This Row],[md_prf_erg]]="ja",tab_MD[[#This Row],[md_zuwf_zukunft]],IF(tab_MD[[#This Row],[md_prf_erg]]="nein",0,IF(tab_MD[[#This Row],[md_prf_erg]]="teilweise",-1,"")))</f>
        <v/>
      </c>
      <c r="R414" s="110"/>
      <c r="S414" s="108" t="b">
        <f>AND(OR(AND(tab_MD[[#This Row],[md_zuwf_bisher]]="",tab_MD[[#This Row],[md_zuwf_zukunft]]=""),AND(OR(tab_MD[[#This Row],[md_zuwf_bisher]]&lt;&gt;"",tab_MD[[#This Row],[md_zuwf_zukunft]]&lt;&gt;""),tab_MD[[#This Row],[md_prf_erg]]&lt;&gt;"")),tab_MD[[#This Row],[md_prf_bisher]]&lt;&gt;-1,tab_MD[[#This Row],[md_prf_zukunft]]&lt;&gt;-1)</f>
        <v>1</v>
      </c>
      <c r="T414" s="219" t="str">
        <f>IF(tab_MD[[#This Row],[md_gegenstand]]&lt;&gt;"",IF(SUM(tab_MD[[#This Row],[md_kosten_bisher]:[md_zuwf_zukunft]])&gt;0,"ja","nein"),"")</f>
        <v/>
      </c>
    </row>
    <row r="415" spans="1:20" ht="48" hidden="1" customHeight="1" x14ac:dyDescent="0.3">
      <c r="A415" s="90">
        <f t="shared" si="7"/>
        <v>413</v>
      </c>
      <c r="B415" s="195" t="str">
        <f>IFERROR(IF(tab_MP[[#This Row],[mp_gegenstand]]&lt;&gt;"",tab_MP[[#This Row],[mp_gegenstand]],""),"")</f>
        <v/>
      </c>
      <c r="C415" s="196" t="str">
        <f>IFERROR(IF(tab_MP[[#This Row],[mp_kategorie]]&lt;&gt;"",tab_MP[[#This Row],[mp_kategorie]],""),"")</f>
        <v/>
      </c>
      <c r="D415" s="196" t="str">
        <f>IFERROR(IF(tab_MP[[#This Row],[mp_subkategorie]]&lt;&gt;"",tab_MP[[#This Row],[mp_subkategorie]],""),"")</f>
        <v/>
      </c>
      <c r="E415" s="196" t="str">
        <f>IFERROR(IF(tab_MP[[#This Row],[mp_ort]]&lt;&gt;"",tab_MP[[#This Row],[mp_ort]],""),"")</f>
        <v/>
      </c>
      <c r="F415" s="369" t="str">
        <f>IFERROR(IF(tab_MP[[#This Row],[mp_beschreibung]]&lt;&gt;"",tab_MP[[#This Row],[mp_beschreibung]],""),"")</f>
        <v/>
      </c>
      <c r="G415" s="315" t="str">
        <f>IFERROR(IF(tab_MP[[#This Row],[prf_mp_ges]]&lt;&gt;"",tab_MP[[#This Row],[prf_mp_ges]],""),"")</f>
        <v/>
      </c>
      <c r="H415" s="362"/>
      <c r="I415" s="362"/>
      <c r="J415" s="363"/>
      <c r="K415" s="363"/>
      <c r="L415" s="208"/>
      <c r="M415" s="209"/>
      <c r="N415" s="103"/>
      <c r="O415" s="104" t="str">
        <f>IF(AND(tab_MD[[#This Row],[md_prf_erg]]&lt;&gt;"",tab_MD[[#This Row],[md_prf_bisher]]&gt;=0,tab_MD[[#This Row],[md_prf_zukunft]]&gt;=0),tab_MD[[#This Row],[md_prf_bisher]]+tab_MD[[#This Row],[md_prf_zukunft]],"")</f>
        <v/>
      </c>
      <c r="P415" s="296" t="str">
        <f>IF(tab_MD[[#This Row],[md_prf_erg]]="ja",tab_MD[[#This Row],[md_zuwf_bisher]],IF(tab_MD[[#This Row],[md_prf_erg]]="nein",0,IF(tab_MD[[#This Row],[md_prf_erg]]="teilweise",-1,"")))</f>
        <v/>
      </c>
      <c r="Q415" s="296" t="str">
        <f>IF(tab_MD[[#This Row],[md_prf_erg]]="ja",tab_MD[[#This Row],[md_zuwf_zukunft]],IF(tab_MD[[#This Row],[md_prf_erg]]="nein",0,IF(tab_MD[[#This Row],[md_prf_erg]]="teilweise",-1,"")))</f>
        <v/>
      </c>
      <c r="R415" s="110"/>
      <c r="S415" s="109" t="b">
        <f>AND(OR(AND(tab_MD[[#This Row],[md_zuwf_bisher]]="",tab_MD[[#This Row],[md_zuwf_zukunft]]=""),AND(OR(tab_MD[[#This Row],[md_zuwf_bisher]]&lt;&gt;"",tab_MD[[#This Row],[md_zuwf_zukunft]]&lt;&gt;""),tab_MD[[#This Row],[md_prf_erg]]&lt;&gt;"")),tab_MD[[#This Row],[md_prf_bisher]]&lt;&gt;-1,tab_MD[[#This Row],[md_prf_zukunft]]&lt;&gt;-1)</f>
        <v>1</v>
      </c>
      <c r="T415" s="219" t="str">
        <f>IF(tab_MD[[#This Row],[md_gegenstand]]&lt;&gt;"",IF(SUM(tab_MD[[#This Row],[md_kosten_bisher]:[md_zuwf_zukunft]])&gt;0,"ja","nein"),"")</f>
        <v/>
      </c>
    </row>
    <row r="416" spans="1:20" ht="48" hidden="1" customHeight="1" x14ac:dyDescent="0.3">
      <c r="A416" s="90">
        <f t="shared" si="7"/>
        <v>414</v>
      </c>
      <c r="B416" s="195" t="str">
        <f>IFERROR(IF(tab_MP[[#This Row],[mp_gegenstand]]&lt;&gt;"",tab_MP[[#This Row],[mp_gegenstand]],""),"")</f>
        <v/>
      </c>
      <c r="C416" s="196" t="str">
        <f>IFERROR(IF(tab_MP[[#This Row],[mp_kategorie]]&lt;&gt;"",tab_MP[[#This Row],[mp_kategorie]],""),"")</f>
        <v/>
      </c>
      <c r="D416" s="196" t="str">
        <f>IFERROR(IF(tab_MP[[#This Row],[mp_subkategorie]]&lt;&gt;"",tab_MP[[#This Row],[mp_subkategorie]],""),"")</f>
        <v/>
      </c>
      <c r="E416" s="196" t="str">
        <f>IFERROR(IF(tab_MP[[#This Row],[mp_ort]]&lt;&gt;"",tab_MP[[#This Row],[mp_ort]],""),"")</f>
        <v/>
      </c>
      <c r="F416" s="369" t="str">
        <f>IFERROR(IF(tab_MP[[#This Row],[mp_beschreibung]]&lt;&gt;"",tab_MP[[#This Row],[mp_beschreibung]],""),"")</f>
        <v/>
      </c>
      <c r="G416" s="315" t="str">
        <f>IFERROR(IF(tab_MP[[#This Row],[prf_mp_ges]]&lt;&gt;"",tab_MP[[#This Row],[prf_mp_ges]],""),"")</f>
        <v/>
      </c>
      <c r="H416" s="362"/>
      <c r="I416" s="362"/>
      <c r="J416" s="363"/>
      <c r="K416" s="363"/>
      <c r="L416" s="208"/>
      <c r="M416" s="209"/>
      <c r="N416" s="106"/>
      <c r="O416" s="107" t="str">
        <f>IF(AND(tab_MD[[#This Row],[md_prf_erg]]&lt;&gt;"",tab_MD[[#This Row],[md_prf_bisher]]&gt;=0,tab_MD[[#This Row],[md_prf_zukunft]]&gt;=0),tab_MD[[#This Row],[md_prf_bisher]]+tab_MD[[#This Row],[md_prf_zukunft]],"")</f>
        <v/>
      </c>
      <c r="P416" s="297" t="str">
        <f>IF(tab_MD[[#This Row],[md_prf_erg]]="ja",tab_MD[[#This Row],[md_zuwf_bisher]],IF(tab_MD[[#This Row],[md_prf_erg]]="nein",0,IF(tab_MD[[#This Row],[md_prf_erg]]="teilweise",-1,"")))</f>
        <v/>
      </c>
      <c r="Q416" s="297" t="str">
        <f>IF(tab_MD[[#This Row],[md_prf_erg]]="ja",tab_MD[[#This Row],[md_zuwf_zukunft]],IF(tab_MD[[#This Row],[md_prf_erg]]="nein",0,IF(tab_MD[[#This Row],[md_prf_erg]]="teilweise",-1,"")))</f>
        <v/>
      </c>
      <c r="R416" s="110"/>
      <c r="S416" s="108" t="b">
        <f>AND(OR(AND(tab_MD[[#This Row],[md_zuwf_bisher]]="",tab_MD[[#This Row],[md_zuwf_zukunft]]=""),AND(OR(tab_MD[[#This Row],[md_zuwf_bisher]]&lt;&gt;"",tab_MD[[#This Row],[md_zuwf_zukunft]]&lt;&gt;""),tab_MD[[#This Row],[md_prf_erg]]&lt;&gt;"")),tab_MD[[#This Row],[md_prf_bisher]]&lt;&gt;-1,tab_MD[[#This Row],[md_prf_zukunft]]&lt;&gt;-1)</f>
        <v>1</v>
      </c>
      <c r="T416" s="219" t="str">
        <f>IF(tab_MD[[#This Row],[md_gegenstand]]&lt;&gt;"",IF(SUM(tab_MD[[#This Row],[md_kosten_bisher]:[md_zuwf_zukunft]])&gt;0,"ja","nein"),"")</f>
        <v/>
      </c>
    </row>
    <row r="417" spans="1:20" ht="48" hidden="1" customHeight="1" x14ac:dyDescent="0.3">
      <c r="A417" s="90">
        <f t="shared" si="7"/>
        <v>415</v>
      </c>
      <c r="B417" s="195" t="str">
        <f>IFERROR(IF(tab_MP[[#This Row],[mp_gegenstand]]&lt;&gt;"",tab_MP[[#This Row],[mp_gegenstand]],""),"")</f>
        <v/>
      </c>
      <c r="C417" s="196" t="str">
        <f>IFERROR(IF(tab_MP[[#This Row],[mp_kategorie]]&lt;&gt;"",tab_MP[[#This Row],[mp_kategorie]],""),"")</f>
        <v/>
      </c>
      <c r="D417" s="196" t="str">
        <f>IFERROR(IF(tab_MP[[#This Row],[mp_subkategorie]]&lt;&gt;"",tab_MP[[#This Row],[mp_subkategorie]],""),"")</f>
        <v/>
      </c>
      <c r="E417" s="196" t="str">
        <f>IFERROR(IF(tab_MP[[#This Row],[mp_ort]]&lt;&gt;"",tab_MP[[#This Row],[mp_ort]],""),"")</f>
        <v/>
      </c>
      <c r="F417" s="369" t="str">
        <f>IFERROR(IF(tab_MP[[#This Row],[mp_beschreibung]]&lt;&gt;"",tab_MP[[#This Row],[mp_beschreibung]],""),"")</f>
        <v/>
      </c>
      <c r="G417" s="315" t="str">
        <f>IFERROR(IF(tab_MP[[#This Row],[prf_mp_ges]]&lt;&gt;"",tab_MP[[#This Row],[prf_mp_ges]],""),"")</f>
        <v/>
      </c>
      <c r="H417" s="362"/>
      <c r="I417" s="362"/>
      <c r="J417" s="363"/>
      <c r="K417" s="363"/>
      <c r="L417" s="208"/>
      <c r="M417" s="209"/>
      <c r="N417" s="103"/>
      <c r="O417" s="104" t="str">
        <f>IF(AND(tab_MD[[#This Row],[md_prf_erg]]&lt;&gt;"",tab_MD[[#This Row],[md_prf_bisher]]&gt;=0,tab_MD[[#This Row],[md_prf_zukunft]]&gt;=0),tab_MD[[#This Row],[md_prf_bisher]]+tab_MD[[#This Row],[md_prf_zukunft]],"")</f>
        <v/>
      </c>
      <c r="P417" s="296" t="str">
        <f>IF(tab_MD[[#This Row],[md_prf_erg]]="ja",tab_MD[[#This Row],[md_zuwf_bisher]],IF(tab_MD[[#This Row],[md_prf_erg]]="nein",0,IF(tab_MD[[#This Row],[md_prf_erg]]="teilweise",-1,"")))</f>
        <v/>
      </c>
      <c r="Q417" s="296" t="str">
        <f>IF(tab_MD[[#This Row],[md_prf_erg]]="ja",tab_MD[[#This Row],[md_zuwf_zukunft]],IF(tab_MD[[#This Row],[md_prf_erg]]="nein",0,IF(tab_MD[[#This Row],[md_prf_erg]]="teilweise",-1,"")))</f>
        <v/>
      </c>
      <c r="R417" s="110"/>
      <c r="S417" s="109" t="b">
        <f>AND(OR(AND(tab_MD[[#This Row],[md_zuwf_bisher]]="",tab_MD[[#This Row],[md_zuwf_zukunft]]=""),AND(OR(tab_MD[[#This Row],[md_zuwf_bisher]]&lt;&gt;"",tab_MD[[#This Row],[md_zuwf_zukunft]]&lt;&gt;""),tab_MD[[#This Row],[md_prf_erg]]&lt;&gt;"")),tab_MD[[#This Row],[md_prf_bisher]]&lt;&gt;-1,tab_MD[[#This Row],[md_prf_zukunft]]&lt;&gt;-1)</f>
        <v>1</v>
      </c>
      <c r="T417" s="219" t="str">
        <f>IF(tab_MD[[#This Row],[md_gegenstand]]&lt;&gt;"",IF(SUM(tab_MD[[#This Row],[md_kosten_bisher]:[md_zuwf_zukunft]])&gt;0,"ja","nein"),"")</f>
        <v/>
      </c>
    </row>
    <row r="418" spans="1:20" ht="48" hidden="1" customHeight="1" x14ac:dyDescent="0.3">
      <c r="A418" s="90">
        <f t="shared" si="7"/>
        <v>416</v>
      </c>
      <c r="B418" s="195" t="str">
        <f>IFERROR(IF(tab_MP[[#This Row],[mp_gegenstand]]&lt;&gt;"",tab_MP[[#This Row],[mp_gegenstand]],""),"")</f>
        <v/>
      </c>
      <c r="C418" s="196" t="str">
        <f>IFERROR(IF(tab_MP[[#This Row],[mp_kategorie]]&lt;&gt;"",tab_MP[[#This Row],[mp_kategorie]],""),"")</f>
        <v/>
      </c>
      <c r="D418" s="196" t="str">
        <f>IFERROR(IF(tab_MP[[#This Row],[mp_subkategorie]]&lt;&gt;"",tab_MP[[#This Row],[mp_subkategorie]],""),"")</f>
        <v/>
      </c>
      <c r="E418" s="196" t="str">
        <f>IFERROR(IF(tab_MP[[#This Row],[mp_ort]]&lt;&gt;"",tab_MP[[#This Row],[mp_ort]],""),"")</f>
        <v/>
      </c>
      <c r="F418" s="369" t="str">
        <f>IFERROR(IF(tab_MP[[#This Row],[mp_beschreibung]]&lt;&gt;"",tab_MP[[#This Row],[mp_beschreibung]],""),"")</f>
        <v/>
      </c>
      <c r="G418" s="315" t="str">
        <f>IFERROR(IF(tab_MP[[#This Row],[prf_mp_ges]]&lt;&gt;"",tab_MP[[#This Row],[prf_mp_ges]],""),"")</f>
        <v/>
      </c>
      <c r="H418" s="362"/>
      <c r="I418" s="362"/>
      <c r="J418" s="363"/>
      <c r="K418" s="363"/>
      <c r="L418" s="208"/>
      <c r="M418" s="209"/>
      <c r="N418" s="106"/>
      <c r="O418" s="107" t="str">
        <f>IF(AND(tab_MD[[#This Row],[md_prf_erg]]&lt;&gt;"",tab_MD[[#This Row],[md_prf_bisher]]&gt;=0,tab_MD[[#This Row],[md_prf_zukunft]]&gt;=0),tab_MD[[#This Row],[md_prf_bisher]]+tab_MD[[#This Row],[md_prf_zukunft]],"")</f>
        <v/>
      </c>
      <c r="P418" s="297" t="str">
        <f>IF(tab_MD[[#This Row],[md_prf_erg]]="ja",tab_MD[[#This Row],[md_zuwf_bisher]],IF(tab_MD[[#This Row],[md_prf_erg]]="nein",0,IF(tab_MD[[#This Row],[md_prf_erg]]="teilweise",-1,"")))</f>
        <v/>
      </c>
      <c r="Q418" s="297" t="str">
        <f>IF(tab_MD[[#This Row],[md_prf_erg]]="ja",tab_MD[[#This Row],[md_zuwf_zukunft]],IF(tab_MD[[#This Row],[md_prf_erg]]="nein",0,IF(tab_MD[[#This Row],[md_prf_erg]]="teilweise",-1,"")))</f>
        <v/>
      </c>
      <c r="R418" s="110"/>
      <c r="S418" s="108" t="b">
        <f>AND(OR(AND(tab_MD[[#This Row],[md_zuwf_bisher]]="",tab_MD[[#This Row],[md_zuwf_zukunft]]=""),AND(OR(tab_MD[[#This Row],[md_zuwf_bisher]]&lt;&gt;"",tab_MD[[#This Row],[md_zuwf_zukunft]]&lt;&gt;""),tab_MD[[#This Row],[md_prf_erg]]&lt;&gt;"")),tab_MD[[#This Row],[md_prf_bisher]]&lt;&gt;-1,tab_MD[[#This Row],[md_prf_zukunft]]&lt;&gt;-1)</f>
        <v>1</v>
      </c>
      <c r="T418" s="219" t="str">
        <f>IF(tab_MD[[#This Row],[md_gegenstand]]&lt;&gt;"",IF(SUM(tab_MD[[#This Row],[md_kosten_bisher]:[md_zuwf_zukunft]])&gt;0,"ja","nein"),"")</f>
        <v/>
      </c>
    </row>
    <row r="419" spans="1:20" ht="48" hidden="1" customHeight="1" x14ac:dyDescent="0.3">
      <c r="A419" s="90">
        <f t="shared" si="7"/>
        <v>417</v>
      </c>
      <c r="B419" s="195" t="str">
        <f>IFERROR(IF(tab_MP[[#This Row],[mp_gegenstand]]&lt;&gt;"",tab_MP[[#This Row],[mp_gegenstand]],""),"")</f>
        <v/>
      </c>
      <c r="C419" s="196" t="str">
        <f>IFERROR(IF(tab_MP[[#This Row],[mp_kategorie]]&lt;&gt;"",tab_MP[[#This Row],[mp_kategorie]],""),"")</f>
        <v/>
      </c>
      <c r="D419" s="196" t="str">
        <f>IFERROR(IF(tab_MP[[#This Row],[mp_subkategorie]]&lt;&gt;"",tab_MP[[#This Row],[mp_subkategorie]],""),"")</f>
        <v/>
      </c>
      <c r="E419" s="196" t="str">
        <f>IFERROR(IF(tab_MP[[#This Row],[mp_ort]]&lt;&gt;"",tab_MP[[#This Row],[mp_ort]],""),"")</f>
        <v/>
      </c>
      <c r="F419" s="369" t="str">
        <f>IFERROR(IF(tab_MP[[#This Row],[mp_beschreibung]]&lt;&gt;"",tab_MP[[#This Row],[mp_beschreibung]],""),"")</f>
        <v/>
      </c>
      <c r="G419" s="315" t="str">
        <f>IFERROR(IF(tab_MP[[#This Row],[prf_mp_ges]]&lt;&gt;"",tab_MP[[#This Row],[prf_mp_ges]],""),"")</f>
        <v/>
      </c>
      <c r="H419" s="362"/>
      <c r="I419" s="362"/>
      <c r="J419" s="363"/>
      <c r="K419" s="363"/>
      <c r="L419" s="208"/>
      <c r="M419" s="209"/>
      <c r="N419" s="103"/>
      <c r="O419" s="104" t="str">
        <f>IF(AND(tab_MD[[#This Row],[md_prf_erg]]&lt;&gt;"",tab_MD[[#This Row],[md_prf_bisher]]&gt;=0,tab_MD[[#This Row],[md_prf_zukunft]]&gt;=0),tab_MD[[#This Row],[md_prf_bisher]]+tab_MD[[#This Row],[md_prf_zukunft]],"")</f>
        <v/>
      </c>
      <c r="P419" s="296" t="str">
        <f>IF(tab_MD[[#This Row],[md_prf_erg]]="ja",tab_MD[[#This Row],[md_zuwf_bisher]],IF(tab_MD[[#This Row],[md_prf_erg]]="nein",0,IF(tab_MD[[#This Row],[md_prf_erg]]="teilweise",-1,"")))</f>
        <v/>
      </c>
      <c r="Q419" s="296" t="str">
        <f>IF(tab_MD[[#This Row],[md_prf_erg]]="ja",tab_MD[[#This Row],[md_zuwf_zukunft]],IF(tab_MD[[#This Row],[md_prf_erg]]="nein",0,IF(tab_MD[[#This Row],[md_prf_erg]]="teilweise",-1,"")))</f>
        <v/>
      </c>
      <c r="R419" s="110"/>
      <c r="S419" s="109" t="b">
        <f>AND(OR(AND(tab_MD[[#This Row],[md_zuwf_bisher]]="",tab_MD[[#This Row],[md_zuwf_zukunft]]=""),AND(OR(tab_MD[[#This Row],[md_zuwf_bisher]]&lt;&gt;"",tab_MD[[#This Row],[md_zuwf_zukunft]]&lt;&gt;""),tab_MD[[#This Row],[md_prf_erg]]&lt;&gt;"")),tab_MD[[#This Row],[md_prf_bisher]]&lt;&gt;-1,tab_MD[[#This Row],[md_prf_zukunft]]&lt;&gt;-1)</f>
        <v>1</v>
      </c>
      <c r="T419" s="219" t="str">
        <f>IF(tab_MD[[#This Row],[md_gegenstand]]&lt;&gt;"",IF(SUM(tab_MD[[#This Row],[md_kosten_bisher]:[md_zuwf_zukunft]])&gt;0,"ja","nein"),"")</f>
        <v/>
      </c>
    </row>
    <row r="420" spans="1:20" ht="48" hidden="1" customHeight="1" x14ac:dyDescent="0.3">
      <c r="A420" s="90">
        <f t="shared" si="7"/>
        <v>418</v>
      </c>
      <c r="B420" s="195" t="str">
        <f>IFERROR(IF(tab_MP[[#This Row],[mp_gegenstand]]&lt;&gt;"",tab_MP[[#This Row],[mp_gegenstand]],""),"")</f>
        <v/>
      </c>
      <c r="C420" s="196" t="str">
        <f>IFERROR(IF(tab_MP[[#This Row],[mp_kategorie]]&lt;&gt;"",tab_MP[[#This Row],[mp_kategorie]],""),"")</f>
        <v/>
      </c>
      <c r="D420" s="196" t="str">
        <f>IFERROR(IF(tab_MP[[#This Row],[mp_subkategorie]]&lt;&gt;"",tab_MP[[#This Row],[mp_subkategorie]],""),"")</f>
        <v/>
      </c>
      <c r="E420" s="196" t="str">
        <f>IFERROR(IF(tab_MP[[#This Row],[mp_ort]]&lt;&gt;"",tab_MP[[#This Row],[mp_ort]],""),"")</f>
        <v/>
      </c>
      <c r="F420" s="369" t="str">
        <f>IFERROR(IF(tab_MP[[#This Row],[mp_beschreibung]]&lt;&gt;"",tab_MP[[#This Row],[mp_beschreibung]],""),"")</f>
        <v/>
      </c>
      <c r="G420" s="315" t="str">
        <f>IFERROR(IF(tab_MP[[#This Row],[prf_mp_ges]]&lt;&gt;"",tab_MP[[#This Row],[prf_mp_ges]],""),"")</f>
        <v/>
      </c>
      <c r="H420" s="362"/>
      <c r="I420" s="362"/>
      <c r="J420" s="363"/>
      <c r="K420" s="363"/>
      <c r="L420" s="208"/>
      <c r="M420" s="209"/>
      <c r="N420" s="106"/>
      <c r="O420" s="107" t="str">
        <f>IF(AND(tab_MD[[#This Row],[md_prf_erg]]&lt;&gt;"",tab_MD[[#This Row],[md_prf_bisher]]&gt;=0,tab_MD[[#This Row],[md_prf_zukunft]]&gt;=0),tab_MD[[#This Row],[md_prf_bisher]]+tab_MD[[#This Row],[md_prf_zukunft]],"")</f>
        <v/>
      </c>
      <c r="P420" s="297" t="str">
        <f>IF(tab_MD[[#This Row],[md_prf_erg]]="ja",tab_MD[[#This Row],[md_zuwf_bisher]],IF(tab_MD[[#This Row],[md_prf_erg]]="nein",0,IF(tab_MD[[#This Row],[md_prf_erg]]="teilweise",-1,"")))</f>
        <v/>
      </c>
      <c r="Q420" s="297" t="str">
        <f>IF(tab_MD[[#This Row],[md_prf_erg]]="ja",tab_MD[[#This Row],[md_zuwf_zukunft]],IF(tab_MD[[#This Row],[md_prf_erg]]="nein",0,IF(tab_MD[[#This Row],[md_prf_erg]]="teilweise",-1,"")))</f>
        <v/>
      </c>
      <c r="R420" s="110"/>
      <c r="S420" s="108" t="b">
        <f>AND(OR(AND(tab_MD[[#This Row],[md_zuwf_bisher]]="",tab_MD[[#This Row],[md_zuwf_zukunft]]=""),AND(OR(tab_MD[[#This Row],[md_zuwf_bisher]]&lt;&gt;"",tab_MD[[#This Row],[md_zuwf_zukunft]]&lt;&gt;""),tab_MD[[#This Row],[md_prf_erg]]&lt;&gt;"")),tab_MD[[#This Row],[md_prf_bisher]]&lt;&gt;-1,tab_MD[[#This Row],[md_prf_zukunft]]&lt;&gt;-1)</f>
        <v>1</v>
      </c>
      <c r="T420" s="219" t="str">
        <f>IF(tab_MD[[#This Row],[md_gegenstand]]&lt;&gt;"",IF(SUM(tab_MD[[#This Row],[md_kosten_bisher]:[md_zuwf_zukunft]])&gt;0,"ja","nein"),"")</f>
        <v/>
      </c>
    </row>
    <row r="421" spans="1:20" ht="48" hidden="1" customHeight="1" x14ac:dyDescent="0.3">
      <c r="A421" s="90">
        <f t="shared" si="7"/>
        <v>419</v>
      </c>
      <c r="B421" s="195" t="str">
        <f>IFERROR(IF(tab_MP[[#This Row],[mp_gegenstand]]&lt;&gt;"",tab_MP[[#This Row],[mp_gegenstand]],""),"")</f>
        <v/>
      </c>
      <c r="C421" s="196" t="str">
        <f>IFERROR(IF(tab_MP[[#This Row],[mp_kategorie]]&lt;&gt;"",tab_MP[[#This Row],[mp_kategorie]],""),"")</f>
        <v/>
      </c>
      <c r="D421" s="196" t="str">
        <f>IFERROR(IF(tab_MP[[#This Row],[mp_subkategorie]]&lt;&gt;"",tab_MP[[#This Row],[mp_subkategorie]],""),"")</f>
        <v/>
      </c>
      <c r="E421" s="196" t="str">
        <f>IFERROR(IF(tab_MP[[#This Row],[mp_ort]]&lt;&gt;"",tab_MP[[#This Row],[mp_ort]],""),"")</f>
        <v/>
      </c>
      <c r="F421" s="369" t="str">
        <f>IFERROR(IF(tab_MP[[#This Row],[mp_beschreibung]]&lt;&gt;"",tab_MP[[#This Row],[mp_beschreibung]],""),"")</f>
        <v/>
      </c>
      <c r="G421" s="315" t="str">
        <f>IFERROR(IF(tab_MP[[#This Row],[prf_mp_ges]]&lt;&gt;"",tab_MP[[#This Row],[prf_mp_ges]],""),"")</f>
        <v/>
      </c>
      <c r="H421" s="362"/>
      <c r="I421" s="362"/>
      <c r="J421" s="363"/>
      <c r="K421" s="363"/>
      <c r="L421" s="208"/>
      <c r="M421" s="209"/>
      <c r="N421" s="103"/>
      <c r="O421" s="104" t="str">
        <f>IF(AND(tab_MD[[#This Row],[md_prf_erg]]&lt;&gt;"",tab_MD[[#This Row],[md_prf_bisher]]&gt;=0,tab_MD[[#This Row],[md_prf_zukunft]]&gt;=0),tab_MD[[#This Row],[md_prf_bisher]]+tab_MD[[#This Row],[md_prf_zukunft]],"")</f>
        <v/>
      </c>
      <c r="P421" s="296" t="str">
        <f>IF(tab_MD[[#This Row],[md_prf_erg]]="ja",tab_MD[[#This Row],[md_zuwf_bisher]],IF(tab_MD[[#This Row],[md_prf_erg]]="nein",0,IF(tab_MD[[#This Row],[md_prf_erg]]="teilweise",-1,"")))</f>
        <v/>
      </c>
      <c r="Q421" s="296" t="str">
        <f>IF(tab_MD[[#This Row],[md_prf_erg]]="ja",tab_MD[[#This Row],[md_zuwf_zukunft]],IF(tab_MD[[#This Row],[md_prf_erg]]="nein",0,IF(tab_MD[[#This Row],[md_prf_erg]]="teilweise",-1,"")))</f>
        <v/>
      </c>
      <c r="R421" s="110"/>
      <c r="S421" s="109" t="b">
        <f>AND(OR(AND(tab_MD[[#This Row],[md_zuwf_bisher]]="",tab_MD[[#This Row],[md_zuwf_zukunft]]=""),AND(OR(tab_MD[[#This Row],[md_zuwf_bisher]]&lt;&gt;"",tab_MD[[#This Row],[md_zuwf_zukunft]]&lt;&gt;""),tab_MD[[#This Row],[md_prf_erg]]&lt;&gt;"")),tab_MD[[#This Row],[md_prf_bisher]]&lt;&gt;-1,tab_MD[[#This Row],[md_prf_zukunft]]&lt;&gt;-1)</f>
        <v>1</v>
      </c>
      <c r="T421" s="219" t="str">
        <f>IF(tab_MD[[#This Row],[md_gegenstand]]&lt;&gt;"",IF(SUM(tab_MD[[#This Row],[md_kosten_bisher]:[md_zuwf_zukunft]])&gt;0,"ja","nein"),"")</f>
        <v/>
      </c>
    </row>
    <row r="422" spans="1:20" ht="48" hidden="1" customHeight="1" x14ac:dyDescent="0.3">
      <c r="A422" s="90">
        <f t="shared" si="7"/>
        <v>420</v>
      </c>
      <c r="B422" s="195" t="str">
        <f>IFERROR(IF(tab_MP[[#This Row],[mp_gegenstand]]&lt;&gt;"",tab_MP[[#This Row],[mp_gegenstand]],""),"")</f>
        <v/>
      </c>
      <c r="C422" s="196" t="str">
        <f>IFERROR(IF(tab_MP[[#This Row],[mp_kategorie]]&lt;&gt;"",tab_MP[[#This Row],[mp_kategorie]],""),"")</f>
        <v/>
      </c>
      <c r="D422" s="196" t="str">
        <f>IFERROR(IF(tab_MP[[#This Row],[mp_subkategorie]]&lt;&gt;"",tab_MP[[#This Row],[mp_subkategorie]],""),"")</f>
        <v/>
      </c>
      <c r="E422" s="196" t="str">
        <f>IFERROR(IF(tab_MP[[#This Row],[mp_ort]]&lt;&gt;"",tab_MP[[#This Row],[mp_ort]],""),"")</f>
        <v/>
      </c>
      <c r="F422" s="369" t="str">
        <f>IFERROR(IF(tab_MP[[#This Row],[mp_beschreibung]]&lt;&gt;"",tab_MP[[#This Row],[mp_beschreibung]],""),"")</f>
        <v/>
      </c>
      <c r="G422" s="315" t="str">
        <f>IFERROR(IF(tab_MP[[#This Row],[prf_mp_ges]]&lt;&gt;"",tab_MP[[#This Row],[prf_mp_ges]],""),"")</f>
        <v/>
      </c>
      <c r="H422" s="362"/>
      <c r="I422" s="362"/>
      <c r="J422" s="363"/>
      <c r="K422" s="363"/>
      <c r="L422" s="208"/>
      <c r="M422" s="209"/>
      <c r="N422" s="106"/>
      <c r="O422" s="107" t="str">
        <f>IF(AND(tab_MD[[#This Row],[md_prf_erg]]&lt;&gt;"",tab_MD[[#This Row],[md_prf_bisher]]&gt;=0,tab_MD[[#This Row],[md_prf_zukunft]]&gt;=0),tab_MD[[#This Row],[md_prf_bisher]]+tab_MD[[#This Row],[md_prf_zukunft]],"")</f>
        <v/>
      </c>
      <c r="P422" s="297" t="str">
        <f>IF(tab_MD[[#This Row],[md_prf_erg]]="ja",tab_MD[[#This Row],[md_zuwf_bisher]],IF(tab_MD[[#This Row],[md_prf_erg]]="nein",0,IF(tab_MD[[#This Row],[md_prf_erg]]="teilweise",-1,"")))</f>
        <v/>
      </c>
      <c r="Q422" s="297" t="str">
        <f>IF(tab_MD[[#This Row],[md_prf_erg]]="ja",tab_MD[[#This Row],[md_zuwf_zukunft]],IF(tab_MD[[#This Row],[md_prf_erg]]="nein",0,IF(tab_MD[[#This Row],[md_prf_erg]]="teilweise",-1,"")))</f>
        <v/>
      </c>
      <c r="R422" s="110"/>
      <c r="S422" s="108" t="b">
        <f>AND(OR(AND(tab_MD[[#This Row],[md_zuwf_bisher]]="",tab_MD[[#This Row],[md_zuwf_zukunft]]=""),AND(OR(tab_MD[[#This Row],[md_zuwf_bisher]]&lt;&gt;"",tab_MD[[#This Row],[md_zuwf_zukunft]]&lt;&gt;""),tab_MD[[#This Row],[md_prf_erg]]&lt;&gt;"")),tab_MD[[#This Row],[md_prf_bisher]]&lt;&gt;-1,tab_MD[[#This Row],[md_prf_zukunft]]&lt;&gt;-1)</f>
        <v>1</v>
      </c>
      <c r="T422" s="219" t="str">
        <f>IF(tab_MD[[#This Row],[md_gegenstand]]&lt;&gt;"",IF(SUM(tab_MD[[#This Row],[md_kosten_bisher]:[md_zuwf_zukunft]])&gt;0,"ja","nein"),"")</f>
        <v/>
      </c>
    </row>
    <row r="423" spans="1:20" ht="48" hidden="1" customHeight="1" x14ac:dyDescent="0.3">
      <c r="A423" s="90">
        <f t="shared" si="7"/>
        <v>421</v>
      </c>
      <c r="B423" s="195" t="str">
        <f>IFERROR(IF(tab_MP[[#This Row],[mp_gegenstand]]&lt;&gt;"",tab_MP[[#This Row],[mp_gegenstand]],""),"")</f>
        <v/>
      </c>
      <c r="C423" s="196" t="str">
        <f>IFERROR(IF(tab_MP[[#This Row],[mp_kategorie]]&lt;&gt;"",tab_MP[[#This Row],[mp_kategorie]],""),"")</f>
        <v/>
      </c>
      <c r="D423" s="196" t="str">
        <f>IFERROR(IF(tab_MP[[#This Row],[mp_subkategorie]]&lt;&gt;"",tab_MP[[#This Row],[mp_subkategorie]],""),"")</f>
        <v/>
      </c>
      <c r="E423" s="196" t="str">
        <f>IFERROR(IF(tab_MP[[#This Row],[mp_ort]]&lt;&gt;"",tab_MP[[#This Row],[mp_ort]],""),"")</f>
        <v/>
      </c>
      <c r="F423" s="369" t="str">
        <f>IFERROR(IF(tab_MP[[#This Row],[mp_beschreibung]]&lt;&gt;"",tab_MP[[#This Row],[mp_beschreibung]],""),"")</f>
        <v/>
      </c>
      <c r="G423" s="315" t="str">
        <f>IFERROR(IF(tab_MP[[#This Row],[prf_mp_ges]]&lt;&gt;"",tab_MP[[#This Row],[prf_mp_ges]],""),"")</f>
        <v/>
      </c>
      <c r="H423" s="362"/>
      <c r="I423" s="362"/>
      <c r="J423" s="363"/>
      <c r="K423" s="363"/>
      <c r="L423" s="208"/>
      <c r="M423" s="209"/>
      <c r="N423" s="103"/>
      <c r="O423" s="104" t="str">
        <f>IF(AND(tab_MD[[#This Row],[md_prf_erg]]&lt;&gt;"",tab_MD[[#This Row],[md_prf_bisher]]&gt;=0,tab_MD[[#This Row],[md_prf_zukunft]]&gt;=0),tab_MD[[#This Row],[md_prf_bisher]]+tab_MD[[#This Row],[md_prf_zukunft]],"")</f>
        <v/>
      </c>
      <c r="P423" s="296" t="str">
        <f>IF(tab_MD[[#This Row],[md_prf_erg]]="ja",tab_MD[[#This Row],[md_zuwf_bisher]],IF(tab_MD[[#This Row],[md_prf_erg]]="nein",0,IF(tab_MD[[#This Row],[md_prf_erg]]="teilweise",-1,"")))</f>
        <v/>
      </c>
      <c r="Q423" s="296" t="str">
        <f>IF(tab_MD[[#This Row],[md_prf_erg]]="ja",tab_MD[[#This Row],[md_zuwf_zukunft]],IF(tab_MD[[#This Row],[md_prf_erg]]="nein",0,IF(tab_MD[[#This Row],[md_prf_erg]]="teilweise",-1,"")))</f>
        <v/>
      </c>
      <c r="R423" s="110"/>
      <c r="S423" s="109" t="b">
        <f>AND(OR(AND(tab_MD[[#This Row],[md_zuwf_bisher]]="",tab_MD[[#This Row],[md_zuwf_zukunft]]=""),AND(OR(tab_MD[[#This Row],[md_zuwf_bisher]]&lt;&gt;"",tab_MD[[#This Row],[md_zuwf_zukunft]]&lt;&gt;""),tab_MD[[#This Row],[md_prf_erg]]&lt;&gt;"")),tab_MD[[#This Row],[md_prf_bisher]]&lt;&gt;-1,tab_MD[[#This Row],[md_prf_zukunft]]&lt;&gt;-1)</f>
        <v>1</v>
      </c>
      <c r="T423" s="219" t="str">
        <f>IF(tab_MD[[#This Row],[md_gegenstand]]&lt;&gt;"",IF(SUM(tab_MD[[#This Row],[md_kosten_bisher]:[md_zuwf_zukunft]])&gt;0,"ja","nein"),"")</f>
        <v/>
      </c>
    </row>
    <row r="424" spans="1:20" ht="48" hidden="1" customHeight="1" x14ac:dyDescent="0.3">
      <c r="A424" s="90">
        <f t="shared" si="7"/>
        <v>422</v>
      </c>
      <c r="B424" s="195" t="str">
        <f>IFERROR(IF(tab_MP[[#This Row],[mp_gegenstand]]&lt;&gt;"",tab_MP[[#This Row],[mp_gegenstand]],""),"")</f>
        <v/>
      </c>
      <c r="C424" s="196" t="str">
        <f>IFERROR(IF(tab_MP[[#This Row],[mp_kategorie]]&lt;&gt;"",tab_MP[[#This Row],[mp_kategorie]],""),"")</f>
        <v/>
      </c>
      <c r="D424" s="196" t="str">
        <f>IFERROR(IF(tab_MP[[#This Row],[mp_subkategorie]]&lt;&gt;"",tab_MP[[#This Row],[mp_subkategorie]],""),"")</f>
        <v/>
      </c>
      <c r="E424" s="196" t="str">
        <f>IFERROR(IF(tab_MP[[#This Row],[mp_ort]]&lt;&gt;"",tab_MP[[#This Row],[mp_ort]],""),"")</f>
        <v/>
      </c>
      <c r="F424" s="369" t="str">
        <f>IFERROR(IF(tab_MP[[#This Row],[mp_beschreibung]]&lt;&gt;"",tab_MP[[#This Row],[mp_beschreibung]],""),"")</f>
        <v/>
      </c>
      <c r="G424" s="315" t="str">
        <f>IFERROR(IF(tab_MP[[#This Row],[prf_mp_ges]]&lt;&gt;"",tab_MP[[#This Row],[prf_mp_ges]],""),"")</f>
        <v/>
      </c>
      <c r="H424" s="362"/>
      <c r="I424" s="362"/>
      <c r="J424" s="363"/>
      <c r="K424" s="363"/>
      <c r="L424" s="208"/>
      <c r="M424" s="209"/>
      <c r="N424" s="106"/>
      <c r="O424" s="107" t="str">
        <f>IF(AND(tab_MD[[#This Row],[md_prf_erg]]&lt;&gt;"",tab_MD[[#This Row],[md_prf_bisher]]&gt;=0,tab_MD[[#This Row],[md_prf_zukunft]]&gt;=0),tab_MD[[#This Row],[md_prf_bisher]]+tab_MD[[#This Row],[md_prf_zukunft]],"")</f>
        <v/>
      </c>
      <c r="P424" s="297" t="str">
        <f>IF(tab_MD[[#This Row],[md_prf_erg]]="ja",tab_MD[[#This Row],[md_zuwf_bisher]],IF(tab_MD[[#This Row],[md_prf_erg]]="nein",0,IF(tab_MD[[#This Row],[md_prf_erg]]="teilweise",-1,"")))</f>
        <v/>
      </c>
      <c r="Q424" s="297" t="str">
        <f>IF(tab_MD[[#This Row],[md_prf_erg]]="ja",tab_MD[[#This Row],[md_zuwf_zukunft]],IF(tab_MD[[#This Row],[md_prf_erg]]="nein",0,IF(tab_MD[[#This Row],[md_prf_erg]]="teilweise",-1,"")))</f>
        <v/>
      </c>
      <c r="R424" s="110"/>
      <c r="S424" s="108" t="b">
        <f>AND(OR(AND(tab_MD[[#This Row],[md_zuwf_bisher]]="",tab_MD[[#This Row],[md_zuwf_zukunft]]=""),AND(OR(tab_MD[[#This Row],[md_zuwf_bisher]]&lt;&gt;"",tab_MD[[#This Row],[md_zuwf_zukunft]]&lt;&gt;""),tab_MD[[#This Row],[md_prf_erg]]&lt;&gt;"")),tab_MD[[#This Row],[md_prf_bisher]]&lt;&gt;-1,tab_MD[[#This Row],[md_prf_zukunft]]&lt;&gt;-1)</f>
        <v>1</v>
      </c>
      <c r="T424" s="219" t="str">
        <f>IF(tab_MD[[#This Row],[md_gegenstand]]&lt;&gt;"",IF(SUM(tab_MD[[#This Row],[md_kosten_bisher]:[md_zuwf_zukunft]])&gt;0,"ja","nein"),"")</f>
        <v/>
      </c>
    </row>
    <row r="425" spans="1:20" ht="48" hidden="1" customHeight="1" x14ac:dyDescent="0.3">
      <c r="A425" s="90">
        <f t="shared" si="7"/>
        <v>423</v>
      </c>
      <c r="B425" s="195" t="str">
        <f>IFERROR(IF(tab_MP[[#This Row],[mp_gegenstand]]&lt;&gt;"",tab_MP[[#This Row],[mp_gegenstand]],""),"")</f>
        <v/>
      </c>
      <c r="C425" s="196" t="str">
        <f>IFERROR(IF(tab_MP[[#This Row],[mp_kategorie]]&lt;&gt;"",tab_MP[[#This Row],[mp_kategorie]],""),"")</f>
        <v/>
      </c>
      <c r="D425" s="196" t="str">
        <f>IFERROR(IF(tab_MP[[#This Row],[mp_subkategorie]]&lt;&gt;"",tab_MP[[#This Row],[mp_subkategorie]],""),"")</f>
        <v/>
      </c>
      <c r="E425" s="196" t="str">
        <f>IFERROR(IF(tab_MP[[#This Row],[mp_ort]]&lt;&gt;"",tab_MP[[#This Row],[mp_ort]],""),"")</f>
        <v/>
      </c>
      <c r="F425" s="369" t="str">
        <f>IFERROR(IF(tab_MP[[#This Row],[mp_beschreibung]]&lt;&gt;"",tab_MP[[#This Row],[mp_beschreibung]],""),"")</f>
        <v/>
      </c>
      <c r="G425" s="315" t="str">
        <f>IFERROR(IF(tab_MP[[#This Row],[prf_mp_ges]]&lt;&gt;"",tab_MP[[#This Row],[prf_mp_ges]],""),"")</f>
        <v/>
      </c>
      <c r="H425" s="362"/>
      <c r="I425" s="362"/>
      <c r="J425" s="363"/>
      <c r="K425" s="363"/>
      <c r="L425" s="208"/>
      <c r="M425" s="209"/>
      <c r="N425" s="103"/>
      <c r="O425" s="104" t="str">
        <f>IF(AND(tab_MD[[#This Row],[md_prf_erg]]&lt;&gt;"",tab_MD[[#This Row],[md_prf_bisher]]&gt;=0,tab_MD[[#This Row],[md_prf_zukunft]]&gt;=0),tab_MD[[#This Row],[md_prf_bisher]]+tab_MD[[#This Row],[md_prf_zukunft]],"")</f>
        <v/>
      </c>
      <c r="P425" s="296" t="str">
        <f>IF(tab_MD[[#This Row],[md_prf_erg]]="ja",tab_MD[[#This Row],[md_zuwf_bisher]],IF(tab_MD[[#This Row],[md_prf_erg]]="nein",0,IF(tab_MD[[#This Row],[md_prf_erg]]="teilweise",-1,"")))</f>
        <v/>
      </c>
      <c r="Q425" s="296" t="str">
        <f>IF(tab_MD[[#This Row],[md_prf_erg]]="ja",tab_MD[[#This Row],[md_zuwf_zukunft]],IF(tab_MD[[#This Row],[md_prf_erg]]="nein",0,IF(tab_MD[[#This Row],[md_prf_erg]]="teilweise",-1,"")))</f>
        <v/>
      </c>
      <c r="R425" s="110"/>
      <c r="S425" s="109" t="b">
        <f>AND(OR(AND(tab_MD[[#This Row],[md_zuwf_bisher]]="",tab_MD[[#This Row],[md_zuwf_zukunft]]=""),AND(OR(tab_MD[[#This Row],[md_zuwf_bisher]]&lt;&gt;"",tab_MD[[#This Row],[md_zuwf_zukunft]]&lt;&gt;""),tab_MD[[#This Row],[md_prf_erg]]&lt;&gt;"")),tab_MD[[#This Row],[md_prf_bisher]]&lt;&gt;-1,tab_MD[[#This Row],[md_prf_zukunft]]&lt;&gt;-1)</f>
        <v>1</v>
      </c>
      <c r="T425" s="219" t="str">
        <f>IF(tab_MD[[#This Row],[md_gegenstand]]&lt;&gt;"",IF(SUM(tab_MD[[#This Row],[md_kosten_bisher]:[md_zuwf_zukunft]])&gt;0,"ja","nein"),"")</f>
        <v/>
      </c>
    </row>
    <row r="426" spans="1:20" ht="48" hidden="1" customHeight="1" x14ac:dyDescent="0.3">
      <c r="A426" s="90">
        <f t="shared" si="7"/>
        <v>424</v>
      </c>
      <c r="B426" s="195" t="str">
        <f>IFERROR(IF(tab_MP[[#This Row],[mp_gegenstand]]&lt;&gt;"",tab_MP[[#This Row],[mp_gegenstand]],""),"")</f>
        <v/>
      </c>
      <c r="C426" s="196" t="str">
        <f>IFERROR(IF(tab_MP[[#This Row],[mp_kategorie]]&lt;&gt;"",tab_MP[[#This Row],[mp_kategorie]],""),"")</f>
        <v/>
      </c>
      <c r="D426" s="196" t="str">
        <f>IFERROR(IF(tab_MP[[#This Row],[mp_subkategorie]]&lt;&gt;"",tab_MP[[#This Row],[mp_subkategorie]],""),"")</f>
        <v/>
      </c>
      <c r="E426" s="196" t="str">
        <f>IFERROR(IF(tab_MP[[#This Row],[mp_ort]]&lt;&gt;"",tab_MP[[#This Row],[mp_ort]],""),"")</f>
        <v/>
      </c>
      <c r="F426" s="369" t="str">
        <f>IFERROR(IF(tab_MP[[#This Row],[mp_beschreibung]]&lt;&gt;"",tab_MP[[#This Row],[mp_beschreibung]],""),"")</f>
        <v/>
      </c>
      <c r="G426" s="315" t="str">
        <f>IFERROR(IF(tab_MP[[#This Row],[prf_mp_ges]]&lt;&gt;"",tab_MP[[#This Row],[prf_mp_ges]],""),"")</f>
        <v/>
      </c>
      <c r="H426" s="362"/>
      <c r="I426" s="362"/>
      <c r="J426" s="363"/>
      <c r="K426" s="363"/>
      <c r="L426" s="208"/>
      <c r="M426" s="209"/>
      <c r="N426" s="106"/>
      <c r="O426" s="107" t="str">
        <f>IF(AND(tab_MD[[#This Row],[md_prf_erg]]&lt;&gt;"",tab_MD[[#This Row],[md_prf_bisher]]&gt;=0,tab_MD[[#This Row],[md_prf_zukunft]]&gt;=0),tab_MD[[#This Row],[md_prf_bisher]]+tab_MD[[#This Row],[md_prf_zukunft]],"")</f>
        <v/>
      </c>
      <c r="P426" s="297" t="str">
        <f>IF(tab_MD[[#This Row],[md_prf_erg]]="ja",tab_MD[[#This Row],[md_zuwf_bisher]],IF(tab_MD[[#This Row],[md_prf_erg]]="nein",0,IF(tab_MD[[#This Row],[md_prf_erg]]="teilweise",-1,"")))</f>
        <v/>
      </c>
      <c r="Q426" s="297" t="str">
        <f>IF(tab_MD[[#This Row],[md_prf_erg]]="ja",tab_MD[[#This Row],[md_zuwf_zukunft]],IF(tab_MD[[#This Row],[md_prf_erg]]="nein",0,IF(tab_MD[[#This Row],[md_prf_erg]]="teilweise",-1,"")))</f>
        <v/>
      </c>
      <c r="R426" s="110"/>
      <c r="S426" s="108" t="b">
        <f>AND(OR(AND(tab_MD[[#This Row],[md_zuwf_bisher]]="",tab_MD[[#This Row],[md_zuwf_zukunft]]=""),AND(OR(tab_MD[[#This Row],[md_zuwf_bisher]]&lt;&gt;"",tab_MD[[#This Row],[md_zuwf_zukunft]]&lt;&gt;""),tab_MD[[#This Row],[md_prf_erg]]&lt;&gt;"")),tab_MD[[#This Row],[md_prf_bisher]]&lt;&gt;-1,tab_MD[[#This Row],[md_prf_zukunft]]&lt;&gt;-1)</f>
        <v>1</v>
      </c>
      <c r="T426" s="219" t="str">
        <f>IF(tab_MD[[#This Row],[md_gegenstand]]&lt;&gt;"",IF(SUM(tab_MD[[#This Row],[md_kosten_bisher]:[md_zuwf_zukunft]])&gt;0,"ja","nein"),"")</f>
        <v/>
      </c>
    </row>
    <row r="427" spans="1:20" ht="48" hidden="1" customHeight="1" x14ac:dyDescent="0.3">
      <c r="A427" s="90">
        <f t="shared" si="7"/>
        <v>425</v>
      </c>
      <c r="B427" s="195" t="str">
        <f>IFERROR(IF(tab_MP[[#This Row],[mp_gegenstand]]&lt;&gt;"",tab_MP[[#This Row],[mp_gegenstand]],""),"")</f>
        <v/>
      </c>
      <c r="C427" s="196" t="str">
        <f>IFERROR(IF(tab_MP[[#This Row],[mp_kategorie]]&lt;&gt;"",tab_MP[[#This Row],[mp_kategorie]],""),"")</f>
        <v/>
      </c>
      <c r="D427" s="196" t="str">
        <f>IFERROR(IF(tab_MP[[#This Row],[mp_subkategorie]]&lt;&gt;"",tab_MP[[#This Row],[mp_subkategorie]],""),"")</f>
        <v/>
      </c>
      <c r="E427" s="196" t="str">
        <f>IFERROR(IF(tab_MP[[#This Row],[mp_ort]]&lt;&gt;"",tab_MP[[#This Row],[mp_ort]],""),"")</f>
        <v/>
      </c>
      <c r="F427" s="369" t="str">
        <f>IFERROR(IF(tab_MP[[#This Row],[mp_beschreibung]]&lt;&gt;"",tab_MP[[#This Row],[mp_beschreibung]],""),"")</f>
        <v/>
      </c>
      <c r="G427" s="315" t="str">
        <f>IFERROR(IF(tab_MP[[#This Row],[prf_mp_ges]]&lt;&gt;"",tab_MP[[#This Row],[prf_mp_ges]],""),"")</f>
        <v/>
      </c>
      <c r="H427" s="362"/>
      <c r="I427" s="362"/>
      <c r="J427" s="363"/>
      <c r="K427" s="363"/>
      <c r="L427" s="208"/>
      <c r="M427" s="209"/>
      <c r="N427" s="103"/>
      <c r="O427" s="104" t="str">
        <f>IF(AND(tab_MD[[#This Row],[md_prf_erg]]&lt;&gt;"",tab_MD[[#This Row],[md_prf_bisher]]&gt;=0,tab_MD[[#This Row],[md_prf_zukunft]]&gt;=0),tab_MD[[#This Row],[md_prf_bisher]]+tab_MD[[#This Row],[md_prf_zukunft]],"")</f>
        <v/>
      </c>
      <c r="P427" s="296" t="str">
        <f>IF(tab_MD[[#This Row],[md_prf_erg]]="ja",tab_MD[[#This Row],[md_zuwf_bisher]],IF(tab_MD[[#This Row],[md_prf_erg]]="nein",0,IF(tab_MD[[#This Row],[md_prf_erg]]="teilweise",-1,"")))</f>
        <v/>
      </c>
      <c r="Q427" s="296" t="str">
        <f>IF(tab_MD[[#This Row],[md_prf_erg]]="ja",tab_MD[[#This Row],[md_zuwf_zukunft]],IF(tab_MD[[#This Row],[md_prf_erg]]="nein",0,IF(tab_MD[[#This Row],[md_prf_erg]]="teilweise",-1,"")))</f>
        <v/>
      </c>
      <c r="R427" s="110"/>
      <c r="S427" s="109" t="b">
        <f>AND(OR(AND(tab_MD[[#This Row],[md_zuwf_bisher]]="",tab_MD[[#This Row],[md_zuwf_zukunft]]=""),AND(OR(tab_MD[[#This Row],[md_zuwf_bisher]]&lt;&gt;"",tab_MD[[#This Row],[md_zuwf_zukunft]]&lt;&gt;""),tab_MD[[#This Row],[md_prf_erg]]&lt;&gt;"")),tab_MD[[#This Row],[md_prf_bisher]]&lt;&gt;-1,tab_MD[[#This Row],[md_prf_zukunft]]&lt;&gt;-1)</f>
        <v>1</v>
      </c>
      <c r="T427" s="219" t="str">
        <f>IF(tab_MD[[#This Row],[md_gegenstand]]&lt;&gt;"",IF(SUM(tab_MD[[#This Row],[md_kosten_bisher]:[md_zuwf_zukunft]])&gt;0,"ja","nein"),"")</f>
        <v/>
      </c>
    </row>
    <row r="428" spans="1:20" ht="48" hidden="1" customHeight="1" x14ac:dyDescent="0.3">
      <c r="A428" s="90">
        <f t="shared" si="7"/>
        <v>426</v>
      </c>
      <c r="B428" s="195" t="str">
        <f>IFERROR(IF(tab_MP[[#This Row],[mp_gegenstand]]&lt;&gt;"",tab_MP[[#This Row],[mp_gegenstand]],""),"")</f>
        <v/>
      </c>
      <c r="C428" s="196" t="str">
        <f>IFERROR(IF(tab_MP[[#This Row],[mp_kategorie]]&lt;&gt;"",tab_MP[[#This Row],[mp_kategorie]],""),"")</f>
        <v/>
      </c>
      <c r="D428" s="196" t="str">
        <f>IFERROR(IF(tab_MP[[#This Row],[mp_subkategorie]]&lt;&gt;"",tab_MP[[#This Row],[mp_subkategorie]],""),"")</f>
        <v/>
      </c>
      <c r="E428" s="196" t="str">
        <f>IFERROR(IF(tab_MP[[#This Row],[mp_ort]]&lt;&gt;"",tab_MP[[#This Row],[mp_ort]],""),"")</f>
        <v/>
      </c>
      <c r="F428" s="369" t="str">
        <f>IFERROR(IF(tab_MP[[#This Row],[mp_beschreibung]]&lt;&gt;"",tab_MP[[#This Row],[mp_beschreibung]],""),"")</f>
        <v/>
      </c>
      <c r="G428" s="315" t="str">
        <f>IFERROR(IF(tab_MP[[#This Row],[prf_mp_ges]]&lt;&gt;"",tab_MP[[#This Row],[prf_mp_ges]],""),"")</f>
        <v/>
      </c>
      <c r="H428" s="362"/>
      <c r="I428" s="362"/>
      <c r="J428" s="363"/>
      <c r="K428" s="363"/>
      <c r="L428" s="208"/>
      <c r="M428" s="209"/>
      <c r="N428" s="106"/>
      <c r="O428" s="107" t="str">
        <f>IF(AND(tab_MD[[#This Row],[md_prf_erg]]&lt;&gt;"",tab_MD[[#This Row],[md_prf_bisher]]&gt;=0,tab_MD[[#This Row],[md_prf_zukunft]]&gt;=0),tab_MD[[#This Row],[md_prf_bisher]]+tab_MD[[#This Row],[md_prf_zukunft]],"")</f>
        <v/>
      </c>
      <c r="P428" s="297" t="str">
        <f>IF(tab_MD[[#This Row],[md_prf_erg]]="ja",tab_MD[[#This Row],[md_zuwf_bisher]],IF(tab_MD[[#This Row],[md_prf_erg]]="nein",0,IF(tab_MD[[#This Row],[md_prf_erg]]="teilweise",-1,"")))</f>
        <v/>
      </c>
      <c r="Q428" s="297" t="str">
        <f>IF(tab_MD[[#This Row],[md_prf_erg]]="ja",tab_MD[[#This Row],[md_zuwf_zukunft]],IF(tab_MD[[#This Row],[md_prf_erg]]="nein",0,IF(tab_MD[[#This Row],[md_prf_erg]]="teilweise",-1,"")))</f>
        <v/>
      </c>
      <c r="R428" s="110"/>
      <c r="S428" s="108" t="b">
        <f>AND(OR(AND(tab_MD[[#This Row],[md_zuwf_bisher]]="",tab_MD[[#This Row],[md_zuwf_zukunft]]=""),AND(OR(tab_MD[[#This Row],[md_zuwf_bisher]]&lt;&gt;"",tab_MD[[#This Row],[md_zuwf_zukunft]]&lt;&gt;""),tab_MD[[#This Row],[md_prf_erg]]&lt;&gt;"")),tab_MD[[#This Row],[md_prf_bisher]]&lt;&gt;-1,tab_MD[[#This Row],[md_prf_zukunft]]&lt;&gt;-1)</f>
        <v>1</v>
      </c>
      <c r="T428" s="219" t="str">
        <f>IF(tab_MD[[#This Row],[md_gegenstand]]&lt;&gt;"",IF(SUM(tab_MD[[#This Row],[md_kosten_bisher]:[md_zuwf_zukunft]])&gt;0,"ja","nein"),"")</f>
        <v/>
      </c>
    </row>
    <row r="429" spans="1:20" ht="48" hidden="1" customHeight="1" x14ac:dyDescent="0.3">
      <c r="A429" s="90">
        <f t="shared" si="7"/>
        <v>427</v>
      </c>
      <c r="B429" s="195" t="str">
        <f>IFERROR(IF(tab_MP[[#This Row],[mp_gegenstand]]&lt;&gt;"",tab_MP[[#This Row],[mp_gegenstand]],""),"")</f>
        <v/>
      </c>
      <c r="C429" s="196" t="str">
        <f>IFERROR(IF(tab_MP[[#This Row],[mp_kategorie]]&lt;&gt;"",tab_MP[[#This Row],[mp_kategorie]],""),"")</f>
        <v/>
      </c>
      <c r="D429" s="196" t="str">
        <f>IFERROR(IF(tab_MP[[#This Row],[mp_subkategorie]]&lt;&gt;"",tab_MP[[#This Row],[mp_subkategorie]],""),"")</f>
        <v/>
      </c>
      <c r="E429" s="196" t="str">
        <f>IFERROR(IF(tab_MP[[#This Row],[mp_ort]]&lt;&gt;"",tab_MP[[#This Row],[mp_ort]],""),"")</f>
        <v/>
      </c>
      <c r="F429" s="369" t="str">
        <f>IFERROR(IF(tab_MP[[#This Row],[mp_beschreibung]]&lt;&gt;"",tab_MP[[#This Row],[mp_beschreibung]],""),"")</f>
        <v/>
      </c>
      <c r="G429" s="315" t="str">
        <f>IFERROR(IF(tab_MP[[#This Row],[prf_mp_ges]]&lt;&gt;"",tab_MP[[#This Row],[prf_mp_ges]],""),"")</f>
        <v/>
      </c>
      <c r="H429" s="362"/>
      <c r="I429" s="362"/>
      <c r="J429" s="363"/>
      <c r="K429" s="363"/>
      <c r="L429" s="208"/>
      <c r="M429" s="209"/>
      <c r="N429" s="103"/>
      <c r="O429" s="104" t="str">
        <f>IF(AND(tab_MD[[#This Row],[md_prf_erg]]&lt;&gt;"",tab_MD[[#This Row],[md_prf_bisher]]&gt;=0,tab_MD[[#This Row],[md_prf_zukunft]]&gt;=0),tab_MD[[#This Row],[md_prf_bisher]]+tab_MD[[#This Row],[md_prf_zukunft]],"")</f>
        <v/>
      </c>
      <c r="P429" s="296" t="str">
        <f>IF(tab_MD[[#This Row],[md_prf_erg]]="ja",tab_MD[[#This Row],[md_zuwf_bisher]],IF(tab_MD[[#This Row],[md_prf_erg]]="nein",0,IF(tab_MD[[#This Row],[md_prf_erg]]="teilweise",-1,"")))</f>
        <v/>
      </c>
      <c r="Q429" s="296" t="str">
        <f>IF(tab_MD[[#This Row],[md_prf_erg]]="ja",tab_MD[[#This Row],[md_zuwf_zukunft]],IF(tab_MD[[#This Row],[md_prf_erg]]="nein",0,IF(tab_MD[[#This Row],[md_prf_erg]]="teilweise",-1,"")))</f>
        <v/>
      </c>
      <c r="R429" s="110"/>
      <c r="S429" s="109" t="b">
        <f>AND(OR(AND(tab_MD[[#This Row],[md_zuwf_bisher]]="",tab_MD[[#This Row],[md_zuwf_zukunft]]=""),AND(OR(tab_MD[[#This Row],[md_zuwf_bisher]]&lt;&gt;"",tab_MD[[#This Row],[md_zuwf_zukunft]]&lt;&gt;""),tab_MD[[#This Row],[md_prf_erg]]&lt;&gt;"")),tab_MD[[#This Row],[md_prf_bisher]]&lt;&gt;-1,tab_MD[[#This Row],[md_prf_zukunft]]&lt;&gt;-1)</f>
        <v>1</v>
      </c>
      <c r="T429" s="219" t="str">
        <f>IF(tab_MD[[#This Row],[md_gegenstand]]&lt;&gt;"",IF(SUM(tab_MD[[#This Row],[md_kosten_bisher]:[md_zuwf_zukunft]])&gt;0,"ja","nein"),"")</f>
        <v/>
      </c>
    </row>
    <row r="430" spans="1:20" ht="48" hidden="1" customHeight="1" x14ac:dyDescent="0.3">
      <c r="A430" s="90">
        <f t="shared" si="7"/>
        <v>428</v>
      </c>
      <c r="B430" s="195" t="str">
        <f>IFERROR(IF(tab_MP[[#This Row],[mp_gegenstand]]&lt;&gt;"",tab_MP[[#This Row],[mp_gegenstand]],""),"")</f>
        <v/>
      </c>
      <c r="C430" s="196" t="str">
        <f>IFERROR(IF(tab_MP[[#This Row],[mp_kategorie]]&lt;&gt;"",tab_MP[[#This Row],[mp_kategorie]],""),"")</f>
        <v/>
      </c>
      <c r="D430" s="196" t="str">
        <f>IFERROR(IF(tab_MP[[#This Row],[mp_subkategorie]]&lt;&gt;"",tab_MP[[#This Row],[mp_subkategorie]],""),"")</f>
        <v/>
      </c>
      <c r="E430" s="196" t="str">
        <f>IFERROR(IF(tab_MP[[#This Row],[mp_ort]]&lt;&gt;"",tab_MP[[#This Row],[mp_ort]],""),"")</f>
        <v/>
      </c>
      <c r="F430" s="369" t="str">
        <f>IFERROR(IF(tab_MP[[#This Row],[mp_beschreibung]]&lt;&gt;"",tab_MP[[#This Row],[mp_beschreibung]],""),"")</f>
        <v/>
      </c>
      <c r="G430" s="315" t="str">
        <f>IFERROR(IF(tab_MP[[#This Row],[prf_mp_ges]]&lt;&gt;"",tab_MP[[#This Row],[prf_mp_ges]],""),"")</f>
        <v/>
      </c>
      <c r="H430" s="362"/>
      <c r="I430" s="362"/>
      <c r="J430" s="363"/>
      <c r="K430" s="363"/>
      <c r="L430" s="208"/>
      <c r="M430" s="209"/>
      <c r="N430" s="106"/>
      <c r="O430" s="107" t="str">
        <f>IF(AND(tab_MD[[#This Row],[md_prf_erg]]&lt;&gt;"",tab_MD[[#This Row],[md_prf_bisher]]&gt;=0,tab_MD[[#This Row],[md_prf_zukunft]]&gt;=0),tab_MD[[#This Row],[md_prf_bisher]]+tab_MD[[#This Row],[md_prf_zukunft]],"")</f>
        <v/>
      </c>
      <c r="P430" s="297" t="str">
        <f>IF(tab_MD[[#This Row],[md_prf_erg]]="ja",tab_MD[[#This Row],[md_zuwf_bisher]],IF(tab_MD[[#This Row],[md_prf_erg]]="nein",0,IF(tab_MD[[#This Row],[md_prf_erg]]="teilweise",-1,"")))</f>
        <v/>
      </c>
      <c r="Q430" s="297" t="str">
        <f>IF(tab_MD[[#This Row],[md_prf_erg]]="ja",tab_MD[[#This Row],[md_zuwf_zukunft]],IF(tab_MD[[#This Row],[md_prf_erg]]="nein",0,IF(tab_MD[[#This Row],[md_prf_erg]]="teilweise",-1,"")))</f>
        <v/>
      </c>
      <c r="R430" s="110"/>
      <c r="S430" s="108" t="b">
        <f>AND(OR(AND(tab_MD[[#This Row],[md_zuwf_bisher]]="",tab_MD[[#This Row],[md_zuwf_zukunft]]=""),AND(OR(tab_MD[[#This Row],[md_zuwf_bisher]]&lt;&gt;"",tab_MD[[#This Row],[md_zuwf_zukunft]]&lt;&gt;""),tab_MD[[#This Row],[md_prf_erg]]&lt;&gt;"")),tab_MD[[#This Row],[md_prf_bisher]]&lt;&gt;-1,tab_MD[[#This Row],[md_prf_zukunft]]&lt;&gt;-1)</f>
        <v>1</v>
      </c>
      <c r="T430" s="219" t="str">
        <f>IF(tab_MD[[#This Row],[md_gegenstand]]&lt;&gt;"",IF(SUM(tab_MD[[#This Row],[md_kosten_bisher]:[md_zuwf_zukunft]])&gt;0,"ja","nein"),"")</f>
        <v/>
      </c>
    </row>
    <row r="431" spans="1:20" ht="48" hidden="1" customHeight="1" x14ac:dyDescent="0.3">
      <c r="A431" s="90">
        <f t="shared" si="7"/>
        <v>429</v>
      </c>
      <c r="B431" s="195" t="str">
        <f>IFERROR(IF(tab_MP[[#This Row],[mp_gegenstand]]&lt;&gt;"",tab_MP[[#This Row],[mp_gegenstand]],""),"")</f>
        <v/>
      </c>
      <c r="C431" s="196" t="str">
        <f>IFERROR(IF(tab_MP[[#This Row],[mp_kategorie]]&lt;&gt;"",tab_MP[[#This Row],[mp_kategorie]],""),"")</f>
        <v/>
      </c>
      <c r="D431" s="196" t="str">
        <f>IFERROR(IF(tab_MP[[#This Row],[mp_subkategorie]]&lt;&gt;"",tab_MP[[#This Row],[mp_subkategorie]],""),"")</f>
        <v/>
      </c>
      <c r="E431" s="196" t="str">
        <f>IFERROR(IF(tab_MP[[#This Row],[mp_ort]]&lt;&gt;"",tab_MP[[#This Row],[mp_ort]],""),"")</f>
        <v/>
      </c>
      <c r="F431" s="369" t="str">
        <f>IFERROR(IF(tab_MP[[#This Row],[mp_beschreibung]]&lt;&gt;"",tab_MP[[#This Row],[mp_beschreibung]],""),"")</f>
        <v/>
      </c>
      <c r="G431" s="315" t="str">
        <f>IFERROR(IF(tab_MP[[#This Row],[prf_mp_ges]]&lt;&gt;"",tab_MP[[#This Row],[prf_mp_ges]],""),"")</f>
        <v/>
      </c>
      <c r="H431" s="362"/>
      <c r="I431" s="362"/>
      <c r="J431" s="363"/>
      <c r="K431" s="363"/>
      <c r="L431" s="208"/>
      <c r="M431" s="209"/>
      <c r="N431" s="103"/>
      <c r="O431" s="104" t="str">
        <f>IF(AND(tab_MD[[#This Row],[md_prf_erg]]&lt;&gt;"",tab_MD[[#This Row],[md_prf_bisher]]&gt;=0,tab_MD[[#This Row],[md_prf_zukunft]]&gt;=0),tab_MD[[#This Row],[md_prf_bisher]]+tab_MD[[#This Row],[md_prf_zukunft]],"")</f>
        <v/>
      </c>
      <c r="P431" s="296" t="str">
        <f>IF(tab_MD[[#This Row],[md_prf_erg]]="ja",tab_MD[[#This Row],[md_zuwf_bisher]],IF(tab_MD[[#This Row],[md_prf_erg]]="nein",0,IF(tab_MD[[#This Row],[md_prf_erg]]="teilweise",-1,"")))</f>
        <v/>
      </c>
      <c r="Q431" s="296" t="str">
        <f>IF(tab_MD[[#This Row],[md_prf_erg]]="ja",tab_MD[[#This Row],[md_zuwf_zukunft]],IF(tab_MD[[#This Row],[md_prf_erg]]="nein",0,IF(tab_MD[[#This Row],[md_prf_erg]]="teilweise",-1,"")))</f>
        <v/>
      </c>
      <c r="R431" s="110"/>
      <c r="S431" s="109" t="b">
        <f>AND(OR(AND(tab_MD[[#This Row],[md_zuwf_bisher]]="",tab_MD[[#This Row],[md_zuwf_zukunft]]=""),AND(OR(tab_MD[[#This Row],[md_zuwf_bisher]]&lt;&gt;"",tab_MD[[#This Row],[md_zuwf_zukunft]]&lt;&gt;""),tab_MD[[#This Row],[md_prf_erg]]&lt;&gt;"")),tab_MD[[#This Row],[md_prf_bisher]]&lt;&gt;-1,tab_MD[[#This Row],[md_prf_zukunft]]&lt;&gt;-1)</f>
        <v>1</v>
      </c>
      <c r="T431" s="219" t="str">
        <f>IF(tab_MD[[#This Row],[md_gegenstand]]&lt;&gt;"",IF(SUM(tab_MD[[#This Row],[md_kosten_bisher]:[md_zuwf_zukunft]])&gt;0,"ja","nein"),"")</f>
        <v/>
      </c>
    </row>
    <row r="432" spans="1:20" ht="48" hidden="1" customHeight="1" x14ac:dyDescent="0.3">
      <c r="A432" s="90">
        <f t="shared" si="7"/>
        <v>430</v>
      </c>
      <c r="B432" s="195" t="str">
        <f>IFERROR(IF(tab_MP[[#This Row],[mp_gegenstand]]&lt;&gt;"",tab_MP[[#This Row],[mp_gegenstand]],""),"")</f>
        <v/>
      </c>
      <c r="C432" s="196" t="str">
        <f>IFERROR(IF(tab_MP[[#This Row],[mp_kategorie]]&lt;&gt;"",tab_MP[[#This Row],[mp_kategorie]],""),"")</f>
        <v/>
      </c>
      <c r="D432" s="196" t="str">
        <f>IFERROR(IF(tab_MP[[#This Row],[mp_subkategorie]]&lt;&gt;"",tab_MP[[#This Row],[mp_subkategorie]],""),"")</f>
        <v/>
      </c>
      <c r="E432" s="196" t="str">
        <f>IFERROR(IF(tab_MP[[#This Row],[mp_ort]]&lt;&gt;"",tab_MP[[#This Row],[mp_ort]],""),"")</f>
        <v/>
      </c>
      <c r="F432" s="369" t="str">
        <f>IFERROR(IF(tab_MP[[#This Row],[mp_beschreibung]]&lt;&gt;"",tab_MP[[#This Row],[mp_beschreibung]],""),"")</f>
        <v/>
      </c>
      <c r="G432" s="315" t="str">
        <f>IFERROR(IF(tab_MP[[#This Row],[prf_mp_ges]]&lt;&gt;"",tab_MP[[#This Row],[prf_mp_ges]],""),"")</f>
        <v/>
      </c>
      <c r="H432" s="362"/>
      <c r="I432" s="362"/>
      <c r="J432" s="363"/>
      <c r="K432" s="363"/>
      <c r="L432" s="208"/>
      <c r="M432" s="209"/>
      <c r="N432" s="106"/>
      <c r="O432" s="107" t="str">
        <f>IF(AND(tab_MD[[#This Row],[md_prf_erg]]&lt;&gt;"",tab_MD[[#This Row],[md_prf_bisher]]&gt;=0,tab_MD[[#This Row],[md_prf_zukunft]]&gt;=0),tab_MD[[#This Row],[md_prf_bisher]]+tab_MD[[#This Row],[md_prf_zukunft]],"")</f>
        <v/>
      </c>
      <c r="P432" s="297" t="str">
        <f>IF(tab_MD[[#This Row],[md_prf_erg]]="ja",tab_MD[[#This Row],[md_zuwf_bisher]],IF(tab_MD[[#This Row],[md_prf_erg]]="nein",0,IF(tab_MD[[#This Row],[md_prf_erg]]="teilweise",-1,"")))</f>
        <v/>
      </c>
      <c r="Q432" s="297" t="str">
        <f>IF(tab_MD[[#This Row],[md_prf_erg]]="ja",tab_MD[[#This Row],[md_zuwf_zukunft]],IF(tab_MD[[#This Row],[md_prf_erg]]="nein",0,IF(tab_MD[[#This Row],[md_prf_erg]]="teilweise",-1,"")))</f>
        <v/>
      </c>
      <c r="R432" s="110"/>
      <c r="S432" s="108" t="b">
        <f>AND(OR(AND(tab_MD[[#This Row],[md_zuwf_bisher]]="",tab_MD[[#This Row],[md_zuwf_zukunft]]=""),AND(OR(tab_MD[[#This Row],[md_zuwf_bisher]]&lt;&gt;"",tab_MD[[#This Row],[md_zuwf_zukunft]]&lt;&gt;""),tab_MD[[#This Row],[md_prf_erg]]&lt;&gt;"")),tab_MD[[#This Row],[md_prf_bisher]]&lt;&gt;-1,tab_MD[[#This Row],[md_prf_zukunft]]&lt;&gt;-1)</f>
        <v>1</v>
      </c>
      <c r="T432" s="219" t="str">
        <f>IF(tab_MD[[#This Row],[md_gegenstand]]&lt;&gt;"",IF(SUM(tab_MD[[#This Row],[md_kosten_bisher]:[md_zuwf_zukunft]])&gt;0,"ja","nein"),"")</f>
        <v/>
      </c>
    </row>
    <row r="433" spans="1:20" ht="48" hidden="1" customHeight="1" x14ac:dyDescent="0.3">
      <c r="A433" s="90">
        <f t="shared" si="7"/>
        <v>431</v>
      </c>
      <c r="B433" s="195" t="str">
        <f>IFERROR(IF(tab_MP[[#This Row],[mp_gegenstand]]&lt;&gt;"",tab_MP[[#This Row],[mp_gegenstand]],""),"")</f>
        <v/>
      </c>
      <c r="C433" s="196" t="str">
        <f>IFERROR(IF(tab_MP[[#This Row],[mp_kategorie]]&lt;&gt;"",tab_MP[[#This Row],[mp_kategorie]],""),"")</f>
        <v/>
      </c>
      <c r="D433" s="196" t="str">
        <f>IFERROR(IF(tab_MP[[#This Row],[mp_subkategorie]]&lt;&gt;"",tab_MP[[#This Row],[mp_subkategorie]],""),"")</f>
        <v/>
      </c>
      <c r="E433" s="196" t="str">
        <f>IFERROR(IF(tab_MP[[#This Row],[mp_ort]]&lt;&gt;"",tab_MP[[#This Row],[mp_ort]],""),"")</f>
        <v/>
      </c>
      <c r="F433" s="369" t="str">
        <f>IFERROR(IF(tab_MP[[#This Row],[mp_beschreibung]]&lt;&gt;"",tab_MP[[#This Row],[mp_beschreibung]],""),"")</f>
        <v/>
      </c>
      <c r="G433" s="315" t="str">
        <f>IFERROR(IF(tab_MP[[#This Row],[prf_mp_ges]]&lt;&gt;"",tab_MP[[#This Row],[prf_mp_ges]],""),"")</f>
        <v/>
      </c>
      <c r="H433" s="362"/>
      <c r="I433" s="362"/>
      <c r="J433" s="363"/>
      <c r="K433" s="363"/>
      <c r="L433" s="208"/>
      <c r="M433" s="209"/>
      <c r="N433" s="103"/>
      <c r="O433" s="104" t="str">
        <f>IF(AND(tab_MD[[#This Row],[md_prf_erg]]&lt;&gt;"",tab_MD[[#This Row],[md_prf_bisher]]&gt;=0,tab_MD[[#This Row],[md_prf_zukunft]]&gt;=0),tab_MD[[#This Row],[md_prf_bisher]]+tab_MD[[#This Row],[md_prf_zukunft]],"")</f>
        <v/>
      </c>
      <c r="P433" s="296" t="str">
        <f>IF(tab_MD[[#This Row],[md_prf_erg]]="ja",tab_MD[[#This Row],[md_zuwf_bisher]],IF(tab_MD[[#This Row],[md_prf_erg]]="nein",0,IF(tab_MD[[#This Row],[md_prf_erg]]="teilweise",-1,"")))</f>
        <v/>
      </c>
      <c r="Q433" s="296" t="str">
        <f>IF(tab_MD[[#This Row],[md_prf_erg]]="ja",tab_MD[[#This Row],[md_zuwf_zukunft]],IF(tab_MD[[#This Row],[md_prf_erg]]="nein",0,IF(tab_MD[[#This Row],[md_prf_erg]]="teilweise",-1,"")))</f>
        <v/>
      </c>
      <c r="R433" s="110"/>
      <c r="S433" s="109" t="b">
        <f>AND(OR(AND(tab_MD[[#This Row],[md_zuwf_bisher]]="",tab_MD[[#This Row],[md_zuwf_zukunft]]=""),AND(OR(tab_MD[[#This Row],[md_zuwf_bisher]]&lt;&gt;"",tab_MD[[#This Row],[md_zuwf_zukunft]]&lt;&gt;""),tab_MD[[#This Row],[md_prf_erg]]&lt;&gt;"")),tab_MD[[#This Row],[md_prf_bisher]]&lt;&gt;-1,tab_MD[[#This Row],[md_prf_zukunft]]&lt;&gt;-1)</f>
        <v>1</v>
      </c>
      <c r="T433" s="219" t="str">
        <f>IF(tab_MD[[#This Row],[md_gegenstand]]&lt;&gt;"",IF(SUM(tab_MD[[#This Row],[md_kosten_bisher]:[md_zuwf_zukunft]])&gt;0,"ja","nein"),"")</f>
        <v/>
      </c>
    </row>
    <row r="434" spans="1:20" ht="48" hidden="1" customHeight="1" x14ac:dyDescent="0.3">
      <c r="A434" s="90">
        <f t="shared" si="7"/>
        <v>432</v>
      </c>
      <c r="B434" s="195" t="str">
        <f>IFERROR(IF(tab_MP[[#This Row],[mp_gegenstand]]&lt;&gt;"",tab_MP[[#This Row],[mp_gegenstand]],""),"")</f>
        <v/>
      </c>
      <c r="C434" s="196" t="str">
        <f>IFERROR(IF(tab_MP[[#This Row],[mp_kategorie]]&lt;&gt;"",tab_MP[[#This Row],[mp_kategorie]],""),"")</f>
        <v/>
      </c>
      <c r="D434" s="196" t="str">
        <f>IFERROR(IF(tab_MP[[#This Row],[mp_subkategorie]]&lt;&gt;"",tab_MP[[#This Row],[mp_subkategorie]],""),"")</f>
        <v/>
      </c>
      <c r="E434" s="196" t="str">
        <f>IFERROR(IF(tab_MP[[#This Row],[mp_ort]]&lt;&gt;"",tab_MP[[#This Row],[mp_ort]],""),"")</f>
        <v/>
      </c>
      <c r="F434" s="369" t="str">
        <f>IFERROR(IF(tab_MP[[#This Row],[mp_beschreibung]]&lt;&gt;"",tab_MP[[#This Row],[mp_beschreibung]],""),"")</f>
        <v/>
      </c>
      <c r="G434" s="315" t="str">
        <f>IFERROR(IF(tab_MP[[#This Row],[prf_mp_ges]]&lt;&gt;"",tab_MP[[#This Row],[prf_mp_ges]],""),"")</f>
        <v/>
      </c>
      <c r="H434" s="362"/>
      <c r="I434" s="362"/>
      <c r="J434" s="363"/>
      <c r="K434" s="363"/>
      <c r="L434" s="208"/>
      <c r="M434" s="209"/>
      <c r="N434" s="106"/>
      <c r="O434" s="107" t="str">
        <f>IF(AND(tab_MD[[#This Row],[md_prf_erg]]&lt;&gt;"",tab_MD[[#This Row],[md_prf_bisher]]&gt;=0,tab_MD[[#This Row],[md_prf_zukunft]]&gt;=0),tab_MD[[#This Row],[md_prf_bisher]]+tab_MD[[#This Row],[md_prf_zukunft]],"")</f>
        <v/>
      </c>
      <c r="P434" s="297" t="str">
        <f>IF(tab_MD[[#This Row],[md_prf_erg]]="ja",tab_MD[[#This Row],[md_zuwf_bisher]],IF(tab_MD[[#This Row],[md_prf_erg]]="nein",0,IF(tab_MD[[#This Row],[md_prf_erg]]="teilweise",-1,"")))</f>
        <v/>
      </c>
      <c r="Q434" s="297" t="str">
        <f>IF(tab_MD[[#This Row],[md_prf_erg]]="ja",tab_MD[[#This Row],[md_zuwf_zukunft]],IF(tab_MD[[#This Row],[md_prf_erg]]="nein",0,IF(tab_MD[[#This Row],[md_prf_erg]]="teilweise",-1,"")))</f>
        <v/>
      </c>
      <c r="R434" s="110"/>
      <c r="S434" s="108" t="b">
        <f>AND(OR(AND(tab_MD[[#This Row],[md_zuwf_bisher]]="",tab_MD[[#This Row],[md_zuwf_zukunft]]=""),AND(OR(tab_MD[[#This Row],[md_zuwf_bisher]]&lt;&gt;"",tab_MD[[#This Row],[md_zuwf_zukunft]]&lt;&gt;""),tab_MD[[#This Row],[md_prf_erg]]&lt;&gt;"")),tab_MD[[#This Row],[md_prf_bisher]]&lt;&gt;-1,tab_MD[[#This Row],[md_prf_zukunft]]&lt;&gt;-1)</f>
        <v>1</v>
      </c>
      <c r="T434" s="219" t="str">
        <f>IF(tab_MD[[#This Row],[md_gegenstand]]&lt;&gt;"",IF(SUM(tab_MD[[#This Row],[md_kosten_bisher]:[md_zuwf_zukunft]])&gt;0,"ja","nein"),"")</f>
        <v/>
      </c>
    </row>
    <row r="435" spans="1:20" ht="48" hidden="1" customHeight="1" x14ac:dyDescent="0.3">
      <c r="A435" s="90">
        <f t="shared" si="7"/>
        <v>433</v>
      </c>
      <c r="B435" s="195" t="str">
        <f>IFERROR(IF(tab_MP[[#This Row],[mp_gegenstand]]&lt;&gt;"",tab_MP[[#This Row],[mp_gegenstand]],""),"")</f>
        <v/>
      </c>
      <c r="C435" s="196" t="str">
        <f>IFERROR(IF(tab_MP[[#This Row],[mp_kategorie]]&lt;&gt;"",tab_MP[[#This Row],[mp_kategorie]],""),"")</f>
        <v/>
      </c>
      <c r="D435" s="196" t="str">
        <f>IFERROR(IF(tab_MP[[#This Row],[mp_subkategorie]]&lt;&gt;"",tab_MP[[#This Row],[mp_subkategorie]],""),"")</f>
        <v/>
      </c>
      <c r="E435" s="196" t="str">
        <f>IFERROR(IF(tab_MP[[#This Row],[mp_ort]]&lt;&gt;"",tab_MP[[#This Row],[mp_ort]],""),"")</f>
        <v/>
      </c>
      <c r="F435" s="369" t="str">
        <f>IFERROR(IF(tab_MP[[#This Row],[mp_beschreibung]]&lt;&gt;"",tab_MP[[#This Row],[mp_beschreibung]],""),"")</f>
        <v/>
      </c>
      <c r="G435" s="315" t="str">
        <f>IFERROR(IF(tab_MP[[#This Row],[prf_mp_ges]]&lt;&gt;"",tab_MP[[#This Row],[prf_mp_ges]],""),"")</f>
        <v/>
      </c>
      <c r="H435" s="362"/>
      <c r="I435" s="362"/>
      <c r="J435" s="363"/>
      <c r="K435" s="363"/>
      <c r="L435" s="208"/>
      <c r="M435" s="209"/>
      <c r="N435" s="103"/>
      <c r="O435" s="104" t="str">
        <f>IF(AND(tab_MD[[#This Row],[md_prf_erg]]&lt;&gt;"",tab_MD[[#This Row],[md_prf_bisher]]&gt;=0,tab_MD[[#This Row],[md_prf_zukunft]]&gt;=0),tab_MD[[#This Row],[md_prf_bisher]]+tab_MD[[#This Row],[md_prf_zukunft]],"")</f>
        <v/>
      </c>
      <c r="P435" s="296" t="str">
        <f>IF(tab_MD[[#This Row],[md_prf_erg]]="ja",tab_MD[[#This Row],[md_zuwf_bisher]],IF(tab_MD[[#This Row],[md_prf_erg]]="nein",0,IF(tab_MD[[#This Row],[md_prf_erg]]="teilweise",-1,"")))</f>
        <v/>
      </c>
      <c r="Q435" s="296" t="str">
        <f>IF(tab_MD[[#This Row],[md_prf_erg]]="ja",tab_MD[[#This Row],[md_zuwf_zukunft]],IF(tab_MD[[#This Row],[md_prf_erg]]="nein",0,IF(tab_MD[[#This Row],[md_prf_erg]]="teilweise",-1,"")))</f>
        <v/>
      </c>
      <c r="R435" s="110"/>
      <c r="S435" s="109" t="b">
        <f>AND(OR(AND(tab_MD[[#This Row],[md_zuwf_bisher]]="",tab_MD[[#This Row],[md_zuwf_zukunft]]=""),AND(OR(tab_MD[[#This Row],[md_zuwf_bisher]]&lt;&gt;"",tab_MD[[#This Row],[md_zuwf_zukunft]]&lt;&gt;""),tab_MD[[#This Row],[md_prf_erg]]&lt;&gt;"")),tab_MD[[#This Row],[md_prf_bisher]]&lt;&gt;-1,tab_MD[[#This Row],[md_prf_zukunft]]&lt;&gt;-1)</f>
        <v>1</v>
      </c>
      <c r="T435" s="219" t="str">
        <f>IF(tab_MD[[#This Row],[md_gegenstand]]&lt;&gt;"",IF(SUM(tab_MD[[#This Row],[md_kosten_bisher]:[md_zuwf_zukunft]])&gt;0,"ja","nein"),"")</f>
        <v/>
      </c>
    </row>
    <row r="436" spans="1:20" ht="48" hidden="1" customHeight="1" x14ac:dyDescent="0.3">
      <c r="A436" s="90">
        <f t="shared" si="7"/>
        <v>434</v>
      </c>
      <c r="B436" s="195" t="str">
        <f>IFERROR(IF(tab_MP[[#This Row],[mp_gegenstand]]&lt;&gt;"",tab_MP[[#This Row],[mp_gegenstand]],""),"")</f>
        <v/>
      </c>
      <c r="C436" s="196" t="str">
        <f>IFERROR(IF(tab_MP[[#This Row],[mp_kategorie]]&lt;&gt;"",tab_MP[[#This Row],[mp_kategorie]],""),"")</f>
        <v/>
      </c>
      <c r="D436" s="196" t="str">
        <f>IFERROR(IF(tab_MP[[#This Row],[mp_subkategorie]]&lt;&gt;"",tab_MP[[#This Row],[mp_subkategorie]],""),"")</f>
        <v/>
      </c>
      <c r="E436" s="196" t="str">
        <f>IFERROR(IF(tab_MP[[#This Row],[mp_ort]]&lt;&gt;"",tab_MP[[#This Row],[mp_ort]],""),"")</f>
        <v/>
      </c>
      <c r="F436" s="369" t="str">
        <f>IFERROR(IF(tab_MP[[#This Row],[mp_beschreibung]]&lt;&gt;"",tab_MP[[#This Row],[mp_beschreibung]],""),"")</f>
        <v/>
      </c>
      <c r="G436" s="315" t="str">
        <f>IFERROR(IF(tab_MP[[#This Row],[prf_mp_ges]]&lt;&gt;"",tab_MP[[#This Row],[prf_mp_ges]],""),"")</f>
        <v/>
      </c>
      <c r="H436" s="362"/>
      <c r="I436" s="362"/>
      <c r="J436" s="363"/>
      <c r="K436" s="363"/>
      <c r="L436" s="208"/>
      <c r="M436" s="209"/>
      <c r="N436" s="106"/>
      <c r="O436" s="107" t="str">
        <f>IF(AND(tab_MD[[#This Row],[md_prf_erg]]&lt;&gt;"",tab_MD[[#This Row],[md_prf_bisher]]&gt;=0,tab_MD[[#This Row],[md_prf_zukunft]]&gt;=0),tab_MD[[#This Row],[md_prf_bisher]]+tab_MD[[#This Row],[md_prf_zukunft]],"")</f>
        <v/>
      </c>
      <c r="P436" s="297" t="str">
        <f>IF(tab_MD[[#This Row],[md_prf_erg]]="ja",tab_MD[[#This Row],[md_zuwf_bisher]],IF(tab_MD[[#This Row],[md_prf_erg]]="nein",0,IF(tab_MD[[#This Row],[md_prf_erg]]="teilweise",-1,"")))</f>
        <v/>
      </c>
      <c r="Q436" s="297" t="str">
        <f>IF(tab_MD[[#This Row],[md_prf_erg]]="ja",tab_MD[[#This Row],[md_zuwf_zukunft]],IF(tab_MD[[#This Row],[md_prf_erg]]="nein",0,IF(tab_MD[[#This Row],[md_prf_erg]]="teilweise",-1,"")))</f>
        <v/>
      </c>
      <c r="R436" s="110"/>
      <c r="S436" s="108" t="b">
        <f>AND(OR(AND(tab_MD[[#This Row],[md_zuwf_bisher]]="",tab_MD[[#This Row],[md_zuwf_zukunft]]=""),AND(OR(tab_MD[[#This Row],[md_zuwf_bisher]]&lt;&gt;"",tab_MD[[#This Row],[md_zuwf_zukunft]]&lt;&gt;""),tab_MD[[#This Row],[md_prf_erg]]&lt;&gt;"")),tab_MD[[#This Row],[md_prf_bisher]]&lt;&gt;-1,tab_MD[[#This Row],[md_prf_zukunft]]&lt;&gt;-1)</f>
        <v>1</v>
      </c>
      <c r="T436" s="219" t="str">
        <f>IF(tab_MD[[#This Row],[md_gegenstand]]&lt;&gt;"",IF(SUM(tab_MD[[#This Row],[md_kosten_bisher]:[md_zuwf_zukunft]])&gt;0,"ja","nein"),"")</f>
        <v/>
      </c>
    </row>
    <row r="437" spans="1:20" ht="48" hidden="1" customHeight="1" x14ac:dyDescent="0.3">
      <c r="A437" s="90">
        <f t="shared" si="7"/>
        <v>435</v>
      </c>
      <c r="B437" s="195" t="str">
        <f>IFERROR(IF(tab_MP[[#This Row],[mp_gegenstand]]&lt;&gt;"",tab_MP[[#This Row],[mp_gegenstand]],""),"")</f>
        <v/>
      </c>
      <c r="C437" s="196" t="str">
        <f>IFERROR(IF(tab_MP[[#This Row],[mp_kategorie]]&lt;&gt;"",tab_MP[[#This Row],[mp_kategorie]],""),"")</f>
        <v/>
      </c>
      <c r="D437" s="196" t="str">
        <f>IFERROR(IF(tab_MP[[#This Row],[mp_subkategorie]]&lt;&gt;"",tab_MP[[#This Row],[mp_subkategorie]],""),"")</f>
        <v/>
      </c>
      <c r="E437" s="196" t="str">
        <f>IFERROR(IF(tab_MP[[#This Row],[mp_ort]]&lt;&gt;"",tab_MP[[#This Row],[mp_ort]],""),"")</f>
        <v/>
      </c>
      <c r="F437" s="369" t="str">
        <f>IFERROR(IF(tab_MP[[#This Row],[mp_beschreibung]]&lt;&gt;"",tab_MP[[#This Row],[mp_beschreibung]],""),"")</f>
        <v/>
      </c>
      <c r="G437" s="315" t="str">
        <f>IFERROR(IF(tab_MP[[#This Row],[prf_mp_ges]]&lt;&gt;"",tab_MP[[#This Row],[prf_mp_ges]],""),"")</f>
        <v/>
      </c>
      <c r="H437" s="362"/>
      <c r="I437" s="362"/>
      <c r="J437" s="363"/>
      <c r="K437" s="363"/>
      <c r="L437" s="208"/>
      <c r="M437" s="209"/>
      <c r="N437" s="103"/>
      <c r="O437" s="104" t="str">
        <f>IF(AND(tab_MD[[#This Row],[md_prf_erg]]&lt;&gt;"",tab_MD[[#This Row],[md_prf_bisher]]&gt;=0,tab_MD[[#This Row],[md_prf_zukunft]]&gt;=0),tab_MD[[#This Row],[md_prf_bisher]]+tab_MD[[#This Row],[md_prf_zukunft]],"")</f>
        <v/>
      </c>
      <c r="P437" s="296" t="str">
        <f>IF(tab_MD[[#This Row],[md_prf_erg]]="ja",tab_MD[[#This Row],[md_zuwf_bisher]],IF(tab_MD[[#This Row],[md_prf_erg]]="nein",0,IF(tab_MD[[#This Row],[md_prf_erg]]="teilweise",-1,"")))</f>
        <v/>
      </c>
      <c r="Q437" s="296" t="str">
        <f>IF(tab_MD[[#This Row],[md_prf_erg]]="ja",tab_MD[[#This Row],[md_zuwf_zukunft]],IF(tab_MD[[#This Row],[md_prf_erg]]="nein",0,IF(tab_MD[[#This Row],[md_prf_erg]]="teilweise",-1,"")))</f>
        <v/>
      </c>
      <c r="R437" s="110"/>
      <c r="S437" s="109" t="b">
        <f>AND(OR(AND(tab_MD[[#This Row],[md_zuwf_bisher]]="",tab_MD[[#This Row],[md_zuwf_zukunft]]=""),AND(OR(tab_MD[[#This Row],[md_zuwf_bisher]]&lt;&gt;"",tab_MD[[#This Row],[md_zuwf_zukunft]]&lt;&gt;""),tab_MD[[#This Row],[md_prf_erg]]&lt;&gt;"")),tab_MD[[#This Row],[md_prf_bisher]]&lt;&gt;-1,tab_MD[[#This Row],[md_prf_zukunft]]&lt;&gt;-1)</f>
        <v>1</v>
      </c>
      <c r="T437" s="219" t="str">
        <f>IF(tab_MD[[#This Row],[md_gegenstand]]&lt;&gt;"",IF(SUM(tab_MD[[#This Row],[md_kosten_bisher]:[md_zuwf_zukunft]])&gt;0,"ja","nein"),"")</f>
        <v/>
      </c>
    </row>
    <row r="438" spans="1:20" ht="48" hidden="1" customHeight="1" x14ac:dyDescent="0.3">
      <c r="A438" s="90">
        <f t="shared" si="7"/>
        <v>436</v>
      </c>
      <c r="B438" s="195" t="str">
        <f>IFERROR(IF(tab_MP[[#This Row],[mp_gegenstand]]&lt;&gt;"",tab_MP[[#This Row],[mp_gegenstand]],""),"")</f>
        <v/>
      </c>
      <c r="C438" s="196" t="str">
        <f>IFERROR(IF(tab_MP[[#This Row],[mp_kategorie]]&lt;&gt;"",tab_MP[[#This Row],[mp_kategorie]],""),"")</f>
        <v/>
      </c>
      <c r="D438" s="196" t="str">
        <f>IFERROR(IF(tab_MP[[#This Row],[mp_subkategorie]]&lt;&gt;"",tab_MP[[#This Row],[mp_subkategorie]],""),"")</f>
        <v/>
      </c>
      <c r="E438" s="196" t="str">
        <f>IFERROR(IF(tab_MP[[#This Row],[mp_ort]]&lt;&gt;"",tab_MP[[#This Row],[mp_ort]],""),"")</f>
        <v/>
      </c>
      <c r="F438" s="369" t="str">
        <f>IFERROR(IF(tab_MP[[#This Row],[mp_beschreibung]]&lt;&gt;"",tab_MP[[#This Row],[mp_beschreibung]],""),"")</f>
        <v/>
      </c>
      <c r="G438" s="315" t="str">
        <f>IFERROR(IF(tab_MP[[#This Row],[prf_mp_ges]]&lt;&gt;"",tab_MP[[#This Row],[prf_mp_ges]],""),"")</f>
        <v/>
      </c>
      <c r="H438" s="362"/>
      <c r="I438" s="362"/>
      <c r="J438" s="363"/>
      <c r="K438" s="363"/>
      <c r="L438" s="208"/>
      <c r="M438" s="209"/>
      <c r="N438" s="106"/>
      <c r="O438" s="107" t="str">
        <f>IF(AND(tab_MD[[#This Row],[md_prf_erg]]&lt;&gt;"",tab_MD[[#This Row],[md_prf_bisher]]&gt;=0,tab_MD[[#This Row],[md_prf_zukunft]]&gt;=0),tab_MD[[#This Row],[md_prf_bisher]]+tab_MD[[#This Row],[md_prf_zukunft]],"")</f>
        <v/>
      </c>
      <c r="P438" s="297" t="str">
        <f>IF(tab_MD[[#This Row],[md_prf_erg]]="ja",tab_MD[[#This Row],[md_zuwf_bisher]],IF(tab_MD[[#This Row],[md_prf_erg]]="nein",0,IF(tab_MD[[#This Row],[md_prf_erg]]="teilweise",-1,"")))</f>
        <v/>
      </c>
      <c r="Q438" s="297" t="str">
        <f>IF(tab_MD[[#This Row],[md_prf_erg]]="ja",tab_MD[[#This Row],[md_zuwf_zukunft]],IF(tab_MD[[#This Row],[md_prf_erg]]="nein",0,IF(tab_MD[[#This Row],[md_prf_erg]]="teilweise",-1,"")))</f>
        <v/>
      </c>
      <c r="R438" s="110"/>
      <c r="S438" s="108" t="b">
        <f>AND(OR(AND(tab_MD[[#This Row],[md_zuwf_bisher]]="",tab_MD[[#This Row],[md_zuwf_zukunft]]=""),AND(OR(tab_MD[[#This Row],[md_zuwf_bisher]]&lt;&gt;"",tab_MD[[#This Row],[md_zuwf_zukunft]]&lt;&gt;""),tab_MD[[#This Row],[md_prf_erg]]&lt;&gt;"")),tab_MD[[#This Row],[md_prf_bisher]]&lt;&gt;-1,tab_MD[[#This Row],[md_prf_zukunft]]&lt;&gt;-1)</f>
        <v>1</v>
      </c>
      <c r="T438" s="219" t="str">
        <f>IF(tab_MD[[#This Row],[md_gegenstand]]&lt;&gt;"",IF(SUM(tab_MD[[#This Row],[md_kosten_bisher]:[md_zuwf_zukunft]])&gt;0,"ja","nein"),"")</f>
        <v/>
      </c>
    </row>
    <row r="439" spans="1:20" ht="48" hidden="1" customHeight="1" x14ac:dyDescent="0.3">
      <c r="A439" s="90">
        <f t="shared" si="7"/>
        <v>437</v>
      </c>
      <c r="B439" s="195" t="str">
        <f>IFERROR(IF(tab_MP[[#This Row],[mp_gegenstand]]&lt;&gt;"",tab_MP[[#This Row],[mp_gegenstand]],""),"")</f>
        <v/>
      </c>
      <c r="C439" s="196" t="str">
        <f>IFERROR(IF(tab_MP[[#This Row],[mp_kategorie]]&lt;&gt;"",tab_MP[[#This Row],[mp_kategorie]],""),"")</f>
        <v/>
      </c>
      <c r="D439" s="196" t="str">
        <f>IFERROR(IF(tab_MP[[#This Row],[mp_subkategorie]]&lt;&gt;"",tab_MP[[#This Row],[mp_subkategorie]],""),"")</f>
        <v/>
      </c>
      <c r="E439" s="196" t="str">
        <f>IFERROR(IF(tab_MP[[#This Row],[mp_ort]]&lt;&gt;"",tab_MP[[#This Row],[mp_ort]],""),"")</f>
        <v/>
      </c>
      <c r="F439" s="369" t="str">
        <f>IFERROR(IF(tab_MP[[#This Row],[mp_beschreibung]]&lt;&gt;"",tab_MP[[#This Row],[mp_beschreibung]],""),"")</f>
        <v/>
      </c>
      <c r="G439" s="315" t="str">
        <f>IFERROR(IF(tab_MP[[#This Row],[prf_mp_ges]]&lt;&gt;"",tab_MP[[#This Row],[prf_mp_ges]],""),"")</f>
        <v/>
      </c>
      <c r="H439" s="362"/>
      <c r="I439" s="362"/>
      <c r="J439" s="363"/>
      <c r="K439" s="363"/>
      <c r="L439" s="208"/>
      <c r="M439" s="209"/>
      <c r="N439" s="103"/>
      <c r="O439" s="104" t="str">
        <f>IF(AND(tab_MD[[#This Row],[md_prf_erg]]&lt;&gt;"",tab_MD[[#This Row],[md_prf_bisher]]&gt;=0,tab_MD[[#This Row],[md_prf_zukunft]]&gt;=0),tab_MD[[#This Row],[md_prf_bisher]]+tab_MD[[#This Row],[md_prf_zukunft]],"")</f>
        <v/>
      </c>
      <c r="P439" s="296" t="str">
        <f>IF(tab_MD[[#This Row],[md_prf_erg]]="ja",tab_MD[[#This Row],[md_zuwf_bisher]],IF(tab_MD[[#This Row],[md_prf_erg]]="nein",0,IF(tab_MD[[#This Row],[md_prf_erg]]="teilweise",-1,"")))</f>
        <v/>
      </c>
      <c r="Q439" s="296" t="str">
        <f>IF(tab_MD[[#This Row],[md_prf_erg]]="ja",tab_MD[[#This Row],[md_zuwf_zukunft]],IF(tab_MD[[#This Row],[md_prf_erg]]="nein",0,IF(tab_MD[[#This Row],[md_prf_erg]]="teilweise",-1,"")))</f>
        <v/>
      </c>
      <c r="R439" s="110"/>
      <c r="S439" s="109" t="b">
        <f>AND(OR(AND(tab_MD[[#This Row],[md_zuwf_bisher]]="",tab_MD[[#This Row],[md_zuwf_zukunft]]=""),AND(OR(tab_MD[[#This Row],[md_zuwf_bisher]]&lt;&gt;"",tab_MD[[#This Row],[md_zuwf_zukunft]]&lt;&gt;""),tab_MD[[#This Row],[md_prf_erg]]&lt;&gt;"")),tab_MD[[#This Row],[md_prf_bisher]]&lt;&gt;-1,tab_MD[[#This Row],[md_prf_zukunft]]&lt;&gt;-1)</f>
        <v>1</v>
      </c>
      <c r="T439" s="219" t="str">
        <f>IF(tab_MD[[#This Row],[md_gegenstand]]&lt;&gt;"",IF(SUM(tab_MD[[#This Row],[md_kosten_bisher]:[md_zuwf_zukunft]])&gt;0,"ja","nein"),"")</f>
        <v/>
      </c>
    </row>
    <row r="440" spans="1:20" ht="48" hidden="1" customHeight="1" x14ac:dyDescent="0.3">
      <c r="A440" s="90">
        <f t="shared" si="7"/>
        <v>438</v>
      </c>
      <c r="B440" s="195" t="str">
        <f>IFERROR(IF(tab_MP[[#This Row],[mp_gegenstand]]&lt;&gt;"",tab_MP[[#This Row],[mp_gegenstand]],""),"")</f>
        <v/>
      </c>
      <c r="C440" s="196" t="str">
        <f>IFERROR(IF(tab_MP[[#This Row],[mp_kategorie]]&lt;&gt;"",tab_MP[[#This Row],[mp_kategorie]],""),"")</f>
        <v/>
      </c>
      <c r="D440" s="196" t="str">
        <f>IFERROR(IF(tab_MP[[#This Row],[mp_subkategorie]]&lt;&gt;"",tab_MP[[#This Row],[mp_subkategorie]],""),"")</f>
        <v/>
      </c>
      <c r="E440" s="196" t="str">
        <f>IFERROR(IF(tab_MP[[#This Row],[mp_ort]]&lt;&gt;"",tab_MP[[#This Row],[mp_ort]],""),"")</f>
        <v/>
      </c>
      <c r="F440" s="369" t="str">
        <f>IFERROR(IF(tab_MP[[#This Row],[mp_beschreibung]]&lt;&gt;"",tab_MP[[#This Row],[mp_beschreibung]],""),"")</f>
        <v/>
      </c>
      <c r="G440" s="315" t="str">
        <f>IFERROR(IF(tab_MP[[#This Row],[prf_mp_ges]]&lt;&gt;"",tab_MP[[#This Row],[prf_mp_ges]],""),"")</f>
        <v/>
      </c>
      <c r="H440" s="362"/>
      <c r="I440" s="362"/>
      <c r="J440" s="363"/>
      <c r="K440" s="363"/>
      <c r="L440" s="208"/>
      <c r="M440" s="209"/>
      <c r="N440" s="106"/>
      <c r="O440" s="107" t="str">
        <f>IF(AND(tab_MD[[#This Row],[md_prf_erg]]&lt;&gt;"",tab_MD[[#This Row],[md_prf_bisher]]&gt;=0,tab_MD[[#This Row],[md_prf_zukunft]]&gt;=0),tab_MD[[#This Row],[md_prf_bisher]]+tab_MD[[#This Row],[md_prf_zukunft]],"")</f>
        <v/>
      </c>
      <c r="P440" s="297" t="str">
        <f>IF(tab_MD[[#This Row],[md_prf_erg]]="ja",tab_MD[[#This Row],[md_zuwf_bisher]],IF(tab_MD[[#This Row],[md_prf_erg]]="nein",0,IF(tab_MD[[#This Row],[md_prf_erg]]="teilweise",-1,"")))</f>
        <v/>
      </c>
      <c r="Q440" s="297" t="str">
        <f>IF(tab_MD[[#This Row],[md_prf_erg]]="ja",tab_MD[[#This Row],[md_zuwf_zukunft]],IF(tab_MD[[#This Row],[md_prf_erg]]="nein",0,IF(tab_MD[[#This Row],[md_prf_erg]]="teilweise",-1,"")))</f>
        <v/>
      </c>
      <c r="R440" s="110"/>
      <c r="S440" s="108" t="b">
        <f>AND(OR(AND(tab_MD[[#This Row],[md_zuwf_bisher]]="",tab_MD[[#This Row],[md_zuwf_zukunft]]=""),AND(OR(tab_MD[[#This Row],[md_zuwf_bisher]]&lt;&gt;"",tab_MD[[#This Row],[md_zuwf_zukunft]]&lt;&gt;""),tab_MD[[#This Row],[md_prf_erg]]&lt;&gt;"")),tab_MD[[#This Row],[md_prf_bisher]]&lt;&gt;-1,tab_MD[[#This Row],[md_prf_zukunft]]&lt;&gt;-1)</f>
        <v>1</v>
      </c>
      <c r="T440" s="219" t="str">
        <f>IF(tab_MD[[#This Row],[md_gegenstand]]&lt;&gt;"",IF(SUM(tab_MD[[#This Row],[md_kosten_bisher]:[md_zuwf_zukunft]])&gt;0,"ja","nein"),"")</f>
        <v/>
      </c>
    </row>
    <row r="441" spans="1:20" ht="48" hidden="1" customHeight="1" x14ac:dyDescent="0.3">
      <c r="A441" s="90">
        <f t="shared" si="7"/>
        <v>439</v>
      </c>
      <c r="B441" s="195" t="str">
        <f>IFERROR(IF(tab_MP[[#This Row],[mp_gegenstand]]&lt;&gt;"",tab_MP[[#This Row],[mp_gegenstand]],""),"")</f>
        <v/>
      </c>
      <c r="C441" s="196" t="str">
        <f>IFERROR(IF(tab_MP[[#This Row],[mp_kategorie]]&lt;&gt;"",tab_MP[[#This Row],[mp_kategorie]],""),"")</f>
        <v/>
      </c>
      <c r="D441" s="196" t="str">
        <f>IFERROR(IF(tab_MP[[#This Row],[mp_subkategorie]]&lt;&gt;"",tab_MP[[#This Row],[mp_subkategorie]],""),"")</f>
        <v/>
      </c>
      <c r="E441" s="196" t="str">
        <f>IFERROR(IF(tab_MP[[#This Row],[mp_ort]]&lt;&gt;"",tab_MP[[#This Row],[mp_ort]],""),"")</f>
        <v/>
      </c>
      <c r="F441" s="369" t="str">
        <f>IFERROR(IF(tab_MP[[#This Row],[mp_beschreibung]]&lt;&gt;"",tab_MP[[#This Row],[mp_beschreibung]],""),"")</f>
        <v/>
      </c>
      <c r="G441" s="315" t="str">
        <f>IFERROR(IF(tab_MP[[#This Row],[prf_mp_ges]]&lt;&gt;"",tab_MP[[#This Row],[prf_mp_ges]],""),"")</f>
        <v/>
      </c>
      <c r="H441" s="362"/>
      <c r="I441" s="362"/>
      <c r="J441" s="363"/>
      <c r="K441" s="363"/>
      <c r="L441" s="208"/>
      <c r="M441" s="209"/>
      <c r="N441" s="103"/>
      <c r="O441" s="104" t="str">
        <f>IF(AND(tab_MD[[#This Row],[md_prf_erg]]&lt;&gt;"",tab_MD[[#This Row],[md_prf_bisher]]&gt;=0,tab_MD[[#This Row],[md_prf_zukunft]]&gt;=0),tab_MD[[#This Row],[md_prf_bisher]]+tab_MD[[#This Row],[md_prf_zukunft]],"")</f>
        <v/>
      </c>
      <c r="P441" s="296" t="str">
        <f>IF(tab_MD[[#This Row],[md_prf_erg]]="ja",tab_MD[[#This Row],[md_zuwf_bisher]],IF(tab_MD[[#This Row],[md_prf_erg]]="nein",0,IF(tab_MD[[#This Row],[md_prf_erg]]="teilweise",-1,"")))</f>
        <v/>
      </c>
      <c r="Q441" s="296" t="str">
        <f>IF(tab_MD[[#This Row],[md_prf_erg]]="ja",tab_MD[[#This Row],[md_zuwf_zukunft]],IF(tab_MD[[#This Row],[md_prf_erg]]="nein",0,IF(tab_MD[[#This Row],[md_prf_erg]]="teilweise",-1,"")))</f>
        <v/>
      </c>
      <c r="R441" s="110"/>
      <c r="S441" s="109" t="b">
        <f>AND(OR(AND(tab_MD[[#This Row],[md_zuwf_bisher]]="",tab_MD[[#This Row],[md_zuwf_zukunft]]=""),AND(OR(tab_MD[[#This Row],[md_zuwf_bisher]]&lt;&gt;"",tab_MD[[#This Row],[md_zuwf_zukunft]]&lt;&gt;""),tab_MD[[#This Row],[md_prf_erg]]&lt;&gt;"")),tab_MD[[#This Row],[md_prf_bisher]]&lt;&gt;-1,tab_MD[[#This Row],[md_prf_zukunft]]&lt;&gt;-1)</f>
        <v>1</v>
      </c>
      <c r="T441" s="219" t="str">
        <f>IF(tab_MD[[#This Row],[md_gegenstand]]&lt;&gt;"",IF(SUM(tab_MD[[#This Row],[md_kosten_bisher]:[md_zuwf_zukunft]])&gt;0,"ja","nein"),"")</f>
        <v/>
      </c>
    </row>
    <row r="442" spans="1:20" ht="48" hidden="1" customHeight="1" x14ac:dyDescent="0.3">
      <c r="A442" s="90">
        <f t="shared" si="7"/>
        <v>440</v>
      </c>
      <c r="B442" s="195" t="str">
        <f>IFERROR(IF(tab_MP[[#This Row],[mp_gegenstand]]&lt;&gt;"",tab_MP[[#This Row],[mp_gegenstand]],""),"")</f>
        <v/>
      </c>
      <c r="C442" s="196" t="str">
        <f>IFERROR(IF(tab_MP[[#This Row],[mp_kategorie]]&lt;&gt;"",tab_MP[[#This Row],[mp_kategorie]],""),"")</f>
        <v/>
      </c>
      <c r="D442" s="196" t="str">
        <f>IFERROR(IF(tab_MP[[#This Row],[mp_subkategorie]]&lt;&gt;"",tab_MP[[#This Row],[mp_subkategorie]],""),"")</f>
        <v/>
      </c>
      <c r="E442" s="196" t="str">
        <f>IFERROR(IF(tab_MP[[#This Row],[mp_ort]]&lt;&gt;"",tab_MP[[#This Row],[mp_ort]],""),"")</f>
        <v/>
      </c>
      <c r="F442" s="369" t="str">
        <f>IFERROR(IF(tab_MP[[#This Row],[mp_beschreibung]]&lt;&gt;"",tab_MP[[#This Row],[mp_beschreibung]],""),"")</f>
        <v/>
      </c>
      <c r="G442" s="315" t="str">
        <f>IFERROR(IF(tab_MP[[#This Row],[prf_mp_ges]]&lt;&gt;"",tab_MP[[#This Row],[prf_mp_ges]],""),"")</f>
        <v/>
      </c>
      <c r="H442" s="362"/>
      <c r="I442" s="362"/>
      <c r="J442" s="363"/>
      <c r="K442" s="363"/>
      <c r="L442" s="208"/>
      <c r="M442" s="209"/>
      <c r="N442" s="106"/>
      <c r="O442" s="107" t="str">
        <f>IF(AND(tab_MD[[#This Row],[md_prf_erg]]&lt;&gt;"",tab_MD[[#This Row],[md_prf_bisher]]&gt;=0,tab_MD[[#This Row],[md_prf_zukunft]]&gt;=0),tab_MD[[#This Row],[md_prf_bisher]]+tab_MD[[#This Row],[md_prf_zukunft]],"")</f>
        <v/>
      </c>
      <c r="P442" s="297" t="str">
        <f>IF(tab_MD[[#This Row],[md_prf_erg]]="ja",tab_MD[[#This Row],[md_zuwf_bisher]],IF(tab_MD[[#This Row],[md_prf_erg]]="nein",0,IF(tab_MD[[#This Row],[md_prf_erg]]="teilweise",-1,"")))</f>
        <v/>
      </c>
      <c r="Q442" s="297" t="str">
        <f>IF(tab_MD[[#This Row],[md_prf_erg]]="ja",tab_MD[[#This Row],[md_zuwf_zukunft]],IF(tab_MD[[#This Row],[md_prf_erg]]="nein",0,IF(tab_MD[[#This Row],[md_prf_erg]]="teilweise",-1,"")))</f>
        <v/>
      </c>
      <c r="R442" s="110"/>
      <c r="S442" s="108" t="b">
        <f>AND(OR(AND(tab_MD[[#This Row],[md_zuwf_bisher]]="",tab_MD[[#This Row],[md_zuwf_zukunft]]=""),AND(OR(tab_MD[[#This Row],[md_zuwf_bisher]]&lt;&gt;"",tab_MD[[#This Row],[md_zuwf_zukunft]]&lt;&gt;""),tab_MD[[#This Row],[md_prf_erg]]&lt;&gt;"")),tab_MD[[#This Row],[md_prf_bisher]]&lt;&gt;-1,tab_MD[[#This Row],[md_prf_zukunft]]&lt;&gt;-1)</f>
        <v>1</v>
      </c>
      <c r="T442" s="219" t="str">
        <f>IF(tab_MD[[#This Row],[md_gegenstand]]&lt;&gt;"",IF(SUM(tab_MD[[#This Row],[md_kosten_bisher]:[md_zuwf_zukunft]])&gt;0,"ja","nein"),"")</f>
        <v/>
      </c>
    </row>
    <row r="443" spans="1:20" ht="48" hidden="1" customHeight="1" x14ac:dyDescent="0.3">
      <c r="A443" s="90">
        <f t="shared" si="7"/>
        <v>441</v>
      </c>
      <c r="B443" s="195" t="str">
        <f>IFERROR(IF(tab_MP[[#This Row],[mp_gegenstand]]&lt;&gt;"",tab_MP[[#This Row],[mp_gegenstand]],""),"")</f>
        <v/>
      </c>
      <c r="C443" s="196" t="str">
        <f>IFERROR(IF(tab_MP[[#This Row],[mp_kategorie]]&lt;&gt;"",tab_MP[[#This Row],[mp_kategorie]],""),"")</f>
        <v/>
      </c>
      <c r="D443" s="196" t="str">
        <f>IFERROR(IF(tab_MP[[#This Row],[mp_subkategorie]]&lt;&gt;"",tab_MP[[#This Row],[mp_subkategorie]],""),"")</f>
        <v/>
      </c>
      <c r="E443" s="196" t="str">
        <f>IFERROR(IF(tab_MP[[#This Row],[mp_ort]]&lt;&gt;"",tab_MP[[#This Row],[mp_ort]],""),"")</f>
        <v/>
      </c>
      <c r="F443" s="369" t="str">
        <f>IFERROR(IF(tab_MP[[#This Row],[mp_beschreibung]]&lt;&gt;"",tab_MP[[#This Row],[mp_beschreibung]],""),"")</f>
        <v/>
      </c>
      <c r="G443" s="315" t="str">
        <f>IFERROR(IF(tab_MP[[#This Row],[prf_mp_ges]]&lt;&gt;"",tab_MP[[#This Row],[prf_mp_ges]],""),"")</f>
        <v/>
      </c>
      <c r="H443" s="362"/>
      <c r="I443" s="362"/>
      <c r="J443" s="363"/>
      <c r="K443" s="363"/>
      <c r="L443" s="208"/>
      <c r="M443" s="209"/>
      <c r="N443" s="103"/>
      <c r="O443" s="104" t="str">
        <f>IF(AND(tab_MD[[#This Row],[md_prf_erg]]&lt;&gt;"",tab_MD[[#This Row],[md_prf_bisher]]&gt;=0,tab_MD[[#This Row],[md_prf_zukunft]]&gt;=0),tab_MD[[#This Row],[md_prf_bisher]]+tab_MD[[#This Row],[md_prf_zukunft]],"")</f>
        <v/>
      </c>
      <c r="P443" s="296" t="str">
        <f>IF(tab_MD[[#This Row],[md_prf_erg]]="ja",tab_MD[[#This Row],[md_zuwf_bisher]],IF(tab_MD[[#This Row],[md_prf_erg]]="nein",0,IF(tab_MD[[#This Row],[md_prf_erg]]="teilweise",-1,"")))</f>
        <v/>
      </c>
      <c r="Q443" s="296" t="str">
        <f>IF(tab_MD[[#This Row],[md_prf_erg]]="ja",tab_MD[[#This Row],[md_zuwf_zukunft]],IF(tab_MD[[#This Row],[md_prf_erg]]="nein",0,IF(tab_MD[[#This Row],[md_prf_erg]]="teilweise",-1,"")))</f>
        <v/>
      </c>
      <c r="R443" s="110"/>
      <c r="S443" s="109" t="b">
        <f>AND(OR(AND(tab_MD[[#This Row],[md_zuwf_bisher]]="",tab_MD[[#This Row],[md_zuwf_zukunft]]=""),AND(OR(tab_MD[[#This Row],[md_zuwf_bisher]]&lt;&gt;"",tab_MD[[#This Row],[md_zuwf_zukunft]]&lt;&gt;""),tab_MD[[#This Row],[md_prf_erg]]&lt;&gt;"")),tab_MD[[#This Row],[md_prf_bisher]]&lt;&gt;-1,tab_MD[[#This Row],[md_prf_zukunft]]&lt;&gt;-1)</f>
        <v>1</v>
      </c>
      <c r="T443" s="219" t="str">
        <f>IF(tab_MD[[#This Row],[md_gegenstand]]&lt;&gt;"",IF(SUM(tab_MD[[#This Row],[md_kosten_bisher]:[md_zuwf_zukunft]])&gt;0,"ja","nein"),"")</f>
        <v/>
      </c>
    </row>
    <row r="444" spans="1:20" ht="48" hidden="1" customHeight="1" x14ac:dyDescent="0.3">
      <c r="A444" s="90">
        <f t="shared" si="7"/>
        <v>442</v>
      </c>
      <c r="B444" s="195" t="str">
        <f>IFERROR(IF(tab_MP[[#This Row],[mp_gegenstand]]&lt;&gt;"",tab_MP[[#This Row],[mp_gegenstand]],""),"")</f>
        <v/>
      </c>
      <c r="C444" s="196" t="str">
        <f>IFERROR(IF(tab_MP[[#This Row],[mp_kategorie]]&lt;&gt;"",tab_MP[[#This Row],[mp_kategorie]],""),"")</f>
        <v/>
      </c>
      <c r="D444" s="196" t="str">
        <f>IFERROR(IF(tab_MP[[#This Row],[mp_subkategorie]]&lt;&gt;"",tab_MP[[#This Row],[mp_subkategorie]],""),"")</f>
        <v/>
      </c>
      <c r="E444" s="196" t="str">
        <f>IFERROR(IF(tab_MP[[#This Row],[mp_ort]]&lt;&gt;"",tab_MP[[#This Row],[mp_ort]],""),"")</f>
        <v/>
      </c>
      <c r="F444" s="369" t="str">
        <f>IFERROR(IF(tab_MP[[#This Row],[mp_beschreibung]]&lt;&gt;"",tab_MP[[#This Row],[mp_beschreibung]],""),"")</f>
        <v/>
      </c>
      <c r="G444" s="315" t="str">
        <f>IFERROR(IF(tab_MP[[#This Row],[prf_mp_ges]]&lt;&gt;"",tab_MP[[#This Row],[prf_mp_ges]],""),"")</f>
        <v/>
      </c>
      <c r="H444" s="362"/>
      <c r="I444" s="362"/>
      <c r="J444" s="363"/>
      <c r="K444" s="363"/>
      <c r="L444" s="208"/>
      <c r="M444" s="209"/>
      <c r="N444" s="106"/>
      <c r="O444" s="107" t="str">
        <f>IF(AND(tab_MD[[#This Row],[md_prf_erg]]&lt;&gt;"",tab_MD[[#This Row],[md_prf_bisher]]&gt;=0,tab_MD[[#This Row],[md_prf_zukunft]]&gt;=0),tab_MD[[#This Row],[md_prf_bisher]]+tab_MD[[#This Row],[md_prf_zukunft]],"")</f>
        <v/>
      </c>
      <c r="P444" s="297" t="str">
        <f>IF(tab_MD[[#This Row],[md_prf_erg]]="ja",tab_MD[[#This Row],[md_zuwf_bisher]],IF(tab_MD[[#This Row],[md_prf_erg]]="nein",0,IF(tab_MD[[#This Row],[md_prf_erg]]="teilweise",-1,"")))</f>
        <v/>
      </c>
      <c r="Q444" s="297" t="str">
        <f>IF(tab_MD[[#This Row],[md_prf_erg]]="ja",tab_MD[[#This Row],[md_zuwf_zukunft]],IF(tab_MD[[#This Row],[md_prf_erg]]="nein",0,IF(tab_MD[[#This Row],[md_prf_erg]]="teilweise",-1,"")))</f>
        <v/>
      </c>
      <c r="R444" s="110"/>
      <c r="S444" s="108" t="b">
        <f>AND(OR(AND(tab_MD[[#This Row],[md_zuwf_bisher]]="",tab_MD[[#This Row],[md_zuwf_zukunft]]=""),AND(OR(tab_MD[[#This Row],[md_zuwf_bisher]]&lt;&gt;"",tab_MD[[#This Row],[md_zuwf_zukunft]]&lt;&gt;""),tab_MD[[#This Row],[md_prf_erg]]&lt;&gt;"")),tab_MD[[#This Row],[md_prf_bisher]]&lt;&gt;-1,tab_MD[[#This Row],[md_prf_zukunft]]&lt;&gt;-1)</f>
        <v>1</v>
      </c>
      <c r="T444" s="219" t="str">
        <f>IF(tab_MD[[#This Row],[md_gegenstand]]&lt;&gt;"",IF(SUM(tab_MD[[#This Row],[md_kosten_bisher]:[md_zuwf_zukunft]])&gt;0,"ja","nein"),"")</f>
        <v/>
      </c>
    </row>
    <row r="445" spans="1:20" ht="48" hidden="1" customHeight="1" x14ac:dyDescent="0.3">
      <c r="A445" s="90">
        <f t="shared" si="7"/>
        <v>443</v>
      </c>
      <c r="B445" s="195" t="str">
        <f>IFERROR(IF(tab_MP[[#This Row],[mp_gegenstand]]&lt;&gt;"",tab_MP[[#This Row],[mp_gegenstand]],""),"")</f>
        <v/>
      </c>
      <c r="C445" s="196" t="str">
        <f>IFERROR(IF(tab_MP[[#This Row],[mp_kategorie]]&lt;&gt;"",tab_MP[[#This Row],[mp_kategorie]],""),"")</f>
        <v/>
      </c>
      <c r="D445" s="196" t="str">
        <f>IFERROR(IF(tab_MP[[#This Row],[mp_subkategorie]]&lt;&gt;"",tab_MP[[#This Row],[mp_subkategorie]],""),"")</f>
        <v/>
      </c>
      <c r="E445" s="196" t="str">
        <f>IFERROR(IF(tab_MP[[#This Row],[mp_ort]]&lt;&gt;"",tab_MP[[#This Row],[mp_ort]],""),"")</f>
        <v/>
      </c>
      <c r="F445" s="369" t="str">
        <f>IFERROR(IF(tab_MP[[#This Row],[mp_beschreibung]]&lt;&gt;"",tab_MP[[#This Row],[mp_beschreibung]],""),"")</f>
        <v/>
      </c>
      <c r="G445" s="315" t="str">
        <f>IFERROR(IF(tab_MP[[#This Row],[prf_mp_ges]]&lt;&gt;"",tab_MP[[#This Row],[prf_mp_ges]],""),"")</f>
        <v/>
      </c>
      <c r="H445" s="362"/>
      <c r="I445" s="362"/>
      <c r="J445" s="363"/>
      <c r="K445" s="363"/>
      <c r="L445" s="208"/>
      <c r="M445" s="209"/>
      <c r="N445" s="103"/>
      <c r="O445" s="104" t="str">
        <f>IF(AND(tab_MD[[#This Row],[md_prf_erg]]&lt;&gt;"",tab_MD[[#This Row],[md_prf_bisher]]&gt;=0,tab_MD[[#This Row],[md_prf_zukunft]]&gt;=0),tab_MD[[#This Row],[md_prf_bisher]]+tab_MD[[#This Row],[md_prf_zukunft]],"")</f>
        <v/>
      </c>
      <c r="P445" s="296" t="str">
        <f>IF(tab_MD[[#This Row],[md_prf_erg]]="ja",tab_MD[[#This Row],[md_zuwf_bisher]],IF(tab_MD[[#This Row],[md_prf_erg]]="nein",0,IF(tab_MD[[#This Row],[md_prf_erg]]="teilweise",-1,"")))</f>
        <v/>
      </c>
      <c r="Q445" s="296" t="str">
        <f>IF(tab_MD[[#This Row],[md_prf_erg]]="ja",tab_MD[[#This Row],[md_zuwf_zukunft]],IF(tab_MD[[#This Row],[md_prf_erg]]="nein",0,IF(tab_MD[[#This Row],[md_prf_erg]]="teilweise",-1,"")))</f>
        <v/>
      </c>
      <c r="R445" s="110"/>
      <c r="S445" s="109" t="b">
        <f>AND(OR(AND(tab_MD[[#This Row],[md_zuwf_bisher]]="",tab_MD[[#This Row],[md_zuwf_zukunft]]=""),AND(OR(tab_MD[[#This Row],[md_zuwf_bisher]]&lt;&gt;"",tab_MD[[#This Row],[md_zuwf_zukunft]]&lt;&gt;""),tab_MD[[#This Row],[md_prf_erg]]&lt;&gt;"")),tab_MD[[#This Row],[md_prf_bisher]]&lt;&gt;-1,tab_MD[[#This Row],[md_prf_zukunft]]&lt;&gt;-1)</f>
        <v>1</v>
      </c>
      <c r="T445" s="219" t="str">
        <f>IF(tab_MD[[#This Row],[md_gegenstand]]&lt;&gt;"",IF(SUM(tab_MD[[#This Row],[md_kosten_bisher]:[md_zuwf_zukunft]])&gt;0,"ja","nein"),"")</f>
        <v/>
      </c>
    </row>
    <row r="446" spans="1:20" ht="48" hidden="1" customHeight="1" x14ac:dyDescent="0.3">
      <c r="A446" s="90">
        <f t="shared" si="7"/>
        <v>444</v>
      </c>
      <c r="B446" s="195" t="str">
        <f>IFERROR(IF(tab_MP[[#This Row],[mp_gegenstand]]&lt;&gt;"",tab_MP[[#This Row],[mp_gegenstand]],""),"")</f>
        <v/>
      </c>
      <c r="C446" s="196" t="str">
        <f>IFERROR(IF(tab_MP[[#This Row],[mp_kategorie]]&lt;&gt;"",tab_MP[[#This Row],[mp_kategorie]],""),"")</f>
        <v/>
      </c>
      <c r="D446" s="196" t="str">
        <f>IFERROR(IF(tab_MP[[#This Row],[mp_subkategorie]]&lt;&gt;"",tab_MP[[#This Row],[mp_subkategorie]],""),"")</f>
        <v/>
      </c>
      <c r="E446" s="196" t="str">
        <f>IFERROR(IF(tab_MP[[#This Row],[mp_ort]]&lt;&gt;"",tab_MP[[#This Row],[mp_ort]],""),"")</f>
        <v/>
      </c>
      <c r="F446" s="369" t="str">
        <f>IFERROR(IF(tab_MP[[#This Row],[mp_beschreibung]]&lt;&gt;"",tab_MP[[#This Row],[mp_beschreibung]],""),"")</f>
        <v/>
      </c>
      <c r="G446" s="315" t="str">
        <f>IFERROR(IF(tab_MP[[#This Row],[prf_mp_ges]]&lt;&gt;"",tab_MP[[#This Row],[prf_mp_ges]],""),"")</f>
        <v/>
      </c>
      <c r="H446" s="362"/>
      <c r="I446" s="362"/>
      <c r="J446" s="363"/>
      <c r="K446" s="363"/>
      <c r="L446" s="208"/>
      <c r="M446" s="209"/>
      <c r="N446" s="106"/>
      <c r="O446" s="107" t="str">
        <f>IF(AND(tab_MD[[#This Row],[md_prf_erg]]&lt;&gt;"",tab_MD[[#This Row],[md_prf_bisher]]&gt;=0,tab_MD[[#This Row],[md_prf_zukunft]]&gt;=0),tab_MD[[#This Row],[md_prf_bisher]]+tab_MD[[#This Row],[md_prf_zukunft]],"")</f>
        <v/>
      </c>
      <c r="P446" s="297" t="str">
        <f>IF(tab_MD[[#This Row],[md_prf_erg]]="ja",tab_MD[[#This Row],[md_zuwf_bisher]],IF(tab_MD[[#This Row],[md_prf_erg]]="nein",0,IF(tab_MD[[#This Row],[md_prf_erg]]="teilweise",-1,"")))</f>
        <v/>
      </c>
      <c r="Q446" s="297" t="str">
        <f>IF(tab_MD[[#This Row],[md_prf_erg]]="ja",tab_MD[[#This Row],[md_zuwf_zukunft]],IF(tab_MD[[#This Row],[md_prf_erg]]="nein",0,IF(tab_MD[[#This Row],[md_prf_erg]]="teilweise",-1,"")))</f>
        <v/>
      </c>
      <c r="R446" s="110"/>
      <c r="S446" s="108" t="b">
        <f>AND(OR(AND(tab_MD[[#This Row],[md_zuwf_bisher]]="",tab_MD[[#This Row],[md_zuwf_zukunft]]=""),AND(OR(tab_MD[[#This Row],[md_zuwf_bisher]]&lt;&gt;"",tab_MD[[#This Row],[md_zuwf_zukunft]]&lt;&gt;""),tab_MD[[#This Row],[md_prf_erg]]&lt;&gt;"")),tab_MD[[#This Row],[md_prf_bisher]]&lt;&gt;-1,tab_MD[[#This Row],[md_prf_zukunft]]&lt;&gt;-1)</f>
        <v>1</v>
      </c>
      <c r="T446" s="219" t="str">
        <f>IF(tab_MD[[#This Row],[md_gegenstand]]&lt;&gt;"",IF(SUM(tab_MD[[#This Row],[md_kosten_bisher]:[md_zuwf_zukunft]])&gt;0,"ja","nein"),"")</f>
        <v/>
      </c>
    </row>
    <row r="447" spans="1:20" ht="48" hidden="1" customHeight="1" x14ac:dyDescent="0.3">
      <c r="A447" s="90">
        <f t="shared" si="7"/>
        <v>445</v>
      </c>
      <c r="B447" s="195" t="str">
        <f>IFERROR(IF(tab_MP[[#This Row],[mp_gegenstand]]&lt;&gt;"",tab_MP[[#This Row],[mp_gegenstand]],""),"")</f>
        <v/>
      </c>
      <c r="C447" s="196" t="str">
        <f>IFERROR(IF(tab_MP[[#This Row],[mp_kategorie]]&lt;&gt;"",tab_MP[[#This Row],[mp_kategorie]],""),"")</f>
        <v/>
      </c>
      <c r="D447" s="196" t="str">
        <f>IFERROR(IF(tab_MP[[#This Row],[mp_subkategorie]]&lt;&gt;"",tab_MP[[#This Row],[mp_subkategorie]],""),"")</f>
        <v/>
      </c>
      <c r="E447" s="196" t="str">
        <f>IFERROR(IF(tab_MP[[#This Row],[mp_ort]]&lt;&gt;"",tab_MP[[#This Row],[mp_ort]],""),"")</f>
        <v/>
      </c>
      <c r="F447" s="369" t="str">
        <f>IFERROR(IF(tab_MP[[#This Row],[mp_beschreibung]]&lt;&gt;"",tab_MP[[#This Row],[mp_beschreibung]],""),"")</f>
        <v/>
      </c>
      <c r="G447" s="315" t="str">
        <f>IFERROR(IF(tab_MP[[#This Row],[prf_mp_ges]]&lt;&gt;"",tab_MP[[#This Row],[prf_mp_ges]],""),"")</f>
        <v/>
      </c>
      <c r="H447" s="362"/>
      <c r="I447" s="362"/>
      <c r="J447" s="363"/>
      <c r="K447" s="363"/>
      <c r="L447" s="208"/>
      <c r="M447" s="209"/>
      <c r="N447" s="103"/>
      <c r="O447" s="104" t="str">
        <f>IF(AND(tab_MD[[#This Row],[md_prf_erg]]&lt;&gt;"",tab_MD[[#This Row],[md_prf_bisher]]&gt;=0,tab_MD[[#This Row],[md_prf_zukunft]]&gt;=0),tab_MD[[#This Row],[md_prf_bisher]]+tab_MD[[#This Row],[md_prf_zukunft]],"")</f>
        <v/>
      </c>
      <c r="P447" s="296" t="str">
        <f>IF(tab_MD[[#This Row],[md_prf_erg]]="ja",tab_MD[[#This Row],[md_zuwf_bisher]],IF(tab_MD[[#This Row],[md_prf_erg]]="nein",0,IF(tab_MD[[#This Row],[md_prf_erg]]="teilweise",-1,"")))</f>
        <v/>
      </c>
      <c r="Q447" s="296" t="str">
        <f>IF(tab_MD[[#This Row],[md_prf_erg]]="ja",tab_MD[[#This Row],[md_zuwf_zukunft]],IF(tab_MD[[#This Row],[md_prf_erg]]="nein",0,IF(tab_MD[[#This Row],[md_prf_erg]]="teilweise",-1,"")))</f>
        <v/>
      </c>
      <c r="R447" s="110"/>
      <c r="S447" s="109" t="b">
        <f>AND(OR(AND(tab_MD[[#This Row],[md_zuwf_bisher]]="",tab_MD[[#This Row],[md_zuwf_zukunft]]=""),AND(OR(tab_MD[[#This Row],[md_zuwf_bisher]]&lt;&gt;"",tab_MD[[#This Row],[md_zuwf_zukunft]]&lt;&gt;""),tab_MD[[#This Row],[md_prf_erg]]&lt;&gt;"")),tab_MD[[#This Row],[md_prf_bisher]]&lt;&gt;-1,tab_MD[[#This Row],[md_prf_zukunft]]&lt;&gt;-1)</f>
        <v>1</v>
      </c>
      <c r="T447" s="219" t="str">
        <f>IF(tab_MD[[#This Row],[md_gegenstand]]&lt;&gt;"",IF(SUM(tab_MD[[#This Row],[md_kosten_bisher]:[md_zuwf_zukunft]])&gt;0,"ja","nein"),"")</f>
        <v/>
      </c>
    </row>
    <row r="448" spans="1:20" ht="48" hidden="1" customHeight="1" x14ac:dyDescent="0.3">
      <c r="A448" s="90">
        <f t="shared" si="7"/>
        <v>446</v>
      </c>
      <c r="B448" s="195" t="str">
        <f>IFERROR(IF(tab_MP[[#This Row],[mp_gegenstand]]&lt;&gt;"",tab_MP[[#This Row],[mp_gegenstand]],""),"")</f>
        <v/>
      </c>
      <c r="C448" s="196" t="str">
        <f>IFERROR(IF(tab_MP[[#This Row],[mp_kategorie]]&lt;&gt;"",tab_MP[[#This Row],[mp_kategorie]],""),"")</f>
        <v/>
      </c>
      <c r="D448" s="196" t="str">
        <f>IFERROR(IF(tab_MP[[#This Row],[mp_subkategorie]]&lt;&gt;"",tab_MP[[#This Row],[mp_subkategorie]],""),"")</f>
        <v/>
      </c>
      <c r="E448" s="196" t="str">
        <f>IFERROR(IF(tab_MP[[#This Row],[mp_ort]]&lt;&gt;"",tab_MP[[#This Row],[mp_ort]],""),"")</f>
        <v/>
      </c>
      <c r="F448" s="369" t="str">
        <f>IFERROR(IF(tab_MP[[#This Row],[mp_beschreibung]]&lt;&gt;"",tab_MP[[#This Row],[mp_beschreibung]],""),"")</f>
        <v/>
      </c>
      <c r="G448" s="315" t="str">
        <f>IFERROR(IF(tab_MP[[#This Row],[prf_mp_ges]]&lt;&gt;"",tab_MP[[#This Row],[prf_mp_ges]],""),"")</f>
        <v/>
      </c>
      <c r="H448" s="362"/>
      <c r="I448" s="362"/>
      <c r="J448" s="363"/>
      <c r="K448" s="363"/>
      <c r="L448" s="208"/>
      <c r="M448" s="209"/>
      <c r="N448" s="106"/>
      <c r="O448" s="107" t="str">
        <f>IF(AND(tab_MD[[#This Row],[md_prf_erg]]&lt;&gt;"",tab_MD[[#This Row],[md_prf_bisher]]&gt;=0,tab_MD[[#This Row],[md_prf_zukunft]]&gt;=0),tab_MD[[#This Row],[md_prf_bisher]]+tab_MD[[#This Row],[md_prf_zukunft]],"")</f>
        <v/>
      </c>
      <c r="P448" s="297" t="str">
        <f>IF(tab_MD[[#This Row],[md_prf_erg]]="ja",tab_MD[[#This Row],[md_zuwf_bisher]],IF(tab_MD[[#This Row],[md_prf_erg]]="nein",0,IF(tab_MD[[#This Row],[md_prf_erg]]="teilweise",-1,"")))</f>
        <v/>
      </c>
      <c r="Q448" s="297" t="str">
        <f>IF(tab_MD[[#This Row],[md_prf_erg]]="ja",tab_MD[[#This Row],[md_zuwf_zukunft]],IF(tab_MD[[#This Row],[md_prf_erg]]="nein",0,IF(tab_MD[[#This Row],[md_prf_erg]]="teilweise",-1,"")))</f>
        <v/>
      </c>
      <c r="R448" s="110"/>
      <c r="S448" s="108" t="b">
        <f>AND(OR(AND(tab_MD[[#This Row],[md_zuwf_bisher]]="",tab_MD[[#This Row],[md_zuwf_zukunft]]=""),AND(OR(tab_MD[[#This Row],[md_zuwf_bisher]]&lt;&gt;"",tab_MD[[#This Row],[md_zuwf_zukunft]]&lt;&gt;""),tab_MD[[#This Row],[md_prf_erg]]&lt;&gt;"")),tab_MD[[#This Row],[md_prf_bisher]]&lt;&gt;-1,tab_MD[[#This Row],[md_prf_zukunft]]&lt;&gt;-1)</f>
        <v>1</v>
      </c>
      <c r="T448" s="219" t="str">
        <f>IF(tab_MD[[#This Row],[md_gegenstand]]&lt;&gt;"",IF(SUM(tab_MD[[#This Row],[md_kosten_bisher]:[md_zuwf_zukunft]])&gt;0,"ja","nein"),"")</f>
        <v/>
      </c>
    </row>
    <row r="449" spans="1:20" ht="48" hidden="1" customHeight="1" x14ac:dyDescent="0.3">
      <c r="A449" s="90">
        <f t="shared" si="7"/>
        <v>447</v>
      </c>
      <c r="B449" s="195" t="str">
        <f>IFERROR(IF(tab_MP[[#This Row],[mp_gegenstand]]&lt;&gt;"",tab_MP[[#This Row],[mp_gegenstand]],""),"")</f>
        <v/>
      </c>
      <c r="C449" s="196" t="str">
        <f>IFERROR(IF(tab_MP[[#This Row],[mp_kategorie]]&lt;&gt;"",tab_MP[[#This Row],[mp_kategorie]],""),"")</f>
        <v/>
      </c>
      <c r="D449" s="196" t="str">
        <f>IFERROR(IF(tab_MP[[#This Row],[mp_subkategorie]]&lt;&gt;"",tab_MP[[#This Row],[mp_subkategorie]],""),"")</f>
        <v/>
      </c>
      <c r="E449" s="196" t="str">
        <f>IFERROR(IF(tab_MP[[#This Row],[mp_ort]]&lt;&gt;"",tab_MP[[#This Row],[mp_ort]],""),"")</f>
        <v/>
      </c>
      <c r="F449" s="369" t="str">
        <f>IFERROR(IF(tab_MP[[#This Row],[mp_beschreibung]]&lt;&gt;"",tab_MP[[#This Row],[mp_beschreibung]],""),"")</f>
        <v/>
      </c>
      <c r="G449" s="315" t="str">
        <f>IFERROR(IF(tab_MP[[#This Row],[prf_mp_ges]]&lt;&gt;"",tab_MP[[#This Row],[prf_mp_ges]],""),"")</f>
        <v/>
      </c>
      <c r="H449" s="362"/>
      <c r="I449" s="362"/>
      <c r="J449" s="363"/>
      <c r="K449" s="363"/>
      <c r="L449" s="208"/>
      <c r="M449" s="209"/>
      <c r="N449" s="103"/>
      <c r="O449" s="104" t="str">
        <f>IF(AND(tab_MD[[#This Row],[md_prf_erg]]&lt;&gt;"",tab_MD[[#This Row],[md_prf_bisher]]&gt;=0,tab_MD[[#This Row],[md_prf_zukunft]]&gt;=0),tab_MD[[#This Row],[md_prf_bisher]]+tab_MD[[#This Row],[md_prf_zukunft]],"")</f>
        <v/>
      </c>
      <c r="P449" s="296" t="str">
        <f>IF(tab_MD[[#This Row],[md_prf_erg]]="ja",tab_MD[[#This Row],[md_zuwf_bisher]],IF(tab_MD[[#This Row],[md_prf_erg]]="nein",0,IF(tab_MD[[#This Row],[md_prf_erg]]="teilweise",-1,"")))</f>
        <v/>
      </c>
      <c r="Q449" s="296" t="str">
        <f>IF(tab_MD[[#This Row],[md_prf_erg]]="ja",tab_MD[[#This Row],[md_zuwf_zukunft]],IF(tab_MD[[#This Row],[md_prf_erg]]="nein",0,IF(tab_MD[[#This Row],[md_prf_erg]]="teilweise",-1,"")))</f>
        <v/>
      </c>
      <c r="R449" s="110"/>
      <c r="S449" s="109" t="b">
        <f>AND(OR(AND(tab_MD[[#This Row],[md_zuwf_bisher]]="",tab_MD[[#This Row],[md_zuwf_zukunft]]=""),AND(OR(tab_MD[[#This Row],[md_zuwf_bisher]]&lt;&gt;"",tab_MD[[#This Row],[md_zuwf_zukunft]]&lt;&gt;""),tab_MD[[#This Row],[md_prf_erg]]&lt;&gt;"")),tab_MD[[#This Row],[md_prf_bisher]]&lt;&gt;-1,tab_MD[[#This Row],[md_prf_zukunft]]&lt;&gt;-1)</f>
        <v>1</v>
      </c>
      <c r="T449" s="219" t="str">
        <f>IF(tab_MD[[#This Row],[md_gegenstand]]&lt;&gt;"",IF(SUM(tab_MD[[#This Row],[md_kosten_bisher]:[md_zuwf_zukunft]])&gt;0,"ja","nein"),"")</f>
        <v/>
      </c>
    </row>
    <row r="450" spans="1:20" ht="48" hidden="1" customHeight="1" x14ac:dyDescent="0.3">
      <c r="A450" s="90">
        <f t="shared" si="7"/>
        <v>448</v>
      </c>
      <c r="B450" s="195" t="str">
        <f>IFERROR(IF(tab_MP[[#This Row],[mp_gegenstand]]&lt;&gt;"",tab_MP[[#This Row],[mp_gegenstand]],""),"")</f>
        <v/>
      </c>
      <c r="C450" s="196" t="str">
        <f>IFERROR(IF(tab_MP[[#This Row],[mp_kategorie]]&lt;&gt;"",tab_MP[[#This Row],[mp_kategorie]],""),"")</f>
        <v/>
      </c>
      <c r="D450" s="196" t="str">
        <f>IFERROR(IF(tab_MP[[#This Row],[mp_subkategorie]]&lt;&gt;"",tab_MP[[#This Row],[mp_subkategorie]],""),"")</f>
        <v/>
      </c>
      <c r="E450" s="196" t="str">
        <f>IFERROR(IF(tab_MP[[#This Row],[mp_ort]]&lt;&gt;"",tab_MP[[#This Row],[mp_ort]],""),"")</f>
        <v/>
      </c>
      <c r="F450" s="369" t="str">
        <f>IFERROR(IF(tab_MP[[#This Row],[mp_beschreibung]]&lt;&gt;"",tab_MP[[#This Row],[mp_beschreibung]],""),"")</f>
        <v/>
      </c>
      <c r="G450" s="315" t="str">
        <f>IFERROR(IF(tab_MP[[#This Row],[prf_mp_ges]]&lt;&gt;"",tab_MP[[#This Row],[prf_mp_ges]],""),"")</f>
        <v/>
      </c>
      <c r="H450" s="362"/>
      <c r="I450" s="362"/>
      <c r="J450" s="363"/>
      <c r="K450" s="363"/>
      <c r="L450" s="208"/>
      <c r="M450" s="209"/>
      <c r="N450" s="106"/>
      <c r="O450" s="107" t="str">
        <f>IF(AND(tab_MD[[#This Row],[md_prf_erg]]&lt;&gt;"",tab_MD[[#This Row],[md_prf_bisher]]&gt;=0,tab_MD[[#This Row],[md_prf_zukunft]]&gt;=0),tab_MD[[#This Row],[md_prf_bisher]]+tab_MD[[#This Row],[md_prf_zukunft]],"")</f>
        <v/>
      </c>
      <c r="P450" s="297" t="str">
        <f>IF(tab_MD[[#This Row],[md_prf_erg]]="ja",tab_MD[[#This Row],[md_zuwf_bisher]],IF(tab_MD[[#This Row],[md_prf_erg]]="nein",0,IF(tab_MD[[#This Row],[md_prf_erg]]="teilweise",-1,"")))</f>
        <v/>
      </c>
      <c r="Q450" s="297" t="str">
        <f>IF(tab_MD[[#This Row],[md_prf_erg]]="ja",tab_MD[[#This Row],[md_zuwf_zukunft]],IF(tab_MD[[#This Row],[md_prf_erg]]="nein",0,IF(tab_MD[[#This Row],[md_prf_erg]]="teilweise",-1,"")))</f>
        <v/>
      </c>
      <c r="R450" s="110"/>
      <c r="S450" s="108" t="b">
        <f>AND(OR(AND(tab_MD[[#This Row],[md_zuwf_bisher]]="",tab_MD[[#This Row],[md_zuwf_zukunft]]=""),AND(OR(tab_MD[[#This Row],[md_zuwf_bisher]]&lt;&gt;"",tab_MD[[#This Row],[md_zuwf_zukunft]]&lt;&gt;""),tab_MD[[#This Row],[md_prf_erg]]&lt;&gt;"")),tab_MD[[#This Row],[md_prf_bisher]]&lt;&gt;-1,tab_MD[[#This Row],[md_prf_zukunft]]&lt;&gt;-1)</f>
        <v>1</v>
      </c>
      <c r="T450" s="219" t="str">
        <f>IF(tab_MD[[#This Row],[md_gegenstand]]&lt;&gt;"",IF(SUM(tab_MD[[#This Row],[md_kosten_bisher]:[md_zuwf_zukunft]])&gt;0,"ja","nein"),"")</f>
        <v/>
      </c>
    </row>
    <row r="451" spans="1:20" ht="48" hidden="1" customHeight="1" x14ac:dyDescent="0.3">
      <c r="A451" s="90">
        <f t="shared" si="7"/>
        <v>449</v>
      </c>
      <c r="B451" s="195" t="str">
        <f>IFERROR(IF(tab_MP[[#This Row],[mp_gegenstand]]&lt;&gt;"",tab_MP[[#This Row],[mp_gegenstand]],""),"")</f>
        <v/>
      </c>
      <c r="C451" s="196" t="str">
        <f>IFERROR(IF(tab_MP[[#This Row],[mp_kategorie]]&lt;&gt;"",tab_MP[[#This Row],[mp_kategorie]],""),"")</f>
        <v/>
      </c>
      <c r="D451" s="196" t="str">
        <f>IFERROR(IF(tab_MP[[#This Row],[mp_subkategorie]]&lt;&gt;"",tab_MP[[#This Row],[mp_subkategorie]],""),"")</f>
        <v/>
      </c>
      <c r="E451" s="196" t="str">
        <f>IFERROR(IF(tab_MP[[#This Row],[mp_ort]]&lt;&gt;"",tab_MP[[#This Row],[mp_ort]],""),"")</f>
        <v/>
      </c>
      <c r="F451" s="369" t="str">
        <f>IFERROR(IF(tab_MP[[#This Row],[mp_beschreibung]]&lt;&gt;"",tab_MP[[#This Row],[mp_beschreibung]],""),"")</f>
        <v/>
      </c>
      <c r="G451" s="315" t="str">
        <f>IFERROR(IF(tab_MP[[#This Row],[prf_mp_ges]]&lt;&gt;"",tab_MP[[#This Row],[prf_mp_ges]],""),"")</f>
        <v/>
      </c>
      <c r="H451" s="362"/>
      <c r="I451" s="362"/>
      <c r="J451" s="363"/>
      <c r="K451" s="363"/>
      <c r="L451" s="208"/>
      <c r="M451" s="209"/>
      <c r="N451" s="103"/>
      <c r="O451" s="104" t="str">
        <f>IF(AND(tab_MD[[#This Row],[md_prf_erg]]&lt;&gt;"",tab_MD[[#This Row],[md_prf_bisher]]&gt;=0,tab_MD[[#This Row],[md_prf_zukunft]]&gt;=0),tab_MD[[#This Row],[md_prf_bisher]]+tab_MD[[#This Row],[md_prf_zukunft]],"")</f>
        <v/>
      </c>
      <c r="P451" s="296" t="str">
        <f>IF(tab_MD[[#This Row],[md_prf_erg]]="ja",tab_MD[[#This Row],[md_zuwf_bisher]],IF(tab_MD[[#This Row],[md_prf_erg]]="nein",0,IF(tab_MD[[#This Row],[md_prf_erg]]="teilweise",-1,"")))</f>
        <v/>
      </c>
      <c r="Q451" s="296" t="str">
        <f>IF(tab_MD[[#This Row],[md_prf_erg]]="ja",tab_MD[[#This Row],[md_zuwf_zukunft]],IF(tab_MD[[#This Row],[md_prf_erg]]="nein",0,IF(tab_MD[[#This Row],[md_prf_erg]]="teilweise",-1,"")))</f>
        <v/>
      </c>
      <c r="R451" s="110"/>
      <c r="S451" s="109" t="b">
        <f>AND(OR(AND(tab_MD[[#This Row],[md_zuwf_bisher]]="",tab_MD[[#This Row],[md_zuwf_zukunft]]=""),AND(OR(tab_MD[[#This Row],[md_zuwf_bisher]]&lt;&gt;"",tab_MD[[#This Row],[md_zuwf_zukunft]]&lt;&gt;""),tab_MD[[#This Row],[md_prf_erg]]&lt;&gt;"")),tab_MD[[#This Row],[md_prf_bisher]]&lt;&gt;-1,tab_MD[[#This Row],[md_prf_zukunft]]&lt;&gt;-1)</f>
        <v>1</v>
      </c>
      <c r="T451" s="219" t="str">
        <f>IF(tab_MD[[#This Row],[md_gegenstand]]&lt;&gt;"",IF(SUM(tab_MD[[#This Row],[md_kosten_bisher]:[md_zuwf_zukunft]])&gt;0,"ja","nein"),"")</f>
        <v/>
      </c>
    </row>
    <row r="452" spans="1:20" ht="48" hidden="1" customHeight="1" x14ac:dyDescent="0.3">
      <c r="A452" s="90">
        <f t="shared" si="7"/>
        <v>450</v>
      </c>
      <c r="B452" s="195" t="str">
        <f>IFERROR(IF(tab_MP[[#This Row],[mp_gegenstand]]&lt;&gt;"",tab_MP[[#This Row],[mp_gegenstand]],""),"")</f>
        <v/>
      </c>
      <c r="C452" s="196" t="str">
        <f>IFERROR(IF(tab_MP[[#This Row],[mp_kategorie]]&lt;&gt;"",tab_MP[[#This Row],[mp_kategorie]],""),"")</f>
        <v/>
      </c>
      <c r="D452" s="196" t="str">
        <f>IFERROR(IF(tab_MP[[#This Row],[mp_subkategorie]]&lt;&gt;"",tab_MP[[#This Row],[mp_subkategorie]],""),"")</f>
        <v/>
      </c>
      <c r="E452" s="196" t="str">
        <f>IFERROR(IF(tab_MP[[#This Row],[mp_ort]]&lt;&gt;"",tab_MP[[#This Row],[mp_ort]],""),"")</f>
        <v/>
      </c>
      <c r="F452" s="369" t="str">
        <f>IFERROR(IF(tab_MP[[#This Row],[mp_beschreibung]]&lt;&gt;"",tab_MP[[#This Row],[mp_beschreibung]],""),"")</f>
        <v/>
      </c>
      <c r="G452" s="315" t="str">
        <f>IFERROR(IF(tab_MP[[#This Row],[prf_mp_ges]]&lt;&gt;"",tab_MP[[#This Row],[prf_mp_ges]],""),"")</f>
        <v/>
      </c>
      <c r="H452" s="362"/>
      <c r="I452" s="362"/>
      <c r="J452" s="363"/>
      <c r="K452" s="363"/>
      <c r="L452" s="208"/>
      <c r="M452" s="209"/>
      <c r="N452" s="106"/>
      <c r="O452" s="107" t="str">
        <f>IF(AND(tab_MD[[#This Row],[md_prf_erg]]&lt;&gt;"",tab_MD[[#This Row],[md_prf_bisher]]&gt;=0,tab_MD[[#This Row],[md_prf_zukunft]]&gt;=0),tab_MD[[#This Row],[md_prf_bisher]]+tab_MD[[#This Row],[md_prf_zukunft]],"")</f>
        <v/>
      </c>
      <c r="P452" s="297" t="str">
        <f>IF(tab_MD[[#This Row],[md_prf_erg]]="ja",tab_MD[[#This Row],[md_zuwf_bisher]],IF(tab_MD[[#This Row],[md_prf_erg]]="nein",0,IF(tab_MD[[#This Row],[md_prf_erg]]="teilweise",-1,"")))</f>
        <v/>
      </c>
      <c r="Q452" s="297" t="str">
        <f>IF(tab_MD[[#This Row],[md_prf_erg]]="ja",tab_MD[[#This Row],[md_zuwf_zukunft]],IF(tab_MD[[#This Row],[md_prf_erg]]="nein",0,IF(tab_MD[[#This Row],[md_prf_erg]]="teilweise",-1,"")))</f>
        <v/>
      </c>
      <c r="R452" s="110"/>
      <c r="S452" s="108" t="b">
        <f>AND(OR(AND(tab_MD[[#This Row],[md_zuwf_bisher]]="",tab_MD[[#This Row],[md_zuwf_zukunft]]=""),AND(OR(tab_MD[[#This Row],[md_zuwf_bisher]]&lt;&gt;"",tab_MD[[#This Row],[md_zuwf_zukunft]]&lt;&gt;""),tab_MD[[#This Row],[md_prf_erg]]&lt;&gt;"")),tab_MD[[#This Row],[md_prf_bisher]]&lt;&gt;-1,tab_MD[[#This Row],[md_prf_zukunft]]&lt;&gt;-1)</f>
        <v>1</v>
      </c>
      <c r="T452" s="219" t="str">
        <f>IF(tab_MD[[#This Row],[md_gegenstand]]&lt;&gt;"",IF(SUM(tab_MD[[#This Row],[md_kosten_bisher]:[md_zuwf_zukunft]])&gt;0,"ja","nein"),"")</f>
        <v/>
      </c>
    </row>
    <row r="453" spans="1:20" ht="48" hidden="1" customHeight="1" x14ac:dyDescent="0.3">
      <c r="A453" s="90">
        <f t="shared" si="7"/>
        <v>451</v>
      </c>
      <c r="B453" s="195" t="str">
        <f>IFERROR(IF(tab_MP[[#This Row],[mp_gegenstand]]&lt;&gt;"",tab_MP[[#This Row],[mp_gegenstand]],""),"")</f>
        <v/>
      </c>
      <c r="C453" s="196" t="str">
        <f>IFERROR(IF(tab_MP[[#This Row],[mp_kategorie]]&lt;&gt;"",tab_MP[[#This Row],[mp_kategorie]],""),"")</f>
        <v/>
      </c>
      <c r="D453" s="196" t="str">
        <f>IFERROR(IF(tab_MP[[#This Row],[mp_subkategorie]]&lt;&gt;"",tab_MP[[#This Row],[mp_subkategorie]],""),"")</f>
        <v/>
      </c>
      <c r="E453" s="196" t="str">
        <f>IFERROR(IF(tab_MP[[#This Row],[mp_ort]]&lt;&gt;"",tab_MP[[#This Row],[mp_ort]],""),"")</f>
        <v/>
      </c>
      <c r="F453" s="369" t="str">
        <f>IFERROR(IF(tab_MP[[#This Row],[mp_beschreibung]]&lt;&gt;"",tab_MP[[#This Row],[mp_beschreibung]],""),"")</f>
        <v/>
      </c>
      <c r="G453" s="315" t="str">
        <f>IFERROR(IF(tab_MP[[#This Row],[prf_mp_ges]]&lt;&gt;"",tab_MP[[#This Row],[prf_mp_ges]],""),"")</f>
        <v/>
      </c>
      <c r="H453" s="362"/>
      <c r="I453" s="362"/>
      <c r="J453" s="363"/>
      <c r="K453" s="363"/>
      <c r="L453" s="208"/>
      <c r="M453" s="209"/>
      <c r="N453" s="103"/>
      <c r="O453" s="104" t="str">
        <f>IF(AND(tab_MD[[#This Row],[md_prf_erg]]&lt;&gt;"",tab_MD[[#This Row],[md_prf_bisher]]&gt;=0,tab_MD[[#This Row],[md_prf_zukunft]]&gt;=0),tab_MD[[#This Row],[md_prf_bisher]]+tab_MD[[#This Row],[md_prf_zukunft]],"")</f>
        <v/>
      </c>
      <c r="P453" s="296" t="str">
        <f>IF(tab_MD[[#This Row],[md_prf_erg]]="ja",tab_MD[[#This Row],[md_zuwf_bisher]],IF(tab_MD[[#This Row],[md_prf_erg]]="nein",0,IF(tab_MD[[#This Row],[md_prf_erg]]="teilweise",-1,"")))</f>
        <v/>
      </c>
      <c r="Q453" s="296" t="str">
        <f>IF(tab_MD[[#This Row],[md_prf_erg]]="ja",tab_MD[[#This Row],[md_zuwf_zukunft]],IF(tab_MD[[#This Row],[md_prf_erg]]="nein",0,IF(tab_MD[[#This Row],[md_prf_erg]]="teilweise",-1,"")))</f>
        <v/>
      </c>
      <c r="R453" s="110"/>
      <c r="S453" s="109" t="b">
        <f>AND(OR(AND(tab_MD[[#This Row],[md_zuwf_bisher]]="",tab_MD[[#This Row],[md_zuwf_zukunft]]=""),AND(OR(tab_MD[[#This Row],[md_zuwf_bisher]]&lt;&gt;"",tab_MD[[#This Row],[md_zuwf_zukunft]]&lt;&gt;""),tab_MD[[#This Row],[md_prf_erg]]&lt;&gt;"")),tab_MD[[#This Row],[md_prf_bisher]]&lt;&gt;-1,tab_MD[[#This Row],[md_prf_zukunft]]&lt;&gt;-1)</f>
        <v>1</v>
      </c>
      <c r="T453" s="219" t="str">
        <f>IF(tab_MD[[#This Row],[md_gegenstand]]&lt;&gt;"",IF(SUM(tab_MD[[#This Row],[md_kosten_bisher]:[md_zuwf_zukunft]])&gt;0,"ja","nein"),"")</f>
        <v/>
      </c>
    </row>
    <row r="454" spans="1:20" ht="48" hidden="1" customHeight="1" x14ac:dyDescent="0.3">
      <c r="A454" s="90">
        <f t="shared" si="7"/>
        <v>452</v>
      </c>
      <c r="B454" s="195" t="str">
        <f>IFERROR(IF(tab_MP[[#This Row],[mp_gegenstand]]&lt;&gt;"",tab_MP[[#This Row],[mp_gegenstand]],""),"")</f>
        <v/>
      </c>
      <c r="C454" s="196" t="str">
        <f>IFERROR(IF(tab_MP[[#This Row],[mp_kategorie]]&lt;&gt;"",tab_MP[[#This Row],[mp_kategorie]],""),"")</f>
        <v/>
      </c>
      <c r="D454" s="196" t="str">
        <f>IFERROR(IF(tab_MP[[#This Row],[mp_subkategorie]]&lt;&gt;"",tab_MP[[#This Row],[mp_subkategorie]],""),"")</f>
        <v/>
      </c>
      <c r="E454" s="196" t="str">
        <f>IFERROR(IF(tab_MP[[#This Row],[mp_ort]]&lt;&gt;"",tab_MP[[#This Row],[mp_ort]],""),"")</f>
        <v/>
      </c>
      <c r="F454" s="369" t="str">
        <f>IFERROR(IF(tab_MP[[#This Row],[mp_beschreibung]]&lt;&gt;"",tab_MP[[#This Row],[mp_beschreibung]],""),"")</f>
        <v/>
      </c>
      <c r="G454" s="315" t="str">
        <f>IFERROR(IF(tab_MP[[#This Row],[prf_mp_ges]]&lt;&gt;"",tab_MP[[#This Row],[prf_mp_ges]],""),"")</f>
        <v/>
      </c>
      <c r="H454" s="362"/>
      <c r="I454" s="362"/>
      <c r="J454" s="363"/>
      <c r="K454" s="363"/>
      <c r="L454" s="208"/>
      <c r="M454" s="209"/>
      <c r="N454" s="106"/>
      <c r="O454" s="107" t="str">
        <f>IF(AND(tab_MD[[#This Row],[md_prf_erg]]&lt;&gt;"",tab_MD[[#This Row],[md_prf_bisher]]&gt;=0,tab_MD[[#This Row],[md_prf_zukunft]]&gt;=0),tab_MD[[#This Row],[md_prf_bisher]]+tab_MD[[#This Row],[md_prf_zukunft]],"")</f>
        <v/>
      </c>
      <c r="P454" s="297" t="str">
        <f>IF(tab_MD[[#This Row],[md_prf_erg]]="ja",tab_MD[[#This Row],[md_zuwf_bisher]],IF(tab_MD[[#This Row],[md_prf_erg]]="nein",0,IF(tab_MD[[#This Row],[md_prf_erg]]="teilweise",-1,"")))</f>
        <v/>
      </c>
      <c r="Q454" s="297" t="str">
        <f>IF(tab_MD[[#This Row],[md_prf_erg]]="ja",tab_MD[[#This Row],[md_zuwf_zukunft]],IF(tab_MD[[#This Row],[md_prf_erg]]="nein",0,IF(tab_MD[[#This Row],[md_prf_erg]]="teilweise",-1,"")))</f>
        <v/>
      </c>
      <c r="R454" s="110"/>
      <c r="S454" s="108" t="b">
        <f>AND(OR(AND(tab_MD[[#This Row],[md_zuwf_bisher]]="",tab_MD[[#This Row],[md_zuwf_zukunft]]=""),AND(OR(tab_MD[[#This Row],[md_zuwf_bisher]]&lt;&gt;"",tab_MD[[#This Row],[md_zuwf_zukunft]]&lt;&gt;""),tab_MD[[#This Row],[md_prf_erg]]&lt;&gt;"")),tab_MD[[#This Row],[md_prf_bisher]]&lt;&gt;-1,tab_MD[[#This Row],[md_prf_zukunft]]&lt;&gt;-1)</f>
        <v>1</v>
      </c>
      <c r="T454" s="219" t="str">
        <f>IF(tab_MD[[#This Row],[md_gegenstand]]&lt;&gt;"",IF(SUM(tab_MD[[#This Row],[md_kosten_bisher]:[md_zuwf_zukunft]])&gt;0,"ja","nein"),"")</f>
        <v/>
      </c>
    </row>
    <row r="455" spans="1:20" ht="48" hidden="1" customHeight="1" x14ac:dyDescent="0.3">
      <c r="A455" s="90">
        <f t="shared" si="7"/>
        <v>453</v>
      </c>
      <c r="B455" s="195" t="str">
        <f>IFERROR(IF(tab_MP[[#This Row],[mp_gegenstand]]&lt;&gt;"",tab_MP[[#This Row],[mp_gegenstand]],""),"")</f>
        <v/>
      </c>
      <c r="C455" s="196" t="str">
        <f>IFERROR(IF(tab_MP[[#This Row],[mp_kategorie]]&lt;&gt;"",tab_MP[[#This Row],[mp_kategorie]],""),"")</f>
        <v/>
      </c>
      <c r="D455" s="196" t="str">
        <f>IFERROR(IF(tab_MP[[#This Row],[mp_subkategorie]]&lt;&gt;"",tab_MP[[#This Row],[mp_subkategorie]],""),"")</f>
        <v/>
      </c>
      <c r="E455" s="196" t="str">
        <f>IFERROR(IF(tab_MP[[#This Row],[mp_ort]]&lt;&gt;"",tab_MP[[#This Row],[mp_ort]],""),"")</f>
        <v/>
      </c>
      <c r="F455" s="369" t="str">
        <f>IFERROR(IF(tab_MP[[#This Row],[mp_beschreibung]]&lt;&gt;"",tab_MP[[#This Row],[mp_beschreibung]],""),"")</f>
        <v/>
      </c>
      <c r="G455" s="315" t="str">
        <f>IFERROR(IF(tab_MP[[#This Row],[prf_mp_ges]]&lt;&gt;"",tab_MP[[#This Row],[prf_mp_ges]],""),"")</f>
        <v/>
      </c>
      <c r="H455" s="362"/>
      <c r="I455" s="362"/>
      <c r="J455" s="363"/>
      <c r="K455" s="363"/>
      <c r="L455" s="208"/>
      <c r="M455" s="209"/>
      <c r="N455" s="103"/>
      <c r="O455" s="104" t="str">
        <f>IF(AND(tab_MD[[#This Row],[md_prf_erg]]&lt;&gt;"",tab_MD[[#This Row],[md_prf_bisher]]&gt;=0,tab_MD[[#This Row],[md_prf_zukunft]]&gt;=0),tab_MD[[#This Row],[md_prf_bisher]]+tab_MD[[#This Row],[md_prf_zukunft]],"")</f>
        <v/>
      </c>
      <c r="P455" s="296" t="str">
        <f>IF(tab_MD[[#This Row],[md_prf_erg]]="ja",tab_MD[[#This Row],[md_zuwf_bisher]],IF(tab_MD[[#This Row],[md_prf_erg]]="nein",0,IF(tab_MD[[#This Row],[md_prf_erg]]="teilweise",-1,"")))</f>
        <v/>
      </c>
      <c r="Q455" s="296" t="str">
        <f>IF(tab_MD[[#This Row],[md_prf_erg]]="ja",tab_MD[[#This Row],[md_zuwf_zukunft]],IF(tab_MD[[#This Row],[md_prf_erg]]="nein",0,IF(tab_MD[[#This Row],[md_prf_erg]]="teilweise",-1,"")))</f>
        <v/>
      </c>
      <c r="R455" s="110"/>
      <c r="S455" s="109" t="b">
        <f>AND(OR(AND(tab_MD[[#This Row],[md_zuwf_bisher]]="",tab_MD[[#This Row],[md_zuwf_zukunft]]=""),AND(OR(tab_MD[[#This Row],[md_zuwf_bisher]]&lt;&gt;"",tab_MD[[#This Row],[md_zuwf_zukunft]]&lt;&gt;""),tab_MD[[#This Row],[md_prf_erg]]&lt;&gt;"")),tab_MD[[#This Row],[md_prf_bisher]]&lt;&gt;-1,tab_MD[[#This Row],[md_prf_zukunft]]&lt;&gt;-1)</f>
        <v>1</v>
      </c>
      <c r="T455" s="219" t="str">
        <f>IF(tab_MD[[#This Row],[md_gegenstand]]&lt;&gt;"",IF(SUM(tab_MD[[#This Row],[md_kosten_bisher]:[md_zuwf_zukunft]])&gt;0,"ja","nein"),"")</f>
        <v/>
      </c>
    </row>
    <row r="456" spans="1:20" ht="48" hidden="1" customHeight="1" x14ac:dyDescent="0.3">
      <c r="A456" s="90">
        <f t="shared" si="7"/>
        <v>454</v>
      </c>
      <c r="B456" s="195" t="str">
        <f>IFERROR(IF(tab_MP[[#This Row],[mp_gegenstand]]&lt;&gt;"",tab_MP[[#This Row],[mp_gegenstand]],""),"")</f>
        <v/>
      </c>
      <c r="C456" s="196" t="str">
        <f>IFERROR(IF(tab_MP[[#This Row],[mp_kategorie]]&lt;&gt;"",tab_MP[[#This Row],[mp_kategorie]],""),"")</f>
        <v/>
      </c>
      <c r="D456" s="196" t="str">
        <f>IFERROR(IF(tab_MP[[#This Row],[mp_subkategorie]]&lt;&gt;"",tab_MP[[#This Row],[mp_subkategorie]],""),"")</f>
        <v/>
      </c>
      <c r="E456" s="196" t="str">
        <f>IFERROR(IF(tab_MP[[#This Row],[mp_ort]]&lt;&gt;"",tab_MP[[#This Row],[mp_ort]],""),"")</f>
        <v/>
      </c>
      <c r="F456" s="369" t="str">
        <f>IFERROR(IF(tab_MP[[#This Row],[mp_beschreibung]]&lt;&gt;"",tab_MP[[#This Row],[mp_beschreibung]],""),"")</f>
        <v/>
      </c>
      <c r="G456" s="315" t="str">
        <f>IFERROR(IF(tab_MP[[#This Row],[prf_mp_ges]]&lt;&gt;"",tab_MP[[#This Row],[prf_mp_ges]],""),"")</f>
        <v/>
      </c>
      <c r="H456" s="362"/>
      <c r="I456" s="362"/>
      <c r="J456" s="363"/>
      <c r="K456" s="363"/>
      <c r="L456" s="208"/>
      <c r="M456" s="209"/>
      <c r="N456" s="106"/>
      <c r="O456" s="107" t="str">
        <f>IF(AND(tab_MD[[#This Row],[md_prf_erg]]&lt;&gt;"",tab_MD[[#This Row],[md_prf_bisher]]&gt;=0,tab_MD[[#This Row],[md_prf_zukunft]]&gt;=0),tab_MD[[#This Row],[md_prf_bisher]]+tab_MD[[#This Row],[md_prf_zukunft]],"")</f>
        <v/>
      </c>
      <c r="P456" s="297" t="str">
        <f>IF(tab_MD[[#This Row],[md_prf_erg]]="ja",tab_MD[[#This Row],[md_zuwf_bisher]],IF(tab_MD[[#This Row],[md_prf_erg]]="nein",0,IF(tab_MD[[#This Row],[md_prf_erg]]="teilweise",-1,"")))</f>
        <v/>
      </c>
      <c r="Q456" s="297" t="str">
        <f>IF(tab_MD[[#This Row],[md_prf_erg]]="ja",tab_MD[[#This Row],[md_zuwf_zukunft]],IF(tab_MD[[#This Row],[md_prf_erg]]="nein",0,IF(tab_MD[[#This Row],[md_prf_erg]]="teilweise",-1,"")))</f>
        <v/>
      </c>
      <c r="R456" s="110"/>
      <c r="S456" s="108" t="b">
        <f>AND(OR(AND(tab_MD[[#This Row],[md_zuwf_bisher]]="",tab_MD[[#This Row],[md_zuwf_zukunft]]=""),AND(OR(tab_MD[[#This Row],[md_zuwf_bisher]]&lt;&gt;"",tab_MD[[#This Row],[md_zuwf_zukunft]]&lt;&gt;""),tab_MD[[#This Row],[md_prf_erg]]&lt;&gt;"")),tab_MD[[#This Row],[md_prf_bisher]]&lt;&gt;-1,tab_MD[[#This Row],[md_prf_zukunft]]&lt;&gt;-1)</f>
        <v>1</v>
      </c>
      <c r="T456" s="219" t="str">
        <f>IF(tab_MD[[#This Row],[md_gegenstand]]&lt;&gt;"",IF(SUM(tab_MD[[#This Row],[md_kosten_bisher]:[md_zuwf_zukunft]])&gt;0,"ja","nein"),"")</f>
        <v/>
      </c>
    </row>
    <row r="457" spans="1:20" ht="48" hidden="1" customHeight="1" x14ac:dyDescent="0.3">
      <c r="A457" s="90">
        <f t="shared" si="7"/>
        <v>455</v>
      </c>
      <c r="B457" s="195" t="str">
        <f>IFERROR(IF(tab_MP[[#This Row],[mp_gegenstand]]&lt;&gt;"",tab_MP[[#This Row],[mp_gegenstand]],""),"")</f>
        <v/>
      </c>
      <c r="C457" s="196" t="str">
        <f>IFERROR(IF(tab_MP[[#This Row],[mp_kategorie]]&lt;&gt;"",tab_MP[[#This Row],[mp_kategorie]],""),"")</f>
        <v/>
      </c>
      <c r="D457" s="196" t="str">
        <f>IFERROR(IF(tab_MP[[#This Row],[mp_subkategorie]]&lt;&gt;"",tab_MP[[#This Row],[mp_subkategorie]],""),"")</f>
        <v/>
      </c>
      <c r="E457" s="196" t="str">
        <f>IFERROR(IF(tab_MP[[#This Row],[mp_ort]]&lt;&gt;"",tab_MP[[#This Row],[mp_ort]],""),"")</f>
        <v/>
      </c>
      <c r="F457" s="369" t="str">
        <f>IFERROR(IF(tab_MP[[#This Row],[mp_beschreibung]]&lt;&gt;"",tab_MP[[#This Row],[mp_beschreibung]],""),"")</f>
        <v/>
      </c>
      <c r="G457" s="315" t="str">
        <f>IFERROR(IF(tab_MP[[#This Row],[prf_mp_ges]]&lt;&gt;"",tab_MP[[#This Row],[prf_mp_ges]],""),"")</f>
        <v/>
      </c>
      <c r="H457" s="362"/>
      <c r="I457" s="362"/>
      <c r="J457" s="363"/>
      <c r="K457" s="363"/>
      <c r="L457" s="208"/>
      <c r="M457" s="209"/>
      <c r="N457" s="103"/>
      <c r="O457" s="104" t="str">
        <f>IF(AND(tab_MD[[#This Row],[md_prf_erg]]&lt;&gt;"",tab_MD[[#This Row],[md_prf_bisher]]&gt;=0,tab_MD[[#This Row],[md_prf_zukunft]]&gt;=0),tab_MD[[#This Row],[md_prf_bisher]]+tab_MD[[#This Row],[md_prf_zukunft]],"")</f>
        <v/>
      </c>
      <c r="P457" s="296" t="str">
        <f>IF(tab_MD[[#This Row],[md_prf_erg]]="ja",tab_MD[[#This Row],[md_zuwf_bisher]],IF(tab_MD[[#This Row],[md_prf_erg]]="nein",0,IF(tab_MD[[#This Row],[md_prf_erg]]="teilweise",-1,"")))</f>
        <v/>
      </c>
      <c r="Q457" s="296" t="str">
        <f>IF(tab_MD[[#This Row],[md_prf_erg]]="ja",tab_MD[[#This Row],[md_zuwf_zukunft]],IF(tab_MD[[#This Row],[md_prf_erg]]="nein",0,IF(tab_MD[[#This Row],[md_prf_erg]]="teilweise",-1,"")))</f>
        <v/>
      </c>
      <c r="R457" s="110"/>
      <c r="S457" s="109" t="b">
        <f>AND(OR(AND(tab_MD[[#This Row],[md_zuwf_bisher]]="",tab_MD[[#This Row],[md_zuwf_zukunft]]=""),AND(OR(tab_MD[[#This Row],[md_zuwf_bisher]]&lt;&gt;"",tab_MD[[#This Row],[md_zuwf_zukunft]]&lt;&gt;""),tab_MD[[#This Row],[md_prf_erg]]&lt;&gt;"")),tab_MD[[#This Row],[md_prf_bisher]]&lt;&gt;-1,tab_MD[[#This Row],[md_prf_zukunft]]&lt;&gt;-1)</f>
        <v>1</v>
      </c>
      <c r="T457" s="219" t="str">
        <f>IF(tab_MD[[#This Row],[md_gegenstand]]&lt;&gt;"",IF(SUM(tab_MD[[#This Row],[md_kosten_bisher]:[md_zuwf_zukunft]])&gt;0,"ja","nein"),"")</f>
        <v/>
      </c>
    </row>
    <row r="458" spans="1:20" ht="48" hidden="1" customHeight="1" x14ac:dyDescent="0.3">
      <c r="A458" s="90">
        <f t="shared" si="7"/>
        <v>456</v>
      </c>
      <c r="B458" s="195" t="str">
        <f>IFERROR(IF(tab_MP[[#This Row],[mp_gegenstand]]&lt;&gt;"",tab_MP[[#This Row],[mp_gegenstand]],""),"")</f>
        <v/>
      </c>
      <c r="C458" s="196" t="str">
        <f>IFERROR(IF(tab_MP[[#This Row],[mp_kategorie]]&lt;&gt;"",tab_MP[[#This Row],[mp_kategorie]],""),"")</f>
        <v/>
      </c>
      <c r="D458" s="196" t="str">
        <f>IFERROR(IF(tab_MP[[#This Row],[mp_subkategorie]]&lt;&gt;"",tab_MP[[#This Row],[mp_subkategorie]],""),"")</f>
        <v/>
      </c>
      <c r="E458" s="196" t="str">
        <f>IFERROR(IF(tab_MP[[#This Row],[mp_ort]]&lt;&gt;"",tab_MP[[#This Row],[mp_ort]],""),"")</f>
        <v/>
      </c>
      <c r="F458" s="369" t="str">
        <f>IFERROR(IF(tab_MP[[#This Row],[mp_beschreibung]]&lt;&gt;"",tab_MP[[#This Row],[mp_beschreibung]],""),"")</f>
        <v/>
      </c>
      <c r="G458" s="315" t="str">
        <f>IFERROR(IF(tab_MP[[#This Row],[prf_mp_ges]]&lt;&gt;"",tab_MP[[#This Row],[prf_mp_ges]],""),"")</f>
        <v/>
      </c>
      <c r="H458" s="362"/>
      <c r="I458" s="362"/>
      <c r="J458" s="363"/>
      <c r="K458" s="363"/>
      <c r="L458" s="208"/>
      <c r="M458" s="209"/>
      <c r="N458" s="106"/>
      <c r="O458" s="107" t="str">
        <f>IF(AND(tab_MD[[#This Row],[md_prf_erg]]&lt;&gt;"",tab_MD[[#This Row],[md_prf_bisher]]&gt;=0,tab_MD[[#This Row],[md_prf_zukunft]]&gt;=0),tab_MD[[#This Row],[md_prf_bisher]]+tab_MD[[#This Row],[md_prf_zukunft]],"")</f>
        <v/>
      </c>
      <c r="P458" s="297" t="str">
        <f>IF(tab_MD[[#This Row],[md_prf_erg]]="ja",tab_MD[[#This Row],[md_zuwf_bisher]],IF(tab_MD[[#This Row],[md_prf_erg]]="nein",0,IF(tab_MD[[#This Row],[md_prf_erg]]="teilweise",-1,"")))</f>
        <v/>
      </c>
      <c r="Q458" s="297" t="str">
        <f>IF(tab_MD[[#This Row],[md_prf_erg]]="ja",tab_MD[[#This Row],[md_zuwf_zukunft]],IF(tab_MD[[#This Row],[md_prf_erg]]="nein",0,IF(tab_MD[[#This Row],[md_prf_erg]]="teilweise",-1,"")))</f>
        <v/>
      </c>
      <c r="R458" s="110"/>
      <c r="S458" s="108" t="b">
        <f>AND(OR(AND(tab_MD[[#This Row],[md_zuwf_bisher]]="",tab_MD[[#This Row],[md_zuwf_zukunft]]=""),AND(OR(tab_MD[[#This Row],[md_zuwf_bisher]]&lt;&gt;"",tab_MD[[#This Row],[md_zuwf_zukunft]]&lt;&gt;""),tab_MD[[#This Row],[md_prf_erg]]&lt;&gt;"")),tab_MD[[#This Row],[md_prf_bisher]]&lt;&gt;-1,tab_MD[[#This Row],[md_prf_zukunft]]&lt;&gt;-1)</f>
        <v>1</v>
      </c>
      <c r="T458" s="219" t="str">
        <f>IF(tab_MD[[#This Row],[md_gegenstand]]&lt;&gt;"",IF(SUM(tab_MD[[#This Row],[md_kosten_bisher]:[md_zuwf_zukunft]])&gt;0,"ja","nein"),"")</f>
        <v/>
      </c>
    </row>
    <row r="459" spans="1:20" ht="48" hidden="1" customHeight="1" x14ac:dyDescent="0.3">
      <c r="A459" s="90">
        <f t="shared" si="7"/>
        <v>457</v>
      </c>
      <c r="B459" s="195" t="str">
        <f>IFERROR(IF(tab_MP[[#This Row],[mp_gegenstand]]&lt;&gt;"",tab_MP[[#This Row],[mp_gegenstand]],""),"")</f>
        <v/>
      </c>
      <c r="C459" s="196" t="str">
        <f>IFERROR(IF(tab_MP[[#This Row],[mp_kategorie]]&lt;&gt;"",tab_MP[[#This Row],[mp_kategorie]],""),"")</f>
        <v/>
      </c>
      <c r="D459" s="196" t="str">
        <f>IFERROR(IF(tab_MP[[#This Row],[mp_subkategorie]]&lt;&gt;"",tab_MP[[#This Row],[mp_subkategorie]],""),"")</f>
        <v/>
      </c>
      <c r="E459" s="196" t="str">
        <f>IFERROR(IF(tab_MP[[#This Row],[mp_ort]]&lt;&gt;"",tab_MP[[#This Row],[mp_ort]],""),"")</f>
        <v/>
      </c>
      <c r="F459" s="369" t="str">
        <f>IFERROR(IF(tab_MP[[#This Row],[mp_beschreibung]]&lt;&gt;"",tab_MP[[#This Row],[mp_beschreibung]],""),"")</f>
        <v/>
      </c>
      <c r="G459" s="315" t="str">
        <f>IFERROR(IF(tab_MP[[#This Row],[prf_mp_ges]]&lt;&gt;"",tab_MP[[#This Row],[prf_mp_ges]],""),"")</f>
        <v/>
      </c>
      <c r="H459" s="362"/>
      <c r="I459" s="362"/>
      <c r="J459" s="363"/>
      <c r="K459" s="363"/>
      <c r="L459" s="208"/>
      <c r="M459" s="209"/>
      <c r="N459" s="103"/>
      <c r="O459" s="104" t="str">
        <f>IF(AND(tab_MD[[#This Row],[md_prf_erg]]&lt;&gt;"",tab_MD[[#This Row],[md_prf_bisher]]&gt;=0,tab_MD[[#This Row],[md_prf_zukunft]]&gt;=0),tab_MD[[#This Row],[md_prf_bisher]]+tab_MD[[#This Row],[md_prf_zukunft]],"")</f>
        <v/>
      </c>
      <c r="P459" s="296" t="str">
        <f>IF(tab_MD[[#This Row],[md_prf_erg]]="ja",tab_MD[[#This Row],[md_zuwf_bisher]],IF(tab_MD[[#This Row],[md_prf_erg]]="nein",0,IF(tab_MD[[#This Row],[md_prf_erg]]="teilweise",-1,"")))</f>
        <v/>
      </c>
      <c r="Q459" s="296" t="str">
        <f>IF(tab_MD[[#This Row],[md_prf_erg]]="ja",tab_MD[[#This Row],[md_zuwf_zukunft]],IF(tab_MD[[#This Row],[md_prf_erg]]="nein",0,IF(tab_MD[[#This Row],[md_prf_erg]]="teilweise",-1,"")))</f>
        <v/>
      </c>
      <c r="R459" s="110"/>
      <c r="S459" s="109" t="b">
        <f>AND(OR(AND(tab_MD[[#This Row],[md_zuwf_bisher]]="",tab_MD[[#This Row],[md_zuwf_zukunft]]=""),AND(OR(tab_MD[[#This Row],[md_zuwf_bisher]]&lt;&gt;"",tab_MD[[#This Row],[md_zuwf_zukunft]]&lt;&gt;""),tab_MD[[#This Row],[md_prf_erg]]&lt;&gt;"")),tab_MD[[#This Row],[md_prf_bisher]]&lt;&gt;-1,tab_MD[[#This Row],[md_prf_zukunft]]&lt;&gt;-1)</f>
        <v>1</v>
      </c>
      <c r="T459" s="219" t="str">
        <f>IF(tab_MD[[#This Row],[md_gegenstand]]&lt;&gt;"",IF(SUM(tab_MD[[#This Row],[md_kosten_bisher]:[md_zuwf_zukunft]])&gt;0,"ja","nein"),"")</f>
        <v/>
      </c>
    </row>
    <row r="460" spans="1:20" ht="48" hidden="1" customHeight="1" x14ac:dyDescent="0.3">
      <c r="A460" s="90">
        <f t="shared" ref="A460:A502" si="8">ROW()-2</f>
        <v>458</v>
      </c>
      <c r="B460" s="195" t="str">
        <f>IFERROR(IF(tab_MP[[#This Row],[mp_gegenstand]]&lt;&gt;"",tab_MP[[#This Row],[mp_gegenstand]],""),"")</f>
        <v/>
      </c>
      <c r="C460" s="196" t="str">
        <f>IFERROR(IF(tab_MP[[#This Row],[mp_kategorie]]&lt;&gt;"",tab_MP[[#This Row],[mp_kategorie]],""),"")</f>
        <v/>
      </c>
      <c r="D460" s="196" t="str">
        <f>IFERROR(IF(tab_MP[[#This Row],[mp_subkategorie]]&lt;&gt;"",tab_MP[[#This Row],[mp_subkategorie]],""),"")</f>
        <v/>
      </c>
      <c r="E460" s="196" t="str">
        <f>IFERROR(IF(tab_MP[[#This Row],[mp_ort]]&lt;&gt;"",tab_MP[[#This Row],[mp_ort]],""),"")</f>
        <v/>
      </c>
      <c r="F460" s="369" t="str">
        <f>IFERROR(IF(tab_MP[[#This Row],[mp_beschreibung]]&lt;&gt;"",tab_MP[[#This Row],[mp_beschreibung]],""),"")</f>
        <v/>
      </c>
      <c r="G460" s="315" t="str">
        <f>IFERROR(IF(tab_MP[[#This Row],[prf_mp_ges]]&lt;&gt;"",tab_MP[[#This Row],[prf_mp_ges]],""),"")</f>
        <v/>
      </c>
      <c r="H460" s="362"/>
      <c r="I460" s="362"/>
      <c r="J460" s="363"/>
      <c r="K460" s="363"/>
      <c r="L460" s="208"/>
      <c r="M460" s="209"/>
      <c r="N460" s="106"/>
      <c r="O460" s="107" t="str">
        <f>IF(AND(tab_MD[[#This Row],[md_prf_erg]]&lt;&gt;"",tab_MD[[#This Row],[md_prf_bisher]]&gt;=0,tab_MD[[#This Row],[md_prf_zukunft]]&gt;=0),tab_MD[[#This Row],[md_prf_bisher]]+tab_MD[[#This Row],[md_prf_zukunft]],"")</f>
        <v/>
      </c>
      <c r="P460" s="297" t="str">
        <f>IF(tab_MD[[#This Row],[md_prf_erg]]="ja",tab_MD[[#This Row],[md_zuwf_bisher]],IF(tab_MD[[#This Row],[md_prf_erg]]="nein",0,IF(tab_MD[[#This Row],[md_prf_erg]]="teilweise",-1,"")))</f>
        <v/>
      </c>
      <c r="Q460" s="297" t="str">
        <f>IF(tab_MD[[#This Row],[md_prf_erg]]="ja",tab_MD[[#This Row],[md_zuwf_zukunft]],IF(tab_MD[[#This Row],[md_prf_erg]]="nein",0,IF(tab_MD[[#This Row],[md_prf_erg]]="teilweise",-1,"")))</f>
        <v/>
      </c>
      <c r="R460" s="110"/>
      <c r="S460" s="108" t="b">
        <f>AND(OR(AND(tab_MD[[#This Row],[md_zuwf_bisher]]="",tab_MD[[#This Row],[md_zuwf_zukunft]]=""),AND(OR(tab_MD[[#This Row],[md_zuwf_bisher]]&lt;&gt;"",tab_MD[[#This Row],[md_zuwf_zukunft]]&lt;&gt;""),tab_MD[[#This Row],[md_prf_erg]]&lt;&gt;"")),tab_MD[[#This Row],[md_prf_bisher]]&lt;&gt;-1,tab_MD[[#This Row],[md_prf_zukunft]]&lt;&gt;-1)</f>
        <v>1</v>
      </c>
      <c r="T460" s="219" t="str">
        <f>IF(tab_MD[[#This Row],[md_gegenstand]]&lt;&gt;"",IF(SUM(tab_MD[[#This Row],[md_kosten_bisher]:[md_zuwf_zukunft]])&gt;0,"ja","nein"),"")</f>
        <v/>
      </c>
    </row>
    <row r="461" spans="1:20" ht="48" hidden="1" customHeight="1" x14ac:dyDescent="0.3">
      <c r="A461" s="90">
        <f t="shared" si="8"/>
        <v>459</v>
      </c>
      <c r="B461" s="195" t="str">
        <f>IFERROR(IF(tab_MP[[#This Row],[mp_gegenstand]]&lt;&gt;"",tab_MP[[#This Row],[mp_gegenstand]],""),"")</f>
        <v/>
      </c>
      <c r="C461" s="196" t="str">
        <f>IFERROR(IF(tab_MP[[#This Row],[mp_kategorie]]&lt;&gt;"",tab_MP[[#This Row],[mp_kategorie]],""),"")</f>
        <v/>
      </c>
      <c r="D461" s="196" t="str">
        <f>IFERROR(IF(tab_MP[[#This Row],[mp_subkategorie]]&lt;&gt;"",tab_MP[[#This Row],[mp_subkategorie]],""),"")</f>
        <v/>
      </c>
      <c r="E461" s="196" t="str">
        <f>IFERROR(IF(tab_MP[[#This Row],[mp_ort]]&lt;&gt;"",tab_MP[[#This Row],[mp_ort]],""),"")</f>
        <v/>
      </c>
      <c r="F461" s="369" t="str">
        <f>IFERROR(IF(tab_MP[[#This Row],[mp_beschreibung]]&lt;&gt;"",tab_MP[[#This Row],[mp_beschreibung]],""),"")</f>
        <v/>
      </c>
      <c r="G461" s="315" t="str">
        <f>IFERROR(IF(tab_MP[[#This Row],[prf_mp_ges]]&lt;&gt;"",tab_MP[[#This Row],[prf_mp_ges]],""),"")</f>
        <v/>
      </c>
      <c r="H461" s="362"/>
      <c r="I461" s="362"/>
      <c r="J461" s="363"/>
      <c r="K461" s="363"/>
      <c r="L461" s="208"/>
      <c r="M461" s="209"/>
      <c r="N461" s="103"/>
      <c r="O461" s="104" t="str">
        <f>IF(AND(tab_MD[[#This Row],[md_prf_erg]]&lt;&gt;"",tab_MD[[#This Row],[md_prf_bisher]]&gt;=0,tab_MD[[#This Row],[md_prf_zukunft]]&gt;=0),tab_MD[[#This Row],[md_prf_bisher]]+tab_MD[[#This Row],[md_prf_zukunft]],"")</f>
        <v/>
      </c>
      <c r="P461" s="296" t="str">
        <f>IF(tab_MD[[#This Row],[md_prf_erg]]="ja",tab_MD[[#This Row],[md_zuwf_bisher]],IF(tab_MD[[#This Row],[md_prf_erg]]="nein",0,IF(tab_MD[[#This Row],[md_prf_erg]]="teilweise",-1,"")))</f>
        <v/>
      </c>
      <c r="Q461" s="296" t="str">
        <f>IF(tab_MD[[#This Row],[md_prf_erg]]="ja",tab_MD[[#This Row],[md_zuwf_zukunft]],IF(tab_MD[[#This Row],[md_prf_erg]]="nein",0,IF(tab_MD[[#This Row],[md_prf_erg]]="teilweise",-1,"")))</f>
        <v/>
      </c>
      <c r="R461" s="110"/>
      <c r="S461" s="109" t="b">
        <f>AND(OR(AND(tab_MD[[#This Row],[md_zuwf_bisher]]="",tab_MD[[#This Row],[md_zuwf_zukunft]]=""),AND(OR(tab_MD[[#This Row],[md_zuwf_bisher]]&lt;&gt;"",tab_MD[[#This Row],[md_zuwf_zukunft]]&lt;&gt;""),tab_MD[[#This Row],[md_prf_erg]]&lt;&gt;"")),tab_MD[[#This Row],[md_prf_bisher]]&lt;&gt;-1,tab_MD[[#This Row],[md_prf_zukunft]]&lt;&gt;-1)</f>
        <v>1</v>
      </c>
      <c r="T461" s="219" t="str">
        <f>IF(tab_MD[[#This Row],[md_gegenstand]]&lt;&gt;"",IF(SUM(tab_MD[[#This Row],[md_kosten_bisher]:[md_zuwf_zukunft]])&gt;0,"ja","nein"),"")</f>
        <v/>
      </c>
    </row>
    <row r="462" spans="1:20" ht="48" hidden="1" customHeight="1" x14ac:dyDescent="0.3">
      <c r="A462" s="90">
        <f t="shared" si="8"/>
        <v>460</v>
      </c>
      <c r="B462" s="195" t="str">
        <f>IFERROR(IF(tab_MP[[#This Row],[mp_gegenstand]]&lt;&gt;"",tab_MP[[#This Row],[mp_gegenstand]],""),"")</f>
        <v/>
      </c>
      <c r="C462" s="196" t="str">
        <f>IFERROR(IF(tab_MP[[#This Row],[mp_kategorie]]&lt;&gt;"",tab_MP[[#This Row],[mp_kategorie]],""),"")</f>
        <v/>
      </c>
      <c r="D462" s="196" t="str">
        <f>IFERROR(IF(tab_MP[[#This Row],[mp_subkategorie]]&lt;&gt;"",tab_MP[[#This Row],[mp_subkategorie]],""),"")</f>
        <v/>
      </c>
      <c r="E462" s="196" t="str">
        <f>IFERROR(IF(tab_MP[[#This Row],[mp_ort]]&lt;&gt;"",tab_MP[[#This Row],[mp_ort]],""),"")</f>
        <v/>
      </c>
      <c r="F462" s="369" t="str">
        <f>IFERROR(IF(tab_MP[[#This Row],[mp_beschreibung]]&lt;&gt;"",tab_MP[[#This Row],[mp_beschreibung]],""),"")</f>
        <v/>
      </c>
      <c r="G462" s="315" t="str">
        <f>IFERROR(IF(tab_MP[[#This Row],[prf_mp_ges]]&lt;&gt;"",tab_MP[[#This Row],[prf_mp_ges]],""),"")</f>
        <v/>
      </c>
      <c r="H462" s="362"/>
      <c r="I462" s="362"/>
      <c r="J462" s="363"/>
      <c r="K462" s="363"/>
      <c r="L462" s="208"/>
      <c r="M462" s="209"/>
      <c r="N462" s="106"/>
      <c r="O462" s="107" t="str">
        <f>IF(AND(tab_MD[[#This Row],[md_prf_erg]]&lt;&gt;"",tab_MD[[#This Row],[md_prf_bisher]]&gt;=0,tab_MD[[#This Row],[md_prf_zukunft]]&gt;=0),tab_MD[[#This Row],[md_prf_bisher]]+tab_MD[[#This Row],[md_prf_zukunft]],"")</f>
        <v/>
      </c>
      <c r="P462" s="297" t="str">
        <f>IF(tab_MD[[#This Row],[md_prf_erg]]="ja",tab_MD[[#This Row],[md_zuwf_bisher]],IF(tab_MD[[#This Row],[md_prf_erg]]="nein",0,IF(tab_MD[[#This Row],[md_prf_erg]]="teilweise",-1,"")))</f>
        <v/>
      </c>
      <c r="Q462" s="297" t="str">
        <f>IF(tab_MD[[#This Row],[md_prf_erg]]="ja",tab_MD[[#This Row],[md_zuwf_zukunft]],IF(tab_MD[[#This Row],[md_prf_erg]]="nein",0,IF(tab_MD[[#This Row],[md_prf_erg]]="teilweise",-1,"")))</f>
        <v/>
      </c>
      <c r="R462" s="110"/>
      <c r="S462" s="108" t="b">
        <f>AND(OR(AND(tab_MD[[#This Row],[md_zuwf_bisher]]="",tab_MD[[#This Row],[md_zuwf_zukunft]]=""),AND(OR(tab_MD[[#This Row],[md_zuwf_bisher]]&lt;&gt;"",tab_MD[[#This Row],[md_zuwf_zukunft]]&lt;&gt;""),tab_MD[[#This Row],[md_prf_erg]]&lt;&gt;"")),tab_MD[[#This Row],[md_prf_bisher]]&lt;&gt;-1,tab_MD[[#This Row],[md_prf_zukunft]]&lt;&gt;-1)</f>
        <v>1</v>
      </c>
      <c r="T462" s="219" t="str">
        <f>IF(tab_MD[[#This Row],[md_gegenstand]]&lt;&gt;"",IF(SUM(tab_MD[[#This Row],[md_kosten_bisher]:[md_zuwf_zukunft]])&gt;0,"ja","nein"),"")</f>
        <v/>
      </c>
    </row>
    <row r="463" spans="1:20" ht="48" hidden="1" customHeight="1" x14ac:dyDescent="0.3">
      <c r="A463" s="90">
        <f t="shared" si="8"/>
        <v>461</v>
      </c>
      <c r="B463" s="195" t="str">
        <f>IFERROR(IF(tab_MP[[#This Row],[mp_gegenstand]]&lt;&gt;"",tab_MP[[#This Row],[mp_gegenstand]],""),"")</f>
        <v/>
      </c>
      <c r="C463" s="196" t="str">
        <f>IFERROR(IF(tab_MP[[#This Row],[mp_kategorie]]&lt;&gt;"",tab_MP[[#This Row],[mp_kategorie]],""),"")</f>
        <v/>
      </c>
      <c r="D463" s="196" t="str">
        <f>IFERROR(IF(tab_MP[[#This Row],[mp_subkategorie]]&lt;&gt;"",tab_MP[[#This Row],[mp_subkategorie]],""),"")</f>
        <v/>
      </c>
      <c r="E463" s="196" t="str">
        <f>IFERROR(IF(tab_MP[[#This Row],[mp_ort]]&lt;&gt;"",tab_MP[[#This Row],[mp_ort]],""),"")</f>
        <v/>
      </c>
      <c r="F463" s="369" t="str">
        <f>IFERROR(IF(tab_MP[[#This Row],[mp_beschreibung]]&lt;&gt;"",tab_MP[[#This Row],[mp_beschreibung]],""),"")</f>
        <v/>
      </c>
      <c r="G463" s="315" t="str">
        <f>IFERROR(IF(tab_MP[[#This Row],[prf_mp_ges]]&lt;&gt;"",tab_MP[[#This Row],[prf_mp_ges]],""),"")</f>
        <v/>
      </c>
      <c r="H463" s="362"/>
      <c r="I463" s="362"/>
      <c r="J463" s="363"/>
      <c r="K463" s="363"/>
      <c r="L463" s="208"/>
      <c r="M463" s="209"/>
      <c r="N463" s="103"/>
      <c r="O463" s="104" t="str">
        <f>IF(AND(tab_MD[[#This Row],[md_prf_erg]]&lt;&gt;"",tab_MD[[#This Row],[md_prf_bisher]]&gt;=0,tab_MD[[#This Row],[md_prf_zukunft]]&gt;=0),tab_MD[[#This Row],[md_prf_bisher]]+tab_MD[[#This Row],[md_prf_zukunft]],"")</f>
        <v/>
      </c>
      <c r="P463" s="296" t="str">
        <f>IF(tab_MD[[#This Row],[md_prf_erg]]="ja",tab_MD[[#This Row],[md_zuwf_bisher]],IF(tab_MD[[#This Row],[md_prf_erg]]="nein",0,IF(tab_MD[[#This Row],[md_prf_erg]]="teilweise",-1,"")))</f>
        <v/>
      </c>
      <c r="Q463" s="296" t="str">
        <f>IF(tab_MD[[#This Row],[md_prf_erg]]="ja",tab_MD[[#This Row],[md_zuwf_zukunft]],IF(tab_MD[[#This Row],[md_prf_erg]]="nein",0,IF(tab_MD[[#This Row],[md_prf_erg]]="teilweise",-1,"")))</f>
        <v/>
      </c>
      <c r="R463" s="110"/>
      <c r="S463" s="109" t="b">
        <f>AND(OR(AND(tab_MD[[#This Row],[md_zuwf_bisher]]="",tab_MD[[#This Row],[md_zuwf_zukunft]]=""),AND(OR(tab_MD[[#This Row],[md_zuwf_bisher]]&lt;&gt;"",tab_MD[[#This Row],[md_zuwf_zukunft]]&lt;&gt;""),tab_MD[[#This Row],[md_prf_erg]]&lt;&gt;"")),tab_MD[[#This Row],[md_prf_bisher]]&lt;&gt;-1,tab_MD[[#This Row],[md_prf_zukunft]]&lt;&gt;-1)</f>
        <v>1</v>
      </c>
      <c r="T463" s="219" t="str">
        <f>IF(tab_MD[[#This Row],[md_gegenstand]]&lt;&gt;"",IF(SUM(tab_MD[[#This Row],[md_kosten_bisher]:[md_zuwf_zukunft]])&gt;0,"ja","nein"),"")</f>
        <v/>
      </c>
    </row>
    <row r="464" spans="1:20" ht="48" hidden="1" customHeight="1" x14ac:dyDescent="0.3">
      <c r="A464" s="90">
        <f t="shared" si="8"/>
        <v>462</v>
      </c>
      <c r="B464" s="195" t="str">
        <f>IFERROR(IF(tab_MP[[#This Row],[mp_gegenstand]]&lt;&gt;"",tab_MP[[#This Row],[mp_gegenstand]],""),"")</f>
        <v/>
      </c>
      <c r="C464" s="196" t="str">
        <f>IFERROR(IF(tab_MP[[#This Row],[mp_kategorie]]&lt;&gt;"",tab_MP[[#This Row],[mp_kategorie]],""),"")</f>
        <v/>
      </c>
      <c r="D464" s="196" t="str">
        <f>IFERROR(IF(tab_MP[[#This Row],[mp_subkategorie]]&lt;&gt;"",tab_MP[[#This Row],[mp_subkategorie]],""),"")</f>
        <v/>
      </c>
      <c r="E464" s="196" t="str">
        <f>IFERROR(IF(tab_MP[[#This Row],[mp_ort]]&lt;&gt;"",tab_MP[[#This Row],[mp_ort]],""),"")</f>
        <v/>
      </c>
      <c r="F464" s="369" t="str">
        <f>IFERROR(IF(tab_MP[[#This Row],[mp_beschreibung]]&lt;&gt;"",tab_MP[[#This Row],[mp_beschreibung]],""),"")</f>
        <v/>
      </c>
      <c r="G464" s="315" t="str">
        <f>IFERROR(IF(tab_MP[[#This Row],[prf_mp_ges]]&lt;&gt;"",tab_MP[[#This Row],[prf_mp_ges]],""),"")</f>
        <v/>
      </c>
      <c r="H464" s="362"/>
      <c r="I464" s="362"/>
      <c r="J464" s="363"/>
      <c r="K464" s="363"/>
      <c r="L464" s="208"/>
      <c r="M464" s="209"/>
      <c r="N464" s="106"/>
      <c r="O464" s="107" t="str">
        <f>IF(AND(tab_MD[[#This Row],[md_prf_erg]]&lt;&gt;"",tab_MD[[#This Row],[md_prf_bisher]]&gt;=0,tab_MD[[#This Row],[md_prf_zukunft]]&gt;=0),tab_MD[[#This Row],[md_prf_bisher]]+tab_MD[[#This Row],[md_prf_zukunft]],"")</f>
        <v/>
      </c>
      <c r="P464" s="297" t="str">
        <f>IF(tab_MD[[#This Row],[md_prf_erg]]="ja",tab_MD[[#This Row],[md_zuwf_bisher]],IF(tab_MD[[#This Row],[md_prf_erg]]="nein",0,IF(tab_MD[[#This Row],[md_prf_erg]]="teilweise",-1,"")))</f>
        <v/>
      </c>
      <c r="Q464" s="297" t="str">
        <f>IF(tab_MD[[#This Row],[md_prf_erg]]="ja",tab_MD[[#This Row],[md_zuwf_zukunft]],IF(tab_MD[[#This Row],[md_prf_erg]]="nein",0,IF(tab_MD[[#This Row],[md_prf_erg]]="teilweise",-1,"")))</f>
        <v/>
      </c>
      <c r="R464" s="110"/>
      <c r="S464" s="108" t="b">
        <f>AND(OR(AND(tab_MD[[#This Row],[md_zuwf_bisher]]="",tab_MD[[#This Row],[md_zuwf_zukunft]]=""),AND(OR(tab_MD[[#This Row],[md_zuwf_bisher]]&lt;&gt;"",tab_MD[[#This Row],[md_zuwf_zukunft]]&lt;&gt;""),tab_MD[[#This Row],[md_prf_erg]]&lt;&gt;"")),tab_MD[[#This Row],[md_prf_bisher]]&lt;&gt;-1,tab_MD[[#This Row],[md_prf_zukunft]]&lt;&gt;-1)</f>
        <v>1</v>
      </c>
      <c r="T464" s="219" t="str">
        <f>IF(tab_MD[[#This Row],[md_gegenstand]]&lt;&gt;"",IF(SUM(tab_MD[[#This Row],[md_kosten_bisher]:[md_zuwf_zukunft]])&gt;0,"ja","nein"),"")</f>
        <v/>
      </c>
    </row>
    <row r="465" spans="1:20" ht="48" hidden="1" customHeight="1" x14ac:dyDescent="0.3">
      <c r="A465" s="90">
        <f t="shared" si="8"/>
        <v>463</v>
      </c>
      <c r="B465" s="195" t="str">
        <f>IFERROR(IF(tab_MP[[#This Row],[mp_gegenstand]]&lt;&gt;"",tab_MP[[#This Row],[mp_gegenstand]],""),"")</f>
        <v/>
      </c>
      <c r="C465" s="196" t="str">
        <f>IFERROR(IF(tab_MP[[#This Row],[mp_kategorie]]&lt;&gt;"",tab_MP[[#This Row],[mp_kategorie]],""),"")</f>
        <v/>
      </c>
      <c r="D465" s="196" t="str">
        <f>IFERROR(IF(tab_MP[[#This Row],[mp_subkategorie]]&lt;&gt;"",tab_MP[[#This Row],[mp_subkategorie]],""),"")</f>
        <v/>
      </c>
      <c r="E465" s="196" t="str">
        <f>IFERROR(IF(tab_MP[[#This Row],[mp_ort]]&lt;&gt;"",tab_MP[[#This Row],[mp_ort]],""),"")</f>
        <v/>
      </c>
      <c r="F465" s="369" t="str">
        <f>IFERROR(IF(tab_MP[[#This Row],[mp_beschreibung]]&lt;&gt;"",tab_MP[[#This Row],[mp_beschreibung]],""),"")</f>
        <v/>
      </c>
      <c r="G465" s="315" t="str">
        <f>IFERROR(IF(tab_MP[[#This Row],[prf_mp_ges]]&lt;&gt;"",tab_MP[[#This Row],[prf_mp_ges]],""),"")</f>
        <v/>
      </c>
      <c r="H465" s="362"/>
      <c r="I465" s="362"/>
      <c r="J465" s="363"/>
      <c r="K465" s="363"/>
      <c r="L465" s="208"/>
      <c r="M465" s="209"/>
      <c r="N465" s="103"/>
      <c r="O465" s="104" t="str">
        <f>IF(AND(tab_MD[[#This Row],[md_prf_erg]]&lt;&gt;"",tab_MD[[#This Row],[md_prf_bisher]]&gt;=0,tab_MD[[#This Row],[md_prf_zukunft]]&gt;=0),tab_MD[[#This Row],[md_prf_bisher]]+tab_MD[[#This Row],[md_prf_zukunft]],"")</f>
        <v/>
      </c>
      <c r="P465" s="296" t="str">
        <f>IF(tab_MD[[#This Row],[md_prf_erg]]="ja",tab_MD[[#This Row],[md_zuwf_bisher]],IF(tab_MD[[#This Row],[md_prf_erg]]="nein",0,IF(tab_MD[[#This Row],[md_prf_erg]]="teilweise",-1,"")))</f>
        <v/>
      </c>
      <c r="Q465" s="296" t="str">
        <f>IF(tab_MD[[#This Row],[md_prf_erg]]="ja",tab_MD[[#This Row],[md_zuwf_zukunft]],IF(tab_MD[[#This Row],[md_prf_erg]]="nein",0,IF(tab_MD[[#This Row],[md_prf_erg]]="teilweise",-1,"")))</f>
        <v/>
      </c>
      <c r="R465" s="110"/>
      <c r="S465" s="109" t="b">
        <f>AND(OR(AND(tab_MD[[#This Row],[md_zuwf_bisher]]="",tab_MD[[#This Row],[md_zuwf_zukunft]]=""),AND(OR(tab_MD[[#This Row],[md_zuwf_bisher]]&lt;&gt;"",tab_MD[[#This Row],[md_zuwf_zukunft]]&lt;&gt;""),tab_MD[[#This Row],[md_prf_erg]]&lt;&gt;"")),tab_MD[[#This Row],[md_prf_bisher]]&lt;&gt;-1,tab_MD[[#This Row],[md_prf_zukunft]]&lt;&gt;-1)</f>
        <v>1</v>
      </c>
      <c r="T465" s="219" t="str">
        <f>IF(tab_MD[[#This Row],[md_gegenstand]]&lt;&gt;"",IF(SUM(tab_MD[[#This Row],[md_kosten_bisher]:[md_zuwf_zukunft]])&gt;0,"ja","nein"),"")</f>
        <v/>
      </c>
    </row>
    <row r="466" spans="1:20" ht="48" hidden="1" customHeight="1" x14ac:dyDescent="0.3">
      <c r="A466" s="90">
        <f t="shared" si="8"/>
        <v>464</v>
      </c>
      <c r="B466" s="195" t="str">
        <f>IFERROR(IF(tab_MP[[#This Row],[mp_gegenstand]]&lt;&gt;"",tab_MP[[#This Row],[mp_gegenstand]],""),"")</f>
        <v/>
      </c>
      <c r="C466" s="196" t="str">
        <f>IFERROR(IF(tab_MP[[#This Row],[mp_kategorie]]&lt;&gt;"",tab_MP[[#This Row],[mp_kategorie]],""),"")</f>
        <v/>
      </c>
      <c r="D466" s="196" t="str">
        <f>IFERROR(IF(tab_MP[[#This Row],[mp_subkategorie]]&lt;&gt;"",tab_MP[[#This Row],[mp_subkategorie]],""),"")</f>
        <v/>
      </c>
      <c r="E466" s="196" t="str">
        <f>IFERROR(IF(tab_MP[[#This Row],[mp_ort]]&lt;&gt;"",tab_MP[[#This Row],[mp_ort]],""),"")</f>
        <v/>
      </c>
      <c r="F466" s="369" t="str">
        <f>IFERROR(IF(tab_MP[[#This Row],[mp_beschreibung]]&lt;&gt;"",tab_MP[[#This Row],[mp_beschreibung]],""),"")</f>
        <v/>
      </c>
      <c r="G466" s="315" t="str">
        <f>IFERROR(IF(tab_MP[[#This Row],[prf_mp_ges]]&lt;&gt;"",tab_MP[[#This Row],[prf_mp_ges]],""),"")</f>
        <v/>
      </c>
      <c r="H466" s="362"/>
      <c r="I466" s="362"/>
      <c r="J466" s="363"/>
      <c r="K466" s="363"/>
      <c r="L466" s="208"/>
      <c r="M466" s="209"/>
      <c r="N466" s="106"/>
      <c r="O466" s="107" t="str">
        <f>IF(AND(tab_MD[[#This Row],[md_prf_erg]]&lt;&gt;"",tab_MD[[#This Row],[md_prf_bisher]]&gt;=0,tab_MD[[#This Row],[md_prf_zukunft]]&gt;=0),tab_MD[[#This Row],[md_prf_bisher]]+tab_MD[[#This Row],[md_prf_zukunft]],"")</f>
        <v/>
      </c>
      <c r="P466" s="297" t="str">
        <f>IF(tab_MD[[#This Row],[md_prf_erg]]="ja",tab_MD[[#This Row],[md_zuwf_bisher]],IF(tab_MD[[#This Row],[md_prf_erg]]="nein",0,IF(tab_MD[[#This Row],[md_prf_erg]]="teilweise",-1,"")))</f>
        <v/>
      </c>
      <c r="Q466" s="297" t="str">
        <f>IF(tab_MD[[#This Row],[md_prf_erg]]="ja",tab_MD[[#This Row],[md_zuwf_zukunft]],IF(tab_MD[[#This Row],[md_prf_erg]]="nein",0,IF(tab_MD[[#This Row],[md_prf_erg]]="teilweise",-1,"")))</f>
        <v/>
      </c>
      <c r="R466" s="110"/>
      <c r="S466" s="108" t="b">
        <f>AND(OR(AND(tab_MD[[#This Row],[md_zuwf_bisher]]="",tab_MD[[#This Row],[md_zuwf_zukunft]]=""),AND(OR(tab_MD[[#This Row],[md_zuwf_bisher]]&lt;&gt;"",tab_MD[[#This Row],[md_zuwf_zukunft]]&lt;&gt;""),tab_MD[[#This Row],[md_prf_erg]]&lt;&gt;"")),tab_MD[[#This Row],[md_prf_bisher]]&lt;&gt;-1,tab_MD[[#This Row],[md_prf_zukunft]]&lt;&gt;-1)</f>
        <v>1</v>
      </c>
      <c r="T466" s="219" t="str">
        <f>IF(tab_MD[[#This Row],[md_gegenstand]]&lt;&gt;"",IF(SUM(tab_MD[[#This Row],[md_kosten_bisher]:[md_zuwf_zukunft]])&gt;0,"ja","nein"),"")</f>
        <v/>
      </c>
    </row>
    <row r="467" spans="1:20" ht="48" hidden="1" customHeight="1" x14ac:dyDescent="0.3">
      <c r="A467" s="90">
        <f t="shared" si="8"/>
        <v>465</v>
      </c>
      <c r="B467" s="195" t="str">
        <f>IFERROR(IF(tab_MP[[#This Row],[mp_gegenstand]]&lt;&gt;"",tab_MP[[#This Row],[mp_gegenstand]],""),"")</f>
        <v/>
      </c>
      <c r="C467" s="196" t="str">
        <f>IFERROR(IF(tab_MP[[#This Row],[mp_kategorie]]&lt;&gt;"",tab_MP[[#This Row],[mp_kategorie]],""),"")</f>
        <v/>
      </c>
      <c r="D467" s="196" t="str">
        <f>IFERROR(IF(tab_MP[[#This Row],[mp_subkategorie]]&lt;&gt;"",tab_MP[[#This Row],[mp_subkategorie]],""),"")</f>
        <v/>
      </c>
      <c r="E467" s="196" t="str">
        <f>IFERROR(IF(tab_MP[[#This Row],[mp_ort]]&lt;&gt;"",tab_MP[[#This Row],[mp_ort]],""),"")</f>
        <v/>
      </c>
      <c r="F467" s="369" t="str">
        <f>IFERROR(IF(tab_MP[[#This Row],[mp_beschreibung]]&lt;&gt;"",tab_MP[[#This Row],[mp_beschreibung]],""),"")</f>
        <v/>
      </c>
      <c r="G467" s="315" t="str">
        <f>IFERROR(IF(tab_MP[[#This Row],[prf_mp_ges]]&lt;&gt;"",tab_MP[[#This Row],[prf_mp_ges]],""),"")</f>
        <v/>
      </c>
      <c r="H467" s="362"/>
      <c r="I467" s="362"/>
      <c r="J467" s="363"/>
      <c r="K467" s="363"/>
      <c r="L467" s="208"/>
      <c r="M467" s="209"/>
      <c r="N467" s="103"/>
      <c r="O467" s="104" t="str">
        <f>IF(AND(tab_MD[[#This Row],[md_prf_erg]]&lt;&gt;"",tab_MD[[#This Row],[md_prf_bisher]]&gt;=0,tab_MD[[#This Row],[md_prf_zukunft]]&gt;=0),tab_MD[[#This Row],[md_prf_bisher]]+tab_MD[[#This Row],[md_prf_zukunft]],"")</f>
        <v/>
      </c>
      <c r="P467" s="296" t="str">
        <f>IF(tab_MD[[#This Row],[md_prf_erg]]="ja",tab_MD[[#This Row],[md_zuwf_bisher]],IF(tab_MD[[#This Row],[md_prf_erg]]="nein",0,IF(tab_MD[[#This Row],[md_prf_erg]]="teilweise",-1,"")))</f>
        <v/>
      </c>
      <c r="Q467" s="296" t="str">
        <f>IF(tab_MD[[#This Row],[md_prf_erg]]="ja",tab_MD[[#This Row],[md_zuwf_zukunft]],IF(tab_MD[[#This Row],[md_prf_erg]]="nein",0,IF(tab_MD[[#This Row],[md_prf_erg]]="teilweise",-1,"")))</f>
        <v/>
      </c>
      <c r="R467" s="110"/>
      <c r="S467" s="109" t="b">
        <f>AND(OR(AND(tab_MD[[#This Row],[md_zuwf_bisher]]="",tab_MD[[#This Row],[md_zuwf_zukunft]]=""),AND(OR(tab_MD[[#This Row],[md_zuwf_bisher]]&lt;&gt;"",tab_MD[[#This Row],[md_zuwf_zukunft]]&lt;&gt;""),tab_MD[[#This Row],[md_prf_erg]]&lt;&gt;"")),tab_MD[[#This Row],[md_prf_bisher]]&lt;&gt;-1,tab_MD[[#This Row],[md_prf_zukunft]]&lt;&gt;-1)</f>
        <v>1</v>
      </c>
      <c r="T467" s="219" t="str">
        <f>IF(tab_MD[[#This Row],[md_gegenstand]]&lt;&gt;"",IF(SUM(tab_MD[[#This Row],[md_kosten_bisher]:[md_zuwf_zukunft]])&gt;0,"ja","nein"),"")</f>
        <v/>
      </c>
    </row>
    <row r="468" spans="1:20" ht="48" hidden="1" customHeight="1" x14ac:dyDescent="0.3">
      <c r="A468" s="90">
        <f t="shared" si="8"/>
        <v>466</v>
      </c>
      <c r="B468" s="195" t="str">
        <f>IFERROR(IF(tab_MP[[#This Row],[mp_gegenstand]]&lt;&gt;"",tab_MP[[#This Row],[mp_gegenstand]],""),"")</f>
        <v/>
      </c>
      <c r="C468" s="196" t="str">
        <f>IFERROR(IF(tab_MP[[#This Row],[mp_kategorie]]&lt;&gt;"",tab_MP[[#This Row],[mp_kategorie]],""),"")</f>
        <v/>
      </c>
      <c r="D468" s="196" t="str">
        <f>IFERROR(IF(tab_MP[[#This Row],[mp_subkategorie]]&lt;&gt;"",tab_MP[[#This Row],[mp_subkategorie]],""),"")</f>
        <v/>
      </c>
      <c r="E468" s="196" t="str">
        <f>IFERROR(IF(tab_MP[[#This Row],[mp_ort]]&lt;&gt;"",tab_MP[[#This Row],[mp_ort]],""),"")</f>
        <v/>
      </c>
      <c r="F468" s="369" t="str">
        <f>IFERROR(IF(tab_MP[[#This Row],[mp_beschreibung]]&lt;&gt;"",tab_MP[[#This Row],[mp_beschreibung]],""),"")</f>
        <v/>
      </c>
      <c r="G468" s="315" t="str">
        <f>IFERROR(IF(tab_MP[[#This Row],[prf_mp_ges]]&lt;&gt;"",tab_MP[[#This Row],[prf_mp_ges]],""),"")</f>
        <v/>
      </c>
      <c r="H468" s="362"/>
      <c r="I468" s="362"/>
      <c r="J468" s="363"/>
      <c r="K468" s="363"/>
      <c r="L468" s="208"/>
      <c r="M468" s="209"/>
      <c r="N468" s="106"/>
      <c r="O468" s="107" t="str">
        <f>IF(AND(tab_MD[[#This Row],[md_prf_erg]]&lt;&gt;"",tab_MD[[#This Row],[md_prf_bisher]]&gt;=0,tab_MD[[#This Row],[md_prf_zukunft]]&gt;=0),tab_MD[[#This Row],[md_prf_bisher]]+tab_MD[[#This Row],[md_prf_zukunft]],"")</f>
        <v/>
      </c>
      <c r="P468" s="297" t="str">
        <f>IF(tab_MD[[#This Row],[md_prf_erg]]="ja",tab_MD[[#This Row],[md_zuwf_bisher]],IF(tab_MD[[#This Row],[md_prf_erg]]="nein",0,IF(tab_MD[[#This Row],[md_prf_erg]]="teilweise",-1,"")))</f>
        <v/>
      </c>
      <c r="Q468" s="297" t="str">
        <f>IF(tab_MD[[#This Row],[md_prf_erg]]="ja",tab_MD[[#This Row],[md_zuwf_zukunft]],IF(tab_MD[[#This Row],[md_prf_erg]]="nein",0,IF(tab_MD[[#This Row],[md_prf_erg]]="teilweise",-1,"")))</f>
        <v/>
      </c>
      <c r="R468" s="110"/>
      <c r="S468" s="108" t="b">
        <f>AND(OR(AND(tab_MD[[#This Row],[md_zuwf_bisher]]="",tab_MD[[#This Row],[md_zuwf_zukunft]]=""),AND(OR(tab_MD[[#This Row],[md_zuwf_bisher]]&lt;&gt;"",tab_MD[[#This Row],[md_zuwf_zukunft]]&lt;&gt;""),tab_MD[[#This Row],[md_prf_erg]]&lt;&gt;"")),tab_MD[[#This Row],[md_prf_bisher]]&lt;&gt;-1,tab_MD[[#This Row],[md_prf_zukunft]]&lt;&gt;-1)</f>
        <v>1</v>
      </c>
      <c r="T468" s="219" t="str">
        <f>IF(tab_MD[[#This Row],[md_gegenstand]]&lt;&gt;"",IF(SUM(tab_MD[[#This Row],[md_kosten_bisher]:[md_zuwf_zukunft]])&gt;0,"ja","nein"),"")</f>
        <v/>
      </c>
    </row>
    <row r="469" spans="1:20" ht="48" hidden="1" customHeight="1" x14ac:dyDescent="0.3">
      <c r="A469" s="90">
        <f t="shared" si="8"/>
        <v>467</v>
      </c>
      <c r="B469" s="195" t="str">
        <f>IFERROR(IF(tab_MP[[#This Row],[mp_gegenstand]]&lt;&gt;"",tab_MP[[#This Row],[mp_gegenstand]],""),"")</f>
        <v/>
      </c>
      <c r="C469" s="196" t="str">
        <f>IFERROR(IF(tab_MP[[#This Row],[mp_kategorie]]&lt;&gt;"",tab_MP[[#This Row],[mp_kategorie]],""),"")</f>
        <v/>
      </c>
      <c r="D469" s="196" t="str">
        <f>IFERROR(IF(tab_MP[[#This Row],[mp_subkategorie]]&lt;&gt;"",tab_MP[[#This Row],[mp_subkategorie]],""),"")</f>
        <v/>
      </c>
      <c r="E469" s="196" t="str">
        <f>IFERROR(IF(tab_MP[[#This Row],[mp_ort]]&lt;&gt;"",tab_MP[[#This Row],[mp_ort]],""),"")</f>
        <v/>
      </c>
      <c r="F469" s="369" t="str">
        <f>IFERROR(IF(tab_MP[[#This Row],[mp_beschreibung]]&lt;&gt;"",tab_MP[[#This Row],[mp_beschreibung]],""),"")</f>
        <v/>
      </c>
      <c r="G469" s="315" t="str">
        <f>IFERROR(IF(tab_MP[[#This Row],[prf_mp_ges]]&lt;&gt;"",tab_MP[[#This Row],[prf_mp_ges]],""),"")</f>
        <v/>
      </c>
      <c r="H469" s="362"/>
      <c r="I469" s="362"/>
      <c r="J469" s="363"/>
      <c r="K469" s="363"/>
      <c r="L469" s="208"/>
      <c r="M469" s="209"/>
      <c r="N469" s="103"/>
      <c r="O469" s="104" t="str">
        <f>IF(AND(tab_MD[[#This Row],[md_prf_erg]]&lt;&gt;"",tab_MD[[#This Row],[md_prf_bisher]]&gt;=0,tab_MD[[#This Row],[md_prf_zukunft]]&gt;=0),tab_MD[[#This Row],[md_prf_bisher]]+tab_MD[[#This Row],[md_prf_zukunft]],"")</f>
        <v/>
      </c>
      <c r="P469" s="296" t="str">
        <f>IF(tab_MD[[#This Row],[md_prf_erg]]="ja",tab_MD[[#This Row],[md_zuwf_bisher]],IF(tab_MD[[#This Row],[md_prf_erg]]="nein",0,IF(tab_MD[[#This Row],[md_prf_erg]]="teilweise",-1,"")))</f>
        <v/>
      </c>
      <c r="Q469" s="296" t="str">
        <f>IF(tab_MD[[#This Row],[md_prf_erg]]="ja",tab_MD[[#This Row],[md_zuwf_zukunft]],IF(tab_MD[[#This Row],[md_prf_erg]]="nein",0,IF(tab_MD[[#This Row],[md_prf_erg]]="teilweise",-1,"")))</f>
        <v/>
      </c>
      <c r="R469" s="110"/>
      <c r="S469" s="109" t="b">
        <f>AND(OR(AND(tab_MD[[#This Row],[md_zuwf_bisher]]="",tab_MD[[#This Row],[md_zuwf_zukunft]]=""),AND(OR(tab_MD[[#This Row],[md_zuwf_bisher]]&lt;&gt;"",tab_MD[[#This Row],[md_zuwf_zukunft]]&lt;&gt;""),tab_MD[[#This Row],[md_prf_erg]]&lt;&gt;"")),tab_MD[[#This Row],[md_prf_bisher]]&lt;&gt;-1,tab_MD[[#This Row],[md_prf_zukunft]]&lt;&gt;-1)</f>
        <v>1</v>
      </c>
      <c r="T469" s="219" t="str">
        <f>IF(tab_MD[[#This Row],[md_gegenstand]]&lt;&gt;"",IF(SUM(tab_MD[[#This Row],[md_kosten_bisher]:[md_zuwf_zukunft]])&gt;0,"ja","nein"),"")</f>
        <v/>
      </c>
    </row>
    <row r="470" spans="1:20" ht="48" hidden="1" customHeight="1" x14ac:dyDescent="0.3">
      <c r="A470" s="90">
        <f t="shared" si="8"/>
        <v>468</v>
      </c>
      <c r="B470" s="195" t="str">
        <f>IFERROR(IF(tab_MP[[#This Row],[mp_gegenstand]]&lt;&gt;"",tab_MP[[#This Row],[mp_gegenstand]],""),"")</f>
        <v/>
      </c>
      <c r="C470" s="196" t="str">
        <f>IFERROR(IF(tab_MP[[#This Row],[mp_kategorie]]&lt;&gt;"",tab_MP[[#This Row],[mp_kategorie]],""),"")</f>
        <v/>
      </c>
      <c r="D470" s="196" t="str">
        <f>IFERROR(IF(tab_MP[[#This Row],[mp_subkategorie]]&lt;&gt;"",tab_MP[[#This Row],[mp_subkategorie]],""),"")</f>
        <v/>
      </c>
      <c r="E470" s="196" t="str">
        <f>IFERROR(IF(tab_MP[[#This Row],[mp_ort]]&lt;&gt;"",tab_MP[[#This Row],[mp_ort]],""),"")</f>
        <v/>
      </c>
      <c r="F470" s="369" t="str">
        <f>IFERROR(IF(tab_MP[[#This Row],[mp_beschreibung]]&lt;&gt;"",tab_MP[[#This Row],[mp_beschreibung]],""),"")</f>
        <v/>
      </c>
      <c r="G470" s="315" t="str">
        <f>IFERROR(IF(tab_MP[[#This Row],[prf_mp_ges]]&lt;&gt;"",tab_MP[[#This Row],[prf_mp_ges]],""),"")</f>
        <v/>
      </c>
      <c r="H470" s="362"/>
      <c r="I470" s="362"/>
      <c r="J470" s="363"/>
      <c r="K470" s="363"/>
      <c r="L470" s="208"/>
      <c r="M470" s="209"/>
      <c r="N470" s="106"/>
      <c r="O470" s="107" t="str">
        <f>IF(AND(tab_MD[[#This Row],[md_prf_erg]]&lt;&gt;"",tab_MD[[#This Row],[md_prf_bisher]]&gt;=0,tab_MD[[#This Row],[md_prf_zukunft]]&gt;=0),tab_MD[[#This Row],[md_prf_bisher]]+tab_MD[[#This Row],[md_prf_zukunft]],"")</f>
        <v/>
      </c>
      <c r="P470" s="297" t="str">
        <f>IF(tab_MD[[#This Row],[md_prf_erg]]="ja",tab_MD[[#This Row],[md_zuwf_bisher]],IF(tab_MD[[#This Row],[md_prf_erg]]="nein",0,IF(tab_MD[[#This Row],[md_prf_erg]]="teilweise",-1,"")))</f>
        <v/>
      </c>
      <c r="Q470" s="297" t="str">
        <f>IF(tab_MD[[#This Row],[md_prf_erg]]="ja",tab_MD[[#This Row],[md_zuwf_zukunft]],IF(tab_MD[[#This Row],[md_prf_erg]]="nein",0,IF(tab_MD[[#This Row],[md_prf_erg]]="teilweise",-1,"")))</f>
        <v/>
      </c>
      <c r="R470" s="110"/>
      <c r="S470" s="108" t="b">
        <f>AND(OR(AND(tab_MD[[#This Row],[md_zuwf_bisher]]="",tab_MD[[#This Row],[md_zuwf_zukunft]]=""),AND(OR(tab_MD[[#This Row],[md_zuwf_bisher]]&lt;&gt;"",tab_MD[[#This Row],[md_zuwf_zukunft]]&lt;&gt;""),tab_MD[[#This Row],[md_prf_erg]]&lt;&gt;"")),tab_MD[[#This Row],[md_prf_bisher]]&lt;&gt;-1,tab_MD[[#This Row],[md_prf_zukunft]]&lt;&gt;-1)</f>
        <v>1</v>
      </c>
      <c r="T470" s="219" t="str">
        <f>IF(tab_MD[[#This Row],[md_gegenstand]]&lt;&gt;"",IF(SUM(tab_MD[[#This Row],[md_kosten_bisher]:[md_zuwf_zukunft]])&gt;0,"ja","nein"),"")</f>
        <v/>
      </c>
    </row>
    <row r="471" spans="1:20" ht="48" hidden="1" customHeight="1" x14ac:dyDescent="0.3">
      <c r="A471" s="90">
        <f t="shared" si="8"/>
        <v>469</v>
      </c>
      <c r="B471" s="195" t="str">
        <f>IFERROR(IF(tab_MP[[#This Row],[mp_gegenstand]]&lt;&gt;"",tab_MP[[#This Row],[mp_gegenstand]],""),"")</f>
        <v/>
      </c>
      <c r="C471" s="196" t="str">
        <f>IFERROR(IF(tab_MP[[#This Row],[mp_kategorie]]&lt;&gt;"",tab_MP[[#This Row],[mp_kategorie]],""),"")</f>
        <v/>
      </c>
      <c r="D471" s="196" t="str">
        <f>IFERROR(IF(tab_MP[[#This Row],[mp_subkategorie]]&lt;&gt;"",tab_MP[[#This Row],[mp_subkategorie]],""),"")</f>
        <v/>
      </c>
      <c r="E471" s="196" t="str">
        <f>IFERROR(IF(tab_MP[[#This Row],[mp_ort]]&lt;&gt;"",tab_MP[[#This Row],[mp_ort]],""),"")</f>
        <v/>
      </c>
      <c r="F471" s="369" t="str">
        <f>IFERROR(IF(tab_MP[[#This Row],[mp_beschreibung]]&lt;&gt;"",tab_MP[[#This Row],[mp_beschreibung]],""),"")</f>
        <v/>
      </c>
      <c r="G471" s="315" t="str">
        <f>IFERROR(IF(tab_MP[[#This Row],[prf_mp_ges]]&lt;&gt;"",tab_MP[[#This Row],[prf_mp_ges]],""),"")</f>
        <v/>
      </c>
      <c r="H471" s="362"/>
      <c r="I471" s="362"/>
      <c r="J471" s="363"/>
      <c r="K471" s="363"/>
      <c r="L471" s="208"/>
      <c r="M471" s="209"/>
      <c r="N471" s="103"/>
      <c r="O471" s="104" t="str">
        <f>IF(AND(tab_MD[[#This Row],[md_prf_erg]]&lt;&gt;"",tab_MD[[#This Row],[md_prf_bisher]]&gt;=0,tab_MD[[#This Row],[md_prf_zukunft]]&gt;=0),tab_MD[[#This Row],[md_prf_bisher]]+tab_MD[[#This Row],[md_prf_zukunft]],"")</f>
        <v/>
      </c>
      <c r="P471" s="296" t="str">
        <f>IF(tab_MD[[#This Row],[md_prf_erg]]="ja",tab_MD[[#This Row],[md_zuwf_bisher]],IF(tab_MD[[#This Row],[md_prf_erg]]="nein",0,IF(tab_MD[[#This Row],[md_prf_erg]]="teilweise",-1,"")))</f>
        <v/>
      </c>
      <c r="Q471" s="296" t="str">
        <f>IF(tab_MD[[#This Row],[md_prf_erg]]="ja",tab_MD[[#This Row],[md_zuwf_zukunft]],IF(tab_MD[[#This Row],[md_prf_erg]]="nein",0,IF(tab_MD[[#This Row],[md_prf_erg]]="teilweise",-1,"")))</f>
        <v/>
      </c>
      <c r="R471" s="110"/>
      <c r="S471" s="109" t="b">
        <f>AND(OR(AND(tab_MD[[#This Row],[md_zuwf_bisher]]="",tab_MD[[#This Row],[md_zuwf_zukunft]]=""),AND(OR(tab_MD[[#This Row],[md_zuwf_bisher]]&lt;&gt;"",tab_MD[[#This Row],[md_zuwf_zukunft]]&lt;&gt;""),tab_MD[[#This Row],[md_prf_erg]]&lt;&gt;"")),tab_MD[[#This Row],[md_prf_bisher]]&lt;&gt;-1,tab_MD[[#This Row],[md_prf_zukunft]]&lt;&gt;-1)</f>
        <v>1</v>
      </c>
      <c r="T471" s="219" t="str">
        <f>IF(tab_MD[[#This Row],[md_gegenstand]]&lt;&gt;"",IF(SUM(tab_MD[[#This Row],[md_kosten_bisher]:[md_zuwf_zukunft]])&gt;0,"ja","nein"),"")</f>
        <v/>
      </c>
    </row>
    <row r="472" spans="1:20" ht="48" hidden="1" customHeight="1" x14ac:dyDescent="0.3">
      <c r="A472" s="90">
        <f t="shared" si="8"/>
        <v>470</v>
      </c>
      <c r="B472" s="195" t="str">
        <f>IFERROR(IF(tab_MP[[#This Row],[mp_gegenstand]]&lt;&gt;"",tab_MP[[#This Row],[mp_gegenstand]],""),"")</f>
        <v/>
      </c>
      <c r="C472" s="196" t="str">
        <f>IFERROR(IF(tab_MP[[#This Row],[mp_kategorie]]&lt;&gt;"",tab_MP[[#This Row],[mp_kategorie]],""),"")</f>
        <v/>
      </c>
      <c r="D472" s="196" t="str">
        <f>IFERROR(IF(tab_MP[[#This Row],[mp_subkategorie]]&lt;&gt;"",tab_MP[[#This Row],[mp_subkategorie]],""),"")</f>
        <v/>
      </c>
      <c r="E472" s="196" t="str">
        <f>IFERROR(IF(tab_MP[[#This Row],[mp_ort]]&lt;&gt;"",tab_MP[[#This Row],[mp_ort]],""),"")</f>
        <v/>
      </c>
      <c r="F472" s="369" t="str">
        <f>IFERROR(IF(tab_MP[[#This Row],[mp_beschreibung]]&lt;&gt;"",tab_MP[[#This Row],[mp_beschreibung]],""),"")</f>
        <v/>
      </c>
      <c r="G472" s="315" t="str">
        <f>IFERROR(IF(tab_MP[[#This Row],[prf_mp_ges]]&lt;&gt;"",tab_MP[[#This Row],[prf_mp_ges]],""),"")</f>
        <v/>
      </c>
      <c r="H472" s="362"/>
      <c r="I472" s="362"/>
      <c r="J472" s="363"/>
      <c r="K472" s="363"/>
      <c r="L472" s="208"/>
      <c r="M472" s="209"/>
      <c r="N472" s="106"/>
      <c r="O472" s="107" t="str">
        <f>IF(AND(tab_MD[[#This Row],[md_prf_erg]]&lt;&gt;"",tab_MD[[#This Row],[md_prf_bisher]]&gt;=0,tab_MD[[#This Row],[md_prf_zukunft]]&gt;=0),tab_MD[[#This Row],[md_prf_bisher]]+tab_MD[[#This Row],[md_prf_zukunft]],"")</f>
        <v/>
      </c>
      <c r="P472" s="297" t="str">
        <f>IF(tab_MD[[#This Row],[md_prf_erg]]="ja",tab_MD[[#This Row],[md_zuwf_bisher]],IF(tab_MD[[#This Row],[md_prf_erg]]="nein",0,IF(tab_MD[[#This Row],[md_prf_erg]]="teilweise",-1,"")))</f>
        <v/>
      </c>
      <c r="Q472" s="297" t="str">
        <f>IF(tab_MD[[#This Row],[md_prf_erg]]="ja",tab_MD[[#This Row],[md_zuwf_zukunft]],IF(tab_MD[[#This Row],[md_prf_erg]]="nein",0,IF(tab_MD[[#This Row],[md_prf_erg]]="teilweise",-1,"")))</f>
        <v/>
      </c>
      <c r="R472" s="110"/>
      <c r="S472" s="108" t="b">
        <f>AND(OR(AND(tab_MD[[#This Row],[md_zuwf_bisher]]="",tab_MD[[#This Row],[md_zuwf_zukunft]]=""),AND(OR(tab_MD[[#This Row],[md_zuwf_bisher]]&lt;&gt;"",tab_MD[[#This Row],[md_zuwf_zukunft]]&lt;&gt;""),tab_MD[[#This Row],[md_prf_erg]]&lt;&gt;"")),tab_MD[[#This Row],[md_prf_bisher]]&lt;&gt;-1,tab_MD[[#This Row],[md_prf_zukunft]]&lt;&gt;-1)</f>
        <v>1</v>
      </c>
      <c r="T472" s="219" t="str">
        <f>IF(tab_MD[[#This Row],[md_gegenstand]]&lt;&gt;"",IF(SUM(tab_MD[[#This Row],[md_kosten_bisher]:[md_zuwf_zukunft]])&gt;0,"ja","nein"),"")</f>
        <v/>
      </c>
    </row>
    <row r="473" spans="1:20" ht="48" hidden="1" customHeight="1" x14ac:dyDescent="0.3">
      <c r="A473" s="90">
        <f t="shared" si="8"/>
        <v>471</v>
      </c>
      <c r="B473" s="195" t="str">
        <f>IFERROR(IF(tab_MP[[#This Row],[mp_gegenstand]]&lt;&gt;"",tab_MP[[#This Row],[mp_gegenstand]],""),"")</f>
        <v/>
      </c>
      <c r="C473" s="196" t="str">
        <f>IFERROR(IF(tab_MP[[#This Row],[mp_kategorie]]&lt;&gt;"",tab_MP[[#This Row],[mp_kategorie]],""),"")</f>
        <v/>
      </c>
      <c r="D473" s="196" t="str">
        <f>IFERROR(IF(tab_MP[[#This Row],[mp_subkategorie]]&lt;&gt;"",tab_MP[[#This Row],[mp_subkategorie]],""),"")</f>
        <v/>
      </c>
      <c r="E473" s="196" t="str">
        <f>IFERROR(IF(tab_MP[[#This Row],[mp_ort]]&lt;&gt;"",tab_MP[[#This Row],[mp_ort]],""),"")</f>
        <v/>
      </c>
      <c r="F473" s="369" t="str">
        <f>IFERROR(IF(tab_MP[[#This Row],[mp_beschreibung]]&lt;&gt;"",tab_MP[[#This Row],[mp_beschreibung]],""),"")</f>
        <v/>
      </c>
      <c r="G473" s="315" t="str">
        <f>IFERROR(IF(tab_MP[[#This Row],[prf_mp_ges]]&lt;&gt;"",tab_MP[[#This Row],[prf_mp_ges]],""),"")</f>
        <v/>
      </c>
      <c r="H473" s="362"/>
      <c r="I473" s="362"/>
      <c r="J473" s="363"/>
      <c r="K473" s="363"/>
      <c r="L473" s="208"/>
      <c r="M473" s="209"/>
      <c r="N473" s="103"/>
      <c r="O473" s="104" t="str">
        <f>IF(AND(tab_MD[[#This Row],[md_prf_erg]]&lt;&gt;"",tab_MD[[#This Row],[md_prf_bisher]]&gt;=0,tab_MD[[#This Row],[md_prf_zukunft]]&gt;=0),tab_MD[[#This Row],[md_prf_bisher]]+tab_MD[[#This Row],[md_prf_zukunft]],"")</f>
        <v/>
      </c>
      <c r="P473" s="296" t="str">
        <f>IF(tab_MD[[#This Row],[md_prf_erg]]="ja",tab_MD[[#This Row],[md_zuwf_bisher]],IF(tab_MD[[#This Row],[md_prf_erg]]="nein",0,IF(tab_MD[[#This Row],[md_prf_erg]]="teilweise",-1,"")))</f>
        <v/>
      </c>
      <c r="Q473" s="296" t="str">
        <f>IF(tab_MD[[#This Row],[md_prf_erg]]="ja",tab_MD[[#This Row],[md_zuwf_zukunft]],IF(tab_MD[[#This Row],[md_prf_erg]]="nein",0,IF(tab_MD[[#This Row],[md_prf_erg]]="teilweise",-1,"")))</f>
        <v/>
      </c>
      <c r="R473" s="110"/>
      <c r="S473" s="109" t="b">
        <f>AND(OR(AND(tab_MD[[#This Row],[md_zuwf_bisher]]="",tab_MD[[#This Row],[md_zuwf_zukunft]]=""),AND(OR(tab_MD[[#This Row],[md_zuwf_bisher]]&lt;&gt;"",tab_MD[[#This Row],[md_zuwf_zukunft]]&lt;&gt;""),tab_MD[[#This Row],[md_prf_erg]]&lt;&gt;"")),tab_MD[[#This Row],[md_prf_bisher]]&lt;&gt;-1,tab_MD[[#This Row],[md_prf_zukunft]]&lt;&gt;-1)</f>
        <v>1</v>
      </c>
      <c r="T473" s="219" t="str">
        <f>IF(tab_MD[[#This Row],[md_gegenstand]]&lt;&gt;"",IF(SUM(tab_MD[[#This Row],[md_kosten_bisher]:[md_zuwf_zukunft]])&gt;0,"ja","nein"),"")</f>
        <v/>
      </c>
    </row>
    <row r="474" spans="1:20" ht="48" hidden="1" customHeight="1" x14ac:dyDescent="0.3">
      <c r="A474" s="90">
        <f t="shared" si="8"/>
        <v>472</v>
      </c>
      <c r="B474" s="195" t="str">
        <f>IFERROR(IF(tab_MP[[#This Row],[mp_gegenstand]]&lt;&gt;"",tab_MP[[#This Row],[mp_gegenstand]],""),"")</f>
        <v/>
      </c>
      <c r="C474" s="196" t="str">
        <f>IFERROR(IF(tab_MP[[#This Row],[mp_kategorie]]&lt;&gt;"",tab_MP[[#This Row],[mp_kategorie]],""),"")</f>
        <v/>
      </c>
      <c r="D474" s="196" t="str">
        <f>IFERROR(IF(tab_MP[[#This Row],[mp_subkategorie]]&lt;&gt;"",tab_MP[[#This Row],[mp_subkategorie]],""),"")</f>
        <v/>
      </c>
      <c r="E474" s="196" t="str">
        <f>IFERROR(IF(tab_MP[[#This Row],[mp_ort]]&lt;&gt;"",tab_MP[[#This Row],[mp_ort]],""),"")</f>
        <v/>
      </c>
      <c r="F474" s="369" t="str">
        <f>IFERROR(IF(tab_MP[[#This Row],[mp_beschreibung]]&lt;&gt;"",tab_MP[[#This Row],[mp_beschreibung]],""),"")</f>
        <v/>
      </c>
      <c r="G474" s="315" t="str">
        <f>IFERROR(IF(tab_MP[[#This Row],[prf_mp_ges]]&lt;&gt;"",tab_MP[[#This Row],[prf_mp_ges]],""),"")</f>
        <v/>
      </c>
      <c r="H474" s="362"/>
      <c r="I474" s="362"/>
      <c r="J474" s="363"/>
      <c r="K474" s="363"/>
      <c r="L474" s="208"/>
      <c r="M474" s="209"/>
      <c r="N474" s="106"/>
      <c r="O474" s="107" t="str">
        <f>IF(AND(tab_MD[[#This Row],[md_prf_erg]]&lt;&gt;"",tab_MD[[#This Row],[md_prf_bisher]]&gt;=0,tab_MD[[#This Row],[md_prf_zukunft]]&gt;=0),tab_MD[[#This Row],[md_prf_bisher]]+tab_MD[[#This Row],[md_prf_zukunft]],"")</f>
        <v/>
      </c>
      <c r="P474" s="297" t="str">
        <f>IF(tab_MD[[#This Row],[md_prf_erg]]="ja",tab_MD[[#This Row],[md_zuwf_bisher]],IF(tab_MD[[#This Row],[md_prf_erg]]="nein",0,IF(tab_MD[[#This Row],[md_prf_erg]]="teilweise",-1,"")))</f>
        <v/>
      </c>
      <c r="Q474" s="297" t="str">
        <f>IF(tab_MD[[#This Row],[md_prf_erg]]="ja",tab_MD[[#This Row],[md_zuwf_zukunft]],IF(tab_MD[[#This Row],[md_prf_erg]]="nein",0,IF(tab_MD[[#This Row],[md_prf_erg]]="teilweise",-1,"")))</f>
        <v/>
      </c>
      <c r="R474" s="110"/>
      <c r="S474" s="108" t="b">
        <f>AND(OR(AND(tab_MD[[#This Row],[md_zuwf_bisher]]="",tab_MD[[#This Row],[md_zuwf_zukunft]]=""),AND(OR(tab_MD[[#This Row],[md_zuwf_bisher]]&lt;&gt;"",tab_MD[[#This Row],[md_zuwf_zukunft]]&lt;&gt;""),tab_MD[[#This Row],[md_prf_erg]]&lt;&gt;"")),tab_MD[[#This Row],[md_prf_bisher]]&lt;&gt;-1,tab_MD[[#This Row],[md_prf_zukunft]]&lt;&gt;-1)</f>
        <v>1</v>
      </c>
      <c r="T474" s="219" t="str">
        <f>IF(tab_MD[[#This Row],[md_gegenstand]]&lt;&gt;"",IF(SUM(tab_MD[[#This Row],[md_kosten_bisher]:[md_zuwf_zukunft]])&gt;0,"ja","nein"),"")</f>
        <v/>
      </c>
    </row>
    <row r="475" spans="1:20" ht="48" hidden="1" customHeight="1" x14ac:dyDescent="0.3">
      <c r="A475" s="90">
        <f t="shared" si="8"/>
        <v>473</v>
      </c>
      <c r="B475" s="195" t="str">
        <f>IFERROR(IF(tab_MP[[#This Row],[mp_gegenstand]]&lt;&gt;"",tab_MP[[#This Row],[mp_gegenstand]],""),"")</f>
        <v/>
      </c>
      <c r="C475" s="196" t="str">
        <f>IFERROR(IF(tab_MP[[#This Row],[mp_kategorie]]&lt;&gt;"",tab_MP[[#This Row],[mp_kategorie]],""),"")</f>
        <v/>
      </c>
      <c r="D475" s="196" t="str">
        <f>IFERROR(IF(tab_MP[[#This Row],[mp_subkategorie]]&lt;&gt;"",tab_MP[[#This Row],[mp_subkategorie]],""),"")</f>
        <v/>
      </c>
      <c r="E475" s="196" t="str">
        <f>IFERROR(IF(tab_MP[[#This Row],[mp_ort]]&lt;&gt;"",tab_MP[[#This Row],[mp_ort]],""),"")</f>
        <v/>
      </c>
      <c r="F475" s="369" t="str">
        <f>IFERROR(IF(tab_MP[[#This Row],[mp_beschreibung]]&lt;&gt;"",tab_MP[[#This Row],[mp_beschreibung]],""),"")</f>
        <v/>
      </c>
      <c r="G475" s="315" t="str">
        <f>IFERROR(IF(tab_MP[[#This Row],[prf_mp_ges]]&lt;&gt;"",tab_MP[[#This Row],[prf_mp_ges]],""),"")</f>
        <v/>
      </c>
      <c r="H475" s="362"/>
      <c r="I475" s="362"/>
      <c r="J475" s="363"/>
      <c r="K475" s="363"/>
      <c r="L475" s="208"/>
      <c r="M475" s="209"/>
      <c r="N475" s="103"/>
      <c r="O475" s="104" t="str">
        <f>IF(AND(tab_MD[[#This Row],[md_prf_erg]]&lt;&gt;"",tab_MD[[#This Row],[md_prf_bisher]]&gt;=0,tab_MD[[#This Row],[md_prf_zukunft]]&gt;=0),tab_MD[[#This Row],[md_prf_bisher]]+tab_MD[[#This Row],[md_prf_zukunft]],"")</f>
        <v/>
      </c>
      <c r="P475" s="296" t="str">
        <f>IF(tab_MD[[#This Row],[md_prf_erg]]="ja",tab_MD[[#This Row],[md_zuwf_bisher]],IF(tab_MD[[#This Row],[md_prf_erg]]="nein",0,IF(tab_MD[[#This Row],[md_prf_erg]]="teilweise",-1,"")))</f>
        <v/>
      </c>
      <c r="Q475" s="296" t="str">
        <f>IF(tab_MD[[#This Row],[md_prf_erg]]="ja",tab_MD[[#This Row],[md_zuwf_zukunft]],IF(tab_MD[[#This Row],[md_prf_erg]]="nein",0,IF(tab_MD[[#This Row],[md_prf_erg]]="teilweise",-1,"")))</f>
        <v/>
      </c>
      <c r="R475" s="110"/>
      <c r="S475" s="109" t="b">
        <f>AND(OR(AND(tab_MD[[#This Row],[md_zuwf_bisher]]="",tab_MD[[#This Row],[md_zuwf_zukunft]]=""),AND(OR(tab_MD[[#This Row],[md_zuwf_bisher]]&lt;&gt;"",tab_MD[[#This Row],[md_zuwf_zukunft]]&lt;&gt;""),tab_MD[[#This Row],[md_prf_erg]]&lt;&gt;"")),tab_MD[[#This Row],[md_prf_bisher]]&lt;&gt;-1,tab_MD[[#This Row],[md_prf_zukunft]]&lt;&gt;-1)</f>
        <v>1</v>
      </c>
      <c r="T475" s="219" t="str">
        <f>IF(tab_MD[[#This Row],[md_gegenstand]]&lt;&gt;"",IF(SUM(tab_MD[[#This Row],[md_kosten_bisher]:[md_zuwf_zukunft]])&gt;0,"ja","nein"),"")</f>
        <v/>
      </c>
    </row>
    <row r="476" spans="1:20" ht="48" hidden="1" customHeight="1" x14ac:dyDescent="0.3">
      <c r="A476" s="90">
        <f t="shared" si="8"/>
        <v>474</v>
      </c>
      <c r="B476" s="195" t="str">
        <f>IFERROR(IF(tab_MP[[#This Row],[mp_gegenstand]]&lt;&gt;"",tab_MP[[#This Row],[mp_gegenstand]],""),"")</f>
        <v/>
      </c>
      <c r="C476" s="196" t="str">
        <f>IFERROR(IF(tab_MP[[#This Row],[mp_kategorie]]&lt;&gt;"",tab_MP[[#This Row],[mp_kategorie]],""),"")</f>
        <v/>
      </c>
      <c r="D476" s="196" t="str">
        <f>IFERROR(IF(tab_MP[[#This Row],[mp_subkategorie]]&lt;&gt;"",tab_MP[[#This Row],[mp_subkategorie]],""),"")</f>
        <v/>
      </c>
      <c r="E476" s="196" t="str">
        <f>IFERROR(IF(tab_MP[[#This Row],[mp_ort]]&lt;&gt;"",tab_MP[[#This Row],[mp_ort]],""),"")</f>
        <v/>
      </c>
      <c r="F476" s="369" t="str">
        <f>IFERROR(IF(tab_MP[[#This Row],[mp_beschreibung]]&lt;&gt;"",tab_MP[[#This Row],[mp_beschreibung]],""),"")</f>
        <v/>
      </c>
      <c r="G476" s="315" t="str">
        <f>IFERROR(IF(tab_MP[[#This Row],[prf_mp_ges]]&lt;&gt;"",tab_MP[[#This Row],[prf_mp_ges]],""),"")</f>
        <v/>
      </c>
      <c r="H476" s="362"/>
      <c r="I476" s="362"/>
      <c r="J476" s="363"/>
      <c r="K476" s="363"/>
      <c r="L476" s="208"/>
      <c r="M476" s="209"/>
      <c r="N476" s="106"/>
      <c r="O476" s="107" t="str">
        <f>IF(AND(tab_MD[[#This Row],[md_prf_erg]]&lt;&gt;"",tab_MD[[#This Row],[md_prf_bisher]]&gt;=0,tab_MD[[#This Row],[md_prf_zukunft]]&gt;=0),tab_MD[[#This Row],[md_prf_bisher]]+tab_MD[[#This Row],[md_prf_zukunft]],"")</f>
        <v/>
      </c>
      <c r="P476" s="297" t="str">
        <f>IF(tab_MD[[#This Row],[md_prf_erg]]="ja",tab_MD[[#This Row],[md_zuwf_bisher]],IF(tab_MD[[#This Row],[md_prf_erg]]="nein",0,IF(tab_MD[[#This Row],[md_prf_erg]]="teilweise",-1,"")))</f>
        <v/>
      </c>
      <c r="Q476" s="297" t="str">
        <f>IF(tab_MD[[#This Row],[md_prf_erg]]="ja",tab_MD[[#This Row],[md_zuwf_zukunft]],IF(tab_MD[[#This Row],[md_prf_erg]]="nein",0,IF(tab_MD[[#This Row],[md_prf_erg]]="teilweise",-1,"")))</f>
        <v/>
      </c>
      <c r="R476" s="110"/>
      <c r="S476" s="108" t="b">
        <f>AND(OR(AND(tab_MD[[#This Row],[md_zuwf_bisher]]="",tab_MD[[#This Row],[md_zuwf_zukunft]]=""),AND(OR(tab_MD[[#This Row],[md_zuwf_bisher]]&lt;&gt;"",tab_MD[[#This Row],[md_zuwf_zukunft]]&lt;&gt;""),tab_MD[[#This Row],[md_prf_erg]]&lt;&gt;"")),tab_MD[[#This Row],[md_prf_bisher]]&lt;&gt;-1,tab_MD[[#This Row],[md_prf_zukunft]]&lt;&gt;-1)</f>
        <v>1</v>
      </c>
      <c r="T476" s="219" t="str">
        <f>IF(tab_MD[[#This Row],[md_gegenstand]]&lt;&gt;"",IF(SUM(tab_MD[[#This Row],[md_kosten_bisher]:[md_zuwf_zukunft]])&gt;0,"ja","nein"),"")</f>
        <v/>
      </c>
    </row>
    <row r="477" spans="1:20" ht="48" hidden="1" customHeight="1" x14ac:dyDescent="0.3">
      <c r="A477" s="90">
        <f t="shared" si="8"/>
        <v>475</v>
      </c>
      <c r="B477" s="195" t="str">
        <f>IFERROR(IF(tab_MP[[#This Row],[mp_gegenstand]]&lt;&gt;"",tab_MP[[#This Row],[mp_gegenstand]],""),"")</f>
        <v/>
      </c>
      <c r="C477" s="196" t="str">
        <f>IFERROR(IF(tab_MP[[#This Row],[mp_kategorie]]&lt;&gt;"",tab_MP[[#This Row],[mp_kategorie]],""),"")</f>
        <v/>
      </c>
      <c r="D477" s="196" t="str">
        <f>IFERROR(IF(tab_MP[[#This Row],[mp_subkategorie]]&lt;&gt;"",tab_MP[[#This Row],[mp_subkategorie]],""),"")</f>
        <v/>
      </c>
      <c r="E477" s="196" t="str">
        <f>IFERROR(IF(tab_MP[[#This Row],[mp_ort]]&lt;&gt;"",tab_MP[[#This Row],[mp_ort]],""),"")</f>
        <v/>
      </c>
      <c r="F477" s="369" t="str">
        <f>IFERROR(IF(tab_MP[[#This Row],[mp_beschreibung]]&lt;&gt;"",tab_MP[[#This Row],[mp_beschreibung]],""),"")</f>
        <v/>
      </c>
      <c r="G477" s="315" t="str">
        <f>IFERROR(IF(tab_MP[[#This Row],[prf_mp_ges]]&lt;&gt;"",tab_MP[[#This Row],[prf_mp_ges]],""),"")</f>
        <v/>
      </c>
      <c r="H477" s="362"/>
      <c r="I477" s="362"/>
      <c r="J477" s="363"/>
      <c r="K477" s="363"/>
      <c r="L477" s="208"/>
      <c r="M477" s="209"/>
      <c r="N477" s="103"/>
      <c r="O477" s="104" t="str">
        <f>IF(AND(tab_MD[[#This Row],[md_prf_erg]]&lt;&gt;"",tab_MD[[#This Row],[md_prf_bisher]]&gt;=0,tab_MD[[#This Row],[md_prf_zukunft]]&gt;=0),tab_MD[[#This Row],[md_prf_bisher]]+tab_MD[[#This Row],[md_prf_zukunft]],"")</f>
        <v/>
      </c>
      <c r="P477" s="296" t="str">
        <f>IF(tab_MD[[#This Row],[md_prf_erg]]="ja",tab_MD[[#This Row],[md_zuwf_bisher]],IF(tab_MD[[#This Row],[md_prf_erg]]="nein",0,IF(tab_MD[[#This Row],[md_prf_erg]]="teilweise",-1,"")))</f>
        <v/>
      </c>
      <c r="Q477" s="296" t="str">
        <f>IF(tab_MD[[#This Row],[md_prf_erg]]="ja",tab_MD[[#This Row],[md_zuwf_zukunft]],IF(tab_MD[[#This Row],[md_prf_erg]]="nein",0,IF(tab_MD[[#This Row],[md_prf_erg]]="teilweise",-1,"")))</f>
        <v/>
      </c>
      <c r="R477" s="110"/>
      <c r="S477" s="109" t="b">
        <f>AND(OR(AND(tab_MD[[#This Row],[md_zuwf_bisher]]="",tab_MD[[#This Row],[md_zuwf_zukunft]]=""),AND(OR(tab_MD[[#This Row],[md_zuwf_bisher]]&lt;&gt;"",tab_MD[[#This Row],[md_zuwf_zukunft]]&lt;&gt;""),tab_MD[[#This Row],[md_prf_erg]]&lt;&gt;"")),tab_MD[[#This Row],[md_prf_bisher]]&lt;&gt;-1,tab_MD[[#This Row],[md_prf_zukunft]]&lt;&gt;-1)</f>
        <v>1</v>
      </c>
      <c r="T477" s="219" t="str">
        <f>IF(tab_MD[[#This Row],[md_gegenstand]]&lt;&gt;"",IF(SUM(tab_MD[[#This Row],[md_kosten_bisher]:[md_zuwf_zukunft]])&gt;0,"ja","nein"),"")</f>
        <v/>
      </c>
    </row>
    <row r="478" spans="1:20" ht="48" hidden="1" customHeight="1" x14ac:dyDescent="0.3">
      <c r="A478" s="90">
        <f t="shared" si="8"/>
        <v>476</v>
      </c>
      <c r="B478" s="195" t="str">
        <f>IFERROR(IF(tab_MP[[#This Row],[mp_gegenstand]]&lt;&gt;"",tab_MP[[#This Row],[mp_gegenstand]],""),"")</f>
        <v/>
      </c>
      <c r="C478" s="196" t="str">
        <f>IFERROR(IF(tab_MP[[#This Row],[mp_kategorie]]&lt;&gt;"",tab_MP[[#This Row],[mp_kategorie]],""),"")</f>
        <v/>
      </c>
      <c r="D478" s="196" t="str">
        <f>IFERROR(IF(tab_MP[[#This Row],[mp_subkategorie]]&lt;&gt;"",tab_MP[[#This Row],[mp_subkategorie]],""),"")</f>
        <v/>
      </c>
      <c r="E478" s="196" t="str">
        <f>IFERROR(IF(tab_MP[[#This Row],[mp_ort]]&lt;&gt;"",tab_MP[[#This Row],[mp_ort]],""),"")</f>
        <v/>
      </c>
      <c r="F478" s="369" t="str">
        <f>IFERROR(IF(tab_MP[[#This Row],[mp_beschreibung]]&lt;&gt;"",tab_MP[[#This Row],[mp_beschreibung]],""),"")</f>
        <v/>
      </c>
      <c r="G478" s="315" t="str">
        <f>IFERROR(IF(tab_MP[[#This Row],[prf_mp_ges]]&lt;&gt;"",tab_MP[[#This Row],[prf_mp_ges]],""),"")</f>
        <v/>
      </c>
      <c r="H478" s="362"/>
      <c r="I478" s="362"/>
      <c r="J478" s="363"/>
      <c r="K478" s="363"/>
      <c r="L478" s="208"/>
      <c r="M478" s="209"/>
      <c r="N478" s="106"/>
      <c r="O478" s="107" t="str">
        <f>IF(AND(tab_MD[[#This Row],[md_prf_erg]]&lt;&gt;"",tab_MD[[#This Row],[md_prf_bisher]]&gt;=0,tab_MD[[#This Row],[md_prf_zukunft]]&gt;=0),tab_MD[[#This Row],[md_prf_bisher]]+tab_MD[[#This Row],[md_prf_zukunft]],"")</f>
        <v/>
      </c>
      <c r="P478" s="297" t="str">
        <f>IF(tab_MD[[#This Row],[md_prf_erg]]="ja",tab_MD[[#This Row],[md_zuwf_bisher]],IF(tab_MD[[#This Row],[md_prf_erg]]="nein",0,IF(tab_MD[[#This Row],[md_prf_erg]]="teilweise",-1,"")))</f>
        <v/>
      </c>
      <c r="Q478" s="297" t="str">
        <f>IF(tab_MD[[#This Row],[md_prf_erg]]="ja",tab_MD[[#This Row],[md_zuwf_zukunft]],IF(tab_MD[[#This Row],[md_prf_erg]]="nein",0,IF(tab_MD[[#This Row],[md_prf_erg]]="teilweise",-1,"")))</f>
        <v/>
      </c>
      <c r="R478" s="110"/>
      <c r="S478" s="108" t="b">
        <f>AND(OR(AND(tab_MD[[#This Row],[md_zuwf_bisher]]="",tab_MD[[#This Row],[md_zuwf_zukunft]]=""),AND(OR(tab_MD[[#This Row],[md_zuwf_bisher]]&lt;&gt;"",tab_MD[[#This Row],[md_zuwf_zukunft]]&lt;&gt;""),tab_MD[[#This Row],[md_prf_erg]]&lt;&gt;"")),tab_MD[[#This Row],[md_prf_bisher]]&lt;&gt;-1,tab_MD[[#This Row],[md_prf_zukunft]]&lt;&gt;-1)</f>
        <v>1</v>
      </c>
      <c r="T478" s="219" t="str">
        <f>IF(tab_MD[[#This Row],[md_gegenstand]]&lt;&gt;"",IF(SUM(tab_MD[[#This Row],[md_kosten_bisher]:[md_zuwf_zukunft]])&gt;0,"ja","nein"),"")</f>
        <v/>
      </c>
    </row>
    <row r="479" spans="1:20" ht="48" hidden="1" customHeight="1" x14ac:dyDescent="0.3">
      <c r="A479" s="90">
        <f t="shared" si="8"/>
        <v>477</v>
      </c>
      <c r="B479" s="195" t="str">
        <f>IFERROR(IF(tab_MP[[#This Row],[mp_gegenstand]]&lt;&gt;"",tab_MP[[#This Row],[mp_gegenstand]],""),"")</f>
        <v/>
      </c>
      <c r="C479" s="196" t="str">
        <f>IFERROR(IF(tab_MP[[#This Row],[mp_kategorie]]&lt;&gt;"",tab_MP[[#This Row],[mp_kategorie]],""),"")</f>
        <v/>
      </c>
      <c r="D479" s="196" t="str">
        <f>IFERROR(IF(tab_MP[[#This Row],[mp_subkategorie]]&lt;&gt;"",tab_MP[[#This Row],[mp_subkategorie]],""),"")</f>
        <v/>
      </c>
      <c r="E479" s="196" t="str">
        <f>IFERROR(IF(tab_MP[[#This Row],[mp_ort]]&lt;&gt;"",tab_MP[[#This Row],[mp_ort]],""),"")</f>
        <v/>
      </c>
      <c r="F479" s="369" t="str">
        <f>IFERROR(IF(tab_MP[[#This Row],[mp_beschreibung]]&lt;&gt;"",tab_MP[[#This Row],[mp_beschreibung]],""),"")</f>
        <v/>
      </c>
      <c r="G479" s="315" t="str">
        <f>IFERROR(IF(tab_MP[[#This Row],[prf_mp_ges]]&lt;&gt;"",tab_MP[[#This Row],[prf_mp_ges]],""),"")</f>
        <v/>
      </c>
      <c r="H479" s="362"/>
      <c r="I479" s="362"/>
      <c r="J479" s="363"/>
      <c r="K479" s="363"/>
      <c r="L479" s="208"/>
      <c r="M479" s="209"/>
      <c r="N479" s="103"/>
      <c r="O479" s="104" t="str">
        <f>IF(AND(tab_MD[[#This Row],[md_prf_erg]]&lt;&gt;"",tab_MD[[#This Row],[md_prf_bisher]]&gt;=0,tab_MD[[#This Row],[md_prf_zukunft]]&gt;=0),tab_MD[[#This Row],[md_prf_bisher]]+tab_MD[[#This Row],[md_prf_zukunft]],"")</f>
        <v/>
      </c>
      <c r="P479" s="296" t="str">
        <f>IF(tab_MD[[#This Row],[md_prf_erg]]="ja",tab_MD[[#This Row],[md_zuwf_bisher]],IF(tab_MD[[#This Row],[md_prf_erg]]="nein",0,IF(tab_MD[[#This Row],[md_prf_erg]]="teilweise",-1,"")))</f>
        <v/>
      </c>
      <c r="Q479" s="296" t="str">
        <f>IF(tab_MD[[#This Row],[md_prf_erg]]="ja",tab_MD[[#This Row],[md_zuwf_zukunft]],IF(tab_MD[[#This Row],[md_prf_erg]]="nein",0,IF(tab_MD[[#This Row],[md_prf_erg]]="teilweise",-1,"")))</f>
        <v/>
      </c>
      <c r="R479" s="110"/>
      <c r="S479" s="109" t="b">
        <f>AND(OR(AND(tab_MD[[#This Row],[md_zuwf_bisher]]="",tab_MD[[#This Row],[md_zuwf_zukunft]]=""),AND(OR(tab_MD[[#This Row],[md_zuwf_bisher]]&lt;&gt;"",tab_MD[[#This Row],[md_zuwf_zukunft]]&lt;&gt;""),tab_MD[[#This Row],[md_prf_erg]]&lt;&gt;"")),tab_MD[[#This Row],[md_prf_bisher]]&lt;&gt;-1,tab_MD[[#This Row],[md_prf_zukunft]]&lt;&gt;-1)</f>
        <v>1</v>
      </c>
      <c r="T479" s="219" t="str">
        <f>IF(tab_MD[[#This Row],[md_gegenstand]]&lt;&gt;"",IF(SUM(tab_MD[[#This Row],[md_kosten_bisher]:[md_zuwf_zukunft]])&gt;0,"ja","nein"),"")</f>
        <v/>
      </c>
    </row>
    <row r="480" spans="1:20" ht="48" hidden="1" customHeight="1" x14ac:dyDescent="0.3">
      <c r="A480" s="90">
        <f t="shared" si="8"/>
        <v>478</v>
      </c>
      <c r="B480" s="195" t="str">
        <f>IFERROR(IF(tab_MP[[#This Row],[mp_gegenstand]]&lt;&gt;"",tab_MP[[#This Row],[mp_gegenstand]],""),"")</f>
        <v/>
      </c>
      <c r="C480" s="196" t="str">
        <f>IFERROR(IF(tab_MP[[#This Row],[mp_kategorie]]&lt;&gt;"",tab_MP[[#This Row],[mp_kategorie]],""),"")</f>
        <v/>
      </c>
      <c r="D480" s="196" t="str">
        <f>IFERROR(IF(tab_MP[[#This Row],[mp_subkategorie]]&lt;&gt;"",tab_MP[[#This Row],[mp_subkategorie]],""),"")</f>
        <v/>
      </c>
      <c r="E480" s="196" t="str">
        <f>IFERROR(IF(tab_MP[[#This Row],[mp_ort]]&lt;&gt;"",tab_MP[[#This Row],[mp_ort]],""),"")</f>
        <v/>
      </c>
      <c r="F480" s="369" t="str">
        <f>IFERROR(IF(tab_MP[[#This Row],[mp_beschreibung]]&lt;&gt;"",tab_MP[[#This Row],[mp_beschreibung]],""),"")</f>
        <v/>
      </c>
      <c r="G480" s="315" t="str">
        <f>IFERROR(IF(tab_MP[[#This Row],[prf_mp_ges]]&lt;&gt;"",tab_MP[[#This Row],[prf_mp_ges]],""),"")</f>
        <v/>
      </c>
      <c r="H480" s="362"/>
      <c r="I480" s="362"/>
      <c r="J480" s="363"/>
      <c r="K480" s="363"/>
      <c r="L480" s="208"/>
      <c r="M480" s="209"/>
      <c r="N480" s="106"/>
      <c r="O480" s="107" t="str">
        <f>IF(AND(tab_MD[[#This Row],[md_prf_erg]]&lt;&gt;"",tab_MD[[#This Row],[md_prf_bisher]]&gt;=0,tab_MD[[#This Row],[md_prf_zukunft]]&gt;=0),tab_MD[[#This Row],[md_prf_bisher]]+tab_MD[[#This Row],[md_prf_zukunft]],"")</f>
        <v/>
      </c>
      <c r="P480" s="297" t="str">
        <f>IF(tab_MD[[#This Row],[md_prf_erg]]="ja",tab_MD[[#This Row],[md_zuwf_bisher]],IF(tab_MD[[#This Row],[md_prf_erg]]="nein",0,IF(tab_MD[[#This Row],[md_prf_erg]]="teilweise",-1,"")))</f>
        <v/>
      </c>
      <c r="Q480" s="297" t="str">
        <f>IF(tab_MD[[#This Row],[md_prf_erg]]="ja",tab_MD[[#This Row],[md_zuwf_zukunft]],IF(tab_MD[[#This Row],[md_prf_erg]]="nein",0,IF(tab_MD[[#This Row],[md_prf_erg]]="teilweise",-1,"")))</f>
        <v/>
      </c>
      <c r="R480" s="110"/>
      <c r="S480" s="108" t="b">
        <f>AND(OR(AND(tab_MD[[#This Row],[md_zuwf_bisher]]="",tab_MD[[#This Row],[md_zuwf_zukunft]]=""),AND(OR(tab_MD[[#This Row],[md_zuwf_bisher]]&lt;&gt;"",tab_MD[[#This Row],[md_zuwf_zukunft]]&lt;&gt;""),tab_MD[[#This Row],[md_prf_erg]]&lt;&gt;"")),tab_MD[[#This Row],[md_prf_bisher]]&lt;&gt;-1,tab_MD[[#This Row],[md_prf_zukunft]]&lt;&gt;-1)</f>
        <v>1</v>
      </c>
      <c r="T480" s="219" t="str">
        <f>IF(tab_MD[[#This Row],[md_gegenstand]]&lt;&gt;"",IF(SUM(tab_MD[[#This Row],[md_kosten_bisher]:[md_zuwf_zukunft]])&gt;0,"ja","nein"),"")</f>
        <v/>
      </c>
    </row>
    <row r="481" spans="1:20" ht="48" hidden="1" customHeight="1" x14ac:dyDescent="0.3">
      <c r="A481" s="90">
        <f t="shared" si="8"/>
        <v>479</v>
      </c>
      <c r="B481" s="195" t="str">
        <f>IFERROR(IF(tab_MP[[#This Row],[mp_gegenstand]]&lt;&gt;"",tab_MP[[#This Row],[mp_gegenstand]],""),"")</f>
        <v/>
      </c>
      <c r="C481" s="196" t="str">
        <f>IFERROR(IF(tab_MP[[#This Row],[mp_kategorie]]&lt;&gt;"",tab_MP[[#This Row],[mp_kategorie]],""),"")</f>
        <v/>
      </c>
      <c r="D481" s="196" t="str">
        <f>IFERROR(IF(tab_MP[[#This Row],[mp_subkategorie]]&lt;&gt;"",tab_MP[[#This Row],[mp_subkategorie]],""),"")</f>
        <v/>
      </c>
      <c r="E481" s="196" t="str">
        <f>IFERROR(IF(tab_MP[[#This Row],[mp_ort]]&lt;&gt;"",tab_MP[[#This Row],[mp_ort]],""),"")</f>
        <v/>
      </c>
      <c r="F481" s="369" t="str">
        <f>IFERROR(IF(tab_MP[[#This Row],[mp_beschreibung]]&lt;&gt;"",tab_MP[[#This Row],[mp_beschreibung]],""),"")</f>
        <v/>
      </c>
      <c r="G481" s="315" t="str">
        <f>IFERROR(IF(tab_MP[[#This Row],[prf_mp_ges]]&lt;&gt;"",tab_MP[[#This Row],[prf_mp_ges]],""),"")</f>
        <v/>
      </c>
      <c r="H481" s="362"/>
      <c r="I481" s="362"/>
      <c r="J481" s="363"/>
      <c r="K481" s="363"/>
      <c r="L481" s="208"/>
      <c r="M481" s="209"/>
      <c r="N481" s="103"/>
      <c r="O481" s="104" t="str">
        <f>IF(AND(tab_MD[[#This Row],[md_prf_erg]]&lt;&gt;"",tab_MD[[#This Row],[md_prf_bisher]]&gt;=0,tab_MD[[#This Row],[md_prf_zukunft]]&gt;=0),tab_MD[[#This Row],[md_prf_bisher]]+tab_MD[[#This Row],[md_prf_zukunft]],"")</f>
        <v/>
      </c>
      <c r="P481" s="296" t="str">
        <f>IF(tab_MD[[#This Row],[md_prf_erg]]="ja",tab_MD[[#This Row],[md_zuwf_bisher]],IF(tab_MD[[#This Row],[md_prf_erg]]="nein",0,IF(tab_MD[[#This Row],[md_prf_erg]]="teilweise",-1,"")))</f>
        <v/>
      </c>
      <c r="Q481" s="296" t="str">
        <f>IF(tab_MD[[#This Row],[md_prf_erg]]="ja",tab_MD[[#This Row],[md_zuwf_zukunft]],IF(tab_MD[[#This Row],[md_prf_erg]]="nein",0,IF(tab_MD[[#This Row],[md_prf_erg]]="teilweise",-1,"")))</f>
        <v/>
      </c>
      <c r="R481" s="110"/>
      <c r="S481" s="109" t="b">
        <f>AND(OR(AND(tab_MD[[#This Row],[md_zuwf_bisher]]="",tab_MD[[#This Row],[md_zuwf_zukunft]]=""),AND(OR(tab_MD[[#This Row],[md_zuwf_bisher]]&lt;&gt;"",tab_MD[[#This Row],[md_zuwf_zukunft]]&lt;&gt;""),tab_MD[[#This Row],[md_prf_erg]]&lt;&gt;"")),tab_MD[[#This Row],[md_prf_bisher]]&lt;&gt;-1,tab_MD[[#This Row],[md_prf_zukunft]]&lt;&gt;-1)</f>
        <v>1</v>
      </c>
      <c r="T481" s="219" t="str">
        <f>IF(tab_MD[[#This Row],[md_gegenstand]]&lt;&gt;"",IF(SUM(tab_MD[[#This Row],[md_kosten_bisher]:[md_zuwf_zukunft]])&gt;0,"ja","nein"),"")</f>
        <v/>
      </c>
    </row>
    <row r="482" spans="1:20" ht="48" hidden="1" customHeight="1" x14ac:dyDescent="0.3">
      <c r="A482" s="90">
        <f t="shared" si="8"/>
        <v>480</v>
      </c>
      <c r="B482" s="195" t="str">
        <f>IFERROR(IF(tab_MP[[#This Row],[mp_gegenstand]]&lt;&gt;"",tab_MP[[#This Row],[mp_gegenstand]],""),"")</f>
        <v/>
      </c>
      <c r="C482" s="196" t="str">
        <f>IFERROR(IF(tab_MP[[#This Row],[mp_kategorie]]&lt;&gt;"",tab_MP[[#This Row],[mp_kategorie]],""),"")</f>
        <v/>
      </c>
      <c r="D482" s="196" t="str">
        <f>IFERROR(IF(tab_MP[[#This Row],[mp_subkategorie]]&lt;&gt;"",tab_MP[[#This Row],[mp_subkategorie]],""),"")</f>
        <v/>
      </c>
      <c r="E482" s="196" t="str">
        <f>IFERROR(IF(tab_MP[[#This Row],[mp_ort]]&lt;&gt;"",tab_MP[[#This Row],[mp_ort]],""),"")</f>
        <v/>
      </c>
      <c r="F482" s="369" t="str">
        <f>IFERROR(IF(tab_MP[[#This Row],[mp_beschreibung]]&lt;&gt;"",tab_MP[[#This Row],[mp_beschreibung]],""),"")</f>
        <v/>
      </c>
      <c r="G482" s="315" t="str">
        <f>IFERROR(IF(tab_MP[[#This Row],[prf_mp_ges]]&lt;&gt;"",tab_MP[[#This Row],[prf_mp_ges]],""),"")</f>
        <v/>
      </c>
      <c r="H482" s="362"/>
      <c r="I482" s="362"/>
      <c r="J482" s="363"/>
      <c r="K482" s="363"/>
      <c r="L482" s="208"/>
      <c r="M482" s="209"/>
      <c r="N482" s="106"/>
      <c r="O482" s="107" t="str">
        <f>IF(AND(tab_MD[[#This Row],[md_prf_erg]]&lt;&gt;"",tab_MD[[#This Row],[md_prf_bisher]]&gt;=0,tab_MD[[#This Row],[md_prf_zukunft]]&gt;=0),tab_MD[[#This Row],[md_prf_bisher]]+tab_MD[[#This Row],[md_prf_zukunft]],"")</f>
        <v/>
      </c>
      <c r="P482" s="297" t="str">
        <f>IF(tab_MD[[#This Row],[md_prf_erg]]="ja",tab_MD[[#This Row],[md_zuwf_bisher]],IF(tab_MD[[#This Row],[md_prf_erg]]="nein",0,IF(tab_MD[[#This Row],[md_prf_erg]]="teilweise",-1,"")))</f>
        <v/>
      </c>
      <c r="Q482" s="297" t="str">
        <f>IF(tab_MD[[#This Row],[md_prf_erg]]="ja",tab_MD[[#This Row],[md_zuwf_zukunft]],IF(tab_MD[[#This Row],[md_prf_erg]]="nein",0,IF(tab_MD[[#This Row],[md_prf_erg]]="teilweise",-1,"")))</f>
        <v/>
      </c>
      <c r="R482" s="110"/>
      <c r="S482" s="108" t="b">
        <f>AND(OR(AND(tab_MD[[#This Row],[md_zuwf_bisher]]="",tab_MD[[#This Row],[md_zuwf_zukunft]]=""),AND(OR(tab_MD[[#This Row],[md_zuwf_bisher]]&lt;&gt;"",tab_MD[[#This Row],[md_zuwf_zukunft]]&lt;&gt;""),tab_MD[[#This Row],[md_prf_erg]]&lt;&gt;"")),tab_MD[[#This Row],[md_prf_bisher]]&lt;&gt;-1,tab_MD[[#This Row],[md_prf_zukunft]]&lt;&gt;-1)</f>
        <v>1</v>
      </c>
      <c r="T482" s="219" t="str">
        <f>IF(tab_MD[[#This Row],[md_gegenstand]]&lt;&gt;"",IF(SUM(tab_MD[[#This Row],[md_kosten_bisher]:[md_zuwf_zukunft]])&gt;0,"ja","nein"),"")</f>
        <v/>
      </c>
    </row>
    <row r="483" spans="1:20" ht="48" hidden="1" customHeight="1" x14ac:dyDescent="0.3">
      <c r="A483" s="90">
        <f t="shared" si="8"/>
        <v>481</v>
      </c>
      <c r="B483" s="195" t="str">
        <f>IFERROR(IF(tab_MP[[#This Row],[mp_gegenstand]]&lt;&gt;"",tab_MP[[#This Row],[mp_gegenstand]],""),"")</f>
        <v/>
      </c>
      <c r="C483" s="196" t="str">
        <f>IFERROR(IF(tab_MP[[#This Row],[mp_kategorie]]&lt;&gt;"",tab_MP[[#This Row],[mp_kategorie]],""),"")</f>
        <v/>
      </c>
      <c r="D483" s="196" t="str">
        <f>IFERROR(IF(tab_MP[[#This Row],[mp_subkategorie]]&lt;&gt;"",tab_MP[[#This Row],[mp_subkategorie]],""),"")</f>
        <v/>
      </c>
      <c r="E483" s="196" t="str">
        <f>IFERROR(IF(tab_MP[[#This Row],[mp_ort]]&lt;&gt;"",tab_MP[[#This Row],[mp_ort]],""),"")</f>
        <v/>
      </c>
      <c r="F483" s="369" t="str">
        <f>IFERROR(IF(tab_MP[[#This Row],[mp_beschreibung]]&lt;&gt;"",tab_MP[[#This Row],[mp_beschreibung]],""),"")</f>
        <v/>
      </c>
      <c r="G483" s="315" t="str">
        <f>IFERROR(IF(tab_MP[[#This Row],[prf_mp_ges]]&lt;&gt;"",tab_MP[[#This Row],[prf_mp_ges]],""),"")</f>
        <v/>
      </c>
      <c r="H483" s="362"/>
      <c r="I483" s="362"/>
      <c r="J483" s="363"/>
      <c r="K483" s="363"/>
      <c r="L483" s="208"/>
      <c r="M483" s="209"/>
      <c r="N483" s="103"/>
      <c r="O483" s="104" t="str">
        <f>IF(AND(tab_MD[[#This Row],[md_prf_erg]]&lt;&gt;"",tab_MD[[#This Row],[md_prf_bisher]]&gt;=0,tab_MD[[#This Row],[md_prf_zukunft]]&gt;=0),tab_MD[[#This Row],[md_prf_bisher]]+tab_MD[[#This Row],[md_prf_zukunft]],"")</f>
        <v/>
      </c>
      <c r="P483" s="296" t="str">
        <f>IF(tab_MD[[#This Row],[md_prf_erg]]="ja",tab_MD[[#This Row],[md_zuwf_bisher]],IF(tab_MD[[#This Row],[md_prf_erg]]="nein",0,IF(tab_MD[[#This Row],[md_prf_erg]]="teilweise",-1,"")))</f>
        <v/>
      </c>
      <c r="Q483" s="296" t="str">
        <f>IF(tab_MD[[#This Row],[md_prf_erg]]="ja",tab_MD[[#This Row],[md_zuwf_zukunft]],IF(tab_MD[[#This Row],[md_prf_erg]]="nein",0,IF(tab_MD[[#This Row],[md_prf_erg]]="teilweise",-1,"")))</f>
        <v/>
      </c>
      <c r="R483" s="110"/>
      <c r="S483" s="109" t="b">
        <f>AND(OR(AND(tab_MD[[#This Row],[md_zuwf_bisher]]="",tab_MD[[#This Row],[md_zuwf_zukunft]]=""),AND(OR(tab_MD[[#This Row],[md_zuwf_bisher]]&lt;&gt;"",tab_MD[[#This Row],[md_zuwf_zukunft]]&lt;&gt;""),tab_MD[[#This Row],[md_prf_erg]]&lt;&gt;"")),tab_MD[[#This Row],[md_prf_bisher]]&lt;&gt;-1,tab_MD[[#This Row],[md_prf_zukunft]]&lt;&gt;-1)</f>
        <v>1</v>
      </c>
      <c r="T483" s="219" t="str">
        <f>IF(tab_MD[[#This Row],[md_gegenstand]]&lt;&gt;"",IF(SUM(tab_MD[[#This Row],[md_kosten_bisher]:[md_zuwf_zukunft]])&gt;0,"ja","nein"),"")</f>
        <v/>
      </c>
    </row>
    <row r="484" spans="1:20" ht="48" hidden="1" customHeight="1" x14ac:dyDescent="0.3">
      <c r="A484" s="90">
        <f t="shared" si="8"/>
        <v>482</v>
      </c>
      <c r="B484" s="195" t="str">
        <f>IFERROR(IF(tab_MP[[#This Row],[mp_gegenstand]]&lt;&gt;"",tab_MP[[#This Row],[mp_gegenstand]],""),"")</f>
        <v/>
      </c>
      <c r="C484" s="196" t="str">
        <f>IFERROR(IF(tab_MP[[#This Row],[mp_kategorie]]&lt;&gt;"",tab_MP[[#This Row],[mp_kategorie]],""),"")</f>
        <v/>
      </c>
      <c r="D484" s="196" t="str">
        <f>IFERROR(IF(tab_MP[[#This Row],[mp_subkategorie]]&lt;&gt;"",tab_MP[[#This Row],[mp_subkategorie]],""),"")</f>
        <v/>
      </c>
      <c r="E484" s="196" t="str">
        <f>IFERROR(IF(tab_MP[[#This Row],[mp_ort]]&lt;&gt;"",tab_MP[[#This Row],[mp_ort]],""),"")</f>
        <v/>
      </c>
      <c r="F484" s="369" t="str">
        <f>IFERROR(IF(tab_MP[[#This Row],[mp_beschreibung]]&lt;&gt;"",tab_MP[[#This Row],[mp_beschreibung]],""),"")</f>
        <v/>
      </c>
      <c r="G484" s="315" t="str">
        <f>IFERROR(IF(tab_MP[[#This Row],[prf_mp_ges]]&lt;&gt;"",tab_MP[[#This Row],[prf_mp_ges]],""),"")</f>
        <v/>
      </c>
      <c r="H484" s="362"/>
      <c r="I484" s="362"/>
      <c r="J484" s="363"/>
      <c r="K484" s="363"/>
      <c r="L484" s="208"/>
      <c r="M484" s="209"/>
      <c r="N484" s="106"/>
      <c r="O484" s="107" t="str">
        <f>IF(AND(tab_MD[[#This Row],[md_prf_erg]]&lt;&gt;"",tab_MD[[#This Row],[md_prf_bisher]]&gt;=0,tab_MD[[#This Row],[md_prf_zukunft]]&gt;=0),tab_MD[[#This Row],[md_prf_bisher]]+tab_MD[[#This Row],[md_prf_zukunft]],"")</f>
        <v/>
      </c>
      <c r="P484" s="297" t="str">
        <f>IF(tab_MD[[#This Row],[md_prf_erg]]="ja",tab_MD[[#This Row],[md_zuwf_bisher]],IF(tab_MD[[#This Row],[md_prf_erg]]="nein",0,IF(tab_MD[[#This Row],[md_prf_erg]]="teilweise",-1,"")))</f>
        <v/>
      </c>
      <c r="Q484" s="297" t="str">
        <f>IF(tab_MD[[#This Row],[md_prf_erg]]="ja",tab_MD[[#This Row],[md_zuwf_zukunft]],IF(tab_MD[[#This Row],[md_prf_erg]]="nein",0,IF(tab_MD[[#This Row],[md_prf_erg]]="teilweise",-1,"")))</f>
        <v/>
      </c>
      <c r="R484" s="110"/>
      <c r="S484" s="108" t="b">
        <f>AND(OR(AND(tab_MD[[#This Row],[md_zuwf_bisher]]="",tab_MD[[#This Row],[md_zuwf_zukunft]]=""),AND(OR(tab_MD[[#This Row],[md_zuwf_bisher]]&lt;&gt;"",tab_MD[[#This Row],[md_zuwf_zukunft]]&lt;&gt;""),tab_MD[[#This Row],[md_prf_erg]]&lt;&gt;"")),tab_MD[[#This Row],[md_prf_bisher]]&lt;&gt;-1,tab_MD[[#This Row],[md_prf_zukunft]]&lt;&gt;-1)</f>
        <v>1</v>
      </c>
      <c r="T484" s="219" t="str">
        <f>IF(tab_MD[[#This Row],[md_gegenstand]]&lt;&gt;"",IF(SUM(tab_MD[[#This Row],[md_kosten_bisher]:[md_zuwf_zukunft]])&gt;0,"ja","nein"),"")</f>
        <v/>
      </c>
    </row>
    <row r="485" spans="1:20" ht="48" hidden="1" customHeight="1" x14ac:dyDescent="0.3">
      <c r="A485" s="90">
        <f t="shared" si="8"/>
        <v>483</v>
      </c>
      <c r="B485" s="195" t="str">
        <f>IFERROR(IF(tab_MP[[#This Row],[mp_gegenstand]]&lt;&gt;"",tab_MP[[#This Row],[mp_gegenstand]],""),"")</f>
        <v/>
      </c>
      <c r="C485" s="196" t="str">
        <f>IFERROR(IF(tab_MP[[#This Row],[mp_kategorie]]&lt;&gt;"",tab_MP[[#This Row],[mp_kategorie]],""),"")</f>
        <v/>
      </c>
      <c r="D485" s="196" t="str">
        <f>IFERROR(IF(tab_MP[[#This Row],[mp_subkategorie]]&lt;&gt;"",tab_MP[[#This Row],[mp_subkategorie]],""),"")</f>
        <v/>
      </c>
      <c r="E485" s="196" t="str">
        <f>IFERROR(IF(tab_MP[[#This Row],[mp_ort]]&lt;&gt;"",tab_MP[[#This Row],[mp_ort]],""),"")</f>
        <v/>
      </c>
      <c r="F485" s="369" t="str">
        <f>IFERROR(IF(tab_MP[[#This Row],[mp_beschreibung]]&lt;&gt;"",tab_MP[[#This Row],[mp_beschreibung]],""),"")</f>
        <v/>
      </c>
      <c r="G485" s="315" t="str">
        <f>IFERROR(IF(tab_MP[[#This Row],[prf_mp_ges]]&lt;&gt;"",tab_MP[[#This Row],[prf_mp_ges]],""),"")</f>
        <v/>
      </c>
      <c r="H485" s="362"/>
      <c r="I485" s="362"/>
      <c r="J485" s="363"/>
      <c r="K485" s="363"/>
      <c r="L485" s="208"/>
      <c r="M485" s="209"/>
      <c r="N485" s="103"/>
      <c r="O485" s="104" t="str">
        <f>IF(AND(tab_MD[[#This Row],[md_prf_erg]]&lt;&gt;"",tab_MD[[#This Row],[md_prf_bisher]]&gt;=0,tab_MD[[#This Row],[md_prf_zukunft]]&gt;=0),tab_MD[[#This Row],[md_prf_bisher]]+tab_MD[[#This Row],[md_prf_zukunft]],"")</f>
        <v/>
      </c>
      <c r="P485" s="296" t="str">
        <f>IF(tab_MD[[#This Row],[md_prf_erg]]="ja",tab_MD[[#This Row],[md_zuwf_bisher]],IF(tab_MD[[#This Row],[md_prf_erg]]="nein",0,IF(tab_MD[[#This Row],[md_prf_erg]]="teilweise",-1,"")))</f>
        <v/>
      </c>
      <c r="Q485" s="296" t="str">
        <f>IF(tab_MD[[#This Row],[md_prf_erg]]="ja",tab_MD[[#This Row],[md_zuwf_zukunft]],IF(tab_MD[[#This Row],[md_prf_erg]]="nein",0,IF(tab_MD[[#This Row],[md_prf_erg]]="teilweise",-1,"")))</f>
        <v/>
      </c>
      <c r="R485" s="110"/>
      <c r="S485" s="109" t="b">
        <f>AND(OR(AND(tab_MD[[#This Row],[md_zuwf_bisher]]="",tab_MD[[#This Row],[md_zuwf_zukunft]]=""),AND(OR(tab_MD[[#This Row],[md_zuwf_bisher]]&lt;&gt;"",tab_MD[[#This Row],[md_zuwf_zukunft]]&lt;&gt;""),tab_MD[[#This Row],[md_prf_erg]]&lt;&gt;"")),tab_MD[[#This Row],[md_prf_bisher]]&lt;&gt;-1,tab_MD[[#This Row],[md_prf_zukunft]]&lt;&gt;-1)</f>
        <v>1</v>
      </c>
      <c r="T485" s="219" t="str">
        <f>IF(tab_MD[[#This Row],[md_gegenstand]]&lt;&gt;"",IF(SUM(tab_MD[[#This Row],[md_kosten_bisher]:[md_zuwf_zukunft]])&gt;0,"ja","nein"),"")</f>
        <v/>
      </c>
    </row>
    <row r="486" spans="1:20" ht="48" hidden="1" customHeight="1" x14ac:dyDescent="0.3">
      <c r="A486" s="90">
        <f t="shared" si="8"/>
        <v>484</v>
      </c>
      <c r="B486" s="195" t="str">
        <f>IFERROR(IF(tab_MP[[#This Row],[mp_gegenstand]]&lt;&gt;"",tab_MP[[#This Row],[mp_gegenstand]],""),"")</f>
        <v/>
      </c>
      <c r="C486" s="196" t="str">
        <f>IFERROR(IF(tab_MP[[#This Row],[mp_kategorie]]&lt;&gt;"",tab_MP[[#This Row],[mp_kategorie]],""),"")</f>
        <v/>
      </c>
      <c r="D486" s="196" t="str">
        <f>IFERROR(IF(tab_MP[[#This Row],[mp_subkategorie]]&lt;&gt;"",tab_MP[[#This Row],[mp_subkategorie]],""),"")</f>
        <v/>
      </c>
      <c r="E486" s="196" t="str">
        <f>IFERROR(IF(tab_MP[[#This Row],[mp_ort]]&lt;&gt;"",tab_MP[[#This Row],[mp_ort]],""),"")</f>
        <v/>
      </c>
      <c r="F486" s="369" t="str">
        <f>IFERROR(IF(tab_MP[[#This Row],[mp_beschreibung]]&lt;&gt;"",tab_MP[[#This Row],[mp_beschreibung]],""),"")</f>
        <v/>
      </c>
      <c r="G486" s="315" t="str">
        <f>IFERROR(IF(tab_MP[[#This Row],[prf_mp_ges]]&lt;&gt;"",tab_MP[[#This Row],[prf_mp_ges]],""),"")</f>
        <v/>
      </c>
      <c r="H486" s="362"/>
      <c r="I486" s="362"/>
      <c r="J486" s="363"/>
      <c r="K486" s="363"/>
      <c r="L486" s="208"/>
      <c r="M486" s="209"/>
      <c r="N486" s="106"/>
      <c r="O486" s="107" t="str">
        <f>IF(AND(tab_MD[[#This Row],[md_prf_erg]]&lt;&gt;"",tab_MD[[#This Row],[md_prf_bisher]]&gt;=0,tab_MD[[#This Row],[md_prf_zukunft]]&gt;=0),tab_MD[[#This Row],[md_prf_bisher]]+tab_MD[[#This Row],[md_prf_zukunft]],"")</f>
        <v/>
      </c>
      <c r="P486" s="297" t="str">
        <f>IF(tab_MD[[#This Row],[md_prf_erg]]="ja",tab_MD[[#This Row],[md_zuwf_bisher]],IF(tab_MD[[#This Row],[md_prf_erg]]="nein",0,IF(tab_MD[[#This Row],[md_prf_erg]]="teilweise",-1,"")))</f>
        <v/>
      </c>
      <c r="Q486" s="297" t="str">
        <f>IF(tab_MD[[#This Row],[md_prf_erg]]="ja",tab_MD[[#This Row],[md_zuwf_zukunft]],IF(tab_MD[[#This Row],[md_prf_erg]]="nein",0,IF(tab_MD[[#This Row],[md_prf_erg]]="teilweise",-1,"")))</f>
        <v/>
      </c>
      <c r="R486" s="110"/>
      <c r="S486" s="108" t="b">
        <f>AND(OR(AND(tab_MD[[#This Row],[md_zuwf_bisher]]="",tab_MD[[#This Row],[md_zuwf_zukunft]]=""),AND(OR(tab_MD[[#This Row],[md_zuwf_bisher]]&lt;&gt;"",tab_MD[[#This Row],[md_zuwf_zukunft]]&lt;&gt;""),tab_MD[[#This Row],[md_prf_erg]]&lt;&gt;"")),tab_MD[[#This Row],[md_prf_bisher]]&lt;&gt;-1,tab_MD[[#This Row],[md_prf_zukunft]]&lt;&gt;-1)</f>
        <v>1</v>
      </c>
      <c r="T486" s="219" t="str">
        <f>IF(tab_MD[[#This Row],[md_gegenstand]]&lt;&gt;"",IF(SUM(tab_MD[[#This Row],[md_kosten_bisher]:[md_zuwf_zukunft]])&gt;0,"ja","nein"),"")</f>
        <v/>
      </c>
    </row>
    <row r="487" spans="1:20" ht="48" hidden="1" customHeight="1" x14ac:dyDescent="0.3">
      <c r="A487" s="90">
        <f t="shared" si="8"/>
        <v>485</v>
      </c>
      <c r="B487" s="195" t="str">
        <f>IFERROR(IF(tab_MP[[#This Row],[mp_gegenstand]]&lt;&gt;"",tab_MP[[#This Row],[mp_gegenstand]],""),"")</f>
        <v/>
      </c>
      <c r="C487" s="196" t="str">
        <f>IFERROR(IF(tab_MP[[#This Row],[mp_kategorie]]&lt;&gt;"",tab_MP[[#This Row],[mp_kategorie]],""),"")</f>
        <v/>
      </c>
      <c r="D487" s="196" t="str">
        <f>IFERROR(IF(tab_MP[[#This Row],[mp_subkategorie]]&lt;&gt;"",tab_MP[[#This Row],[mp_subkategorie]],""),"")</f>
        <v/>
      </c>
      <c r="E487" s="196" t="str">
        <f>IFERROR(IF(tab_MP[[#This Row],[mp_ort]]&lt;&gt;"",tab_MP[[#This Row],[mp_ort]],""),"")</f>
        <v/>
      </c>
      <c r="F487" s="369" t="str">
        <f>IFERROR(IF(tab_MP[[#This Row],[mp_beschreibung]]&lt;&gt;"",tab_MP[[#This Row],[mp_beschreibung]],""),"")</f>
        <v/>
      </c>
      <c r="G487" s="315" t="str">
        <f>IFERROR(IF(tab_MP[[#This Row],[prf_mp_ges]]&lt;&gt;"",tab_MP[[#This Row],[prf_mp_ges]],""),"")</f>
        <v/>
      </c>
      <c r="H487" s="362"/>
      <c r="I487" s="362"/>
      <c r="J487" s="363"/>
      <c r="K487" s="363"/>
      <c r="L487" s="208"/>
      <c r="M487" s="209"/>
      <c r="N487" s="103"/>
      <c r="O487" s="104" t="str">
        <f>IF(AND(tab_MD[[#This Row],[md_prf_erg]]&lt;&gt;"",tab_MD[[#This Row],[md_prf_bisher]]&gt;=0,tab_MD[[#This Row],[md_prf_zukunft]]&gt;=0),tab_MD[[#This Row],[md_prf_bisher]]+tab_MD[[#This Row],[md_prf_zukunft]],"")</f>
        <v/>
      </c>
      <c r="P487" s="296" t="str">
        <f>IF(tab_MD[[#This Row],[md_prf_erg]]="ja",tab_MD[[#This Row],[md_zuwf_bisher]],IF(tab_MD[[#This Row],[md_prf_erg]]="nein",0,IF(tab_MD[[#This Row],[md_prf_erg]]="teilweise",-1,"")))</f>
        <v/>
      </c>
      <c r="Q487" s="296" t="str">
        <f>IF(tab_MD[[#This Row],[md_prf_erg]]="ja",tab_MD[[#This Row],[md_zuwf_zukunft]],IF(tab_MD[[#This Row],[md_prf_erg]]="nein",0,IF(tab_MD[[#This Row],[md_prf_erg]]="teilweise",-1,"")))</f>
        <v/>
      </c>
      <c r="R487" s="110"/>
      <c r="S487" s="109" t="b">
        <f>AND(OR(AND(tab_MD[[#This Row],[md_zuwf_bisher]]="",tab_MD[[#This Row],[md_zuwf_zukunft]]=""),AND(OR(tab_MD[[#This Row],[md_zuwf_bisher]]&lt;&gt;"",tab_MD[[#This Row],[md_zuwf_zukunft]]&lt;&gt;""),tab_MD[[#This Row],[md_prf_erg]]&lt;&gt;"")),tab_MD[[#This Row],[md_prf_bisher]]&lt;&gt;-1,tab_MD[[#This Row],[md_prf_zukunft]]&lt;&gt;-1)</f>
        <v>1</v>
      </c>
      <c r="T487" s="219" t="str">
        <f>IF(tab_MD[[#This Row],[md_gegenstand]]&lt;&gt;"",IF(SUM(tab_MD[[#This Row],[md_kosten_bisher]:[md_zuwf_zukunft]])&gt;0,"ja","nein"),"")</f>
        <v/>
      </c>
    </row>
    <row r="488" spans="1:20" ht="48" hidden="1" customHeight="1" x14ac:dyDescent="0.3">
      <c r="A488" s="90">
        <f t="shared" si="8"/>
        <v>486</v>
      </c>
      <c r="B488" s="195" t="str">
        <f>IFERROR(IF(tab_MP[[#This Row],[mp_gegenstand]]&lt;&gt;"",tab_MP[[#This Row],[mp_gegenstand]],""),"")</f>
        <v/>
      </c>
      <c r="C488" s="196" t="str">
        <f>IFERROR(IF(tab_MP[[#This Row],[mp_kategorie]]&lt;&gt;"",tab_MP[[#This Row],[mp_kategorie]],""),"")</f>
        <v/>
      </c>
      <c r="D488" s="196" t="str">
        <f>IFERROR(IF(tab_MP[[#This Row],[mp_subkategorie]]&lt;&gt;"",tab_MP[[#This Row],[mp_subkategorie]],""),"")</f>
        <v/>
      </c>
      <c r="E488" s="196" t="str">
        <f>IFERROR(IF(tab_MP[[#This Row],[mp_ort]]&lt;&gt;"",tab_MP[[#This Row],[mp_ort]],""),"")</f>
        <v/>
      </c>
      <c r="F488" s="369" t="str">
        <f>IFERROR(IF(tab_MP[[#This Row],[mp_beschreibung]]&lt;&gt;"",tab_MP[[#This Row],[mp_beschreibung]],""),"")</f>
        <v/>
      </c>
      <c r="G488" s="315" t="str">
        <f>IFERROR(IF(tab_MP[[#This Row],[prf_mp_ges]]&lt;&gt;"",tab_MP[[#This Row],[prf_mp_ges]],""),"")</f>
        <v/>
      </c>
      <c r="H488" s="362"/>
      <c r="I488" s="362"/>
      <c r="J488" s="363"/>
      <c r="K488" s="363"/>
      <c r="L488" s="208"/>
      <c r="M488" s="209"/>
      <c r="N488" s="106"/>
      <c r="O488" s="107" t="str">
        <f>IF(AND(tab_MD[[#This Row],[md_prf_erg]]&lt;&gt;"",tab_MD[[#This Row],[md_prf_bisher]]&gt;=0,tab_MD[[#This Row],[md_prf_zukunft]]&gt;=0),tab_MD[[#This Row],[md_prf_bisher]]+tab_MD[[#This Row],[md_prf_zukunft]],"")</f>
        <v/>
      </c>
      <c r="P488" s="297" t="str">
        <f>IF(tab_MD[[#This Row],[md_prf_erg]]="ja",tab_MD[[#This Row],[md_zuwf_bisher]],IF(tab_MD[[#This Row],[md_prf_erg]]="nein",0,IF(tab_MD[[#This Row],[md_prf_erg]]="teilweise",-1,"")))</f>
        <v/>
      </c>
      <c r="Q488" s="297" t="str">
        <f>IF(tab_MD[[#This Row],[md_prf_erg]]="ja",tab_MD[[#This Row],[md_zuwf_zukunft]],IF(tab_MD[[#This Row],[md_prf_erg]]="nein",0,IF(tab_MD[[#This Row],[md_prf_erg]]="teilweise",-1,"")))</f>
        <v/>
      </c>
      <c r="R488" s="110"/>
      <c r="S488" s="108" t="b">
        <f>AND(OR(AND(tab_MD[[#This Row],[md_zuwf_bisher]]="",tab_MD[[#This Row],[md_zuwf_zukunft]]=""),AND(OR(tab_MD[[#This Row],[md_zuwf_bisher]]&lt;&gt;"",tab_MD[[#This Row],[md_zuwf_zukunft]]&lt;&gt;""),tab_MD[[#This Row],[md_prf_erg]]&lt;&gt;"")),tab_MD[[#This Row],[md_prf_bisher]]&lt;&gt;-1,tab_MD[[#This Row],[md_prf_zukunft]]&lt;&gt;-1)</f>
        <v>1</v>
      </c>
      <c r="T488" s="219" t="str">
        <f>IF(tab_MD[[#This Row],[md_gegenstand]]&lt;&gt;"",IF(SUM(tab_MD[[#This Row],[md_kosten_bisher]:[md_zuwf_zukunft]])&gt;0,"ja","nein"),"")</f>
        <v/>
      </c>
    </row>
    <row r="489" spans="1:20" ht="48" hidden="1" customHeight="1" x14ac:dyDescent="0.3">
      <c r="A489" s="90">
        <f t="shared" si="8"/>
        <v>487</v>
      </c>
      <c r="B489" s="195" t="str">
        <f>IFERROR(IF(tab_MP[[#This Row],[mp_gegenstand]]&lt;&gt;"",tab_MP[[#This Row],[mp_gegenstand]],""),"")</f>
        <v/>
      </c>
      <c r="C489" s="196" t="str">
        <f>IFERROR(IF(tab_MP[[#This Row],[mp_kategorie]]&lt;&gt;"",tab_MP[[#This Row],[mp_kategorie]],""),"")</f>
        <v/>
      </c>
      <c r="D489" s="196" t="str">
        <f>IFERROR(IF(tab_MP[[#This Row],[mp_subkategorie]]&lt;&gt;"",tab_MP[[#This Row],[mp_subkategorie]],""),"")</f>
        <v/>
      </c>
      <c r="E489" s="196" t="str">
        <f>IFERROR(IF(tab_MP[[#This Row],[mp_ort]]&lt;&gt;"",tab_MP[[#This Row],[mp_ort]],""),"")</f>
        <v/>
      </c>
      <c r="F489" s="369" t="str">
        <f>IFERROR(IF(tab_MP[[#This Row],[mp_beschreibung]]&lt;&gt;"",tab_MP[[#This Row],[mp_beschreibung]],""),"")</f>
        <v/>
      </c>
      <c r="G489" s="315" t="str">
        <f>IFERROR(IF(tab_MP[[#This Row],[prf_mp_ges]]&lt;&gt;"",tab_MP[[#This Row],[prf_mp_ges]],""),"")</f>
        <v/>
      </c>
      <c r="H489" s="362"/>
      <c r="I489" s="362"/>
      <c r="J489" s="363"/>
      <c r="K489" s="363"/>
      <c r="L489" s="208"/>
      <c r="M489" s="209"/>
      <c r="N489" s="103"/>
      <c r="O489" s="104" t="str">
        <f>IF(AND(tab_MD[[#This Row],[md_prf_erg]]&lt;&gt;"",tab_MD[[#This Row],[md_prf_bisher]]&gt;=0,tab_MD[[#This Row],[md_prf_zukunft]]&gt;=0),tab_MD[[#This Row],[md_prf_bisher]]+tab_MD[[#This Row],[md_prf_zukunft]],"")</f>
        <v/>
      </c>
      <c r="P489" s="296" t="str">
        <f>IF(tab_MD[[#This Row],[md_prf_erg]]="ja",tab_MD[[#This Row],[md_zuwf_bisher]],IF(tab_MD[[#This Row],[md_prf_erg]]="nein",0,IF(tab_MD[[#This Row],[md_prf_erg]]="teilweise",-1,"")))</f>
        <v/>
      </c>
      <c r="Q489" s="296" t="str">
        <f>IF(tab_MD[[#This Row],[md_prf_erg]]="ja",tab_MD[[#This Row],[md_zuwf_zukunft]],IF(tab_MD[[#This Row],[md_prf_erg]]="nein",0,IF(tab_MD[[#This Row],[md_prf_erg]]="teilweise",-1,"")))</f>
        <v/>
      </c>
      <c r="R489" s="110"/>
      <c r="S489" s="109" t="b">
        <f>AND(OR(AND(tab_MD[[#This Row],[md_zuwf_bisher]]="",tab_MD[[#This Row],[md_zuwf_zukunft]]=""),AND(OR(tab_MD[[#This Row],[md_zuwf_bisher]]&lt;&gt;"",tab_MD[[#This Row],[md_zuwf_zukunft]]&lt;&gt;""),tab_MD[[#This Row],[md_prf_erg]]&lt;&gt;"")),tab_MD[[#This Row],[md_prf_bisher]]&lt;&gt;-1,tab_MD[[#This Row],[md_prf_zukunft]]&lt;&gt;-1)</f>
        <v>1</v>
      </c>
      <c r="T489" s="219" t="str">
        <f>IF(tab_MD[[#This Row],[md_gegenstand]]&lt;&gt;"",IF(SUM(tab_MD[[#This Row],[md_kosten_bisher]:[md_zuwf_zukunft]])&gt;0,"ja","nein"),"")</f>
        <v/>
      </c>
    </row>
    <row r="490" spans="1:20" ht="48" hidden="1" customHeight="1" x14ac:dyDescent="0.3">
      <c r="A490" s="90">
        <f t="shared" si="8"/>
        <v>488</v>
      </c>
      <c r="B490" s="195" t="str">
        <f>IFERROR(IF(tab_MP[[#This Row],[mp_gegenstand]]&lt;&gt;"",tab_MP[[#This Row],[mp_gegenstand]],""),"")</f>
        <v/>
      </c>
      <c r="C490" s="196" t="str">
        <f>IFERROR(IF(tab_MP[[#This Row],[mp_kategorie]]&lt;&gt;"",tab_MP[[#This Row],[mp_kategorie]],""),"")</f>
        <v/>
      </c>
      <c r="D490" s="196" t="str">
        <f>IFERROR(IF(tab_MP[[#This Row],[mp_subkategorie]]&lt;&gt;"",tab_MP[[#This Row],[mp_subkategorie]],""),"")</f>
        <v/>
      </c>
      <c r="E490" s="196" t="str">
        <f>IFERROR(IF(tab_MP[[#This Row],[mp_ort]]&lt;&gt;"",tab_MP[[#This Row],[mp_ort]],""),"")</f>
        <v/>
      </c>
      <c r="F490" s="369" t="str">
        <f>IFERROR(IF(tab_MP[[#This Row],[mp_beschreibung]]&lt;&gt;"",tab_MP[[#This Row],[mp_beschreibung]],""),"")</f>
        <v/>
      </c>
      <c r="G490" s="315" t="str">
        <f>IFERROR(IF(tab_MP[[#This Row],[prf_mp_ges]]&lt;&gt;"",tab_MP[[#This Row],[prf_mp_ges]],""),"")</f>
        <v/>
      </c>
      <c r="H490" s="362"/>
      <c r="I490" s="362"/>
      <c r="J490" s="363"/>
      <c r="K490" s="363"/>
      <c r="L490" s="208"/>
      <c r="M490" s="209"/>
      <c r="N490" s="106"/>
      <c r="O490" s="107" t="str">
        <f>IF(AND(tab_MD[[#This Row],[md_prf_erg]]&lt;&gt;"",tab_MD[[#This Row],[md_prf_bisher]]&gt;=0,tab_MD[[#This Row],[md_prf_zukunft]]&gt;=0),tab_MD[[#This Row],[md_prf_bisher]]+tab_MD[[#This Row],[md_prf_zukunft]],"")</f>
        <v/>
      </c>
      <c r="P490" s="297" t="str">
        <f>IF(tab_MD[[#This Row],[md_prf_erg]]="ja",tab_MD[[#This Row],[md_zuwf_bisher]],IF(tab_MD[[#This Row],[md_prf_erg]]="nein",0,IF(tab_MD[[#This Row],[md_prf_erg]]="teilweise",-1,"")))</f>
        <v/>
      </c>
      <c r="Q490" s="297" t="str">
        <f>IF(tab_MD[[#This Row],[md_prf_erg]]="ja",tab_MD[[#This Row],[md_zuwf_zukunft]],IF(tab_MD[[#This Row],[md_prf_erg]]="nein",0,IF(tab_MD[[#This Row],[md_prf_erg]]="teilweise",-1,"")))</f>
        <v/>
      </c>
      <c r="R490" s="110"/>
      <c r="S490" s="108" t="b">
        <f>AND(OR(AND(tab_MD[[#This Row],[md_zuwf_bisher]]="",tab_MD[[#This Row],[md_zuwf_zukunft]]=""),AND(OR(tab_MD[[#This Row],[md_zuwf_bisher]]&lt;&gt;"",tab_MD[[#This Row],[md_zuwf_zukunft]]&lt;&gt;""),tab_MD[[#This Row],[md_prf_erg]]&lt;&gt;"")),tab_MD[[#This Row],[md_prf_bisher]]&lt;&gt;-1,tab_MD[[#This Row],[md_prf_zukunft]]&lt;&gt;-1)</f>
        <v>1</v>
      </c>
      <c r="T490" s="219" t="str">
        <f>IF(tab_MD[[#This Row],[md_gegenstand]]&lt;&gt;"",IF(SUM(tab_MD[[#This Row],[md_kosten_bisher]:[md_zuwf_zukunft]])&gt;0,"ja","nein"),"")</f>
        <v/>
      </c>
    </row>
    <row r="491" spans="1:20" ht="48" hidden="1" customHeight="1" x14ac:dyDescent="0.3">
      <c r="A491" s="90">
        <f t="shared" si="8"/>
        <v>489</v>
      </c>
      <c r="B491" s="195" t="str">
        <f>IFERROR(IF(tab_MP[[#This Row],[mp_gegenstand]]&lt;&gt;"",tab_MP[[#This Row],[mp_gegenstand]],""),"")</f>
        <v/>
      </c>
      <c r="C491" s="196" t="str">
        <f>IFERROR(IF(tab_MP[[#This Row],[mp_kategorie]]&lt;&gt;"",tab_MP[[#This Row],[mp_kategorie]],""),"")</f>
        <v/>
      </c>
      <c r="D491" s="196" t="str">
        <f>IFERROR(IF(tab_MP[[#This Row],[mp_subkategorie]]&lt;&gt;"",tab_MP[[#This Row],[mp_subkategorie]],""),"")</f>
        <v/>
      </c>
      <c r="E491" s="196" t="str">
        <f>IFERROR(IF(tab_MP[[#This Row],[mp_ort]]&lt;&gt;"",tab_MP[[#This Row],[mp_ort]],""),"")</f>
        <v/>
      </c>
      <c r="F491" s="369" t="str">
        <f>IFERROR(IF(tab_MP[[#This Row],[mp_beschreibung]]&lt;&gt;"",tab_MP[[#This Row],[mp_beschreibung]],""),"")</f>
        <v/>
      </c>
      <c r="G491" s="315" t="str">
        <f>IFERROR(IF(tab_MP[[#This Row],[prf_mp_ges]]&lt;&gt;"",tab_MP[[#This Row],[prf_mp_ges]],""),"")</f>
        <v/>
      </c>
      <c r="H491" s="362"/>
      <c r="I491" s="362"/>
      <c r="J491" s="363"/>
      <c r="K491" s="363"/>
      <c r="L491" s="208"/>
      <c r="M491" s="209"/>
      <c r="N491" s="103"/>
      <c r="O491" s="104" t="str">
        <f>IF(AND(tab_MD[[#This Row],[md_prf_erg]]&lt;&gt;"",tab_MD[[#This Row],[md_prf_bisher]]&gt;=0,tab_MD[[#This Row],[md_prf_zukunft]]&gt;=0),tab_MD[[#This Row],[md_prf_bisher]]+tab_MD[[#This Row],[md_prf_zukunft]],"")</f>
        <v/>
      </c>
      <c r="P491" s="296" t="str">
        <f>IF(tab_MD[[#This Row],[md_prf_erg]]="ja",tab_MD[[#This Row],[md_zuwf_bisher]],IF(tab_MD[[#This Row],[md_prf_erg]]="nein",0,IF(tab_MD[[#This Row],[md_prf_erg]]="teilweise",-1,"")))</f>
        <v/>
      </c>
      <c r="Q491" s="296" t="str">
        <f>IF(tab_MD[[#This Row],[md_prf_erg]]="ja",tab_MD[[#This Row],[md_zuwf_zukunft]],IF(tab_MD[[#This Row],[md_prf_erg]]="nein",0,IF(tab_MD[[#This Row],[md_prf_erg]]="teilweise",-1,"")))</f>
        <v/>
      </c>
      <c r="R491" s="110"/>
      <c r="S491" s="109" t="b">
        <f>AND(OR(AND(tab_MD[[#This Row],[md_zuwf_bisher]]="",tab_MD[[#This Row],[md_zuwf_zukunft]]=""),AND(OR(tab_MD[[#This Row],[md_zuwf_bisher]]&lt;&gt;"",tab_MD[[#This Row],[md_zuwf_zukunft]]&lt;&gt;""),tab_MD[[#This Row],[md_prf_erg]]&lt;&gt;"")),tab_MD[[#This Row],[md_prf_bisher]]&lt;&gt;-1,tab_MD[[#This Row],[md_prf_zukunft]]&lt;&gt;-1)</f>
        <v>1</v>
      </c>
      <c r="T491" s="219" t="str">
        <f>IF(tab_MD[[#This Row],[md_gegenstand]]&lt;&gt;"",IF(SUM(tab_MD[[#This Row],[md_kosten_bisher]:[md_zuwf_zukunft]])&gt;0,"ja","nein"),"")</f>
        <v/>
      </c>
    </row>
    <row r="492" spans="1:20" ht="48" hidden="1" customHeight="1" x14ac:dyDescent="0.3">
      <c r="A492" s="90">
        <f t="shared" si="8"/>
        <v>490</v>
      </c>
      <c r="B492" s="195" t="str">
        <f>IFERROR(IF(tab_MP[[#This Row],[mp_gegenstand]]&lt;&gt;"",tab_MP[[#This Row],[mp_gegenstand]],""),"")</f>
        <v/>
      </c>
      <c r="C492" s="196" t="str">
        <f>IFERROR(IF(tab_MP[[#This Row],[mp_kategorie]]&lt;&gt;"",tab_MP[[#This Row],[mp_kategorie]],""),"")</f>
        <v/>
      </c>
      <c r="D492" s="196" t="str">
        <f>IFERROR(IF(tab_MP[[#This Row],[mp_subkategorie]]&lt;&gt;"",tab_MP[[#This Row],[mp_subkategorie]],""),"")</f>
        <v/>
      </c>
      <c r="E492" s="196" t="str">
        <f>IFERROR(IF(tab_MP[[#This Row],[mp_ort]]&lt;&gt;"",tab_MP[[#This Row],[mp_ort]],""),"")</f>
        <v/>
      </c>
      <c r="F492" s="369" t="str">
        <f>IFERROR(IF(tab_MP[[#This Row],[mp_beschreibung]]&lt;&gt;"",tab_MP[[#This Row],[mp_beschreibung]],""),"")</f>
        <v/>
      </c>
      <c r="G492" s="315" t="str">
        <f>IFERROR(IF(tab_MP[[#This Row],[prf_mp_ges]]&lt;&gt;"",tab_MP[[#This Row],[prf_mp_ges]],""),"")</f>
        <v/>
      </c>
      <c r="H492" s="362"/>
      <c r="I492" s="362"/>
      <c r="J492" s="363"/>
      <c r="K492" s="363"/>
      <c r="L492" s="208"/>
      <c r="M492" s="209"/>
      <c r="N492" s="106"/>
      <c r="O492" s="107" t="str">
        <f>IF(AND(tab_MD[[#This Row],[md_prf_erg]]&lt;&gt;"",tab_MD[[#This Row],[md_prf_bisher]]&gt;=0,tab_MD[[#This Row],[md_prf_zukunft]]&gt;=0),tab_MD[[#This Row],[md_prf_bisher]]+tab_MD[[#This Row],[md_prf_zukunft]],"")</f>
        <v/>
      </c>
      <c r="P492" s="297" t="str">
        <f>IF(tab_MD[[#This Row],[md_prf_erg]]="ja",tab_MD[[#This Row],[md_zuwf_bisher]],IF(tab_MD[[#This Row],[md_prf_erg]]="nein",0,IF(tab_MD[[#This Row],[md_prf_erg]]="teilweise",-1,"")))</f>
        <v/>
      </c>
      <c r="Q492" s="297" t="str">
        <f>IF(tab_MD[[#This Row],[md_prf_erg]]="ja",tab_MD[[#This Row],[md_zuwf_zukunft]],IF(tab_MD[[#This Row],[md_prf_erg]]="nein",0,IF(tab_MD[[#This Row],[md_prf_erg]]="teilweise",-1,"")))</f>
        <v/>
      </c>
      <c r="R492" s="110"/>
      <c r="S492" s="108" t="b">
        <f>AND(OR(AND(tab_MD[[#This Row],[md_zuwf_bisher]]="",tab_MD[[#This Row],[md_zuwf_zukunft]]=""),AND(OR(tab_MD[[#This Row],[md_zuwf_bisher]]&lt;&gt;"",tab_MD[[#This Row],[md_zuwf_zukunft]]&lt;&gt;""),tab_MD[[#This Row],[md_prf_erg]]&lt;&gt;"")),tab_MD[[#This Row],[md_prf_bisher]]&lt;&gt;-1,tab_MD[[#This Row],[md_prf_zukunft]]&lt;&gt;-1)</f>
        <v>1</v>
      </c>
      <c r="T492" s="219" t="str">
        <f>IF(tab_MD[[#This Row],[md_gegenstand]]&lt;&gt;"",IF(SUM(tab_MD[[#This Row],[md_kosten_bisher]:[md_zuwf_zukunft]])&gt;0,"ja","nein"),"")</f>
        <v/>
      </c>
    </row>
    <row r="493" spans="1:20" ht="48" hidden="1" customHeight="1" x14ac:dyDescent="0.3">
      <c r="A493" s="90">
        <f t="shared" si="8"/>
        <v>491</v>
      </c>
      <c r="B493" s="195" t="str">
        <f>IFERROR(IF(tab_MP[[#This Row],[mp_gegenstand]]&lt;&gt;"",tab_MP[[#This Row],[mp_gegenstand]],""),"")</f>
        <v/>
      </c>
      <c r="C493" s="196" t="str">
        <f>IFERROR(IF(tab_MP[[#This Row],[mp_kategorie]]&lt;&gt;"",tab_MP[[#This Row],[mp_kategorie]],""),"")</f>
        <v/>
      </c>
      <c r="D493" s="196" t="str">
        <f>IFERROR(IF(tab_MP[[#This Row],[mp_subkategorie]]&lt;&gt;"",tab_MP[[#This Row],[mp_subkategorie]],""),"")</f>
        <v/>
      </c>
      <c r="E493" s="196" t="str">
        <f>IFERROR(IF(tab_MP[[#This Row],[mp_ort]]&lt;&gt;"",tab_MP[[#This Row],[mp_ort]],""),"")</f>
        <v/>
      </c>
      <c r="F493" s="369" t="str">
        <f>IFERROR(IF(tab_MP[[#This Row],[mp_beschreibung]]&lt;&gt;"",tab_MP[[#This Row],[mp_beschreibung]],""),"")</f>
        <v/>
      </c>
      <c r="G493" s="315" t="str">
        <f>IFERROR(IF(tab_MP[[#This Row],[prf_mp_ges]]&lt;&gt;"",tab_MP[[#This Row],[prf_mp_ges]],""),"")</f>
        <v/>
      </c>
      <c r="H493" s="362"/>
      <c r="I493" s="362"/>
      <c r="J493" s="363"/>
      <c r="K493" s="363"/>
      <c r="L493" s="208"/>
      <c r="M493" s="209"/>
      <c r="N493" s="103"/>
      <c r="O493" s="104" t="str">
        <f>IF(AND(tab_MD[[#This Row],[md_prf_erg]]&lt;&gt;"",tab_MD[[#This Row],[md_prf_bisher]]&gt;=0,tab_MD[[#This Row],[md_prf_zukunft]]&gt;=0),tab_MD[[#This Row],[md_prf_bisher]]+tab_MD[[#This Row],[md_prf_zukunft]],"")</f>
        <v/>
      </c>
      <c r="P493" s="296" t="str">
        <f>IF(tab_MD[[#This Row],[md_prf_erg]]="ja",tab_MD[[#This Row],[md_zuwf_bisher]],IF(tab_MD[[#This Row],[md_prf_erg]]="nein",0,IF(tab_MD[[#This Row],[md_prf_erg]]="teilweise",-1,"")))</f>
        <v/>
      </c>
      <c r="Q493" s="296" t="str">
        <f>IF(tab_MD[[#This Row],[md_prf_erg]]="ja",tab_MD[[#This Row],[md_zuwf_zukunft]],IF(tab_MD[[#This Row],[md_prf_erg]]="nein",0,IF(tab_MD[[#This Row],[md_prf_erg]]="teilweise",-1,"")))</f>
        <v/>
      </c>
      <c r="R493" s="110"/>
      <c r="S493" s="109" t="b">
        <f>AND(OR(AND(tab_MD[[#This Row],[md_zuwf_bisher]]="",tab_MD[[#This Row],[md_zuwf_zukunft]]=""),AND(OR(tab_MD[[#This Row],[md_zuwf_bisher]]&lt;&gt;"",tab_MD[[#This Row],[md_zuwf_zukunft]]&lt;&gt;""),tab_MD[[#This Row],[md_prf_erg]]&lt;&gt;"")),tab_MD[[#This Row],[md_prf_bisher]]&lt;&gt;-1,tab_MD[[#This Row],[md_prf_zukunft]]&lt;&gt;-1)</f>
        <v>1</v>
      </c>
      <c r="T493" s="219" t="str">
        <f>IF(tab_MD[[#This Row],[md_gegenstand]]&lt;&gt;"",IF(SUM(tab_MD[[#This Row],[md_kosten_bisher]:[md_zuwf_zukunft]])&gt;0,"ja","nein"),"")</f>
        <v/>
      </c>
    </row>
    <row r="494" spans="1:20" ht="48" hidden="1" customHeight="1" x14ac:dyDescent="0.3">
      <c r="A494" s="90">
        <f t="shared" si="8"/>
        <v>492</v>
      </c>
      <c r="B494" s="195" t="str">
        <f>IFERROR(IF(tab_MP[[#This Row],[mp_gegenstand]]&lt;&gt;"",tab_MP[[#This Row],[mp_gegenstand]],""),"")</f>
        <v/>
      </c>
      <c r="C494" s="196" t="str">
        <f>IFERROR(IF(tab_MP[[#This Row],[mp_kategorie]]&lt;&gt;"",tab_MP[[#This Row],[mp_kategorie]],""),"")</f>
        <v/>
      </c>
      <c r="D494" s="196" t="str">
        <f>IFERROR(IF(tab_MP[[#This Row],[mp_subkategorie]]&lt;&gt;"",tab_MP[[#This Row],[mp_subkategorie]],""),"")</f>
        <v/>
      </c>
      <c r="E494" s="196" t="str">
        <f>IFERROR(IF(tab_MP[[#This Row],[mp_ort]]&lt;&gt;"",tab_MP[[#This Row],[mp_ort]],""),"")</f>
        <v/>
      </c>
      <c r="F494" s="369" t="str">
        <f>IFERROR(IF(tab_MP[[#This Row],[mp_beschreibung]]&lt;&gt;"",tab_MP[[#This Row],[mp_beschreibung]],""),"")</f>
        <v/>
      </c>
      <c r="G494" s="315" t="str">
        <f>IFERROR(IF(tab_MP[[#This Row],[prf_mp_ges]]&lt;&gt;"",tab_MP[[#This Row],[prf_mp_ges]],""),"")</f>
        <v/>
      </c>
      <c r="H494" s="362"/>
      <c r="I494" s="362"/>
      <c r="J494" s="363"/>
      <c r="K494" s="363"/>
      <c r="L494" s="208"/>
      <c r="M494" s="209"/>
      <c r="N494" s="106"/>
      <c r="O494" s="107" t="str">
        <f>IF(AND(tab_MD[[#This Row],[md_prf_erg]]&lt;&gt;"",tab_MD[[#This Row],[md_prf_bisher]]&gt;=0,tab_MD[[#This Row],[md_prf_zukunft]]&gt;=0),tab_MD[[#This Row],[md_prf_bisher]]+tab_MD[[#This Row],[md_prf_zukunft]],"")</f>
        <v/>
      </c>
      <c r="P494" s="297" t="str">
        <f>IF(tab_MD[[#This Row],[md_prf_erg]]="ja",tab_MD[[#This Row],[md_zuwf_bisher]],IF(tab_MD[[#This Row],[md_prf_erg]]="nein",0,IF(tab_MD[[#This Row],[md_prf_erg]]="teilweise",-1,"")))</f>
        <v/>
      </c>
      <c r="Q494" s="297" t="str">
        <f>IF(tab_MD[[#This Row],[md_prf_erg]]="ja",tab_MD[[#This Row],[md_zuwf_zukunft]],IF(tab_MD[[#This Row],[md_prf_erg]]="nein",0,IF(tab_MD[[#This Row],[md_prf_erg]]="teilweise",-1,"")))</f>
        <v/>
      </c>
      <c r="R494" s="110"/>
      <c r="S494" s="108" t="b">
        <f>AND(OR(AND(tab_MD[[#This Row],[md_zuwf_bisher]]="",tab_MD[[#This Row],[md_zuwf_zukunft]]=""),AND(OR(tab_MD[[#This Row],[md_zuwf_bisher]]&lt;&gt;"",tab_MD[[#This Row],[md_zuwf_zukunft]]&lt;&gt;""),tab_MD[[#This Row],[md_prf_erg]]&lt;&gt;"")),tab_MD[[#This Row],[md_prf_bisher]]&lt;&gt;-1,tab_MD[[#This Row],[md_prf_zukunft]]&lt;&gt;-1)</f>
        <v>1</v>
      </c>
      <c r="T494" s="219" t="str">
        <f>IF(tab_MD[[#This Row],[md_gegenstand]]&lt;&gt;"",IF(SUM(tab_MD[[#This Row],[md_kosten_bisher]:[md_zuwf_zukunft]])&gt;0,"ja","nein"),"")</f>
        <v/>
      </c>
    </row>
    <row r="495" spans="1:20" ht="48" hidden="1" customHeight="1" x14ac:dyDescent="0.3">
      <c r="A495" s="90">
        <f t="shared" si="8"/>
        <v>493</v>
      </c>
      <c r="B495" s="195" t="str">
        <f>IFERROR(IF(tab_MP[[#This Row],[mp_gegenstand]]&lt;&gt;"",tab_MP[[#This Row],[mp_gegenstand]],""),"")</f>
        <v/>
      </c>
      <c r="C495" s="196" t="str">
        <f>IFERROR(IF(tab_MP[[#This Row],[mp_kategorie]]&lt;&gt;"",tab_MP[[#This Row],[mp_kategorie]],""),"")</f>
        <v/>
      </c>
      <c r="D495" s="196" t="str">
        <f>IFERROR(IF(tab_MP[[#This Row],[mp_subkategorie]]&lt;&gt;"",tab_MP[[#This Row],[mp_subkategorie]],""),"")</f>
        <v/>
      </c>
      <c r="E495" s="196" t="str">
        <f>IFERROR(IF(tab_MP[[#This Row],[mp_ort]]&lt;&gt;"",tab_MP[[#This Row],[mp_ort]],""),"")</f>
        <v/>
      </c>
      <c r="F495" s="369" t="str">
        <f>IFERROR(IF(tab_MP[[#This Row],[mp_beschreibung]]&lt;&gt;"",tab_MP[[#This Row],[mp_beschreibung]],""),"")</f>
        <v/>
      </c>
      <c r="G495" s="315" t="str">
        <f>IFERROR(IF(tab_MP[[#This Row],[prf_mp_ges]]&lt;&gt;"",tab_MP[[#This Row],[prf_mp_ges]],""),"")</f>
        <v/>
      </c>
      <c r="H495" s="362"/>
      <c r="I495" s="362"/>
      <c r="J495" s="363"/>
      <c r="K495" s="363"/>
      <c r="L495" s="208"/>
      <c r="M495" s="209"/>
      <c r="N495" s="103"/>
      <c r="O495" s="104" t="str">
        <f>IF(AND(tab_MD[[#This Row],[md_prf_erg]]&lt;&gt;"",tab_MD[[#This Row],[md_prf_bisher]]&gt;=0,tab_MD[[#This Row],[md_prf_zukunft]]&gt;=0),tab_MD[[#This Row],[md_prf_bisher]]+tab_MD[[#This Row],[md_prf_zukunft]],"")</f>
        <v/>
      </c>
      <c r="P495" s="296" t="str">
        <f>IF(tab_MD[[#This Row],[md_prf_erg]]="ja",tab_MD[[#This Row],[md_zuwf_bisher]],IF(tab_MD[[#This Row],[md_prf_erg]]="nein",0,IF(tab_MD[[#This Row],[md_prf_erg]]="teilweise",-1,"")))</f>
        <v/>
      </c>
      <c r="Q495" s="296" t="str">
        <f>IF(tab_MD[[#This Row],[md_prf_erg]]="ja",tab_MD[[#This Row],[md_zuwf_zukunft]],IF(tab_MD[[#This Row],[md_prf_erg]]="nein",0,IF(tab_MD[[#This Row],[md_prf_erg]]="teilweise",-1,"")))</f>
        <v/>
      </c>
      <c r="R495" s="110"/>
      <c r="S495" s="109" t="b">
        <f>AND(OR(AND(tab_MD[[#This Row],[md_zuwf_bisher]]="",tab_MD[[#This Row],[md_zuwf_zukunft]]=""),AND(OR(tab_MD[[#This Row],[md_zuwf_bisher]]&lt;&gt;"",tab_MD[[#This Row],[md_zuwf_zukunft]]&lt;&gt;""),tab_MD[[#This Row],[md_prf_erg]]&lt;&gt;"")),tab_MD[[#This Row],[md_prf_bisher]]&lt;&gt;-1,tab_MD[[#This Row],[md_prf_zukunft]]&lt;&gt;-1)</f>
        <v>1</v>
      </c>
      <c r="T495" s="219" t="str">
        <f>IF(tab_MD[[#This Row],[md_gegenstand]]&lt;&gt;"",IF(SUM(tab_MD[[#This Row],[md_kosten_bisher]:[md_zuwf_zukunft]])&gt;0,"ja","nein"),"")</f>
        <v/>
      </c>
    </row>
    <row r="496" spans="1:20" ht="48" hidden="1" customHeight="1" x14ac:dyDescent="0.3">
      <c r="A496" s="90">
        <f t="shared" si="8"/>
        <v>494</v>
      </c>
      <c r="B496" s="195" t="str">
        <f>IFERROR(IF(tab_MP[[#This Row],[mp_gegenstand]]&lt;&gt;"",tab_MP[[#This Row],[mp_gegenstand]],""),"")</f>
        <v/>
      </c>
      <c r="C496" s="196" t="str">
        <f>IFERROR(IF(tab_MP[[#This Row],[mp_kategorie]]&lt;&gt;"",tab_MP[[#This Row],[mp_kategorie]],""),"")</f>
        <v/>
      </c>
      <c r="D496" s="196" t="str">
        <f>IFERROR(IF(tab_MP[[#This Row],[mp_subkategorie]]&lt;&gt;"",tab_MP[[#This Row],[mp_subkategorie]],""),"")</f>
        <v/>
      </c>
      <c r="E496" s="196" t="str">
        <f>IFERROR(IF(tab_MP[[#This Row],[mp_ort]]&lt;&gt;"",tab_MP[[#This Row],[mp_ort]],""),"")</f>
        <v/>
      </c>
      <c r="F496" s="369" t="str">
        <f>IFERROR(IF(tab_MP[[#This Row],[mp_beschreibung]]&lt;&gt;"",tab_MP[[#This Row],[mp_beschreibung]],""),"")</f>
        <v/>
      </c>
      <c r="G496" s="315" t="str">
        <f>IFERROR(IF(tab_MP[[#This Row],[prf_mp_ges]]&lt;&gt;"",tab_MP[[#This Row],[prf_mp_ges]],""),"")</f>
        <v/>
      </c>
      <c r="H496" s="362"/>
      <c r="I496" s="362"/>
      <c r="J496" s="363"/>
      <c r="K496" s="363"/>
      <c r="L496" s="208"/>
      <c r="M496" s="209"/>
      <c r="N496" s="106"/>
      <c r="O496" s="107" t="str">
        <f>IF(AND(tab_MD[[#This Row],[md_prf_erg]]&lt;&gt;"",tab_MD[[#This Row],[md_prf_bisher]]&gt;=0,tab_MD[[#This Row],[md_prf_zukunft]]&gt;=0),tab_MD[[#This Row],[md_prf_bisher]]+tab_MD[[#This Row],[md_prf_zukunft]],"")</f>
        <v/>
      </c>
      <c r="P496" s="297" t="str">
        <f>IF(tab_MD[[#This Row],[md_prf_erg]]="ja",tab_MD[[#This Row],[md_zuwf_bisher]],IF(tab_MD[[#This Row],[md_prf_erg]]="nein",0,IF(tab_MD[[#This Row],[md_prf_erg]]="teilweise",-1,"")))</f>
        <v/>
      </c>
      <c r="Q496" s="297" t="str">
        <f>IF(tab_MD[[#This Row],[md_prf_erg]]="ja",tab_MD[[#This Row],[md_zuwf_zukunft]],IF(tab_MD[[#This Row],[md_prf_erg]]="nein",0,IF(tab_MD[[#This Row],[md_prf_erg]]="teilweise",-1,"")))</f>
        <v/>
      </c>
      <c r="R496" s="110"/>
      <c r="S496" s="108" t="b">
        <f>AND(OR(AND(tab_MD[[#This Row],[md_zuwf_bisher]]="",tab_MD[[#This Row],[md_zuwf_zukunft]]=""),AND(OR(tab_MD[[#This Row],[md_zuwf_bisher]]&lt;&gt;"",tab_MD[[#This Row],[md_zuwf_zukunft]]&lt;&gt;""),tab_MD[[#This Row],[md_prf_erg]]&lt;&gt;"")),tab_MD[[#This Row],[md_prf_bisher]]&lt;&gt;-1,tab_MD[[#This Row],[md_prf_zukunft]]&lt;&gt;-1)</f>
        <v>1</v>
      </c>
      <c r="T496" s="219" t="str">
        <f>IF(tab_MD[[#This Row],[md_gegenstand]]&lt;&gt;"",IF(SUM(tab_MD[[#This Row],[md_kosten_bisher]:[md_zuwf_zukunft]])&gt;0,"ja","nein"),"")</f>
        <v/>
      </c>
    </row>
    <row r="497" spans="1:20" ht="48" hidden="1" customHeight="1" x14ac:dyDescent="0.3">
      <c r="A497" s="90">
        <f t="shared" si="8"/>
        <v>495</v>
      </c>
      <c r="B497" s="195" t="str">
        <f>IFERROR(IF(tab_MP[[#This Row],[mp_gegenstand]]&lt;&gt;"",tab_MP[[#This Row],[mp_gegenstand]],""),"")</f>
        <v/>
      </c>
      <c r="C497" s="196" t="str">
        <f>IFERROR(IF(tab_MP[[#This Row],[mp_kategorie]]&lt;&gt;"",tab_MP[[#This Row],[mp_kategorie]],""),"")</f>
        <v/>
      </c>
      <c r="D497" s="196" t="str">
        <f>IFERROR(IF(tab_MP[[#This Row],[mp_subkategorie]]&lt;&gt;"",tab_MP[[#This Row],[mp_subkategorie]],""),"")</f>
        <v/>
      </c>
      <c r="E497" s="196" t="str">
        <f>IFERROR(IF(tab_MP[[#This Row],[mp_ort]]&lt;&gt;"",tab_MP[[#This Row],[mp_ort]],""),"")</f>
        <v/>
      </c>
      <c r="F497" s="369" t="str">
        <f>IFERROR(IF(tab_MP[[#This Row],[mp_beschreibung]]&lt;&gt;"",tab_MP[[#This Row],[mp_beschreibung]],""),"")</f>
        <v/>
      </c>
      <c r="G497" s="315" t="str">
        <f>IFERROR(IF(tab_MP[[#This Row],[prf_mp_ges]]&lt;&gt;"",tab_MP[[#This Row],[prf_mp_ges]],""),"")</f>
        <v/>
      </c>
      <c r="H497" s="362"/>
      <c r="I497" s="362"/>
      <c r="J497" s="363"/>
      <c r="K497" s="363"/>
      <c r="L497" s="208"/>
      <c r="M497" s="209"/>
      <c r="N497" s="103"/>
      <c r="O497" s="104" t="str">
        <f>IF(AND(tab_MD[[#This Row],[md_prf_erg]]&lt;&gt;"",tab_MD[[#This Row],[md_prf_bisher]]&gt;=0,tab_MD[[#This Row],[md_prf_zukunft]]&gt;=0),tab_MD[[#This Row],[md_prf_bisher]]+tab_MD[[#This Row],[md_prf_zukunft]],"")</f>
        <v/>
      </c>
      <c r="P497" s="296" t="str">
        <f>IF(tab_MD[[#This Row],[md_prf_erg]]="ja",tab_MD[[#This Row],[md_zuwf_bisher]],IF(tab_MD[[#This Row],[md_prf_erg]]="nein",0,IF(tab_MD[[#This Row],[md_prf_erg]]="teilweise",-1,"")))</f>
        <v/>
      </c>
      <c r="Q497" s="296" t="str">
        <f>IF(tab_MD[[#This Row],[md_prf_erg]]="ja",tab_MD[[#This Row],[md_zuwf_zukunft]],IF(tab_MD[[#This Row],[md_prf_erg]]="nein",0,IF(tab_MD[[#This Row],[md_prf_erg]]="teilweise",-1,"")))</f>
        <v/>
      </c>
      <c r="R497" s="110"/>
      <c r="S497" s="109" t="b">
        <f>AND(OR(AND(tab_MD[[#This Row],[md_zuwf_bisher]]="",tab_MD[[#This Row],[md_zuwf_zukunft]]=""),AND(OR(tab_MD[[#This Row],[md_zuwf_bisher]]&lt;&gt;"",tab_MD[[#This Row],[md_zuwf_zukunft]]&lt;&gt;""),tab_MD[[#This Row],[md_prf_erg]]&lt;&gt;"")),tab_MD[[#This Row],[md_prf_bisher]]&lt;&gt;-1,tab_MD[[#This Row],[md_prf_zukunft]]&lt;&gt;-1)</f>
        <v>1</v>
      </c>
      <c r="T497" s="219" t="str">
        <f>IF(tab_MD[[#This Row],[md_gegenstand]]&lt;&gt;"",IF(SUM(tab_MD[[#This Row],[md_kosten_bisher]:[md_zuwf_zukunft]])&gt;0,"ja","nein"),"")</f>
        <v/>
      </c>
    </row>
    <row r="498" spans="1:20" ht="48" hidden="1" customHeight="1" x14ac:dyDescent="0.3">
      <c r="A498" s="90">
        <f t="shared" si="8"/>
        <v>496</v>
      </c>
      <c r="B498" s="195" t="str">
        <f>IFERROR(IF(tab_MP[[#This Row],[mp_gegenstand]]&lt;&gt;"",tab_MP[[#This Row],[mp_gegenstand]],""),"")</f>
        <v/>
      </c>
      <c r="C498" s="196" t="str">
        <f>IFERROR(IF(tab_MP[[#This Row],[mp_kategorie]]&lt;&gt;"",tab_MP[[#This Row],[mp_kategorie]],""),"")</f>
        <v/>
      </c>
      <c r="D498" s="196" t="str">
        <f>IFERROR(IF(tab_MP[[#This Row],[mp_subkategorie]]&lt;&gt;"",tab_MP[[#This Row],[mp_subkategorie]],""),"")</f>
        <v/>
      </c>
      <c r="E498" s="196" t="str">
        <f>IFERROR(IF(tab_MP[[#This Row],[mp_ort]]&lt;&gt;"",tab_MP[[#This Row],[mp_ort]],""),"")</f>
        <v/>
      </c>
      <c r="F498" s="369" t="str">
        <f>IFERROR(IF(tab_MP[[#This Row],[mp_beschreibung]]&lt;&gt;"",tab_MP[[#This Row],[mp_beschreibung]],""),"")</f>
        <v/>
      </c>
      <c r="G498" s="315" t="str">
        <f>IFERROR(IF(tab_MP[[#This Row],[prf_mp_ges]]&lt;&gt;"",tab_MP[[#This Row],[prf_mp_ges]],""),"")</f>
        <v/>
      </c>
      <c r="H498" s="362"/>
      <c r="I498" s="362"/>
      <c r="J498" s="363"/>
      <c r="K498" s="363"/>
      <c r="L498" s="208"/>
      <c r="M498" s="209"/>
      <c r="N498" s="106"/>
      <c r="O498" s="107" t="str">
        <f>IF(AND(tab_MD[[#This Row],[md_prf_erg]]&lt;&gt;"",tab_MD[[#This Row],[md_prf_bisher]]&gt;=0,tab_MD[[#This Row],[md_prf_zukunft]]&gt;=0),tab_MD[[#This Row],[md_prf_bisher]]+tab_MD[[#This Row],[md_prf_zukunft]],"")</f>
        <v/>
      </c>
      <c r="P498" s="297" t="str">
        <f>IF(tab_MD[[#This Row],[md_prf_erg]]="ja",tab_MD[[#This Row],[md_zuwf_bisher]],IF(tab_MD[[#This Row],[md_prf_erg]]="nein",0,IF(tab_MD[[#This Row],[md_prf_erg]]="teilweise",-1,"")))</f>
        <v/>
      </c>
      <c r="Q498" s="297" t="str">
        <f>IF(tab_MD[[#This Row],[md_prf_erg]]="ja",tab_MD[[#This Row],[md_zuwf_zukunft]],IF(tab_MD[[#This Row],[md_prf_erg]]="nein",0,IF(tab_MD[[#This Row],[md_prf_erg]]="teilweise",-1,"")))</f>
        <v/>
      </c>
      <c r="R498" s="110"/>
      <c r="S498" s="108" t="b">
        <f>AND(OR(AND(tab_MD[[#This Row],[md_zuwf_bisher]]="",tab_MD[[#This Row],[md_zuwf_zukunft]]=""),AND(OR(tab_MD[[#This Row],[md_zuwf_bisher]]&lt;&gt;"",tab_MD[[#This Row],[md_zuwf_zukunft]]&lt;&gt;""),tab_MD[[#This Row],[md_prf_erg]]&lt;&gt;"")),tab_MD[[#This Row],[md_prf_bisher]]&lt;&gt;-1,tab_MD[[#This Row],[md_prf_zukunft]]&lt;&gt;-1)</f>
        <v>1</v>
      </c>
      <c r="T498" s="219" t="str">
        <f>IF(tab_MD[[#This Row],[md_gegenstand]]&lt;&gt;"",IF(SUM(tab_MD[[#This Row],[md_kosten_bisher]:[md_zuwf_zukunft]])&gt;0,"ja","nein"),"")</f>
        <v/>
      </c>
    </row>
    <row r="499" spans="1:20" ht="48" hidden="1" customHeight="1" x14ac:dyDescent="0.3">
      <c r="A499" s="90">
        <f t="shared" si="8"/>
        <v>497</v>
      </c>
      <c r="B499" s="195" t="str">
        <f>IFERROR(IF(tab_MP[[#This Row],[mp_gegenstand]]&lt;&gt;"",tab_MP[[#This Row],[mp_gegenstand]],""),"")</f>
        <v/>
      </c>
      <c r="C499" s="196" t="str">
        <f>IFERROR(IF(tab_MP[[#This Row],[mp_kategorie]]&lt;&gt;"",tab_MP[[#This Row],[mp_kategorie]],""),"")</f>
        <v/>
      </c>
      <c r="D499" s="196" t="str">
        <f>IFERROR(IF(tab_MP[[#This Row],[mp_subkategorie]]&lt;&gt;"",tab_MP[[#This Row],[mp_subkategorie]],""),"")</f>
        <v/>
      </c>
      <c r="E499" s="196" t="str">
        <f>IFERROR(IF(tab_MP[[#This Row],[mp_ort]]&lt;&gt;"",tab_MP[[#This Row],[mp_ort]],""),"")</f>
        <v/>
      </c>
      <c r="F499" s="369" t="str">
        <f>IFERROR(IF(tab_MP[[#This Row],[mp_beschreibung]]&lt;&gt;"",tab_MP[[#This Row],[mp_beschreibung]],""),"")</f>
        <v/>
      </c>
      <c r="G499" s="315" t="str">
        <f>IFERROR(IF(tab_MP[[#This Row],[prf_mp_ges]]&lt;&gt;"",tab_MP[[#This Row],[prf_mp_ges]],""),"")</f>
        <v/>
      </c>
      <c r="H499" s="362"/>
      <c r="I499" s="362"/>
      <c r="J499" s="363"/>
      <c r="K499" s="363"/>
      <c r="L499" s="208"/>
      <c r="M499" s="209"/>
      <c r="N499" s="103"/>
      <c r="O499" s="104" t="str">
        <f>IF(AND(tab_MD[[#This Row],[md_prf_erg]]&lt;&gt;"",tab_MD[[#This Row],[md_prf_bisher]]&gt;=0,tab_MD[[#This Row],[md_prf_zukunft]]&gt;=0),tab_MD[[#This Row],[md_prf_bisher]]+tab_MD[[#This Row],[md_prf_zukunft]],"")</f>
        <v/>
      </c>
      <c r="P499" s="296" t="str">
        <f>IF(tab_MD[[#This Row],[md_prf_erg]]="ja",tab_MD[[#This Row],[md_zuwf_bisher]],IF(tab_MD[[#This Row],[md_prf_erg]]="nein",0,IF(tab_MD[[#This Row],[md_prf_erg]]="teilweise",-1,"")))</f>
        <v/>
      </c>
      <c r="Q499" s="296" t="str">
        <f>IF(tab_MD[[#This Row],[md_prf_erg]]="ja",tab_MD[[#This Row],[md_zuwf_zukunft]],IF(tab_MD[[#This Row],[md_prf_erg]]="nein",0,IF(tab_MD[[#This Row],[md_prf_erg]]="teilweise",-1,"")))</f>
        <v/>
      </c>
      <c r="R499" s="110"/>
      <c r="S499" s="109" t="b">
        <f>AND(OR(AND(tab_MD[[#This Row],[md_zuwf_bisher]]="",tab_MD[[#This Row],[md_zuwf_zukunft]]=""),AND(OR(tab_MD[[#This Row],[md_zuwf_bisher]]&lt;&gt;"",tab_MD[[#This Row],[md_zuwf_zukunft]]&lt;&gt;""),tab_MD[[#This Row],[md_prf_erg]]&lt;&gt;"")),tab_MD[[#This Row],[md_prf_bisher]]&lt;&gt;-1,tab_MD[[#This Row],[md_prf_zukunft]]&lt;&gt;-1)</f>
        <v>1</v>
      </c>
      <c r="T499" s="219" t="str">
        <f>IF(tab_MD[[#This Row],[md_gegenstand]]&lt;&gt;"",IF(SUM(tab_MD[[#This Row],[md_kosten_bisher]:[md_zuwf_zukunft]])&gt;0,"ja","nein"),"")</f>
        <v/>
      </c>
    </row>
    <row r="500" spans="1:20" ht="48" hidden="1" customHeight="1" x14ac:dyDescent="0.3">
      <c r="A500" s="90">
        <f t="shared" si="8"/>
        <v>498</v>
      </c>
      <c r="B500" s="195" t="str">
        <f>IFERROR(IF(tab_MP[[#This Row],[mp_gegenstand]]&lt;&gt;"",tab_MP[[#This Row],[mp_gegenstand]],""),"")</f>
        <v/>
      </c>
      <c r="C500" s="196" t="str">
        <f>IFERROR(IF(tab_MP[[#This Row],[mp_kategorie]]&lt;&gt;"",tab_MP[[#This Row],[mp_kategorie]],""),"")</f>
        <v/>
      </c>
      <c r="D500" s="196" t="str">
        <f>IFERROR(IF(tab_MP[[#This Row],[mp_subkategorie]]&lt;&gt;"",tab_MP[[#This Row],[mp_subkategorie]],""),"")</f>
        <v/>
      </c>
      <c r="E500" s="196" t="str">
        <f>IFERROR(IF(tab_MP[[#This Row],[mp_ort]]&lt;&gt;"",tab_MP[[#This Row],[mp_ort]],""),"")</f>
        <v/>
      </c>
      <c r="F500" s="369" t="str">
        <f>IFERROR(IF(tab_MP[[#This Row],[mp_beschreibung]]&lt;&gt;"",tab_MP[[#This Row],[mp_beschreibung]],""),"")</f>
        <v/>
      </c>
      <c r="G500" s="315" t="str">
        <f>IFERROR(IF(tab_MP[[#This Row],[prf_mp_ges]]&lt;&gt;"",tab_MP[[#This Row],[prf_mp_ges]],""),"")</f>
        <v/>
      </c>
      <c r="H500" s="362"/>
      <c r="I500" s="362"/>
      <c r="J500" s="363"/>
      <c r="K500" s="363"/>
      <c r="L500" s="208"/>
      <c r="M500" s="209"/>
      <c r="N500" s="106"/>
      <c r="O500" s="107" t="str">
        <f>IF(AND(tab_MD[[#This Row],[md_prf_erg]]&lt;&gt;"",tab_MD[[#This Row],[md_prf_bisher]]&gt;=0,tab_MD[[#This Row],[md_prf_zukunft]]&gt;=0),tab_MD[[#This Row],[md_prf_bisher]]+tab_MD[[#This Row],[md_prf_zukunft]],"")</f>
        <v/>
      </c>
      <c r="P500" s="297" t="str">
        <f>IF(tab_MD[[#This Row],[md_prf_erg]]="ja",tab_MD[[#This Row],[md_zuwf_bisher]],IF(tab_MD[[#This Row],[md_prf_erg]]="nein",0,IF(tab_MD[[#This Row],[md_prf_erg]]="teilweise",-1,"")))</f>
        <v/>
      </c>
      <c r="Q500" s="297" t="str">
        <f>IF(tab_MD[[#This Row],[md_prf_erg]]="ja",tab_MD[[#This Row],[md_zuwf_zukunft]],IF(tab_MD[[#This Row],[md_prf_erg]]="nein",0,IF(tab_MD[[#This Row],[md_prf_erg]]="teilweise",-1,"")))</f>
        <v/>
      </c>
      <c r="R500" s="110"/>
      <c r="S500" s="108" t="b">
        <f>AND(OR(AND(tab_MD[[#This Row],[md_zuwf_bisher]]="",tab_MD[[#This Row],[md_zuwf_zukunft]]=""),AND(OR(tab_MD[[#This Row],[md_zuwf_bisher]]&lt;&gt;"",tab_MD[[#This Row],[md_zuwf_zukunft]]&lt;&gt;""),tab_MD[[#This Row],[md_prf_erg]]&lt;&gt;"")),tab_MD[[#This Row],[md_prf_bisher]]&lt;&gt;-1,tab_MD[[#This Row],[md_prf_zukunft]]&lt;&gt;-1)</f>
        <v>1</v>
      </c>
      <c r="T500" s="219" t="str">
        <f>IF(tab_MD[[#This Row],[md_gegenstand]]&lt;&gt;"",IF(SUM(tab_MD[[#This Row],[md_kosten_bisher]:[md_zuwf_zukunft]])&gt;0,"ja","nein"),"")</f>
        <v/>
      </c>
    </row>
    <row r="501" spans="1:20" ht="48" hidden="1" customHeight="1" x14ac:dyDescent="0.3">
      <c r="A501" s="90">
        <f t="shared" si="8"/>
        <v>499</v>
      </c>
      <c r="B501" s="195" t="str">
        <f>IFERROR(IF(tab_MP[[#This Row],[mp_gegenstand]]&lt;&gt;"",tab_MP[[#This Row],[mp_gegenstand]],""),"")</f>
        <v/>
      </c>
      <c r="C501" s="196" t="str">
        <f>IFERROR(IF(tab_MP[[#This Row],[mp_kategorie]]&lt;&gt;"",tab_MP[[#This Row],[mp_kategorie]],""),"")</f>
        <v/>
      </c>
      <c r="D501" s="196" t="str">
        <f>IFERROR(IF(tab_MP[[#This Row],[mp_subkategorie]]&lt;&gt;"",tab_MP[[#This Row],[mp_subkategorie]],""),"")</f>
        <v/>
      </c>
      <c r="E501" s="196" t="str">
        <f>IFERROR(IF(tab_MP[[#This Row],[mp_ort]]&lt;&gt;"",tab_MP[[#This Row],[mp_ort]],""),"")</f>
        <v/>
      </c>
      <c r="F501" s="369" t="str">
        <f>IFERROR(IF(tab_MP[[#This Row],[mp_beschreibung]]&lt;&gt;"",tab_MP[[#This Row],[mp_beschreibung]],""),"")</f>
        <v/>
      </c>
      <c r="G501" s="315" t="str">
        <f>IFERROR(IF(tab_MP[[#This Row],[prf_mp_ges]]&lt;&gt;"",tab_MP[[#This Row],[prf_mp_ges]],""),"")</f>
        <v/>
      </c>
      <c r="H501" s="362"/>
      <c r="I501" s="362"/>
      <c r="J501" s="363"/>
      <c r="K501" s="363"/>
      <c r="L501" s="208"/>
      <c r="M501" s="209"/>
      <c r="N501" s="103"/>
      <c r="O501" s="104" t="str">
        <f>IF(AND(tab_MD[[#This Row],[md_prf_erg]]&lt;&gt;"",tab_MD[[#This Row],[md_prf_bisher]]&gt;=0,tab_MD[[#This Row],[md_prf_zukunft]]&gt;=0),tab_MD[[#This Row],[md_prf_bisher]]+tab_MD[[#This Row],[md_prf_zukunft]],"")</f>
        <v/>
      </c>
      <c r="P501" s="296" t="str">
        <f>IF(tab_MD[[#This Row],[md_prf_erg]]="ja",tab_MD[[#This Row],[md_zuwf_bisher]],IF(tab_MD[[#This Row],[md_prf_erg]]="nein",0,IF(tab_MD[[#This Row],[md_prf_erg]]="teilweise",-1,"")))</f>
        <v/>
      </c>
      <c r="Q501" s="296" t="str">
        <f>IF(tab_MD[[#This Row],[md_prf_erg]]="ja",tab_MD[[#This Row],[md_zuwf_zukunft]],IF(tab_MD[[#This Row],[md_prf_erg]]="nein",0,IF(tab_MD[[#This Row],[md_prf_erg]]="teilweise",-1,"")))</f>
        <v/>
      </c>
      <c r="R501" s="110"/>
      <c r="S501" s="109" t="b">
        <f>AND(OR(AND(tab_MD[[#This Row],[md_zuwf_bisher]]="",tab_MD[[#This Row],[md_zuwf_zukunft]]=""),AND(OR(tab_MD[[#This Row],[md_zuwf_bisher]]&lt;&gt;"",tab_MD[[#This Row],[md_zuwf_zukunft]]&lt;&gt;""),tab_MD[[#This Row],[md_prf_erg]]&lt;&gt;"")),tab_MD[[#This Row],[md_prf_bisher]]&lt;&gt;-1,tab_MD[[#This Row],[md_prf_zukunft]]&lt;&gt;-1)</f>
        <v>1</v>
      </c>
      <c r="T501" s="219" t="str">
        <f>IF(tab_MD[[#This Row],[md_gegenstand]]&lt;&gt;"",IF(SUM(tab_MD[[#This Row],[md_kosten_bisher]:[md_zuwf_zukunft]])&gt;0,"ja","nein"),"")</f>
        <v/>
      </c>
    </row>
    <row r="502" spans="1:20" ht="48" hidden="1" customHeight="1" thickBot="1" x14ac:dyDescent="0.35">
      <c r="A502" s="92">
        <f t="shared" si="8"/>
        <v>500</v>
      </c>
      <c r="B502" s="195" t="str">
        <f>IFERROR(IF(tab_MP[[#This Row],[mp_gegenstand]]&lt;&gt;"",tab_MP[[#This Row],[mp_gegenstand]],""),"")</f>
        <v/>
      </c>
      <c r="C502" s="197" t="str">
        <f>IFERROR(IF(tab_MP[[#This Row],[mp_kategorie]]&lt;&gt;"",tab_MP[[#This Row],[mp_kategorie]],""),"")</f>
        <v/>
      </c>
      <c r="D502" s="197" t="str">
        <f>IFERROR(IF(tab_MP[[#This Row],[mp_subkategorie]]&lt;&gt;"",tab_MP[[#This Row],[mp_subkategorie]],""),"")</f>
        <v/>
      </c>
      <c r="E502" s="197" t="str">
        <f>IFERROR(IF(tab_MP[[#This Row],[mp_ort]]&lt;&gt;"",tab_MP[[#This Row],[mp_ort]],""),"")</f>
        <v/>
      </c>
      <c r="F502" s="370" t="str">
        <f>IFERROR(IF(tab_MP[[#This Row],[mp_beschreibung]]&lt;&gt;"",tab_MP[[#This Row],[mp_beschreibung]],""),"")</f>
        <v/>
      </c>
      <c r="G502" s="316" t="str">
        <f>IFERROR(IF(tab_MP[[#This Row],[prf_mp_ges]]&lt;&gt;"",tab_MP[[#This Row],[prf_mp_ges]],""),"")</f>
        <v/>
      </c>
      <c r="H502" s="364"/>
      <c r="I502" s="364"/>
      <c r="J502" s="365"/>
      <c r="K502" s="365"/>
      <c r="L502" s="210"/>
      <c r="M502" s="209"/>
      <c r="N502" s="106"/>
      <c r="O502" s="107" t="str">
        <f>IF(AND(tab_MD[[#This Row],[md_prf_erg]]&lt;&gt;"",tab_MD[[#This Row],[md_prf_bisher]]&gt;=0,tab_MD[[#This Row],[md_prf_zukunft]]&gt;=0),tab_MD[[#This Row],[md_prf_bisher]]+tab_MD[[#This Row],[md_prf_zukunft]],"")</f>
        <v/>
      </c>
      <c r="P502" s="297" t="str">
        <f>IF(tab_MD[[#This Row],[md_prf_erg]]="ja",tab_MD[[#This Row],[md_zuwf_bisher]],IF(tab_MD[[#This Row],[md_prf_erg]]="nein",0,IF(tab_MD[[#This Row],[md_prf_erg]]="teilweise",-1,"")))</f>
        <v/>
      </c>
      <c r="Q502" s="297" t="str">
        <f>IF(tab_MD[[#This Row],[md_prf_erg]]="ja",tab_MD[[#This Row],[md_zuwf_zukunft]],IF(tab_MD[[#This Row],[md_prf_erg]]="nein",0,IF(tab_MD[[#This Row],[md_prf_erg]]="teilweise",-1,"")))</f>
        <v/>
      </c>
      <c r="R502" s="110"/>
      <c r="S502" s="108" t="b">
        <f>AND(OR(AND(tab_MD[[#This Row],[md_zuwf_bisher]]="",tab_MD[[#This Row],[md_zuwf_zukunft]]=""),AND(OR(tab_MD[[#This Row],[md_zuwf_bisher]]&lt;&gt;"",tab_MD[[#This Row],[md_zuwf_zukunft]]&lt;&gt;""),tab_MD[[#This Row],[md_prf_erg]]&lt;&gt;"")),tab_MD[[#This Row],[md_prf_bisher]]&lt;&gt;-1,tab_MD[[#This Row],[md_prf_zukunft]]&lt;&gt;-1)</f>
        <v>1</v>
      </c>
      <c r="T502" s="219" t="str">
        <f>IF(tab_MD[[#This Row],[md_gegenstand]]&lt;&gt;"",IF(SUM(tab_MD[[#This Row],[md_kosten_bisher]:[md_zuwf_zukunft]])&gt;0,"ja","nein"),"")</f>
        <v/>
      </c>
    </row>
    <row r="503" spans="1:20" ht="15" thickBot="1" x14ac:dyDescent="0.35">
      <c r="A503" s="93"/>
      <c r="B503" s="95"/>
      <c r="C503" s="95"/>
      <c r="D503" s="95"/>
      <c r="E503" s="95"/>
      <c r="F503" s="367">
        <f>COUNTA(tab_MD[md_beschreibung])</f>
        <v>500</v>
      </c>
      <c r="G503" s="278"/>
      <c r="H503" s="278"/>
      <c r="I503" s="279">
        <f>SUBTOTAL(103,tab_MD[md_rechnungsdatum])</f>
        <v>0</v>
      </c>
      <c r="J503" s="96">
        <f>SUM(tab_MD[md_kosten_bisher])</f>
        <v>0</v>
      </c>
      <c r="K503" s="96">
        <f>SUM(tab_MD[md_zuwf_bisher])</f>
        <v>0</v>
      </c>
      <c r="L503" s="96">
        <f>SUM(tab_MD[md_kosten_zukunft])</f>
        <v>0</v>
      </c>
      <c r="M503" s="97">
        <f>SUM(tab_MD[md_zuwf_zukunft])</f>
        <v>0</v>
      </c>
      <c r="N503" s="111"/>
      <c r="O503" s="112">
        <f>SUM(Maßnahmendurchführung!$O$3:$O$502)</f>
        <v>0</v>
      </c>
      <c r="P503" s="112">
        <f>SUMIFS(P$3:P$502,P$3:P$502,"&lt;&gt;-1")</f>
        <v>0</v>
      </c>
      <c r="Q503" s="112">
        <f>SUMIFS(Q$3:Q$502,Q$3:Q$502,"&lt;&gt;-1")</f>
        <v>0</v>
      </c>
      <c r="R503" s="111"/>
      <c r="S503" s="111"/>
      <c r="T503" s="218"/>
    </row>
    <row r="504" spans="1:20" ht="62.25" customHeight="1" x14ac:dyDescent="0.3">
      <c r="A504" s="438" t="s">
        <v>27110</v>
      </c>
      <c r="B504" s="438"/>
      <c r="C504" s="438"/>
      <c r="D504" s="438"/>
    </row>
  </sheetData>
  <sheetProtection algorithmName="SHA-512" hashValue="LGc/pdtmyY0XxEcH8Oc3ikySjvEoRZtyVm4Es15OFei9XsOEFDvYNKHVHpjrD2MMcmMae8F92T3f9xYtwn/agg==" saltValue="gdtd34eVozFcTLpztmMMzQ==" spinCount="100000" sheet="1" objects="1" scenarios="1" formatRows="0"/>
  <mergeCells count="1">
    <mergeCell ref="A504:D504"/>
  </mergeCells>
  <conditionalFormatting sqref="P3:Q502">
    <cfRule type="expression" dxfId="255" priority="10">
      <formula>($N3="teilweise")</formula>
    </cfRule>
  </conditionalFormatting>
  <conditionalFormatting sqref="O3:O502">
    <cfRule type="expression" dxfId="254" priority="9">
      <formula>OR($N3="nein",$N3="teilweise")</formula>
    </cfRule>
  </conditionalFormatting>
  <conditionalFormatting sqref="B3:E502">
    <cfRule type="expression" dxfId="253" priority="11">
      <formula>(AND(#REF!="schulübergreifende Dienstleistung",$B3&lt;&gt;"schulübergreifend: Beauftragung externer Dienstleister"))</formula>
    </cfRule>
  </conditionalFormatting>
  <conditionalFormatting sqref="N3:N502">
    <cfRule type="expression" dxfId="252" priority="79">
      <formula>OR(AND(#REF!="Bitte Begründung eintragen",$N3="ja"),AND(N3="ja",B3="f) schulgebundene mobile Endgeräte",OR(#REF!="weder vorhanden noch beantragt",#REF!="")))</formula>
    </cfRule>
    <cfRule type="expression" dxfId="251" priority="80">
      <formula>AND(#REF!="ja",#REF!&lt;&gt;"Bitte Begründung eintragen",$N3="")</formula>
    </cfRule>
  </conditionalFormatting>
  <conditionalFormatting sqref="F3:F502">
    <cfRule type="expression" dxfId="250" priority="7">
      <formula>AND($B3&lt;&gt;"",$F3="")</formula>
    </cfRule>
  </conditionalFormatting>
  <conditionalFormatting sqref="C3:C502">
    <cfRule type="expression" dxfId="249" priority="6">
      <formula>AND($B3&lt;&gt;"",$C3="")</formula>
    </cfRule>
  </conditionalFormatting>
  <conditionalFormatting sqref="E3:E502">
    <cfRule type="expression" dxfId="248" priority="5">
      <formula>AND($B3&lt;&gt;"",$E3="")</formula>
    </cfRule>
  </conditionalFormatting>
  <conditionalFormatting sqref="H3:M502">
    <cfRule type="expression" dxfId="247" priority="4">
      <formula>AND($B3&lt;&gt;"",H3="")</formula>
    </cfRule>
  </conditionalFormatting>
  <conditionalFormatting sqref="D3:D502">
    <cfRule type="expression" dxfId="246" priority="3">
      <formula>$D3=""</formula>
    </cfRule>
  </conditionalFormatting>
  <conditionalFormatting sqref="R3:R502">
    <cfRule type="expression" dxfId="245" priority="86">
      <formula>(OR($N3="teilweise",$N3="nein",$R3&lt;&gt;""))</formula>
    </cfRule>
  </conditionalFormatting>
  <conditionalFormatting sqref="S1">
    <cfRule type="expression" dxfId="244" priority="1">
      <formula>$S$1&gt;0</formula>
    </cfRule>
    <cfRule type="expression" dxfId="243" priority="2">
      <formula>$S$1=0</formula>
    </cfRule>
  </conditionalFormatting>
  <dataValidations count="4">
    <dataValidation allowBlank="1" showInputMessage="1" showErrorMessage="1" promptTitle="Zuwendungsfähige Kosten" prompt="Ziehen Sie bei der Schätzung der zuwendungsfähigen Kosten insbesondere ab:_x000a_- Nicht zuwendungsfähige Anteile wie Schulungen etc._x000a_- Leasing-, Miet- oder Lizenzausgaben, die nach dem 16.5.2024 anfallen" sqref="M3:M502"/>
    <dataValidation type="list" allowBlank="1" showInputMessage="1" showErrorMessage="1" sqref="N3:N502">
      <formula1>"ja,nein,teilweise"</formula1>
    </dataValidation>
    <dataValidation type="date" allowBlank="1" showInputMessage="1" showErrorMessage="1" errorTitle="Ungültiges Datum" error="Bitte geben Sie ein gültiges Datum ein. Frühestmöglicher Termin ist der 17.05.2019, spätestmöglicher Termin der 16.05.2024." sqref="H3:H502">
      <formula1>DATE(2019,5,17)</formula1>
      <formula2>DATE(2024,5,16)</formula2>
    </dataValidation>
    <dataValidation type="date" allowBlank="1" showInputMessage="1" showErrorMessage="1" errorTitle="Ungültiges Datum" error="Bitte ein gültiges Datum eingeben." sqref="I3:I502">
      <formula1>DATE(2019,5,17)</formula1>
      <formula2>DATE(2025,5,16)</formula2>
    </dataValidation>
  </dataValidations>
  <pageMargins left="0.7" right="0.7" top="0.78740157499999996" bottom="0.78740157499999996" header="0.3" footer="0.3"/>
  <pageSetup paperSize="9" scale="32" fitToWidth="2" orientation="landscape"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tabColor theme="5" tint="0.59999389629810485"/>
  </sheetPr>
  <dimension ref="A1:G94"/>
  <sheetViews>
    <sheetView showGridLines="0" showRuler="0" view="pageLayout" zoomScaleNormal="115" zoomScaleSheetLayoutView="130" workbookViewId="0">
      <selection activeCell="B17" sqref="B17:D17"/>
    </sheetView>
  </sheetViews>
  <sheetFormatPr baseColWidth="10" defaultColWidth="4.88671875" defaultRowHeight="14.4" x14ac:dyDescent="0.3"/>
  <cols>
    <col min="1" max="1" width="2.6640625" style="3" customWidth="1"/>
    <col min="2" max="7" width="20" customWidth="1"/>
  </cols>
  <sheetData>
    <row r="1" spans="1:7" ht="15.75" customHeight="1" x14ac:dyDescent="0.3">
      <c r="A1" s="439" t="s">
        <v>27340</v>
      </c>
      <c r="B1" s="440"/>
      <c r="C1" s="440"/>
      <c r="D1" s="440"/>
      <c r="E1" s="440"/>
      <c r="F1" s="440"/>
      <c r="G1" s="441"/>
    </row>
    <row r="2" spans="1:7" ht="15.75" customHeight="1" x14ac:dyDescent="0.3">
      <c r="A2" s="442"/>
      <c r="B2" s="443"/>
      <c r="C2" s="443"/>
      <c r="D2" s="443"/>
      <c r="E2" s="443"/>
      <c r="F2" s="443"/>
      <c r="G2" s="444"/>
    </row>
    <row r="3" spans="1:7" ht="15.75" customHeight="1" x14ac:dyDescent="0.3"/>
    <row r="4" spans="1:7" ht="15.75" customHeight="1" x14ac:dyDescent="0.3">
      <c r="A4" s="445" t="s">
        <v>27274</v>
      </c>
      <c r="B4" s="446"/>
      <c r="C4" s="446"/>
      <c r="D4" s="447"/>
      <c r="E4" s="448" t="s">
        <v>27019</v>
      </c>
      <c r="F4" s="448"/>
      <c r="G4" s="449"/>
    </row>
    <row r="5" spans="1:7" ht="15.75" customHeight="1" x14ac:dyDescent="0.3">
      <c r="A5" s="450" t="s">
        <v>27349</v>
      </c>
      <c r="B5" s="451"/>
      <c r="C5" s="451"/>
      <c r="D5" s="452"/>
      <c r="E5" s="281" t="s">
        <v>27275</v>
      </c>
      <c r="F5" s="282"/>
      <c r="G5" s="283"/>
    </row>
    <row r="6" spans="1:7" ht="15.75" customHeight="1" x14ac:dyDescent="0.3">
      <c r="A6" s="454" t="str">
        <f>IFERROR(Antrag!A6,"")</f>
        <v>bitte Tabellenblatt Antragsteller ausfüllen</v>
      </c>
      <c r="B6" s="454"/>
      <c r="C6" s="454"/>
      <c r="D6" s="454"/>
      <c r="E6" s="456" t="str">
        <f>Antrag!F6</f>
        <v>Bitte Tabellenblatt Antragsteller ausfüllen</v>
      </c>
      <c r="F6" s="456"/>
      <c r="G6" s="456"/>
    </row>
    <row r="7" spans="1:7" ht="15.75" customHeight="1" x14ac:dyDescent="0.3">
      <c r="A7" s="455"/>
      <c r="B7" s="455"/>
      <c r="C7" s="455"/>
      <c r="D7" s="455"/>
      <c r="E7" s="457"/>
      <c r="F7" s="457"/>
      <c r="G7" s="457"/>
    </row>
    <row r="8" spans="1:7" ht="14.25" customHeight="1" x14ac:dyDescent="0.3">
      <c r="B8" s="458" t="s">
        <v>27020</v>
      </c>
      <c r="C8" s="458"/>
      <c r="D8" s="458"/>
      <c r="E8" s="459"/>
      <c r="F8" s="459"/>
      <c r="G8" s="459"/>
    </row>
    <row r="9" spans="1:7" ht="7.8" customHeight="1" x14ac:dyDescent="0.3">
      <c r="E9" s="276"/>
      <c r="F9" s="276"/>
      <c r="G9" s="276"/>
    </row>
    <row r="10" spans="1:7" ht="15" customHeight="1" x14ac:dyDescent="0.3">
      <c r="A10" s="460" t="s">
        <v>27023</v>
      </c>
      <c r="B10" s="460"/>
      <c r="C10" s="460"/>
      <c r="D10" s="460"/>
      <c r="E10" s="460"/>
      <c r="F10" s="460"/>
      <c r="G10" s="460"/>
    </row>
    <row r="11" spans="1:7" s="223" customFormat="1" ht="15.75" customHeight="1" x14ac:dyDescent="0.3">
      <c r="A11" s="222" t="s">
        <v>27024</v>
      </c>
      <c r="B11" s="467" t="s">
        <v>27276</v>
      </c>
      <c r="C11" s="467"/>
      <c r="D11" s="467"/>
      <c r="E11" s="467"/>
      <c r="F11" s="467"/>
      <c r="G11" s="467"/>
    </row>
    <row r="12" spans="1:7" ht="9" customHeight="1" x14ac:dyDescent="0.3">
      <c r="A12" s="224"/>
      <c r="B12" s="27"/>
      <c r="C12" s="27"/>
      <c r="D12" s="27"/>
      <c r="E12" s="27"/>
      <c r="F12" s="27"/>
      <c r="G12" s="27"/>
    </row>
    <row r="13" spans="1:7" s="223" customFormat="1" ht="15.75" customHeight="1" x14ac:dyDescent="0.3">
      <c r="A13" s="225" t="s">
        <v>27024</v>
      </c>
      <c r="B13" s="468" t="s">
        <v>27277</v>
      </c>
      <c r="C13" s="468"/>
      <c r="D13" s="468"/>
      <c r="E13" s="468"/>
      <c r="F13" s="468"/>
      <c r="G13" s="469"/>
    </row>
    <row r="14" spans="1:7" s="227" customFormat="1" ht="15.75" customHeight="1" x14ac:dyDescent="0.3">
      <c r="A14" s="277"/>
      <c r="B14" s="464" t="s">
        <v>27278</v>
      </c>
      <c r="C14" s="465"/>
      <c r="D14" s="465"/>
      <c r="E14" s="465"/>
      <c r="F14" s="465"/>
      <c r="G14" s="466"/>
    </row>
    <row r="15" spans="1:7" s="2" customFormat="1" ht="15.75" customHeight="1" x14ac:dyDescent="0.3">
      <c r="A15" s="229"/>
      <c r="B15" s="472" t="str">
        <f>IFERROR(Antrag!B22,"")</f>
        <v>Trägerkennziffer gemäß Anlage zur dBIR eingeben.</v>
      </c>
      <c r="C15" s="473"/>
      <c r="D15" s="473"/>
      <c r="E15" s="473"/>
      <c r="F15" s="473"/>
      <c r="G15" s="474"/>
    </row>
    <row r="16" spans="1:7" s="227" customFormat="1" ht="15.75" customHeight="1" x14ac:dyDescent="0.3">
      <c r="A16" s="228"/>
      <c r="B16" s="453" t="s">
        <v>27030</v>
      </c>
      <c r="C16" s="453"/>
      <c r="D16" s="453"/>
      <c r="E16" s="34" t="s">
        <v>2</v>
      </c>
      <c r="F16" s="470" t="s">
        <v>3</v>
      </c>
      <c r="G16" s="470"/>
    </row>
    <row r="17" spans="1:7" s="2" customFormat="1" ht="15.75" customHeight="1" x14ac:dyDescent="0.3">
      <c r="A17" s="229"/>
      <c r="B17" s="471">
        <f>IFERROR(Antrag!B24,"")</f>
        <v>0</v>
      </c>
      <c r="C17" s="471"/>
      <c r="D17" s="471"/>
      <c r="E17" s="353">
        <f>IFERROR(Antrag!F24,"")</f>
        <v>0</v>
      </c>
      <c r="F17" s="471">
        <f>IFERROR(Antrag!G24,"")</f>
        <v>0</v>
      </c>
      <c r="G17" s="471"/>
    </row>
    <row r="18" spans="1:7" s="227" customFormat="1" ht="15.75" customHeight="1" x14ac:dyDescent="0.3">
      <c r="A18" s="228"/>
      <c r="B18" s="453" t="s">
        <v>27031</v>
      </c>
      <c r="C18" s="453"/>
      <c r="D18" s="453"/>
      <c r="E18" s="453"/>
      <c r="F18" s="453"/>
      <c r="G18" s="453"/>
    </row>
    <row r="19" spans="1:7" s="2" customFormat="1" ht="15.75" customHeight="1" x14ac:dyDescent="0.3">
      <c r="A19" s="229"/>
      <c r="B19" s="461">
        <f>IFERROR(Antrag!B26,"")</f>
        <v>0</v>
      </c>
      <c r="C19" s="462"/>
      <c r="D19" s="462"/>
      <c r="E19" s="462"/>
      <c r="F19" s="462"/>
      <c r="G19" s="463"/>
    </row>
    <row r="20" spans="1:7" s="227" customFormat="1" ht="15.75" customHeight="1" x14ac:dyDescent="0.3">
      <c r="A20" s="228"/>
      <c r="B20" s="464" t="s">
        <v>27032</v>
      </c>
      <c r="C20" s="465"/>
      <c r="D20" s="465"/>
      <c r="E20" s="465"/>
      <c r="F20" s="465"/>
      <c r="G20" s="466"/>
    </row>
    <row r="21" spans="1:7" s="2" customFormat="1" ht="15.75" customHeight="1" x14ac:dyDescent="0.3">
      <c r="A21" s="229"/>
      <c r="B21" s="475">
        <f>IFERROR(Antrag!B28,"")</f>
        <v>0</v>
      </c>
      <c r="C21" s="476"/>
      <c r="D21" s="476"/>
      <c r="E21" s="476"/>
      <c r="F21" s="476"/>
      <c r="G21" s="477"/>
    </row>
    <row r="22" spans="1:7" s="227" customFormat="1" ht="15.75" customHeight="1" x14ac:dyDescent="0.3">
      <c r="A22" s="231"/>
      <c r="B22" s="478" t="s">
        <v>27033</v>
      </c>
      <c r="C22" s="479"/>
      <c r="D22" s="478" t="s">
        <v>27034</v>
      </c>
      <c r="E22" s="482"/>
      <c r="F22" s="482"/>
      <c r="G22" s="479"/>
    </row>
    <row r="23" spans="1:7" s="2" customFormat="1" ht="15.75" customHeight="1" x14ac:dyDescent="0.3">
      <c r="A23" s="230"/>
      <c r="B23" s="480">
        <f>IFERROR(Antrag!B30,"")</f>
        <v>0</v>
      </c>
      <c r="C23" s="481"/>
      <c r="D23" s="480" t="str">
        <f>IFERROR(Antrag!D30,"")</f>
        <v>Bitte im Tabellenblatt Antragsteller ausfüllen.</v>
      </c>
      <c r="E23" s="483"/>
      <c r="F23" s="483"/>
      <c r="G23" s="481"/>
    </row>
    <row r="24" spans="1:7" ht="15.75" customHeight="1" x14ac:dyDescent="0.3"/>
    <row r="25" spans="1:7" s="237" customFormat="1" ht="15.75" customHeight="1" x14ac:dyDescent="0.3">
      <c r="A25" s="232" t="s">
        <v>27025</v>
      </c>
      <c r="B25" s="233" t="s">
        <v>27279</v>
      </c>
      <c r="C25" s="234"/>
      <c r="D25" s="234"/>
      <c r="E25" s="234"/>
      <c r="F25" s="235"/>
      <c r="G25" s="236"/>
    </row>
    <row r="26" spans="1:7" s="74" customFormat="1" ht="33" customHeight="1" x14ac:dyDescent="0.3">
      <c r="A26" s="238"/>
      <c r="B26" s="484" t="str">
        <f>IF(Maßnahmendurchführung!$I$503=0,"wird aus der Maßnahmenplanung generiert...",IF(COUNTA(Antragsteller!A14:A63)&gt;0,"Die Antragsteller setzten ","Der Antragsteller setzte ")&amp;Maßnahmendurchführung!$I$503&amp;" regionale Maßnahme"&amp;IF(Maßnahmendurchführung!$I$503=1,"","n")&amp;" gemäß beiliegender Maßnahmendurchführung um. Dabei wurden "&amp;Antragsteller!$A$2&amp;" Schulen sowie "&amp;Antragsteller!$A$3&amp;" Schülerinnen und Schüler erreicht.")</f>
        <v>wird aus der Maßnahmenplanung generiert...</v>
      </c>
      <c r="C26" s="485"/>
      <c r="D26" s="485"/>
      <c r="E26" s="485"/>
      <c r="F26" s="485"/>
      <c r="G26" s="486"/>
    </row>
    <row r="27" spans="1:7" ht="15.75" customHeight="1" x14ac:dyDescent="0.3">
      <c r="A27" s="224"/>
      <c r="B27" s="27"/>
      <c r="C27" s="27"/>
      <c r="D27" s="27"/>
      <c r="E27" s="27"/>
      <c r="F27" s="27"/>
      <c r="G27" s="27"/>
    </row>
    <row r="28" spans="1:7" s="237" customFormat="1" ht="15.75" customHeight="1" x14ac:dyDescent="0.3">
      <c r="A28" s="232" t="s">
        <v>27027</v>
      </c>
      <c r="B28" s="487" t="s">
        <v>27280</v>
      </c>
      <c r="C28" s="487"/>
      <c r="D28" s="487"/>
      <c r="E28" s="487"/>
      <c r="F28" s="487"/>
      <c r="G28" s="488"/>
    </row>
    <row r="29" spans="1:7" s="2" customFormat="1" ht="15.75" customHeight="1" x14ac:dyDescent="0.3">
      <c r="A29" s="489"/>
      <c r="B29" s="492" t="s">
        <v>27281</v>
      </c>
      <c r="C29" s="492"/>
      <c r="D29" s="492"/>
      <c r="E29" s="492"/>
      <c r="F29" s="492"/>
      <c r="G29" s="493"/>
    </row>
    <row r="30" spans="1:7" s="14" customFormat="1" ht="27.15" customHeight="1" x14ac:dyDescent="0.3">
      <c r="A30" s="490"/>
      <c r="B30" s="239" t="s">
        <v>27282</v>
      </c>
      <c r="C30" s="240" t="s">
        <v>27071</v>
      </c>
      <c r="D30" s="500" t="s">
        <v>27283</v>
      </c>
      <c r="E30" s="501"/>
      <c r="F30" s="240" t="s">
        <v>27341</v>
      </c>
      <c r="G30" s="280" t="s">
        <v>27284</v>
      </c>
    </row>
    <row r="31" spans="1:7" s="2" customFormat="1" ht="30" customHeight="1" x14ac:dyDescent="0.3">
      <c r="A31" s="490"/>
      <c r="B31" s="241" t="str">
        <f>IF(MID(E6,2,1)="x","Staatsministerium",CONCATENATE("Regierung ",IF(LEFT(E6)="3","der ","von "),IF(LEFT(E6)="1","Oberbayern",IF(LEFT(E6)="2","Niederbayern",IF(LEFT(E6)="3","Oberpfalz",IF(LEFT(E6)="4","Oberfranken",IF(LEFT(E6)="5","Mittelfranken",IF(LEFT(E6)="6","Unterfranken",IF(LEFT(E6)="7","Schwaben","XYZ")))))))))</f>
        <v>Regierung von XYZ</v>
      </c>
      <c r="C31" s="352"/>
      <c r="D31" s="502"/>
      <c r="E31" s="503"/>
      <c r="F31" s="242" t="s">
        <v>27342</v>
      </c>
      <c r="G31" s="243">
        <f>ABRECHNUNG!C20+ABRECHNUNG!C21+ABRECHNUNG!C22+ABRECHNUNG!C23+ABRECHNUNG!C25</f>
        <v>0</v>
      </c>
    </row>
    <row r="32" spans="1:7" s="2" customFormat="1" ht="15.75" customHeight="1" x14ac:dyDescent="0.3">
      <c r="A32" s="490"/>
      <c r="B32" s="492" t="s">
        <v>27285</v>
      </c>
      <c r="C32" s="492"/>
      <c r="D32" s="492"/>
      <c r="E32" s="492"/>
      <c r="F32" s="492"/>
      <c r="G32" s="493"/>
    </row>
    <row r="33" spans="1:7" ht="18" customHeight="1" x14ac:dyDescent="0.3">
      <c r="A33" s="490"/>
      <c r="B33" s="494"/>
      <c r="C33" s="495"/>
      <c r="D33" s="495"/>
      <c r="E33" s="495"/>
      <c r="F33" s="495"/>
      <c r="G33" s="496"/>
    </row>
    <row r="34" spans="1:7" ht="18" customHeight="1" x14ac:dyDescent="0.3">
      <c r="A34" s="491"/>
      <c r="B34" s="497"/>
      <c r="C34" s="498"/>
      <c r="D34" s="498"/>
      <c r="E34" s="498"/>
      <c r="F34" s="498"/>
      <c r="G34" s="499"/>
    </row>
    <row r="35" spans="1:7" ht="18" customHeight="1" x14ac:dyDescent="0.3">
      <c r="A35" s="244"/>
      <c r="B35" s="245"/>
      <c r="C35" s="245"/>
      <c r="D35" s="246"/>
      <c r="E35" s="246"/>
      <c r="F35" s="246"/>
      <c r="G35" s="246"/>
    </row>
    <row r="36" spans="1:7" s="223" customFormat="1" ht="18" customHeight="1" x14ac:dyDescent="0.3">
      <c r="A36" s="225" t="s">
        <v>27039</v>
      </c>
      <c r="B36" s="528" t="s">
        <v>27286</v>
      </c>
      <c r="C36" s="468"/>
      <c r="D36" s="468"/>
      <c r="E36" s="468"/>
      <c r="F36" s="468"/>
      <c r="G36" s="469"/>
    </row>
    <row r="37" spans="1:7" ht="15" customHeight="1" x14ac:dyDescent="0.3">
      <c r="A37" s="247"/>
      <c r="B37" s="529" t="s">
        <v>27343</v>
      </c>
      <c r="C37" s="530"/>
      <c r="D37" s="530"/>
      <c r="E37" s="530"/>
      <c r="F37" s="530"/>
      <c r="G37" s="531"/>
    </row>
    <row r="38" spans="1:7" ht="15" customHeight="1" x14ac:dyDescent="0.3">
      <c r="A38" s="244"/>
      <c r="B38" s="245"/>
      <c r="C38" s="245"/>
      <c r="D38" s="246"/>
      <c r="E38" s="246"/>
      <c r="F38" s="246"/>
      <c r="G38" s="246"/>
    </row>
    <row r="39" spans="1:7" s="237" customFormat="1" ht="15.75" customHeight="1" x14ac:dyDescent="0.3">
      <c r="A39" s="232" t="s">
        <v>27287</v>
      </c>
      <c r="B39" s="532" t="s">
        <v>27288</v>
      </c>
      <c r="C39" s="487"/>
      <c r="D39" s="487"/>
      <c r="E39" s="487"/>
      <c r="F39" s="487"/>
      <c r="G39" s="488"/>
    </row>
    <row r="40" spans="1:7" s="30" customFormat="1" ht="15.75" customHeight="1" x14ac:dyDescent="0.3">
      <c r="A40" s="504"/>
      <c r="B40" s="507" t="s">
        <v>27289</v>
      </c>
      <c r="C40" s="507"/>
      <c r="D40" s="507"/>
      <c r="E40" s="508"/>
      <c r="F40" s="508"/>
      <c r="G40" s="508"/>
    </row>
    <row r="41" spans="1:7" s="249" customFormat="1" ht="30" customHeight="1" x14ac:dyDescent="0.3">
      <c r="A41" s="505"/>
      <c r="B41" s="509" t="s">
        <v>20034</v>
      </c>
      <c r="C41" s="510"/>
      <c r="D41" s="511"/>
      <c r="E41" s="248" t="s">
        <v>27290</v>
      </c>
      <c r="F41" s="248" t="s">
        <v>27291</v>
      </c>
      <c r="G41" s="248" t="s">
        <v>27292</v>
      </c>
    </row>
    <row r="42" spans="1:7" s="249" customFormat="1" ht="15.75" customHeight="1" x14ac:dyDescent="0.3">
      <c r="A42" s="505"/>
      <c r="B42" s="512" t="s">
        <v>27293</v>
      </c>
      <c r="C42" s="513"/>
      <c r="D42" s="514"/>
      <c r="E42" s="250"/>
      <c r="F42" s="250"/>
      <c r="G42" s="251"/>
    </row>
    <row r="43" spans="1:7" s="249" customFormat="1" ht="15.75" customHeight="1" x14ac:dyDescent="0.3">
      <c r="A43" s="505"/>
      <c r="B43" s="512" t="s">
        <v>27345</v>
      </c>
      <c r="C43" s="513"/>
      <c r="D43" s="514"/>
      <c r="E43" s="252">
        <f>SUM(zuw_bew_1,zuw_bew_2,zuw_bew_3,zuw_bew_4,zuw_nach)</f>
        <v>0</v>
      </c>
      <c r="F43" s="252">
        <f>MIN(ROUNDDOWN(0.9*G54,2),E43)</f>
        <v>0</v>
      </c>
      <c r="G43" s="253" t="str">
        <f>IFERROR(F43/F$50,"")</f>
        <v/>
      </c>
    </row>
    <row r="44" spans="1:7" s="249" customFormat="1" ht="15.75" customHeight="1" x14ac:dyDescent="0.3">
      <c r="A44" s="505"/>
      <c r="B44" s="515"/>
      <c r="C44" s="516"/>
      <c r="D44" s="517"/>
      <c r="E44" s="351"/>
      <c r="F44" s="351"/>
      <c r="G44" s="253" t="str">
        <f t="shared" ref="G44:G45" si="0">IFERROR(F44/F$50,"")</f>
        <v/>
      </c>
    </row>
    <row r="45" spans="1:7" s="249" customFormat="1" ht="15.75" customHeight="1" x14ac:dyDescent="0.3">
      <c r="A45" s="505"/>
      <c r="B45" s="515"/>
      <c r="C45" s="516"/>
      <c r="D45" s="517"/>
      <c r="E45" s="351"/>
      <c r="F45" s="351"/>
      <c r="G45" s="253" t="str">
        <f t="shared" si="0"/>
        <v/>
      </c>
    </row>
    <row r="46" spans="1:7" s="249" customFormat="1" ht="30" customHeight="1" x14ac:dyDescent="0.3">
      <c r="A46" s="505"/>
      <c r="B46" s="512" t="s">
        <v>27294</v>
      </c>
      <c r="C46" s="513"/>
      <c r="D46" s="513"/>
      <c r="E46" s="518"/>
      <c r="F46" s="519"/>
      <c r="G46" s="520"/>
    </row>
    <row r="47" spans="1:7" s="249" customFormat="1" ht="15.75" customHeight="1" x14ac:dyDescent="0.3">
      <c r="A47" s="505"/>
      <c r="B47" s="515"/>
      <c r="C47" s="516"/>
      <c r="D47" s="517"/>
      <c r="E47" s="351"/>
      <c r="F47" s="351"/>
      <c r="G47" s="253" t="str">
        <f t="shared" ref="G47:G48" si="1">IFERROR(F47/F$50,"")</f>
        <v/>
      </c>
    </row>
    <row r="48" spans="1:7" s="249" customFormat="1" ht="15.75" customHeight="1" x14ac:dyDescent="0.3">
      <c r="A48" s="505"/>
      <c r="B48" s="515"/>
      <c r="C48" s="516"/>
      <c r="D48" s="517"/>
      <c r="E48" s="351"/>
      <c r="F48" s="351"/>
      <c r="G48" s="253" t="str">
        <f t="shared" si="1"/>
        <v/>
      </c>
    </row>
    <row r="49" spans="1:7" s="249" customFormat="1" ht="15.75" customHeight="1" x14ac:dyDescent="0.3">
      <c r="A49" s="505"/>
      <c r="B49" s="512" t="s">
        <v>27295</v>
      </c>
      <c r="C49" s="513"/>
      <c r="D49" s="514"/>
      <c r="E49" s="252">
        <f>D55-SUM(E47:E48)-SUM(E43:E45)</f>
        <v>0</v>
      </c>
      <c r="F49" s="252">
        <f>F55-SUM(F47:F48)-SUM(F43:F45)</f>
        <v>0</v>
      </c>
      <c r="G49" s="253" t="str">
        <f>IFERROR(F49/F$50,"")</f>
        <v/>
      </c>
    </row>
    <row r="50" spans="1:7" s="249" customFormat="1" ht="15" customHeight="1" x14ac:dyDescent="0.3">
      <c r="A50" s="506"/>
      <c r="B50" s="521" t="s">
        <v>27296</v>
      </c>
      <c r="C50" s="522"/>
      <c r="D50" s="523"/>
      <c r="E50" s="252">
        <f>SUM(E49,E47:E48,E43:E45)</f>
        <v>0</v>
      </c>
      <c r="F50" s="252">
        <f>SUM(F49,F47:F48,F43:F45)</f>
        <v>0</v>
      </c>
      <c r="G50" s="378">
        <f>SUM(G43:G45,G47:G49)</f>
        <v>0</v>
      </c>
    </row>
    <row r="51" spans="1:7" s="14" customFormat="1" ht="15.75" customHeight="1" x14ac:dyDescent="0.3">
      <c r="A51" s="551"/>
      <c r="B51" s="507" t="s">
        <v>27297</v>
      </c>
      <c r="C51" s="507"/>
      <c r="D51" s="507"/>
      <c r="E51" s="507"/>
      <c r="F51" s="507"/>
      <c r="G51" s="508"/>
    </row>
    <row r="52" spans="1:7" s="254" customFormat="1" ht="15.75" customHeight="1" x14ac:dyDescent="0.3">
      <c r="A52" s="552"/>
      <c r="B52" s="554" t="s">
        <v>27298</v>
      </c>
      <c r="C52" s="555"/>
      <c r="D52" s="558" t="s">
        <v>27299</v>
      </c>
      <c r="E52" s="559"/>
      <c r="F52" s="560" t="s">
        <v>27291</v>
      </c>
      <c r="G52" s="559"/>
    </row>
    <row r="53" spans="1:7" s="249" customFormat="1" ht="42" customHeight="1" x14ac:dyDescent="0.3">
      <c r="A53" s="552"/>
      <c r="B53" s="556"/>
      <c r="C53" s="557"/>
      <c r="D53" s="286" t="s">
        <v>27300</v>
      </c>
      <c r="E53" s="287" t="s">
        <v>27301</v>
      </c>
      <c r="F53" s="288" t="s">
        <v>27300</v>
      </c>
      <c r="G53" s="287" t="s">
        <v>27302</v>
      </c>
    </row>
    <row r="54" spans="1:7" s="249" customFormat="1" ht="31.5" customHeight="1" x14ac:dyDescent="0.3">
      <c r="A54" s="552"/>
      <c r="B54" s="518" t="s">
        <v>27345</v>
      </c>
      <c r="C54" s="519"/>
      <c r="D54" s="255">
        <f>D55</f>
        <v>0</v>
      </c>
      <c r="E54" s="256">
        <f>E55</f>
        <v>0</v>
      </c>
      <c r="F54" s="257">
        <f>F55</f>
        <v>0</v>
      </c>
      <c r="G54" s="256">
        <f>G55</f>
        <v>0</v>
      </c>
    </row>
    <row r="55" spans="1:7" s="249" customFormat="1" ht="15.75" customHeight="1" x14ac:dyDescent="0.3">
      <c r="A55" s="552"/>
      <c r="B55" s="524" t="s">
        <v>27303</v>
      </c>
      <c r="C55" s="525"/>
      <c r="D55" s="255">
        <f>tab_MP[[#Totals],[mp_ges]]</f>
        <v>0</v>
      </c>
      <c r="E55" s="256">
        <f>tab_MP[[#Totals],[prf_mp_ges]]</f>
        <v>0</v>
      </c>
      <c r="F55" s="257">
        <f>tab_MD[[#Totals],[md_kosten_bisher]]</f>
        <v>0</v>
      </c>
      <c r="G55" s="256">
        <f>tab_MD[[#Totals],[md_zuwf_bisher]]</f>
        <v>0</v>
      </c>
    </row>
    <row r="56" spans="1:7" s="249" customFormat="1" ht="15.75" customHeight="1" x14ac:dyDescent="0.3">
      <c r="A56" s="552"/>
      <c r="B56" s="258" t="s">
        <v>27304</v>
      </c>
      <c r="C56" s="259" t="s">
        <v>27305</v>
      </c>
      <c r="D56" s="526">
        <f>SUM(E47:E48)</f>
        <v>0</v>
      </c>
      <c r="E56" s="527"/>
      <c r="F56" s="541">
        <f>SUM(F47:F48)</f>
        <v>0</v>
      </c>
      <c r="G56" s="527"/>
    </row>
    <row r="57" spans="1:7" s="249" customFormat="1" ht="24.9" customHeight="1" x14ac:dyDescent="0.3">
      <c r="A57" s="552"/>
      <c r="B57" s="260"/>
      <c r="C57" s="261" t="s">
        <v>27306</v>
      </c>
      <c r="D57" s="542"/>
      <c r="E57" s="543"/>
      <c r="F57" s="544"/>
      <c r="G57" s="543"/>
    </row>
    <row r="58" spans="1:7" s="249" customFormat="1" ht="33.6" customHeight="1" x14ac:dyDescent="0.3">
      <c r="A58" s="553"/>
      <c r="B58" s="545" t="s">
        <v>27307</v>
      </c>
      <c r="C58" s="546"/>
      <c r="D58" s="547">
        <f>E55-D56-D57</f>
        <v>0</v>
      </c>
      <c r="E58" s="548"/>
      <c r="F58" s="549">
        <f>G55-F56-F57</f>
        <v>0</v>
      </c>
      <c r="G58" s="548"/>
    </row>
    <row r="59" spans="1:7" ht="18" customHeight="1" x14ac:dyDescent="0.3">
      <c r="A59" s="221"/>
      <c r="B59" s="28"/>
      <c r="C59" s="28"/>
      <c r="D59" s="28"/>
      <c r="E59" s="28"/>
      <c r="F59" s="28"/>
      <c r="G59" s="28"/>
    </row>
    <row r="60" spans="1:7" s="237" customFormat="1" ht="18" customHeight="1" x14ac:dyDescent="0.3">
      <c r="A60" s="232" t="s">
        <v>27308</v>
      </c>
      <c r="B60" s="533" t="s">
        <v>27309</v>
      </c>
      <c r="C60" s="533"/>
      <c r="D60" s="533"/>
      <c r="E60" s="533"/>
      <c r="F60" s="533"/>
      <c r="G60" s="534"/>
    </row>
    <row r="61" spans="1:7" s="14" customFormat="1" ht="15.75" customHeight="1" x14ac:dyDescent="0.3">
      <c r="A61" s="535"/>
      <c r="B61" s="537" t="s">
        <v>27310</v>
      </c>
      <c r="C61" s="537"/>
      <c r="D61" s="537"/>
      <c r="E61" s="538"/>
      <c r="F61" s="539">
        <f>Maßnahmendurchführung!M503</f>
        <v>0</v>
      </c>
      <c r="G61" s="540"/>
    </row>
    <row r="62" spans="1:7" s="14" customFormat="1" ht="18" customHeight="1" x14ac:dyDescent="0.3">
      <c r="A62" s="536"/>
      <c r="B62" s="550" t="s">
        <v>27311</v>
      </c>
      <c r="C62" s="550"/>
      <c r="D62" s="550"/>
      <c r="E62" s="550"/>
      <c r="F62" s="262" t="s">
        <v>27312</v>
      </c>
      <c r="G62" s="354"/>
    </row>
    <row r="63" spans="1:7" ht="15.75" customHeight="1" x14ac:dyDescent="0.3"/>
    <row r="64" spans="1:7" s="264" customFormat="1" ht="30" customHeight="1" x14ac:dyDescent="0.3">
      <c r="A64" s="263" t="s">
        <v>27048</v>
      </c>
      <c r="B64" s="561" t="s">
        <v>27313</v>
      </c>
      <c r="C64" s="561"/>
      <c r="D64" s="561"/>
      <c r="E64" s="561"/>
      <c r="F64" s="561"/>
      <c r="G64" s="562"/>
    </row>
    <row r="65" spans="1:7" ht="15.75" customHeight="1" x14ac:dyDescent="0.3">
      <c r="A65" s="221"/>
      <c r="B65" s="28"/>
      <c r="C65" s="28"/>
      <c r="D65" s="28"/>
      <c r="E65" s="28"/>
      <c r="F65" s="28"/>
      <c r="G65" s="28"/>
    </row>
    <row r="66" spans="1:7" s="223" customFormat="1" ht="15.75" customHeight="1" x14ac:dyDescent="0.3">
      <c r="A66" s="225" t="s">
        <v>27056</v>
      </c>
      <c r="B66" s="563" t="s">
        <v>27314</v>
      </c>
      <c r="C66" s="563"/>
      <c r="D66" s="563"/>
      <c r="E66" s="563"/>
      <c r="F66" s="563"/>
      <c r="G66" s="564"/>
    </row>
    <row r="67" spans="1:7" s="2" customFormat="1" ht="30" customHeight="1" x14ac:dyDescent="0.3">
      <c r="A67" s="565"/>
      <c r="B67" s="566" t="s">
        <v>27315</v>
      </c>
      <c r="C67" s="567"/>
      <c r="D67" s="567"/>
      <c r="E67" s="567"/>
      <c r="F67" s="567"/>
      <c r="G67" s="567"/>
    </row>
    <row r="68" spans="1:7" s="2" customFormat="1" ht="15.75" customHeight="1" x14ac:dyDescent="0.3">
      <c r="A68" s="565"/>
      <c r="B68" s="568" t="s">
        <v>27316</v>
      </c>
      <c r="C68" s="569"/>
      <c r="D68" s="569"/>
      <c r="E68" s="569"/>
      <c r="F68" s="569"/>
      <c r="G68" s="569"/>
    </row>
    <row r="69" spans="1:7" x14ac:dyDescent="0.3">
      <c r="A69" s="221"/>
      <c r="B69" s="28"/>
      <c r="C69" s="28"/>
      <c r="D69" s="28"/>
      <c r="E69" s="28"/>
      <c r="F69" s="28"/>
      <c r="G69" s="28"/>
    </row>
    <row r="70" spans="1:7" s="223" customFormat="1" ht="15.6" x14ac:dyDescent="0.3">
      <c r="A70" s="225" t="s">
        <v>27059</v>
      </c>
      <c r="B70" s="590" t="s">
        <v>27344</v>
      </c>
      <c r="C70" s="563"/>
      <c r="D70" s="563"/>
      <c r="E70" s="563"/>
      <c r="F70" s="563"/>
      <c r="G70" s="564"/>
    </row>
    <row r="71" spans="1:7" s="223" customFormat="1" ht="15.75" customHeight="1" x14ac:dyDescent="0.3">
      <c r="A71" s="226"/>
      <c r="B71" s="591" t="s">
        <v>27317</v>
      </c>
      <c r="C71" s="592"/>
      <c r="D71" s="592"/>
      <c r="E71" s="592"/>
      <c r="F71" s="592"/>
      <c r="G71" s="593"/>
    </row>
    <row r="72" spans="1:7" s="223" customFormat="1" ht="32.25" customHeight="1" x14ac:dyDescent="0.3">
      <c r="A72" s="267" t="s">
        <v>27318</v>
      </c>
      <c r="B72" s="594" t="s">
        <v>27348</v>
      </c>
      <c r="C72" s="595"/>
      <c r="D72" s="595"/>
      <c r="E72" s="595"/>
      <c r="F72" s="595"/>
      <c r="G72" s="596"/>
    </row>
    <row r="73" spans="1:7" s="223" customFormat="1" ht="31.35" customHeight="1" x14ac:dyDescent="0.3">
      <c r="A73" s="267" t="s">
        <v>27319</v>
      </c>
      <c r="B73" s="570" t="s">
        <v>27320</v>
      </c>
      <c r="C73" s="571"/>
      <c r="D73" s="571"/>
      <c r="E73" s="571"/>
      <c r="F73" s="571"/>
      <c r="G73" s="572"/>
    </row>
    <row r="74" spans="1:7" s="30" customFormat="1" ht="19.8" customHeight="1" x14ac:dyDescent="0.3">
      <c r="A74" s="267" t="s">
        <v>27321</v>
      </c>
      <c r="B74" s="570" t="s">
        <v>27347</v>
      </c>
      <c r="C74" s="571"/>
      <c r="D74" s="571"/>
      <c r="E74" s="571"/>
      <c r="F74" s="571"/>
      <c r="G74" s="572"/>
    </row>
    <row r="75" spans="1:7" s="30" customFormat="1" ht="18" customHeight="1" x14ac:dyDescent="0.3">
      <c r="A75" s="267" t="s">
        <v>27322</v>
      </c>
      <c r="B75" s="570" t="s">
        <v>27346</v>
      </c>
      <c r="C75" s="571"/>
      <c r="D75" s="571"/>
      <c r="E75" s="571"/>
      <c r="F75" s="571"/>
      <c r="G75" s="572"/>
    </row>
    <row r="76" spans="1:7" s="30" customFormat="1" ht="18" customHeight="1" x14ac:dyDescent="0.3">
      <c r="A76" s="267" t="s">
        <v>27323</v>
      </c>
      <c r="B76" s="587" t="s">
        <v>27324</v>
      </c>
      <c r="C76" s="588"/>
      <c r="D76" s="588"/>
      <c r="E76" s="588"/>
      <c r="F76" s="588"/>
      <c r="G76" s="589"/>
    </row>
    <row r="77" spans="1:7" s="30" customFormat="1" ht="18" customHeight="1" x14ac:dyDescent="0.3">
      <c r="A77" s="267" t="s">
        <v>27325</v>
      </c>
      <c r="B77" s="587" t="s">
        <v>27326</v>
      </c>
      <c r="C77" s="588"/>
      <c r="D77" s="588"/>
      <c r="E77" s="588"/>
      <c r="F77" s="588"/>
      <c r="G77" s="589"/>
    </row>
    <row r="78" spans="1:7" s="30" customFormat="1" ht="18" customHeight="1" x14ac:dyDescent="0.3">
      <c r="A78" s="267" t="s">
        <v>27327</v>
      </c>
      <c r="B78" s="587" t="s">
        <v>27328</v>
      </c>
      <c r="C78" s="588"/>
      <c r="D78" s="588"/>
      <c r="E78" s="588"/>
      <c r="F78" s="588"/>
      <c r="G78" s="589"/>
    </row>
    <row r="79" spans="1:7" s="269" customFormat="1" ht="32.25" customHeight="1" x14ac:dyDescent="0.3">
      <c r="A79" s="268" t="s">
        <v>27329</v>
      </c>
      <c r="B79" s="570" t="s">
        <v>27330</v>
      </c>
      <c r="C79" s="571"/>
      <c r="D79" s="571"/>
      <c r="E79" s="571"/>
      <c r="F79" s="571"/>
      <c r="G79" s="572"/>
    </row>
    <row r="80" spans="1:7" s="269" customFormat="1" ht="32.25" customHeight="1" x14ac:dyDescent="0.3">
      <c r="A80" s="268" t="s">
        <v>27331</v>
      </c>
      <c r="B80" s="570" t="s">
        <v>27332</v>
      </c>
      <c r="C80" s="571"/>
      <c r="D80" s="571"/>
      <c r="E80" s="571"/>
      <c r="F80" s="571"/>
      <c r="G80" s="572"/>
    </row>
    <row r="81" spans="1:7" s="269" customFormat="1" ht="33" customHeight="1" x14ac:dyDescent="0.3">
      <c r="A81" s="268" t="s">
        <v>27333</v>
      </c>
      <c r="B81" s="570" t="s">
        <v>27423</v>
      </c>
      <c r="C81" s="571"/>
      <c r="D81" s="571"/>
      <c r="E81" s="571"/>
      <c r="F81" s="571"/>
      <c r="G81" s="572"/>
    </row>
    <row r="82" spans="1:7" s="269" customFormat="1" ht="46.2" customHeight="1" x14ac:dyDescent="0.3">
      <c r="A82" s="268" t="s">
        <v>27335</v>
      </c>
      <c r="B82" s="570" t="s">
        <v>27334</v>
      </c>
      <c r="C82" s="571"/>
      <c r="D82" s="571"/>
      <c r="E82" s="571"/>
      <c r="F82" s="571"/>
      <c r="G82" s="572"/>
    </row>
    <row r="83" spans="1:7" s="30" customFormat="1" ht="18" customHeight="1" x14ac:dyDescent="0.3">
      <c r="A83" s="270" t="s">
        <v>27422</v>
      </c>
      <c r="B83" s="580" t="s">
        <v>27336</v>
      </c>
      <c r="C83" s="581"/>
      <c r="D83" s="581"/>
      <c r="E83" s="581"/>
      <c r="F83" s="581"/>
      <c r="G83" s="582"/>
    </row>
    <row r="84" spans="1:7" s="30" customFormat="1" ht="18" customHeight="1" x14ac:dyDescent="0.3">
      <c r="A84" s="271"/>
    </row>
    <row r="85" spans="1:7" s="30" customFormat="1" ht="18" customHeight="1" x14ac:dyDescent="0.3">
      <c r="A85" s="232" t="s">
        <v>27064</v>
      </c>
      <c r="B85" s="583" t="s">
        <v>27337</v>
      </c>
      <c r="C85" s="533"/>
      <c r="D85" s="533"/>
      <c r="E85" s="533"/>
      <c r="F85" s="533"/>
      <c r="G85" s="534"/>
    </row>
    <row r="86" spans="1:7" s="2" customFormat="1" ht="30" customHeight="1" x14ac:dyDescent="0.3">
      <c r="A86" s="272"/>
      <c r="B86" s="584" t="s">
        <v>27338</v>
      </c>
      <c r="C86" s="585"/>
      <c r="D86" s="585"/>
      <c r="E86" s="585"/>
      <c r="F86" s="585"/>
      <c r="G86" s="586"/>
    </row>
    <row r="87" spans="1:7" s="2" customFormat="1" ht="15.75" customHeight="1" x14ac:dyDescent="0.3">
      <c r="A87" s="285"/>
      <c r="B87" s="284"/>
      <c r="C87" s="284"/>
      <c r="D87" s="284"/>
      <c r="E87" s="284"/>
      <c r="F87" s="284"/>
      <c r="G87" s="284"/>
    </row>
    <row r="88" spans="1:7" x14ac:dyDescent="0.3">
      <c r="B88" s="265"/>
      <c r="C88" s="265"/>
      <c r="D88" s="265"/>
      <c r="E88" s="11"/>
      <c r="F88" s="11"/>
      <c r="G88" s="11"/>
    </row>
    <row r="89" spans="1:7" ht="14.4" customHeight="1" x14ac:dyDescent="0.3">
      <c r="A89" s="573"/>
      <c r="B89" s="573"/>
      <c r="C89" s="575"/>
      <c r="E89" s="577"/>
      <c r="F89" s="577"/>
      <c r="G89" s="577"/>
    </row>
    <row r="90" spans="1:7" ht="14.4" customHeight="1" x14ac:dyDescent="0.3">
      <c r="A90" s="574"/>
      <c r="B90" s="574"/>
      <c r="C90" s="576"/>
      <c r="E90" s="574"/>
      <c r="F90" s="574"/>
      <c r="G90" s="574"/>
    </row>
    <row r="91" spans="1:7" x14ac:dyDescent="0.3">
      <c r="A91" s="578" t="s">
        <v>3</v>
      </c>
      <c r="B91" s="578"/>
      <c r="C91" s="67" t="s">
        <v>27071</v>
      </c>
      <c r="E91" s="579" t="s">
        <v>27072</v>
      </c>
      <c r="F91" s="579"/>
      <c r="G91" s="579"/>
    </row>
    <row r="92" spans="1:7" x14ac:dyDescent="0.3">
      <c r="B92" s="266"/>
      <c r="C92" s="266"/>
      <c r="D92" s="266"/>
      <c r="E92" s="11"/>
      <c r="F92" s="11"/>
      <c r="G92" s="11"/>
    </row>
    <row r="93" spans="1:7" s="30" customFormat="1" ht="18" customHeight="1" x14ac:dyDescent="0.3">
      <c r="A93" s="271"/>
      <c r="E93" s="273"/>
    </row>
    <row r="94" spans="1:7" s="227" customFormat="1" ht="18" customHeight="1" x14ac:dyDescent="0.3">
      <c r="A94" s="274"/>
      <c r="B94" s="275"/>
      <c r="C94" s="275"/>
      <c r="D94" s="266"/>
      <c r="E94" s="11"/>
      <c r="F94" s="11"/>
      <c r="G94" s="11"/>
    </row>
  </sheetData>
  <sheetProtection algorithmName="SHA-512" hashValue="GaMt+y7Sc2TaRNPuTHH0GtxbHMZQgPMWQec+8l0d32HQ5pA+A2X+T0QZtJ/s9GUP5DDCvGJOwVuftFOD+lwvdQ==" saltValue="d/6fYN1w4VYm3OzxlL6lJQ==" spinCount="100000" sheet="1" objects="1" scenarios="1"/>
  <mergeCells count="94">
    <mergeCell ref="B70:G70"/>
    <mergeCell ref="B71:G71"/>
    <mergeCell ref="B72:G72"/>
    <mergeCell ref="B73:G73"/>
    <mergeCell ref="B74:G74"/>
    <mergeCell ref="B75:G75"/>
    <mergeCell ref="A89:B90"/>
    <mergeCell ref="C89:C90"/>
    <mergeCell ref="E89:G90"/>
    <mergeCell ref="A91:B91"/>
    <mergeCell ref="E91:G91"/>
    <mergeCell ref="B83:G83"/>
    <mergeCell ref="B85:G85"/>
    <mergeCell ref="B86:G86"/>
    <mergeCell ref="B76:G76"/>
    <mergeCell ref="B77:G77"/>
    <mergeCell ref="B78:G78"/>
    <mergeCell ref="B79:G79"/>
    <mergeCell ref="B80:G80"/>
    <mergeCell ref="B82:G82"/>
    <mergeCell ref="B81:G81"/>
    <mergeCell ref="B64:G64"/>
    <mergeCell ref="B66:G66"/>
    <mergeCell ref="A67:A68"/>
    <mergeCell ref="B67:G67"/>
    <mergeCell ref="B68:G68"/>
    <mergeCell ref="B60:G60"/>
    <mergeCell ref="A61:A62"/>
    <mergeCell ref="B61:E61"/>
    <mergeCell ref="F61:G61"/>
    <mergeCell ref="F56:G56"/>
    <mergeCell ref="D57:E57"/>
    <mergeCell ref="F57:G57"/>
    <mergeCell ref="B58:C58"/>
    <mergeCell ref="D58:E58"/>
    <mergeCell ref="F58:G58"/>
    <mergeCell ref="B62:E62"/>
    <mergeCell ref="A51:A58"/>
    <mergeCell ref="B51:G51"/>
    <mergeCell ref="B52:C53"/>
    <mergeCell ref="D52:E52"/>
    <mergeCell ref="F52:G52"/>
    <mergeCell ref="B54:C54"/>
    <mergeCell ref="B55:C55"/>
    <mergeCell ref="D56:E56"/>
    <mergeCell ref="B49:D49"/>
    <mergeCell ref="B36:G36"/>
    <mergeCell ref="B37:G37"/>
    <mergeCell ref="B39:G39"/>
    <mergeCell ref="A40:A50"/>
    <mergeCell ref="B40:G40"/>
    <mergeCell ref="B41:D41"/>
    <mergeCell ref="B42:D42"/>
    <mergeCell ref="B43:D43"/>
    <mergeCell ref="B44:D44"/>
    <mergeCell ref="B45:D45"/>
    <mergeCell ref="B46:D46"/>
    <mergeCell ref="E46:G46"/>
    <mergeCell ref="B47:D47"/>
    <mergeCell ref="B48:D48"/>
    <mergeCell ref="B50:D50"/>
    <mergeCell ref="B26:G26"/>
    <mergeCell ref="B28:G28"/>
    <mergeCell ref="A29:A34"/>
    <mergeCell ref="B29:G29"/>
    <mergeCell ref="B32:G32"/>
    <mergeCell ref="B33:G34"/>
    <mergeCell ref="D30:E30"/>
    <mergeCell ref="D31:E31"/>
    <mergeCell ref="B21:G21"/>
    <mergeCell ref="B22:C22"/>
    <mergeCell ref="B23:C23"/>
    <mergeCell ref="D22:G22"/>
    <mergeCell ref="D23:G23"/>
    <mergeCell ref="B19:G19"/>
    <mergeCell ref="B20:G20"/>
    <mergeCell ref="B11:G11"/>
    <mergeCell ref="B13:G13"/>
    <mergeCell ref="B14:G14"/>
    <mergeCell ref="F16:G16"/>
    <mergeCell ref="B16:D16"/>
    <mergeCell ref="B17:D17"/>
    <mergeCell ref="F17:G17"/>
    <mergeCell ref="B15:G15"/>
    <mergeCell ref="A1:G2"/>
    <mergeCell ref="A4:D4"/>
    <mergeCell ref="E4:G4"/>
    <mergeCell ref="A5:D5"/>
    <mergeCell ref="B18:G18"/>
    <mergeCell ref="A6:D7"/>
    <mergeCell ref="E6:G7"/>
    <mergeCell ref="B8:D8"/>
    <mergeCell ref="E8:G8"/>
    <mergeCell ref="A10:G10"/>
  </mergeCells>
  <dataValidations count="1">
    <dataValidation type="date" allowBlank="1" showInputMessage="1" showErrorMessage="1" sqref="C89:C90">
      <formula1>44648</formula1>
      <formula2>45838</formula2>
    </dataValidation>
  </dataValidations>
  <pageMargins left="0.7" right="0.7" top="0.78740157499999996" bottom="0.78740157499999996" header="0.3" footer="0.3"/>
  <pageSetup paperSize="9" scale="69" fitToWidth="0" fitToHeight="2" orientation="portrait" r:id="rId1"/>
  <rowBreaks count="2" manualBreakCount="2">
    <brk id="50" max="16383" man="1"/>
    <brk id="92"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tabColor theme="8" tint="0.59999389629810485"/>
    <pageSetUpPr fitToPage="1"/>
  </sheetPr>
  <dimension ref="A1:G49"/>
  <sheetViews>
    <sheetView zoomScaleNormal="100" zoomScaleSheetLayoutView="100" workbookViewId="0">
      <selection activeCell="C7" sqref="C7"/>
    </sheetView>
  </sheetViews>
  <sheetFormatPr baseColWidth="10" defaultRowHeight="14.4" x14ac:dyDescent="0.3"/>
  <cols>
    <col min="1" max="1" width="16.33203125" customWidth="1"/>
    <col min="2" max="2" width="142.109375" customWidth="1"/>
    <col min="3" max="3" width="18.6640625" customWidth="1"/>
    <col min="4" max="4" width="16.88671875" customWidth="1"/>
    <col min="5" max="5" width="14.5546875" bestFit="1" customWidth="1"/>
    <col min="6" max="7" width="12" bestFit="1" customWidth="1"/>
  </cols>
  <sheetData>
    <row r="1" spans="1:5" ht="15" customHeight="1" x14ac:dyDescent="0.3">
      <c r="A1" s="597" t="s">
        <v>27123</v>
      </c>
      <c r="B1" s="598"/>
      <c r="C1" s="598"/>
    </row>
    <row r="2" spans="1:5" ht="15" customHeight="1" x14ac:dyDescent="0.3">
      <c r="A2" s="599"/>
      <c r="B2" s="600"/>
      <c r="C2" s="600"/>
    </row>
    <row r="3" spans="1:5" ht="15" customHeight="1" x14ac:dyDescent="0.3">
      <c r="A3" s="599"/>
      <c r="B3" s="600"/>
      <c r="C3" s="600"/>
    </row>
    <row r="4" spans="1:5" ht="15" customHeight="1" x14ac:dyDescent="0.3">
      <c r="A4" s="599"/>
      <c r="B4" s="600"/>
      <c r="C4" s="600"/>
    </row>
    <row r="5" spans="1:5" ht="15.75" customHeight="1" thickBot="1" x14ac:dyDescent="0.35">
      <c r="A5" s="601"/>
      <c r="B5" s="602"/>
      <c r="C5" s="602"/>
    </row>
    <row r="7" spans="1:5" x14ac:dyDescent="0.3">
      <c r="A7" s="603" t="s">
        <v>27124</v>
      </c>
      <c r="B7" s="118" t="s">
        <v>27135</v>
      </c>
      <c r="C7" s="119">
        <f>Antragsteller!I5</f>
        <v>0</v>
      </c>
    </row>
    <row r="8" spans="1:5" x14ac:dyDescent="0.3">
      <c r="A8" s="603"/>
      <c r="B8" s="121" t="s">
        <v>27134</v>
      </c>
      <c r="C8" s="119">
        <f>C$7-C$20-C$21-C$22-C$23</f>
        <v>0</v>
      </c>
      <c r="D8" t="b">
        <f>AND(C8&lt;=C7,C8&gt;=0)</f>
        <v>1</v>
      </c>
    </row>
    <row r="9" spans="1:5" x14ac:dyDescent="0.3">
      <c r="A9" s="604" t="s">
        <v>27125</v>
      </c>
      <c r="B9" s="117" t="s">
        <v>27126</v>
      </c>
      <c r="C9" s="179">
        <f>SUM(tab_MP[mp_zuw])</f>
        <v>0</v>
      </c>
      <c r="D9" s="2" t="b">
        <f>C9=SUM(C10:C13)</f>
        <v>1</v>
      </c>
      <c r="E9" s="211"/>
    </row>
    <row r="10" spans="1:5" x14ac:dyDescent="0.3">
      <c r="A10" s="605"/>
      <c r="B10" s="212" t="s">
        <v>27129</v>
      </c>
      <c r="C10" s="213">
        <f>SUMIFS(tab_MP[mp_zuw],tab_MP[mp_gegenstand],Diverses!$A13)</f>
        <v>0</v>
      </c>
    </row>
    <row r="11" spans="1:5" x14ac:dyDescent="0.3">
      <c r="A11" s="605"/>
      <c r="B11" s="212" t="s">
        <v>27130</v>
      </c>
      <c r="C11" s="213">
        <f>SUMIFS(tab_MP[mp_zuw],tab_MP[mp_gegenstand],Diverses!$A14)</f>
        <v>0</v>
      </c>
    </row>
    <row r="12" spans="1:5" x14ac:dyDescent="0.3">
      <c r="A12" s="605"/>
      <c r="B12" s="212" t="s">
        <v>27131</v>
      </c>
      <c r="C12" s="213">
        <f>SUMIFS(tab_MP[mp_zuw],tab_MP[mp_gegenstand],Diverses!$A15)</f>
        <v>0</v>
      </c>
    </row>
    <row r="13" spans="1:5" x14ac:dyDescent="0.3">
      <c r="A13" s="605"/>
      <c r="B13" s="214" t="s">
        <v>27132</v>
      </c>
      <c r="C13" s="213">
        <f>SUMIFS(tab_MP[mp_zuw],tab_MP[mp_gegenstand],Diverses!$A16)</f>
        <v>0</v>
      </c>
    </row>
    <row r="14" spans="1:5" ht="14.4" customHeight="1" x14ac:dyDescent="0.3">
      <c r="A14" s="606" t="s">
        <v>27237</v>
      </c>
      <c r="B14" s="120" t="s">
        <v>27127</v>
      </c>
      <c r="C14" s="177">
        <f>SUM(tab_MP[prf_mp_ges])</f>
        <v>0</v>
      </c>
      <c r="D14" t="b">
        <f>C14=SUM(C15:C18)</f>
        <v>1</v>
      </c>
    </row>
    <row r="15" spans="1:5" x14ac:dyDescent="0.3">
      <c r="A15" s="607"/>
      <c r="B15" s="215" t="s">
        <v>27129</v>
      </c>
      <c r="C15" s="216">
        <f>SUMIFS(tab_MP[prf_mp_ges],tab_MP[mp_gegenstand],Diverses!$A13)</f>
        <v>0</v>
      </c>
    </row>
    <row r="16" spans="1:5" x14ac:dyDescent="0.3">
      <c r="A16" s="607"/>
      <c r="B16" s="215" t="s">
        <v>27130</v>
      </c>
      <c r="C16" s="216">
        <f>SUMIFS(tab_MP[prf_mp_ges],tab_MP[mp_gegenstand],Diverses!$A14)</f>
        <v>0</v>
      </c>
    </row>
    <row r="17" spans="1:4" x14ac:dyDescent="0.3">
      <c r="A17" s="607"/>
      <c r="B17" s="215" t="s">
        <v>27131</v>
      </c>
      <c r="C17" s="216">
        <f>SUMIFS(tab_MP[prf_mp_ges],tab_MP[mp_gegenstand],Diverses!$A15)</f>
        <v>0</v>
      </c>
    </row>
    <row r="18" spans="1:4" x14ac:dyDescent="0.3">
      <c r="A18" s="607"/>
      <c r="B18" s="215" t="s">
        <v>27132</v>
      </c>
      <c r="C18" s="216">
        <f>SUMIFS(tab_MP[prf_mp_ges],tab_MP[mp_gegenstand],Diverses!$A16)</f>
        <v>0</v>
      </c>
    </row>
    <row r="19" spans="1:4" ht="15" customHeight="1" x14ac:dyDescent="0.3">
      <c r="A19" s="607"/>
      <c r="B19" s="120" t="s">
        <v>27352</v>
      </c>
      <c r="C19" s="178">
        <f>IFERROR(MIN(ROUNDDOWN(0.9*C14,2)-C20-C21-C22-C23,C$8),0)</f>
        <v>0</v>
      </c>
    </row>
    <row r="20" spans="1:4" ht="15" customHeight="1" x14ac:dyDescent="0.3">
      <c r="A20" s="607"/>
      <c r="B20" s="290" t="str">
        <f>"Bewilligung "&amp;Antragsteller!D2&amp;"/1"</f>
        <v>Bewilligung Bitte Antragsteller (bzw. Bevollmächtigten) angeben/1</v>
      </c>
      <c r="C20" s="291"/>
      <c r="D20" t="b">
        <f>AND(C20&lt;=C$14,C20&lt;=C$7)</f>
        <v>1</v>
      </c>
    </row>
    <row r="21" spans="1:4" ht="15" hidden="1" customHeight="1" x14ac:dyDescent="0.3">
      <c r="A21" s="607"/>
      <c r="B21" s="290" t="str">
        <f>"Bewilligung "&amp;Antragsteller!D2&amp;"/2"</f>
        <v>Bewilligung Bitte Antragsteller (bzw. Bevollmächtigten) angeben/2</v>
      </c>
      <c r="C21" s="291"/>
      <c r="D21" t="b">
        <f>AND(C21&lt;=C$14-C$20,C21&lt;=C$7-C$20)</f>
        <v>1</v>
      </c>
    </row>
    <row r="22" spans="1:4" ht="15" hidden="1" customHeight="1" x14ac:dyDescent="0.3">
      <c r="A22" s="607"/>
      <c r="B22" s="290" t="str">
        <f>"Bewilligung "&amp;Antragsteller!D2&amp;"/3"</f>
        <v>Bewilligung Bitte Antragsteller (bzw. Bevollmächtigten) angeben/3</v>
      </c>
      <c r="C22" s="291"/>
      <c r="D22" t="b">
        <f>AND(C22&lt;=C$14-C$20-C$21,C22&lt;=C$7-C$20-C$21)</f>
        <v>1</v>
      </c>
    </row>
    <row r="23" spans="1:4" ht="15" hidden="1" customHeight="1" x14ac:dyDescent="0.3">
      <c r="A23" s="608"/>
      <c r="B23" s="290" t="str">
        <f>"Bewilligung "&amp;Antragsteller!D2&amp;"/4"</f>
        <v>Bewilligung Bitte Antragsteller (bzw. Bevollmächtigten) angeben/4</v>
      </c>
      <c r="C23" s="291"/>
      <c r="D23" t="b">
        <f>AND(C23&lt;=C$14-C$20-C$21-C$22,C23&lt;=C$7-C$20-C$21-C$22)</f>
        <v>1</v>
      </c>
    </row>
    <row r="24" spans="1:4" hidden="1" x14ac:dyDescent="0.3">
      <c r="A24" s="618" t="s">
        <v>27241</v>
      </c>
      <c r="B24" s="292" t="s">
        <v>27351</v>
      </c>
      <c r="C24" s="293">
        <f>IF(C$8=0,ROUNDDOWN(0.9*C$14,2)-SUM(C20,C21,C22),0)</f>
        <v>0</v>
      </c>
    </row>
    <row r="25" spans="1:4" ht="15" hidden="1" customHeight="1" x14ac:dyDescent="0.3">
      <c r="A25" s="619"/>
      <c r="B25" s="294" t="s">
        <v>27242</v>
      </c>
      <c r="C25" s="295"/>
    </row>
    <row r="26" spans="1:4" ht="15.75" hidden="1" customHeight="1" x14ac:dyDescent="0.3">
      <c r="A26" s="613" t="s">
        <v>27133</v>
      </c>
      <c r="B26" s="319" t="s">
        <v>27388</v>
      </c>
      <c r="C26" s="318"/>
      <c r="D26" t="b">
        <f>C26&lt;=ROUND(0.8*SUM(C22,C21,C20),2)</f>
        <v>1</v>
      </c>
    </row>
    <row r="27" spans="1:4" hidden="1" x14ac:dyDescent="0.3">
      <c r="A27" s="614"/>
      <c r="B27" s="319" t="s">
        <v>27389</v>
      </c>
      <c r="C27" s="318"/>
      <c r="D27" t="str">
        <f>IF(C27&lt;&gt;"",SUM(C26,C27)&lt;=ROUND(0.8*SUM(C22,C21,C20),2),"")</f>
        <v/>
      </c>
    </row>
    <row r="28" spans="1:4" hidden="1" x14ac:dyDescent="0.3">
      <c r="A28" s="615"/>
      <c r="B28" s="319" t="s">
        <v>27390</v>
      </c>
      <c r="C28" s="318"/>
      <c r="D28" t="str">
        <f>IF(C28&lt;&gt;"",SUM(C26,C27,C28)&lt;=ROUND(0.8*SUM(C22,C21,C20),2),"")</f>
        <v/>
      </c>
    </row>
    <row r="29" spans="1:4" ht="15" customHeight="1" x14ac:dyDescent="0.3">
      <c r="A29" s="609" t="s">
        <v>27136</v>
      </c>
      <c r="B29" s="117" t="s">
        <v>27137</v>
      </c>
      <c r="C29" s="179">
        <f>SUM(tab_MD[md_zuwf_bisher])+SUM(tab_MD[md_zuwf_zukunft])</f>
        <v>0</v>
      </c>
      <c r="D29" t="b">
        <f>C29=SUM(C30:C33)</f>
        <v>1</v>
      </c>
    </row>
    <row r="30" spans="1:4" x14ac:dyDescent="0.3">
      <c r="A30" s="610"/>
      <c r="B30" s="212" t="s">
        <v>27129</v>
      </c>
      <c r="C30" s="213">
        <f>SUMIFS(tab_MD[md_zuwf_bisher],tab_MD[md_gegenstand],Diverses!$A13)+SUMIFS(tab_MD[md_zuwf_zukunft],tab_MD[md_gegenstand],Diverses!$A13)</f>
        <v>0</v>
      </c>
    </row>
    <row r="31" spans="1:4" x14ac:dyDescent="0.3">
      <c r="A31" s="610"/>
      <c r="B31" s="212" t="s">
        <v>27130</v>
      </c>
      <c r="C31" s="213">
        <f>SUMIFS(tab_MD[md_zuwf_bisher],tab_MD[md_gegenstand],Diverses!$A14)+SUMIFS(tab_MD[md_zuwf_zukunft],tab_MD[md_gegenstand],Diverses!$A14)</f>
        <v>0</v>
      </c>
    </row>
    <row r="32" spans="1:4" x14ac:dyDescent="0.3">
      <c r="A32" s="610"/>
      <c r="B32" s="212" t="s">
        <v>27131</v>
      </c>
      <c r="C32" s="213">
        <f>SUMIFS(tab_MD[md_zuwf_bisher],tab_MD[md_gegenstand],Diverses!$A15)+SUMIFS(tab_MD[md_zuwf_zukunft],tab_MD[md_gegenstand],Diverses!$A15)</f>
        <v>0</v>
      </c>
    </row>
    <row r="33" spans="1:7" x14ac:dyDescent="0.3">
      <c r="A33" s="610"/>
      <c r="B33" s="214" t="s">
        <v>27132</v>
      </c>
      <c r="C33" s="213">
        <f>SUMIFS(tab_MD[md_zuwf_bisher],tab_MD[md_gegenstand],Diverses!$A16)+SUMIFS(tab_MD[md_zuwf_zukunft],tab_MD[md_gegenstand],Diverses!$A16)</f>
        <v>0</v>
      </c>
    </row>
    <row r="34" spans="1:7" x14ac:dyDescent="0.3">
      <c r="A34" s="610"/>
      <c r="B34" s="117" t="s">
        <v>27353</v>
      </c>
      <c r="C34" s="179">
        <f>Verwendungsnachweis!$G$55</f>
        <v>0</v>
      </c>
    </row>
    <row r="35" spans="1:7" x14ac:dyDescent="0.3">
      <c r="A35" s="611"/>
      <c r="B35" s="117" t="s">
        <v>27354</v>
      </c>
      <c r="C35" s="179">
        <f>Verwendungsnachweis!$F$61</f>
        <v>0</v>
      </c>
    </row>
    <row r="36" spans="1:7" ht="14.4" customHeight="1" x14ac:dyDescent="0.3">
      <c r="A36" s="606" t="s">
        <v>27238</v>
      </c>
      <c r="B36" s="120" t="s">
        <v>27355</v>
      </c>
      <c r="C36" s="177">
        <f>tab_MD[[#Totals],[md_prf_ges]]</f>
        <v>0</v>
      </c>
      <c r="D36" t="b">
        <f>C36=SUM(C37:C40)</f>
        <v>1</v>
      </c>
    </row>
    <row r="37" spans="1:7" x14ac:dyDescent="0.3">
      <c r="A37" s="607"/>
      <c r="B37" s="215" t="s">
        <v>27129</v>
      </c>
      <c r="C37" s="216">
        <f>SUMIFS(tab_MD[md_prf_ges],tab_MD[md_gegenstand],Diverses!$A13)</f>
        <v>0</v>
      </c>
    </row>
    <row r="38" spans="1:7" x14ac:dyDescent="0.3">
      <c r="A38" s="607"/>
      <c r="B38" s="215" t="s">
        <v>27130</v>
      </c>
      <c r="C38" s="216">
        <f>SUMIFS(tab_MD[md_prf_ges],tab_MD[md_gegenstand],Diverses!$A14)</f>
        <v>0</v>
      </c>
    </row>
    <row r="39" spans="1:7" x14ac:dyDescent="0.3">
      <c r="A39" s="607"/>
      <c r="B39" s="215" t="s">
        <v>27131</v>
      </c>
      <c r="C39" s="216">
        <f>SUMIFS(tab_MD[md_prf_ges],tab_MD[md_gegenstand],Diverses!$A15)</f>
        <v>0</v>
      </c>
    </row>
    <row r="40" spans="1:7" x14ac:dyDescent="0.3">
      <c r="A40" s="607"/>
      <c r="B40" s="215" t="s">
        <v>27132</v>
      </c>
      <c r="C40" s="216">
        <f>SUMIFS(tab_MD[md_prf_ges],tab_MD[md_gegenstand],Diverses!$A16)</f>
        <v>0</v>
      </c>
    </row>
    <row r="41" spans="1:7" x14ac:dyDescent="0.3">
      <c r="A41" s="607"/>
      <c r="B41" s="120" t="s">
        <v>27367</v>
      </c>
      <c r="C41" s="177">
        <f>tab_MD[[#Totals],[md_prf_bisher]]</f>
        <v>0</v>
      </c>
      <c r="D41" t="b">
        <f>C41=tab_MD[[#Totals],[md_prf_bisher]]</f>
        <v>1</v>
      </c>
    </row>
    <row r="42" spans="1:7" x14ac:dyDescent="0.3">
      <c r="A42" s="607"/>
      <c r="B42" s="304" t="s">
        <v>27356</v>
      </c>
      <c r="C42" s="305">
        <f>tab_MD[[#Totals],[md_prf_zukunft]]</f>
        <v>0</v>
      </c>
      <c r="D42" t="b">
        <f>C42=C36-C41</f>
        <v>1</v>
      </c>
    </row>
    <row r="43" spans="1:7" ht="30" customHeight="1" x14ac:dyDescent="0.3">
      <c r="A43" s="616" t="s">
        <v>27238</v>
      </c>
      <c r="B43" s="306" t="s">
        <v>27376</v>
      </c>
      <c r="C43" s="307">
        <f>MIN(SUM(C20:C23,C25),C7,ROUNDDOWN(0.9*C36,2))-IF(C36-MIN(SUM(C20:C23,C25),C7,ROUNDDOWN(0.9*C36,2))&lt;Verwendungsnachweis!$F$56,Verwendungsnachweis!$F$56-(C36-MIN(SUM(C20:C23,C25),C7,ROUNDDOWN(0.9*C36,2))),0)</f>
        <v>0</v>
      </c>
      <c r="D43" s="8" t="b">
        <f>AND(C43&lt;=C7,G45&gt;=0,C43=MIN(C7,ROUNDDOWN(0.9*C36,2)))</f>
        <v>1</v>
      </c>
      <c r="E43" s="612" t="str">
        <f>IF(G45&lt;0,"Vorsicht, Beiträge Dritter größer als Eigenanteil!","")</f>
        <v/>
      </c>
      <c r="F43" s="612"/>
      <c r="G43" s="612"/>
    </row>
    <row r="44" spans="1:7" x14ac:dyDescent="0.3">
      <c r="A44" s="617"/>
      <c r="B44" s="308" t="s">
        <v>27368</v>
      </c>
      <c r="C44" s="317">
        <f>MIN(ROUNDDOWN(0.9*C41,2),C43-C45)</f>
        <v>0</v>
      </c>
      <c r="E44" s="289" t="s">
        <v>27267</v>
      </c>
      <c r="F44" s="289" t="s">
        <v>27370</v>
      </c>
      <c r="G44" s="289" t="s">
        <v>27371</v>
      </c>
    </row>
    <row r="45" spans="1:7" x14ac:dyDescent="0.3">
      <c r="A45" s="617"/>
      <c r="B45" s="308" t="s">
        <v>27369</v>
      </c>
      <c r="C45" s="317">
        <f>MIN(ROUNDDOWN(0.9*C42,2),C43)</f>
        <v>0</v>
      </c>
      <c r="E45" s="309">
        <f>C29-C43</f>
        <v>0</v>
      </c>
      <c r="F45" s="309">
        <f>E45-Verwendungsnachweis!F56</f>
        <v>0</v>
      </c>
      <c r="G45" s="309">
        <f>MIN(0,F45)</f>
        <v>0</v>
      </c>
    </row>
    <row r="46" spans="1:7" x14ac:dyDescent="0.3">
      <c r="A46" s="617"/>
      <c r="B46" s="308" t="s">
        <v>27375</v>
      </c>
      <c r="C46" s="317">
        <f>C36-C43</f>
        <v>0</v>
      </c>
      <c r="D46" t="b">
        <f>SUM(C44:C46)=C36</f>
        <v>1</v>
      </c>
    </row>
    <row r="49" spans="5:5" x14ac:dyDescent="0.3">
      <c r="E49" s="211"/>
    </row>
  </sheetData>
  <sheetProtection algorithmName="SHA-512" hashValue="+sCXdmwNoYLXidYqbyYXWrl29tNEJ9YS0KHxrdu7Q4i6QsOtZpCHktBUJgR5K6JUJj7ge6zNrSO64Nuh2soR4g==" saltValue="AjCOIpM4kLl0fNMRVmsf0w==" spinCount="100000" sheet="1" objects="1" scenarios="1"/>
  <mergeCells count="10">
    <mergeCell ref="A36:A42"/>
    <mergeCell ref="E43:G43"/>
    <mergeCell ref="A26:A28"/>
    <mergeCell ref="A43:A46"/>
    <mergeCell ref="A24:A25"/>
    <mergeCell ref="A1:C5"/>
    <mergeCell ref="A7:A8"/>
    <mergeCell ref="A9:A13"/>
    <mergeCell ref="A14:A23"/>
    <mergeCell ref="A29:A35"/>
  </mergeCells>
  <conditionalFormatting sqref="D1:D50">
    <cfRule type="expression" dxfId="198" priority="2">
      <formula>AND($D1&lt;&gt;"",$D1=FALSE)</formula>
    </cfRule>
  </conditionalFormatting>
  <pageMargins left="0.7" right="0.7" top="0.78740157499999996" bottom="0.78740157499999996" header="0.3" footer="0.3"/>
  <pageSetup paperSize="9" scale="74" fitToHeight="0" orientation="landscape" horizontalDpi="300" verticalDpi="300" r:id="rId1"/>
  <ignoredErrors>
    <ignoredError sqref="D21" formula="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3">
    <tabColor theme="9" tint="0.59999389629810485"/>
  </sheetPr>
  <dimension ref="A1:I68"/>
  <sheetViews>
    <sheetView showGridLines="0" tabSelected="1" showRuler="0" view="pageLayout" zoomScaleNormal="100" zoomScaleSheetLayoutView="130" workbookViewId="0">
      <selection activeCell="A8" sqref="A8"/>
    </sheetView>
  </sheetViews>
  <sheetFormatPr baseColWidth="10" defaultColWidth="11.5546875" defaultRowHeight="14.4" x14ac:dyDescent="0.3"/>
  <cols>
    <col min="1" max="1" width="10.33203125" customWidth="1"/>
    <col min="2" max="2" width="41" customWidth="1"/>
    <col min="3" max="3" width="40.44140625" customWidth="1"/>
    <col min="4" max="4" width="23.5546875" customWidth="1"/>
    <col min="5" max="5" width="7.109375" hidden="1" customWidth="1"/>
    <col min="6" max="6" width="5.33203125" hidden="1" customWidth="1"/>
    <col min="7" max="7" width="13.88671875" customWidth="1"/>
    <col min="8" max="8" width="11.5546875" hidden="1" customWidth="1"/>
    <col min="9" max="9" width="15.44140625" hidden="1" customWidth="1"/>
  </cols>
  <sheetData>
    <row r="1" spans="1:9" ht="15" thickBot="1" x14ac:dyDescent="0.35">
      <c r="A1" s="77" t="s">
        <v>27015</v>
      </c>
      <c r="B1" s="78" t="str">
        <f>IF($I$1&lt;&gt;"",VLOOKUP($I$1,tab_RBZ[],3,FALSE),"bitte Antragsteller eintragen")</f>
        <v>bitte Antragsteller eintragen</v>
      </c>
      <c r="D1" s="630" t="s">
        <v>26990</v>
      </c>
      <c r="E1" s="630"/>
      <c r="F1" s="630"/>
      <c r="G1" s="630"/>
      <c r="H1" s="150">
        <v>44562</v>
      </c>
      <c r="I1" s="12" t="str">
        <f>IFERROR(VLOOKUP("x",tab_RBZ[[zuständig?]:[RBZ2]],2,FALSE),"")</f>
        <v/>
      </c>
    </row>
    <row r="2" spans="1:9" ht="14.4" customHeight="1" x14ac:dyDescent="0.3">
      <c r="A2" s="79">
        <f>tab_HAUPT[Schulen]+tab_MIT[[#Totals],[Schulen]]</f>
        <v>0</v>
      </c>
      <c r="B2" s="80" t="s">
        <v>27016</v>
      </c>
      <c r="D2" s="621" t="str">
        <f>IF(tab_HAUPT[TKZ]="","Bitte Antragsteller (bzw. Bevollmächtigten) angeben",IF(AND(tab_HAUPT[TKZ]&lt;&gt;"",A$14=""),tab_HAUPT[TKZ],"Wird von der Regierung vergeben."))</f>
        <v>Bitte Antragsteller (bzw. Bevollmächtigten) angeben</v>
      </c>
      <c r="E2" s="622"/>
      <c r="F2" s="622"/>
      <c r="G2" s="623"/>
      <c r="H2" s="150">
        <v>44742</v>
      </c>
      <c r="I2" s="12">
        <v>5</v>
      </c>
    </row>
    <row r="3" spans="1:9" ht="15" customHeight="1" thickBot="1" x14ac:dyDescent="0.35">
      <c r="A3" s="81">
        <f>tab_HAUPT[Schülerzahl 2020/21]+tab_MIT[[#Totals],[Schülerzahl 2020/21]]</f>
        <v>0</v>
      </c>
      <c r="B3" s="82" t="s">
        <v>26991</v>
      </c>
      <c r="D3" s="624"/>
      <c r="E3" s="625"/>
      <c r="F3" s="625"/>
      <c r="G3" s="626"/>
      <c r="I3" s="13">
        <v>2000</v>
      </c>
    </row>
    <row r="4" spans="1:9" ht="14.4" customHeight="1" x14ac:dyDescent="0.3">
      <c r="A4" s="635" t="str">
        <f>"Die Mindestantragsgröße ist " &amp; IF($I$4=1,"","nicht ") &amp; "erreicht."</f>
        <v>Die Mindestantragsgröße ist nicht erreicht.</v>
      </c>
      <c r="B4" s="636"/>
      <c r="D4" s="624"/>
      <c r="E4" s="625"/>
      <c r="F4" s="625"/>
      <c r="G4" s="626"/>
      <c r="H4" s="431">
        <f>tab_HAUPT[Nominalbudget]+tab_MIT[[#Totals],[Nominalbudget]]</f>
        <v>0</v>
      </c>
      <c r="I4" s="13">
        <f>IF(AND(tab_HAUPT[TKZ]&lt;&gt;"",OR($A$2&gt;=$I$2,$A$3&gt;=$I$3,COUNTIF(tab_HAUPT[Schulen],"&gt;0")+COUNTIF(tab_MIT[Schulen],"&gt;0")&gt;=2)),1,0)</f>
        <v>0</v>
      </c>
    </row>
    <row r="5" spans="1:9" ht="15" customHeight="1" thickBot="1" x14ac:dyDescent="0.35">
      <c r="A5" s="633">
        <f>$I$5</f>
        <v>0</v>
      </c>
      <c r="B5" s="634"/>
      <c r="D5" s="627"/>
      <c r="E5" s="628"/>
      <c r="F5" s="628"/>
      <c r="G5" s="629"/>
      <c r="H5" s="431" t="b">
        <f>A5=H4</f>
        <v>1</v>
      </c>
      <c r="I5" s="19">
        <f>IF($I$4=1,SUM(tab_HAUPT[Budget*)],tab_MIT[[#Totals],[Budget*)]]),0)</f>
        <v>0</v>
      </c>
    </row>
    <row r="6" spans="1:9" x14ac:dyDescent="0.3">
      <c r="B6" s="149"/>
      <c r="D6" s="371" t="s">
        <v>27403</v>
      </c>
      <c r="G6" s="19"/>
      <c r="I6">
        <f>1+COUNTA(tab_MIT[TKZ])</f>
        <v>1</v>
      </c>
    </row>
    <row r="7" spans="1:9" s="5" customFormat="1" ht="28.2" customHeight="1" x14ac:dyDescent="0.3">
      <c r="A7" s="5" t="s">
        <v>20038</v>
      </c>
      <c r="B7" s="5" t="s">
        <v>27187</v>
      </c>
      <c r="C7" s="5" t="s">
        <v>27418</v>
      </c>
      <c r="D7" s="5" t="s">
        <v>27189</v>
      </c>
      <c r="E7" s="5" t="s">
        <v>26989</v>
      </c>
      <c r="F7" s="5" t="s">
        <v>27017</v>
      </c>
      <c r="G7" s="5" t="s">
        <v>27365</v>
      </c>
      <c r="H7" s="5" t="s">
        <v>4</v>
      </c>
      <c r="I7" s="5" t="s">
        <v>27402</v>
      </c>
    </row>
    <row r="8" spans="1:9" s="14" customFormat="1" ht="28.2" customHeight="1" x14ac:dyDescent="0.3">
      <c r="A8" s="320"/>
      <c r="B8" s="14" t="str">
        <f>IF(tab_HAUPT[TKZ]="","Trägerkennziffer gemäß Anlage zur dBIR eingeben.",IFERROR(VLOOKUP(tab_HAUPT[TKZ],tab_ANLAGE[],2,FALSE),"ungültige Trägerkennziffer"))</f>
        <v>Trägerkennziffer gemäß Anlage zur dBIR eingeben.</v>
      </c>
      <c r="C8" s="435"/>
      <c r="D8" s="321"/>
      <c r="E8" s="298">
        <f>IF(tab_HAUPT[TKZ]="",0,COUNTIFS(tab_SCHULEN[TKZ],tab_HAUPT[TKZ]))</f>
        <v>0</v>
      </c>
      <c r="F8" s="298">
        <f>IF(tab_HAUPT[TKZ]="",0,SUMIFS(tab_SCHULEN[SuS_21-22],tab_SCHULEN[TKZ],tab_HAUPT[TKZ]))</f>
        <v>0</v>
      </c>
      <c r="G8" s="374" t="str">
        <f>IF(tab_HAUPT[TKZ]="","",IFERROR(ROUNDDOWN(0.25*VLOOKUP(tab_HAUPT[TKZ],tab_ANLAGE[],3,FALSE),2),0))</f>
        <v/>
      </c>
      <c r="H8" s="14" t="str">
        <f>LEFT(tab_HAUPT[TKZ],1)</f>
        <v/>
      </c>
      <c r="I8" s="432">
        <f>IF(tab_HAUPT[TKZ]="",0,IFERROR(ROUNDDOWN(0.25*VLOOKUP(tab_HAUPT[TKZ],tab_ANLAGE[],3,FALSE),2),0))</f>
        <v>0</v>
      </c>
    </row>
    <row r="10" spans="1:9" ht="16.95" customHeight="1" thickBot="1" x14ac:dyDescent="0.35">
      <c r="A10" s="640" t="s">
        <v>27186</v>
      </c>
      <c r="B10" s="640"/>
      <c r="C10" s="640"/>
      <c r="D10" s="640"/>
      <c r="E10" s="640"/>
      <c r="F10" s="640"/>
      <c r="G10" s="640"/>
    </row>
    <row r="11" spans="1:9" ht="31.5" customHeight="1" thickBot="1" x14ac:dyDescent="0.35">
      <c r="A11" s="637" t="s">
        <v>27401</v>
      </c>
      <c r="B11" s="637"/>
      <c r="C11" s="637"/>
      <c r="D11" s="637"/>
      <c r="E11" s="637"/>
      <c r="F11" s="637"/>
      <c r="G11" s="637"/>
      <c r="H11" s="147"/>
    </row>
    <row r="12" spans="1:9" ht="19.5" customHeight="1" x14ac:dyDescent="0.3">
      <c r="A12" s="638" t="s">
        <v>27188</v>
      </c>
      <c r="B12" s="638"/>
      <c r="C12" s="638"/>
      <c r="D12" s="638"/>
      <c r="E12" s="638"/>
      <c r="F12" s="638"/>
      <c r="G12" s="638"/>
      <c r="H12" s="147"/>
    </row>
    <row r="13" spans="1:9" s="5" customFormat="1" ht="28.2" customHeight="1" thickBot="1" x14ac:dyDescent="0.35">
      <c r="A13" s="5" t="s">
        <v>20038</v>
      </c>
      <c r="B13" s="5" t="s">
        <v>26988</v>
      </c>
      <c r="C13" s="5" t="s">
        <v>27418</v>
      </c>
      <c r="D13" s="5" t="s">
        <v>27189</v>
      </c>
      <c r="E13" s="5" t="s">
        <v>26989</v>
      </c>
      <c r="F13" s="5" t="s">
        <v>27017</v>
      </c>
      <c r="G13" s="5" t="s">
        <v>27365</v>
      </c>
      <c r="H13" s="5" t="s">
        <v>4</v>
      </c>
      <c r="I13" s="5" t="s">
        <v>27402</v>
      </c>
    </row>
    <row r="14" spans="1:9" ht="16.95" customHeight="1" x14ac:dyDescent="0.3">
      <c r="A14" s="322"/>
      <c r="B14" s="15" t="str">
        <f>IF(tab_MIT[TKZ]="","",IFERROR(VLOOKUP(tab_MIT[TKZ],tab_ANLAGE[],2,FALSE),"ungültige Trägerkennziffer"))</f>
        <v/>
      </c>
      <c r="C14" s="436"/>
      <c r="D14" s="328"/>
      <c r="E14" s="299" t="str">
        <f>IF(tab_MIT[TKZ]="","",IF(tab_MIT[[#This Row],[TKZ]]=tab_HAUPT[TKZ],0,COUNTIFS(tab_SCHULEN[TKZ],tab_MIT[TKZ])))</f>
        <v/>
      </c>
      <c r="F14" s="299" t="str">
        <f>IF(tab_MIT[TKZ]="","",IF(tab_MIT[[#This Row],[TKZ]]=tab_HAUPT[TKZ],0,SUMIFS(tab_SCHULEN[SuS_21-22],tab_SCHULEN[TKZ],tab_MIT[TKZ])))</f>
        <v/>
      </c>
      <c r="G14" s="375" t="str">
        <f>IF(tab_MIT[TKZ]="","",IF(OR(tab_MIT[[#This Row],[TKZ]]=tab_HAUPT[TKZ],COUNTIF($A$14:$A14,tab_MIT[[#This Row],[TKZ]])&gt;1),0,IFERROR(ROUNDDOWN(0.25*VLOOKUP(tab_MIT[TKZ],tab_ANLAGE[],3,FALSE),2),0)))</f>
        <v/>
      </c>
      <c r="H14" s="28" t="str">
        <f>LEFT(tab_MIT[[#This Row],[TKZ]],1)</f>
        <v/>
      </c>
      <c r="I14" s="433">
        <f>IF(tab_MIT[TKZ]="",0,IFERROR(ROUNDDOWN(0.25*VLOOKUP(tab_MIT[TKZ],tab_ANLAGE[],3,FALSE),2),0))</f>
        <v>0</v>
      </c>
    </row>
    <row r="15" spans="1:9" ht="16.95" customHeight="1" x14ac:dyDescent="0.3">
      <c r="A15" s="323"/>
      <c r="B15" s="16" t="str">
        <f>IF(tab_MIT[TKZ]="","",IFERROR(VLOOKUP(tab_MIT[TKZ],tab_ANLAGE[],2,FALSE),"ungültige Trägerkennziffer"))</f>
        <v/>
      </c>
      <c r="C15" s="326"/>
      <c r="D15" s="325"/>
      <c r="E15" s="300" t="str">
        <f>IF(tab_MIT[TKZ]="","",IF(tab_MIT[[#This Row],[TKZ]]=tab_HAUPT[TKZ],0,COUNTIFS(tab_SCHULEN[TKZ],tab_MIT[TKZ])))</f>
        <v/>
      </c>
      <c r="F15" s="300" t="str">
        <f>IF(tab_MIT[TKZ]="","",IF(tab_MIT[[#This Row],[TKZ]]=tab_HAUPT[TKZ],0,SUMIFS(tab_SCHULEN[SuS_21-22],tab_SCHULEN[TKZ],tab_MIT[TKZ])))</f>
        <v/>
      </c>
      <c r="G15" s="376" t="str">
        <f>IF(tab_MIT[TKZ]="","",IF(OR(tab_MIT[[#This Row],[TKZ]]=tab_HAUPT[TKZ],COUNTIF($A$14:$A15,tab_MIT[[#This Row],[TKZ]])&gt;1),0,IFERROR(ROUNDDOWN(0.25*VLOOKUP(tab_MIT[TKZ],tab_ANLAGE[],3,FALSE),2),0)))</f>
        <v/>
      </c>
      <c r="H15" s="28" t="str">
        <f>LEFT(tab_MIT[[#This Row],[TKZ]],1)</f>
        <v/>
      </c>
      <c r="I15" s="433">
        <f>IF(tab_MIT[TKZ]="",0,IFERROR(ROUNDDOWN(0.25*VLOOKUP(tab_MIT[TKZ],tab_ANLAGE[],3,FALSE),2),0))</f>
        <v>0</v>
      </c>
    </row>
    <row r="16" spans="1:9" ht="16.95" customHeight="1" x14ac:dyDescent="0.3">
      <c r="A16" s="323"/>
      <c r="B16" s="16" t="str">
        <f>IF(tab_MIT[TKZ]="","",IFERROR(VLOOKUP(tab_MIT[TKZ],tab_ANLAGE[],2,FALSE),"ungültige Trägerkennziffer"))</f>
        <v/>
      </c>
      <c r="C16" s="326"/>
      <c r="D16" s="325"/>
      <c r="E16" s="300" t="str">
        <f>IF(tab_MIT[TKZ]="","",IF(tab_MIT[[#This Row],[TKZ]]=tab_HAUPT[TKZ],0,COUNTIFS(tab_SCHULEN[TKZ],tab_MIT[TKZ])))</f>
        <v/>
      </c>
      <c r="F16" s="300" t="str">
        <f>IF(tab_MIT[TKZ]="","",IF(tab_MIT[[#This Row],[TKZ]]=tab_HAUPT[TKZ],0,SUMIFS(tab_SCHULEN[SuS_21-22],tab_SCHULEN[TKZ],tab_MIT[TKZ])))</f>
        <v/>
      </c>
      <c r="G16" s="376" t="str">
        <f>IF(tab_MIT[TKZ]="","",IF(OR(tab_MIT[[#This Row],[TKZ]]=tab_HAUPT[TKZ],COUNTIF($A$14:$A16,tab_MIT[[#This Row],[TKZ]])&gt;1),0,IFERROR(ROUNDDOWN(0.25*VLOOKUP(tab_MIT[TKZ],tab_ANLAGE[],3,FALSE),2),0)))</f>
        <v/>
      </c>
      <c r="H16" s="28" t="str">
        <f>LEFT(tab_MIT[[#This Row],[TKZ]],1)</f>
        <v/>
      </c>
      <c r="I16" s="433">
        <f>IF(tab_MIT[TKZ]="",0,IFERROR(ROUNDDOWN(0.25*VLOOKUP(tab_MIT[TKZ],tab_ANLAGE[],3,FALSE),2),0))</f>
        <v>0</v>
      </c>
    </row>
    <row r="17" spans="1:9" ht="16.95" customHeight="1" x14ac:dyDescent="0.3">
      <c r="A17" s="323"/>
      <c r="B17" s="16" t="str">
        <f>IF(tab_MIT[TKZ]="","",IFERROR(VLOOKUP(tab_MIT[TKZ],tab_ANLAGE[],2,FALSE),"ungültige Trägerkennziffer"))</f>
        <v/>
      </c>
      <c r="C17" s="326"/>
      <c r="D17" s="325"/>
      <c r="E17" s="300" t="str">
        <f>IF(tab_MIT[TKZ]="","",IF(tab_MIT[[#This Row],[TKZ]]=tab_HAUPT[TKZ],0,COUNTIFS(tab_SCHULEN[TKZ],tab_MIT[TKZ])))</f>
        <v/>
      </c>
      <c r="F17" s="300" t="str">
        <f>IF(tab_MIT[TKZ]="","",IF(tab_MIT[[#This Row],[TKZ]]=tab_HAUPT[TKZ],0,SUMIFS(tab_SCHULEN[SuS_21-22],tab_SCHULEN[TKZ],tab_MIT[TKZ])))</f>
        <v/>
      </c>
      <c r="G17" s="376" t="str">
        <f>IF(tab_MIT[TKZ]="","",IF(OR(tab_MIT[[#This Row],[TKZ]]=tab_HAUPT[TKZ],COUNTIF($A$14:$A17,tab_MIT[[#This Row],[TKZ]])&gt;1),0,IFERROR(ROUNDDOWN(0.25*VLOOKUP(tab_MIT[TKZ],tab_ANLAGE[],3,FALSE),2),0)))</f>
        <v/>
      </c>
      <c r="H17" s="28" t="str">
        <f>LEFT(tab_MIT[[#This Row],[TKZ]],1)</f>
        <v/>
      </c>
      <c r="I17" s="433">
        <f>IF(tab_MIT[TKZ]="",0,IFERROR(ROUNDDOWN(0.25*VLOOKUP(tab_MIT[TKZ],tab_ANLAGE[],3,FALSE),2),0))</f>
        <v>0</v>
      </c>
    </row>
    <row r="18" spans="1:9" ht="16.95" customHeight="1" x14ac:dyDescent="0.3">
      <c r="A18" s="323"/>
      <c r="B18" s="16" t="str">
        <f>IF(tab_MIT[TKZ]="","",IFERROR(VLOOKUP(tab_MIT[TKZ],tab_ANLAGE[],2,FALSE),"ungültige Trägerkennziffer"))</f>
        <v/>
      </c>
      <c r="C18" s="326"/>
      <c r="D18" s="325"/>
      <c r="E18" s="300" t="str">
        <f>IF(tab_MIT[TKZ]="","",IF(tab_MIT[[#This Row],[TKZ]]=tab_HAUPT[TKZ],0,COUNTIFS(tab_SCHULEN[TKZ],tab_MIT[TKZ])))</f>
        <v/>
      </c>
      <c r="F18" s="300" t="str">
        <f>IF(tab_MIT[TKZ]="","",IF(tab_MIT[[#This Row],[TKZ]]=tab_HAUPT[TKZ],0,SUMIFS(tab_SCHULEN[SuS_21-22],tab_SCHULEN[TKZ],tab_MIT[TKZ])))</f>
        <v/>
      </c>
      <c r="G18" s="376" t="str">
        <f>IF(tab_MIT[TKZ]="","",IF(OR(tab_MIT[[#This Row],[TKZ]]=tab_HAUPT[TKZ],COUNTIF($A$14:$A18,tab_MIT[[#This Row],[TKZ]])&gt;1),0,IFERROR(ROUNDDOWN(0.25*VLOOKUP(tab_MIT[TKZ],tab_ANLAGE[],3,FALSE),2),0)))</f>
        <v/>
      </c>
      <c r="H18" s="28" t="str">
        <f>LEFT(tab_MIT[[#This Row],[TKZ]],1)</f>
        <v/>
      </c>
      <c r="I18" s="433">
        <f>IF(tab_MIT[TKZ]="",0,IFERROR(ROUNDDOWN(0.25*VLOOKUP(tab_MIT[TKZ],tab_ANLAGE[],3,FALSE),2),0))</f>
        <v>0</v>
      </c>
    </row>
    <row r="19" spans="1:9" ht="16.95" customHeight="1" x14ac:dyDescent="0.3">
      <c r="A19" s="323"/>
      <c r="B19" s="16" t="str">
        <f>IF(tab_MIT[TKZ]="","",IFERROR(VLOOKUP(tab_MIT[TKZ],tab_ANLAGE[],2,FALSE),"ungültige Trägerkennziffer"))</f>
        <v/>
      </c>
      <c r="C19" s="326"/>
      <c r="D19" s="325"/>
      <c r="E19" s="300" t="str">
        <f>IF(tab_MIT[TKZ]="","",IF(tab_MIT[[#This Row],[TKZ]]=tab_HAUPT[TKZ],0,COUNTIFS(tab_SCHULEN[TKZ],tab_MIT[TKZ])))</f>
        <v/>
      </c>
      <c r="F19" s="300" t="str">
        <f>IF(tab_MIT[TKZ]="","",IF(tab_MIT[[#This Row],[TKZ]]=tab_HAUPT[TKZ],0,SUMIFS(tab_SCHULEN[SuS_21-22],tab_SCHULEN[TKZ],tab_MIT[TKZ])))</f>
        <v/>
      </c>
      <c r="G19" s="376" t="str">
        <f>IF(tab_MIT[TKZ]="","",IF(OR(tab_MIT[[#This Row],[TKZ]]=tab_HAUPT[TKZ],COUNTIF($A$14:$A19,tab_MIT[[#This Row],[TKZ]])&gt;1),0,IFERROR(ROUNDDOWN(0.25*VLOOKUP(tab_MIT[TKZ],tab_ANLAGE[],3,FALSE),2),0)))</f>
        <v/>
      </c>
      <c r="H19" s="28" t="str">
        <f>LEFT(tab_MIT[[#This Row],[TKZ]],1)</f>
        <v/>
      </c>
      <c r="I19" s="433">
        <f>IF(tab_MIT[TKZ]="",0,IFERROR(ROUNDDOWN(0.25*VLOOKUP(tab_MIT[TKZ],tab_ANLAGE[],3,FALSE),2),0))</f>
        <v>0</v>
      </c>
    </row>
    <row r="20" spans="1:9" x14ac:dyDescent="0.3">
      <c r="A20" s="323"/>
      <c r="B20" s="17" t="str">
        <f>IF(tab_MIT[TKZ]="","",IFERROR(VLOOKUP(tab_MIT[TKZ],tab_ANLAGE[],2,FALSE),"ungültige Trägerkennziffer"))</f>
        <v/>
      </c>
      <c r="C20" s="326"/>
      <c r="D20" s="326"/>
      <c r="E20" s="300" t="str">
        <f>IF(tab_MIT[TKZ]="","",IF(tab_MIT[[#This Row],[TKZ]]=tab_HAUPT[TKZ],0,COUNTIFS(tab_SCHULEN[TKZ],tab_MIT[TKZ])))</f>
        <v/>
      </c>
      <c r="F20" s="300" t="str">
        <f>IF(tab_MIT[TKZ]="","",IF(tab_MIT[[#This Row],[TKZ]]=tab_HAUPT[TKZ],0,SUMIFS(tab_SCHULEN[SuS_21-22],tab_SCHULEN[TKZ],tab_MIT[TKZ])))</f>
        <v/>
      </c>
      <c r="G20" s="376" t="str">
        <f>IF(tab_MIT[TKZ]="","",IF(OR(tab_MIT[[#This Row],[TKZ]]=tab_HAUPT[TKZ],COUNTIF($A$14:$A20,tab_MIT[[#This Row],[TKZ]])&gt;1),0,IFERROR(ROUNDDOWN(0.25*VLOOKUP(tab_MIT[TKZ],tab_ANLAGE[],3,FALSE),2),0)))</f>
        <v/>
      </c>
      <c r="H20" s="28" t="str">
        <f>LEFT(tab_MIT[[#This Row],[TKZ]],1)</f>
        <v/>
      </c>
      <c r="I20" s="433">
        <f>IF(tab_MIT[TKZ]="",0,IFERROR(ROUNDDOWN(0.25*VLOOKUP(tab_MIT[TKZ],tab_ANLAGE[],3,FALSE),2),0))</f>
        <v>0</v>
      </c>
    </row>
    <row r="21" spans="1:9" x14ac:dyDescent="0.3">
      <c r="A21" s="323"/>
      <c r="B21" s="17" t="str">
        <f>IF(tab_MIT[TKZ]="","",IFERROR(VLOOKUP(tab_MIT[TKZ],tab_ANLAGE[],2,FALSE),"ungültige Trägerkennziffer"))</f>
        <v/>
      </c>
      <c r="C21" s="326"/>
      <c r="D21" s="326"/>
      <c r="E21" s="300" t="str">
        <f>IF(tab_MIT[TKZ]="","",IF(tab_MIT[[#This Row],[TKZ]]=tab_HAUPT[TKZ],0,COUNTIFS(tab_SCHULEN[TKZ],tab_MIT[TKZ])))</f>
        <v/>
      </c>
      <c r="F21" s="300" t="str">
        <f>IF(tab_MIT[TKZ]="","",IF(tab_MIT[[#This Row],[TKZ]]=tab_HAUPT[TKZ],0,SUMIFS(tab_SCHULEN[SuS_21-22],tab_SCHULEN[TKZ],tab_MIT[TKZ])))</f>
        <v/>
      </c>
      <c r="G21" s="376" t="str">
        <f>IF(tab_MIT[TKZ]="","",IF(OR(tab_MIT[[#This Row],[TKZ]]=tab_HAUPT[TKZ],COUNTIF($A$14:$A21,tab_MIT[[#This Row],[TKZ]])&gt;1),0,IFERROR(ROUNDDOWN(0.25*VLOOKUP(tab_MIT[TKZ],tab_ANLAGE[],3,FALSE),2),0)))</f>
        <v/>
      </c>
      <c r="H21" s="28" t="str">
        <f>LEFT(tab_MIT[[#This Row],[TKZ]],1)</f>
        <v/>
      </c>
      <c r="I21" s="433">
        <f>IF(tab_MIT[TKZ]="",0,IFERROR(ROUNDDOWN(0.25*VLOOKUP(tab_MIT[TKZ],tab_ANLAGE[],3,FALSE),2),0))</f>
        <v>0</v>
      </c>
    </row>
    <row r="22" spans="1:9" x14ac:dyDescent="0.3">
      <c r="A22" s="323"/>
      <c r="B22" s="17" t="str">
        <f>IF(tab_MIT[TKZ]="","",IFERROR(VLOOKUP(tab_MIT[TKZ],tab_ANLAGE[],2,FALSE),"ungültige Trägerkennziffer"))</f>
        <v/>
      </c>
      <c r="C22" s="326"/>
      <c r="D22" s="326"/>
      <c r="E22" s="300" t="str">
        <f>IF(tab_MIT[TKZ]="","",IF(tab_MIT[[#This Row],[TKZ]]=tab_HAUPT[TKZ],0,COUNTIFS(tab_SCHULEN[TKZ],tab_MIT[TKZ])))</f>
        <v/>
      </c>
      <c r="F22" s="300" t="str">
        <f>IF(tab_MIT[TKZ]="","",IF(tab_MIT[[#This Row],[TKZ]]=tab_HAUPT[TKZ],0,SUMIFS(tab_SCHULEN[SuS_21-22],tab_SCHULEN[TKZ],tab_MIT[TKZ])))</f>
        <v/>
      </c>
      <c r="G22" s="376" t="str">
        <f>IF(tab_MIT[TKZ]="","",IF(OR(tab_MIT[[#This Row],[TKZ]]=tab_HAUPT[TKZ],COUNTIF($A$14:$A22,tab_MIT[[#This Row],[TKZ]])&gt;1),0,IFERROR(ROUNDDOWN(0.25*VLOOKUP(tab_MIT[TKZ],tab_ANLAGE[],3,FALSE),2),0)))</f>
        <v/>
      </c>
      <c r="H22" s="28" t="str">
        <f>LEFT(tab_MIT[[#This Row],[TKZ]],1)</f>
        <v/>
      </c>
      <c r="I22" s="433">
        <f>IF(tab_MIT[TKZ]="",0,IFERROR(ROUNDDOWN(0.25*VLOOKUP(tab_MIT[TKZ],tab_ANLAGE[],3,FALSE),2),0))</f>
        <v>0</v>
      </c>
    </row>
    <row r="23" spans="1:9" x14ac:dyDescent="0.3">
      <c r="A23" s="323"/>
      <c r="B23" s="17" t="str">
        <f>IF(tab_MIT[TKZ]="","",IFERROR(VLOOKUP(tab_MIT[TKZ],tab_ANLAGE[],2,FALSE),"ungültige Trägerkennziffer"))</f>
        <v/>
      </c>
      <c r="C23" s="326"/>
      <c r="D23" s="326"/>
      <c r="E23" s="300" t="str">
        <f>IF(tab_MIT[TKZ]="","",IF(tab_MIT[[#This Row],[TKZ]]=tab_HAUPT[TKZ],0,COUNTIFS(tab_SCHULEN[TKZ],tab_MIT[TKZ])))</f>
        <v/>
      </c>
      <c r="F23" s="300" t="str">
        <f>IF(tab_MIT[TKZ]="","",IF(tab_MIT[[#This Row],[TKZ]]=tab_HAUPT[TKZ],0,SUMIFS(tab_SCHULEN[SuS_21-22],tab_SCHULEN[TKZ],tab_MIT[TKZ])))</f>
        <v/>
      </c>
      <c r="G23" s="376" t="str">
        <f>IF(tab_MIT[TKZ]="","",IF(OR(tab_MIT[[#This Row],[TKZ]]=tab_HAUPT[TKZ],COUNTIF($A$14:$A23,tab_MIT[[#This Row],[TKZ]])&gt;1),0,IFERROR(ROUNDDOWN(0.25*VLOOKUP(tab_MIT[TKZ],tab_ANLAGE[],3,FALSE),2),0)))</f>
        <v/>
      </c>
      <c r="H23" s="28" t="str">
        <f>LEFT(tab_MIT[[#This Row],[TKZ]],1)</f>
        <v/>
      </c>
      <c r="I23" s="433">
        <f>IF(tab_MIT[TKZ]="",0,IFERROR(ROUNDDOWN(0.25*VLOOKUP(tab_MIT[TKZ],tab_ANLAGE[],3,FALSE),2),0))</f>
        <v>0</v>
      </c>
    </row>
    <row r="24" spans="1:9" hidden="1" x14ac:dyDescent="0.3">
      <c r="A24" s="323"/>
      <c r="B24" s="17" t="str">
        <f>IF(tab_MIT[TKZ]="","",IFERROR(VLOOKUP(tab_MIT[TKZ],tab_ANLAGE[],2,FALSE),"ungültige Trägerkennziffer"))</f>
        <v/>
      </c>
      <c r="C24" s="326"/>
      <c r="D24" s="326"/>
      <c r="E24" s="301" t="str">
        <f>IF(tab_MIT[TKZ]="","",IF(tab_MIT[[#This Row],[TKZ]]=tab_HAUPT[TKZ],0,COUNTIFS(tab_SCHULEN[TKZ],tab_MIT[TKZ])))</f>
        <v/>
      </c>
      <c r="F24" s="301" t="str">
        <f>IF(tab_MIT[TKZ]="","",IF(tab_MIT[[#This Row],[TKZ]]=tab_HAUPT[TKZ],0,SUMIFS(tab_SCHULEN[SuS_21-22],tab_SCHULEN[TKZ],tab_MIT[TKZ])))</f>
        <v/>
      </c>
      <c r="G24" s="376" t="str">
        <f>IF(tab_MIT[TKZ]="","",IF(OR(tab_MIT[[#This Row],[TKZ]]=tab_HAUPT[TKZ],COUNTIF($A$14:$A24,tab_MIT[[#This Row],[TKZ]])&gt;1),0,IFERROR(ROUNDDOWN(0.25*VLOOKUP(tab_MIT[TKZ],tab_ANLAGE[],3,FALSE),2),0)))</f>
        <v/>
      </c>
      <c r="H24" s="28" t="str">
        <f>LEFT(tab_MIT[[#This Row],[TKZ]],1)</f>
        <v/>
      </c>
      <c r="I24" s="433">
        <f>IF(tab_MIT[TKZ]="",0,IFERROR(ROUNDDOWN(0.25*VLOOKUP(tab_MIT[TKZ],tab_ANLAGE[],3,FALSE),2),0))</f>
        <v>0</v>
      </c>
    </row>
    <row r="25" spans="1:9" hidden="1" x14ac:dyDescent="0.3">
      <c r="A25" s="323"/>
      <c r="B25" s="17" t="str">
        <f>IF(tab_MIT[TKZ]="","",IFERROR(VLOOKUP(tab_MIT[TKZ],tab_ANLAGE[],2,FALSE),"ungültige Trägerkennziffer"))</f>
        <v/>
      </c>
      <c r="C25" s="326"/>
      <c r="D25" s="326"/>
      <c r="E25" s="300" t="str">
        <f>IF(tab_MIT[TKZ]="","",IF(tab_MIT[[#This Row],[TKZ]]=tab_HAUPT[TKZ],0,COUNTIFS(tab_SCHULEN[TKZ],tab_MIT[TKZ])))</f>
        <v/>
      </c>
      <c r="F25" s="300" t="str">
        <f>IF(tab_MIT[TKZ]="","",IF(tab_MIT[[#This Row],[TKZ]]=tab_HAUPT[TKZ],0,SUMIFS(tab_SCHULEN[SuS_21-22],tab_SCHULEN[TKZ],tab_MIT[TKZ])))</f>
        <v/>
      </c>
      <c r="G25" s="376" t="str">
        <f>IF(tab_MIT[TKZ]="","",IF(OR(tab_MIT[[#This Row],[TKZ]]=tab_HAUPT[TKZ],COUNTIF($A$14:$A25,tab_MIT[[#This Row],[TKZ]])&gt;1),0,IFERROR(ROUNDDOWN(0.25*VLOOKUP(tab_MIT[TKZ],tab_ANLAGE[],3,FALSE),2),0)))</f>
        <v/>
      </c>
      <c r="H25" s="28" t="str">
        <f>LEFT(tab_MIT[[#This Row],[TKZ]],1)</f>
        <v/>
      </c>
      <c r="I25" s="433">
        <f>IF(tab_MIT[TKZ]="",0,IFERROR(ROUNDDOWN(0.25*VLOOKUP(tab_MIT[TKZ],tab_ANLAGE[],3,FALSE),2),0))</f>
        <v>0</v>
      </c>
    </row>
    <row r="26" spans="1:9" hidden="1" x14ac:dyDescent="0.3">
      <c r="A26" s="323"/>
      <c r="B26" s="17" t="str">
        <f>IF(tab_MIT[TKZ]="","",IFERROR(VLOOKUP(tab_MIT[TKZ],tab_ANLAGE[],2,FALSE),"ungültige Trägerkennziffer"))</f>
        <v/>
      </c>
      <c r="C26" s="326"/>
      <c r="D26" s="326"/>
      <c r="E26" s="300" t="str">
        <f>IF(tab_MIT[TKZ]="","",IF(tab_MIT[[#This Row],[TKZ]]=tab_HAUPT[TKZ],0,COUNTIFS(tab_SCHULEN[TKZ],tab_MIT[TKZ])))</f>
        <v/>
      </c>
      <c r="F26" s="300" t="str">
        <f>IF(tab_MIT[TKZ]="","",IF(tab_MIT[[#This Row],[TKZ]]=tab_HAUPT[TKZ],0,SUMIFS(tab_SCHULEN[SuS_21-22],tab_SCHULEN[TKZ],tab_MIT[TKZ])))</f>
        <v/>
      </c>
      <c r="G26" s="376" t="str">
        <f>IF(tab_MIT[TKZ]="","",IF(OR(tab_MIT[[#This Row],[TKZ]]=tab_HAUPT[TKZ],COUNTIF($A$14:$A26,tab_MIT[[#This Row],[TKZ]])&gt;1),0,IFERROR(ROUNDDOWN(0.25*VLOOKUP(tab_MIT[TKZ],tab_ANLAGE[],3,FALSE),2),0)))</f>
        <v/>
      </c>
      <c r="H26" s="28" t="str">
        <f>LEFT(tab_MIT[[#This Row],[TKZ]],1)</f>
        <v/>
      </c>
      <c r="I26" s="433">
        <f>IF(tab_MIT[TKZ]="",0,IFERROR(ROUNDDOWN(0.25*VLOOKUP(tab_MIT[TKZ],tab_ANLAGE[],3,FALSE),2),0))</f>
        <v>0</v>
      </c>
    </row>
    <row r="27" spans="1:9" hidden="1" x14ac:dyDescent="0.3">
      <c r="A27" s="323"/>
      <c r="B27" s="17" t="str">
        <f>IF(tab_MIT[TKZ]="","",IFERROR(VLOOKUP(tab_MIT[TKZ],tab_ANLAGE[],2,FALSE),"ungültige Trägerkennziffer"))</f>
        <v/>
      </c>
      <c r="C27" s="326"/>
      <c r="D27" s="326"/>
      <c r="E27" s="300" t="str">
        <f>IF(tab_MIT[TKZ]="","",IF(tab_MIT[[#This Row],[TKZ]]=tab_HAUPT[TKZ],0,COUNTIFS(tab_SCHULEN[TKZ],tab_MIT[TKZ])))</f>
        <v/>
      </c>
      <c r="F27" s="300" t="str">
        <f>IF(tab_MIT[TKZ]="","",IF(tab_MIT[[#This Row],[TKZ]]=tab_HAUPT[TKZ],0,SUMIFS(tab_SCHULEN[SuS_21-22],tab_SCHULEN[TKZ],tab_MIT[TKZ])))</f>
        <v/>
      </c>
      <c r="G27" s="376" t="str">
        <f>IF(tab_MIT[TKZ]="","",IF(OR(tab_MIT[[#This Row],[TKZ]]=tab_HAUPT[TKZ],COUNTIF($A$14:$A27,tab_MIT[[#This Row],[TKZ]])&gt;1),0,IFERROR(ROUNDDOWN(0.25*VLOOKUP(tab_MIT[TKZ],tab_ANLAGE[],3,FALSE),2),0)))</f>
        <v/>
      </c>
      <c r="H27" s="28" t="str">
        <f>LEFT(tab_MIT[[#This Row],[TKZ]],1)</f>
        <v/>
      </c>
      <c r="I27" s="433">
        <f>IF(tab_MIT[TKZ]="",0,IFERROR(ROUNDDOWN(0.25*VLOOKUP(tab_MIT[TKZ],tab_ANLAGE[],3,FALSE),2),0))</f>
        <v>0</v>
      </c>
    </row>
    <row r="28" spans="1:9" hidden="1" x14ac:dyDescent="0.3">
      <c r="A28" s="323"/>
      <c r="B28" s="17" t="str">
        <f>IF(tab_MIT[TKZ]="","",IFERROR(VLOOKUP(tab_MIT[TKZ],tab_ANLAGE[],2,FALSE),"ungültige Trägerkennziffer"))</f>
        <v/>
      </c>
      <c r="C28" s="326"/>
      <c r="D28" s="326"/>
      <c r="E28" s="300" t="str">
        <f>IF(tab_MIT[TKZ]="","",IF(tab_MIT[[#This Row],[TKZ]]=tab_HAUPT[TKZ],0,COUNTIFS(tab_SCHULEN[TKZ],tab_MIT[TKZ])))</f>
        <v/>
      </c>
      <c r="F28" s="300" t="str">
        <f>IF(tab_MIT[TKZ]="","",IF(tab_MIT[[#This Row],[TKZ]]=tab_HAUPT[TKZ],0,SUMIFS(tab_SCHULEN[SuS_21-22],tab_SCHULEN[TKZ],tab_MIT[TKZ])))</f>
        <v/>
      </c>
      <c r="G28" s="376" t="str">
        <f>IF(tab_MIT[TKZ]="","",IF(OR(tab_MIT[[#This Row],[TKZ]]=tab_HAUPT[TKZ],COUNTIF($A$14:$A28,tab_MIT[[#This Row],[TKZ]])&gt;1),0,IFERROR(ROUNDDOWN(0.25*VLOOKUP(tab_MIT[TKZ],tab_ANLAGE[],3,FALSE),2),0)))</f>
        <v/>
      </c>
      <c r="H28" s="28" t="str">
        <f>LEFT(tab_MIT[[#This Row],[TKZ]],1)</f>
        <v/>
      </c>
      <c r="I28" s="433">
        <f>IF(tab_MIT[TKZ]="",0,IFERROR(ROUNDDOWN(0.25*VLOOKUP(tab_MIT[TKZ],tab_ANLAGE[],3,FALSE),2),0))</f>
        <v>0</v>
      </c>
    </row>
    <row r="29" spans="1:9" hidden="1" x14ac:dyDescent="0.3">
      <c r="A29" s="323"/>
      <c r="B29" s="17" t="str">
        <f>IF(tab_MIT[TKZ]="","",IFERROR(VLOOKUP(tab_MIT[TKZ],tab_ANLAGE[],2,FALSE),"ungültige Trägerkennziffer"))</f>
        <v/>
      </c>
      <c r="C29" s="326"/>
      <c r="D29" s="326"/>
      <c r="E29" s="300" t="str">
        <f>IF(tab_MIT[TKZ]="","",IF(tab_MIT[[#This Row],[TKZ]]=tab_HAUPT[TKZ],0,COUNTIFS(tab_SCHULEN[TKZ],tab_MIT[TKZ])))</f>
        <v/>
      </c>
      <c r="F29" s="300" t="str">
        <f>IF(tab_MIT[TKZ]="","",IF(tab_MIT[[#This Row],[TKZ]]=tab_HAUPT[TKZ],0,SUMIFS(tab_SCHULEN[SuS_21-22],tab_SCHULEN[TKZ],tab_MIT[TKZ])))</f>
        <v/>
      </c>
      <c r="G29" s="376" t="str">
        <f>IF(tab_MIT[TKZ]="","",IF(OR(tab_MIT[[#This Row],[TKZ]]=tab_HAUPT[TKZ],COUNTIF($A$14:$A29,tab_MIT[[#This Row],[TKZ]])&gt;1),0,IFERROR(ROUNDDOWN(0.25*VLOOKUP(tab_MIT[TKZ],tab_ANLAGE[],3,FALSE),2),0)))</f>
        <v/>
      </c>
      <c r="H29" s="28" t="str">
        <f>LEFT(tab_MIT[[#This Row],[TKZ]],1)</f>
        <v/>
      </c>
      <c r="I29" s="433">
        <f>IF(tab_MIT[TKZ]="",0,IFERROR(ROUNDDOWN(0.25*VLOOKUP(tab_MIT[TKZ],tab_ANLAGE[],3,FALSE),2),0))</f>
        <v>0</v>
      </c>
    </row>
    <row r="30" spans="1:9" hidden="1" x14ac:dyDescent="0.3">
      <c r="A30" s="323"/>
      <c r="B30" s="17" t="str">
        <f>IF(tab_MIT[TKZ]="","",IFERROR(VLOOKUP(tab_MIT[TKZ],tab_ANLAGE[],2,FALSE),"ungültige Trägerkennziffer"))</f>
        <v/>
      </c>
      <c r="C30" s="326"/>
      <c r="D30" s="326"/>
      <c r="E30" s="300" t="str">
        <f>IF(tab_MIT[TKZ]="","",IF(tab_MIT[[#This Row],[TKZ]]=tab_HAUPT[TKZ],0,COUNTIFS(tab_SCHULEN[TKZ],tab_MIT[TKZ])))</f>
        <v/>
      </c>
      <c r="F30" s="300" t="str">
        <f>IF(tab_MIT[TKZ]="","",IF(tab_MIT[[#This Row],[TKZ]]=tab_HAUPT[TKZ],0,SUMIFS(tab_SCHULEN[SuS_21-22],tab_SCHULEN[TKZ],tab_MIT[TKZ])))</f>
        <v/>
      </c>
      <c r="G30" s="376" t="str">
        <f>IF(tab_MIT[TKZ]="","",IF(OR(tab_MIT[[#This Row],[TKZ]]=tab_HAUPT[TKZ],COUNTIF($A$14:$A30,tab_MIT[[#This Row],[TKZ]])&gt;1),0,IFERROR(ROUNDDOWN(0.25*VLOOKUP(tab_MIT[TKZ],tab_ANLAGE[],3,FALSE),2),0)))</f>
        <v/>
      </c>
      <c r="H30" s="28" t="str">
        <f>LEFT(tab_MIT[[#This Row],[TKZ]],1)</f>
        <v/>
      </c>
      <c r="I30" s="433">
        <f>IF(tab_MIT[TKZ]="",0,IFERROR(ROUNDDOWN(0.25*VLOOKUP(tab_MIT[TKZ],tab_ANLAGE[],3,FALSE),2),0))</f>
        <v>0</v>
      </c>
    </row>
    <row r="31" spans="1:9" hidden="1" x14ac:dyDescent="0.3">
      <c r="A31" s="323"/>
      <c r="B31" s="17" t="str">
        <f>IF(tab_MIT[TKZ]="","",IFERROR(VLOOKUP(tab_MIT[TKZ],tab_ANLAGE[],2,FALSE),"ungültige Trägerkennziffer"))</f>
        <v/>
      </c>
      <c r="C31" s="326"/>
      <c r="D31" s="326"/>
      <c r="E31" s="300" t="str">
        <f>IF(tab_MIT[TKZ]="","",IF(tab_MIT[[#This Row],[TKZ]]=tab_HAUPT[TKZ],0,COUNTIFS(tab_SCHULEN[TKZ],tab_MIT[TKZ])))</f>
        <v/>
      </c>
      <c r="F31" s="300" t="str">
        <f>IF(tab_MIT[TKZ]="","",IF(tab_MIT[[#This Row],[TKZ]]=tab_HAUPT[TKZ],0,SUMIFS(tab_SCHULEN[SuS_21-22],tab_SCHULEN[TKZ],tab_MIT[TKZ])))</f>
        <v/>
      </c>
      <c r="G31" s="376" t="str">
        <f>IF(tab_MIT[TKZ]="","",IF(OR(tab_MIT[[#This Row],[TKZ]]=tab_HAUPT[TKZ],COUNTIF($A$14:$A31,tab_MIT[[#This Row],[TKZ]])&gt;1),0,IFERROR(ROUNDDOWN(0.25*VLOOKUP(tab_MIT[TKZ],tab_ANLAGE[],3,FALSE),2),0)))</f>
        <v/>
      </c>
      <c r="H31" s="28" t="str">
        <f>LEFT(tab_MIT[[#This Row],[TKZ]],1)</f>
        <v/>
      </c>
      <c r="I31" s="433">
        <f>IF(tab_MIT[TKZ]="",0,IFERROR(ROUNDDOWN(0.25*VLOOKUP(tab_MIT[TKZ],tab_ANLAGE[],3,FALSE),2),0))</f>
        <v>0</v>
      </c>
    </row>
    <row r="32" spans="1:9" hidden="1" x14ac:dyDescent="0.3">
      <c r="A32" s="323"/>
      <c r="B32" s="17" t="str">
        <f>IF(tab_MIT[TKZ]="","",IFERROR(VLOOKUP(tab_MIT[TKZ],tab_ANLAGE[],2,FALSE),"ungültige Trägerkennziffer"))</f>
        <v/>
      </c>
      <c r="C32" s="326"/>
      <c r="D32" s="326"/>
      <c r="E32" s="300" t="str">
        <f>IF(tab_MIT[TKZ]="","",IF(tab_MIT[[#This Row],[TKZ]]=tab_HAUPT[TKZ],0,COUNTIFS(tab_SCHULEN[TKZ],tab_MIT[TKZ])))</f>
        <v/>
      </c>
      <c r="F32" s="300" t="str">
        <f>IF(tab_MIT[TKZ]="","",IF(tab_MIT[[#This Row],[TKZ]]=tab_HAUPT[TKZ],0,SUMIFS(tab_SCHULEN[SuS_21-22],tab_SCHULEN[TKZ],tab_MIT[TKZ])))</f>
        <v/>
      </c>
      <c r="G32" s="376" t="str">
        <f>IF(tab_MIT[TKZ]="","",IF(OR(tab_MIT[[#This Row],[TKZ]]=tab_HAUPT[TKZ],COUNTIF($A$14:$A32,tab_MIT[[#This Row],[TKZ]])&gt;1),0,IFERROR(ROUNDDOWN(0.25*VLOOKUP(tab_MIT[TKZ],tab_ANLAGE[],3,FALSE),2),0)))</f>
        <v/>
      </c>
      <c r="H32" s="28" t="str">
        <f>LEFT(tab_MIT[[#This Row],[TKZ]],1)</f>
        <v/>
      </c>
      <c r="I32" s="433">
        <f>IF(tab_MIT[TKZ]="",0,IFERROR(ROUNDDOWN(0.25*VLOOKUP(tab_MIT[TKZ],tab_ANLAGE[],3,FALSE),2),0))</f>
        <v>0</v>
      </c>
    </row>
    <row r="33" spans="1:9" hidden="1" x14ac:dyDescent="0.3">
      <c r="A33" s="323"/>
      <c r="B33" s="17" t="str">
        <f>IF(tab_MIT[TKZ]="","",IFERROR(VLOOKUP(tab_MIT[TKZ],tab_ANLAGE[],2,FALSE),"ungültige Trägerkennziffer"))</f>
        <v/>
      </c>
      <c r="C33" s="326"/>
      <c r="D33" s="326"/>
      <c r="E33" s="300" t="str">
        <f>IF(tab_MIT[TKZ]="","",IF(tab_MIT[[#This Row],[TKZ]]=tab_HAUPT[TKZ],0,COUNTIFS(tab_SCHULEN[TKZ],tab_MIT[TKZ])))</f>
        <v/>
      </c>
      <c r="F33" s="300" t="str">
        <f>IF(tab_MIT[TKZ]="","",IF(tab_MIT[[#This Row],[TKZ]]=tab_HAUPT[TKZ],0,SUMIFS(tab_SCHULEN[SuS_21-22],tab_SCHULEN[TKZ],tab_MIT[TKZ])))</f>
        <v/>
      </c>
      <c r="G33" s="376" t="str">
        <f>IF(tab_MIT[TKZ]="","",IF(OR(tab_MIT[[#This Row],[TKZ]]=tab_HAUPT[TKZ],COUNTIF($A$14:$A33,tab_MIT[[#This Row],[TKZ]])&gt;1),0,IFERROR(ROUNDDOWN(0.25*VLOOKUP(tab_MIT[TKZ],tab_ANLAGE[],3,FALSE),2),0)))</f>
        <v/>
      </c>
      <c r="H33" s="28" t="str">
        <f>LEFT(tab_MIT[[#This Row],[TKZ]],1)</f>
        <v/>
      </c>
      <c r="I33" s="433">
        <f>IF(tab_MIT[TKZ]="",0,IFERROR(ROUNDDOWN(0.25*VLOOKUP(tab_MIT[TKZ],tab_ANLAGE[],3,FALSE),2),0))</f>
        <v>0</v>
      </c>
    </row>
    <row r="34" spans="1:9" hidden="1" x14ac:dyDescent="0.3">
      <c r="A34" s="323"/>
      <c r="B34" s="17" t="str">
        <f>IF(tab_MIT[TKZ]="","",IFERROR(VLOOKUP(tab_MIT[TKZ],tab_ANLAGE[],2,FALSE),"ungültige Trägerkennziffer"))</f>
        <v/>
      </c>
      <c r="C34" s="326"/>
      <c r="D34" s="326"/>
      <c r="E34" s="300" t="str">
        <f>IF(tab_MIT[TKZ]="","",IF(tab_MIT[[#This Row],[TKZ]]=tab_HAUPT[TKZ],0,COUNTIFS(tab_SCHULEN[TKZ],tab_MIT[TKZ])))</f>
        <v/>
      </c>
      <c r="F34" s="300" t="str">
        <f>IF(tab_MIT[TKZ]="","",IF(tab_MIT[[#This Row],[TKZ]]=tab_HAUPT[TKZ],0,SUMIFS(tab_SCHULEN[SuS_21-22],tab_SCHULEN[TKZ],tab_MIT[TKZ])))</f>
        <v/>
      </c>
      <c r="G34" s="376" t="str">
        <f>IF(tab_MIT[TKZ]="","",IF(OR(tab_MIT[[#This Row],[TKZ]]=tab_HAUPT[TKZ],COUNTIF($A$14:$A34,tab_MIT[[#This Row],[TKZ]])&gt;1),0,IFERROR(ROUNDDOWN(0.25*VLOOKUP(tab_MIT[TKZ],tab_ANLAGE[],3,FALSE),2),0)))</f>
        <v/>
      </c>
      <c r="H34" s="28" t="str">
        <f>LEFT(tab_MIT[[#This Row],[TKZ]],1)</f>
        <v/>
      </c>
      <c r="I34" s="433">
        <f>IF(tab_MIT[TKZ]="",0,IFERROR(ROUNDDOWN(0.25*VLOOKUP(tab_MIT[TKZ],tab_ANLAGE[],3,FALSE),2),0))</f>
        <v>0</v>
      </c>
    </row>
    <row r="35" spans="1:9" hidden="1" x14ac:dyDescent="0.3">
      <c r="A35" s="323"/>
      <c r="B35" s="17" t="str">
        <f>IF(tab_MIT[TKZ]="","",IFERROR(VLOOKUP(tab_MIT[TKZ],tab_ANLAGE[],2,FALSE),"ungültige Trägerkennziffer"))</f>
        <v/>
      </c>
      <c r="C35" s="326"/>
      <c r="D35" s="326"/>
      <c r="E35" s="301" t="str">
        <f>IF(tab_MIT[TKZ]="","",IF(tab_MIT[[#This Row],[TKZ]]=tab_HAUPT[TKZ],0,COUNTIFS(tab_SCHULEN[TKZ],tab_MIT[TKZ])))</f>
        <v/>
      </c>
      <c r="F35" s="301" t="str">
        <f>IF(tab_MIT[TKZ]="","",IF(tab_MIT[[#This Row],[TKZ]]=tab_HAUPT[TKZ],0,SUMIFS(tab_SCHULEN[SuS_21-22],tab_SCHULEN[TKZ],tab_MIT[TKZ])))</f>
        <v/>
      </c>
      <c r="G35" s="376" t="str">
        <f>IF(tab_MIT[TKZ]="","",IF(OR(tab_MIT[[#This Row],[TKZ]]=tab_HAUPT[TKZ],COUNTIF($A$14:$A35,tab_MIT[[#This Row],[TKZ]])&gt;1),0,IFERROR(ROUNDDOWN(0.25*VLOOKUP(tab_MIT[TKZ],tab_ANLAGE[],3,FALSE),2),0)))</f>
        <v/>
      </c>
      <c r="H35" s="148" t="str">
        <f>LEFT(tab_MIT[[#This Row],[TKZ]],1)</f>
        <v/>
      </c>
      <c r="I35" s="433">
        <f>IF(tab_MIT[TKZ]="",0,IFERROR(ROUNDDOWN(0.25*VLOOKUP(tab_MIT[TKZ],tab_ANLAGE[],3,FALSE),2),0))</f>
        <v>0</v>
      </c>
    </row>
    <row r="36" spans="1:9" hidden="1" x14ac:dyDescent="0.3">
      <c r="A36" s="323"/>
      <c r="B36" s="17" t="str">
        <f>IF(tab_MIT[TKZ]="","",IFERROR(VLOOKUP(tab_MIT[TKZ],tab_ANLAGE[],2,FALSE),"ungültige Trägerkennziffer"))</f>
        <v/>
      </c>
      <c r="C36" s="326"/>
      <c r="D36" s="326"/>
      <c r="E36" s="301" t="str">
        <f>IF(tab_MIT[TKZ]="","",IF(tab_MIT[[#This Row],[TKZ]]=tab_HAUPT[TKZ],0,COUNTIFS(tab_SCHULEN[TKZ],tab_MIT[TKZ])))</f>
        <v/>
      </c>
      <c r="F36" s="301" t="str">
        <f>IF(tab_MIT[TKZ]="","",IF(tab_MIT[[#This Row],[TKZ]]=tab_HAUPT[TKZ],0,SUMIFS(tab_SCHULEN[SuS_21-22],tab_SCHULEN[TKZ],tab_MIT[TKZ])))</f>
        <v/>
      </c>
      <c r="G36" s="376" t="str">
        <f>IF(tab_MIT[TKZ]="","",IF(OR(tab_MIT[[#This Row],[TKZ]]=tab_HAUPT[TKZ],COUNTIF($A$14:$A36,tab_MIT[[#This Row],[TKZ]])&gt;1),0,IFERROR(ROUNDDOWN(0.25*VLOOKUP(tab_MIT[TKZ],tab_ANLAGE[],3,FALSE),2),0)))</f>
        <v/>
      </c>
      <c r="H36" s="148" t="str">
        <f>LEFT(tab_MIT[[#This Row],[TKZ]],1)</f>
        <v/>
      </c>
      <c r="I36" s="433">
        <f>IF(tab_MIT[TKZ]="",0,IFERROR(ROUNDDOWN(0.25*VLOOKUP(tab_MIT[TKZ],tab_ANLAGE[],3,FALSE),2),0))</f>
        <v>0</v>
      </c>
    </row>
    <row r="37" spans="1:9" hidden="1" x14ac:dyDescent="0.3">
      <c r="A37" s="323"/>
      <c r="B37" s="17" t="str">
        <f>IF(tab_MIT[TKZ]="","",IFERROR(VLOOKUP(tab_MIT[TKZ],tab_ANLAGE[],2,FALSE),"ungültige Trägerkennziffer"))</f>
        <v/>
      </c>
      <c r="C37" s="326"/>
      <c r="D37" s="326"/>
      <c r="E37" s="301" t="str">
        <f>IF(tab_MIT[TKZ]="","",IF(tab_MIT[[#This Row],[TKZ]]=tab_HAUPT[TKZ],0,COUNTIFS(tab_SCHULEN[TKZ],tab_MIT[TKZ])))</f>
        <v/>
      </c>
      <c r="F37" s="301" t="str">
        <f>IF(tab_MIT[TKZ]="","",IF(tab_MIT[[#This Row],[TKZ]]=tab_HAUPT[TKZ],0,SUMIFS(tab_SCHULEN[SuS_21-22],tab_SCHULEN[TKZ],tab_MIT[TKZ])))</f>
        <v/>
      </c>
      <c r="G37" s="376" t="str">
        <f>IF(tab_MIT[TKZ]="","",IF(OR(tab_MIT[[#This Row],[TKZ]]=tab_HAUPT[TKZ],COUNTIF($A$14:$A37,tab_MIT[[#This Row],[TKZ]])&gt;1),0,IFERROR(ROUNDDOWN(0.25*VLOOKUP(tab_MIT[TKZ],tab_ANLAGE[],3,FALSE),2),0)))</f>
        <v/>
      </c>
      <c r="H37" s="148" t="str">
        <f>LEFT(tab_MIT[[#This Row],[TKZ]],1)</f>
        <v/>
      </c>
      <c r="I37" s="433">
        <f>IF(tab_MIT[TKZ]="",0,IFERROR(ROUNDDOWN(0.25*VLOOKUP(tab_MIT[TKZ],tab_ANLAGE[],3,FALSE),2),0))</f>
        <v>0</v>
      </c>
    </row>
    <row r="38" spans="1:9" hidden="1" x14ac:dyDescent="0.3">
      <c r="A38" s="323"/>
      <c r="B38" s="17" t="str">
        <f>IF(tab_MIT[TKZ]="","",IFERROR(VLOOKUP(tab_MIT[TKZ],tab_ANLAGE[],2,FALSE),"ungültige Trägerkennziffer"))</f>
        <v/>
      </c>
      <c r="C38" s="326"/>
      <c r="D38" s="326"/>
      <c r="E38" s="301" t="str">
        <f>IF(tab_MIT[TKZ]="","",IF(tab_MIT[[#This Row],[TKZ]]=tab_HAUPT[TKZ],0,COUNTIFS(tab_SCHULEN[TKZ],tab_MIT[TKZ])))</f>
        <v/>
      </c>
      <c r="F38" s="301" t="str">
        <f>IF(tab_MIT[TKZ]="","",IF(tab_MIT[[#This Row],[TKZ]]=tab_HAUPT[TKZ],0,SUMIFS(tab_SCHULEN[SuS_21-22],tab_SCHULEN[TKZ],tab_MIT[TKZ])))</f>
        <v/>
      </c>
      <c r="G38" s="376" t="str">
        <f>IF(tab_MIT[TKZ]="","",IF(OR(tab_MIT[[#This Row],[TKZ]]=tab_HAUPT[TKZ],COUNTIF($A$14:$A38,tab_MIT[[#This Row],[TKZ]])&gt;1),0,IFERROR(ROUNDDOWN(0.25*VLOOKUP(tab_MIT[TKZ],tab_ANLAGE[],3,FALSE),2),0)))</f>
        <v/>
      </c>
      <c r="H38" s="148" t="str">
        <f>LEFT(tab_MIT[[#This Row],[TKZ]],1)</f>
        <v/>
      </c>
      <c r="I38" s="433">
        <f>IF(tab_MIT[TKZ]="",0,IFERROR(ROUNDDOWN(0.25*VLOOKUP(tab_MIT[TKZ],tab_ANLAGE[],3,FALSE),2),0))</f>
        <v>0</v>
      </c>
    </row>
    <row r="39" spans="1:9" hidden="1" x14ac:dyDescent="0.3">
      <c r="A39" s="323"/>
      <c r="B39" s="17" t="str">
        <f>IF(tab_MIT[TKZ]="","",IFERROR(VLOOKUP(tab_MIT[TKZ],tab_ANLAGE[],2,FALSE),"ungültige Trägerkennziffer"))</f>
        <v/>
      </c>
      <c r="C39" s="326"/>
      <c r="D39" s="326"/>
      <c r="E39" s="301" t="str">
        <f>IF(tab_MIT[TKZ]="","",IF(tab_MIT[[#This Row],[TKZ]]=tab_HAUPT[TKZ],0,COUNTIFS(tab_SCHULEN[TKZ],tab_MIT[TKZ])))</f>
        <v/>
      </c>
      <c r="F39" s="301" t="str">
        <f>IF(tab_MIT[TKZ]="","",IF(tab_MIT[[#This Row],[TKZ]]=tab_HAUPT[TKZ],0,SUMIFS(tab_SCHULEN[SuS_21-22],tab_SCHULEN[TKZ],tab_MIT[TKZ])))</f>
        <v/>
      </c>
      <c r="G39" s="376" t="str">
        <f>IF(tab_MIT[TKZ]="","",IF(OR(tab_MIT[[#This Row],[TKZ]]=tab_HAUPT[TKZ],COUNTIF($A$14:$A39,tab_MIT[[#This Row],[TKZ]])&gt;1),0,IFERROR(ROUNDDOWN(0.25*VLOOKUP(tab_MIT[TKZ],tab_ANLAGE[],3,FALSE),2),0)))</f>
        <v/>
      </c>
      <c r="H39" s="148" t="str">
        <f>LEFT(tab_MIT[[#This Row],[TKZ]],1)</f>
        <v/>
      </c>
      <c r="I39" s="433">
        <f>IF(tab_MIT[TKZ]="",0,IFERROR(ROUNDDOWN(0.25*VLOOKUP(tab_MIT[TKZ],tab_ANLAGE[],3,FALSE),2),0))</f>
        <v>0</v>
      </c>
    </row>
    <row r="40" spans="1:9" hidden="1" x14ac:dyDescent="0.3">
      <c r="A40" s="323"/>
      <c r="B40" s="17" t="str">
        <f>IF(tab_MIT[TKZ]="","",IFERROR(VLOOKUP(tab_MIT[TKZ],tab_ANLAGE[],2,FALSE),"ungültige Trägerkennziffer"))</f>
        <v/>
      </c>
      <c r="C40" s="326"/>
      <c r="D40" s="326"/>
      <c r="E40" s="301" t="str">
        <f>IF(tab_MIT[TKZ]="","",IF(tab_MIT[[#This Row],[TKZ]]=tab_HAUPT[TKZ],0,COUNTIFS(tab_SCHULEN[TKZ],tab_MIT[TKZ])))</f>
        <v/>
      </c>
      <c r="F40" s="301" t="str">
        <f>IF(tab_MIT[TKZ]="","",IF(tab_MIT[[#This Row],[TKZ]]=tab_HAUPT[TKZ],0,SUMIFS(tab_SCHULEN[SuS_21-22],tab_SCHULEN[TKZ],tab_MIT[TKZ])))</f>
        <v/>
      </c>
      <c r="G40" s="376" t="str">
        <f>IF(tab_MIT[TKZ]="","",IF(OR(tab_MIT[[#This Row],[TKZ]]=tab_HAUPT[TKZ],COUNTIF($A$14:$A40,tab_MIT[[#This Row],[TKZ]])&gt;1),0,IFERROR(ROUNDDOWN(0.25*VLOOKUP(tab_MIT[TKZ],tab_ANLAGE[],3,FALSE),2),0)))</f>
        <v/>
      </c>
      <c r="H40" s="148" t="str">
        <f>LEFT(tab_MIT[[#This Row],[TKZ]],1)</f>
        <v/>
      </c>
      <c r="I40" s="433">
        <f>IF(tab_MIT[TKZ]="",0,IFERROR(ROUNDDOWN(0.25*VLOOKUP(tab_MIT[TKZ],tab_ANLAGE[],3,FALSE),2),0))</f>
        <v>0</v>
      </c>
    </row>
    <row r="41" spans="1:9" hidden="1" x14ac:dyDescent="0.3">
      <c r="A41" s="323"/>
      <c r="B41" s="17" t="str">
        <f>IF(tab_MIT[TKZ]="","",IFERROR(VLOOKUP(tab_MIT[TKZ],tab_ANLAGE[],2,FALSE),"ungültige Trägerkennziffer"))</f>
        <v/>
      </c>
      <c r="C41" s="326"/>
      <c r="D41" s="326"/>
      <c r="E41" s="301" t="str">
        <f>IF(tab_MIT[TKZ]="","",IF(tab_MIT[[#This Row],[TKZ]]=tab_HAUPT[TKZ],0,COUNTIFS(tab_SCHULEN[TKZ],tab_MIT[TKZ])))</f>
        <v/>
      </c>
      <c r="F41" s="301" t="str">
        <f>IF(tab_MIT[TKZ]="","",IF(tab_MIT[[#This Row],[TKZ]]=tab_HAUPT[TKZ],0,SUMIFS(tab_SCHULEN[SuS_21-22],tab_SCHULEN[TKZ],tab_MIT[TKZ])))</f>
        <v/>
      </c>
      <c r="G41" s="376" t="str">
        <f>IF(tab_MIT[TKZ]="","",IF(OR(tab_MIT[[#This Row],[TKZ]]=tab_HAUPT[TKZ],COUNTIF($A$14:$A41,tab_MIT[[#This Row],[TKZ]])&gt;1),0,IFERROR(ROUNDDOWN(0.25*VLOOKUP(tab_MIT[TKZ],tab_ANLAGE[],3,FALSE),2),0)))</f>
        <v/>
      </c>
      <c r="H41" s="148" t="str">
        <f>LEFT(tab_MIT[[#This Row],[TKZ]],1)</f>
        <v/>
      </c>
      <c r="I41" s="433">
        <f>IF(tab_MIT[TKZ]="",0,IFERROR(ROUNDDOWN(0.25*VLOOKUP(tab_MIT[TKZ],tab_ANLAGE[],3,FALSE),2),0))</f>
        <v>0</v>
      </c>
    </row>
    <row r="42" spans="1:9" hidden="1" x14ac:dyDescent="0.3">
      <c r="A42" s="323"/>
      <c r="B42" s="17" t="str">
        <f>IF(tab_MIT[TKZ]="","",IFERROR(VLOOKUP(tab_MIT[TKZ],tab_ANLAGE[],2,FALSE),"ungültige Trägerkennziffer"))</f>
        <v/>
      </c>
      <c r="C42" s="326"/>
      <c r="D42" s="326"/>
      <c r="E42" s="300" t="str">
        <f>IF(tab_MIT[TKZ]="","",IF(tab_MIT[[#This Row],[TKZ]]=tab_HAUPT[TKZ],0,COUNTIFS(tab_SCHULEN[TKZ],tab_MIT[TKZ])))</f>
        <v/>
      </c>
      <c r="F42" s="300" t="str">
        <f>IF(tab_MIT[TKZ]="","",IF(tab_MIT[[#This Row],[TKZ]]=tab_HAUPT[TKZ],0,SUMIFS(tab_SCHULEN[SuS_21-22],tab_SCHULEN[TKZ],tab_MIT[TKZ])))</f>
        <v/>
      </c>
      <c r="G42" s="376" t="str">
        <f>IF(tab_MIT[TKZ]="","",IF(OR(tab_MIT[[#This Row],[TKZ]]=tab_HAUPT[TKZ],COUNTIF($A$14:$A42,tab_MIT[[#This Row],[TKZ]])&gt;1),0,IFERROR(ROUNDDOWN(0.25*VLOOKUP(tab_MIT[TKZ],tab_ANLAGE[],3,FALSE),2),0)))</f>
        <v/>
      </c>
      <c r="H42" s="28" t="str">
        <f>LEFT(tab_MIT[[#This Row],[TKZ]],1)</f>
        <v/>
      </c>
      <c r="I42" s="433">
        <f>IF(tab_MIT[TKZ]="",0,IFERROR(ROUNDDOWN(0.25*VLOOKUP(tab_MIT[TKZ],tab_ANLAGE[],3,FALSE),2),0))</f>
        <v>0</v>
      </c>
    </row>
    <row r="43" spans="1:9" hidden="1" x14ac:dyDescent="0.3">
      <c r="A43" s="323"/>
      <c r="B43" s="17" t="str">
        <f>IF(tab_MIT[TKZ]="","",IFERROR(VLOOKUP(tab_MIT[TKZ],tab_ANLAGE[],2,FALSE),"ungültige Trägerkennziffer"))</f>
        <v/>
      </c>
      <c r="C43" s="326"/>
      <c r="D43" s="326"/>
      <c r="E43" s="300" t="str">
        <f>IF(tab_MIT[TKZ]="","",IF(tab_MIT[[#This Row],[TKZ]]=tab_HAUPT[TKZ],0,COUNTIFS(tab_SCHULEN[TKZ],tab_MIT[TKZ])))</f>
        <v/>
      </c>
      <c r="F43" s="300" t="str">
        <f>IF(tab_MIT[TKZ]="","",IF(tab_MIT[[#This Row],[TKZ]]=tab_HAUPT[TKZ],0,SUMIFS(tab_SCHULEN[SuS_21-22],tab_SCHULEN[TKZ],tab_MIT[TKZ])))</f>
        <v/>
      </c>
      <c r="G43" s="376" t="str">
        <f>IF(tab_MIT[TKZ]="","",IF(OR(tab_MIT[[#This Row],[TKZ]]=tab_HAUPT[TKZ],COUNTIF($A$14:$A43,tab_MIT[[#This Row],[TKZ]])&gt;1),0,IFERROR(ROUNDDOWN(0.25*VLOOKUP(tab_MIT[TKZ],tab_ANLAGE[],3,FALSE),2),0)))</f>
        <v/>
      </c>
      <c r="H43" s="28" t="str">
        <f>LEFT(tab_MIT[[#This Row],[TKZ]],1)</f>
        <v/>
      </c>
      <c r="I43" s="433">
        <f>IF(tab_MIT[TKZ]="",0,IFERROR(ROUNDDOWN(0.25*VLOOKUP(tab_MIT[TKZ],tab_ANLAGE[],3,FALSE),2),0))</f>
        <v>0</v>
      </c>
    </row>
    <row r="44" spans="1:9" hidden="1" x14ac:dyDescent="0.3">
      <c r="A44" s="323"/>
      <c r="B44" s="17" t="str">
        <f>IF(tab_MIT[TKZ]="","",IFERROR(VLOOKUP(tab_MIT[TKZ],tab_ANLAGE[],2,FALSE),"ungültige Trägerkennziffer"))</f>
        <v/>
      </c>
      <c r="C44" s="326"/>
      <c r="D44" s="326"/>
      <c r="E44" s="300" t="str">
        <f>IF(tab_MIT[TKZ]="","",IF(tab_MIT[[#This Row],[TKZ]]=tab_HAUPT[TKZ],0,COUNTIFS(tab_SCHULEN[TKZ],tab_MIT[TKZ])))</f>
        <v/>
      </c>
      <c r="F44" s="300" t="str">
        <f>IF(tab_MIT[TKZ]="","",IF(tab_MIT[[#This Row],[TKZ]]=tab_HAUPT[TKZ],0,SUMIFS(tab_SCHULEN[SuS_21-22],tab_SCHULEN[TKZ],tab_MIT[TKZ])))</f>
        <v/>
      </c>
      <c r="G44" s="376" t="str">
        <f>IF(tab_MIT[TKZ]="","",IF(OR(tab_MIT[[#This Row],[TKZ]]=tab_HAUPT[TKZ],COUNTIF($A$14:$A44,tab_MIT[[#This Row],[TKZ]])&gt;1),0,IFERROR(ROUNDDOWN(0.25*VLOOKUP(tab_MIT[TKZ],tab_ANLAGE[],3,FALSE),2),0)))</f>
        <v/>
      </c>
      <c r="H44" s="28" t="str">
        <f>LEFT(tab_MIT[[#This Row],[TKZ]],1)</f>
        <v/>
      </c>
      <c r="I44" s="433">
        <f>IF(tab_MIT[TKZ]="",0,IFERROR(ROUNDDOWN(0.25*VLOOKUP(tab_MIT[TKZ],tab_ANLAGE[],3,FALSE),2),0))</f>
        <v>0</v>
      </c>
    </row>
    <row r="45" spans="1:9" hidden="1" x14ac:dyDescent="0.3">
      <c r="A45" s="323"/>
      <c r="B45" s="17" t="str">
        <f>IF(tab_MIT[TKZ]="","",IFERROR(VLOOKUP(tab_MIT[TKZ],tab_ANLAGE[],2,FALSE),"ungültige Trägerkennziffer"))</f>
        <v/>
      </c>
      <c r="C45" s="326"/>
      <c r="D45" s="326"/>
      <c r="E45" s="300" t="str">
        <f>IF(tab_MIT[TKZ]="","",IF(tab_MIT[[#This Row],[TKZ]]=tab_HAUPT[TKZ],0,COUNTIFS(tab_SCHULEN[TKZ],tab_MIT[TKZ])))</f>
        <v/>
      </c>
      <c r="F45" s="300" t="str">
        <f>IF(tab_MIT[TKZ]="","",IF(tab_MIT[[#This Row],[TKZ]]=tab_HAUPT[TKZ],0,SUMIFS(tab_SCHULEN[SuS_21-22],tab_SCHULEN[TKZ],tab_MIT[TKZ])))</f>
        <v/>
      </c>
      <c r="G45" s="376" t="str">
        <f>IF(tab_MIT[TKZ]="","",IF(OR(tab_MIT[[#This Row],[TKZ]]=tab_HAUPT[TKZ],COUNTIF($A$14:$A45,tab_MIT[[#This Row],[TKZ]])&gt;1),0,IFERROR(ROUNDDOWN(0.25*VLOOKUP(tab_MIT[TKZ],tab_ANLAGE[],3,FALSE),2),0)))</f>
        <v/>
      </c>
      <c r="H45" s="28" t="str">
        <f>LEFT(tab_MIT[[#This Row],[TKZ]],1)</f>
        <v/>
      </c>
      <c r="I45" s="433">
        <f>IF(tab_MIT[TKZ]="",0,IFERROR(ROUNDDOWN(0.25*VLOOKUP(tab_MIT[TKZ],tab_ANLAGE[],3,FALSE),2),0))</f>
        <v>0</v>
      </c>
    </row>
    <row r="46" spans="1:9" hidden="1" x14ac:dyDescent="0.3">
      <c r="A46" s="323"/>
      <c r="B46" s="17" t="str">
        <f>IF(tab_MIT[TKZ]="","",IFERROR(VLOOKUP(tab_MIT[TKZ],tab_ANLAGE[],2,FALSE),"ungültige Trägerkennziffer"))</f>
        <v/>
      </c>
      <c r="C46" s="326"/>
      <c r="D46" s="326"/>
      <c r="E46" s="300" t="str">
        <f>IF(tab_MIT[TKZ]="","",IF(tab_MIT[[#This Row],[TKZ]]=tab_HAUPT[TKZ],0,COUNTIFS(tab_SCHULEN[TKZ],tab_MIT[TKZ])))</f>
        <v/>
      </c>
      <c r="F46" s="300" t="str">
        <f>IF(tab_MIT[TKZ]="","",IF(tab_MIT[[#This Row],[TKZ]]=tab_HAUPT[TKZ],0,SUMIFS(tab_SCHULEN[SuS_21-22],tab_SCHULEN[TKZ],tab_MIT[TKZ])))</f>
        <v/>
      </c>
      <c r="G46" s="376" t="str">
        <f>IF(tab_MIT[TKZ]="","",IF(OR(tab_MIT[[#This Row],[TKZ]]=tab_HAUPT[TKZ],COUNTIF($A$14:$A46,tab_MIT[[#This Row],[TKZ]])&gt;1),0,IFERROR(ROUNDDOWN(0.25*VLOOKUP(tab_MIT[TKZ],tab_ANLAGE[],3,FALSE),2),0)))</f>
        <v/>
      </c>
      <c r="H46" s="28" t="str">
        <f>LEFT(tab_MIT[[#This Row],[TKZ]],1)</f>
        <v/>
      </c>
      <c r="I46" s="433">
        <f>IF(tab_MIT[TKZ]="",0,IFERROR(ROUNDDOWN(0.25*VLOOKUP(tab_MIT[TKZ],tab_ANLAGE[],3,FALSE),2),0))</f>
        <v>0</v>
      </c>
    </row>
    <row r="47" spans="1:9" hidden="1" x14ac:dyDescent="0.3">
      <c r="A47" s="323"/>
      <c r="B47" s="17" t="str">
        <f>IF(tab_MIT[TKZ]="","",IFERROR(VLOOKUP(tab_MIT[TKZ],tab_ANLAGE[],2,FALSE),"ungültige Trägerkennziffer"))</f>
        <v/>
      </c>
      <c r="C47" s="326"/>
      <c r="D47" s="326"/>
      <c r="E47" s="300" t="str">
        <f>IF(tab_MIT[TKZ]="","",IF(tab_MIT[[#This Row],[TKZ]]=tab_HAUPT[TKZ],0,COUNTIFS(tab_SCHULEN[TKZ],tab_MIT[TKZ])))</f>
        <v/>
      </c>
      <c r="F47" s="300" t="str">
        <f>IF(tab_MIT[TKZ]="","",IF(tab_MIT[[#This Row],[TKZ]]=tab_HAUPT[TKZ],0,SUMIFS(tab_SCHULEN[SuS_21-22],tab_SCHULEN[TKZ],tab_MIT[TKZ])))</f>
        <v/>
      </c>
      <c r="G47" s="376" t="str">
        <f>IF(tab_MIT[TKZ]="","",IF(OR(tab_MIT[[#This Row],[TKZ]]=tab_HAUPT[TKZ],COUNTIF($A$14:$A47,tab_MIT[[#This Row],[TKZ]])&gt;1),0,IFERROR(ROUNDDOWN(0.25*VLOOKUP(tab_MIT[TKZ],tab_ANLAGE[],3,FALSE),2),0)))</f>
        <v/>
      </c>
      <c r="H47" s="28" t="str">
        <f>LEFT(tab_MIT[[#This Row],[TKZ]],1)</f>
        <v/>
      </c>
      <c r="I47" s="433">
        <f>IF(tab_MIT[TKZ]="",0,IFERROR(ROUNDDOWN(0.25*VLOOKUP(tab_MIT[TKZ],tab_ANLAGE[],3,FALSE),2),0))</f>
        <v>0</v>
      </c>
    </row>
    <row r="48" spans="1:9" hidden="1" x14ac:dyDescent="0.3">
      <c r="A48" s="323"/>
      <c r="B48" s="17" t="str">
        <f>IF(tab_MIT[TKZ]="","",IFERROR(VLOOKUP(tab_MIT[TKZ],tab_ANLAGE[],2,FALSE),"ungültige Trägerkennziffer"))</f>
        <v/>
      </c>
      <c r="C48" s="326"/>
      <c r="D48" s="326"/>
      <c r="E48" s="301" t="str">
        <f>IF(tab_MIT[TKZ]="","",IF(tab_MIT[[#This Row],[TKZ]]=tab_HAUPT[TKZ],0,COUNTIFS(tab_SCHULEN[TKZ],tab_MIT[TKZ])))</f>
        <v/>
      </c>
      <c r="F48" s="301" t="str">
        <f>IF(tab_MIT[TKZ]="","",IF(tab_MIT[[#This Row],[TKZ]]=tab_HAUPT[TKZ],0,SUMIFS(tab_SCHULEN[SuS_21-22],tab_SCHULEN[TKZ],tab_MIT[TKZ])))</f>
        <v/>
      </c>
      <c r="G48" s="376" t="str">
        <f>IF(tab_MIT[TKZ]="","",IF(OR(tab_MIT[[#This Row],[TKZ]]=tab_HAUPT[TKZ],COUNTIF($A$14:$A48,tab_MIT[[#This Row],[TKZ]])&gt;1),0,IFERROR(ROUNDDOWN(0.25*VLOOKUP(tab_MIT[TKZ],tab_ANLAGE[],3,FALSE),2),0)))</f>
        <v/>
      </c>
      <c r="H48" s="148" t="str">
        <f>LEFT(tab_MIT[[#This Row],[TKZ]],1)</f>
        <v/>
      </c>
      <c r="I48" s="433">
        <f>IF(tab_MIT[TKZ]="",0,IFERROR(ROUNDDOWN(0.25*VLOOKUP(tab_MIT[TKZ],tab_ANLAGE[],3,FALSE),2),0))</f>
        <v>0</v>
      </c>
    </row>
    <row r="49" spans="1:9" hidden="1" x14ac:dyDescent="0.3">
      <c r="A49" s="323"/>
      <c r="B49" s="17" t="str">
        <f>IF(tab_MIT[TKZ]="","",IFERROR(VLOOKUP(tab_MIT[TKZ],tab_ANLAGE[],2,FALSE),"ungültige Trägerkennziffer"))</f>
        <v/>
      </c>
      <c r="C49" s="326"/>
      <c r="D49" s="326"/>
      <c r="E49" s="301" t="str">
        <f>IF(tab_MIT[TKZ]="","",IF(tab_MIT[[#This Row],[TKZ]]=tab_HAUPT[TKZ],0,COUNTIFS(tab_SCHULEN[TKZ],tab_MIT[TKZ])))</f>
        <v/>
      </c>
      <c r="F49" s="301" t="str">
        <f>IF(tab_MIT[TKZ]="","",IF(tab_MIT[[#This Row],[TKZ]]=tab_HAUPT[TKZ],0,SUMIFS(tab_SCHULEN[SuS_21-22],tab_SCHULEN[TKZ],tab_MIT[TKZ])))</f>
        <v/>
      </c>
      <c r="G49" s="376" t="str">
        <f>IF(tab_MIT[TKZ]="","",IF(OR(tab_MIT[[#This Row],[TKZ]]=tab_HAUPT[TKZ],COUNTIF($A$14:$A49,tab_MIT[[#This Row],[TKZ]])&gt;1),0,IFERROR(ROUNDDOWN(0.25*VLOOKUP(tab_MIT[TKZ],tab_ANLAGE[],3,FALSE),2),0)))</f>
        <v/>
      </c>
      <c r="H49" s="148" t="str">
        <f>LEFT(tab_MIT[[#This Row],[TKZ]],1)</f>
        <v/>
      </c>
      <c r="I49" s="433">
        <f>IF(tab_MIT[TKZ]="",0,IFERROR(ROUNDDOWN(0.25*VLOOKUP(tab_MIT[TKZ],tab_ANLAGE[],3,FALSE),2),0))</f>
        <v>0</v>
      </c>
    </row>
    <row r="50" spans="1:9" hidden="1" x14ac:dyDescent="0.3">
      <c r="A50" s="323"/>
      <c r="B50" s="17" t="str">
        <f>IF(tab_MIT[TKZ]="","",IFERROR(VLOOKUP(tab_MIT[TKZ],tab_ANLAGE[],2,FALSE),"ungültige Trägerkennziffer"))</f>
        <v/>
      </c>
      <c r="C50" s="326"/>
      <c r="D50" s="326"/>
      <c r="E50" s="301" t="str">
        <f>IF(tab_MIT[TKZ]="","",IF(tab_MIT[[#This Row],[TKZ]]=tab_HAUPT[TKZ],0,COUNTIFS(tab_SCHULEN[TKZ],tab_MIT[TKZ])))</f>
        <v/>
      </c>
      <c r="F50" s="301" t="str">
        <f>IF(tab_MIT[TKZ]="","",IF(tab_MIT[[#This Row],[TKZ]]=tab_HAUPT[TKZ],0,SUMIFS(tab_SCHULEN[SuS_21-22],tab_SCHULEN[TKZ],tab_MIT[TKZ])))</f>
        <v/>
      </c>
      <c r="G50" s="376" t="str">
        <f>IF(tab_MIT[TKZ]="","",IF(OR(tab_MIT[[#This Row],[TKZ]]=tab_HAUPT[TKZ],COUNTIF($A$14:$A50,tab_MIT[[#This Row],[TKZ]])&gt;1),0,IFERROR(ROUNDDOWN(0.25*VLOOKUP(tab_MIT[TKZ],tab_ANLAGE[],3,FALSE),2),0)))</f>
        <v/>
      </c>
      <c r="H50" s="148" t="str">
        <f>LEFT(tab_MIT[[#This Row],[TKZ]],1)</f>
        <v/>
      </c>
      <c r="I50" s="433">
        <f>IF(tab_MIT[TKZ]="",0,IFERROR(ROUNDDOWN(0.25*VLOOKUP(tab_MIT[TKZ],tab_ANLAGE[],3,FALSE),2),0))</f>
        <v>0</v>
      </c>
    </row>
    <row r="51" spans="1:9" hidden="1" x14ac:dyDescent="0.3">
      <c r="A51" s="323"/>
      <c r="B51" s="17" t="str">
        <f>IF(tab_MIT[TKZ]="","",IFERROR(VLOOKUP(tab_MIT[TKZ],tab_ANLAGE[],2,FALSE),"ungültige Trägerkennziffer"))</f>
        <v/>
      </c>
      <c r="C51" s="326"/>
      <c r="D51" s="326"/>
      <c r="E51" s="301" t="str">
        <f>IF(tab_MIT[TKZ]="","",IF(tab_MIT[[#This Row],[TKZ]]=tab_HAUPT[TKZ],0,COUNTIFS(tab_SCHULEN[TKZ],tab_MIT[TKZ])))</f>
        <v/>
      </c>
      <c r="F51" s="301" t="str">
        <f>IF(tab_MIT[TKZ]="","",IF(tab_MIT[[#This Row],[TKZ]]=tab_HAUPT[TKZ],0,SUMIFS(tab_SCHULEN[SuS_21-22],tab_SCHULEN[TKZ],tab_MIT[TKZ])))</f>
        <v/>
      </c>
      <c r="G51" s="376" t="str">
        <f>IF(tab_MIT[TKZ]="","",IF(OR(tab_MIT[[#This Row],[TKZ]]=tab_HAUPT[TKZ],COUNTIF($A$14:$A51,tab_MIT[[#This Row],[TKZ]])&gt;1),0,IFERROR(ROUNDDOWN(0.25*VLOOKUP(tab_MIT[TKZ],tab_ANLAGE[],3,FALSE),2),0)))</f>
        <v/>
      </c>
      <c r="H51" s="148" t="str">
        <f>LEFT(tab_MIT[[#This Row],[TKZ]],1)</f>
        <v/>
      </c>
      <c r="I51" s="433">
        <f>IF(tab_MIT[TKZ]="",0,IFERROR(ROUNDDOWN(0.25*VLOOKUP(tab_MIT[TKZ],tab_ANLAGE[],3,FALSE),2),0))</f>
        <v>0</v>
      </c>
    </row>
    <row r="52" spans="1:9" hidden="1" x14ac:dyDescent="0.3">
      <c r="A52" s="323"/>
      <c r="B52" s="17" t="str">
        <f>IF(tab_MIT[TKZ]="","",IFERROR(VLOOKUP(tab_MIT[TKZ],tab_ANLAGE[],2,FALSE),"ungültige Trägerkennziffer"))</f>
        <v/>
      </c>
      <c r="C52" s="326"/>
      <c r="D52" s="326"/>
      <c r="E52" s="301" t="str">
        <f>IF(tab_MIT[TKZ]="","",IF(tab_MIT[[#This Row],[TKZ]]=tab_HAUPT[TKZ],0,COUNTIFS(tab_SCHULEN[TKZ],tab_MIT[TKZ])))</f>
        <v/>
      </c>
      <c r="F52" s="301" t="str">
        <f>IF(tab_MIT[TKZ]="","",IF(tab_MIT[[#This Row],[TKZ]]=tab_HAUPT[TKZ],0,SUMIFS(tab_SCHULEN[SuS_21-22],tab_SCHULEN[TKZ],tab_MIT[TKZ])))</f>
        <v/>
      </c>
      <c r="G52" s="376" t="str">
        <f>IF(tab_MIT[TKZ]="","",IF(OR(tab_MIT[[#This Row],[TKZ]]=tab_HAUPT[TKZ],COUNTIF($A$14:$A52,tab_MIT[[#This Row],[TKZ]])&gt;1),0,IFERROR(ROUNDDOWN(0.25*VLOOKUP(tab_MIT[TKZ],tab_ANLAGE[],3,FALSE),2),0)))</f>
        <v/>
      </c>
      <c r="H52" s="148" t="str">
        <f>LEFT(tab_MIT[[#This Row],[TKZ]],1)</f>
        <v/>
      </c>
      <c r="I52" s="433">
        <f>IF(tab_MIT[TKZ]="",0,IFERROR(ROUNDDOWN(0.25*VLOOKUP(tab_MIT[TKZ],tab_ANLAGE[],3,FALSE),2),0))</f>
        <v>0</v>
      </c>
    </row>
    <row r="53" spans="1:9" hidden="1" x14ac:dyDescent="0.3">
      <c r="A53" s="323"/>
      <c r="B53" s="17" t="str">
        <f>IF(tab_MIT[TKZ]="","",IFERROR(VLOOKUP(tab_MIT[TKZ],tab_ANLAGE[],2,FALSE),"ungültige Trägerkennziffer"))</f>
        <v/>
      </c>
      <c r="C53" s="326"/>
      <c r="D53" s="326"/>
      <c r="E53" s="301" t="str">
        <f>IF(tab_MIT[TKZ]="","",IF(tab_MIT[[#This Row],[TKZ]]=tab_HAUPT[TKZ],0,COUNTIFS(tab_SCHULEN[TKZ],tab_MIT[TKZ])))</f>
        <v/>
      </c>
      <c r="F53" s="301" t="str">
        <f>IF(tab_MIT[TKZ]="","",IF(tab_MIT[[#This Row],[TKZ]]=tab_HAUPT[TKZ],0,SUMIFS(tab_SCHULEN[SuS_21-22],tab_SCHULEN[TKZ],tab_MIT[TKZ])))</f>
        <v/>
      </c>
      <c r="G53" s="376" t="str">
        <f>IF(tab_MIT[TKZ]="","",IF(OR(tab_MIT[[#This Row],[TKZ]]=tab_HAUPT[TKZ],COUNTIF($A$14:$A53,tab_MIT[[#This Row],[TKZ]])&gt;1),0,IFERROR(ROUNDDOWN(0.25*VLOOKUP(tab_MIT[TKZ],tab_ANLAGE[],3,FALSE),2),0)))</f>
        <v/>
      </c>
      <c r="H53" s="148" t="str">
        <f>LEFT(tab_MIT[[#This Row],[TKZ]],1)</f>
        <v/>
      </c>
      <c r="I53" s="433">
        <f>IF(tab_MIT[TKZ]="",0,IFERROR(ROUNDDOWN(0.25*VLOOKUP(tab_MIT[TKZ],tab_ANLAGE[],3,FALSE),2),0))</f>
        <v>0</v>
      </c>
    </row>
    <row r="54" spans="1:9" hidden="1" x14ac:dyDescent="0.3">
      <c r="A54" s="323"/>
      <c r="B54" s="17" t="str">
        <f>IF(tab_MIT[TKZ]="","",IFERROR(VLOOKUP(tab_MIT[TKZ],tab_ANLAGE[],2,FALSE),"ungültige Trägerkennziffer"))</f>
        <v/>
      </c>
      <c r="C54" s="326"/>
      <c r="D54" s="326"/>
      <c r="E54" s="300" t="str">
        <f>IF(tab_MIT[TKZ]="","",IF(tab_MIT[[#This Row],[TKZ]]=tab_HAUPT[TKZ],0,COUNTIFS(tab_SCHULEN[TKZ],tab_MIT[TKZ])))</f>
        <v/>
      </c>
      <c r="F54" s="300" t="str">
        <f>IF(tab_MIT[TKZ]="","",IF(tab_MIT[[#This Row],[TKZ]]=tab_HAUPT[TKZ],0,SUMIFS(tab_SCHULEN[SuS_21-22],tab_SCHULEN[TKZ],tab_MIT[TKZ])))</f>
        <v/>
      </c>
      <c r="G54" s="376" t="str">
        <f>IF(tab_MIT[TKZ]="","",IF(OR(tab_MIT[[#This Row],[TKZ]]=tab_HAUPT[TKZ],COUNTIF($A$14:$A54,tab_MIT[[#This Row],[TKZ]])&gt;1),0,IFERROR(ROUNDDOWN(0.25*VLOOKUP(tab_MIT[TKZ],tab_ANLAGE[],3,FALSE),2),0)))</f>
        <v/>
      </c>
      <c r="H54" s="28" t="str">
        <f>LEFT(tab_MIT[[#This Row],[TKZ]],1)</f>
        <v/>
      </c>
      <c r="I54" s="433">
        <f>IF(tab_MIT[TKZ]="",0,IFERROR(ROUNDDOWN(0.25*VLOOKUP(tab_MIT[TKZ],tab_ANLAGE[],3,FALSE),2),0))</f>
        <v>0</v>
      </c>
    </row>
    <row r="55" spans="1:9" hidden="1" x14ac:dyDescent="0.3">
      <c r="A55" s="323"/>
      <c r="B55" s="17" t="str">
        <f>IF(tab_MIT[TKZ]="","",IFERROR(VLOOKUP(tab_MIT[TKZ],tab_ANLAGE[],2,FALSE),"ungültige Trägerkennziffer"))</f>
        <v/>
      </c>
      <c r="C55" s="326"/>
      <c r="D55" s="326"/>
      <c r="E55" s="300" t="str">
        <f>IF(tab_MIT[TKZ]="","",IF(tab_MIT[[#This Row],[TKZ]]=tab_HAUPT[TKZ],0,COUNTIFS(tab_SCHULEN[TKZ],tab_MIT[TKZ])))</f>
        <v/>
      </c>
      <c r="F55" s="300" t="str">
        <f>IF(tab_MIT[TKZ]="","",IF(tab_MIT[[#This Row],[TKZ]]=tab_HAUPT[TKZ],0,SUMIFS(tab_SCHULEN[SuS_21-22],tab_SCHULEN[TKZ],tab_MIT[TKZ])))</f>
        <v/>
      </c>
      <c r="G55" s="376" t="str">
        <f>IF(tab_MIT[TKZ]="","",IF(OR(tab_MIT[[#This Row],[TKZ]]=tab_HAUPT[TKZ],COUNTIF($A$14:$A55,tab_MIT[[#This Row],[TKZ]])&gt;1),0,IFERROR(ROUNDDOWN(0.25*VLOOKUP(tab_MIT[TKZ],tab_ANLAGE[],3,FALSE),2),0)))</f>
        <v/>
      </c>
      <c r="H55" s="28" t="str">
        <f>LEFT(tab_MIT[[#This Row],[TKZ]],1)</f>
        <v/>
      </c>
      <c r="I55" s="433">
        <f>IF(tab_MIT[TKZ]="",0,IFERROR(ROUNDDOWN(0.25*VLOOKUP(tab_MIT[TKZ],tab_ANLAGE[],3,FALSE),2),0))</f>
        <v>0</v>
      </c>
    </row>
    <row r="56" spans="1:9" hidden="1" x14ac:dyDescent="0.3">
      <c r="A56" s="323"/>
      <c r="B56" s="17" t="str">
        <f>IF(tab_MIT[TKZ]="","",IFERROR(VLOOKUP(tab_MIT[TKZ],tab_ANLAGE[],2,FALSE),"ungültige Trägerkennziffer"))</f>
        <v/>
      </c>
      <c r="C56" s="326"/>
      <c r="D56" s="326"/>
      <c r="E56" s="300" t="str">
        <f>IF(tab_MIT[TKZ]="","",IF(tab_MIT[[#This Row],[TKZ]]=tab_HAUPT[TKZ],0,COUNTIFS(tab_SCHULEN[TKZ],tab_MIT[TKZ])))</f>
        <v/>
      </c>
      <c r="F56" s="300" t="str">
        <f>IF(tab_MIT[TKZ]="","",IF(tab_MIT[[#This Row],[TKZ]]=tab_HAUPT[TKZ],0,SUMIFS(tab_SCHULEN[SuS_21-22],tab_SCHULEN[TKZ],tab_MIT[TKZ])))</f>
        <v/>
      </c>
      <c r="G56" s="376" t="str">
        <f>IF(tab_MIT[TKZ]="","",IF(OR(tab_MIT[[#This Row],[TKZ]]=tab_HAUPT[TKZ],COUNTIF($A$14:$A56,tab_MIT[[#This Row],[TKZ]])&gt;1),0,IFERROR(ROUNDDOWN(0.25*VLOOKUP(tab_MIT[TKZ],tab_ANLAGE[],3,FALSE),2),0)))</f>
        <v/>
      </c>
      <c r="H56" s="28" t="str">
        <f>LEFT(tab_MIT[[#This Row],[TKZ]],1)</f>
        <v/>
      </c>
      <c r="I56" s="433">
        <f>IF(tab_MIT[TKZ]="",0,IFERROR(ROUNDDOWN(0.25*VLOOKUP(tab_MIT[TKZ],tab_ANLAGE[],3,FALSE),2),0))</f>
        <v>0</v>
      </c>
    </row>
    <row r="57" spans="1:9" hidden="1" x14ac:dyDescent="0.3">
      <c r="A57" s="323"/>
      <c r="B57" s="17" t="str">
        <f>IF(tab_MIT[TKZ]="","",IFERROR(VLOOKUP(tab_MIT[TKZ],tab_ANLAGE[],2,FALSE),"ungültige Trägerkennziffer"))</f>
        <v/>
      </c>
      <c r="C57" s="326"/>
      <c r="D57" s="326"/>
      <c r="E57" s="300" t="str">
        <f>IF(tab_MIT[TKZ]="","",IF(tab_MIT[[#This Row],[TKZ]]=tab_HAUPT[TKZ],0,COUNTIFS(tab_SCHULEN[TKZ],tab_MIT[TKZ])))</f>
        <v/>
      </c>
      <c r="F57" s="300" t="str">
        <f>IF(tab_MIT[TKZ]="","",IF(tab_MIT[[#This Row],[TKZ]]=tab_HAUPT[TKZ],0,SUMIFS(tab_SCHULEN[SuS_21-22],tab_SCHULEN[TKZ],tab_MIT[TKZ])))</f>
        <v/>
      </c>
      <c r="G57" s="376" t="str">
        <f>IF(tab_MIT[TKZ]="","",IF(OR(tab_MIT[[#This Row],[TKZ]]=tab_HAUPT[TKZ],COUNTIF($A$14:$A57,tab_MIT[[#This Row],[TKZ]])&gt;1),0,IFERROR(ROUNDDOWN(0.25*VLOOKUP(tab_MIT[TKZ],tab_ANLAGE[],3,FALSE),2),0)))</f>
        <v/>
      </c>
      <c r="H57" s="28" t="str">
        <f>LEFT(tab_MIT[[#This Row],[TKZ]],1)</f>
        <v/>
      </c>
      <c r="I57" s="433">
        <f>IF(tab_MIT[TKZ]="",0,IFERROR(ROUNDDOWN(0.25*VLOOKUP(tab_MIT[TKZ],tab_ANLAGE[],3,FALSE),2),0))</f>
        <v>0</v>
      </c>
    </row>
    <row r="58" spans="1:9" hidden="1" x14ac:dyDescent="0.3">
      <c r="A58" s="323"/>
      <c r="B58" s="17" t="str">
        <f>IF(tab_MIT[TKZ]="","",IFERROR(VLOOKUP(tab_MIT[TKZ],tab_ANLAGE[],2,FALSE),"ungültige Trägerkennziffer"))</f>
        <v/>
      </c>
      <c r="C58" s="326"/>
      <c r="D58" s="326"/>
      <c r="E58" s="300" t="str">
        <f>IF(tab_MIT[TKZ]="","",IF(tab_MIT[[#This Row],[TKZ]]=tab_HAUPT[TKZ],0,COUNTIFS(tab_SCHULEN[TKZ],tab_MIT[TKZ])))</f>
        <v/>
      </c>
      <c r="F58" s="300" t="str">
        <f>IF(tab_MIT[TKZ]="","",IF(tab_MIT[[#This Row],[TKZ]]=tab_HAUPT[TKZ],0,SUMIFS(tab_SCHULEN[SuS_21-22],tab_SCHULEN[TKZ],tab_MIT[TKZ])))</f>
        <v/>
      </c>
      <c r="G58" s="376" t="str">
        <f>IF(tab_MIT[TKZ]="","",IF(OR(tab_MIT[[#This Row],[TKZ]]=tab_HAUPT[TKZ],COUNTIF($A$14:$A58,tab_MIT[[#This Row],[TKZ]])&gt;1),0,IFERROR(ROUNDDOWN(0.25*VLOOKUP(tab_MIT[TKZ],tab_ANLAGE[],3,FALSE),2),0)))</f>
        <v/>
      </c>
      <c r="H58" s="28" t="str">
        <f>LEFT(tab_MIT[[#This Row],[TKZ]],1)</f>
        <v/>
      </c>
      <c r="I58" s="433">
        <f>IF(tab_MIT[TKZ]="",0,IFERROR(ROUNDDOWN(0.25*VLOOKUP(tab_MIT[TKZ],tab_ANLAGE[],3,FALSE),2),0))</f>
        <v>0</v>
      </c>
    </row>
    <row r="59" spans="1:9" hidden="1" x14ac:dyDescent="0.3">
      <c r="A59" s="323"/>
      <c r="B59" s="17" t="str">
        <f>IF(tab_MIT[TKZ]="","",IFERROR(VLOOKUP(tab_MIT[TKZ],tab_ANLAGE[],2,FALSE),"ungültige Trägerkennziffer"))</f>
        <v/>
      </c>
      <c r="C59" s="326"/>
      <c r="D59" s="326"/>
      <c r="E59" s="300" t="str">
        <f>IF(tab_MIT[TKZ]="","",IF(tab_MIT[[#This Row],[TKZ]]=tab_HAUPT[TKZ],0,COUNTIFS(tab_SCHULEN[TKZ],tab_MIT[TKZ])))</f>
        <v/>
      </c>
      <c r="F59" s="300" t="str">
        <f>IF(tab_MIT[TKZ]="","",IF(tab_MIT[[#This Row],[TKZ]]=tab_HAUPT[TKZ],0,SUMIFS(tab_SCHULEN[SuS_21-22],tab_SCHULEN[TKZ],tab_MIT[TKZ])))</f>
        <v/>
      </c>
      <c r="G59" s="376" t="str">
        <f>IF(tab_MIT[TKZ]="","",IF(OR(tab_MIT[[#This Row],[TKZ]]=tab_HAUPT[TKZ],COUNTIF($A$14:$A59,tab_MIT[[#This Row],[TKZ]])&gt;1),0,IFERROR(ROUNDDOWN(0.25*VLOOKUP(tab_MIT[TKZ],tab_ANLAGE[],3,FALSE),2),0)))</f>
        <v/>
      </c>
      <c r="H59" s="28" t="str">
        <f>LEFT(tab_MIT[[#This Row],[TKZ]],1)</f>
        <v/>
      </c>
      <c r="I59" s="433">
        <f>IF(tab_MIT[TKZ]="",0,IFERROR(ROUNDDOWN(0.25*VLOOKUP(tab_MIT[TKZ],tab_ANLAGE[],3,FALSE),2),0))</f>
        <v>0</v>
      </c>
    </row>
    <row r="60" spans="1:9" hidden="1" x14ac:dyDescent="0.3">
      <c r="A60" s="323"/>
      <c r="B60" s="17" t="str">
        <f>IF(tab_MIT[TKZ]="","",IFERROR(VLOOKUP(tab_MIT[TKZ],tab_ANLAGE[],2,FALSE),"ungültige Trägerkennziffer"))</f>
        <v/>
      </c>
      <c r="C60" s="326"/>
      <c r="D60" s="326"/>
      <c r="E60" s="301" t="str">
        <f>IF(tab_MIT[TKZ]="","",IF(tab_MIT[[#This Row],[TKZ]]=tab_HAUPT[TKZ],0,COUNTIFS(tab_SCHULEN[TKZ],tab_MIT[TKZ])))</f>
        <v/>
      </c>
      <c r="F60" s="301" t="str">
        <f>IF(tab_MIT[TKZ]="","",IF(tab_MIT[[#This Row],[TKZ]]=tab_HAUPT[TKZ],0,SUMIFS(tab_SCHULEN[SuS_21-22],tab_SCHULEN[TKZ],tab_MIT[TKZ])))</f>
        <v/>
      </c>
      <c r="G60" s="376" t="str">
        <f>IF(tab_MIT[TKZ]="","",IF(OR(tab_MIT[[#This Row],[TKZ]]=tab_HAUPT[TKZ],COUNTIF($A$14:$A60,tab_MIT[[#This Row],[TKZ]])&gt;1),0,IFERROR(ROUNDDOWN(0.25*VLOOKUP(tab_MIT[TKZ],tab_ANLAGE[],3,FALSE),2),0)))</f>
        <v/>
      </c>
      <c r="H60" s="148" t="str">
        <f>LEFT(tab_MIT[[#This Row],[TKZ]],1)</f>
        <v/>
      </c>
      <c r="I60" s="433">
        <f>IF(tab_MIT[TKZ]="",0,IFERROR(ROUNDDOWN(0.25*VLOOKUP(tab_MIT[TKZ],tab_ANLAGE[],3,FALSE),2),0))</f>
        <v>0</v>
      </c>
    </row>
    <row r="61" spans="1:9" hidden="1" x14ac:dyDescent="0.3">
      <c r="A61" s="323"/>
      <c r="B61" s="17" t="str">
        <f>IF(tab_MIT[TKZ]="","",IFERROR(VLOOKUP(tab_MIT[TKZ],tab_ANLAGE[],2,FALSE),"ungültige Trägerkennziffer"))</f>
        <v/>
      </c>
      <c r="C61" s="326"/>
      <c r="D61" s="326"/>
      <c r="E61" s="301" t="str">
        <f>IF(tab_MIT[TKZ]="","",IF(tab_MIT[[#This Row],[TKZ]]=tab_HAUPT[TKZ],0,COUNTIFS(tab_SCHULEN[TKZ],tab_MIT[TKZ])))</f>
        <v/>
      </c>
      <c r="F61" s="301" t="str">
        <f>IF(tab_MIT[TKZ]="","",IF(tab_MIT[[#This Row],[TKZ]]=tab_HAUPT[TKZ],0,SUMIFS(tab_SCHULEN[SuS_21-22],tab_SCHULEN[TKZ],tab_MIT[TKZ])))</f>
        <v/>
      </c>
      <c r="G61" s="376" t="str">
        <f>IF(tab_MIT[TKZ]="","",IF(OR(tab_MIT[[#This Row],[TKZ]]=tab_HAUPT[TKZ],COUNTIF($A$14:$A61,tab_MIT[[#This Row],[TKZ]])&gt;1),0,IFERROR(ROUNDDOWN(0.25*VLOOKUP(tab_MIT[TKZ],tab_ANLAGE[],3,FALSE),2),0)))</f>
        <v/>
      </c>
      <c r="H61" s="148" t="str">
        <f>LEFT(tab_MIT[[#This Row],[TKZ]],1)</f>
        <v/>
      </c>
      <c r="I61" s="433">
        <f>IF(tab_MIT[TKZ]="",0,IFERROR(ROUNDDOWN(0.25*VLOOKUP(tab_MIT[TKZ],tab_ANLAGE[],3,FALSE),2),0))</f>
        <v>0</v>
      </c>
    </row>
    <row r="62" spans="1:9" hidden="1" x14ac:dyDescent="0.3">
      <c r="A62" s="323"/>
      <c r="B62" s="17" t="str">
        <f>IF(tab_MIT[TKZ]="","",IFERROR(VLOOKUP(tab_MIT[TKZ],tab_ANLAGE[],2,FALSE),"ungültige Trägerkennziffer"))</f>
        <v/>
      </c>
      <c r="C62" s="326"/>
      <c r="D62" s="326"/>
      <c r="E62" s="300" t="str">
        <f>IF(tab_MIT[TKZ]="","",IF(tab_MIT[[#This Row],[TKZ]]=tab_HAUPT[TKZ],0,COUNTIFS(tab_SCHULEN[TKZ],tab_MIT[TKZ])))</f>
        <v/>
      </c>
      <c r="F62" s="300" t="str">
        <f>IF(tab_MIT[TKZ]="","",IF(tab_MIT[[#This Row],[TKZ]]=tab_HAUPT[TKZ],0,SUMIFS(tab_SCHULEN[SuS_21-22],tab_SCHULEN[TKZ],tab_MIT[TKZ])))</f>
        <v/>
      </c>
      <c r="G62" s="376" t="str">
        <f>IF(tab_MIT[TKZ]="","",IF(OR(tab_MIT[[#This Row],[TKZ]]=tab_HAUPT[TKZ],COUNTIF($A$14:$A62,tab_MIT[[#This Row],[TKZ]])&gt;1),0,IFERROR(ROUNDDOWN(0.25*VLOOKUP(tab_MIT[TKZ],tab_ANLAGE[],3,FALSE),2),0)))</f>
        <v/>
      </c>
      <c r="H62" s="28" t="str">
        <f>LEFT(tab_MIT[[#This Row],[TKZ]],1)</f>
        <v/>
      </c>
      <c r="I62" s="433">
        <f>IF(tab_MIT[TKZ]="",0,IFERROR(ROUNDDOWN(0.25*VLOOKUP(tab_MIT[TKZ],tab_ANLAGE[],3,FALSE),2),0))</f>
        <v>0</v>
      </c>
    </row>
    <row r="63" spans="1:9" ht="15" hidden="1" thickBot="1" x14ac:dyDescent="0.35">
      <c r="A63" s="324"/>
      <c r="B63" s="18" t="str">
        <f>IF(tab_MIT[TKZ]="","",IFERROR(VLOOKUP(tab_MIT[TKZ],tab_ANLAGE[],2,FALSE),"ungültige Trägerkennziffer"))</f>
        <v/>
      </c>
      <c r="C63" s="327"/>
      <c r="D63" s="327"/>
      <c r="E63" s="302" t="str">
        <f>IF(tab_MIT[TKZ]="","",IF(tab_MIT[[#This Row],[TKZ]]=tab_HAUPT[TKZ],0,COUNTIFS(tab_SCHULEN[TKZ],tab_MIT[TKZ])))</f>
        <v/>
      </c>
      <c r="F63" s="302" t="str">
        <f>IF(tab_MIT[TKZ]="","",IF(tab_MIT[[#This Row],[TKZ]]=tab_HAUPT[TKZ],0,SUMIFS(tab_SCHULEN[SuS_21-22],tab_SCHULEN[TKZ],tab_MIT[TKZ])))</f>
        <v/>
      </c>
      <c r="G63" s="377" t="str">
        <f>IF(tab_MIT[TKZ]="","",IF(OR(tab_MIT[[#This Row],[TKZ]]=tab_HAUPT[TKZ],COUNTIF($A$14:$A63,tab_MIT[[#This Row],[TKZ]])&gt;1),0,IFERROR(ROUNDDOWN(0.25*VLOOKUP(tab_MIT[TKZ],tab_ANLAGE[],3,FALSE),2),0)))</f>
        <v/>
      </c>
      <c r="H63" s="28" t="str">
        <f>LEFT(tab_MIT[[#This Row],[TKZ]],1)</f>
        <v/>
      </c>
      <c r="I63" s="433">
        <f>IF(tab_MIT[TKZ]="",0,IFERROR(ROUNDDOWN(0.25*VLOOKUP(tab_MIT[TKZ],tab_ANLAGE[],3,FALSE),2),0))</f>
        <v>0</v>
      </c>
    </row>
    <row r="64" spans="1:9" s="28" customFormat="1" ht="13.8" x14ac:dyDescent="0.3">
      <c r="B64" s="148"/>
      <c r="C64" s="148"/>
      <c r="D64" s="148"/>
      <c r="E64" s="221">
        <f>SUBTOTAL(9,tab_MIT[Schulen])</f>
        <v>0</v>
      </c>
      <c r="F64" s="221">
        <f>SUBTOTAL(9,tab_MIT[Schülerzahl 2020/21])</f>
        <v>0</v>
      </c>
      <c r="G64" s="329">
        <f>SUBTOTAL(9,tab_MIT[Budget*)])</f>
        <v>0</v>
      </c>
      <c r="I64" s="433">
        <f>SUM(tab_MIT[Nominalbudget])</f>
        <v>0</v>
      </c>
    </row>
    <row r="65" spans="1:8" s="372" customFormat="1" ht="15.75" customHeight="1" thickBot="1" x14ac:dyDescent="0.3">
      <c r="A65" s="631" t="s">
        <v>27419</v>
      </c>
      <c r="B65" s="632"/>
      <c r="C65" s="632"/>
      <c r="D65" s="632"/>
      <c r="E65" s="632"/>
      <c r="F65" s="632"/>
      <c r="G65" s="632"/>
    </row>
    <row r="66" spans="1:8" s="8" customFormat="1" ht="28.5" customHeight="1" thickBot="1" x14ac:dyDescent="0.35">
      <c r="A66" s="639" t="s">
        <v>27185</v>
      </c>
      <c r="B66" s="639"/>
      <c r="C66" s="639"/>
      <c r="D66" s="639"/>
      <c r="E66" s="639"/>
      <c r="F66" s="639"/>
      <c r="G66" s="639"/>
    </row>
    <row r="67" spans="1:8" s="8" customFormat="1" ht="27.75" customHeight="1" thickBot="1" x14ac:dyDescent="0.35">
      <c r="A67" s="639" t="s">
        <v>27184</v>
      </c>
      <c r="B67" s="639"/>
      <c r="C67" s="639"/>
      <c r="D67" s="639"/>
      <c r="E67" s="639"/>
      <c r="F67" s="639"/>
      <c r="G67" s="639"/>
      <c r="H67" s="48"/>
    </row>
    <row r="68" spans="1:8" s="303" customFormat="1" ht="15" thickBot="1" x14ac:dyDescent="0.35">
      <c r="A68" s="620" t="s">
        <v>27366</v>
      </c>
      <c r="B68" s="620"/>
      <c r="C68" s="620"/>
      <c r="D68" s="620"/>
      <c r="E68" s="620"/>
      <c r="F68" s="620"/>
      <c r="G68" s="620"/>
    </row>
  </sheetData>
  <sheetProtection algorithmName="SHA-512" hashValue="3ul2sDJXTTl463UQzzeMUebWw/+V4UW5LAcny9iFPCLt9SyAPtqv0AturGCFu2tb8dP34jWLhy54pJ8XVDtN/A==" saltValue="oFK5GuauMvM57liyrFJ2sA==" spinCount="100000" sheet="1" objects="1" scenarios="1" formatRows="0"/>
  <mergeCells count="11">
    <mergeCell ref="A68:G68"/>
    <mergeCell ref="D2:G5"/>
    <mergeCell ref="D1:G1"/>
    <mergeCell ref="A65:G65"/>
    <mergeCell ref="A5:B5"/>
    <mergeCell ref="A4:B4"/>
    <mergeCell ref="A11:G11"/>
    <mergeCell ref="A12:G12"/>
    <mergeCell ref="A66:G66"/>
    <mergeCell ref="A67:G67"/>
    <mergeCell ref="A10:G10"/>
  </mergeCells>
  <conditionalFormatting sqref="A14:A63">
    <cfRule type="expression" dxfId="197" priority="1">
      <formula>COUNTIF($A$14:$A$63,$A14)&gt;1</formula>
    </cfRule>
    <cfRule type="expression" dxfId="196" priority="6">
      <formula>AND($A$8&lt;&gt;"",$A14=$A$8)</formula>
    </cfRule>
  </conditionalFormatting>
  <conditionalFormatting sqref="A4:B5">
    <cfRule type="expression" dxfId="195" priority="86">
      <formula>$I$4=0</formula>
    </cfRule>
    <cfRule type="expression" dxfId="194" priority="87">
      <formula>$I$4=1</formula>
    </cfRule>
  </conditionalFormatting>
  <conditionalFormatting sqref="D2">
    <cfRule type="expression" dxfId="193" priority="88" stopIfTrue="1">
      <formula>OR($D$2="Bitte Antragsteller (bzw. Bevollmächtigten) angeben",$D$2="Wird von der Regierung vergeben.",$D$2="")</formula>
    </cfRule>
    <cfRule type="expression" dxfId="192" priority="89">
      <formula>LEFT($D$2,1)&lt;&gt;$I$1</formula>
    </cfRule>
  </conditionalFormatting>
  <dataValidations count="2">
    <dataValidation allowBlank="1" showInputMessage="1" showErrorMessage="1" errorTitle="Ungültiges Datum" error="Bitte geben Se ein gültiges Datum zwischen dem 01.01.2022 und dem 30.06.2022 ein." sqref="C8"/>
    <dataValidation allowBlank="1" showInputMessage="1" showErrorMessage="1" error="Bitte geben Se ein gültiges Datum zwischen dem 01.01.2022 und dem 30.06.2022 ein." sqref="C14:C63"/>
  </dataValidations>
  <pageMargins left="0.70866141732283472" right="3.937007874015748E-2" top="0.59055118110236227" bottom="0.23622047244094491"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9220" r:id="rId4" name="Check Box 4">
              <controlPr defaultSize="0" autoFill="0" autoLine="0" autoPict="0">
                <anchor moveWithCells="1">
                  <from>
                    <xdr:col>0</xdr:col>
                    <xdr:colOff>68580</xdr:colOff>
                    <xdr:row>9</xdr:row>
                    <xdr:rowOff>198120</xdr:rowOff>
                  </from>
                  <to>
                    <xdr:col>0</xdr:col>
                    <xdr:colOff>274320</xdr:colOff>
                    <xdr:row>10</xdr:row>
                    <xdr:rowOff>220980</xdr:rowOff>
                  </to>
                </anchor>
              </controlPr>
            </control>
          </mc:Choice>
        </mc:AlternateContent>
        <mc:AlternateContent xmlns:mc="http://schemas.openxmlformats.org/markup-compatibility/2006">
          <mc:Choice Requires="x14">
            <control shapeId="9226" r:id="rId5" name="Check Box 10">
              <controlPr defaultSize="0" autoFill="0" autoLine="0" autoPict="0">
                <anchor moveWithCells="1">
                  <from>
                    <xdr:col>0</xdr:col>
                    <xdr:colOff>68580</xdr:colOff>
                    <xdr:row>10</xdr:row>
                    <xdr:rowOff>571500</xdr:rowOff>
                  </from>
                  <to>
                    <xdr:col>0</xdr:col>
                    <xdr:colOff>274320</xdr:colOff>
                    <xdr:row>11</xdr:row>
                    <xdr:rowOff>228600</xdr:rowOff>
                  </to>
                </anchor>
              </controlPr>
            </control>
          </mc:Choice>
        </mc:AlternateContent>
      </controls>
    </mc:Choice>
  </mc:AlternateContent>
  <tableParts count="2">
    <tablePart r:id="rId6"/>
    <tablePart r:id="rId7"/>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tabColor theme="9" tint="0.59999389629810485"/>
    <pageSetUpPr fitToPage="1"/>
  </sheetPr>
  <dimension ref="A1:W504"/>
  <sheetViews>
    <sheetView showGridLines="0" zoomScaleNormal="100" zoomScaleSheetLayoutView="70" workbookViewId="0">
      <pane xSplit="1" ySplit="1" topLeftCell="B2" activePane="bottomRight" state="frozen"/>
      <selection pane="topRight" activeCell="B1" sqref="B1"/>
      <selection pane="bottomLeft" activeCell="A2" sqref="A2"/>
      <selection pane="bottomRight" activeCell="B3" sqref="B3"/>
    </sheetView>
  </sheetViews>
  <sheetFormatPr baseColWidth="10" defaultRowHeight="14.4" x14ac:dyDescent="0.3"/>
  <cols>
    <col min="1" max="1" width="9.44140625" customWidth="1"/>
    <col min="2" max="5" width="25" customWidth="1"/>
    <col min="6" max="6" width="36.6640625" customWidth="1"/>
    <col min="7" max="7" width="15.109375" style="98" hidden="1" customWidth="1"/>
    <col min="8" max="9" width="17" customWidth="1"/>
    <col min="10" max="10" width="14.33203125" hidden="1" customWidth="1"/>
    <col min="11" max="11" width="17" hidden="1" customWidth="1"/>
    <col min="12" max="12" width="36" hidden="1" customWidth="1"/>
    <col min="13" max="13" width="17.88671875" hidden="1" customWidth="1"/>
    <col min="14" max="19" width="10.6640625" hidden="1" customWidth="1"/>
    <col min="20" max="21" width="17.44140625" hidden="1" customWidth="1"/>
    <col min="22" max="22" width="21" customWidth="1"/>
  </cols>
  <sheetData>
    <row r="1" spans="1:23" s="83" customFormat="1" ht="78" customHeight="1" thickBot="1" x14ac:dyDescent="0.35">
      <c r="A1" s="113">
        <v>10</v>
      </c>
      <c r="B1" s="142" t="s">
        <v>27233</v>
      </c>
      <c r="C1" s="142" t="s">
        <v>27235</v>
      </c>
      <c r="D1" s="142" t="s">
        <v>27198</v>
      </c>
      <c r="E1" s="142" t="s">
        <v>27234</v>
      </c>
      <c r="F1" s="142" t="s">
        <v>27195</v>
      </c>
      <c r="G1" s="142" t="s">
        <v>27239</v>
      </c>
      <c r="H1" s="143" t="s">
        <v>27176</v>
      </c>
      <c r="I1" s="143" t="s">
        <v>27182</v>
      </c>
      <c r="J1" s="144" t="s">
        <v>27181</v>
      </c>
      <c r="K1" s="145" t="s">
        <v>27179</v>
      </c>
      <c r="L1" s="146" t="s">
        <v>27180</v>
      </c>
      <c r="M1" s="380">
        <f>COUNTIFS(tab_MP[prf_mp_fertig],"=FALSCH")</f>
        <v>0</v>
      </c>
      <c r="N1" s="641" t="s">
        <v>27196</v>
      </c>
      <c r="O1" s="642"/>
      <c r="P1" s="642"/>
      <c r="Q1" s="642"/>
      <c r="R1" s="642"/>
      <c r="S1" s="642"/>
      <c r="T1" s="642"/>
      <c r="U1" s="642"/>
    </row>
    <row r="2" spans="1:23" s="8" customFormat="1" ht="22.2" hidden="1" customHeight="1" thickBot="1" x14ac:dyDescent="0.35">
      <c r="A2" s="84" t="s">
        <v>27175</v>
      </c>
      <c r="B2" s="85" t="s">
        <v>27165</v>
      </c>
      <c r="C2" s="85" t="s">
        <v>27167</v>
      </c>
      <c r="D2" s="85" t="s">
        <v>27197</v>
      </c>
      <c r="E2" s="85" t="s">
        <v>27166</v>
      </c>
      <c r="F2" s="141" t="s">
        <v>27168</v>
      </c>
      <c r="G2" s="86" t="s">
        <v>27240</v>
      </c>
      <c r="H2" s="87" t="s">
        <v>27178</v>
      </c>
      <c r="I2" s="88" t="s">
        <v>27177</v>
      </c>
      <c r="J2" s="99" t="s">
        <v>27170</v>
      </c>
      <c r="K2" s="100" t="s">
        <v>27169</v>
      </c>
      <c r="L2" s="101" t="s">
        <v>27171</v>
      </c>
      <c r="M2" s="102" t="s">
        <v>27172</v>
      </c>
      <c r="N2" s="152" t="s">
        <v>27202</v>
      </c>
      <c r="O2" s="167" t="s">
        <v>27203</v>
      </c>
      <c r="P2" s="167" t="s">
        <v>27199</v>
      </c>
      <c r="Q2" s="167" t="s">
        <v>27232</v>
      </c>
      <c r="R2" s="167" t="s">
        <v>27200</v>
      </c>
      <c r="S2" s="153" t="s">
        <v>27201</v>
      </c>
      <c r="T2" s="153" t="s">
        <v>27173</v>
      </c>
      <c r="U2" s="153" t="s">
        <v>27174</v>
      </c>
    </row>
    <row r="3" spans="1:23" s="8" customFormat="1" ht="64.2" customHeight="1" x14ac:dyDescent="0.3">
      <c r="A3" s="89">
        <f t="shared" ref="A3:A10" si="0">ROW()-2</f>
        <v>1</v>
      </c>
      <c r="B3" s="198"/>
      <c r="C3" s="199"/>
      <c r="D3" s="199"/>
      <c r="E3" s="199"/>
      <c r="F3" s="200"/>
      <c r="G3" s="180"/>
      <c r="H3" s="206"/>
      <c r="I3" s="207"/>
      <c r="J3" s="103"/>
      <c r="K3" s="104" t="str">
        <f>IF(tab_MP[[#This Row],[prf_mp_janein]]="ja",tab_MP[[#This Row],[mp_zuw]],IF(tab_MP[[#This Row],[prf_mp_janein]]="nein",0,IF(tab_MP[[#This Row],[prf_mp_janein]]="teilweise",-1,"")))</f>
        <v/>
      </c>
      <c r="L3" s="110"/>
      <c r="M3" s="105" t="b">
        <f>AND(OR(tab_MP[[#This Row],[mp_zuw]]="",AND(tab_MP[[#This Row],[mp_zuw]]&lt;&gt;"",tab_MP[[#This Row],[prf_mp_janein]]&lt;&gt;"")),tab_MP[[#This Row],[prf_mp_ges]]&lt;&gt;-1)</f>
        <v>1</v>
      </c>
      <c r="N3" s="168" t="str">
        <f>IFERROR(VLOOKUP(tab_MP[[#This Row],[mp_gegenstand]],tab_GEGENSTAND[],4,FALSE),"")</f>
        <v/>
      </c>
      <c r="O3" s="169" t="str">
        <f>IF(tab_MP[[#This Row],[ID_geg]]=1,"tab_System[Kategorie]",IF(tab_MP[[#This Row],[ID_geg]]=2,"tab_Werkzeug[Kategorie]",IF(tab_MP[[#This Row],[ID_geg]]=3,"tab_Dienst[Kategorie]",IF(tab_MP[[#This Row],[ID_geg]]=4,"tab_WuP[Kategorie]",""))))</f>
        <v/>
      </c>
      <c r="P3" s="169"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 s="169" t="str">
        <f>IF(AND(tab_MP[[#This Row],[ID_geg]]=1,tab_MP[[#This Row],[ID_kat]]=1),"tab_Serverkomponenten[Subkategorie]",IF(AND(tab_MP[[#This Row],[ID_geg]]=1,tab_MP[[#This Row],[ID_kat]]=4),"tab_Projektraum[Subkategorie]",""))</f>
        <v/>
      </c>
      <c r="R3" s="169" t="str">
        <f>IFERROR(IF(AND(tab_MP[[#This Row],[ID_geg]]=1,tab_MP[[#This Row],[ID_kat]]=1),VLOOKUP(tab_MP[[#This Row],[mp_subkategorie]],tab_Serverkomponenten[],2,FALSE),IF(AND(tab_MP[[#This Row],[ID_geg]]=1,tab_MP[[#This Row],[ID_kat]]=4),VLOOKUP(tab_MP[[#This Row],[mp_subkategorie]],tab_Projektraum[],2,FALSE),"")),0)</f>
        <v/>
      </c>
      <c r="S3" s="156" t="str">
        <f>IFERROR(VLOOKUP(tab_MP[[#This Row],[mp_ort]],tab_ORT[],2,FALSE),"")</f>
        <v/>
      </c>
      <c r="T3" s="156">
        <f>COUNTIFS($S$3:$S3,$S3,$S$3:$S3,"&gt;0")</f>
        <v>0</v>
      </c>
      <c r="U3" s="157">
        <f>COUNTIFS(tab_MP[ID_ort],tab_MP[[#This Row],[ID_ort]],tab_MP[ID_ort],"&gt;0")</f>
        <v>0</v>
      </c>
    </row>
    <row r="4" spans="1:23" s="8" customFormat="1" ht="64.2" customHeight="1" x14ac:dyDescent="0.3">
      <c r="A4" s="90">
        <f t="shared" si="0"/>
        <v>2</v>
      </c>
      <c r="B4" s="201"/>
      <c r="C4" s="202"/>
      <c r="D4" s="202"/>
      <c r="E4" s="202"/>
      <c r="F4" s="203"/>
      <c r="G4" s="180"/>
      <c r="H4" s="208"/>
      <c r="I4" s="209"/>
      <c r="J4" s="106"/>
      <c r="K4" s="107" t="str">
        <f>IF(tab_MP[[#This Row],[prf_mp_janein]]="ja",tab_MP[[#This Row],[mp_zuw]],IF(tab_MP[[#This Row],[prf_mp_janein]]="nein",0,IF(tab_MP[[#This Row],[prf_mp_janein]]="teilweise",-1,"")))</f>
        <v/>
      </c>
      <c r="L4" s="110"/>
      <c r="M4" s="108" t="b">
        <f>AND(OR(tab_MP[[#This Row],[mp_zuw]]="",AND(tab_MP[[#This Row],[mp_zuw]]&lt;&gt;"",tab_MP[[#This Row],[prf_mp_janein]]&lt;&gt;"")),tab_MP[[#This Row],[prf_mp_ges]]&lt;&gt;-1)</f>
        <v>1</v>
      </c>
      <c r="N4" s="170" t="str">
        <f>IFERROR(VLOOKUP(tab_MP[[#This Row],[mp_gegenstand]],tab_GEGENSTAND[],4,FALSE),"")</f>
        <v/>
      </c>
      <c r="O4" s="171" t="str">
        <f>IF(tab_MP[[#This Row],[ID_geg]]=1,"tab_System[Kategorie]",IF(tab_MP[[#This Row],[ID_geg]]=2,"tab_Werkzeug[Kategorie]",IF(tab_MP[[#This Row],[ID_geg]]=3,"tab_Dienst[Kategorie]",IF(tab_MP[[#This Row],[ID_geg]]=4,"tab_WuP[Kategorie]",""))))</f>
        <v/>
      </c>
      <c r="P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 s="171" t="str">
        <f>IF(AND(tab_MP[[#This Row],[ID_geg]]=1,tab_MP[[#This Row],[ID_kat]]=1),"tab_Serverkomponenten[Subkategorie]",IF(AND(tab_MP[[#This Row],[ID_geg]]=1,tab_MP[[#This Row],[ID_kat]]=4),"tab_Projektraum[Subkategorie]",""))</f>
        <v/>
      </c>
      <c r="R4" s="171" t="str">
        <f>IFERROR(IF(AND(tab_MP[[#This Row],[ID_geg]]=1,tab_MP[[#This Row],[ID_kat]]=1),VLOOKUP(tab_MP[[#This Row],[mp_subkategorie]],tab_Serverkomponenten[],2,FALSE),IF(AND(tab_MP[[#This Row],[ID_geg]]=1,tab_MP[[#This Row],[ID_kat]]=4),VLOOKUP(tab_MP[[#This Row],[mp_subkategorie]],tab_Projektraum[],2,FALSE),"")),0)</f>
        <v/>
      </c>
      <c r="S4" s="158" t="str">
        <f>IFERROR(VLOOKUP(tab_MP[[#This Row],[mp_ort]],tab_ORT[],2,FALSE),"")</f>
        <v/>
      </c>
      <c r="T4" s="158">
        <f>COUNTIFS($S$3:$S4,$S4,$S$3:$S4,"&gt;0")</f>
        <v>0</v>
      </c>
      <c r="U4" s="159">
        <f>COUNTIFS(tab_MP[ID_ort],tab_MP[[#This Row],[ID_ort]],tab_MP[ID_ort],"&gt;0")</f>
        <v>0</v>
      </c>
    </row>
    <row r="5" spans="1:23" s="8" customFormat="1" ht="64.2" customHeight="1" x14ac:dyDescent="0.3">
      <c r="A5" s="90">
        <f t="shared" si="0"/>
        <v>3</v>
      </c>
      <c r="B5" s="201"/>
      <c r="C5" s="202"/>
      <c r="D5" s="202"/>
      <c r="E5" s="202"/>
      <c r="F5" s="203"/>
      <c r="G5" s="180"/>
      <c r="H5" s="208"/>
      <c r="I5" s="209"/>
      <c r="J5" s="103"/>
      <c r="K5" s="104" t="str">
        <f>IF(tab_MP[[#This Row],[prf_mp_janein]]="ja",tab_MP[[#This Row],[mp_zuw]],IF(tab_MP[[#This Row],[prf_mp_janein]]="nein",0,IF(tab_MP[[#This Row],[prf_mp_janein]]="teilweise",-1,"")))</f>
        <v/>
      </c>
      <c r="L5" s="110"/>
      <c r="M5" s="109" t="b">
        <f>AND(OR(tab_MP[[#This Row],[mp_zuw]]="",AND(tab_MP[[#This Row],[mp_zuw]]&lt;&gt;"",tab_MP[[#This Row],[prf_mp_janein]]&lt;&gt;"")),tab_MP[[#This Row],[prf_mp_ges]]&lt;&gt;-1)</f>
        <v>1</v>
      </c>
      <c r="N5" s="170" t="str">
        <f>IFERROR(VLOOKUP(tab_MP[[#This Row],[mp_gegenstand]],tab_GEGENSTAND[],4,FALSE),"")</f>
        <v/>
      </c>
      <c r="O5" s="171" t="str">
        <f>IF(tab_MP[[#This Row],[ID_geg]]=1,"tab_System[Kategorie]",IF(tab_MP[[#This Row],[ID_geg]]=2,"tab_Werkzeug[Kategorie]",IF(tab_MP[[#This Row],[ID_geg]]=3,"tab_Dienst[Kategorie]",IF(tab_MP[[#This Row],[ID_geg]]=4,"tab_WuP[Kategorie]",""))))</f>
        <v/>
      </c>
      <c r="P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 s="171" t="str">
        <f>IF(AND(tab_MP[[#This Row],[ID_geg]]=1,tab_MP[[#This Row],[ID_kat]]=1),"tab_Serverkomponenten[Subkategorie]",IF(AND(tab_MP[[#This Row],[ID_geg]]=1,tab_MP[[#This Row],[ID_kat]]=4),"tab_Projektraum[Subkategorie]",""))</f>
        <v/>
      </c>
      <c r="R5" s="171" t="str">
        <f>IFERROR(IF(AND(tab_MP[[#This Row],[ID_geg]]=1,tab_MP[[#This Row],[ID_kat]]=1),VLOOKUP(tab_MP[[#This Row],[mp_subkategorie]],tab_Serverkomponenten[],2,FALSE),IF(AND(tab_MP[[#This Row],[ID_geg]]=1,tab_MP[[#This Row],[ID_kat]]=4),VLOOKUP(tab_MP[[#This Row],[mp_subkategorie]],tab_Projektraum[],2,FALSE),"")),0)</f>
        <v/>
      </c>
      <c r="S5" s="158" t="str">
        <f>IFERROR(VLOOKUP(tab_MP[[#This Row],[mp_ort]],tab_ORT[],2,FALSE),"")</f>
        <v/>
      </c>
      <c r="T5" s="158">
        <f>COUNTIFS($S$3:$S5,$S5,$S$3:$S5,"&gt;0")</f>
        <v>0</v>
      </c>
      <c r="U5" s="159">
        <f>COUNTIFS(tab_MP[ID_ort],tab_MP[[#This Row],[ID_ort]],tab_MP[ID_ort],"&gt;0")</f>
        <v>0</v>
      </c>
      <c r="V5" s="1"/>
    </row>
    <row r="6" spans="1:23" s="8" customFormat="1" ht="64.2" customHeight="1" x14ac:dyDescent="0.3">
      <c r="A6" s="90">
        <f t="shared" si="0"/>
        <v>4</v>
      </c>
      <c r="B6" s="201"/>
      <c r="C6" s="202"/>
      <c r="D6" s="202"/>
      <c r="E6" s="202"/>
      <c r="F6" s="203"/>
      <c r="G6" s="180"/>
      <c r="H6" s="208"/>
      <c r="I6" s="209"/>
      <c r="J6" s="106"/>
      <c r="K6" s="107" t="str">
        <f>IF(tab_MP[[#This Row],[prf_mp_janein]]="ja",tab_MP[[#This Row],[mp_zuw]],IF(tab_MP[[#This Row],[prf_mp_janein]]="nein",0,IF(tab_MP[[#This Row],[prf_mp_janein]]="teilweise",-1,"")))</f>
        <v/>
      </c>
      <c r="L6" s="110"/>
      <c r="M6" s="108" t="b">
        <f>AND(OR(tab_MP[[#This Row],[mp_zuw]]="",AND(tab_MP[[#This Row],[mp_zuw]]&lt;&gt;"",tab_MP[[#This Row],[prf_mp_janein]]&lt;&gt;"")),tab_MP[[#This Row],[prf_mp_ges]]&lt;&gt;-1)</f>
        <v>1</v>
      </c>
      <c r="N6" s="170" t="str">
        <f>IFERROR(VLOOKUP(tab_MP[[#This Row],[mp_gegenstand]],tab_GEGENSTAND[],4,FALSE),"")</f>
        <v/>
      </c>
      <c r="O6" s="171" t="str">
        <f>IF(tab_MP[[#This Row],[ID_geg]]=1,"tab_System[Kategorie]",IF(tab_MP[[#This Row],[ID_geg]]=2,"tab_Werkzeug[Kategorie]",IF(tab_MP[[#This Row],[ID_geg]]=3,"tab_Dienst[Kategorie]",IF(tab_MP[[#This Row],[ID_geg]]=4,"tab_WuP[Kategorie]",""))))</f>
        <v/>
      </c>
      <c r="P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 s="171" t="str">
        <f>IF(AND(tab_MP[[#This Row],[ID_geg]]=1,tab_MP[[#This Row],[ID_kat]]=1),"tab_Serverkomponenten[Subkategorie]",IF(AND(tab_MP[[#This Row],[ID_geg]]=1,tab_MP[[#This Row],[ID_kat]]=4),"tab_Projektraum[Subkategorie]",""))</f>
        <v/>
      </c>
      <c r="R6" s="171" t="str">
        <f>IFERROR(IF(AND(tab_MP[[#This Row],[ID_geg]]=1,tab_MP[[#This Row],[ID_kat]]=1),VLOOKUP(tab_MP[[#This Row],[mp_subkategorie]],tab_Serverkomponenten[],2,FALSE),IF(AND(tab_MP[[#This Row],[ID_geg]]=1,tab_MP[[#This Row],[ID_kat]]=4),VLOOKUP(tab_MP[[#This Row],[mp_subkategorie]],tab_Projektraum[],2,FALSE),"")),0)</f>
        <v/>
      </c>
      <c r="S6" s="158" t="str">
        <f>IFERROR(VLOOKUP(tab_MP[[#This Row],[mp_ort]],tab_ORT[],2,FALSE),"")</f>
        <v/>
      </c>
      <c r="T6" s="158">
        <f>COUNTIFS($S$3:$S6,$S6,$S$3:$S6,"&gt;0")</f>
        <v>0</v>
      </c>
      <c r="U6" s="159">
        <f>COUNTIFS(tab_MP[ID_ort],tab_MP[[#This Row],[ID_ort]],tab_MP[ID_ort],"&gt;0")</f>
        <v>0</v>
      </c>
      <c r="V6" s="1"/>
    </row>
    <row r="7" spans="1:23" s="8" customFormat="1" ht="64.2" customHeight="1" x14ac:dyDescent="0.3">
      <c r="A7" s="90">
        <f t="shared" si="0"/>
        <v>5</v>
      </c>
      <c r="B7" s="201"/>
      <c r="C7" s="202"/>
      <c r="D7" s="202"/>
      <c r="E7" s="202"/>
      <c r="F7" s="203"/>
      <c r="G7" s="180"/>
      <c r="H7" s="208"/>
      <c r="I7" s="209"/>
      <c r="J7" s="103"/>
      <c r="K7" s="104" t="str">
        <f>IF(tab_MP[[#This Row],[prf_mp_janein]]="ja",tab_MP[[#This Row],[mp_zuw]],IF(tab_MP[[#This Row],[prf_mp_janein]]="nein",0,IF(tab_MP[[#This Row],[prf_mp_janein]]="teilweise",-1,"")))</f>
        <v/>
      </c>
      <c r="L7" s="110"/>
      <c r="M7" s="109" t="b">
        <f>AND(OR(tab_MP[[#This Row],[mp_zuw]]="",AND(tab_MP[[#This Row],[mp_zuw]]&lt;&gt;"",tab_MP[[#This Row],[prf_mp_janein]]&lt;&gt;"")),tab_MP[[#This Row],[prf_mp_ges]]&lt;&gt;-1)</f>
        <v>1</v>
      </c>
      <c r="N7" s="170" t="str">
        <f>IFERROR(VLOOKUP(tab_MP[[#This Row],[mp_gegenstand]],tab_GEGENSTAND[],4,FALSE),"")</f>
        <v/>
      </c>
      <c r="O7" s="171" t="str">
        <f>IF(tab_MP[[#This Row],[ID_geg]]=1,"tab_System[Kategorie]",IF(tab_MP[[#This Row],[ID_geg]]=2,"tab_Werkzeug[Kategorie]",IF(tab_MP[[#This Row],[ID_geg]]=3,"tab_Dienst[Kategorie]",IF(tab_MP[[#This Row],[ID_geg]]=4,"tab_WuP[Kategorie]",""))))</f>
        <v/>
      </c>
      <c r="P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 s="171" t="str">
        <f>IF(AND(tab_MP[[#This Row],[ID_geg]]=1,tab_MP[[#This Row],[ID_kat]]=1),"tab_Serverkomponenten[Subkategorie]",IF(AND(tab_MP[[#This Row],[ID_geg]]=1,tab_MP[[#This Row],[ID_kat]]=4),"tab_Projektraum[Subkategorie]",""))</f>
        <v/>
      </c>
      <c r="R7" s="171" t="str">
        <f>IFERROR(IF(AND(tab_MP[[#This Row],[ID_geg]]=1,tab_MP[[#This Row],[ID_kat]]=1),VLOOKUP(tab_MP[[#This Row],[mp_subkategorie]],tab_Serverkomponenten[],2,FALSE),IF(AND(tab_MP[[#This Row],[ID_geg]]=1,tab_MP[[#This Row],[ID_kat]]=4),VLOOKUP(tab_MP[[#This Row],[mp_subkategorie]],tab_Projektraum[],2,FALSE),"")),0)</f>
        <v/>
      </c>
      <c r="S7" s="158" t="str">
        <f>IFERROR(VLOOKUP(tab_MP[[#This Row],[mp_ort]],tab_ORT[],2,FALSE),"")</f>
        <v/>
      </c>
      <c r="T7" s="158">
        <f>COUNTIFS($S$3:$S7,$S7,$S$3:$S7,"&gt;0")</f>
        <v>0</v>
      </c>
      <c r="U7" s="159">
        <f>COUNTIFS(tab_MP[ID_ort],tab_MP[[#This Row],[ID_ort]],tab_MP[ID_ort],"&gt;0")</f>
        <v>0</v>
      </c>
      <c r="V7" s="1"/>
      <c r="W7" s="1"/>
    </row>
    <row r="8" spans="1:23" s="8" customFormat="1" ht="64.2" customHeight="1" x14ac:dyDescent="0.3">
      <c r="A8" s="90">
        <f t="shared" si="0"/>
        <v>6</v>
      </c>
      <c r="B8" s="201"/>
      <c r="C8" s="202"/>
      <c r="D8" s="202"/>
      <c r="E8" s="202"/>
      <c r="F8" s="203"/>
      <c r="G8" s="180"/>
      <c r="H8" s="208"/>
      <c r="I8" s="209"/>
      <c r="J8" s="106"/>
      <c r="K8" s="107" t="str">
        <f>IF(tab_MP[[#This Row],[prf_mp_janein]]="ja",tab_MP[[#This Row],[mp_zuw]],IF(tab_MP[[#This Row],[prf_mp_janein]]="nein",0,IF(tab_MP[[#This Row],[prf_mp_janein]]="teilweise",-1,"")))</f>
        <v/>
      </c>
      <c r="L8" s="110"/>
      <c r="M8" s="108" t="b">
        <f>AND(OR(tab_MP[[#This Row],[mp_zuw]]="",AND(tab_MP[[#This Row],[mp_zuw]]&lt;&gt;"",tab_MP[[#This Row],[prf_mp_janein]]&lt;&gt;"")),tab_MP[[#This Row],[prf_mp_ges]]&lt;&gt;-1)</f>
        <v>1</v>
      </c>
      <c r="N8" s="170" t="str">
        <f>IFERROR(VLOOKUP(tab_MP[[#This Row],[mp_gegenstand]],tab_GEGENSTAND[],4,FALSE),"")</f>
        <v/>
      </c>
      <c r="O8" s="171" t="str">
        <f>IF(tab_MP[[#This Row],[ID_geg]]=1,"tab_System[Kategorie]",IF(tab_MP[[#This Row],[ID_geg]]=2,"tab_Werkzeug[Kategorie]",IF(tab_MP[[#This Row],[ID_geg]]=3,"tab_Dienst[Kategorie]",IF(tab_MP[[#This Row],[ID_geg]]=4,"tab_WuP[Kategorie]",""))))</f>
        <v/>
      </c>
      <c r="P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 s="171" t="str">
        <f>IF(AND(tab_MP[[#This Row],[ID_geg]]=1,tab_MP[[#This Row],[ID_kat]]=1),"tab_Serverkomponenten[Subkategorie]",IF(AND(tab_MP[[#This Row],[ID_geg]]=1,tab_MP[[#This Row],[ID_kat]]=4),"tab_Projektraum[Subkategorie]",""))</f>
        <v/>
      </c>
      <c r="R8" s="171" t="str">
        <f>IFERROR(IF(AND(tab_MP[[#This Row],[ID_geg]]=1,tab_MP[[#This Row],[ID_kat]]=1),VLOOKUP(tab_MP[[#This Row],[mp_subkategorie]],tab_Serverkomponenten[],2,FALSE),IF(AND(tab_MP[[#This Row],[ID_geg]]=1,tab_MP[[#This Row],[ID_kat]]=4),VLOOKUP(tab_MP[[#This Row],[mp_subkategorie]],tab_Projektraum[],2,FALSE),"")),0)</f>
        <v/>
      </c>
      <c r="S8" s="158" t="str">
        <f>IFERROR(VLOOKUP(tab_MP[[#This Row],[mp_ort]],tab_ORT[],2,FALSE),"")</f>
        <v/>
      </c>
      <c r="T8" s="158">
        <f>COUNTIFS($S$3:$S8,$S8,$S$3:$S8,"&gt;0")</f>
        <v>0</v>
      </c>
      <c r="U8" s="159">
        <f>COUNTIFS(tab_MP[ID_ort],tab_MP[[#This Row],[ID_ort]],tab_MP[ID_ort],"&gt;0")</f>
        <v>0</v>
      </c>
      <c r="V8" s="1"/>
      <c r="W8" s="1"/>
    </row>
    <row r="9" spans="1:23" s="8" customFormat="1" ht="64.2" customHeight="1" x14ac:dyDescent="0.3">
      <c r="A9" s="90">
        <f t="shared" si="0"/>
        <v>7</v>
      </c>
      <c r="B9" s="201"/>
      <c r="C9" s="202"/>
      <c r="D9" s="202"/>
      <c r="E9" s="202"/>
      <c r="F9" s="203"/>
      <c r="G9" s="180"/>
      <c r="H9" s="208"/>
      <c r="I9" s="209"/>
      <c r="J9" s="103"/>
      <c r="K9" s="104" t="str">
        <f>IF(tab_MP[[#This Row],[prf_mp_janein]]="ja",tab_MP[[#This Row],[mp_zuw]],IF(tab_MP[[#This Row],[prf_mp_janein]]="nein",0,IF(tab_MP[[#This Row],[prf_mp_janein]]="teilweise",-1,"")))</f>
        <v/>
      </c>
      <c r="L9" s="110"/>
      <c r="M9" s="109" t="b">
        <f>AND(OR(tab_MP[[#This Row],[mp_zuw]]="",AND(tab_MP[[#This Row],[mp_zuw]]&lt;&gt;"",tab_MP[[#This Row],[prf_mp_janein]]&lt;&gt;"")),tab_MP[[#This Row],[prf_mp_ges]]&lt;&gt;-1)</f>
        <v>1</v>
      </c>
      <c r="N9" s="170" t="str">
        <f>IFERROR(VLOOKUP(tab_MP[[#This Row],[mp_gegenstand]],tab_GEGENSTAND[],4,FALSE),"")</f>
        <v/>
      </c>
      <c r="O9" s="171" t="str">
        <f>IF(tab_MP[[#This Row],[ID_geg]]=1,"tab_System[Kategorie]",IF(tab_MP[[#This Row],[ID_geg]]=2,"tab_Werkzeug[Kategorie]",IF(tab_MP[[#This Row],[ID_geg]]=3,"tab_Dienst[Kategorie]",IF(tab_MP[[#This Row],[ID_geg]]=4,"tab_WuP[Kategorie]",""))))</f>
        <v/>
      </c>
      <c r="P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 s="171" t="str">
        <f>IF(AND(tab_MP[[#This Row],[ID_geg]]=1,tab_MP[[#This Row],[ID_kat]]=1),"tab_Serverkomponenten[Subkategorie]",IF(AND(tab_MP[[#This Row],[ID_geg]]=1,tab_MP[[#This Row],[ID_kat]]=4),"tab_Projektraum[Subkategorie]",""))</f>
        <v/>
      </c>
      <c r="R9" s="171" t="str">
        <f>IFERROR(IF(AND(tab_MP[[#This Row],[ID_geg]]=1,tab_MP[[#This Row],[ID_kat]]=1),VLOOKUP(tab_MP[[#This Row],[mp_subkategorie]],tab_Serverkomponenten[],2,FALSE),IF(AND(tab_MP[[#This Row],[ID_geg]]=1,tab_MP[[#This Row],[ID_kat]]=4),VLOOKUP(tab_MP[[#This Row],[mp_subkategorie]],tab_Projektraum[],2,FALSE),"")),0)</f>
        <v/>
      </c>
      <c r="S9" s="158" t="str">
        <f>IFERROR(VLOOKUP(tab_MP[[#This Row],[mp_ort]],tab_ORT[],2,FALSE),"")</f>
        <v/>
      </c>
      <c r="T9" s="158">
        <f>COUNTIFS($S$3:$S9,$S9,$S$3:$S9,"&gt;0")</f>
        <v>0</v>
      </c>
      <c r="U9" s="159">
        <f>COUNTIFS(tab_MP[ID_ort],tab_MP[[#This Row],[ID_ort]],tab_MP[ID_ort],"&gt;0")</f>
        <v>0</v>
      </c>
      <c r="V9" s="1"/>
      <c r="W9" s="1"/>
    </row>
    <row r="10" spans="1:23" s="8" customFormat="1" ht="64.2" customHeight="1" x14ac:dyDescent="0.3">
      <c r="A10" s="90">
        <f t="shared" si="0"/>
        <v>8</v>
      </c>
      <c r="B10" s="201"/>
      <c r="C10" s="202"/>
      <c r="D10" s="202"/>
      <c r="E10" s="202"/>
      <c r="F10" s="203"/>
      <c r="G10" s="180"/>
      <c r="H10" s="208"/>
      <c r="I10" s="209"/>
      <c r="J10" s="106"/>
      <c r="K10" s="107" t="str">
        <f>IF(tab_MP[[#This Row],[prf_mp_janein]]="ja",tab_MP[[#This Row],[mp_zuw]],IF(tab_MP[[#This Row],[prf_mp_janein]]="nein",0,IF(tab_MP[[#This Row],[prf_mp_janein]]="teilweise",-1,"")))</f>
        <v/>
      </c>
      <c r="L10" s="110"/>
      <c r="M10" s="108" t="b">
        <f>AND(OR(tab_MP[[#This Row],[mp_zuw]]="",AND(tab_MP[[#This Row],[mp_zuw]]&lt;&gt;"",tab_MP[[#This Row],[prf_mp_janein]]&lt;&gt;"")),tab_MP[[#This Row],[prf_mp_ges]]&lt;&gt;-1)</f>
        <v>1</v>
      </c>
      <c r="N10" s="170" t="str">
        <f>IFERROR(VLOOKUP(tab_MP[[#This Row],[mp_gegenstand]],tab_GEGENSTAND[],4,FALSE),"")</f>
        <v/>
      </c>
      <c r="O10" s="171" t="str">
        <f>IF(tab_MP[[#This Row],[ID_geg]]=1,"tab_System[Kategorie]",IF(tab_MP[[#This Row],[ID_geg]]=2,"tab_Werkzeug[Kategorie]",IF(tab_MP[[#This Row],[ID_geg]]=3,"tab_Dienst[Kategorie]",IF(tab_MP[[#This Row],[ID_geg]]=4,"tab_WuP[Kategorie]",""))))</f>
        <v/>
      </c>
      <c r="P1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 s="171" t="str">
        <f>IF(AND(tab_MP[[#This Row],[ID_geg]]=1,tab_MP[[#This Row],[ID_kat]]=1),"tab_Serverkomponenten[Subkategorie]",IF(AND(tab_MP[[#This Row],[ID_geg]]=1,tab_MP[[#This Row],[ID_kat]]=4),"tab_Projektraum[Subkategorie]",""))</f>
        <v/>
      </c>
      <c r="R10" s="171" t="str">
        <f>IFERROR(IF(AND(tab_MP[[#This Row],[ID_geg]]=1,tab_MP[[#This Row],[ID_kat]]=1),VLOOKUP(tab_MP[[#This Row],[mp_subkategorie]],tab_Serverkomponenten[],2,FALSE),IF(AND(tab_MP[[#This Row],[ID_geg]]=1,tab_MP[[#This Row],[ID_kat]]=4),VLOOKUP(tab_MP[[#This Row],[mp_subkategorie]],tab_Projektraum[],2,FALSE),"")),0)</f>
        <v/>
      </c>
      <c r="S10" s="158" t="str">
        <f>IFERROR(VLOOKUP(tab_MP[[#This Row],[mp_ort]],tab_ORT[],2,FALSE),"")</f>
        <v/>
      </c>
      <c r="T10" s="158">
        <f>COUNTIFS($S$3:$S10,$S10,$S$3:$S10,"&gt;0")</f>
        <v>0</v>
      </c>
      <c r="U10" s="159">
        <f>COUNTIFS(tab_MP[ID_ort],tab_MP[[#This Row],[ID_ort]],tab_MP[ID_ort],"&gt;0")</f>
        <v>0</v>
      </c>
    </row>
    <row r="11" spans="1:23" s="8" customFormat="1" ht="64.2" customHeight="1" x14ac:dyDescent="0.3">
      <c r="A11" s="91">
        <f>ROW()-2</f>
        <v>9</v>
      </c>
      <c r="B11" s="201"/>
      <c r="C11" s="202"/>
      <c r="D11" s="202"/>
      <c r="E11" s="202"/>
      <c r="F11" s="203"/>
      <c r="G11" s="180"/>
      <c r="H11" s="208"/>
      <c r="I11" s="209"/>
      <c r="J11" s="103"/>
      <c r="K11" s="104" t="str">
        <f>IF(tab_MP[[#This Row],[prf_mp_janein]]="ja",tab_MP[[#This Row],[mp_zuw]],IF(tab_MP[[#This Row],[prf_mp_janein]]="nein",0,IF(tab_MP[[#This Row],[prf_mp_janein]]="teilweise",-1,"")))</f>
        <v/>
      </c>
      <c r="L11" s="110"/>
      <c r="M11" s="109" t="b">
        <f>AND(OR(tab_MP[[#This Row],[mp_zuw]]="",AND(tab_MP[[#This Row],[mp_zuw]]&lt;&gt;"",tab_MP[[#This Row],[prf_mp_janein]]&lt;&gt;"")),tab_MP[[#This Row],[prf_mp_ges]]&lt;&gt;-1)</f>
        <v>1</v>
      </c>
      <c r="N11" s="170" t="str">
        <f>IFERROR(VLOOKUP(tab_MP[[#This Row],[mp_gegenstand]],tab_GEGENSTAND[],4,FALSE),"")</f>
        <v/>
      </c>
      <c r="O11" s="171" t="str">
        <f>IF(tab_MP[[#This Row],[ID_geg]]=1,"tab_System[Kategorie]",IF(tab_MP[[#This Row],[ID_geg]]=2,"tab_Werkzeug[Kategorie]",IF(tab_MP[[#This Row],[ID_geg]]=3,"tab_Dienst[Kategorie]",IF(tab_MP[[#This Row],[ID_geg]]=4,"tab_WuP[Kategorie]",""))))</f>
        <v/>
      </c>
      <c r="P1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 s="171" t="str">
        <f>IF(AND(tab_MP[[#This Row],[ID_geg]]=1,tab_MP[[#This Row],[ID_kat]]=1),"tab_Serverkomponenten[Subkategorie]",IF(AND(tab_MP[[#This Row],[ID_geg]]=1,tab_MP[[#This Row],[ID_kat]]=4),"tab_Projektraum[Subkategorie]",""))</f>
        <v/>
      </c>
      <c r="R11" s="171" t="str">
        <f>IFERROR(IF(AND(tab_MP[[#This Row],[ID_geg]]=1,tab_MP[[#This Row],[ID_kat]]=1),VLOOKUP(tab_MP[[#This Row],[mp_subkategorie]],tab_Serverkomponenten[],2,FALSE),IF(AND(tab_MP[[#This Row],[ID_geg]]=1,tab_MP[[#This Row],[ID_kat]]=4),VLOOKUP(tab_MP[[#This Row],[mp_subkategorie]],tab_Projektraum[],2,FALSE),"")),0)</f>
        <v/>
      </c>
      <c r="S11" s="158" t="str">
        <f>IFERROR(VLOOKUP(tab_MP[[#This Row],[mp_ort]],tab_ORT[],2,FALSE),"")</f>
        <v/>
      </c>
      <c r="T11" s="158">
        <f>COUNTIFS($S$3:$S11,$S11,$S$3:$S11,"&gt;0")</f>
        <v>0</v>
      </c>
      <c r="U11" s="159">
        <f>COUNTIFS(tab_MP[ID_ort],tab_MP[[#This Row],[ID_ort]],tab_MP[ID_ort],"&gt;0")</f>
        <v>0</v>
      </c>
    </row>
    <row r="12" spans="1:23" s="8" customFormat="1" ht="64.2" customHeight="1" x14ac:dyDescent="0.3">
      <c r="A12" s="90">
        <f t="shared" ref="A12:A75" si="1">ROW()-2</f>
        <v>10</v>
      </c>
      <c r="B12" s="201"/>
      <c r="C12" s="202"/>
      <c r="D12" s="202"/>
      <c r="E12" s="202"/>
      <c r="F12" s="203"/>
      <c r="G12" s="180"/>
      <c r="H12" s="208"/>
      <c r="I12" s="209"/>
      <c r="J12" s="106"/>
      <c r="K12" s="107" t="str">
        <f>IF(tab_MP[[#This Row],[prf_mp_janein]]="ja",tab_MP[[#This Row],[mp_zuw]],IF(tab_MP[[#This Row],[prf_mp_janein]]="nein",0,IF(tab_MP[[#This Row],[prf_mp_janein]]="teilweise",-1,"")))</f>
        <v/>
      </c>
      <c r="L12" s="110"/>
      <c r="M12" s="108" t="b">
        <f>AND(OR(tab_MP[[#This Row],[mp_zuw]]="",AND(tab_MP[[#This Row],[mp_zuw]]&lt;&gt;"",tab_MP[[#This Row],[prf_mp_janein]]&lt;&gt;"")),tab_MP[[#This Row],[prf_mp_ges]]&lt;&gt;-1)</f>
        <v>1</v>
      </c>
      <c r="N12" s="170" t="str">
        <f>IFERROR(VLOOKUP(tab_MP[[#This Row],[mp_gegenstand]],tab_GEGENSTAND[],4,FALSE),"")</f>
        <v/>
      </c>
      <c r="O12" s="171" t="str">
        <f>IF(tab_MP[[#This Row],[ID_geg]]=1,"tab_System[Kategorie]",IF(tab_MP[[#This Row],[ID_geg]]=2,"tab_Werkzeug[Kategorie]",IF(tab_MP[[#This Row],[ID_geg]]=3,"tab_Dienst[Kategorie]",IF(tab_MP[[#This Row],[ID_geg]]=4,"tab_WuP[Kategorie]",""))))</f>
        <v/>
      </c>
      <c r="P1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 s="171" t="str">
        <f>IF(AND(tab_MP[[#This Row],[ID_geg]]=1,tab_MP[[#This Row],[ID_kat]]=1),"tab_Serverkomponenten[Subkategorie]",IF(AND(tab_MP[[#This Row],[ID_geg]]=1,tab_MP[[#This Row],[ID_kat]]=4),"tab_Projektraum[Subkategorie]",""))</f>
        <v/>
      </c>
      <c r="R12" s="171" t="str">
        <f>IFERROR(IF(AND(tab_MP[[#This Row],[ID_geg]]=1,tab_MP[[#This Row],[ID_kat]]=1),VLOOKUP(tab_MP[[#This Row],[mp_subkategorie]],tab_Serverkomponenten[],2,FALSE),IF(AND(tab_MP[[#This Row],[ID_geg]]=1,tab_MP[[#This Row],[ID_kat]]=4),VLOOKUP(tab_MP[[#This Row],[mp_subkategorie]],tab_Projektraum[],2,FALSE),"")),0)</f>
        <v/>
      </c>
      <c r="S12" s="158" t="str">
        <f>IFERROR(VLOOKUP(tab_MP[[#This Row],[mp_ort]],tab_ORT[],2,FALSE),"")</f>
        <v/>
      </c>
      <c r="T12" s="158">
        <f>COUNTIFS($S$3:$S12,$S12,$S$3:$S12,"&gt;0")</f>
        <v>0</v>
      </c>
      <c r="U12" s="159">
        <f>COUNTIFS(tab_MP[ID_ort],tab_MP[[#This Row],[ID_ort]],tab_MP[ID_ort],"&gt;0")</f>
        <v>0</v>
      </c>
    </row>
    <row r="13" spans="1:23" s="8" customFormat="1" ht="64.2" hidden="1" customHeight="1" x14ac:dyDescent="0.3">
      <c r="A13" s="90">
        <f t="shared" si="1"/>
        <v>11</v>
      </c>
      <c r="B13" s="201"/>
      <c r="C13" s="202"/>
      <c r="D13" s="202"/>
      <c r="E13" s="202"/>
      <c r="F13" s="203"/>
      <c r="G13" s="180"/>
      <c r="H13" s="208"/>
      <c r="I13" s="209"/>
      <c r="J13" s="103"/>
      <c r="K13" s="104" t="str">
        <f>IF(tab_MP[[#This Row],[prf_mp_janein]]="ja",tab_MP[[#This Row],[mp_zuw]],IF(tab_MP[[#This Row],[prf_mp_janein]]="nein",0,IF(tab_MP[[#This Row],[prf_mp_janein]]="teilweise",-1,"")))</f>
        <v/>
      </c>
      <c r="L13" s="110"/>
      <c r="M13" s="109" t="b">
        <f>AND(OR(tab_MP[[#This Row],[mp_zuw]]="",AND(tab_MP[[#This Row],[mp_zuw]]&lt;&gt;"",tab_MP[[#This Row],[prf_mp_janein]]&lt;&gt;"")),tab_MP[[#This Row],[prf_mp_ges]]&lt;&gt;-1)</f>
        <v>1</v>
      </c>
      <c r="N13" s="170" t="str">
        <f>IFERROR(VLOOKUP(tab_MP[[#This Row],[mp_gegenstand]],tab_GEGENSTAND[],4,FALSE),"")</f>
        <v/>
      </c>
      <c r="O13" s="171" t="str">
        <f>IF(tab_MP[[#This Row],[ID_geg]]=1,"tab_System[Kategorie]",IF(tab_MP[[#This Row],[ID_geg]]=2,"tab_Werkzeug[Kategorie]",IF(tab_MP[[#This Row],[ID_geg]]=3,"tab_Dienst[Kategorie]",IF(tab_MP[[#This Row],[ID_geg]]=4,"tab_WuP[Kategorie]",""))))</f>
        <v/>
      </c>
      <c r="P1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 s="171" t="str">
        <f>IF(AND(tab_MP[[#This Row],[ID_geg]]=1,tab_MP[[#This Row],[ID_kat]]=1),"tab_Serverkomponenten[Subkategorie]",IF(AND(tab_MP[[#This Row],[ID_geg]]=1,tab_MP[[#This Row],[ID_kat]]=4),"tab_Projektraum[Subkategorie]",""))</f>
        <v/>
      </c>
      <c r="R13" s="171" t="str">
        <f>IFERROR(IF(AND(tab_MP[[#This Row],[ID_geg]]=1,tab_MP[[#This Row],[ID_kat]]=1),VLOOKUP(tab_MP[[#This Row],[mp_subkategorie]],tab_Serverkomponenten[],2,FALSE),IF(AND(tab_MP[[#This Row],[ID_geg]]=1,tab_MP[[#This Row],[ID_kat]]=4),VLOOKUP(tab_MP[[#This Row],[mp_subkategorie]],tab_Projektraum[],2,FALSE),"")),0)</f>
        <v/>
      </c>
      <c r="S13" s="158" t="str">
        <f>IFERROR(VLOOKUP(tab_MP[[#This Row],[mp_ort]],tab_ORT[],2,FALSE),"")</f>
        <v/>
      </c>
      <c r="T13" s="158">
        <f>COUNTIFS($S$3:$S13,$S13,$S$3:$S13,"&gt;0")</f>
        <v>0</v>
      </c>
      <c r="U13" s="159">
        <f>COUNTIFS(tab_MP[ID_ort],tab_MP[[#This Row],[ID_ort]],tab_MP[ID_ort],"&gt;0")</f>
        <v>0</v>
      </c>
    </row>
    <row r="14" spans="1:23" s="8" customFormat="1" ht="64.2" hidden="1" customHeight="1" x14ac:dyDescent="0.3">
      <c r="A14" s="90">
        <f t="shared" si="1"/>
        <v>12</v>
      </c>
      <c r="B14" s="201"/>
      <c r="C14" s="202"/>
      <c r="D14" s="202"/>
      <c r="E14" s="202"/>
      <c r="F14" s="203"/>
      <c r="G14" s="180"/>
      <c r="H14" s="208"/>
      <c r="I14" s="209"/>
      <c r="J14" s="106"/>
      <c r="K14" s="107" t="str">
        <f>IF(tab_MP[[#This Row],[prf_mp_janein]]="ja",tab_MP[[#This Row],[mp_zuw]],IF(tab_MP[[#This Row],[prf_mp_janein]]="nein",0,IF(tab_MP[[#This Row],[prf_mp_janein]]="teilweise",-1,"")))</f>
        <v/>
      </c>
      <c r="L14" s="110"/>
      <c r="M14" s="108" t="b">
        <f>AND(OR(tab_MP[[#This Row],[mp_zuw]]="",AND(tab_MP[[#This Row],[mp_zuw]]&lt;&gt;"",tab_MP[[#This Row],[prf_mp_janein]]&lt;&gt;"")),tab_MP[[#This Row],[prf_mp_ges]]&lt;&gt;-1)</f>
        <v>1</v>
      </c>
      <c r="N14" s="170" t="str">
        <f>IFERROR(VLOOKUP(tab_MP[[#This Row],[mp_gegenstand]],tab_GEGENSTAND[],4,FALSE),"")</f>
        <v/>
      </c>
      <c r="O14" s="171" t="str">
        <f>IF(tab_MP[[#This Row],[ID_geg]]=1,"tab_System[Kategorie]",IF(tab_MP[[#This Row],[ID_geg]]=2,"tab_Werkzeug[Kategorie]",IF(tab_MP[[#This Row],[ID_geg]]=3,"tab_Dienst[Kategorie]",IF(tab_MP[[#This Row],[ID_geg]]=4,"tab_WuP[Kategorie]",""))))</f>
        <v/>
      </c>
      <c r="P1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 s="171" t="str">
        <f>IF(AND(tab_MP[[#This Row],[ID_geg]]=1,tab_MP[[#This Row],[ID_kat]]=1),"tab_Serverkomponenten[Subkategorie]",IF(AND(tab_MP[[#This Row],[ID_geg]]=1,tab_MP[[#This Row],[ID_kat]]=4),"tab_Projektraum[Subkategorie]",""))</f>
        <v/>
      </c>
      <c r="R14" s="171" t="str">
        <f>IFERROR(IF(AND(tab_MP[[#This Row],[ID_geg]]=1,tab_MP[[#This Row],[ID_kat]]=1),VLOOKUP(tab_MP[[#This Row],[mp_subkategorie]],tab_Serverkomponenten[],2,FALSE),IF(AND(tab_MP[[#This Row],[ID_geg]]=1,tab_MP[[#This Row],[ID_kat]]=4),VLOOKUP(tab_MP[[#This Row],[mp_subkategorie]],tab_Projektraum[],2,FALSE),"")),0)</f>
        <v/>
      </c>
      <c r="S14" s="158" t="str">
        <f>IFERROR(VLOOKUP(tab_MP[[#This Row],[mp_ort]],tab_ORT[],2,FALSE),"")</f>
        <v/>
      </c>
      <c r="T14" s="158">
        <f>COUNTIFS($S$3:$S14,$S14,$S$3:$S14,"&gt;0")</f>
        <v>0</v>
      </c>
      <c r="U14" s="159">
        <f>COUNTIFS(tab_MP[ID_ort],tab_MP[[#This Row],[ID_ort]],tab_MP[ID_ort],"&gt;0")</f>
        <v>0</v>
      </c>
    </row>
    <row r="15" spans="1:23" s="8" customFormat="1" ht="64.2" hidden="1" customHeight="1" x14ac:dyDescent="0.3">
      <c r="A15" s="90">
        <f t="shared" si="1"/>
        <v>13</v>
      </c>
      <c r="B15" s="201"/>
      <c r="C15" s="202"/>
      <c r="D15" s="202"/>
      <c r="E15" s="202"/>
      <c r="F15" s="203"/>
      <c r="G15" s="180"/>
      <c r="H15" s="208"/>
      <c r="I15" s="209"/>
      <c r="J15" s="103"/>
      <c r="K15" s="104" t="str">
        <f>IF(tab_MP[[#This Row],[prf_mp_janein]]="ja",tab_MP[[#This Row],[mp_zuw]],IF(tab_MP[[#This Row],[prf_mp_janein]]="nein",0,IF(tab_MP[[#This Row],[prf_mp_janein]]="teilweise",-1,"")))</f>
        <v/>
      </c>
      <c r="L15" s="110"/>
      <c r="M15" s="109" t="b">
        <f>AND(OR(tab_MP[[#This Row],[mp_zuw]]="",AND(tab_MP[[#This Row],[mp_zuw]]&lt;&gt;"",tab_MP[[#This Row],[prf_mp_janein]]&lt;&gt;"")),tab_MP[[#This Row],[prf_mp_ges]]&lt;&gt;-1)</f>
        <v>1</v>
      </c>
      <c r="N15" s="170" t="str">
        <f>IFERROR(VLOOKUP(tab_MP[[#This Row],[mp_gegenstand]],tab_GEGENSTAND[],4,FALSE),"")</f>
        <v/>
      </c>
      <c r="O15" s="171" t="str">
        <f>IF(tab_MP[[#This Row],[ID_geg]]=1,"tab_System[Kategorie]",IF(tab_MP[[#This Row],[ID_geg]]=2,"tab_Werkzeug[Kategorie]",IF(tab_MP[[#This Row],[ID_geg]]=3,"tab_Dienst[Kategorie]",IF(tab_MP[[#This Row],[ID_geg]]=4,"tab_WuP[Kategorie]",""))))</f>
        <v/>
      </c>
      <c r="P1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 s="171" t="str">
        <f>IF(AND(tab_MP[[#This Row],[ID_geg]]=1,tab_MP[[#This Row],[ID_kat]]=1),"tab_Serverkomponenten[Subkategorie]",IF(AND(tab_MP[[#This Row],[ID_geg]]=1,tab_MP[[#This Row],[ID_kat]]=4),"tab_Projektraum[Subkategorie]",""))</f>
        <v/>
      </c>
      <c r="R15" s="171" t="str">
        <f>IFERROR(IF(AND(tab_MP[[#This Row],[ID_geg]]=1,tab_MP[[#This Row],[ID_kat]]=1),VLOOKUP(tab_MP[[#This Row],[mp_subkategorie]],tab_Serverkomponenten[],2,FALSE),IF(AND(tab_MP[[#This Row],[ID_geg]]=1,tab_MP[[#This Row],[ID_kat]]=4),VLOOKUP(tab_MP[[#This Row],[mp_subkategorie]],tab_Projektraum[],2,FALSE),"")),0)</f>
        <v/>
      </c>
      <c r="S15" s="158" t="str">
        <f>IFERROR(VLOOKUP(tab_MP[[#This Row],[mp_ort]],tab_ORT[],2,FALSE),"")</f>
        <v/>
      </c>
      <c r="T15" s="158">
        <f>COUNTIFS($S$3:$S15,$S15,$S$3:$S15,"&gt;0")</f>
        <v>0</v>
      </c>
      <c r="U15" s="159">
        <f>COUNTIFS(tab_MP[ID_ort],tab_MP[[#This Row],[ID_ort]],tab_MP[ID_ort],"&gt;0")</f>
        <v>0</v>
      </c>
    </row>
    <row r="16" spans="1:23" s="8" customFormat="1" ht="64.2" hidden="1" customHeight="1" x14ac:dyDescent="0.3">
      <c r="A16" s="90">
        <f t="shared" si="1"/>
        <v>14</v>
      </c>
      <c r="B16" s="201"/>
      <c r="C16" s="202"/>
      <c r="D16" s="202"/>
      <c r="E16" s="202"/>
      <c r="F16" s="203"/>
      <c r="G16" s="180"/>
      <c r="H16" s="208"/>
      <c r="I16" s="209"/>
      <c r="J16" s="106"/>
      <c r="K16" s="107" t="str">
        <f>IF(tab_MP[[#This Row],[prf_mp_janein]]="ja",tab_MP[[#This Row],[mp_zuw]],IF(tab_MP[[#This Row],[prf_mp_janein]]="nein",0,IF(tab_MP[[#This Row],[prf_mp_janein]]="teilweise",-1,"")))</f>
        <v/>
      </c>
      <c r="L16" s="110"/>
      <c r="M16" s="108" t="b">
        <f>AND(OR(tab_MP[[#This Row],[mp_zuw]]="",AND(tab_MP[[#This Row],[mp_zuw]]&lt;&gt;"",tab_MP[[#This Row],[prf_mp_janein]]&lt;&gt;"")),tab_MP[[#This Row],[prf_mp_ges]]&lt;&gt;-1)</f>
        <v>1</v>
      </c>
      <c r="N16" s="170" t="str">
        <f>IFERROR(VLOOKUP(tab_MP[[#This Row],[mp_gegenstand]],tab_GEGENSTAND[],4,FALSE),"")</f>
        <v/>
      </c>
      <c r="O16" s="171" t="str">
        <f>IF(tab_MP[[#This Row],[ID_geg]]=1,"tab_System[Kategorie]",IF(tab_MP[[#This Row],[ID_geg]]=2,"tab_Werkzeug[Kategorie]",IF(tab_MP[[#This Row],[ID_geg]]=3,"tab_Dienst[Kategorie]",IF(tab_MP[[#This Row],[ID_geg]]=4,"tab_WuP[Kategorie]",""))))</f>
        <v/>
      </c>
      <c r="P1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 s="171" t="str">
        <f>IF(AND(tab_MP[[#This Row],[ID_geg]]=1,tab_MP[[#This Row],[ID_kat]]=1),"tab_Serverkomponenten[Subkategorie]",IF(AND(tab_MP[[#This Row],[ID_geg]]=1,tab_MP[[#This Row],[ID_kat]]=4),"tab_Projektraum[Subkategorie]",""))</f>
        <v/>
      </c>
      <c r="R16" s="171" t="str">
        <f>IFERROR(IF(AND(tab_MP[[#This Row],[ID_geg]]=1,tab_MP[[#This Row],[ID_kat]]=1),VLOOKUP(tab_MP[[#This Row],[mp_subkategorie]],tab_Serverkomponenten[],2,FALSE),IF(AND(tab_MP[[#This Row],[ID_geg]]=1,tab_MP[[#This Row],[ID_kat]]=4),VLOOKUP(tab_MP[[#This Row],[mp_subkategorie]],tab_Projektraum[],2,FALSE),"")),0)</f>
        <v/>
      </c>
      <c r="S16" s="158" t="str">
        <f>IFERROR(VLOOKUP(tab_MP[[#This Row],[mp_ort]],tab_ORT[],2,FALSE),"")</f>
        <v/>
      </c>
      <c r="T16" s="158">
        <f>COUNTIFS($S$3:$S16,$S16,$S$3:$S16,"&gt;0")</f>
        <v>0</v>
      </c>
      <c r="U16" s="159">
        <f>COUNTIFS(tab_MP[ID_ort],tab_MP[[#This Row],[ID_ort]],tab_MP[ID_ort],"&gt;0")</f>
        <v>0</v>
      </c>
    </row>
    <row r="17" spans="1:21" s="8" customFormat="1" ht="64.2" hidden="1" customHeight="1" x14ac:dyDescent="0.3">
      <c r="A17" s="90">
        <f t="shared" si="1"/>
        <v>15</v>
      </c>
      <c r="B17" s="201"/>
      <c r="C17" s="202"/>
      <c r="D17" s="202"/>
      <c r="E17" s="202"/>
      <c r="F17" s="203"/>
      <c r="G17" s="180"/>
      <c r="H17" s="208"/>
      <c r="I17" s="209"/>
      <c r="J17" s="103"/>
      <c r="K17" s="104" t="str">
        <f>IF(tab_MP[[#This Row],[prf_mp_janein]]="ja",tab_MP[[#This Row],[mp_zuw]],IF(tab_MP[[#This Row],[prf_mp_janein]]="nein",0,IF(tab_MP[[#This Row],[prf_mp_janein]]="teilweise",-1,"")))</f>
        <v/>
      </c>
      <c r="L17" s="110"/>
      <c r="M17" s="109" t="b">
        <f>AND(OR(tab_MP[[#This Row],[mp_zuw]]="",AND(tab_MP[[#This Row],[mp_zuw]]&lt;&gt;"",tab_MP[[#This Row],[prf_mp_janein]]&lt;&gt;"")),tab_MP[[#This Row],[prf_mp_ges]]&lt;&gt;-1)</f>
        <v>1</v>
      </c>
      <c r="N17" s="170" t="str">
        <f>IFERROR(VLOOKUP(tab_MP[[#This Row],[mp_gegenstand]],tab_GEGENSTAND[],4,FALSE),"")</f>
        <v/>
      </c>
      <c r="O17" s="171" t="str">
        <f>IF(tab_MP[[#This Row],[ID_geg]]=1,"tab_System[Kategorie]",IF(tab_MP[[#This Row],[ID_geg]]=2,"tab_Werkzeug[Kategorie]",IF(tab_MP[[#This Row],[ID_geg]]=3,"tab_Dienst[Kategorie]",IF(tab_MP[[#This Row],[ID_geg]]=4,"tab_WuP[Kategorie]",""))))</f>
        <v/>
      </c>
      <c r="P1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 s="171" t="str">
        <f>IF(AND(tab_MP[[#This Row],[ID_geg]]=1,tab_MP[[#This Row],[ID_kat]]=1),"tab_Serverkomponenten[Subkategorie]",IF(AND(tab_MP[[#This Row],[ID_geg]]=1,tab_MP[[#This Row],[ID_kat]]=4),"tab_Projektraum[Subkategorie]",""))</f>
        <v/>
      </c>
      <c r="R17" s="171" t="str">
        <f>IFERROR(IF(AND(tab_MP[[#This Row],[ID_geg]]=1,tab_MP[[#This Row],[ID_kat]]=1),VLOOKUP(tab_MP[[#This Row],[mp_subkategorie]],tab_Serverkomponenten[],2,FALSE),IF(AND(tab_MP[[#This Row],[ID_geg]]=1,tab_MP[[#This Row],[ID_kat]]=4),VLOOKUP(tab_MP[[#This Row],[mp_subkategorie]],tab_Projektraum[],2,FALSE),"")),0)</f>
        <v/>
      </c>
      <c r="S17" s="158" t="str">
        <f>IFERROR(VLOOKUP(tab_MP[[#This Row],[mp_ort]],tab_ORT[],2,FALSE),"")</f>
        <v/>
      </c>
      <c r="T17" s="158">
        <f>COUNTIFS($S$3:$S17,$S17,$S$3:$S17,"&gt;0")</f>
        <v>0</v>
      </c>
      <c r="U17" s="159">
        <f>COUNTIFS(tab_MP[ID_ort],tab_MP[[#This Row],[ID_ort]],tab_MP[ID_ort],"&gt;0")</f>
        <v>0</v>
      </c>
    </row>
    <row r="18" spans="1:21" s="8" customFormat="1" ht="64.2" hidden="1" customHeight="1" x14ac:dyDescent="0.3">
      <c r="A18" s="90">
        <f t="shared" si="1"/>
        <v>16</v>
      </c>
      <c r="B18" s="201"/>
      <c r="C18" s="202"/>
      <c r="D18" s="202"/>
      <c r="E18" s="202"/>
      <c r="F18" s="203"/>
      <c r="G18" s="180"/>
      <c r="H18" s="208"/>
      <c r="I18" s="209"/>
      <c r="J18" s="106"/>
      <c r="K18" s="107" t="str">
        <f>IF(tab_MP[[#This Row],[prf_mp_janein]]="ja",tab_MP[[#This Row],[mp_zuw]],IF(tab_MP[[#This Row],[prf_mp_janein]]="nein",0,IF(tab_MP[[#This Row],[prf_mp_janein]]="teilweise",-1,"")))</f>
        <v/>
      </c>
      <c r="L18" s="110"/>
      <c r="M18" s="108" t="b">
        <f>AND(OR(tab_MP[[#This Row],[mp_zuw]]="",AND(tab_MP[[#This Row],[mp_zuw]]&lt;&gt;"",tab_MP[[#This Row],[prf_mp_janein]]&lt;&gt;"")),tab_MP[[#This Row],[prf_mp_ges]]&lt;&gt;-1)</f>
        <v>1</v>
      </c>
      <c r="N18" s="170" t="str">
        <f>IFERROR(VLOOKUP(tab_MP[[#This Row],[mp_gegenstand]],tab_GEGENSTAND[],4,FALSE),"")</f>
        <v/>
      </c>
      <c r="O18" s="171" t="str">
        <f>IF(tab_MP[[#This Row],[ID_geg]]=1,"tab_System[Kategorie]",IF(tab_MP[[#This Row],[ID_geg]]=2,"tab_Werkzeug[Kategorie]",IF(tab_MP[[#This Row],[ID_geg]]=3,"tab_Dienst[Kategorie]",IF(tab_MP[[#This Row],[ID_geg]]=4,"tab_WuP[Kategorie]",""))))</f>
        <v/>
      </c>
      <c r="P1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 s="171" t="str">
        <f>IF(AND(tab_MP[[#This Row],[ID_geg]]=1,tab_MP[[#This Row],[ID_kat]]=1),"tab_Serverkomponenten[Subkategorie]",IF(AND(tab_MP[[#This Row],[ID_geg]]=1,tab_MP[[#This Row],[ID_kat]]=4),"tab_Projektraum[Subkategorie]",""))</f>
        <v/>
      </c>
      <c r="R18" s="171" t="str">
        <f>IFERROR(IF(AND(tab_MP[[#This Row],[ID_geg]]=1,tab_MP[[#This Row],[ID_kat]]=1),VLOOKUP(tab_MP[[#This Row],[mp_subkategorie]],tab_Serverkomponenten[],2,FALSE),IF(AND(tab_MP[[#This Row],[ID_geg]]=1,tab_MP[[#This Row],[ID_kat]]=4),VLOOKUP(tab_MP[[#This Row],[mp_subkategorie]],tab_Projektraum[],2,FALSE),"")),0)</f>
        <v/>
      </c>
      <c r="S18" s="158" t="str">
        <f>IFERROR(VLOOKUP(tab_MP[[#This Row],[mp_ort]],tab_ORT[],2,FALSE),"")</f>
        <v/>
      </c>
      <c r="T18" s="158">
        <f>COUNTIFS($S$3:$S18,$S18,$S$3:$S18,"&gt;0")</f>
        <v>0</v>
      </c>
      <c r="U18" s="159">
        <f>COUNTIFS(tab_MP[ID_ort],tab_MP[[#This Row],[ID_ort]],tab_MP[ID_ort],"&gt;0")</f>
        <v>0</v>
      </c>
    </row>
    <row r="19" spans="1:21" s="8" customFormat="1" ht="64.2" hidden="1" customHeight="1" x14ac:dyDescent="0.3">
      <c r="A19" s="90">
        <f t="shared" si="1"/>
        <v>17</v>
      </c>
      <c r="B19" s="201"/>
      <c r="C19" s="202"/>
      <c r="D19" s="202"/>
      <c r="E19" s="202"/>
      <c r="F19" s="203"/>
      <c r="G19" s="180"/>
      <c r="H19" s="208"/>
      <c r="I19" s="209"/>
      <c r="J19" s="103"/>
      <c r="K19" s="104" t="str">
        <f>IF(tab_MP[[#This Row],[prf_mp_janein]]="ja",tab_MP[[#This Row],[mp_zuw]],IF(tab_MP[[#This Row],[prf_mp_janein]]="nein",0,IF(tab_MP[[#This Row],[prf_mp_janein]]="teilweise",-1,"")))</f>
        <v/>
      </c>
      <c r="L19" s="110"/>
      <c r="M19" s="109" t="b">
        <f>AND(OR(tab_MP[[#This Row],[mp_zuw]]="",AND(tab_MP[[#This Row],[mp_zuw]]&lt;&gt;"",tab_MP[[#This Row],[prf_mp_janein]]&lt;&gt;"")),tab_MP[[#This Row],[prf_mp_ges]]&lt;&gt;-1)</f>
        <v>1</v>
      </c>
      <c r="N19" s="170" t="str">
        <f>IFERROR(VLOOKUP(tab_MP[[#This Row],[mp_gegenstand]],tab_GEGENSTAND[],4,FALSE),"")</f>
        <v/>
      </c>
      <c r="O19" s="171" t="str">
        <f>IF(tab_MP[[#This Row],[ID_geg]]=1,"tab_System[Kategorie]",IF(tab_MP[[#This Row],[ID_geg]]=2,"tab_Werkzeug[Kategorie]",IF(tab_MP[[#This Row],[ID_geg]]=3,"tab_Dienst[Kategorie]",IF(tab_MP[[#This Row],[ID_geg]]=4,"tab_WuP[Kategorie]",""))))</f>
        <v/>
      </c>
      <c r="P1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 s="171" t="str">
        <f>IF(AND(tab_MP[[#This Row],[ID_geg]]=1,tab_MP[[#This Row],[ID_kat]]=1),"tab_Serverkomponenten[Subkategorie]",IF(AND(tab_MP[[#This Row],[ID_geg]]=1,tab_MP[[#This Row],[ID_kat]]=4),"tab_Projektraum[Subkategorie]",""))</f>
        <v/>
      </c>
      <c r="R19" s="171" t="str">
        <f>IFERROR(IF(AND(tab_MP[[#This Row],[ID_geg]]=1,tab_MP[[#This Row],[ID_kat]]=1),VLOOKUP(tab_MP[[#This Row],[mp_subkategorie]],tab_Serverkomponenten[],2,FALSE),IF(AND(tab_MP[[#This Row],[ID_geg]]=1,tab_MP[[#This Row],[ID_kat]]=4),VLOOKUP(tab_MP[[#This Row],[mp_subkategorie]],tab_Projektraum[],2,FALSE),"")),0)</f>
        <v/>
      </c>
      <c r="S19" s="158" t="str">
        <f>IFERROR(VLOOKUP(tab_MP[[#This Row],[mp_ort]],tab_ORT[],2,FALSE),"")</f>
        <v/>
      </c>
      <c r="T19" s="158">
        <f>COUNTIFS($S$3:$S19,$S19,$S$3:$S19,"&gt;0")</f>
        <v>0</v>
      </c>
      <c r="U19" s="159">
        <f>COUNTIFS(tab_MP[ID_ort],tab_MP[[#This Row],[ID_ort]],tab_MP[ID_ort],"&gt;0")</f>
        <v>0</v>
      </c>
    </row>
    <row r="20" spans="1:21" s="8" customFormat="1" ht="64.2" hidden="1" customHeight="1" x14ac:dyDescent="0.3">
      <c r="A20" s="90">
        <f t="shared" si="1"/>
        <v>18</v>
      </c>
      <c r="B20" s="201"/>
      <c r="C20" s="202"/>
      <c r="D20" s="202"/>
      <c r="E20" s="202"/>
      <c r="F20" s="203"/>
      <c r="G20" s="180"/>
      <c r="H20" s="208"/>
      <c r="I20" s="209"/>
      <c r="J20" s="106"/>
      <c r="K20" s="107" t="str">
        <f>IF(tab_MP[[#This Row],[prf_mp_janein]]="ja",tab_MP[[#This Row],[mp_zuw]],IF(tab_MP[[#This Row],[prf_mp_janein]]="nein",0,IF(tab_MP[[#This Row],[prf_mp_janein]]="teilweise",-1,"")))</f>
        <v/>
      </c>
      <c r="L20" s="110"/>
      <c r="M20" s="108" t="b">
        <f>AND(OR(tab_MP[[#This Row],[mp_zuw]]="",AND(tab_MP[[#This Row],[mp_zuw]]&lt;&gt;"",tab_MP[[#This Row],[prf_mp_janein]]&lt;&gt;"")),tab_MP[[#This Row],[prf_mp_ges]]&lt;&gt;-1)</f>
        <v>1</v>
      </c>
      <c r="N20" s="170" t="str">
        <f>IFERROR(VLOOKUP(tab_MP[[#This Row],[mp_gegenstand]],tab_GEGENSTAND[],4,FALSE),"")</f>
        <v/>
      </c>
      <c r="O20" s="171" t="str">
        <f>IF(tab_MP[[#This Row],[ID_geg]]=1,"tab_System[Kategorie]",IF(tab_MP[[#This Row],[ID_geg]]=2,"tab_Werkzeug[Kategorie]",IF(tab_MP[[#This Row],[ID_geg]]=3,"tab_Dienst[Kategorie]",IF(tab_MP[[#This Row],[ID_geg]]=4,"tab_WuP[Kategorie]",""))))</f>
        <v/>
      </c>
      <c r="P2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 s="171" t="str">
        <f>IF(AND(tab_MP[[#This Row],[ID_geg]]=1,tab_MP[[#This Row],[ID_kat]]=1),"tab_Serverkomponenten[Subkategorie]",IF(AND(tab_MP[[#This Row],[ID_geg]]=1,tab_MP[[#This Row],[ID_kat]]=4),"tab_Projektraum[Subkategorie]",""))</f>
        <v/>
      </c>
      <c r="R20" s="171" t="str">
        <f>IFERROR(IF(AND(tab_MP[[#This Row],[ID_geg]]=1,tab_MP[[#This Row],[ID_kat]]=1),VLOOKUP(tab_MP[[#This Row],[mp_subkategorie]],tab_Serverkomponenten[],2,FALSE),IF(AND(tab_MP[[#This Row],[ID_geg]]=1,tab_MP[[#This Row],[ID_kat]]=4),VLOOKUP(tab_MP[[#This Row],[mp_subkategorie]],tab_Projektraum[],2,FALSE),"")),0)</f>
        <v/>
      </c>
      <c r="S20" s="158" t="str">
        <f>IFERROR(VLOOKUP(tab_MP[[#This Row],[mp_ort]],tab_ORT[],2,FALSE),"")</f>
        <v/>
      </c>
      <c r="T20" s="158">
        <f>COUNTIFS($S$3:$S20,$S20,$S$3:$S20,"&gt;0")</f>
        <v>0</v>
      </c>
      <c r="U20" s="159">
        <f>COUNTIFS(tab_MP[ID_ort],tab_MP[[#This Row],[ID_ort]],tab_MP[ID_ort],"&gt;0")</f>
        <v>0</v>
      </c>
    </row>
    <row r="21" spans="1:21" s="8" customFormat="1" ht="64.2" hidden="1" customHeight="1" x14ac:dyDescent="0.3">
      <c r="A21" s="90">
        <f t="shared" si="1"/>
        <v>19</v>
      </c>
      <c r="B21" s="201"/>
      <c r="C21" s="202"/>
      <c r="D21" s="202"/>
      <c r="E21" s="202"/>
      <c r="F21" s="203"/>
      <c r="G21" s="180"/>
      <c r="H21" s="208"/>
      <c r="I21" s="209"/>
      <c r="J21" s="103"/>
      <c r="K21" s="104" t="str">
        <f>IF(tab_MP[[#This Row],[prf_mp_janein]]="ja",tab_MP[[#This Row],[mp_zuw]],IF(tab_MP[[#This Row],[prf_mp_janein]]="nein",0,IF(tab_MP[[#This Row],[prf_mp_janein]]="teilweise",-1,"")))</f>
        <v/>
      </c>
      <c r="L21" s="110"/>
      <c r="M21" s="109" t="b">
        <f>AND(OR(tab_MP[[#This Row],[mp_zuw]]="",AND(tab_MP[[#This Row],[mp_zuw]]&lt;&gt;"",tab_MP[[#This Row],[prf_mp_janein]]&lt;&gt;"")),tab_MP[[#This Row],[prf_mp_ges]]&lt;&gt;-1)</f>
        <v>1</v>
      </c>
      <c r="N21" s="170" t="str">
        <f>IFERROR(VLOOKUP(tab_MP[[#This Row],[mp_gegenstand]],tab_GEGENSTAND[],4,FALSE),"")</f>
        <v/>
      </c>
      <c r="O21" s="171" t="str">
        <f>IF(tab_MP[[#This Row],[ID_geg]]=1,"tab_System[Kategorie]",IF(tab_MP[[#This Row],[ID_geg]]=2,"tab_Werkzeug[Kategorie]",IF(tab_MP[[#This Row],[ID_geg]]=3,"tab_Dienst[Kategorie]",IF(tab_MP[[#This Row],[ID_geg]]=4,"tab_WuP[Kategorie]",""))))</f>
        <v/>
      </c>
      <c r="P2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 s="171" t="str">
        <f>IF(AND(tab_MP[[#This Row],[ID_geg]]=1,tab_MP[[#This Row],[ID_kat]]=1),"tab_Serverkomponenten[Subkategorie]",IF(AND(tab_MP[[#This Row],[ID_geg]]=1,tab_MP[[#This Row],[ID_kat]]=4),"tab_Projektraum[Subkategorie]",""))</f>
        <v/>
      </c>
      <c r="R21" s="171" t="str">
        <f>IFERROR(IF(AND(tab_MP[[#This Row],[ID_geg]]=1,tab_MP[[#This Row],[ID_kat]]=1),VLOOKUP(tab_MP[[#This Row],[mp_subkategorie]],tab_Serverkomponenten[],2,FALSE),IF(AND(tab_MP[[#This Row],[ID_geg]]=1,tab_MP[[#This Row],[ID_kat]]=4),VLOOKUP(tab_MP[[#This Row],[mp_subkategorie]],tab_Projektraum[],2,FALSE),"")),0)</f>
        <v/>
      </c>
      <c r="S21" s="158" t="str">
        <f>IFERROR(VLOOKUP(tab_MP[[#This Row],[mp_ort]],tab_ORT[],2,FALSE),"")</f>
        <v/>
      </c>
      <c r="T21" s="158">
        <f>COUNTIFS($S$3:$S21,$S21,$S$3:$S21,"&gt;0")</f>
        <v>0</v>
      </c>
      <c r="U21" s="159">
        <f>COUNTIFS(tab_MP[ID_ort],tab_MP[[#This Row],[ID_ort]],tab_MP[ID_ort],"&gt;0")</f>
        <v>0</v>
      </c>
    </row>
    <row r="22" spans="1:21" s="8" customFormat="1" ht="64.2" hidden="1" customHeight="1" x14ac:dyDescent="0.3">
      <c r="A22" s="90">
        <f t="shared" si="1"/>
        <v>20</v>
      </c>
      <c r="B22" s="201"/>
      <c r="C22" s="202"/>
      <c r="D22" s="202"/>
      <c r="E22" s="202"/>
      <c r="F22" s="203"/>
      <c r="G22" s="180"/>
      <c r="H22" s="208"/>
      <c r="I22" s="209"/>
      <c r="J22" s="106"/>
      <c r="K22" s="107" t="str">
        <f>IF(tab_MP[[#This Row],[prf_mp_janein]]="ja",tab_MP[[#This Row],[mp_zuw]],IF(tab_MP[[#This Row],[prf_mp_janein]]="nein",0,IF(tab_MP[[#This Row],[prf_mp_janein]]="teilweise",-1,"")))</f>
        <v/>
      </c>
      <c r="L22" s="110"/>
      <c r="M22" s="108" t="b">
        <f>AND(OR(tab_MP[[#This Row],[mp_zuw]]="",AND(tab_MP[[#This Row],[mp_zuw]]&lt;&gt;"",tab_MP[[#This Row],[prf_mp_janein]]&lt;&gt;"")),tab_MP[[#This Row],[prf_mp_ges]]&lt;&gt;-1)</f>
        <v>1</v>
      </c>
      <c r="N22" s="170" t="str">
        <f>IFERROR(VLOOKUP(tab_MP[[#This Row],[mp_gegenstand]],tab_GEGENSTAND[],4,FALSE),"")</f>
        <v/>
      </c>
      <c r="O22" s="171" t="str">
        <f>IF(tab_MP[[#This Row],[ID_geg]]=1,"tab_System[Kategorie]",IF(tab_MP[[#This Row],[ID_geg]]=2,"tab_Werkzeug[Kategorie]",IF(tab_MP[[#This Row],[ID_geg]]=3,"tab_Dienst[Kategorie]",IF(tab_MP[[#This Row],[ID_geg]]=4,"tab_WuP[Kategorie]",""))))</f>
        <v/>
      </c>
      <c r="P2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 s="171" t="str">
        <f>IF(AND(tab_MP[[#This Row],[ID_geg]]=1,tab_MP[[#This Row],[ID_kat]]=1),"tab_Serverkomponenten[Subkategorie]",IF(AND(tab_MP[[#This Row],[ID_geg]]=1,tab_MP[[#This Row],[ID_kat]]=4),"tab_Projektraum[Subkategorie]",""))</f>
        <v/>
      </c>
      <c r="R22" s="171" t="str">
        <f>IFERROR(IF(AND(tab_MP[[#This Row],[ID_geg]]=1,tab_MP[[#This Row],[ID_kat]]=1),VLOOKUP(tab_MP[[#This Row],[mp_subkategorie]],tab_Serverkomponenten[],2,FALSE),IF(AND(tab_MP[[#This Row],[ID_geg]]=1,tab_MP[[#This Row],[ID_kat]]=4),VLOOKUP(tab_MP[[#This Row],[mp_subkategorie]],tab_Projektraum[],2,FALSE),"")),0)</f>
        <v/>
      </c>
      <c r="S22" s="158" t="str">
        <f>IFERROR(VLOOKUP(tab_MP[[#This Row],[mp_ort]],tab_ORT[],2,FALSE),"")</f>
        <v/>
      </c>
      <c r="T22" s="158">
        <f>COUNTIFS($S$3:$S22,$S22,$S$3:$S22,"&gt;0")</f>
        <v>0</v>
      </c>
      <c r="U22" s="159">
        <f>COUNTIFS(tab_MP[ID_ort],tab_MP[[#This Row],[ID_ort]],tab_MP[ID_ort],"&gt;0")</f>
        <v>0</v>
      </c>
    </row>
    <row r="23" spans="1:21" s="4" customFormat="1" ht="64.2" hidden="1" customHeight="1" x14ac:dyDescent="0.3">
      <c r="A23" s="90">
        <f t="shared" si="1"/>
        <v>21</v>
      </c>
      <c r="B23" s="201"/>
      <c r="C23" s="202"/>
      <c r="D23" s="202"/>
      <c r="E23" s="202"/>
      <c r="F23" s="203"/>
      <c r="G23" s="180"/>
      <c r="H23" s="208"/>
      <c r="I23" s="209"/>
      <c r="J23" s="103"/>
      <c r="K23" s="104" t="str">
        <f>IF(tab_MP[[#This Row],[prf_mp_janein]]="ja",tab_MP[[#This Row],[mp_zuw]],IF(tab_MP[[#This Row],[prf_mp_janein]]="nein",0,IF(tab_MP[[#This Row],[prf_mp_janein]]="teilweise",-1,"")))</f>
        <v/>
      </c>
      <c r="L23" s="110"/>
      <c r="M23" s="109" t="b">
        <f>AND(OR(tab_MP[[#This Row],[mp_zuw]]="",AND(tab_MP[[#This Row],[mp_zuw]]&lt;&gt;"",tab_MP[[#This Row],[prf_mp_janein]]&lt;&gt;"")),tab_MP[[#This Row],[prf_mp_ges]]&lt;&gt;-1)</f>
        <v>1</v>
      </c>
      <c r="N23" s="170" t="str">
        <f>IFERROR(VLOOKUP(tab_MP[[#This Row],[mp_gegenstand]],tab_GEGENSTAND[],4,FALSE),"")</f>
        <v/>
      </c>
      <c r="O23" s="171" t="str">
        <f>IF(tab_MP[[#This Row],[ID_geg]]=1,"tab_System[Kategorie]",IF(tab_MP[[#This Row],[ID_geg]]=2,"tab_Werkzeug[Kategorie]",IF(tab_MP[[#This Row],[ID_geg]]=3,"tab_Dienst[Kategorie]",IF(tab_MP[[#This Row],[ID_geg]]=4,"tab_WuP[Kategorie]",""))))</f>
        <v/>
      </c>
      <c r="P2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 s="171" t="str">
        <f>IF(AND(tab_MP[[#This Row],[ID_geg]]=1,tab_MP[[#This Row],[ID_kat]]=1),"tab_Serverkomponenten[Subkategorie]",IF(AND(tab_MP[[#This Row],[ID_geg]]=1,tab_MP[[#This Row],[ID_kat]]=4),"tab_Projektraum[Subkategorie]",""))</f>
        <v/>
      </c>
      <c r="R23" s="171" t="str">
        <f>IFERROR(IF(AND(tab_MP[[#This Row],[ID_geg]]=1,tab_MP[[#This Row],[ID_kat]]=1),VLOOKUP(tab_MP[[#This Row],[mp_subkategorie]],tab_Serverkomponenten[],2,FALSE),IF(AND(tab_MP[[#This Row],[ID_geg]]=1,tab_MP[[#This Row],[ID_kat]]=4),VLOOKUP(tab_MP[[#This Row],[mp_subkategorie]],tab_Projektraum[],2,FALSE),"")),0)</f>
        <v/>
      </c>
      <c r="S23" s="158" t="str">
        <f>IFERROR(VLOOKUP(tab_MP[[#This Row],[mp_ort]],tab_ORT[],2,FALSE),"")</f>
        <v/>
      </c>
      <c r="T23" s="158">
        <f>COUNTIFS($S$3:$S23,$S23,$S$3:$S23,"&gt;0")</f>
        <v>0</v>
      </c>
      <c r="U23" s="159">
        <f>COUNTIFS(tab_MP[ID_ort],tab_MP[[#This Row],[ID_ort]],tab_MP[ID_ort],"&gt;0")</f>
        <v>0</v>
      </c>
    </row>
    <row r="24" spans="1:21" ht="64.2" hidden="1" customHeight="1" x14ac:dyDescent="0.3">
      <c r="A24" s="90">
        <f t="shared" si="1"/>
        <v>22</v>
      </c>
      <c r="B24" s="201"/>
      <c r="C24" s="202"/>
      <c r="D24" s="202"/>
      <c r="E24" s="202"/>
      <c r="F24" s="203"/>
      <c r="G24" s="180"/>
      <c r="H24" s="208"/>
      <c r="I24" s="209"/>
      <c r="J24" s="106"/>
      <c r="K24" s="107" t="str">
        <f>IF(tab_MP[[#This Row],[prf_mp_janein]]="ja",tab_MP[[#This Row],[mp_zuw]],IF(tab_MP[[#This Row],[prf_mp_janein]]="nein",0,IF(tab_MP[[#This Row],[prf_mp_janein]]="teilweise",-1,"")))</f>
        <v/>
      </c>
      <c r="L24" s="110"/>
      <c r="M24" s="108" t="b">
        <f>AND(OR(tab_MP[[#This Row],[mp_zuw]]="",AND(tab_MP[[#This Row],[mp_zuw]]&lt;&gt;"",tab_MP[[#This Row],[prf_mp_janein]]&lt;&gt;"")),tab_MP[[#This Row],[prf_mp_ges]]&lt;&gt;-1)</f>
        <v>1</v>
      </c>
      <c r="N24" s="170" t="str">
        <f>IFERROR(VLOOKUP(tab_MP[[#This Row],[mp_gegenstand]],tab_GEGENSTAND[],4,FALSE),"")</f>
        <v/>
      </c>
      <c r="O24" s="171" t="str">
        <f>IF(tab_MP[[#This Row],[ID_geg]]=1,"tab_System[Kategorie]",IF(tab_MP[[#This Row],[ID_geg]]=2,"tab_Werkzeug[Kategorie]",IF(tab_MP[[#This Row],[ID_geg]]=3,"tab_Dienst[Kategorie]",IF(tab_MP[[#This Row],[ID_geg]]=4,"tab_WuP[Kategorie]",""))))</f>
        <v/>
      </c>
      <c r="P2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 s="171" t="str">
        <f>IF(AND(tab_MP[[#This Row],[ID_geg]]=1,tab_MP[[#This Row],[ID_kat]]=1),"tab_Serverkomponenten[Subkategorie]",IF(AND(tab_MP[[#This Row],[ID_geg]]=1,tab_MP[[#This Row],[ID_kat]]=4),"tab_Projektraum[Subkategorie]",""))</f>
        <v/>
      </c>
      <c r="R24" s="171" t="str">
        <f>IFERROR(IF(AND(tab_MP[[#This Row],[ID_geg]]=1,tab_MP[[#This Row],[ID_kat]]=1),VLOOKUP(tab_MP[[#This Row],[mp_subkategorie]],tab_Serverkomponenten[],2,FALSE),IF(AND(tab_MP[[#This Row],[ID_geg]]=1,tab_MP[[#This Row],[ID_kat]]=4),VLOOKUP(tab_MP[[#This Row],[mp_subkategorie]],tab_Projektraum[],2,FALSE),"")),0)</f>
        <v/>
      </c>
      <c r="S24" s="158" t="str">
        <f>IFERROR(VLOOKUP(tab_MP[[#This Row],[mp_ort]],tab_ORT[],2,FALSE),"")</f>
        <v/>
      </c>
      <c r="T24" s="158">
        <f>COUNTIFS($S$3:$S24,$S24,$S$3:$S24,"&gt;0")</f>
        <v>0</v>
      </c>
      <c r="U24" s="159">
        <f>COUNTIFS(tab_MP[ID_ort],tab_MP[[#This Row],[ID_ort]],tab_MP[ID_ort],"&gt;0")</f>
        <v>0</v>
      </c>
    </row>
    <row r="25" spans="1:21" ht="64.2" hidden="1" customHeight="1" x14ac:dyDescent="0.3">
      <c r="A25" s="90">
        <f t="shared" si="1"/>
        <v>23</v>
      </c>
      <c r="B25" s="201"/>
      <c r="C25" s="202"/>
      <c r="D25" s="202"/>
      <c r="E25" s="202"/>
      <c r="F25" s="203"/>
      <c r="G25" s="180"/>
      <c r="H25" s="208"/>
      <c r="I25" s="209"/>
      <c r="J25" s="103"/>
      <c r="K25" s="104" t="str">
        <f>IF(tab_MP[[#This Row],[prf_mp_janein]]="ja",tab_MP[[#This Row],[mp_zuw]],IF(tab_MP[[#This Row],[prf_mp_janein]]="nein",0,IF(tab_MP[[#This Row],[prf_mp_janein]]="teilweise",-1,"")))</f>
        <v/>
      </c>
      <c r="L25" s="110"/>
      <c r="M25" s="109" t="b">
        <f>AND(OR(tab_MP[[#This Row],[mp_zuw]]="",AND(tab_MP[[#This Row],[mp_zuw]]&lt;&gt;"",tab_MP[[#This Row],[prf_mp_janein]]&lt;&gt;"")),tab_MP[[#This Row],[prf_mp_ges]]&lt;&gt;-1)</f>
        <v>1</v>
      </c>
      <c r="N25" s="170" t="str">
        <f>IFERROR(VLOOKUP(tab_MP[[#This Row],[mp_gegenstand]],tab_GEGENSTAND[],4,FALSE),"")</f>
        <v/>
      </c>
      <c r="O25" s="171" t="str">
        <f>IF(tab_MP[[#This Row],[ID_geg]]=1,"tab_System[Kategorie]",IF(tab_MP[[#This Row],[ID_geg]]=2,"tab_Werkzeug[Kategorie]",IF(tab_MP[[#This Row],[ID_geg]]=3,"tab_Dienst[Kategorie]",IF(tab_MP[[#This Row],[ID_geg]]=4,"tab_WuP[Kategorie]",""))))</f>
        <v/>
      </c>
      <c r="P2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 s="171" t="str">
        <f>IF(AND(tab_MP[[#This Row],[ID_geg]]=1,tab_MP[[#This Row],[ID_kat]]=1),"tab_Serverkomponenten[Subkategorie]",IF(AND(tab_MP[[#This Row],[ID_geg]]=1,tab_MP[[#This Row],[ID_kat]]=4),"tab_Projektraum[Subkategorie]",""))</f>
        <v/>
      </c>
      <c r="R25" s="171" t="str">
        <f>IFERROR(IF(AND(tab_MP[[#This Row],[ID_geg]]=1,tab_MP[[#This Row],[ID_kat]]=1),VLOOKUP(tab_MP[[#This Row],[mp_subkategorie]],tab_Serverkomponenten[],2,FALSE),IF(AND(tab_MP[[#This Row],[ID_geg]]=1,tab_MP[[#This Row],[ID_kat]]=4),VLOOKUP(tab_MP[[#This Row],[mp_subkategorie]],tab_Projektraum[],2,FALSE),"")),0)</f>
        <v/>
      </c>
      <c r="S25" s="158" t="str">
        <f>IFERROR(VLOOKUP(tab_MP[[#This Row],[mp_ort]],tab_ORT[],2,FALSE),"")</f>
        <v/>
      </c>
      <c r="T25" s="158">
        <f>COUNTIFS($S$3:$S25,$S25,$S$3:$S25,"&gt;0")</f>
        <v>0</v>
      </c>
      <c r="U25" s="159">
        <f>COUNTIFS(tab_MP[ID_ort],tab_MP[[#This Row],[ID_ort]],tab_MP[ID_ort],"&gt;0")</f>
        <v>0</v>
      </c>
    </row>
    <row r="26" spans="1:21" ht="64.2" hidden="1" customHeight="1" x14ac:dyDescent="0.3">
      <c r="A26" s="90">
        <f t="shared" si="1"/>
        <v>24</v>
      </c>
      <c r="B26" s="201"/>
      <c r="C26" s="202"/>
      <c r="D26" s="202"/>
      <c r="E26" s="202"/>
      <c r="F26" s="203"/>
      <c r="G26" s="180"/>
      <c r="H26" s="208"/>
      <c r="I26" s="209"/>
      <c r="J26" s="106"/>
      <c r="K26" s="107" t="str">
        <f>IF(tab_MP[[#This Row],[prf_mp_janein]]="ja",tab_MP[[#This Row],[mp_zuw]],IF(tab_MP[[#This Row],[prf_mp_janein]]="nein",0,IF(tab_MP[[#This Row],[prf_mp_janein]]="teilweise",-1,"")))</f>
        <v/>
      </c>
      <c r="L26" s="110"/>
      <c r="M26" s="108" t="b">
        <f>AND(OR(tab_MP[[#This Row],[mp_zuw]]="",AND(tab_MP[[#This Row],[mp_zuw]]&lt;&gt;"",tab_MP[[#This Row],[prf_mp_janein]]&lt;&gt;"")),tab_MP[[#This Row],[prf_mp_ges]]&lt;&gt;-1)</f>
        <v>1</v>
      </c>
      <c r="N26" s="170" t="str">
        <f>IFERROR(VLOOKUP(tab_MP[[#This Row],[mp_gegenstand]],tab_GEGENSTAND[],4,FALSE),"")</f>
        <v/>
      </c>
      <c r="O26" s="171" t="str">
        <f>IF(tab_MP[[#This Row],[ID_geg]]=1,"tab_System[Kategorie]",IF(tab_MP[[#This Row],[ID_geg]]=2,"tab_Werkzeug[Kategorie]",IF(tab_MP[[#This Row],[ID_geg]]=3,"tab_Dienst[Kategorie]",IF(tab_MP[[#This Row],[ID_geg]]=4,"tab_WuP[Kategorie]",""))))</f>
        <v/>
      </c>
      <c r="P2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 s="171" t="str">
        <f>IF(AND(tab_MP[[#This Row],[ID_geg]]=1,tab_MP[[#This Row],[ID_kat]]=1),"tab_Serverkomponenten[Subkategorie]",IF(AND(tab_MP[[#This Row],[ID_geg]]=1,tab_MP[[#This Row],[ID_kat]]=4),"tab_Projektraum[Subkategorie]",""))</f>
        <v/>
      </c>
      <c r="R26" s="171" t="str">
        <f>IFERROR(IF(AND(tab_MP[[#This Row],[ID_geg]]=1,tab_MP[[#This Row],[ID_kat]]=1),VLOOKUP(tab_MP[[#This Row],[mp_subkategorie]],tab_Serverkomponenten[],2,FALSE),IF(AND(tab_MP[[#This Row],[ID_geg]]=1,tab_MP[[#This Row],[ID_kat]]=4),VLOOKUP(tab_MP[[#This Row],[mp_subkategorie]],tab_Projektraum[],2,FALSE),"")),0)</f>
        <v/>
      </c>
      <c r="S26" s="158" t="str">
        <f>IFERROR(VLOOKUP(tab_MP[[#This Row],[mp_ort]],tab_ORT[],2,FALSE),"")</f>
        <v/>
      </c>
      <c r="T26" s="158">
        <f>COUNTIFS($S$3:$S26,$S26,$S$3:$S26,"&gt;0")</f>
        <v>0</v>
      </c>
      <c r="U26" s="159">
        <f>COUNTIFS(tab_MP[ID_ort],tab_MP[[#This Row],[ID_ort]],tab_MP[ID_ort],"&gt;0")</f>
        <v>0</v>
      </c>
    </row>
    <row r="27" spans="1:21" ht="64.2" hidden="1" customHeight="1" x14ac:dyDescent="0.3">
      <c r="A27" s="90">
        <f t="shared" si="1"/>
        <v>25</v>
      </c>
      <c r="B27" s="201"/>
      <c r="C27" s="202"/>
      <c r="D27" s="202"/>
      <c r="E27" s="202"/>
      <c r="F27" s="203"/>
      <c r="G27" s="180"/>
      <c r="H27" s="208"/>
      <c r="I27" s="209"/>
      <c r="J27" s="103"/>
      <c r="K27" s="104" t="str">
        <f>IF(tab_MP[[#This Row],[prf_mp_janein]]="ja",tab_MP[[#This Row],[mp_zuw]],IF(tab_MP[[#This Row],[prf_mp_janein]]="nein",0,IF(tab_MP[[#This Row],[prf_mp_janein]]="teilweise",-1,"")))</f>
        <v/>
      </c>
      <c r="L27" s="110"/>
      <c r="M27" s="109" t="b">
        <f>AND(OR(tab_MP[[#This Row],[mp_zuw]]="",AND(tab_MP[[#This Row],[mp_zuw]]&lt;&gt;"",tab_MP[[#This Row],[prf_mp_janein]]&lt;&gt;"")),tab_MP[[#This Row],[prf_mp_ges]]&lt;&gt;-1)</f>
        <v>1</v>
      </c>
      <c r="N27" s="170" t="str">
        <f>IFERROR(VLOOKUP(tab_MP[[#This Row],[mp_gegenstand]],tab_GEGENSTAND[],4,FALSE),"")</f>
        <v/>
      </c>
      <c r="O27" s="171" t="str">
        <f>IF(tab_MP[[#This Row],[ID_geg]]=1,"tab_System[Kategorie]",IF(tab_MP[[#This Row],[ID_geg]]=2,"tab_Werkzeug[Kategorie]",IF(tab_MP[[#This Row],[ID_geg]]=3,"tab_Dienst[Kategorie]",IF(tab_MP[[#This Row],[ID_geg]]=4,"tab_WuP[Kategorie]",""))))</f>
        <v/>
      </c>
      <c r="P2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 s="171" t="str">
        <f>IF(AND(tab_MP[[#This Row],[ID_geg]]=1,tab_MP[[#This Row],[ID_kat]]=1),"tab_Serverkomponenten[Subkategorie]",IF(AND(tab_MP[[#This Row],[ID_geg]]=1,tab_MP[[#This Row],[ID_kat]]=4),"tab_Projektraum[Subkategorie]",""))</f>
        <v/>
      </c>
      <c r="R27" s="171" t="str">
        <f>IFERROR(IF(AND(tab_MP[[#This Row],[ID_geg]]=1,tab_MP[[#This Row],[ID_kat]]=1),VLOOKUP(tab_MP[[#This Row],[mp_subkategorie]],tab_Serverkomponenten[],2,FALSE),IF(AND(tab_MP[[#This Row],[ID_geg]]=1,tab_MP[[#This Row],[ID_kat]]=4),VLOOKUP(tab_MP[[#This Row],[mp_subkategorie]],tab_Projektraum[],2,FALSE),"")),0)</f>
        <v/>
      </c>
      <c r="S27" s="158" t="str">
        <f>IFERROR(VLOOKUP(tab_MP[[#This Row],[mp_ort]],tab_ORT[],2,FALSE),"")</f>
        <v/>
      </c>
      <c r="T27" s="158">
        <f>COUNTIFS($S$3:$S27,$S27,$S$3:$S27,"&gt;0")</f>
        <v>0</v>
      </c>
      <c r="U27" s="159">
        <f>COUNTIFS(tab_MP[ID_ort],tab_MP[[#This Row],[ID_ort]],tab_MP[ID_ort],"&gt;0")</f>
        <v>0</v>
      </c>
    </row>
    <row r="28" spans="1:21" ht="64.2" hidden="1" customHeight="1" x14ac:dyDescent="0.3">
      <c r="A28" s="90">
        <f t="shared" si="1"/>
        <v>26</v>
      </c>
      <c r="B28" s="201"/>
      <c r="C28" s="202"/>
      <c r="D28" s="202"/>
      <c r="E28" s="202"/>
      <c r="F28" s="203"/>
      <c r="G28" s="180"/>
      <c r="H28" s="208"/>
      <c r="I28" s="209"/>
      <c r="J28" s="106"/>
      <c r="K28" s="107" t="str">
        <f>IF(tab_MP[[#This Row],[prf_mp_janein]]="ja",tab_MP[[#This Row],[mp_zuw]],IF(tab_MP[[#This Row],[prf_mp_janein]]="nein",0,IF(tab_MP[[#This Row],[prf_mp_janein]]="teilweise",-1,"")))</f>
        <v/>
      </c>
      <c r="L28" s="110"/>
      <c r="M28" s="108" t="b">
        <f>AND(OR(tab_MP[[#This Row],[mp_zuw]]="",AND(tab_MP[[#This Row],[mp_zuw]]&lt;&gt;"",tab_MP[[#This Row],[prf_mp_janein]]&lt;&gt;"")),tab_MP[[#This Row],[prf_mp_ges]]&lt;&gt;-1)</f>
        <v>1</v>
      </c>
      <c r="N28" s="170" t="str">
        <f>IFERROR(VLOOKUP(tab_MP[[#This Row],[mp_gegenstand]],tab_GEGENSTAND[],4,FALSE),"")</f>
        <v/>
      </c>
      <c r="O28" s="171" t="str">
        <f>IF(tab_MP[[#This Row],[ID_geg]]=1,"tab_System[Kategorie]",IF(tab_MP[[#This Row],[ID_geg]]=2,"tab_Werkzeug[Kategorie]",IF(tab_MP[[#This Row],[ID_geg]]=3,"tab_Dienst[Kategorie]",IF(tab_MP[[#This Row],[ID_geg]]=4,"tab_WuP[Kategorie]",""))))</f>
        <v/>
      </c>
      <c r="P2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 s="171" t="str">
        <f>IF(AND(tab_MP[[#This Row],[ID_geg]]=1,tab_MP[[#This Row],[ID_kat]]=1),"tab_Serverkomponenten[Subkategorie]",IF(AND(tab_MP[[#This Row],[ID_geg]]=1,tab_MP[[#This Row],[ID_kat]]=4),"tab_Projektraum[Subkategorie]",""))</f>
        <v/>
      </c>
      <c r="R28" s="171" t="str">
        <f>IFERROR(IF(AND(tab_MP[[#This Row],[ID_geg]]=1,tab_MP[[#This Row],[ID_kat]]=1),VLOOKUP(tab_MP[[#This Row],[mp_subkategorie]],tab_Serverkomponenten[],2,FALSE),IF(AND(tab_MP[[#This Row],[ID_geg]]=1,tab_MP[[#This Row],[ID_kat]]=4),VLOOKUP(tab_MP[[#This Row],[mp_subkategorie]],tab_Projektraum[],2,FALSE),"")),0)</f>
        <v/>
      </c>
      <c r="S28" s="158" t="str">
        <f>IFERROR(VLOOKUP(tab_MP[[#This Row],[mp_ort]],tab_ORT[],2,FALSE),"")</f>
        <v/>
      </c>
      <c r="T28" s="158">
        <f>COUNTIFS($S$3:$S28,$S28,$S$3:$S28,"&gt;0")</f>
        <v>0</v>
      </c>
      <c r="U28" s="159">
        <f>COUNTIFS(tab_MP[ID_ort],tab_MP[[#This Row],[ID_ort]],tab_MP[ID_ort],"&gt;0")</f>
        <v>0</v>
      </c>
    </row>
    <row r="29" spans="1:21" ht="64.2" hidden="1" customHeight="1" x14ac:dyDescent="0.3">
      <c r="A29" s="90">
        <f t="shared" si="1"/>
        <v>27</v>
      </c>
      <c r="B29" s="201"/>
      <c r="C29" s="202"/>
      <c r="D29" s="202"/>
      <c r="E29" s="202"/>
      <c r="F29" s="203"/>
      <c r="G29" s="180"/>
      <c r="H29" s="208"/>
      <c r="I29" s="209"/>
      <c r="J29" s="103"/>
      <c r="K29" s="104" t="str">
        <f>IF(tab_MP[[#This Row],[prf_mp_janein]]="ja",tab_MP[[#This Row],[mp_zuw]],IF(tab_MP[[#This Row],[prf_mp_janein]]="nein",0,IF(tab_MP[[#This Row],[prf_mp_janein]]="teilweise",-1,"")))</f>
        <v/>
      </c>
      <c r="L29" s="110"/>
      <c r="M29" s="109" t="b">
        <f>AND(OR(tab_MP[[#This Row],[mp_zuw]]="",AND(tab_MP[[#This Row],[mp_zuw]]&lt;&gt;"",tab_MP[[#This Row],[prf_mp_janein]]&lt;&gt;"")),tab_MP[[#This Row],[prf_mp_ges]]&lt;&gt;-1)</f>
        <v>1</v>
      </c>
      <c r="N29" s="170" t="str">
        <f>IFERROR(VLOOKUP(tab_MP[[#This Row],[mp_gegenstand]],tab_GEGENSTAND[],4,FALSE),"")</f>
        <v/>
      </c>
      <c r="O29" s="171" t="str">
        <f>IF(tab_MP[[#This Row],[ID_geg]]=1,"tab_System[Kategorie]",IF(tab_MP[[#This Row],[ID_geg]]=2,"tab_Werkzeug[Kategorie]",IF(tab_MP[[#This Row],[ID_geg]]=3,"tab_Dienst[Kategorie]",IF(tab_MP[[#This Row],[ID_geg]]=4,"tab_WuP[Kategorie]",""))))</f>
        <v/>
      </c>
      <c r="P2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 s="171" t="str">
        <f>IF(AND(tab_MP[[#This Row],[ID_geg]]=1,tab_MP[[#This Row],[ID_kat]]=1),"tab_Serverkomponenten[Subkategorie]",IF(AND(tab_MP[[#This Row],[ID_geg]]=1,tab_MP[[#This Row],[ID_kat]]=4),"tab_Projektraum[Subkategorie]",""))</f>
        <v/>
      </c>
      <c r="R29" s="171" t="str">
        <f>IFERROR(IF(AND(tab_MP[[#This Row],[ID_geg]]=1,tab_MP[[#This Row],[ID_kat]]=1),VLOOKUP(tab_MP[[#This Row],[mp_subkategorie]],tab_Serverkomponenten[],2,FALSE),IF(AND(tab_MP[[#This Row],[ID_geg]]=1,tab_MP[[#This Row],[ID_kat]]=4),VLOOKUP(tab_MP[[#This Row],[mp_subkategorie]],tab_Projektraum[],2,FALSE),"")),0)</f>
        <v/>
      </c>
      <c r="S29" s="158" t="str">
        <f>IFERROR(VLOOKUP(tab_MP[[#This Row],[mp_ort]],tab_ORT[],2,FALSE),"")</f>
        <v/>
      </c>
      <c r="T29" s="158">
        <f>COUNTIFS($S$3:$S29,$S29,$S$3:$S29,"&gt;0")</f>
        <v>0</v>
      </c>
      <c r="U29" s="159">
        <f>COUNTIFS(tab_MP[ID_ort],tab_MP[[#This Row],[ID_ort]],tab_MP[ID_ort],"&gt;0")</f>
        <v>0</v>
      </c>
    </row>
    <row r="30" spans="1:21" ht="64.2" hidden="1" customHeight="1" x14ac:dyDescent="0.3">
      <c r="A30" s="90">
        <f t="shared" si="1"/>
        <v>28</v>
      </c>
      <c r="B30" s="201"/>
      <c r="C30" s="202"/>
      <c r="D30" s="202"/>
      <c r="E30" s="202"/>
      <c r="F30" s="203"/>
      <c r="G30" s="180"/>
      <c r="H30" s="208"/>
      <c r="I30" s="209"/>
      <c r="J30" s="106"/>
      <c r="K30" s="107" t="str">
        <f>IF(tab_MP[[#This Row],[prf_mp_janein]]="ja",tab_MP[[#This Row],[mp_zuw]],IF(tab_MP[[#This Row],[prf_mp_janein]]="nein",0,IF(tab_MP[[#This Row],[prf_mp_janein]]="teilweise",-1,"")))</f>
        <v/>
      </c>
      <c r="L30" s="110"/>
      <c r="M30" s="108" t="b">
        <f>AND(OR(tab_MP[[#This Row],[mp_zuw]]="",AND(tab_MP[[#This Row],[mp_zuw]]&lt;&gt;"",tab_MP[[#This Row],[prf_mp_janein]]&lt;&gt;"")),tab_MP[[#This Row],[prf_mp_ges]]&lt;&gt;-1)</f>
        <v>1</v>
      </c>
      <c r="N30" s="170" t="str">
        <f>IFERROR(VLOOKUP(tab_MP[[#This Row],[mp_gegenstand]],tab_GEGENSTAND[],4,FALSE),"")</f>
        <v/>
      </c>
      <c r="O30" s="171" t="str">
        <f>IF(tab_MP[[#This Row],[ID_geg]]=1,"tab_System[Kategorie]",IF(tab_MP[[#This Row],[ID_geg]]=2,"tab_Werkzeug[Kategorie]",IF(tab_MP[[#This Row],[ID_geg]]=3,"tab_Dienst[Kategorie]",IF(tab_MP[[#This Row],[ID_geg]]=4,"tab_WuP[Kategorie]",""))))</f>
        <v/>
      </c>
      <c r="P3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 s="171" t="str">
        <f>IF(AND(tab_MP[[#This Row],[ID_geg]]=1,tab_MP[[#This Row],[ID_kat]]=1),"tab_Serverkomponenten[Subkategorie]",IF(AND(tab_MP[[#This Row],[ID_geg]]=1,tab_MP[[#This Row],[ID_kat]]=4),"tab_Projektraum[Subkategorie]",""))</f>
        <v/>
      </c>
      <c r="R30" s="171" t="str">
        <f>IFERROR(IF(AND(tab_MP[[#This Row],[ID_geg]]=1,tab_MP[[#This Row],[ID_kat]]=1),VLOOKUP(tab_MP[[#This Row],[mp_subkategorie]],tab_Serverkomponenten[],2,FALSE),IF(AND(tab_MP[[#This Row],[ID_geg]]=1,tab_MP[[#This Row],[ID_kat]]=4),VLOOKUP(tab_MP[[#This Row],[mp_subkategorie]],tab_Projektraum[],2,FALSE),"")),0)</f>
        <v/>
      </c>
      <c r="S30" s="158" t="str">
        <f>IFERROR(VLOOKUP(tab_MP[[#This Row],[mp_ort]],tab_ORT[],2,FALSE),"")</f>
        <v/>
      </c>
      <c r="T30" s="158">
        <f>COUNTIFS($S$3:$S30,$S30,$S$3:$S30,"&gt;0")</f>
        <v>0</v>
      </c>
      <c r="U30" s="159">
        <f>COUNTIFS(tab_MP[ID_ort],tab_MP[[#This Row],[ID_ort]],tab_MP[ID_ort],"&gt;0")</f>
        <v>0</v>
      </c>
    </row>
    <row r="31" spans="1:21" ht="64.2" hidden="1" customHeight="1" x14ac:dyDescent="0.3">
      <c r="A31" s="90">
        <f t="shared" si="1"/>
        <v>29</v>
      </c>
      <c r="B31" s="201"/>
      <c r="C31" s="202"/>
      <c r="D31" s="202"/>
      <c r="E31" s="202"/>
      <c r="F31" s="203"/>
      <c r="G31" s="180"/>
      <c r="H31" s="208"/>
      <c r="I31" s="209"/>
      <c r="J31" s="103"/>
      <c r="K31" s="104" t="str">
        <f>IF(tab_MP[[#This Row],[prf_mp_janein]]="ja",tab_MP[[#This Row],[mp_zuw]],IF(tab_MP[[#This Row],[prf_mp_janein]]="nein",0,IF(tab_MP[[#This Row],[prf_mp_janein]]="teilweise",-1,"")))</f>
        <v/>
      </c>
      <c r="L31" s="110"/>
      <c r="M31" s="109" t="b">
        <f>AND(OR(tab_MP[[#This Row],[mp_zuw]]="",AND(tab_MP[[#This Row],[mp_zuw]]&lt;&gt;"",tab_MP[[#This Row],[prf_mp_janein]]&lt;&gt;"")),tab_MP[[#This Row],[prf_mp_ges]]&lt;&gt;-1)</f>
        <v>1</v>
      </c>
      <c r="N31" s="170" t="str">
        <f>IFERROR(VLOOKUP(tab_MP[[#This Row],[mp_gegenstand]],tab_GEGENSTAND[],4,FALSE),"")</f>
        <v/>
      </c>
      <c r="O31" s="171" t="str">
        <f>IF(tab_MP[[#This Row],[ID_geg]]=1,"tab_System[Kategorie]",IF(tab_MP[[#This Row],[ID_geg]]=2,"tab_Werkzeug[Kategorie]",IF(tab_MP[[#This Row],[ID_geg]]=3,"tab_Dienst[Kategorie]",IF(tab_MP[[#This Row],[ID_geg]]=4,"tab_WuP[Kategorie]",""))))</f>
        <v/>
      </c>
      <c r="P3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 s="171" t="str">
        <f>IF(AND(tab_MP[[#This Row],[ID_geg]]=1,tab_MP[[#This Row],[ID_kat]]=1),"tab_Serverkomponenten[Subkategorie]",IF(AND(tab_MP[[#This Row],[ID_geg]]=1,tab_MP[[#This Row],[ID_kat]]=4),"tab_Projektraum[Subkategorie]",""))</f>
        <v/>
      </c>
      <c r="R31" s="171" t="str">
        <f>IFERROR(IF(AND(tab_MP[[#This Row],[ID_geg]]=1,tab_MP[[#This Row],[ID_kat]]=1),VLOOKUP(tab_MP[[#This Row],[mp_subkategorie]],tab_Serverkomponenten[],2,FALSE),IF(AND(tab_MP[[#This Row],[ID_geg]]=1,tab_MP[[#This Row],[ID_kat]]=4),VLOOKUP(tab_MP[[#This Row],[mp_subkategorie]],tab_Projektraum[],2,FALSE),"")),0)</f>
        <v/>
      </c>
      <c r="S31" s="158" t="str">
        <f>IFERROR(VLOOKUP(tab_MP[[#This Row],[mp_ort]],tab_ORT[],2,FALSE),"")</f>
        <v/>
      </c>
      <c r="T31" s="158">
        <f>COUNTIFS($S$3:$S31,$S31,$S$3:$S31,"&gt;0")</f>
        <v>0</v>
      </c>
      <c r="U31" s="159">
        <f>COUNTIFS(tab_MP[ID_ort],tab_MP[[#This Row],[ID_ort]],tab_MP[ID_ort],"&gt;0")</f>
        <v>0</v>
      </c>
    </row>
    <row r="32" spans="1:21" ht="64.2" hidden="1" customHeight="1" x14ac:dyDescent="0.3">
      <c r="A32" s="90">
        <f t="shared" si="1"/>
        <v>30</v>
      </c>
      <c r="B32" s="201"/>
      <c r="C32" s="202"/>
      <c r="D32" s="202"/>
      <c r="E32" s="202"/>
      <c r="F32" s="203"/>
      <c r="G32" s="180"/>
      <c r="H32" s="208"/>
      <c r="I32" s="209"/>
      <c r="J32" s="106"/>
      <c r="K32" s="107" t="str">
        <f>IF(tab_MP[[#This Row],[prf_mp_janein]]="ja",tab_MP[[#This Row],[mp_zuw]],IF(tab_MP[[#This Row],[prf_mp_janein]]="nein",0,IF(tab_MP[[#This Row],[prf_mp_janein]]="teilweise",-1,"")))</f>
        <v/>
      </c>
      <c r="L32" s="110"/>
      <c r="M32" s="108" t="b">
        <f>AND(OR(tab_MP[[#This Row],[mp_zuw]]="",AND(tab_MP[[#This Row],[mp_zuw]]&lt;&gt;"",tab_MP[[#This Row],[prf_mp_janein]]&lt;&gt;"")),tab_MP[[#This Row],[prf_mp_ges]]&lt;&gt;-1)</f>
        <v>1</v>
      </c>
      <c r="N32" s="170" t="str">
        <f>IFERROR(VLOOKUP(tab_MP[[#This Row],[mp_gegenstand]],tab_GEGENSTAND[],4,FALSE),"")</f>
        <v/>
      </c>
      <c r="O32" s="171" t="str">
        <f>IF(tab_MP[[#This Row],[ID_geg]]=1,"tab_System[Kategorie]",IF(tab_MP[[#This Row],[ID_geg]]=2,"tab_Werkzeug[Kategorie]",IF(tab_MP[[#This Row],[ID_geg]]=3,"tab_Dienst[Kategorie]",IF(tab_MP[[#This Row],[ID_geg]]=4,"tab_WuP[Kategorie]",""))))</f>
        <v/>
      </c>
      <c r="P3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 s="171" t="str">
        <f>IF(AND(tab_MP[[#This Row],[ID_geg]]=1,tab_MP[[#This Row],[ID_kat]]=1),"tab_Serverkomponenten[Subkategorie]",IF(AND(tab_MP[[#This Row],[ID_geg]]=1,tab_MP[[#This Row],[ID_kat]]=4),"tab_Projektraum[Subkategorie]",""))</f>
        <v/>
      </c>
      <c r="R32" s="171" t="str">
        <f>IFERROR(IF(AND(tab_MP[[#This Row],[ID_geg]]=1,tab_MP[[#This Row],[ID_kat]]=1),VLOOKUP(tab_MP[[#This Row],[mp_subkategorie]],tab_Serverkomponenten[],2,FALSE),IF(AND(tab_MP[[#This Row],[ID_geg]]=1,tab_MP[[#This Row],[ID_kat]]=4),VLOOKUP(tab_MP[[#This Row],[mp_subkategorie]],tab_Projektraum[],2,FALSE),"")),0)</f>
        <v/>
      </c>
      <c r="S32" s="158" t="str">
        <f>IFERROR(VLOOKUP(tab_MP[[#This Row],[mp_ort]],tab_ORT[],2,FALSE),"")</f>
        <v/>
      </c>
      <c r="T32" s="158">
        <f>COUNTIFS($S$3:$S32,$S32,$S$3:$S32,"&gt;0")</f>
        <v>0</v>
      </c>
      <c r="U32" s="159">
        <f>COUNTIFS(tab_MP[ID_ort],tab_MP[[#This Row],[ID_ort]],tab_MP[ID_ort],"&gt;0")</f>
        <v>0</v>
      </c>
    </row>
    <row r="33" spans="1:21" ht="64.2" hidden="1" customHeight="1" x14ac:dyDescent="0.3">
      <c r="A33" s="90">
        <f t="shared" si="1"/>
        <v>31</v>
      </c>
      <c r="B33" s="201"/>
      <c r="C33" s="202"/>
      <c r="D33" s="202"/>
      <c r="E33" s="202"/>
      <c r="F33" s="203"/>
      <c r="G33" s="180"/>
      <c r="H33" s="208"/>
      <c r="I33" s="209"/>
      <c r="J33" s="103"/>
      <c r="K33" s="104" t="str">
        <f>IF(tab_MP[[#This Row],[prf_mp_janein]]="ja",tab_MP[[#This Row],[mp_zuw]],IF(tab_MP[[#This Row],[prf_mp_janein]]="nein",0,IF(tab_MP[[#This Row],[prf_mp_janein]]="teilweise",-1,"")))</f>
        <v/>
      </c>
      <c r="L33" s="110"/>
      <c r="M33" s="109" t="b">
        <f>AND(OR(tab_MP[[#This Row],[mp_zuw]]="",AND(tab_MP[[#This Row],[mp_zuw]]&lt;&gt;"",tab_MP[[#This Row],[prf_mp_janein]]&lt;&gt;"")),tab_MP[[#This Row],[prf_mp_ges]]&lt;&gt;-1)</f>
        <v>1</v>
      </c>
      <c r="N33" s="170" t="str">
        <f>IFERROR(VLOOKUP(tab_MP[[#This Row],[mp_gegenstand]],tab_GEGENSTAND[],4,FALSE),"")</f>
        <v/>
      </c>
      <c r="O33" s="171" t="str">
        <f>IF(tab_MP[[#This Row],[ID_geg]]=1,"tab_System[Kategorie]",IF(tab_MP[[#This Row],[ID_geg]]=2,"tab_Werkzeug[Kategorie]",IF(tab_MP[[#This Row],[ID_geg]]=3,"tab_Dienst[Kategorie]",IF(tab_MP[[#This Row],[ID_geg]]=4,"tab_WuP[Kategorie]",""))))</f>
        <v/>
      </c>
      <c r="P3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 s="171" t="str">
        <f>IF(AND(tab_MP[[#This Row],[ID_geg]]=1,tab_MP[[#This Row],[ID_kat]]=1),"tab_Serverkomponenten[Subkategorie]",IF(AND(tab_MP[[#This Row],[ID_geg]]=1,tab_MP[[#This Row],[ID_kat]]=4),"tab_Projektraum[Subkategorie]",""))</f>
        <v/>
      </c>
      <c r="R33" s="171" t="str">
        <f>IFERROR(IF(AND(tab_MP[[#This Row],[ID_geg]]=1,tab_MP[[#This Row],[ID_kat]]=1),VLOOKUP(tab_MP[[#This Row],[mp_subkategorie]],tab_Serverkomponenten[],2,FALSE),IF(AND(tab_MP[[#This Row],[ID_geg]]=1,tab_MP[[#This Row],[ID_kat]]=4),VLOOKUP(tab_MP[[#This Row],[mp_subkategorie]],tab_Projektraum[],2,FALSE),"")),0)</f>
        <v/>
      </c>
      <c r="S33" s="158" t="str">
        <f>IFERROR(VLOOKUP(tab_MP[[#This Row],[mp_ort]],tab_ORT[],2,FALSE),"")</f>
        <v/>
      </c>
      <c r="T33" s="158">
        <f>COUNTIFS($S$3:$S33,$S33,$S$3:$S33,"&gt;0")</f>
        <v>0</v>
      </c>
      <c r="U33" s="159">
        <f>COUNTIFS(tab_MP[ID_ort],tab_MP[[#This Row],[ID_ort]],tab_MP[ID_ort],"&gt;0")</f>
        <v>0</v>
      </c>
    </row>
    <row r="34" spans="1:21" ht="64.2" hidden="1" customHeight="1" x14ac:dyDescent="0.3">
      <c r="A34" s="90">
        <f t="shared" si="1"/>
        <v>32</v>
      </c>
      <c r="B34" s="201"/>
      <c r="C34" s="202"/>
      <c r="D34" s="202"/>
      <c r="E34" s="202"/>
      <c r="F34" s="203"/>
      <c r="G34" s="180"/>
      <c r="H34" s="208"/>
      <c r="I34" s="209"/>
      <c r="J34" s="106"/>
      <c r="K34" s="107" t="str">
        <f>IF(tab_MP[[#This Row],[prf_mp_janein]]="ja",tab_MP[[#This Row],[mp_zuw]],IF(tab_MP[[#This Row],[prf_mp_janein]]="nein",0,IF(tab_MP[[#This Row],[prf_mp_janein]]="teilweise",-1,"")))</f>
        <v/>
      </c>
      <c r="L34" s="110"/>
      <c r="M34" s="108" t="b">
        <f>AND(OR(tab_MP[[#This Row],[mp_zuw]]="",AND(tab_MP[[#This Row],[mp_zuw]]&lt;&gt;"",tab_MP[[#This Row],[prf_mp_janein]]&lt;&gt;"")),tab_MP[[#This Row],[prf_mp_ges]]&lt;&gt;-1)</f>
        <v>1</v>
      </c>
      <c r="N34" s="170" t="str">
        <f>IFERROR(VLOOKUP(tab_MP[[#This Row],[mp_gegenstand]],tab_GEGENSTAND[],4,FALSE),"")</f>
        <v/>
      </c>
      <c r="O34" s="171" t="str">
        <f>IF(tab_MP[[#This Row],[ID_geg]]=1,"tab_System[Kategorie]",IF(tab_MP[[#This Row],[ID_geg]]=2,"tab_Werkzeug[Kategorie]",IF(tab_MP[[#This Row],[ID_geg]]=3,"tab_Dienst[Kategorie]",IF(tab_MP[[#This Row],[ID_geg]]=4,"tab_WuP[Kategorie]",""))))</f>
        <v/>
      </c>
      <c r="P3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 s="171" t="str">
        <f>IF(AND(tab_MP[[#This Row],[ID_geg]]=1,tab_MP[[#This Row],[ID_kat]]=1),"tab_Serverkomponenten[Subkategorie]",IF(AND(tab_MP[[#This Row],[ID_geg]]=1,tab_MP[[#This Row],[ID_kat]]=4),"tab_Projektraum[Subkategorie]",""))</f>
        <v/>
      </c>
      <c r="R34" s="171" t="str">
        <f>IFERROR(IF(AND(tab_MP[[#This Row],[ID_geg]]=1,tab_MP[[#This Row],[ID_kat]]=1),VLOOKUP(tab_MP[[#This Row],[mp_subkategorie]],tab_Serverkomponenten[],2,FALSE),IF(AND(tab_MP[[#This Row],[ID_geg]]=1,tab_MP[[#This Row],[ID_kat]]=4),VLOOKUP(tab_MP[[#This Row],[mp_subkategorie]],tab_Projektraum[],2,FALSE),"")),0)</f>
        <v/>
      </c>
      <c r="S34" s="158" t="str">
        <f>IFERROR(VLOOKUP(tab_MP[[#This Row],[mp_ort]],tab_ORT[],2,FALSE),"")</f>
        <v/>
      </c>
      <c r="T34" s="158">
        <f>COUNTIFS($S$3:$S34,$S34,$S$3:$S34,"&gt;0")</f>
        <v>0</v>
      </c>
      <c r="U34" s="159">
        <f>COUNTIFS(tab_MP[ID_ort],tab_MP[[#This Row],[ID_ort]],tab_MP[ID_ort],"&gt;0")</f>
        <v>0</v>
      </c>
    </row>
    <row r="35" spans="1:21" ht="64.2" hidden="1" customHeight="1" x14ac:dyDescent="0.3">
      <c r="A35" s="90">
        <f t="shared" si="1"/>
        <v>33</v>
      </c>
      <c r="B35" s="201"/>
      <c r="C35" s="202"/>
      <c r="D35" s="202"/>
      <c r="E35" s="202"/>
      <c r="F35" s="203"/>
      <c r="G35" s="180"/>
      <c r="H35" s="208"/>
      <c r="I35" s="209"/>
      <c r="J35" s="103"/>
      <c r="K35" s="104" t="str">
        <f>IF(tab_MP[[#This Row],[prf_mp_janein]]="ja",tab_MP[[#This Row],[mp_zuw]],IF(tab_MP[[#This Row],[prf_mp_janein]]="nein",0,IF(tab_MP[[#This Row],[prf_mp_janein]]="teilweise",-1,"")))</f>
        <v/>
      </c>
      <c r="L35" s="110"/>
      <c r="M35" s="109" t="b">
        <f>AND(OR(tab_MP[[#This Row],[mp_zuw]]="",AND(tab_MP[[#This Row],[mp_zuw]]&lt;&gt;"",tab_MP[[#This Row],[prf_mp_janein]]&lt;&gt;"")),tab_MP[[#This Row],[prf_mp_ges]]&lt;&gt;-1)</f>
        <v>1</v>
      </c>
      <c r="N35" s="170" t="str">
        <f>IFERROR(VLOOKUP(tab_MP[[#This Row],[mp_gegenstand]],tab_GEGENSTAND[],4,FALSE),"")</f>
        <v/>
      </c>
      <c r="O35" s="171" t="str">
        <f>IF(tab_MP[[#This Row],[ID_geg]]=1,"tab_System[Kategorie]",IF(tab_MP[[#This Row],[ID_geg]]=2,"tab_Werkzeug[Kategorie]",IF(tab_MP[[#This Row],[ID_geg]]=3,"tab_Dienst[Kategorie]",IF(tab_MP[[#This Row],[ID_geg]]=4,"tab_WuP[Kategorie]",""))))</f>
        <v/>
      </c>
      <c r="P3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 s="171" t="str">
        <f>IF(AND(tab_MP[[#This Row],[ID_geg]]=1,tab_MP[[#This Row],[ID_kat]]=1),"tab_Serverkomponenten[Subkategorie]",IF(AND(tab_MP[[#This Row],[ID_geg]]=1,tab_MP[[#This Row],[ID_kat]]=4),"tab_Projektraum[Subkategorie]",""))</f>
        <v/>
      </c>
      <c r="R35" s="171" t="str">
        <f>IFERROR(IF(AND(tab_MP[[#This Row],[ID_geg]]=1,tab_MP[[#This Row],[ID_kat]]=1),VLOOKUP(tab_MP[[#This Row],[mp_subkategorie]],tab_Serverkomponenten[],2,FALSE),IF(AND(tab_MP[[#This Row],[ID_geg]]=1,tab_MP[[#This Row],[ID_kat]]=4),VLOOKUP(tab_MP[[#This Row],[mp_subkategorie]],tab_Projektraum[],2,FALSE),"")),0)</f>
        <v/>
      </c>
      <c r="S35" s="158" t="str">
        <f>IFERROR(VLOOKUP(tab_MP[[#This Row],[mp_ort]],tab_ORT[],2,FALSE),"")</f>
        <v/>
      </c>
      <c r="T35" s="158">
        <f>COUNTIFS($S$3:$S35,$S35,$S$3:$S35,"&gt;0")</f>
        <v>0</v>
      </c>
      <c r="U35" s="159">
        <f>COUNTIFS(tab_MP[ID_ort],tab_MP[[#This Row],[ID_ort]],tab_MP[ID_ort],"&gt;0")</f>
        <v>0</v>
      </c>
    </row>
    <row r="36" spans="1:21" ht="64.2" hidden="1" customHeight="1" x14ac:dyDescent="0.3">
      <c r="A36" s="90">
        <f t="shared" si="1"/>
        <v>34</v>
      </c>
      <c r="B36" s="201"/>
      <c r="C36" s="202"/>
      <c r="D36" s="202"/>
      <c r="E36" s="202"/>
      <c r="F36" s="203"/>
      <c r="G36" s="180"/>
      <c r="H36" s="208"/>
      <c r="I36" s="209"/>
      <c r="J36" s="106"/>
      <c r="K36" s="107" t="str">
        <f>IF(tab_MP[[#This Row],[prf_mp_janein]]="ja",tab_MP[[#This Row],[mp_zuw]],IF(tab_MP[[#This Row],[prf_mp_janein]]="nein",0,IF(tab_MP[[#This Row],[prf_mp_janein]]="teilweise",-1,"")))</f>
        <v/>
      </c>
      <c r="L36" s="110"/>
      <c r="M36" s="108" t="b">
        <f>AND(OR(tab_MP[[#This Row],[mp_zuw]]="",AND(tab_MP[[#This Row],[mp_zuw]]&lt;&gt;"",tab_MP[[#This Row],[prf_mp_janein]]&lt;&gt;"")),tab_MP[[#This Row],[prf_mp_ges]]&lt;&gt;-1)</f>
        <v>1</v>
      </c>
      <c r="N36" s="170" t="str">
        <f>IFERROR(VLOOKUP(tab_MP[[#This Row],[mp_gegenstand]],tab_GEGENSTAND[],4,FALSE),"")</f>
        <v/>
      </c>
      <c r="O36" s="171" t="str">
        <f>IF(tab_MP[[#This Row],[ID_geg]]=1,"tab_System[Kategorie]",IF(tab_MP[[#This Row],[ID_geg]]=2,"tab_Werkzeug[Kategorie]",IF(tab_MP[[#This Row],[ID_geg]]=3,"tab_Dienst[Kategorie]",IF(tab_MP[[#This Row],[ID_geg]]=4,"tab_WuP[Kategorie]",""))))</f>
        <v/>
      </c>
      <c r="P3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 s="171" t="str">
        <f>IF(AND(tab_MP[[#This Row],[ID_geg]]=1,tab_MP[[#This Row],[ID_kat]]=1),"tab_Serverkomponenten[Subkategorie]",IF(AND(tab_MP[[#This Row],[ID_geg]]=1,tab_MP[[#This Row],[ID_kat]]=4),"tab_Projektraum[Subkategorie]",""))</f>
        <v/>
      </c>
      <c r="R36" s="171" t="str">
        <f>IFERROR(IF(AND(tab_MP[[#This Row],[ID_geg]]=1,tab_MP[[#This Row],[ID_kat]]=1),VLOOKUP(tab_MP[[#This Row],[mp_subkategorie]],tab_Serverkomponenten[],2,FALSE),IF(AND(tab_MP[[#This Row],[ID_geg]]=1,tab_MP[[#This Row],[ID_kat]]=4),VLOOKUP(tab_MP[[#This Row],[mp_subkategorie]],tab_Projektraum[],2,FALSE),"")),0)</f>
        <v/>
      </c>
      <c r="S36" s="158" t="str">
        <f>IFERROR(VLOOKUP(tab_MP[[#This Row],[mp_ort]],tab_ORT[],2,FALSE),"")</f>
        <v/>
      </c>
      <c r="T36" s="158">
        <f>COUNTIFS($S$3:$S36,$S36,$S$3:$S36,"&gt;0")</f>
        <v>0</v>
      </c>
      <c r="U36" s="159">
        <f>COUNTIFS(tab_MP[ID_ort],tab_MP[[#This Row],[ID_ort]],tab_MP[ID_ort],"&gt;0")</f>
        <v>0</v>
      </c>
    </row>
    <row r="37" spans="1:21" ht="64.2" hidden="1" customHeight="1" x14ac:dyDescent="0.3">
      <c r="A37" s="90">
        <f t="shared" si="1"/>
        <v>35</v>
      </c>
      <c r="B37" s="201"/>
      <c r="C37" s="202"/>
      <c r="D37" s="202"/>
      <c r="E37" s="202"/>
      <c r="F37" s="203"/>
      <c r="G37" s="180"/>
      <c r="H37" s="208"/>
      <c r="I37" s="209"/>
      <c r="J37" s="103"/>
      <c r="K37" s="104" t="str">
        <f>IF(tab_MP[[#This Row],[prf_mp_janein]]="ja",tab_MP[[#This Row],[mp_zuw]],IF(tab_MP[[#This Row],[prf_mp_janein]]="nein",0,IF(tab_MP[[#This Row],[prf_mp_janein]]="teilweise",-1,"")))</f>
        <v/>
      </c>
      <c r="L37" s="110"/>
      <c r="M37" s="109" t="b">
        <f>AND(OR(tab_MP[[#This Row],[mp_zuw]]="",AND(tab_MP[[#This Row],[mp_zuw]]&lt;&gt;"",tab_MP[[#This Row],[prf_mp_janein]]&lt;&gt;"")),tab_MP[[#This Row],[prf_mp_ges]]&lt;&gt;-1)</f>
        <v>1</v>
      </c>
      <c r="N37" s="170" t="str">
        <f>IFERROR(VLOOKUP(tab_MP[[#This Row],[mp_gegenstand]],tab_GEGENSTAND[],4,FALSE),"")</f>
        <v/>
      </c>
      <c r="O37" s="171" t="str">
        <f>IF(tab_MP[[#This Row],[ID_geg]]=1,"tab_System[Kategorie]",IF(tab_MP[[#This Row],[ID_geg]]=2,"tab_Werkzeug[Kategorie]",IF(tab_MP[[#This Row],[ID_geg]]=3,"tab_Dienst[Kategorie]",IF(tab_MP[[#This Row],[ID_geg]]=4,"tab_WuP[Kategorie]",""))))</f>
        <v/>
      </c>
      <c r="P3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 s="171" t="str">
        <f>IF(AND(tab_MP[[#This Row],[ID_geg]]=1,tab_MP[[#This Row],[ID_kat]]=1),"tab_Serverkomponenten[Subkategorie]",IF(AND(tab_MP[[#This Row],[ID_geg]]=1,tab_MP[[#This Row],[ID_kat]]=4),"tab_Projektraum[Subkategorie]",""))</f>
        <v/>
      </c>
      <c r="R37" s="171" t="str">
        <f>IFERROR(IF(AND(tab_MP[[#This Row],[ID_geg]]=1,tab_MP[[#This Row],[ID_kat]]=1),VLOOKUP(tab_MP[[#This Row],[mp_subkategorie]],tab_Serverkomponenten[],2,FALSE),IF(AND(tab_MP[[#This Row],[ID_geg]]=1,tab_MP[[#This Row],[ID_kat]]=4),VLOOKUP(tab_MP[[#This Row],[mp_subkategorie]],tab_Projektraum[],2,FALSE),"")),0)</f>
        <v/>
      </c>
      <c r="S37" s="158" t="str">
        <f>IFERROR(VLOOKUP(tab_MP[[#This Row],[mp_ort]],tab_ORT[],2,FALSE),"")</f>
        <v/>
      </c>
      <c r="T37" s="158">
        <f>COUNTIFS($S$3:$S37,$S37,$S$3:$S37,"&gt;0")</f>
        <v>0</v>
      </c>
      <c r="U37" s="159">
        <f>COUNTIFS(tab_MP[ID_ort],tab_MP[[#This Row],[ID_ort]],tab_MP[ID_ort],"&gt;0")</f>
        <v>0</v>
      </c>
    </row>
    <row r="38" spans="1:21" ht="64.2" hidden="1" customHeight="1" x14ac:dyDescent="0.3">
      <c r="A38" s="90">
        <f t="shared" si="1"/>
        <v>36</v>
      </c>
      <c r="B38" s="201"/>
      <c r="C38" s="202"/>
      <c r="D38" s="202"/>
      <c r="E38" s="202"/>
      <c r="F38" s="203"/>
      <c r="G38" s="180"/>
      <c r="H38" s="208"/>
      <c r="I38" s="209"/>
      <c r="J38" s="106"/>
      <c r="K38" s="107" t="str">
        <f>IF(tab_MP[[#This Row],[prf_mp_janein]]="ja",tab_MP[[#This Row],[mp_zuw]],IF(tab_MP[[#This Row],[prf_mp_janein]]="nein",0,IF(tab_MP[[#This Row],[prf_mp_janein]]="teilweise",-1,"")))</f>
        <v/>
      </c>
      <c r="L38" s="110"/>
      <c r="M38" s="108" t="b">
        <f>AND(OR(tab_MP[[#This Row],[mp_zuw]]="",AND(tab_MP[[#This Row],[mp_zuw]]&lt;&gt;"",tab_MP[[#This Row],[prf_mp_janein]]&lt;&gt;"")),tab_MP[[#This Row],[prf_mp_ges]]&lt;&gt;-1)</f>
        <v>1</v>
      </c>
      <c r="N38" s="170" t="str">
        <f>IFERROR(VLOOKUP(tab_MP[[#This Row],[mp_gegenstand]],tab_GEGENSTAND[],4,FALSE),"")</f>
        <v/>
      </c>
      <c r="O38" s="171" t="str">
        <f>IF(tab_MP[[#This Row],[ID_geg]]=1,"tab_System[Kategorie]",IF(tab_MP[[#This Row],[ID_geg]]=2,"tab_Werkzeug[Kategorie]",IF(tab_MP[[#This Row],[ID_geg]]=3,"tab_Dienst[Kategorie]",IF(tab_MP[[#This Row],[ID_geg]]=4,"tab_WuP[Kategorie]",""))))</f>
        <v/>
      </c>
      <c r="P3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 s="171" t="str">
        <f>IF(AND(tab_MP[[#This Row],[ID_geg]]=1,tab_MP[[#This Row],[ID_kat]]=1),"tab_Serverkomponenten[Subkategorie]",IF(AND(tab_MP[[#This Row],[ID_geg]]=1,tab_MP[[#This Row],[ID_kat]]=4),"tab_Projektraum[Subkategorie]",""))</f>
        <v/>
      </c>
      <c r="R38" s="171" t="str">
        <f>IFERROR(IF(AND(tab_MP[[#This Row],[ID_geg]]=1,tab_MP[[#This Row],[ID_kat]]=1),VLOOKUP(tab_MP[[#This Row],[mp_subkategorie]],tab_Serverkomponenten[],2,FALSE),IF(AND(tab_MP[[#This Row],[ID_geg]]=1,tab_MP[[#This Row],[ID_kat]]=4),VLOOKUP(tab_MP[[#This Row],[mp_subkategorie]],tab_Projektraum[],2,FALSE),"")),0)</f>
        <v/>
      </c>
      <c r="S38" s="158" t="str">
        <f>IFERROR(VLOOKUP(tab_MP[[#This Row],[mp_ort]],tab_ORT[],2,FALSE),"")</f>
        <v/>
      </c>
      <c r="T38" s="158">
        <f>COUNTIFS($S$3:$S38,$S38,$S$3:$S38,"&gt;0")</f>
        <v>0</v>
      </c>
      <c r="U38" s="159">
        <f>COUNTIFS(tab_MP[ID_ort],tab_MP[[#This Row],[ID_ort]],tab_MP[ID_ort],"&gt;0")</f>
        <v>0</v>
      </c>
    </row>
    <row r="39" spans="1:21" ht="64.2" hidden="1" customHeight="1" x14ac:dyDescent="0.3">
      <c r="A39" s="90">
        <f t="shared" si="1"/>
        <v>37</v>
      </c>
      <c r="B39" s="201"/>
      <c r="C39" s="202"/>
      <c r="D39" s="202"/>
      <c r="E39" s="202"/>
      <c r="F39" s="203"/>
      <c r="G39" s="180"/>
      <c r="H39" s="208"/>
      <c r="I39" s="209"/>
      <c r="J39" s="103"/>
      <c r="K39" s="104" t="str">
        <f>IF(tab_MP[[#This Row],[prf_mp_janein]]="ja",tab_MP[[#This Row],[mp_zuw]],IF(tab_MP[[#This Row],[prf_mp_janein]]="nein",0,IF(tab_MP[[#This Row],[prf_mp_janein]]="teilweise",-1,"")))</f>
        <v/>
      </c>
      <c r="L39" s="110"/>
      <c r="M39" s="109" t="b">
        <f>AND(OR(tab_MP[[#This Row],[mp_zuw]]="",AND(tab_MP[[#This Row],[mp_zuw]]&lt;&gt;"",tab_MP[[#This Row],[prf_mp_janein]]&lt;&gt;"")),tab_MP[[#This Row],[prf_mp_ges]]&lt;&gt;-1)</f>
        <v>1</v>
      </c>
      <c r="N39" s="170" t="str">
        <f>IFERROR(VLOOKUP(tab_MP[[#This Row],[mp_gegenstand]],tab_GEGENSTAND[],4,FALSE),"")</f>
        <v/>
      </c>
      <c r="O39" s="171" t="str">
        <f>IF(tab_MP[[#This Row],[ID_geg]]=1,"tab_System[Kategorie]",IF(tab_MP[[#This Row],[ID_geg]]=2,"tab_Werkzeug[Kategorie]",IF(tab_MP[[#This Row],[ID_geg]]=3,"tab_Dienst[Kategorie]",IF(tab_MP[[#This Row],[ID_geg]]=4,"tab_WuP[Kategorie]",""))))</f>
        <v/>
      </c>
      <c r="P3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 s="171" t="str">
        <f>IF(AND(tab_MP[[#This Row],[ID_geg]]=1,tab_MP[[#This Row],[ID_kat]]=1),"tab_Serverkomponenten[Subkategorie]",IF(AND(tab_MP[[#This Row],[ID_geg]]=1,tab_MP[[#This Row],[ID_kat]]=4),"tab_Projektraum[Subkategorie]",""))</f>
        <v/>
      </c>
      <c r="R39" s="171" t="str">
        <f>IFERROR(IF(AND(tab_MP[[#This Row],[ID_geg]]=1,tab_MP[[#This Row],[ID_kat]]=1),VLOOKUP(tab_MP[[#This Row],[mp_subkategorie]],tab_Serverkomponenten[],2,FALSE),IF(AND(tab_MP[[#This Row],[ID_geg]]=1,tab_MP[[#This Row],[ID_kat]]=4),VLOOKUP(tab_MP[[#This Row],[mp_subkategorie]],tab_Projektraum[],2,FALSE),"")),0)</f>
        <v/>
      </c>
      <c r="S39" s="158" t="str">
        <f>IFERROR(VLOOKUP(tab_MP[[#This Row],[mp_ort]],tab_ORT[],2,FALSE),"")</f>
        <v/>
      </c>
      <c r="T39" s="158">
        <f>COUNTIFS($S$3:$S39,$S39,$S$3:$S39,"&gt;0")</f>
        <v>0</v>
      </c>
      <c r="U39" s="159">
        <f>COUNTIFS(tab_MP[ID_ort],tab_MP[[#This Row],[ID_ort]],tab_MP[ID_ort],"&gt;0")</f>
        <v>0</v>
      </c>
    </row>
    <row r="40" spans="1:21" ht="64.2" hidden="1" customHeight="1" x14ac:dyDescent="0.3">
      <c r="A40" s="90">
        <f t="shared" si="1"/>
        <v>38</v>
      </c>
      <c r="B40" s="201"/>
      <c r="C40" s="202"/>
      <c r="D40" s="202"/>
      <c r="E40" s="202"/>
      <c r="F40" s="203"/>
      <c r="G40" s="180"/>
      <c r="H40" s="208"/>
      <c r="I40" s="209"/>
      <c r="J40" s="106"/>
      <c r="K40" s="107" t="str">
        <f>IF(tab_MP[[#This Row],[prf_mp_janein]]="ja",tab_MP[[#This Row],[mp_zuw]],IF(tab_MP[[#This Row],[prf_mp_janein]]="nein",0,IF(tab_MP[[#This Row],[prf_mp_janein]]="teilweise",-1,"")))</f>
        <v/>
      </c>
      <c r="L40" s="110"/>
      <c r="M40" s="108" t="b">
        <f>AND(OR(tab_MP[[#This Row],[mp_zuw]]="",AND(tab_MP[[#This Row],[mp_zuw]]&lt;&gt;"",tab_MP[[#This Row],[prf_mp_janein]]&lt;&gt;"")),tab_MP[[#This Row],[prf_mp_ges]]&lt;&gt;-1)</f>
        <v>1</v>
      </c>
      <c r="N40" s="170" t="str">
        <f>IFERROR(VLOOKUP(tab_MP[[#This Row],[mp_gegenstand]],tab_GEGENSTAND[],4,FALSE),"")</f>
        <v/>
      </c>
      <c r="O40" s="171" t="str">
        <f>IF(tab_MP[[#This Row],[ID_geg]]=1,"tab_System[Kategorie]",IF(tab_MP[[#This Row],[ID_geg]]=2,"tab_Werkzeug[Kategorie]",IF(tab_MP[[#This Row],[ID_geg]]=3,"tab_Dienst[Kategorie]",IF(tab_MP[[#This Row],[ID_geg]]=4,"tab_WuP[Kategorie]",""))))</f>
        <v/>
      </c>
      <c r="P4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 s="171" t="str">
        <f>IF(AND(tab_MP[[#This Row],[ID_geg]]=1,tab_MP[[#This Row],[ID_kat]]=1),"tab_Serverkomponenten[Subkategorie]",IF(AND(tab_MP[[#This Row],[ID_geg]]=1,tab_MP[[#This Row],[ID_kat]]=4),"tab_Projektraum[Subkategorie]",""))</f>
        <v/>
      </c>
      <c r="R40" s="171" t="str">
        <f>IFERROR(IF(AND(tab_MP[[#This Row],[ID_geg]]=1,tab_MP[[#This Row],[ID_kat]]=1),VLOOKUP(tab_MP[[#This Row],[mp_subkategorie]],tab_Serverkomponenten[],2,FALSE),IF(AND(tab_MP[[#This Row],[ID_geg]]=1,tab_MP[[#This Row],[ID_kat]]=4),VLOOKUP(tab_MP[[#This Row],[mp_subkategorie]],tab_Projektraum[],2,FALSE),"")),0)</f>
        <v/>
      </c>
      <c r="S40" s="158" t="str">
        <f>IFERROR(VLOOKUP(tab_MP[[#This Row],[mp_ort]],tab_ORT[],2,FALSE),"")</f>
        <v/>
      </c>
      <c r="T40" s="158">
        <f>COUNTIFS($S$3:$S40,$S40,$S$3:$S40,"&gt;0")</f>
        <v>0</v>
      </c>
      <c r="U40" s="159">
        <f>COUNTIFS(tab_MP[ID_ort],tab_MP[[#This Row],[ID_ort]],tab_MP[ID_ort],"&gt;0")</f>
        <v>0</v>
      </c>
    </row>
    <row r="41" spans="1:21" ht="64.2" hidden="1" customHeight="1" x14ac:dyDescent="0.3">
      <c r="A41" s="90">
        <f t="shared" si="1"/>
        <v>39</v>
      </c>
      <c r="B41" s="201"/>
      <c r="C41" s="202"/>
      <c r="D41" s="202"/>
      <c r="E41" s="202"/>
      <c r="F41" s="203"/>
      <c r="G41" s="180"/>
      <c r="H41" s="208"/>
      <c r="I41" s="209"/>
      <c r="J41" s="103"/>
      <c r="K41" s="104" t="str">
        <f>IF(tab_MP[[#This Row],[prf_mp_janein]]="ja",tab_MP[[#This Row],[mp_zuw]],IF(tab_MP[[#This Row],[prf_mp_janein]]="nein",0,IF(tab_MP[[#This Row],[prf_mp_janein]]="teilweise",-1,"")))</f>
        <v/>
      </c>
      <c r="L41" s="110"/>
      <c r="M41" s="109" t="b">
        <f>AND(OR(tab_MP[[#This Row],[mp_zuw]]="",AND(tab_MP[[#This Row],[mp_zuw]]&lt;&gt;"",tab_MP[[#This Row],[prf_mp_janein]]&lt;&gt;"")),tab_MP[[#This Row],[prf_mp_ges]]&lt;&gt;-1)</f>
        <v>1</v>
      </c>
      <c r="N41" s="170" t="str">
        <f>IFERROR(VLOOKUP(tab_MP[[#This Row],[mp_gegenstand]],tab_GEGENSTAND[],4,FALSE),"")</f>
        <v/>
      </c>
      <c r="O41" s="171" t="str">
        <f>IF(tab_MP[[#This Row],[ID_geg]]=1,"tab_System[Kategorie]",IF(tab_MP[[#This Row],[ID_geg]]=2,"tab_Werkzeug[Kategorie]",IF(tab_MP[[#This Row],[ID_geg]]=3,"tab_Dienst[Kategorie]",IF(tab_MP[[#This Row],[ID_geg]]=4,"tab_WuP[Kategorie]",""))))</f>
        <v/>
      </c>
      <c r="P4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 s="171" t="str">
        <f>IF(AND(tab_MP[[#This Row],[ID_geg]]=1,tab_MP[[#This Row],[ID_kat]]=1),"tab_Serverkomponenten[Subkategorie]",IF(AND(tab_MP[[#This Row],[ID_geg]]=1,tab_MP[[#This Row],[ID_kat]]=4),"tab_Projektraum[Subkategorie]",""))</f>
        <v/>
      </c>
      <c r="R41" s="171" t="str">
        <f>IFERROR(IF(AND(tab_MP[[#This Row],[ID_geg]]=1,tab_MP[[#This Row],[ID_kat]]=1),VLOOKUP(tab_MP[[#This Row],[mp_subkategorie]],tab_Serverkomponenten[],2,FALSE),IF(AND(tab_MP[[#This Row],[ID_geg]]=1,tab_MP[[#This Row],[ID_kat]]=4),VLOOKUP(tab_MP[[#This Row],[mp_subkategorie]],tab_Projektraum[],2,FALSE),"")),0)</f>
        <v/>
      </c>
      <c r="S41" s="158" t="str">
        <f>IFERROR(VLOOKUP(tab_MP[[#This Row],[mp_ort]],tab_ORT[],2,FALSE),"")</f>
        <v/>
      </c>
      <c r="T41" s="158">
        <f>COUNTIFS($S$3:$S41,$S41,$S$3:$S41,"&gt;0")</f>
        <v>0</v>
      </c>
      <c r="U41" s="159">
        <f>COUNTIFS(tab_MP[ID_ort],tab_MP[[#This Row],[ID_ort]],tab_MP[ID_ort],"&gt;0")</f>
        <v>0</v>
      </c>
    </row>
    <row r="42" spans="1:21" ht="64.2" hidden="1" customHeight="1" x14ac:dyDescent="0.3">
      <c r="A42" s="90">
        <f t="shared" si="1"/>
        <v>40</v>
      </c>
      <c r="B42" s="201"/>
      <c r="C42" s="202"/>
      <c r="D42" s="202"/>
      <c r="E42" s="202"/>
      <c r="F42" s="203"/>
      <c r="G42" s="180"/>
      <c r="H42" s="208"/>
      <c r="I42" s="209"/>
      <c r="J42" s="106"/>
      <c r="K42" s="107" t="str">
        <f>IF(tab_MP[[#This Row],[prf_mp_janein]]="ja",tab_MP[[#This Row],[mp_zuw]],IF(tab_MP[[#This Row],[prf_mp_janein]]="nein",0,IF(tab_MP[[#This Row],[prf_mp_janein]]="teilweise",-1,"")))</f>
        <v/>
      </c>
      <c r="L42" s="110"/>
      <c r="M42" s="108" t="b">
        <f>AND(OR(tab_MP[[#This Row],[mp_zuw]]="",AND(tab_MP[[#This Row],[mp_zuw]]&lt;&gt;"",tab_MP[[#This Row],[prf_mp_janein]]&lt;&gt;"")),tab_MP[[#This Row],[prf_mp_ges]]&lt;&gt;-1)</f>
        <v>1</v>
      </c>
      <c r="N42" s="170" t="str">
        <f>IFERROR(VLOOKUP(tab_MP[[#This Row],[mp_gegenstand]],tab_GEGENSTAND[],4,FALSE),"")</f>
        <v/>
      </c>
      <c r="O42" s="171" t="str">
        <f>IF(tab_MP[[#This Row],[ID_geg]]=1,"tab_System[Kategorie]",IF(tab_MP[[#This Row],[ID_geg]]=2,"tab_Werkzeug[Kategorie]",IF(tab_MP[[#This Row],[ID_geg]]=3,"tab_Dienst[Kategorie]",IF(tab_MP[[#This Row],[ID_geg]]=4,"tab_WuP[Kategorie]",""))))</f>
        <v/>
      </c>
      <c r="P4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 s="171" t="str">
        <f>IF(AND(tab_MP[[#This Row],[ID_geg]]=1,tab_MP[[#This Row],[ID_kat]]=1),"tab_Serverkomponenten[Subkategorie]",IF(AND(tab_MP[[#This Row],[ID_geg]]=1,tab_MP[[#This Row],[ID_kat]]=4),"tab_Projektraum[Subkategorie]",""))</f>
        <v/>
      </c>
      <c r="R42" s="171" t="str">
        <f>IFERROR(IF(AND(tab_MP[[#This Row],[ID_geg]]=1,tab_MP[[#This Row],[ID_kat]]=1),VLOOKUP(tab_MP[[#This Row],[mp_subkategorie]],tab_Serverkomponenten[],2,FALSE),IF(AND(tab_MP[[#This Row],[ID_geg]]=1,tab_MP[[#This Row],[ID_kat]]=4),VLOOKUP(tab_MP[[#This Row],[mp_subkategorie]],tab_Projektraum[],2,FALSE),"")),0)</f>
        <v/>
      </c>
      <c r="S42" s="158" t="str">
        <f>IFERROR(VLOOKUP(tab_MP[[#This Row],[mp_ort]],tab_ORT[],2,FALSE),"")</f>
        <v/>
      </c>
      <c r="T42" s="158">
        <f>COUNTIFS($S$3:$S42,$S42,$S$3:$S42,"&gt;0")</f>
        <v>0</v>
      </c>
      <c r="U42" s="159">
        <f>COUNTIFS(tab_MP[ID_ort],tab_MP[[#This Row],[ID_ort]],tab_MP[ID_ort],"&gt;0")</f>
        <v>0</v>
      </c>
    </row>
    <row r="43" spans="1:21" ht="64.2" hidden="1" customHeight="1" x14ac:dyDescent="0.3">
      <c r="A43" s="90">
        <f t="shared" si="1"/>
        <v>41</v>
      </c>
      <c r="B43" s="201"/>
      <c r="C43" s="202"/>
      <c r="D43" s="202"/>
      <c r="E43" s="202"/>
      <c r="F43" s="203"/>
      <c r="G43" s="180"/>
      <c r="H43" s="208"/>
      <c r="I43" s="209"/>
      <c r="J43" s="103"/>
      <c r="K43" s="104" t="str">
        <f>IF(tab_MP[[#This Row],[prf_mp_janein]]="ja",tab_MP[[#This Row],[mp_zuw]],IF(tab_MP[[#This Row],[prf_mp_janein]]="nein",0,IF(tab_MP[[#This Row],[prf_mp_janein]]="teilweise",-1,"")))</f>
        <v/>
      </c>
      <c r="L43" s="110"/>
      <c r="M43" s="109" t="b">
        <f>AND(OR(tab_MP[[#This Row],[mp_zuw]]="",AND(tab_MP[[#This Row],[mp_zuw]]&lt;&gt;"",tab_MP[[#This Row],[prf_mp_janein]]&lt;&gt;"")),tab_MP[[#This Row],[prf_mp_ges]]&lt;&gt;-1)</f>
        <v>1</v>
      </c>
      <c r="N43" s="170" t="str">
        <f>IFERROR(VLOOKUP(tab_MP[[#This Row],[mp_gegenstand]],tab_GEGENSTAND[],4,FALSE),"")</f>
        <v/>
      </c>
      <c r="O43" s="171" t="str">
        <f>IF(tab_MP[[#This Row],[ID_geg]]=1,"tab_System[Kategorie]",IF(tab_MP[[#This Row],[ID_geg]]=2,"tab_Werkzeug[Kategorie]",IF(tab_MP[[#This Row],[ID_geg]]=3,"tab_Dienst[Kategorie]",IF(tab_MP[[#This Row],[ID_geg]]=4,"tab_WuP[Kategorie]",""))))</f>
        <v/>
      </c>
      <c r="P4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 s="171" t="str">
        <f>IF(AND(tab_MP[[#This Row],[ID_geg]]=1,tab_MP[[#This Row],[ID_kat]]=1),"tab_Serverkomponenten[Subkategorie]",IF(AND(tab_MP[[#This Row],[ID_geg]]=1,tab_MP[[#This Row],[ID_kat]]=4),"tab_Projektraum[Subkategorie]",""))</f>
        <v/>
      </c>
      <c r="R43" s="171" t="str">
        <f>IFERROR(IF(AND(tab_MP[[#This Row],[ID_geg]]=1,tab_MP[[#This Row],[ID_kat]]=1),VLOOKUP(tab_MP[[#This Row],[mp_subkategorie]],tab_Serverkomponenten[],2,FALSE),IF(AND(tab_MP[[#This Row],[ID_geg]]=1,tab_MP[[#This Row],[ID_kat]]=4),VLOOKUP(tab_MP[[#This Row],[mp_subkategorie]],tab_Projektraum[],2,FALSE),"")),0)</f>
        <v/>
      </c>
      <c r="S43" s="158" t="str">
        <f>IFERROR(VLOOKUP(tab_MP[[#This Row],[mp_ort]],tab_ORT[],2,FALSE),"")</f>
        <v/>
      </c>
      <c r="T43" s="158">
        <f>COUNTIFS($S$3:$S43,$S43,$S$3:$S43,"&gt;0")</f>
        <v>0</v>
      </c>
      <c r="U43" s="159">
        <f>COUNTIFS(tab_MP[ID_ort],tab_MP[[#This Row],[ID_ort]],tab_MP[ID_ort],"&gt;0")</f>
        <v>0</v>
      </c>
    </row>
    <row r="44" spans="1:21" ht="64.2" hidden="1" customHeight="1" x14ac:dyDescent="0.3">
      <c r="A44" s="90">
        <f t="shared" si="1"/>
        <v>42</v>
      </c>
      <c r="B44" s="201"/>
      <c r="C44" s="202"/>
      <c r="D44" s="202"/>
      <c r="E44" s="202"/>
      <c r="F44" s="203"/>
      <c r="G44" s="180"/>
      <c r="H44" s="208"/>
      <c r="I44" s="209"/>
      <c r="J44" s="106"/>
      <c r="K44" s="107" t="str">
        <f>IF(tab_MP[[#This Row],[prf_mp_janein]]="ja",tab_MP[[#This Row],[mp_zuw]],IF(tab_MP[[#This Row],[prf_mp_janein]]="nein",0,IF(tab_MP[[#This Row],[prf_mp_janein]]="teilweise",-1,"")))</f>
        <v/>
      </c>
      <c r="L44" s="110"/>
      <c r="M44" s="108" t="b">
        <f>AND(OR(tab_MP[[#This Row],[mp_zuw]]="",AND(tab_MP[[#This Row],[mp_zuw]]&lt;&gt;"",tab_MP[[#This Row],[prf_mp_janein]]&lt;&gt;"")),tab_MP[[#This Row],[prf_mp_ges]]&lt;&gt;-1)</f>
        <v>1</v>
      </c>
      <c r="N44" s="170" t="str">
        <f>IFERROR(VLOOKUP(tab_MP[[#This Row],[mp_gegenstand]],tab_GEGENSTAND[],4,FALSE),"")</f>
        <v/>
      </c>
      <c r="O44" s="171" t="str">
        <f>IF(tab_MP[[#This Row],[ID_geg]]=1,"tab_System[Kategorie]",IF(tab_MP[[#This Row],[ID_geg]]=2,"tab_Werkzeug[Kategorie]",IF(tab_MP[[#This Row],[ID_geg]]=3,"tab_Dienst[Kategorie]",IF(tab_MP[[#This Row],[ID_geg]]=4,"tab_WuP[Kategorie]",""))))</f>
        <v/>
      </c>
      <c r="P4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 s="171" t="str">
        <f>IF(AND(tab_MP[[#This Row],[ID_geg]]=1,tab_MP[[#This Row],[ID_kat]]=1),"tab_Serverkomponenten[Subkategorie]",IF(AND(tab_MP[[#This Row],[ID_geg]]=1,tab_MP[[#This Row],[ID_kat]]=4),"tab_Projektraum[Subkategorie]",""))</f>
        <v/>
      </c>
      <c r="R44" s="171" t="str">
        <f>IFERROR(IF(AND(tab_MP[[#This Row],[ID_geg]]=1,tab_MP[[#This Row],[ID_kat]]=1),VLOOKUP(tab_MP[[#This Row],[mp_subkategorie]],tab_Serverkomponenten[],2,FALSE),IF(AND(tab_MP[[#This Row],[ID_geg]]=1,tab_MP[[#This Row],[ID_kat]]=4),VLOOKUP(tab_MP[[#This Row],[mp_subkategorie]],tab_Projektraum[],2,FALSE),"")),0)</f>
        <v/>
      </c>
      <c r="S44" s="158" t="str">
        <f>IFERROR(VLOOKUP(tab_MP[[#This Row],[mp_ort]],tab_ORT[],2,FALSE),"")</f>
        <v/>
      </c>
      <c r="T44" s="158">
        <f>COUNTIFS($S$3:$S44,$S44,$S$3:$S44,"&gt;0")</f>
        <v>0</v>
      </c>
      <c r="U44" s="159">
        <f>COUNTIFS(tab_MP[ID_ort],tab_MP[[#This Row],[ID_ort]],tab_MP[ID_ort],"&gt;0")</f>
        <v>0</v>
      </c>
    </row>
    <row r="45" spans="1:21" ht="64.2" hidden="1" customHeight="1" x14ac:dyDescent="0.3">
      <c r="A45" s="90">
        <f t="shared" si="1"/>
        <v>43</v>
      </c>
      <c r="B45" s="201"/>
      <c r="C45" s="202"/>
      <c r="D45" s="202"/>
      <c r="E45" s="202"/>
      <c r="F45" s="203"/>
      <c r="G45" s="180"/>
      <c r="H45" s="208"/>
      <c r="I45" s="209"/>
      <c r="J45" s="103"/>
      <c r="K45" s="104" t="str">
        <f>IF(tab_MP[[#This Row],[prf_mp_janein]]="ja",tab_MP[[#This Row],[mp_zuw]],IF(tab_MP[[#This Row],[prf_mp_janein]]="nein",0,IF(tab_MP[[#This Row],[prf_mp_janein]]="teilweise",-1,"")))</f>
        <v/>
      </c>
      <c r="L45" s="110"/>
      <c r="M45" s="109" t="b">
        <f>AND(OR(tab_MP[[#This Row],[mp_zuw]]="",AND(tab_MP[[#This Row],[mp_zuw]]&lt;&gt;"",tab_MP[[#This Row],[prf_mp_janein]]&lt;&gt;"")),tab_MP[[#This Row],[prf_mp_ges]]&lt;&gt;-1)</f>
        <v>1</v>
      </c>
      <c r="N45" s="170" t="str">
        <f>IFERROR(VLOOKUP(tab_MP[[#This Row],[mp_gegenstand]],tab_GEGENSTAND[],4,FALSE),"")</f>
        <v/>
      </c>
      <c r="O45" s="171" t="str">
        <f>IF(tab_MP[[#This Row],[ID_geg]]=1,"tab_System[Kategorie]",IF(tab_MP[[#This Row],[ID_geg]]=2,"tab_Werkzeug[Kategorie]",IF(tab_MP[[#This Row],[ID_geg]]=3,"tab_Dienst[Kategorie]",IF(tab_MP[[#This Row],[ID_geg]]=4,"tab_WuP[Kategorie]",""))))</f>
        <v/>
      </c>
      <c r="P4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 s="171" t="str">
        <f>IF(AND(tab_MP[[#This Row],[ID_geg]]=1,tab_MP[[#This Row],[ID_kat]]=1),"tab_Serverkomponenten[Subkategorie]",IF(AND(tab_MP[[#This Row],[ID_geg]]=1,tab_MP[[#This Row],[ID_kat]]=4),"tab_Projektraum[Subkategorie]",""))</f>
        <v/>
      </c>
      <c r="R45" s="171" t="str">
        <f>IFERROR(IF(AND(tab_MP[[#This Row],[ID_geg]]=1,tab_MP[[#This Row],[ID_kat]]=1),VLOOKUP(tab_MP[[#This Row],[mp_subkategorie]],tab_Serverkomponenten[],2,FALSE),IF(AND(tab_MP[[#This Row],[ID_geg]]=1,tab_MP[[#This Row],[ID_kat]]=4),VLOOKUP(tab_MP[[#This Row],[mp_subkategorie]],tab_Projektraum[],2,FALSE),"")),0)</f>
        <v/>
      </c>
      <c r="S45" s="158" t="str">
        <f>IFERROR(VLOOKUP(tab_MP[[#This Row],[mp_ort]],tab_ORT[],2,FALSE),"")</f>
        <v/>
      </c>
      <c r="T45" s="158">
        <f>COUNTIFS($S$3:$S45,$S45,$S$3:$S45,"&gt;0")</f>
        <v>0</v>
      </c>
      <c r="U45" s="159">
        <f>COUNTIFS(tab_MP[ID_ort],tab_MP[[#This Row],[ID_ort]],tab_MP[ID_ort],"&gt;0")</f>
        <v>0</v>
      </c>
    </row>
    <row r="46" spans="1:21" ht="64.2" hidden="1" customHeight="1" x14ac:dyDescent="0.3">
      <c r="A46" s="90">
        <f t="shared" si="1"/>
        <v>44</v>
      </c>
      <c r="B46" s="201"/>
      <c r="C46" s="202"/>
      <c r="D46" s="202"/>
      <c r="E46" s="202"/>
      <c r="F46" s="203"/>
      <c r="G46" s="180"/>
      <c r="H46" s="208"/>
      <c r="I46" s="209"/>
      <c r="J46" s="106"/>
      <c r="K46" s="107" t="str">
        <f>IF(tab_MP[[#This Row],[prf_mp_janein]]="ja",tab_MP[[#This Row],[mp_zuw]],IF(tab_MP[[#This Row],[prf_mp_janein]]="nein",0,IF(tab_MP[[#This Row],[prf_mp_janein]]="teilweise",-1,"")))</f>
        <v/>
      </c>
      <c r="L46" s="110"/>
      <c r="M46" s="108" t="b">
        <f>AND(OR(tab_MP[[#This Row],[mp_zuw]]="",AND(tab_MP[[#This Row],[mp_zuw]]&lt;&gt;"",tab_MP[[#This Row],[prf_mp_janein]]&lt;&gt;"")),tab_MP[[#This Row],[prf_mp_ges]]&lt;&gt;-1)</f>
        <v>1</v>
      </c>
      <c r="N46" s="170" t="str">
        <f>IFERROR(VLOOKUP(tab_MP[[#This Row],[mp_gegenstand]],tab_GEGENSTAND[],4,FALSE),"")</f>
        <v/>
      </c>
      <c r="O46" s="171" t="str">
        <f>IF(tab_MP[[#This Row],[ID_geg]]=1,"tab_System[Kategorie]",IF(tab_MP[[#This Row],[ID_geg]]=2,"tab_Werkzeug[Kategorie]",IF(tab_MP[[#This Row],[ID_geg]]=3,"tab_Dienst[Kategorie]",IF(tab_MP[[#This Row],[ID_geg]]=4,"tab_WuP[Kategorie]",""))))</f>
        <v/>
      </c>
      <c r="P4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 s="171" t="str">
        <f>IF(AND(tab_MP[[#This Row],[ID_geg]]=1,tab_MP[[#This Row],[ID_kat]]=1),"tab_Serverkomponenten[Subkategorie]",IF(AND(tab_MP[[#This Row],[ID_geg]]=1,tab_MP[[#This Row],[ID_kat]]=4),"tab_Projektraum[Subkategorie]",""))</f>
        <v/>
      </c>
      <c r="R46" s="171" t="str">
        <f>IFERROR(IF(AND(tab_MP[[#This Row],[ID_geg]]=1,tab_MP[[#This Row],[ID_kat]]=1),VLOOKUP(tab_MP[[#This Row],[mp_subkategorie]],tab_Serverkomponenten[],2,FALSE),IF(AND(tab_MP[[#This Row],[ID_geg]]=1,tab_MP[[#This Row],[ID_kat]]=4),VLOOKUP(tab_MP[[#This Row],[mp_subkategorie]],tab_Projektraum[],2,FALSE),"")),0)</f>
        <v/>
      </c>
      <c r="S46" s="158" t="str">
        <f>IFERROR(VLOOKUP(tab_MP[[#This Row],[mp_ort]],tab_ORT[],2,FALSE),"")</f>
        <v/>
      </c>
      <c r="T46" s="158">
        <f>COUNTIFS($S$3:$S46,$S46,$S$3:$S46,"&gt;0")</f>
        <v>0</v>
      </c>
      <c r="U46" s="159">
        <f>COUNTIFS(tab_MP[ID_ort],tab_MP[[#This Row],[ID_ort]],tab_MP[ID_ort],"&gt;0")</f>
        <v>0</v>
      </c>
    </row>
    <row r="47" spans="1:21" ht="64.2" hidden="1" customHeight="1" x14ac:dyDescent="0.3">
      <c r="A47" s="90">
        <f t="shared" si="1"/>
        <v>45</v>
      </c>
      <c r="B47" s="201"/>
      <c r="C47" s="202"/>
      <c r="D47" s="202"/>
      <c r="E47" s="202"/>
      <c r="F47" s="203"/>
      <c r="G47" s="180"/>
      <c r="H47" s="208"/>
      <c r="I47" s="209"/>
      <c r="J47" s="103"/>
      <c r="K47" s="104" t="str">
        <f>IF(tab_MP[[#This Row],[prf_mp_janein]]="ja",tab_MP[[#This Row],[mp_zuw]],IF(tab_MP[[#This Row],[prf_mp_janein]]="nein",0,IF(tab_MP[[#This Row],[prf_mp_janein]]="teilweise",-1,"")))</f>
        <v/>
      </c>
      <c r="L47" s="110"/>
      <c r="M47" s="109" t="b">
        <f>AND(OR(tab_MP[[#This Row],[mp_zuw]]="",AND(tab_MP[[#This Row],[mp_zuw]]&lt;&gt;"",tab_MP[[#This Row],[prf_mp_janein]]&lt;&gt;"")),tab_MP[[#This Row],[prf_mp_ges]]&lt;&gt;-1)</f>
        <v>1</v>
      </c>
      <c r="N47" s="170" t="str">
        <f>IFERROR(VLOOKUP(tab_MP[[#This Row],[mp_gegenstand]],tab_GEGENSTAND[],4,FALSE),"")</f>
        <v/>
      </c>
      <c r="O47" s="171" t="str">
        <f>IF(tab_MP[[#This Row],[ID_geg]]=1,"tab_System[Kategorie]",IF(tab_MP[[#This Row],[ID_geg]]=2,"tab_Werkzeug[Kategorie]",IF(tab_MP[[#This Row],[ID_geg]]=3,"tab_Dienst[Kategorie]",IF(tab_MP[[#This Row],[ID_geg]]=4,"tab_WuP[Kategorie]",""))))</f>
        <v/>
      </c>
      <c r="P4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 s="171" t="str">
        <f>IF(AND(tab_MP[[#This Row],[ID_geg]]=1,tab_MP[[#This Row],[ID_kat]]=1),"tab_Serverkomponenten[Subkategorie]",IF(AND(tab_MP[[#This Row],[ID_geg]]=1,tab_MP[[#This Row],[ID_kat]]=4),"tab_Projektraum[Subkategorie]",""))</f>
        <v/>
      </c>
      <c r="R47" s="171" t="str">
        <f>IFERROR(IF(AND(tab_MP[[#This Row],[ID_geg]]=1,tab_MP[[#This Row],[ID_kat]]=1),VLOOKUP(tab_MP[[#This Row],[mp_subkategorie]],tab_Serverkomponenten[],2,FALSE),IF(AND(tab_MP[[#This Row],[ID_geg]]=1,tab_MP[[#This Row],[ID_kat]]=4),VLOOKUP(tab_MP[[#This Row],[mp_subkategorie]],tab_Projektraum[],2,FALSE),"")),0)</f>
        <v/>
      </c>
      <c r="S47" s="158" t="str">
        <f>IFERROR(VLOOKUP(tab_MP[[#This Row],[mp_ort]],tab_ORT[],2,FALSE),"")</f>
        <v/>
      </c>
      <c r="T47" s="158">
        <f>COUNTIFS($S$3:$S47,$S47,$S$3:$S47,"&gt;0")</f>
        <v>0</v>
      </c>
      <c r="U47" s="159">
        <f>COUNTIFS(tab_MP[ID_ort],tab_MP[[#This Row],[ID_ort]],tab_MP[ID_ort],"&gt;0")</f>
        <v>0</v>
      </c>
    </row>
    <row r="48" spans="1:21" ht="64.2" hidden="1" customHeight="1" x14ac:dyDescent="0.3">
      <c r="A48" s="90">
        <f t="shared" si="1"/>
        <v>46</v>
      </c>
      <c r="B48" s="201"/>
      <c r="C48" s="202"/>
      <c r="D48" s="202"/>
      <c r="E48" s="202"/>
      <c r="F48" s="203"/>
      <c r="G48" s="180"/>
      <c r="H48" s="208"/>
      <c r="I48" s="209"/>
      <c r="J48" s="106"/>
      <c r="K48" s="107" t="str">
        <f>IF(tab_MP[[#This Row],[prf_mp_janein]]="ja",tab_MP[[#This Row],[mp_zuw]],IF(tab_MP[[#This Row],[prf_mp_janein]]="nein",0,IF(tab_MP[[#This Row],[prf_mp_janein]]="teilweise",-1,"")))</f>
        <v/>
      </c>
      <c r="L48" s="110"/>
      <c r="M48" s="108" t="b">
        <f>AND(OR(tab_MP[[#This Row],[mp_zuw]]="",AND(tab_MP[[#This Row],[mp_zuw]]&lt;&gt;"",tab_MP[[#This Row],[prf_mp_janein]]&lt;&gt;"")),tab_MP[[#This Row],[prf_mp_ges]]&lt;&gt;-1)</f>
        <v>1</v>
      </c>
      <c r="N48" s="170" t="str">
        <f>IFERROR(VLOOKUP(tab_MP[[#This Row],[mp_gegenstand]],tab_GEGENSTAND[],4,FALSE),"")</f>
        <v/>
      </c>
      <c r="O48" s="171" t="str">
        <f>IF(tab_MP[[#This Row],[ID_geg]]=1,"tab_System[Kategorie]",IF(tab_MP[[#This Row],[ID_geg]]=2,"tab_Werkzeug[Kategorie]",IF(tab_MP[[#This Row],[ID_geg]]=3,"tab_Dienst[Kategorie]",IF(tab_MP[[#This Row],[ID_geg]]=4,"tab_WuP[Kategorie]",""))))</f>
        <v/>
      </c>
      <c r="P4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 s="171" t="str">
        <f>IF(AND(tab_MP[[#This Row],[ID_geg]]=1,tab_MP[[#This Row],[ID_kat]]=1),"tab_Serverkomponenten[Subkategorie]",IF(AND(tab_MP[[#This Row],[ID_geg]]=1,tab_MP[[#This Row],[ID_kat]]=4),"tab_Projektraum[Subkategorie]",""))</f>
        <v/>
      </c>
      <c r="R48" s="171" t="str">
        <f>IFERROR(IF(AND(tab_MP[[#This Row],[ID_geg]]=1,tab_MP[[#This Row],[ID_kat]]=1),VLOOKUP(tab_MP[[#This Row],[mp_subkategorie]],tab_Serverkomponenten[],2,FALSE),IF(AND(tab_MP[[#This Row],[ID_geg]]=1,tab_MP[[#This Row],[ID_kat]]=4),VLOOKUP(tab_MP[[#This Row],[mp_subkategorie]],tab_Projektraum[],2,FALSE),"")),0)</f>
        <v/>
      </c>
      <c r="S48" s="158" t="str">
        <f>IFERROR(VLOOKUP(tab_MP[[#This Row],[mp_ort]],tab_ORT[],2,FALSE),"")</f>
        <v/>
      </c>
      <c r="T48" s="158">
        <f>COUNTIFS($S$3:$S48,$S48,$S$3:$S48,"&gt;0")</f>
        <v>0</v>
      </c>
      <c r="U48" s="159">
        <f>COUNTIFS(tab_MP[ID_ort],tab_MP[[#This Row],[ID_ort]],tab_MP[ID_ort],"&gt;0")</f>
        <v>0</v>
      </c>
    </row>
    <row r="49" spans="1:21" ht="64.2" hidden="1" customHeight="1" x14ac:dyDescent="0.3">
      <c r="A49" s="90">
        <f t="shared" si="1"/>
        <v>47</v>
      </c>
      <c r="B49" s="201"/>
      <c r="C49" s="202"/>
      <c r="D49" s="202"/>
      <c r="E49" s="202"/>
      <c r="F49" s="203"/>
      <c r="G49" s="180"/>
      <c r="H49" s="208"/>
      <c r="I49" s="209"/>
      <c r="J49" s="103"/>
      <c r="K49" s="104" t="str">
        <f>IF(tab_MP[[#This Row],[prf_mp_janein]]="ja",tab_MP[[#This Row],[mp_zuw]],IF(tab_MP[[#This Row],[prf_mp_janein]]="nein",0,IF(tab_MP[[#This Row],[prf_mp_janein]]="teilweise",-1,"")))</f>
        <v/>
      </c>
      <c r="L49" s="110"/>
      <c r="M49" s="109" t="b">
        <f>AND(OR(tab_MP[[#This Row],[mp_zuw]]="",AND(tab_MP[[#This Row],[mp_zuw]]&lt;&gt;"",tab_MP[[#This Row],[prf_mp_janein]]&lt;&gt;"")),tab_MP[[#This Row],[prf_mp_ges]]&lt;&gt;-1)</f>
        <v>1</v>
      </c>
      <c r="N49" s="170" t="str">
        <f>IFERROR(VLOOKUP(tab_MP[[#This Row],[mp_gegenstand]],tab_GEGENSTAND[],4,FALSE),"")</f>
        <v/>
      </c>
      <c r="O49" s="171" t="str">
        <f>IF(tab_MP[[#This Row],[ID_geg]]=1,"tab_System[Kategorie]",IF(tab_MP[[#This Row],[ID_geg]]=2,"tab_Werkzeug[Kategorie]",IF(tab_MP[[#This Row],[ID_geg]]=3,"tab_Dienst[Kategorie]",IF(tab_MP[[#This Row],[ID_geg]]=4,"tab_WuP[Kategorie]",""))))</f>
        <v/>
      </c>
      <c r="P4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 s="171" t="str">
        <f>IF(AND(tab_MP[[#This Row],[ID_geg]]=1,tab_MP[[#This Row],[ID_kat]]=1),"tab_Serverkomponenten[Subkategorie]",IF(AND(tab_MP[[#This Row],[ID_geg]]=1,tab_MP[[#This Row],[ID_kat]]=4),"tab_Projektraum[Subkategorie]",""))</f>
        <v/>
      </c>
      <c r="R49" s="171" t="str">
        <f>IFERROR(IF(AND(tab_MP[[#This Row],[ID_geg]]=1,tab_MP[[#This Row],[ID_kat]]=1),VLOOKUP(tab_MP[[#This Row],[mp_subkategorie]],tab_Serverkomponenten[],2,FALSE),IF(AND(tab_MP[[#This Row],[ID_geg]]=1,tab_MP[[#This Row],[ID_kat]]=4),VLOOKUP(tab_MP[[#This Row],[mp_subkategorie]],tab_Projektraum[],2,FALSE),"")),0)</f>
        <v/>
      </c>
      <c r="S49" s="158" t="str">
        <f>IFERROR(VLOOKUP(tab_MP[[#This Row],[mp_ort]],tab_ORT[],2,FALSE),"")</f>
        <v/>
      </c>
      <c r="T49" s="158">
        <f>COUNTIFS($S$3:$S49,$S49,$S$3:$S49,"&gt;0")</f>
        <v>0</v>
      </c>
      <c r="U49" s="159">
        <f>COUNTIFS(tab_MP[ID_ort],tab_MP[[#This Row],[ID_ort]],tab_MP[ID_ort],"&gt;0")</f>
        <v>0</v>
      </c>
    </row>
    <row r="50" spans="1:21" ht="64.2" hidden="1" customHeight="1" x14ac:dyDescent="0.3">
      <c r="A50" s="90">
        <f t="shared" si="1"/>
        <v>48</v>
      </c>
      <c r="B50" s="201"/>
      <c r="C50" s="202"/>
      <c r="D50" s="202"/>
      <c r="E50" s="202"/>
      <c r="F50" s="203"/>
      <c r="G50" s="180"/>
      <c r="H50" s="208"/>
      <c r="I50" s="209"/>
      <c r="J50" s="106"/>
      <c r="K50" s="107" t="str">
        <f>IF(tab_MP[[#This Row],[prf_mp_janein]]="ja",tab_MP[[#This Row],[mp_zuw]],IF(tab_MP[[#This Row],[prf_mp_janein]]="nein",0,IF(tab_MP[[#This Row],[prf_mp_janein]]="teilweise",-1,"")))</f>
        <v/>
      </c>
      <c r="L50" s="110"/>
      <c r="M50" s="108" t="b">
        <f>AND(OR(tab_MP[[#This Row],[mp_zuw]]="",AND(tab_MP[[#This Row],[mp_zuw]]&lt;&gt;"",tab_MP[[#This Row],[prf_mp_janein]]&lt;&gt;"")),tab_MP[[#This Row],[prf_mp_ges]]&lt;&gt;-1)</f>
        <v>1</v>
      </c>
      <c r="N50" s="170" t="str">
        <f>IFERROR(VLOOKUP(tab_MP[[#This Row],[mp_gegenstand]],tab_GEGENSTAND[],4,FALSE),"")</f>
        <v/>
      </c>
      <c r="O50" s="171" t="str">
        <f>IF(tab_MP[[#This Row],[ID_geg]]=1,"tab_System[Kategorie]",IF(tab_MP[[#This Row],[ID_geg]]=2,"tab_Werkzeug[Kategorie]",IF(tab_MP[[#This Row],[ID_geg]]=3,"tab_Dienst[Kategorie]",IF(tab_MP[[#This Row],[ID_geg]]=4,"tab_WuP[Kategorie]",""))))</f>
        <v/>
      </c>
      <c r="P5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0" s="171" t="str">
        <f>IF(AND(tab_MP[[#This Row],[ID_geg]]=1,tab_MP[[#This Row],[ID_kat]]=1),"tab_Serverkomponenten[Subkategorie]",IF(AND(tab_MP[[#This Row],[ID_geg]]=1,tab_MP[[#This Row],[ID_kat]]=4),"tab_Projektraum[Subkategorie]",""))</f>
        <v/>
      </c>
      <c r="R50" s="171" t="str">
        <f>IFERROR(IF(AND(tab_MP[[#This Row],[ID_geg]]=1,tab_MP[[#This Row],[ID_kat]]=1),VLOOKUP(tab_MP[[#This Row],[mp_subkategorie]],tab_Serverkomponenten[],2,FALSE),IF(AND(tab_MP[[#This Row],[ID_geg]]=1,tab_MP[[#This Row],[ID_kat]]=4),VLOOKUP(tab_MP[[#This Row],[mp_subkategorie]],tab_Projektraum[],2,FALSE),"")),0)</f>
        <v/>
      </c>
      <c r="S50" s="158" t="str">
        <f>IFERROR(VLOOKUP(tab_MP[[#This Row],[mp_ort]],tab_ORT[],2,FALSE),"")</f>
        <v/>
      </c>
      <c r="T50" s="158">
        <f>COUNTIFS($S$3:$S50,$S50,$S$3:$S50,"&gt;0")</f>
        <v>0</v>
      </c>
      <c r="U50" s="159">
        <f>COUNTIFS(tab_MP[ID_ort],tab_MP[[#This Row],[ID_ort]],tab_MP[ID_ort],"&gt;0")</f>
        <v>0</v>
      </c>
    </row>
    <row r="51" spans="1:21" ht="64.2" hidden="1" customHeight="1" x14ac:dyDescent="0.3">
      <c r="A51" s="90">
        <f t="shared" si="1"/>
        <v>49</v>
      </c>
      <c r="B51" s="201"/>
      <c r="C51" s="202"/>
      <c r="D51" s="202"/>
      <c r="E51" s="202"/>
      <c r="F51" s="203"/>
      <c r="G51" s="180"/>
      <c r="H51" s="208"/>
      <c r="I51" s="209"/>
      <c r="J51" s="103"/>
      <c r="K51" s="104" t="str">
        <f>IF(tab_MP[[#This Row],[prf_mp_janein]]="ja",tab_MP[[#This Row],[mp_zuw]],IF(tab_MP[[#This Row],[prf_mp_janein]]="nein",0,IF(tab_MP[[#This Row],[prf_mp_janein]]="teilweise",-1,"")))</f>
        <v/>
      </c>
      <c r="L51" s="110"/>
      <c r="M51" s="109" t="b">
        <f>AND(OR(tab_MP[[#This Row],[mp_zuw]]="",AND(tab_MP[[#This Row],[mp_zuw]]&lt;&gt;"",tab_MP[[#This Row],[prf_mp_janein]]&lt;&gt;"")),tab_MP[[#This Row],[prf_mp_ges]]&lt;&gt;-1)</f>
        <v>1</v>
      </c>
      <c r="N51" s="170" t="str">
        <f>IFERROR(VLOOKUP(tab_MP[[#This Row],[mp_gegenstand]],tab_GEGENSTAND[],4,FALSE),"")</f>
        <v/>
      </c>
      <c r="O51" s="171" t="str">
        <f>IF(tab_MP[[#This Row],[ID_geg]]=1,"tab_System[Kategorie]",IF(tab_MP[[#This Row],[ID_geg]]=2,"tab_Werkzeug[Kategorie]",IF(tab_MP[[#This Row],[ID_geg]]=3,"tab_Dienst[Kategorie]",IF(tab_MP[[#This Row],[ID_geg]]=4,"tab_WuP[Kategorie]",""))))</f>
        <v/>
      </c>
      <c r="P5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1" s="171" t="str">
        <f>IF(AND(tab_MP[[#This Row],[ID_geg]]=1,tab_MP[[#This Row],[ID_kat]]=1),"tab_Serverkomponenten[Subkategorie]",IF(AND(tab_MP[[#This Row],[ID_geg]]=1,tab_MP[[#This Row],[ID_kat]]=4),"tab_Projektraum[Subkategorie]",""))</f>
        <v/>
      </c>
      <c r="R51" s="171" t="str">
        <f>IFERROR(IF(AND(tab_MP[[#This Row],[ID_geg]]=1,tab_MP[[#This Row],[ID_kat]]=1),VLOOKUP(tab_MP[[#This Row],[mp_subkategorie]],tab_Serverkomponenten[],2,FALSE),IF(AND(tab_MP[[#This Row],[ID_geg]]=1,tab_MP[[#This Row],[ID_kat]]=4),VLOOKUP(tab_MP[[#This Row],[mp_subkategorie]],tab_Projektraum[],2,FALSE),"")),0)</f>
        <v/>
      </c>
      <c r="S51" s="158" t="str">
        <f>IFERROR(VLOOKUP(tab_MP[[#This Row],[mp_ort]],tab_ORT[],2,FALSE),"")</f>
        <v/>
      </c>
      <c r="T51" s="158">
        <f>COUNTIFS($S$3:$S51,$S51,$S$3:$S51,"&gt;0")</f>
        <v>0</v>
      </c>
      <c r="U51" s="159">
        <f>COUNTIFS(tab_MP[ID_ort],tab_MP[[#This Row],[ID_ort]],tab_MP[ID_ort],"&gt;0")</f>
        <v>0</v>
      </c>
    </row>
    <row r="52" spans="1:21" ht="64.2" hidden="1" customHeight="1" x14ac:dyDescent="0.3">
      <c r="A52" s="90">
        <f t="shared" si="1"/>
        <v>50</v>
      </c>
      <c r="B52" s="201"/>
      <c r="C52" s="202"/>
      <c r="D52" s="202"/>
      <c r="E52" s="202"/>
      <c r="F52" s="203"/>
      <c r="G52" s="180"/>
      <c r="H52" s="208"/>
      <c r="I52" s="209"/>
      <c r="J52" s="106"/>
      <c r="K52" s="107" t="str">
        <f>IF(tab_MP[[#This Row],[prf_mp_janein]]="ja",tab_MP[[#This Row],[mp_zuw]],IF(tab_MP[[#This Row],[prf_mp_janein]]="nein",0,IF(tab_MP[[#This Row],[prf_mp_janein]]="teilweise",-1,"")))</f>
        <v/>
      </c>
      <c r="L52" s="110"/>
      <c r="M52" s="108" t="b">
        <f>AND(OR(tab_MP[[#This Row],[mp_zuw]]="",AND(tab_MP[[#This Row],[mp_zuw]]&lt;&gt;"",tab_MP[[#This Row],[prf_mp_janein]]&lt;&gt;"")),tab_MP[[#This Row],[prf_mp_ges]]&lt;&gt;-1)</f>
        <v>1</v>
      </c>
      <c r="N52" s="170" t="str">
        <f>IFERROR(VLOOKUP(tab_MP[[#This Row],[mp_gegenstand]],tab_GEGENSTAND[],4,FALSE),"")</f>
        <v/>
      </c>
      <c r="O52" s="171" t="str">
        <f>IF(tab_MP[[#This Row],[ID_geg]]=1,"tab_System[Kategorie]",IF(tab_MP[[#This Row],[ID_geg]]=2,"tab_Werkzeug[Kategorie]",IF(tab_MP[[#This Row],[ID_geg]]=3,"tab_Dienst[Kategorie]",IF(tab_MP[[#This Row],[ID_geg]]=4,"tab_WuP[Kategorie]",""))))</f>
        <v/>
      </c>
      <c r="P5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2" s="171" t="str">
        <f>IF(AND(tab_MP[[#This Row],[ID_geg]]=1,tab_MP[[#This Row],[ID_kat]]=1),"tab_Serverkomponenten[Subkategorie]",IF(AND(tab_MP[[#This Row],[ID_geg]]=1,tab_MP[[#This Row],[ID_kat]]=4),"tab_Projektraum[Subkategorie]",""))</f>
        <v/>
      </c>
      <c r="R52" s="171" t="str">
        <f>IFERROR(IF(AND(tab_MP[[#This Row],[ID_geg]]=1,tab_MP[[#This Row],[ID_kat]]=1),VLOOKUP(tab_MP[[#This Row],[mp_subkategorie]],tab_Serverkomponenten[],2,FALSE),IF(AND(tab_MP[[#This Row],[ID_geg]]=1,tab_MP[[#This Row],[ID_kat]]=4),VLOOKUP(tab_MP[[#This Row],[mp_subkategorie]],tab_Projektraum[],2,FALSE),"")),0)</f>
        <v/>
      </c>
      <c r="S52" s="158" t="str">
        <f>IFERROR(VLOOKUP(tab_MP[[#This Row],[mp_ort]],tab_ORT[],2,FALSE),"")</f>
        <v/>
      </c>
      <c r="T52" s="158">
        <f>COUNTIFS($S$3:$S52,$S52,$S$3:$S52,"&gt;0")</f>
        <v>0</v>
      </c>
      <c r="U52" s="159">
        <f>COUNTIFS(tab_MP[ID_ort],tab_MP[[#This Row],[ID_ort]],tab_MP[ID_ort],"&gt;0")</f>
        <v>0</v>
      </c>
    </row>
    <row r="53" spans="1:21" ht="64.2" hidden="1" customHeight="1" x14ac:dyDescent="0.3">
      <c r="A53" s="90">
        <f t="shared" si="1"/>
        <v>51</v>
      </c>
      <c r="B53" s="201"/>
      <c r="C53" s="202"/>
      <c r="D53" s="202"/>
      <c r="E53" s="202"/>
      <c r="F53" s="203"/>
      <c r="G53" s="180"/>
      <c r="H53" s="208"/>
      <c r="I53" s="209"/>
      <c r="J53" s="103"/>
      <c r="K53" s="104" t="str">
        <f>IF(tab_MP[[#This Row],[prf_mp_janein]]="ja",tab_MP[[#This Row],[mp_zuw]],IF(tab_MP[[#This Row],[prf_mp_janein]]="nein",0,IF(tab_MP[[#This Row],[prf_mp_janein]]="teilweise",-1,"")))</f>
        <v/>
      </c>
      <c r="L53" s="110"/>
      <c r="M53" s="109" t="b">
        <f>AND(OR(tab_MP[[#This Row],[mp_zuw]]="",AND(tab_MP[[#This Row],[mp_zuw]]&lt;&gt;"",tab_MP[[#This Row],[prf_mp_janein]]&lt;&gt;"")),tab_MP[[#This Row],[prf_mp_ges]]&lt;&gt;-1)</f>
        <v>1</v>
      </c>
      <c r="N53" s="170" t="str">
        <f>IFERROR(VLOOKUP(tab_MP[[#This Row],[mp_gegenstand]],tab_GEGENSTAND[],4,FALSE),"")</f>
        <v/>
      </c>
      <c r="O53" s="171" t="str">
        <f>IF(tab_MP[[#This Row],[ID_geg]]=1,"tab_System[Kategorie]",IF(tab_MP[[#This Row],[ID_geg]]=2,"tab_Werkzeug[Kategorie]",IF(tab_MP[[#This Row],[ID_geg]]=3,"tab_Dienst[Kategorie]",IF(tab_MP[[#This Row],[ID_geg]]=4,"tab_WuP[Kategorie]",""))))</f>
        <v/>
      </c>
      <c r="P5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3" s="171" t="str">
        <f>IF(AND(tab_MP[[#This Row],[ID_geg]]=1,tab_MP[[#This Row],[ID_kat]]=1),"tab_Serverkomponenten[Subkategorie]",IF(AND(tab_MP[[#This Row],[ID_geg]]=1,tab_MP[[#This Row],[ID_kat]]=4),"tab_Projektraum[Subkategorie]",""))</f>
        <v/>
      </c>
      <c r="R53" s="171" t="str">
        <f>IFERROR(IF(AND(tab_MP[[#This Row],[ID_geg]]=1,tab_MP[[#This Row],[ID_kat]]=1),VLOOKUP(tab_MP[[#This Row],[mp_subkategorie]],tab_Serverkomponenten[],2,FALSE),IF(AND(tab_MP[[#This Row],[ID_geg]]=1,tab_MP[[#This Row],[ID_kat]]=4),VLOOKUP(tab_MP[[#This Row],[mp_subkategorie]],tab_Projektraum[],2,FALSE),"")),0)</f>
        <v/>
      </c>
      <c r="S53" s="158" t="str">
        <f>IFERROR(VLOOKUP(tab_MP[[#This Row],[mp_ort]],tab_ORT[],2,FALSE),"")</f>
        <v/>
      </c>
      <c r="T53" s="158">
        <f>COUNTIFS($S$3:$S53,$S53,$S$3:$S53,"&gt;0")</f>
        <v>0</v>
      </c>
      <c r="U53" s="159">
        <f>COUNTIFS(tab_MP[ID_ort],tab_MP[[#This Row],[ID_ort]],tab_MP[ID_ort],"&gt;0")</f>
        <v>0</v>
      </c>
    </row>
    <row r="54" spans="1:21" ht="64.2" hidden="1" customHeight="1" x14ac:dyDescent="0.3">
      <c r="A54" s="90">
        <f t="shared" si="1"/>
        <v>52</v>
      </c>
      <c r="B54" s="201"/>
      <c r="C54" s="202"/>
      <c r="D54" s="202"/>
      <c r="E54" s="202"/>
      <c r="F54" s="203"/>
      <c r="G54" s="180"/>
      <c r="H54" s="208"/>
      <c r="I54" s="209"/>
      <c r="J54" s="106"/>
      <c r="K54" s="107" t="str">
        <f>IF(tab_MP[[#This Row],[prf_mp_janein]]="ja",tab_MP[[#This Row],[mp_zuw]],IF(tab_MP[[#This Row],[prf_mp_janein]]="nein",0,IF(tab_MP[[#This Row],[prf_mp_janein]]="teilweise",-1,"")))</f>
        <v/>
      </c>
      <c r="L54" s="110"/>
      <c r="M54" s="108" t="b">
        <f>AND(OR(tab_MP[[#This Row],[mp_zuw]]="",AND(tab_MP[[#This Row],[mp_zuw]]&lt;&gt;"",tab_MP[[#This Row],[prf_mp_janein]]&lt;&gt;"")),tab_MP[[#This Row],[prf_mp_ges]]&lt;&gt;-1)</f>
        <v>1</v>
      </c>
      <c r="N54" s="170" t="str">
        <f>IFERROR(VLOOKUP(tab_MP[[#This Row],[mp_gegenstand]],tab_GEGENSTAND[],4,FALSE),"")</f>
        <v/>
      </c>
      <c r="O54" s="171" t="str">
        <f>IF(tab_MP[[#This Row],[ID_geg]]=1,"tab_System[Kategorie]",IF(tab_MP[[#This Row],[ID_geg]]=2,"tab_Werkzeug[Kategorie]",IF(tab_MP[[#This Row],[ID_geg]]=3,"tab_Dienst[Kategorie]",IF(tab_MP[[#This Row],[ID_geg]]=4,"tab_WuP[Kategorie]",""))))</f>
        <v/>
      </c>
      <c r="P5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4" s="171" t="str">
        <f>IF(AND(tab_MP[[#This Row],[ID_geg]]=1,tab_MP[[#This Row],[ID_kat]]=1),"tab_Serverkomponenten[Subkategorie]",IF(AND(tab_MP[[#This Row],[ID_geg]]=1,tab_MP[[#This Row],[ID_kat]]=4),"tab_Projektraum[Subkategorie]",""))</f>
        <v/>
      </c>
      <c r="R54" s="171" t="str">
        <f>IFERROR(IF(AND(tab_MP[[#This Row],[ID_geg]]=1,tab_MP[[#This Row],[ID_kat]]=1),VLOOKUP(tab_MP[[#This Row],[mp_subkategorie]],tab_Serverkomponenten[],2,FALSE),IF(AND(tab_MP[[#This Row],[ID_geg]]=1,tab_MP[[#This Row],[ID_kat]]=4),VLOOKUP(tab_MP[[#This Row],[mp_subkategorie]],tab_Projektraum[],2,FALSE),"")),0)</f>
        <v/>
      </c>
      <c r="S54" s="158" t="str">
        <f>IFERROR(VLOOKUP(tab_MP[[#This Row],[mp_ort]],tab_ORT[],2,FALSE),"")</f>
        <v/>
      </c>
      <c r="T54" s="158">
        <f>COUNTIFS($S$3:$S54,$S54,$S$3:$S54,"&gt;0")</f>
        <v>0</v>
      </c>
      <c r="U54" s="159">
        <f>COUNTIFS(tab_MP[ID_ort],tab_MP[[#This Row],[ID_ort]],tab_MP[ID_ort],"&gt;0")</f>
        <v>0</v>
      </c>
    </row>
    <row r="55" spans="1:21" ht="64.2" hidden="1" customHeight="1" x14ac:dyDescent="0.3">
      <c r="A55" s="90">
        <f t="shared" si="1"/>
        <v>53</v>
      </c>
      <c r="B55" s="201"/>
      <c r="C55" s="202"/>
      <c r="D55" s="202"/>
      <c r="E55" s="202"/>
      <c r="F55" s="203"/>
      <c r="G55" s="180"/>
      <c r="H55" s="208"/>
      <c r="I55" s="209"/>
      <c r="J55" s="103"/>
      <c r="K55" s="104" t="str">
        <f>IF(tab_MP[[#This Row],[prf_mp_janein]]="ja",tab_MP[[#This Row],[mp_zuw]],IF(tab_MP[[#This Row],[prf_mp_janein]]="nein",0,IF(tab_MP[[#This Row],[prf_mp_janein]]="teilweise",-1,"")))</f>
        <v/>
      </c>
      <c r="L55" s="110"/>
      <c r="M55" s="109" t="b">
        <f>AND(OR(tab_MP[[#This Row],[mp_zuw]]="",AND(tab_MP[[#This Row],[mp_zuw]]&lt;&gt;"",tab_MP[[#This Row],[prf_mp_janein]]&lt;&gt;"")),tab_MP[[#This Row],[prf_mp_ges]]&lt;&gt;-1)</f>
        <v>1</v>
      </c>
      <c r="N55" s="170" t="str">
        <f>IFERROR(VLOOKUP(tab_MP[[#This Row],[mp_gegenstand]],tab_GEGENSTAND[],4,FALSE),"")</f>
        <v/>
      </c>
      <c r="O55" s="171" t="str">
        <f>IF(tab_MP[[#This Row],[ID_geg]]=1,"tab_System[Kategorie]",IF(tab_MP[[#This Row],[ID_geg]]=2,"tab_Werkzeug[Kategorie]",IF(tab_MP[[#This Row],[ID_geg]]=3,"tab_Dienst[Kategorie]",IF(tab_MP[[#This Row],[ID_geg]]=4,"tab_WuP[Kategorie]",""))))</f>
        <v/>
      </c>
      <c r="P5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5" s="171" t="str">
        <f>IF(AND(tab_MP[[#This Row],[ID_geg]]=1,tab_MP[[#This Row],[ID_kat]]=1),"tab_Serverkomponenten[Subkategorie]",IF(AND(tab_MP[[#This Row],[ID_geg]]=1,tab_MP[[#This Row],[ID_kat]]=4),"tab_Projektraum[Subkategorie]",""))</f>
        <v/>
      </c>
      <c r="R55" s="171" t="str">
        <f>IFERROR(IF(AND(tab_MP[[#This Row],[ID_geg]]=1,tab_MP[[#This Row],[ID_kat]]=1),VLOOKUP(tab_MP[[#This Row],[mp_subkategorie]],tab_Serverkomponenten[],2,FALSE),IF(AND(tab_MP[[#This Row],[ID_geg]]=1,tab_MP[[#This Row],[ID_kat]]=4),VLOOKUP(tab_MP[[#This Row],[mp_subkategorie]],tab_Projektraum[],2,FALSE),"")),0)</f>
        <v/>
      </c>
      <c r="S55" s="158" t="str">
        <f>IFERROR(VLOOKUP(tab_MP[[#This Row],[mp_ort]],tab_ORT[],2,FALSE),"")</f>
        <v/>
      </c>
      <c r="T55" s="158">
        <f>COUNTIFS($S$3:$S55,$S55,$S$3:$S55,"&gt;0")</f>
        <v>0</v>
      </c>
      <c r="U55" s="159">
        <f>COUNTIFS(tab_MP[ID_ort],tab_MP[[#This Row],[ID_ort]],tab_MP[ID_ort],"&gt;0")</f>
        <v>0</v>
      </c>
    </row>
    <row r="56" spans="1:21" ht="64.2" hidden="1" customHeight="1" x14ac:dyDescent="0.3">
      <c r="A56" s="90">
        <f t="shared" si="1"/>
        <v>54</v>
      </c>
      <c r="B56" s="201"/>
      <c r="C56" s="202"/>
      <c r="D56" s="202"/>
      <c r="E56" s="202"/>
      <c r="F56" s="203"/>
      <c r="G56" s="180"/>
      <c r="H56" s="208"/>
      <c r="I56" s="209"/>
      <c r="J56" s="106"/>
      <c r="K56" s="107" t="str">
        <f>IF(tab_MP[[#This Row],[prf_mp_janein]]="ja",tab_MP[[#This Row],[mp_zuw]],IF(tab_MP[[#This Row],[prf_mp_janein]]="nein",0,IF(tab_MP[[#This Row],[prf_mp_janein]]="teilweise",-1,"")))</f>
        <v/>
      </c>
      <c r="L56" s="110"/>
      <c r="M56" s="108" t="b">
        <f>AND(OR(tab_MP[[#This Row],[mp_zuw]]="",AND(tab_MP[[#This Row],[mp_zuw]]&lt;&gt;"",tab_MP[[#This Row],[prf_mp_janein]]&lt;&gt;"")),tab_MP[[#This Row],[prf_mp_ges]]&lt;&gt;-1)</f>
        <v>1</v>
      </c>
      <c r="N56" s="170" t="str">
        <f>IFERROR(VLOOKUP(tab_MP[[#This Row],[mp_gegenstand]],tab_GEGENSTAND[],4,FALSE),"")</f>
        <v/>
      </c>
      <c r="O56" s="171" t="str">
        <f>IF(tab_MP[[#This Row],[ID_geg]]=1,"tab_System[Kategorie]",IF(tab_MP[[#This Row],[ID_geg]]=2,"tab_Werkzeug[Kategorie]",IF(tab_MP[[#This Row],[ID_geg]]=3,"tab_Dienst[Kategorie]",IF(tab_MP[[#This Row],[ID_geg]]=4,"tab_WuP[Kategorie]",""))))</f>
        <v/>
      </c>
      <c r="P5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6" s="171" t="str">
        <f>IF(AND(tab_MP[[#This Row],[ID_geg]]=1,tab_MP[[#This Row],[ID_kat]]=1),"tab_Serverkomponenten[Subkategorie]",IF(AND(tab_MP[[#This Row],[ID_geg]]=1,tab_MP[[#This Row],[ID_kat]]=4),"tab_Projektraum[Subkategorie]",""))</f>
        <v/>
      </c>
      <c r="R56" s="171" t="str">
        <f>IFERROR(IF(AND(tab_MP[[#This Row],[ID_geg]]=1,tab_MP[[#This Row],[ID_kat]]=1),VLOOKUP(tab_MP[[#This Row],[mp_subkategorie]],tab_Serverkomponenten[],2,FALSE),IF(AND(tab_MP[[#This Row],[ID_geg]]=1,tab_MP[[#This Row],[ID_kat]]=4),VLOOKUP(tab_MP[[#This Row],[mp_subkategorie]],tab_Projektraum[],2,FALSE),"")),0)</f>
        <v/>
      </c>
      <c r="S56" s="158" t="str">
        <f>IFERROR(VLOOKUP(tab_MP[[#This Row],[mp_ort]],tab_ORT[],2,FALSE),"")</f>
        <v/>
      </c>
      <c r="T56" s="158">
        <f>COUNTIFS($S$3:$S56,$S56,$S$3:$S56,"&gt;0")</f>
        <v>0</v>
      </c>
      <c r="U56" s="159">
        <f>COUNTIFS(tab_MP[ID_ort],tab_MP[[#This Row],[ID_ort]],tab_MP[ID_ort],"&gt;0")</f>
        <v>0</v>
      </c>
    </row>
    <row r="57" spans="1:21" ht="64.2" hidden="1" customHeight="1" x14ac:dyDescent="0.3">
      <c r="A57" s="90">
        <f t="shared" si="1"/>
        <v>55</v>
      </c>
      <c r="B57" s="201"/>
      <c r="C57" s="202"/>
      <c r="D57" s="202"/>
      <c r="E57" s="202"/>
      <c r="F57" s="203"/>
      <c r="G57" s="180"/>
      <c r="H57" s="208"/>
      <c r="I57" s="209"/>
      <c r="J57" s="103"/>
      <c r="K57" s="104" t="str">
        <f>IF(tab_MP[[#This Row],[prf_mp_janein]]="ja",tab_MP[[#This Row],[mp_zuw]],IF(tab_MP[[#This Row],[prf_mp_janein]]="nein",0,IF(tab_MP[[#This Row],[prf_mp_janein]]="teilweise",-1,"")))</f>
        <v/>
      </c>
      <c r="L57" s="110"/>
      <c r="M57" s="109" t="b">
        <f>AND(OR(tab_MP[[#This Row],[mp_zuw]]="",AND(tab_MP[[#This Row],[mp_zuw]]&lt;&gt;"",tab_MP[[#This Row],[prf_mp_janein]]&lt;&gt;"")),tab_MP[[#This Row],[prf_mp_ges]]&lt;&gt;-1)</f>
        <v>1</v>
      </c>
      <c r="N57" s="170" t="str">
        <f>IFERROR(VLOOKUP(tab_MP[[#This Row],[mp_gegenstand]],tab_GEGENSTAND[],4,FALSE),"")</f>
        <v/>
      </c>
      <c r="O57" s="171" t="str">
        <f>IF(tab_MP[[#This Row],[ID_geg]]=1,"tab_System[Kategorie]",IF(tab_MP[[#This Row],[ID_geg]]=2,"tab_Werkzeug[Kategorie]",IF(tab_MP[[#This Row],[ID_geg]]=3,"tab_Dienst[Kategorie]",IF(tab_MP[[#This Row],[ID_geg]]=4,"tab_WuP[Kategorie]",""))))</f>
        <v/>
      </c>
      <c r="P5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7" s="171" t="str">
        <f>IF(AND(tab_MP[[#This Row],[ID_geg]]=1,tab_MP[[#This Row],[ID_kat]]=1),"tab_Serverkomponenten[Subkategorie]",IF(AND(tab_MP[[#This Row],[ID_geg]]=1,tab_MP[[#This Row],[ID_kat]]=4),"tab_Projektraum[Subkategorie]",""))</f>
        <v/>
      </c>
      <c r="R57" s="171" t="str">
        <f>IFERROR(IF(AND(tab_MP[[#This Row],[ID_geg]]=1,tab_MP[[#This Row],[ID_kat]]=1),VLOOKUP(tab_MP[[#This Row],[mp_subkategorie]],tab_Serverkomponenten[],2,FALSE),IF(AND(tab_MP[[#This Row],[ID_geg]]=1,tab_MP[[#This Row],[ID_kat]]=4),VLOOKUP(tab_MP[[#This Row],[mp_subkategorie]],tab_Projektraum[],2,FALSE),"")),0)</f>
        <v/>
      </c>
      <c r="S57" s="158" t="str">
        <f>IFERROR(VLOOKUP(tab_MP[[#This Row],[mp_ort]],tab_ORT[],2,FALSE),"")</f>
        <v/>
      </c>
      <c r="T57" s="158">
        <f>COUNTIFS($S$3:$S57,$S57,$S$3:$S57,"&gt;0")</f>
        <v>0</v>
      </c>
      <c r="U57" s="159">
        <f>COUNTIFS(tab_MP[ID_ort],tab_MP[[#This Row],[ID_ort]],tab_MP[ID_ort],"&gt;0")</f>
        <v>0</v>
      </c>
    </row>
    <row r="58" spans="1:21" ht="64.2" hidden="1" customHeight="1" x14ac:dyDescent="0.3">
      <c r="A58" s="90">
        <f t="shared" si="1"/>
        <v>56</v>
      </c>
      <c r="B58" s="201"/>
      <c r="C58" s="202"/>
      <c r="D58" s="202"/>
      <c r="E58" s="202"/>
      <c r="F58" s="203"/>
      <c r="G58" s="180"/>
      <c r="H58" s="208"/>
      <c r="I58" s="209"/>
      <c r="J58" s="106"/>
      <c r="K58" s="107" t="str">
        <f>IF(tab_MP[[#This Row],[prf_mp_janein]]="ja",tab_MP[[#This Row],[mp_zuw]],IF(tab_MP[[#This Row],[prf_mp_janein]]="nein",0,IF(tab_MP[[#This Row],[prf_mp_janein]]="teilweise",-1,"")))</f>
        <v/>
      </c>
      <c r="L58" s="110"/>
      <c r="M58" s="108" t="b">
        <f>AND(OR(tab_MP[[#This Row],[mp_zuw]]="",AND(tab_MP[[#This Row],[mp_zuw]]&lt;&gt;"",tab_MP[[#This Row],[prf_mp_janein]]&lt;&gt;"")),tab_MP[[#This Row],[prf_mp_ges]]&lt;&gt;-1)</f>
        <v>1</v>
      </c>
      <c r="N58" s="170" t="str">
        <f>IFERROR(VLOOKUP(tab_MP[[#This Row],[mp_gegenstand]],tab_GEGENSTAND[],4,FALSE),"")</f>
        <v/>
      </c>
      <c r="O58" s="171" t="str">
        <f>IF(tab_MP[[#This Row],[ID_geg]]=1,"tab_System[Kategorie]",IF(tab_MP[[#This Row],[ID_geg]]=2,"tab_Werkzeug[Kategorie]",IF(tab_MP[[#This Row],[ID_geg]]=3,"tab_Dienst[Kategorie]",IF(tab_MP[[#This Row],[ID_geg]]=4,"tab_WuP[Kategorie]",""))))</f>
        <v/>
      </c>
      <c r="P5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8" s="171" t="str">
        <f>IF(AND(tab_MP[[#This Row],[ID_geg]]=1,tab_MP[[#This Row],[ID_kat]]=1),"tab_Serverkomponenten[Subkategorie]",IF(AND(tab_MP[[#This Row],[ID_geg]]=1,tab_MP[[#This Row],[ID_kat]]=4),"tab_Projektraum[Subkategorie]",""))</f>
        <v/>
      </c>
      <c r="R58" s="171" t="str">
        <f>IFERROR(IF(AND(tab_MP[[#This Row],[ID_geg]]=1,tab_MP[[#This Row],[ID_kat]]=1),VLOOKUP(tab_MP[[#This Row],[mp_subkategorie]],tab_Serverkomponenten[],2,FALSE),IF(AND(tab_MP[[#This Row],[ID_geg]]=1,tab_MP[[#This Row],[ID_kat]]=4),VLOOKUP(tab_MP[[#This Row],[mp_subkategorie]],tab_Projektraum[],2,FALSE),"")),0)</f>
        <v/>
      </c>
      <c r="S58" s="158" t="str">
        <f>IFERROR(VLOOKUP(tab_MP[[#This Row],[mp_ort]],tab_ORT[],2,FALSE),"")</f>
        <v/>
      </c>
      <c r="T58" s="158">
        <f>COUNTIFS($S$3:$S58,$S58,$S$3:$S58,"&gt;0")</f>
        <v>0</v>
      </c>
      <c r="U58" s="159">
        <f>COUNTIFS(tab_MP[ID_ort],tab_MP[[#This Row],[ID_ort]],tab_MP[ID_ort],"&gt;0")</f>
        <v>0</v>
      </c>
    </row>
    <row r="59" spans="1:21" ht="64.2" hidden="1" customHeight="1" x14ac:dyDescent="0.3">
      <c r="A59" s="90">
        <f t="shared" si="1"/>
        <v>57</v>
      </c>
      <c r="B59" s="201"/>
      <c r="C59" s="202"/>
      <c r="D59" s="202"/>
      <c r="E59" s="202"/>
      <c r="F59" s="203"/>
      <c r="G59" s="180"/>
      <c r="H59" s="208"/>
      <c r="I59" s="209"/>
      <c r="J59" s="103"/>
      <c r="K59" s="104" t="str">
        <f>IF(tab_MP[[#This Row],[prf_mp_janein]]="ja",tab_MP[[#This Row],[mp_zuw]],IF(tab_MP[[#This Row],[prf_mp_janein]]="nein",0,IF(tab_MP[[#This Row],[prf_mp_janein]]="teilweise",-1,"")))</f>
        <v/>
      </c>
      <c r="L59" s="110"/>
      <c r="M59" s="109" t="b">
        <f>AND(OR(tab_MP[[#This Row],[mp_zuw]]="",AND(tab_MP[[#This Row],[mp_zuw]]&lt;&gt;"",tab_MP[[#This Row],[prf_mp_janein]]&lt;&gt;"")),tab_MP[[#This Row],[prf_mp_ges]]&lt;&gt;-1)</f>
        <v>1</v>
      </c>
      <c r="N59" s="170" t="str">
        <f>IFERROR(VLOOKUP(tab_MP[[#This Row],[mp_gegenstand]],tab_GEGENSTAND[],4,FALSE),"")</f>
        <v/>
      </c>
      <c r="O59" s="171" t="str">
        <f>IF(tab_MP[[#This Row],[ID_geg]]=1,"tab_System[Kategorie]",IF(tab_MP[[#This Row],[ID_geg]]=2,"tab_Werkzeug[Kategorie]",IF(tab_MP[[#This Row],[ID_geg]]=3,"tab_Dienst[Kategorie]",IF(tab_MP[[#This Row],[ID_geg]]=4,"tab_WuP[Kategorie]",""))))</f>
        <v/>
      </c>
      <c r="P5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9" s="171" t="str">
        <f>IF(AND(tab_MP[[#This Row],[ID_geg]]=1,tab_MP[[#This Row],[ID_kat]]=1),"tab_Serverkomponenten[Subkategorie]",IF(AND(tab_MP[[#This Row],[ID_geg]]=1,tab_MP[[#This Row],[ID_kat]]=4),"tab_Projektraum[Subkategorie]",""))</f>
        <v/>
      </c>
      <c r="R59" s="171" t="str">
        <f>IFERROR(IF(AND(tab_MP[[#This Row],[ID_geg]]=1,tab_MP[[#This Row],[ID_kat]]=1),VLOOKUP(tab_MP[[#This Row],[mp_subkategorie]],tab_Serverkomponenten[],2,FALSE),IF(AND(tab_MP[[#This Row],[ID_geg]]=1,tab_MP[[#This Row],[ID_kat]]=4),VLOOKUP(tab_MP[[#This Row],[mp_subkategorie]],tab_Projektraum[],2,FALSE),"")),0)</f>
        <v/>
      </c>
      <c r="S59" s="158" t="str">
        <f>IFERROR(VLOOKUP(tab_MP[[#This Row],[mp_ort]],tab_ORT[],2,FALSE),"")</f>
        <v/>
      </c>
      <c r="T59" s="158">
        <f>COUNTIFS($S$3:$S59,$S59,$S$3:$S59,"&gt;0")</f>
        <v>0</v>
      </c>
      <c r="U59" s="159">
        <f>COUNTIFS(tab_MP[ID_ort],tab_MP[[#This Row],[ID_ort]],tab_MP[ID_ort],"&gt;0")</f>
        <v>0</v>
      </c>
    </row>
    <row r="60" spans="1:21" ht="64.2" hidden="1" customHeight="1" x14ac:dyDescent="0.3">
      <c r="A60" s="90">
        <f t="shared" si="1"/>
        <v>58</v>
      </c>
      <c r="B60" s="201"/>
      <c r="C60" s="202"/>
      <c r="D60" s="202"/>
      <c r="E60" s="202"/>
      <c r="F60" s="203"/>
      <c r="G60" s="180"/>
      <c r="H60" s="208"/>
      <c r="I60" s="209"/>
      <c r="J60" s="106"/>
      <c r="K60" s="107" t="str">
        <f>IF(tab_MP[[#This Row],[prf_mp_janein]]="ja",tab_MP[[#This Row],[mp_zuw]],IF(tab_MP[[#This Row],[prf_mp_janein]]="nein",0,IF(tab_MP[[#This Row],[prf_mp_janein]]="teilweise",-1,"")))</f>
        <v/>
      </c>
      <c r="L60" s="110"/>
      <c r="M60" s="108" t="b">
        <f>AND(OR(tab_MP[[#This Row],[mp_zuw]]="",AND(tab_MP[[#This Row],[mp_zuw]]&lt;&gt;"",tab_MP[[#This Row],[prf_mp_janein]]&lt;&gt;"")),tab_MP[[#This Row],[prf_mp_ges]]&lt;&gt;-1)</f>
        <v>1</v>
      </c>
      <c r="N60" s="170" t="str">
        <f>IFERROR(VLOOKUP(tab_MP[[#This Row],[mp_gegenstand]],tab_GEGENSTAND[],4,FALSE),"")</f>
        <v/>
      </c>
      <c r="O60" s="171" t="str">
        <f>IF(tab_MP[[#This Row],[ID_geg]]=1,"tab_System[Kategorie]",IF(tab_MP[[#This Row],[ID_geg]]=2,"tab_Werkzeug[Kategorie]",IF(tab_MP[[#This Row],[ID_geg]]=3,"tab_Dienst[Kategorie]",IF(tab_MP[[#This Row],[ID_geg]]=4,"tab_WuP[Kategorie]",""))))</f>
        <v/>
      </c>
      <c r="P6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0" s="171" t="str">
        <f>IF(AND(tab_MP[[#This Row],[ID_geg]]=1,tab_MP[[#This Row],[ID_kat]]=1),"tab_Serverkomponenten[Subkategorie]",IF(AND(tab_MP[[#This Row],[ID_geg]]=1,tab_MP[[#This Row],[ID_kat]]=4),"tab_Projektraum[Subkategorie]",""))</f>
        <v/>
      </c>
      <c r="R60" s="171" t="str">
        <f>IFERROR(IF(AND(tab_MP[[#This Row],[ID_geg]]=1,tab_MP[[#This Row],[ID_kat]]=1),VLOOKUP(tab_MP[[#This Row],[mp_subkategorie]],tab_Serverkomponenten[],2,FALSE),IF(AND(tab_MP[[#This Row],[ID_geg]]=1,tab_MP[[#This Row],[ID_kat]]=4),VLOOKUP(tab_MP[[#This Row],[mp_subkategorie]],tab_Projektraum[],2,FALSE),"")),0)</f>
        <v/>
      </c>
      <c r="S60" s="158" t="str">
        <f>IFERROR(VLOOKUP(tab_MP[[#This Row],[mp_ort]],tab_ORT[],2,FALSE),"")</f>
        <v/>
      </c>
      <c r="T60" s="158">
        <f>COUNTIFS($S$3:$S60,$S60,$S$3:$S60,"&gt;0")</f>
        <v>0</v>
      </c>
      <c r="U60" s="159">
        <f>COUNTIFS(tab_MP[ID_ort],tab_MP[[#This Row],[ID_ort]],tab_MP[ID_ort],"&gt;0")</f>
        <v>0</v>
      </c>
    </row>
    <row r="61" spans="1:21" ht="64.2" hidden="1" customHeight="1" x14ac:dyDescent="0.3">
      <c r="A61" s="90">
        <f t="shared" si="1"/>
        <v>59</v>
      </c>
      <c r="B61" s="201"/>
      <c r="C61" s="202"/>
      <c r="D61" s="202"/>
      <c r="E61" s="202"/>
      <c r="F61" s="203"/>
      <c r="G61" s="180"/>
      <c r="H61" s="208"/>
      <c r="I61" s="209"/>
      <c r="J61" s="103"/>
      <c r="K61" s="104" t="str">
        <f>IF(tab_MP[[#This Row],[prf_mp_janein]]="ja",tab_MP[[#This Row],[mp_zuw]],IF(tab_MP[[#This Row],[prf_mp_janein]]="nein",0,IF(tab_MP[[#This Row],[prf_mp_janein]]="teilweise",-1,"")))</f>
        <v/>
      </c>
      <c r="L61" s="110"/>
      <c r="M61" s="109" t="b">
        <f>AND(OR(tab_MP[[#This Row],[mp_zuw]]="",AND(tab_MP[[#This Row],[mp_zuw]]&lt;&gt;"",tab_MP[[#This Row],[prf_mp_janein]]&lt;&gt;"")),tab_MP[[#This Row],[prf_mp_ges]]&lt;&gt;-1)</f>
        <v>1</v>
      </c>
      <c r="N61" s="170" t="str">
        <f>IFERROR(VLOOKUP(tab_MP[[#This Row],[mp_gegenstand]],tab_GEGENSTAND[],4,FALSE),"")</f>
        <v/>
      </c>
      <c r="O61" s="171" t="str">
        <f>IF(tab_MP[[#This Row],[ID_geg]]=1,"tab_System[Kategorie]",IF(tab_MP[[#This Row],[ID_geg]]=2,"tab_Werkzeug[Kategorie]",IF(tab_MP[[#This Row],[ID_geg]]=3,"tab_Dienst[Kategorie]",IF(tab_MP[[#This Row],[ID_geg]]=4,"tab_WuP[Kategorie]",""))))</f>
        <v/>
      </c>
      <c r="P6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1" s="171" t="str">
        <f>IF(AND(tab_MP[[#This Row],[ID_geg]]=1,tab_MP[[#This Row],[ID_kat]]=1),"tab_Serverkomponenten[Subkategorie]",IF(AND(tab_MP[[#This Row],[ID_geg]]=1,tab_MP[[#This Row],[ID_kat]]=4),"tab_Projektraum[Subkategorie]",""))</f>
        <v/>
      </c>
      <c r="R61" s="171" t="str">
        <f>IFERROR(IF(AND(tab_MP[[#This Row],[ID_geg]]=1,tab_MP[[#This Row],[ID_kat]]=1),VLOOKUP(tab_MP[[#This Row],[mp_subkategorie]],tab_Serverkomponenten[],2,FALSE),IF(AND(tab_MP[[#This Row],[ID_geg]]=1,tab_MP[[#This Row],[ID_kat]]=4),VLOOKUP(tab_MP[[#This Row],[mp_subkategorie]],tab_Projektraum[],2,FALSE),"")),0)</f>
        <v/>
      </c>
      <c r="S61" s="158" t="str">
        <f>IFERROR(VLOOKUP(tab_MP[[#This Row],[mp_ort]],tab_ORT[],2,FALSE),"")</f>
        <v/>
      </c>
      <c r="T61" s="158">
        <f>COUNTIFS($S$3:$S61,$S61,$S$3:$S61,"&gt;0")</f>
        <v>0</v>
      </c>
      <c r="U61" s="159">
        <f>COUNTIFS(tab_MP[ID_ort],tab_MP[[#This Row],[ID_ort]],tab_MP[ID_ort],"&gt;0")</f>
        <v>0</v>
      </c>
    </row>
    <row r="62" spans="1:21" ht="64.2" hidden="1" customHeight="1" x14ac:dyDescent="0.3">
      <c r="A62" s="90">
        <f t="shared" si="1"/>
        <v>60</v>
      </c>
      <c r="B62" s="201"/>
      <c r="C62" s="202"/>
      <c r="D62" s="202"/>
      <c r="E62" s="202"/>
      <c r="F62" s="203"/>
      <c r="G62" s="180"/>
      <c r="H62" s="208"/>
      <c r="I62" s="209"/>
      <c r="J62" s="106"/>
      <c r="K62" s="107" t="str">
        <f>IF(tab_MP[[#This Row],[prf_mp_janein]]="ja",tab_MP[[#This Row],[mp_zuw]],IF(tab_MP[[#This Row],[prf_mp_janein]]="nein",0,IF(tab_MP[[#This Row],[prf_mp_janein]]="teilweise",-1,"")))</f>
        <v/>
      </c>
      <c r="L62" s="110"/>
      <c r="M62" s="108" t="b">
        <f>AND(OR(tab_MP[[#This Row],[mp_zuw]]="",AND(tab_MP[[#This Row],[mp_zuw]]&lt;&gt;"",tab_MP[[#This Row],[prf_mp_janein]]&lt;&gt;"")),tab_MP[[#This Row],[prf_mp_ges]]&lt;&gt;-1)</f>
        <v>1</v>
      </c>
      <c r="N62" s="170" t="str">
        <f>IFERROR(VLOOKUP(tab_MP[[#This Row],[mp_gegenstand]],tab_GEGENSTAND[],4,FALSE),"")</f>
        <v/>
      </c>
      <c r="O62" s="171" t="str">
        <f>IF(tab_MP[[#This Row],[ID_geg]]=1,"tab_System[Kategorie]",IF(tab_MP[[#This Row],[ID_geg]]=2,"tab_Werkzeug[Kategorie]",IF(tab_MP[[#This Row],[ID_geg]]=3,"tab_Dienst[Kategorie]",IF(tab_MP[[#This Row],[ID_geg]]=4,"tab_WuP[Kategorie]",""))))</f>
        <v/>
      </c>
      <c r="P6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2" s="171" t="str">
        <f>IF(AND(tab_MP[[#This Row],[ID_geg]]=1,tab_MP[[#This Row],[ID_kat]]=1),"tab_Serverkomponenten[Subkategorie]",IF(AND(tab_MP[[#This Row],[ID_geg]]=1,tab_MP[[#This Row],[ID_kat]]=4),"tab_Projektraum[Subkategorie]",""))</f>
        <v/>
      </c>
      <c r="R62" s="171" t="str">
        <f>IFERROR(IF(AND(tab_MP[[#This Row],[ID_geg]]=1,tab_MP[[#This Row],[ID_kat]]=1),VLOOKUP(tab_MP[[#This Row],[mp_subkategorie]],tab_Serverkomponenten[],2,FALSE),IF(AND(tab_MP[[#This Row],[ID_geg]]=1,tab_MP[[#This Row],[ID_kat]]=4),VLOOKUP(tab_MP[[#This Row],[mp_subkategorie]],tab_Projektraum[],2,FALSE),"")),0)</f>
        <v/>
      </c>
      <c r="S62" s="158" t="str">
        <f>IFERROR(VLOOKUP(tab_MP[[#This Row],[mp_ort]],tab_ORT[],2,FALSE),"")</f>
        <v/>
      </c>
      <c r="T62" s="158">
        <f>COUNTIFS($S$3:$S62,$S62,$S$3:$S62,"&gt;0")</f>
        <v>0</v>
      </c>
      <c r="U62" s="159">
        <f>COUNTIFS(tab_MP[ID_ort],tab_MP[[#This Row],[ID_ort]],tab_MP[ID_ort],"&gt;0")</f>
        <v>0</v>
      </c>
    </row>
    <row r="63" spans="1:21" ht="64.2" hidden="1" customHeight="1" x14ac:dyDescent="0.3">
      <c r="A63" s="90">
        <f t="shared" si="1"/>
        <v>61</v>
      </c>
      <c r="B63" s="201"/>
      <c r="C63" s="202"/>
      <c r="D63" s="202"/>
      <c r="E63" s="202"/>
      <c r="F63" s="203"/>
      <c r="G63" s="180"/>
      <c r="H63" s="208"/>
      <c r="I63" s="209"/>
      <c r="J63" s="103"/>
      <c r="K63" s="104" t="str">
        <f>IF(tab_MP[[#This Row],[prf_mp_janein]]="ja",tab_MP[[#This Row],[mp_zuw]],IF(tab_MP[[#This Row],[prf_mp_janein]]="nein",0,IF(tab_MP[[#This Row],[prf_mp_janein]]="teilweise",-1,"")))</f>
        <v/>
      </c>
      <c r="L63" s="110"/>
      <c r="M63" s="109" t="b">
        <f>AND(OR(tab_MP[[#This Row],[mp_zuw]]="",AND(tab_MP[[#This Row],[mp_zuw]]&lt;&gt;"",tab_MP[[#This Row],[prf_mp_janein]]&lt;&gt;"")),tab_MP[[#This Row],[prf_mp_ges]]&lt;&gt;-1)</f>
        <v>1</v>
      </c>
      <c r="N63" s="170" t="str">
        <f>IFERROR(VLOOKUP(tab_MP[[#This Row],[mp_gegenstand]],tab_GEGENSTAND[],4,FALSE),"")</f>
        <v/>
      </c>
      <c r="O63" s="171" t="str">
        <f>IF(tab_MP[[#This Row],[ID_geg]]=1,"tab_System[Kategorie]",IF(tab_MP[[#This Row],[ID_geg]]=2,"tab_Werkzeug[Kategorie]",IF(tab_MP[[#This Row],[ID_geg]]=3,"tab_Dienst[Kategorie]",IF(tab_MP[[#This Row],[ID_geg]]=4,"tab_WuP[Kategorie]",""))))</f>
        <v/>
      </c>
      <c r="P6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3" s="171" t="str">
        <f>IF(AND(tab_MP[[#This Row],[ID_geg]]=1,tab_MP[[#This Row],[ID_kat]]=1),"tab_Serverkomponenten[Subkategorie]",IF(AND(tab_MP[[#This Row],[ID_geg]]=1,tab_MP[[#This Row],[ID_kat]]=4),"tab_Projektraum[Subkategorie]",""))</f>
        <v/>
      </c>
      <c r="R63" s="171" t="str">
        <f>IFERROR(IF(AND(tab_MP[[#This Row],[ID_geg]]=1,tab_MP[[#This Row],[ID_kat]]=1),VLOOKUP(tab_MP[[#This Row],[mp_subkategorie]],tab_Serverkomponenten[],2,FALSE),IF(AND(tab_MP[[#This Row],[ID_geg]]=1,tab_MP[[#This Row],[ID_kat]]=4),VLOOKUP(tab_MP[[#This Row],[mp_subkategorie]],tab_Projektraum[],2,FALSE),"")),0)</f>
        <v/>
      </c>
      <c r="S63" s="158" t="str">
        <f>IFERROR(VLOOKUP(tab_MP[[#This Row],[mp_ort]],tab_ORT[],2,FALSE),"")</f>
        <v/>
      </c>
      <c r="T63" s="158">
        <f>COUNTIFS($S$3:$S63,$S63,$S$3:$S63,"&gt;0")</f>
        <v>0</v>
      </c>
      <c r="U63" s="159">
        <f>COUNTIFS(tab_MP[ID_ort],tab_MP[[#This Row],[ID_ort]],tab_MP[ID_ort],"&gt;0")</f>
        <v>0</v>
      </c>
    </row>
    <row r="64" spans="1:21" ht="64.2" hidden="1" customHeight="1" x14ac:dyDescent="0.3">
      <c r="A64" s="90">
        <f t="shared" si="1"/>
        <v>62</v>
      </c>
      <c r="B64" s="201"/>
      <c r="C64" s="202"/>
      <c r="D64" s="202"/>
      <c r="E64" s="202"/>
      <c r="F64" s="203"/>
      <c r="G64" s="180"/>
      <c r="H64" s="208"/>
      <c r="I64" s="209"/>
      <c r="J64" s="106"/>
      <c r="K64" s="107" t="str">
        <f>IF(tab_MP[[#This Row],[prf_mp_janein]]="ja",tab_MP[[#This Row],[mp_zuw]],IF(tab_MP[[#This Row],[prf_mp_janein]]="nein",0,IF(tab_MP[[#This Row],[prf_mp_janein]]="teilweise",-1,"")))</f>
        <v/>
      </c>
      <c r="L64" s="110"/>
      <c r="M64" s="108" t="b">
        <f>AND(OR(tab_MP[[#This Row],[mp_zuw]]="",AND(tab_MP[[#This Row],[mp_zuw]]&lt;&gt;"",tab_MP[[#This Row],[prf_mp_janein]]&lt;&gt;"")),tab_MP[[#This Row],[prf_mp_ges]]&lt;&gt;-1)</f>
        <v>1</v>
      </c>
      <c r="N64" s="170" t="str">
        <f>IFERROR(VLOOKUP(tab_MP[[#This Row],[mp_gegenstand]],tab_GEGENSTAND[],4,FALSE),"")</f>
        <v/>
      </c>
      <c r="O64" s="171" t="str">
        <f>IF(tab_MP[[#This Row],[ID_geg]]=1,"tab_System[Kategorie]",IF(tab_MP[[#This Row],[ID_geg]]=2,"tab_Werkzeug[Kategorie]",IF(tab_MP[[#This Row],[ID_geg]]=3,"tab_Dienst[Kategorie]",IF(tab_MP[[#This Row],[ID_geg]]=4,"tab_WuP[Kategorie]",""))))</f>
        <v/>
      </c>
      <c r="P6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4" s="171" t="str">
        <f>IF(AND(tab_MP[[#This Row],[ID_geg]]=1,tab_MP[[#This Row],[ID_kat]]=1),"tab_Serverkomponenten[Subkategorie]",IF(AND(tab_MP[[#This Row],[ID_geg]]=1,tab_MP[[#This Row],[ID_kat]]=4),"tab_Projektraum[Subkategorie]",""))</f>
        <v/>
      </c>
      <c r="R64" s="171" t="str">
        <f>IFERROR(IF(AND(tab_MP[[#This Row],[ID_geg]]=1,tab_MP[[#This Row],[ID_kat]]=1),VLOOKUP(tab_MP[[#This Row],[mp_subkategorie]],tab_Serverkomponenten[],2,FALSE),IF(AND(tab_MP[[#This Row],[ID_geg]]=1,tab_MP[[#This Row],[ID_kat]]=4),VLOOKUP(tab_MP[[#This Row],[mp_subkategorie]],tab_Projektraum[],2,FALSE),"")),0)</f>
        <v/>
      </c>
      <c r="S64" s="158" t="str">
        <f>IFERROR(VLOOKUP(tab_MP[[#This Row],[mp_ort]],tab_ORT[],2,FALSE),"")</f>
        <v/>
      </c>
      <c r="T64" s="158">
        <f>COUNTIFS($S$3:$S64,$S64,$S$3:$S64,"&gt;0")</f>
        <v>0</v>
      </c>
      <c r="U64" s="159">
        <f>COUNTIFS(tab_MP[ID_ort],tab_MP[[#This Row],[ID_ort]],tab_MP[ID_ort],"&gt;0")</f>
        <v>0</v>
      </c>
    </row>
    <row r="65" spans="1:21" ht="64.2" hidden="1" customHeight="1" x14ac:dyDescent="0.3">
      <c r="A65" s="90">
        <f t="shared" si="1"/>
        <v>63</v>
      </c>
      <c r="B65" s="201"/>
      <c r="C65" s="202"/>
      <c r="D65" s="202"/>
      <c r="E65" s="202"/>
      <c r="F65" s="203"/>
      <c r="G65" s="180"/>
      <c r="H65" s="208"/>
      <c r="I65" s="209"/>
      <c r="J65" s="103"/>
      <c r="K65" s="104" t="str">
        <f>IF(tab_MP[[#This Row],[prf_mp_janein]]="ja",tab_MP[[#This Row],[mp_zuw]],IF(tab_MP[[#This Row],[prf_mp_janein]]="nein",0,IF(tab_MP[[#This Row],[prf_mp_janein]]="teilweise",-1,"")))</f>
        <v/>
      </c>
      <c r="L65" s="110"/>
      <c r="M65" s="109" t="b">
        <f>AND(OR(tab_MP[[#This Row],[mp_zuw]]="",AND(tab_MP[[#This Row],[mp_zuw]]&lt;&gt;"",tab_MP[[#This Row],[prf_mp_janein]]&lt;&gt;"")),tab_MP[[#This Row],[prf_mp_ges]]&lt;&gt;-1)</f>
        <v>1</v>
      </c>
      <c r="N65" s="170" t="str">
        <f>IFERROR(VLOOKUP(tab_MP[[#This Row],[mp_gegenstand]],tab_GEGENSTAND[],4,FALSE),"")</f>
        <v/>
      </c>
      <c r="O65" s="171" t="str">
        <f>IF(tab_MP[[#This Row],[ID_geg]]=1,"tab_System[Kategorie]",IF(tab_MP[[#This Row],[ID_geg]]=2,"tab_Werkzeug[Kategorie]",IF(tab_MP[[#This Row],[ID_geg]]=3,"tab_Dienst[Kategorie]",IF(tab_MP[[#This Row],[ID_geg]]=4,"tab_WuP[Kategorie]",""))))</f>
        <v/>
      </c>
      <c r="P6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5" s="171" t="str">
        <f>IF(AND(tab_MP[[#This Row],[ID_geg]]=1,tab_MP[[#This Row],[ID_kat]]=1),"tab_Serverkomponenten[Subkategorie]",IF(AND(tab_MP[[#This Row],[ID_geg]]=1,tab_MP[[#This Row],[ID_kat]]=4),"tab_Projektraum[Subkategorie]",""))</f>
        <v/>
      </c>
      <c r="R65" s="171" t="str">
        <f>IFERROR(IF(AND(tab_MP[[#This Row],[ID_geg]]=1,tab_MP[[#This Row],[ID_kat]]=1),VLOOKUP(tab_MP[[#This Row],[mp_subkategorie]],tab_Serverkomponenten[],2,FALSE),IF(AND(tab_MP[[#This Row],[ID_geg]]=1,tab_MP[[#This Row],[ID_kat]]=4),VLOOKUP(tab_MP[[#This Row],[mp_subkategorie]],tab_Projektraum[],2,FALSE),"")),0)</f>
        <v/>
      </c>
      <c r="S65" s="158" t="str">
        <f>IFERROR(VLOOKUP(tab_MP[[#This Row],[mp_ort]],tab_ORT[],2,FALSE),"")</f>
        <v/>
      </c>
      <c r="T65" s="158">
        <f>COUNTIFS($S$3:$S65,$S65,$S$3:$S65,"&gt;0")</f>
        <v>0</v>
      </c>
      <c r="U65" s="159">
        <f>COUNTIFS(tab_MP[ID_ort],tab_MP[[#This Row],[ID_ort]],tab_MP[ID_ort],"&gt;0")</f>
        <v>0</v>
      </c>
    </row>
    <row r="66" spans="1:21" ht="64.2" hidden="1" customHeight="1" x14ac:dyDescent="0.3">
      <c r="A66" s="90">
        <f t="shared" si="1"/>
        <v>64</v>
      </c>
      <c r="B66" s="201"/>
      <c r="C66" s="202"/>
      <c r="D66" s="202"/>
      <c r="E66" s="202"/>
      <c r="F66" s="203"/>
      <c r="G66" s="180"/>
      <c r="H66" s="208"/>
      <c r="I66" s="209"/>
      <c r="J66" s="106"/>
      <c r="K66" s="107" t="str">
        <f>IF(tab_MP[[#This Row],[prf_mp_janein]]="ja",tab_MP[[#This Row],[mp_zuw]],IF(tab_MP[[#This Row],[prf_mp_janein]]="nein",0,IF(tab_MP[[#This Row],[prf_mp_janein]]="teilweise",-1,"")))</f>
        <v/>
      </c>
      <c r="L66" s="110"/>
      <c r="M66" s="108" t="b">
        <f>AND(OR(tab_MP[[#This Row],[mp_zuw]]="",AND(tab_MP[[#This Row],[mp_zuw]]&lt;&gt;"",tab_MP[[#This Row],[prf_mp_janein]]&lt;&gt;"")),tab_MP[[#This Row],[prf_mp_ges]]&lt;&gt;-1)</f>
        <v>1</v>
      </c>
      <c r="N66" s="170" t="str">
        <f>IFERROR(VLOOKUP(tab_MP[[#This Row],[mp_gegenstand]],tab_GEGENSTAND[],4,FALSE),"")</f>
        <v/>
      </c>
      <c r="O66" s="171" t="str">
        <f>IF(tab_MP[[#This Row],[ID_geg]]=1,"tab_System[Kategorie]",IF(tab_MP[[#This Row],[ID_geg]]=2,"tab_Werkzeug[Kategorie]",IF(tab_MP[[#This Row],[ID_geg]]=3,"tab_Dienst[Kategorie]",IF(tab_MP[[#This Row],[ID_geg]]=4,"tab_WuP[Kategorie]",""))))</f>
        <v/>
      </c>
      <c r="P6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6" s="171" t="str">
        <f>IF(AND(tab_MP[[#This Row],[ID_geg]]=1,tab_MP[[#This Row],[ID_kat]]=1),"tab_Serverkomponenten[Subkategorie]",IF(AND(tab_MP[[#This Row],[ID_geg]]=1,tab_MP[[#This Row],[ID_kat]]=4),"tab_Projektraum[Subkategorie]",""))</f>
        <v/>
      </c>
      <c r="R66" s="171" t="str">
        <f>IFERROR(IF(AND(tab_MP[[#This Row],[ID_geg]]=1,tab_MP[[#This Row],[ID_kat]]=1),VLOOKUP(tab_MP[[#This Row],[mp_subkategorie]],tab_Serverkomponenten[],2,FALSE),IF(AND(tab_MP[[#This Row],[ID_geg]]=1,tab_MP[[#This Row],[ID_kat]]=4),VLOOKUP(tab_MP[[#This Row],[mp_subkategorie]],tab_Projektraum[],2,FALSE),"")),0)</f>
        <v/>
      </c>
      <c r="S66" s="158" t="str">
        <f>IFERROR(VLOOKUP(tab_MP[[#This Row],[mp_ort]],tab_ORT[],2,FALSE),"")</f>
        <v/>
      </c>
      <c r="T66" s="158">
        <f>COUNTIFS($S$3:$S66,$S66,$S$3:$S66,"&gt;0")</f>
        <v>0</v>
      </c>
      <c r="U66" s="159">
        <f>COUNTIFS(tab_MP[ID_ort],tab_MP[[#This Row],[ID_ort]],tab_MP[ID_ort],"&gt;0")</f>
        <v>0</v>
      </c>
    </row>
    <row r="67" spans="1:21" ht="64.2" hidden="1" customHeight="1" x14ac:dyDescent="0.3">
      <c r="A67" s="90">
        <f t="shared" si="1"/>
        <v>65</v>
      </c>
      <c r="B67" s="201"/>
      <c r="C67" s="202"/>
      <c r="D67" s="202"/>
      <c r="E67" s="202"/>
      <c r="F67" s="203"/>
      <c r="G67" s="180"/>
      <c r="H67" s="208"/>
      <c r="I67" s="209"/>
      <c r="J67" s="103"/>
      <c r="K67" s="104" t="str">
        <f>IF(tab_MP[[#This Row],[prf_mp_janein]]="ja",tab_MP[[#This Row],[mp_zuw]],IF(tab_MP[[#This Row],[prf_mp_janein]]="nein",0,IF(tab_MP[[#This Row],[prf_mp_janein]]="teilweise",-1,"")))</f>
        <v/>
      </c>
      <c r="L67" s="110"/>
      <c r="M67" s="109" t="b">
        <f>AND(OR(tab_MP[[#This Row],[mp_zuw]]="",AND(tab_MP[[#This Row],[mp_zuw]]&lt;&gt;"",tab_MP[[#This Row],[prf_mp_janein]]&lt;&gt;"")),tab_MP[[#This Row],[prf_mp_ges]]&lt;&gt;-1)</f>
        <v>1</v>
      </c>
      <c r="N67" s="170" t="str">
        <f>IFERROR(VLOOKUP(tab_MP[[#This Row],[mp_gegenstand]],tab_GEGENSTAND[],4,FALSE),"")</f>
        <v/>
      </c>
      <c r="O67" s="171" t="str">
        <f>IF(tab_MP[[#This Row],[ID_geg]]=1,"tab_System[Kategorie]",IF(tab_MP[[#This Row],[ID_geg]]=2,"tab_Werkzeug[Kategorie]",IF(tab_MP[[#This Row],[ID_geg]]=3,"tab_Dienst[Kategorie]",IF(tab_MP[[#This Row],[ID_geg]]=4,"tab_WuP[Kategorie]",""))))</f>
        <v/>
      </c>
      <c r="P6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7" s="171" t="str">
        <f>IF(AND(tab_MP[[#This Row],[ID_geg]]=1,tab_MP[[#This Row],[ID_kat]]=1),"tab_Serverkomponenten[Subkategorie]",IF(AND(tab_MP[[#This Row],[ID_geg]]=1,tab_MP[[#This Row],[ID_kat]]=4),"tab_Projektraum[Subkategorie]",""))</f>
        <v/>
      </c>
      <c r="R67" s="171" t="str">
        <f>IFERROR(IF(AND(tab_MP[[#This Row],[ID_geg]]=1,tab_MP[[#This Row],[ID_kat]]=1),VLOOKUP(tab_MP[[#This Row],[mp_subkategorie]],tab_Serverkomponenten[],2,FALSE),IF(AND(tab_MP[[#This Row],[ID_geg]]=1,tab_MP[[#This Row],[ID_kat]]=4),VLOOKUP(tab_MP[[#This Row],[mp_subkategorie]],tab_Projektraum[],2,FALSE),"")),0)</f>
        <v/>
      </c>
      <c r="S67" s="158" t="str">
        <f>IFERROR(VLOOKUP(tab_MP[[#This Row],[mp_ort]],tab_ORT[],2,FALSE),"")</f>
        <v/>
      </c>
      <c r="T67" s="158">
        <f>COUNTIFS($S$3:$S67,$S67,$S$3:$S67,"&gt;0")</f>
        <v>0</v>
      </c>
      <c r="U67" s="159">
        <f>COUNTIFS(tab_MP[ID_ort],tab_MP[[#This Row],[ID_ort]],tab_MP[ID_ort],"&gt;0")</f>
        <v>0</v>
      </c>
    </row>
    <row r="68" spans="1:21" ht="64.2" hidden="1" customHeight="1" x14ac:dyDescent="0.3">
      <c r="A68" s="90">
        <f t="shared" si="1"/>
        <v>66</v>
      </c>
      <c r="B68" s="201"/>
      <c r="C68" s="202"/>
      <c r="D68" s="202"/>
      <c r="E68" s="202"/>
      <c r="F68" s="203"/>
      <c r="G68" s="180"/>
      <c r="H68" s="208"/>
      <c r="I68" s="209"/>
      <c r="J68" s="106"/>
      <c r="K68" s="107" t="str">
        <f>IF(tab_MP[[#This Row],[prf_mp_janein]]="ja",tab_MP[[#This Row],[mp_zuw]],IF(tab_MP[[#This Row],[prf_mp_janein]]="nein",0,IF(tab_MP[[#This Row],[prf_mp_janein]]="teilweise",-1,"")))</f>
        <v/>
      </c>
      <c r="L68" s="110"/>
      <c r="M68" s="108" t="b">
        <f>AND(OR(tab_MP[[#This Row],[mp_zuw]]="",AND(tab_MP[[#This Row],[mp_zuw]]&lt;&gt;"",tab_MP[[#This Row],[prf_mp_janein]]&lt;&gt;"")),tab_MP[[#This Row],[prf_mp_ges]]&lt;&gt;-1)</f>
        <v>1</v>
      </c>
      <c r="N68" s="170" t="str">
        <f>IFERROR(VLOOKUP(tab_MP[[#This Row],[mp_gegenstand]],tab_GEGENSTAND[],4,FALSE),"")</f>
        <v/>
      </c>
      <c r="O68" s="171" t="str">
        <f>IF(tab_MP[[#This Row],[ID_geg]]=1,"tab_System[Kategorie]",IF(tab_MP[[#This Row],[ID_geg]]=2,"tab_Werkzeug[Kategorie]",IF(tab_MP[[#This Row],[ID_geg]]=3,"tab_Dienst[Kategorie]",IF(tab_MP[[#This Row],[ID_geg]]=4,"tab_WuP[Kategorie]",""))))</f>
        <v/>
      </c>
      <c r="P6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8" s="171" t="str">
        <f>IF(AND(tab_MP[[#This Row],[ID_geg]]=1,tab_MP[[#This Row],[ID_kat]]=1),"tab_Serverkomponenten[Subkategorie]",IF(AND(tab_MP[[#This Row],[ID_geg]]=1,tab_MP[[#This Row],[ID_kat]]=4),"tab_Projektraum[Subkategorie]",""))</f>
        <v/>
      </c>
      <c r="R68" s="171" t="str">
        <f>IFERROR(IF(AND(tab_MP[[#This Row],[ID_geg]]=1,tab_MP[[#This Row],[ID_kat]]=1),VLOOKUP(tab_MP[[#This Row],[mp_subkategorie]],tab_Serverkomponenten[],2,FALSE),IF(AND(tab_MP[[#This Row],[ID_geg]]=1,tab_MP[[#This Row],[ID_kat]]=4),VLOOKUP(tab_MP[[#This Row],[mp_subkategorie]],tab_Projektraum[],2,FALSE),"")),0)</f>
        <v/>
      </c>
      <c r="S68" s="158" t="str">
        <f>IFERROR(VLOOKUP(tab_MP[[#This Row],[mp_ort]],tab_ORT[],2,FALSE),"")</f>
        <v/>
      </c>
      <c r="T68" s="158">
        <f>COUNTIFS($S$3:$S68,$S68,$S$3:$S68,"&gt;0")</f>
        <v>0</v>
      </c>
      <c r="U68" s="159">
        <f>COUNTIFS(tab_MP[ID_ort],tab_MP[[#This Row],[ID_ort]],tab_MP[ID_ort],"&gt;0")</f>
        <v>0</v>
      </c>
    </row>
    <row r="69" spans="1:21" ht="64.2" hidden="1" customHeight="1" x14ac:dyDescent="0.3">
      <c r="A69" s="90">
        <f t="shared" si="1"/>
        <v>67</v>
      </c>
      <c r="B69" s="201"/>
      <c r="C69" s="202"/>
      <c r="D69" s="202"/>
      <c r="E69" s="202"/>
      <c r="F69" s="203"/>
      <c r="G69" s="180"/>
      <c r="H69" s="208"/>
      <c r="I69" s="209"/>
      <c r="J69" s="103"/>
      <c r="K69" s="104" t="str">
        <f>IF(tab_MP[[#This Row],[prf_mp_janein]]="ja",tab_MP[[#This Row],[mp_zuw]],IF(tab_MP[[#This Row],[prf_mp_janein]]="nein",0,IF(tab_MP[[#This Row],[prf_mp_janein]]="teilweise",-1,"")))</f>
        <v/>
      </c>
      <c r="L69" s="110"/>
      <c r="M69" s="109" t="b">
        <f>AND(OR(tab_MP[[#This Row],[mp_zuw]]="",AND(tab_MP[[#This Row],[mp_zuw]]&lt;&gt;"",tab_MP[[#This Row],[prf_mp_janein]]&lt;&gt;"")),tab_MP[[#This Row],[prf_mp_ges]]&lt;&gt;-1)</f>
        <v>1</v>
      </c>
      <c r="N69" s="170" t="str">
        <f>IFERROR(VLOOKUP(tab_MP[[#This Row],[mp_gegenstand]],tab_GEGENSTAND[],4,FALSE),"")</f>
        <v/>
      </c>
      <c r="O69" s="171" t="str">
        <f>IF(tab_MP[[#This Row],[ID_geg]]=1,"tab_System[Kategorie]",IF(tab_MP[[#This Row],[ID_geg]]=2,"tab_Werkzeug[Kategorie]",IF(tab_MP[[#This Row],[ID_geg]]=3,"tab_Dienst[Kategorie]",IF(tab_MP[[#This Row],[ID_geg]]=4,"tab_WuP[Kategorie]",""))))</f>
        <v/>
      </c>
      <c r="P6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69" s="171" t="str">
        <f>IF(AND(tab_MP[[#This Row],[ID_geg]]=1,tab_MP[[#This Row],[ID_kat]]=1),"tab_Serverkomponenten[Subkategorie]",IF(AND(tab_MP[[#This Row],[ID_geg]]=1,tab_MP[[#This Row],[ID_kat]]=4),"tab_Projektraum[Subkategorie]",""))</f>
        <v/>
      </c>
      <c r="R69" s="171" t="str">
        <f>IFERROR(IF(AND(tab_MP[[#This Row],[ID_geg]]=1,tab_MP[[#This Row],[ID_kat]]=1),VLOOKUP(tab_MP[[#This Row],[mp_subkategorie]],tab_Serverkomponenten[],2,FALSE),IF(AND(tab_MP[[#This Row],[ID_geg]]=1,tab_MP[[#This Row],[ID_kat]]=4),VLOOKUP(tab_MP[[#This Row],[mp_subkategorie]],tab_Projektraum[],2,FALSE),"")),0)</f>
        <v/>
      </c>
      <c r="S69" s="158" t="str">
        <f>IFERROR(VLOOKUP(tab_MP[[#This Row],[mp_ort]],tab_ORT[],2,FALSE),"")</f>
        <v/>
      </c>
      <c r="T69" s="158">
        <f>COUNTIFS($S$3:$S69,$S69,$S$3:$S69,"&gt;0")</f>
        <v>0</v>
      </c>
      <c r="U69" s="159">
        <f>COUNTIFS(tab_MP[ID_ort],tab_MP[[#This Row],[ID_ort]],tab_MP[ID_ort],"&gt;0")</f>
        <v>0</v>
      </c>
    </row>
    <row r="70" spans="1:21" ht="64.2" hidden="1" customHeight="1" x14ac:dyDescent="0.3">
      <c r="A70" s="90">
        <f t="shared" si="1"/>
        <v>68</v>
      </c>
      <c r="B70" s="201"/>
      <c r="C70" s="202"/>
      <c r="D70" s="202"/>
      <c r="E70" s="202"/>
      <c r="F70" s="203"/>
      <c r="G70" s="180"/>
      <c r="H70" s="208"/>
      <c r="I70" s="209"/>
      <c r="J70" s="106"/>
      <c r="K70" s="107" t="str">
        <f>IF(tab_MP[[#This Row],[prf_mp_janein]]="ja",tab_MP[[#This Row],[mp_zuw]],IF(tab_MP[[#This Row],[prf_mp_janein]]="nein",0,IF(tab_MP[[#This Row],[prf_mp_janein]]="teilweise",-1,"")))</f>
        <v/>
      </c>
      <c r="L70" s="110"/>
      <c r="M70" s="108" t="b">
        <f>AND(OR(tab_MP[[#This Row],[mp_zuw]]="",AND(tab_MP[[#This Row],[mp_zuw]]&lt;&gt;"",tab_MP[[#This Row],[prf_mp_janein]]&lt;&gt;"")),tab_MP[[#This Row],[prf_mp_ges]]&lt;&gt;-1)</f>
        <v>1</v>
      </c>
      <c r="N70" s="170" t="str">
        <f>IFERROR(VLOOKUP(tab_MP[[#This Row],[mp_gegenstand]],tab_GEGENSTAND[],4,FALSE),"")</f>
        <v/>
      </c>
      <c r="O70" s="171" t="str">
        <f>IF(tab_MP[[#This Row],[ID_geg]]=1,"tab_System[Kategorie]",IF(tab_MP[[#This Row],[ID_geg]]=2,"tab_Werkzeug[Kategorie]",IF(tab_MP[[#This Row],[ID_geg]]=3,"tab_Dienst[Kategorie]",IF(tab_MP[[#This Row],[ID_geg]]=4,"tab_WuP[Kategorie]",""))))</f>
        <v/>
      </c>
      <c r="P7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0" s="171" t="str">
        <f>IF(AND(tab_MP[[#This Row],[ID_geg]]=1,tab_MP[[#This Row],[ID_kat]]=1),"tab_Serverkomponenten[Subkategorie]",IF(AND(tab_MP[[#This Row],[ID_geg]]=1,tab_MP[[#This Row],[ID_kat]]=4),"tab_Projektraum[Subkategorie]",""))</f>
        <v/>
      </c>
      <c r="R70" s="171" t="str">
        <f>IFERROR(IF(AND(tab_MP[[#This Row],[ID_geg]]=1,tab_MP[[#This Row],[ID_kat]]=1),VLOOKUP(tab_MP[[#This Row],[mp_subkategorie]],tab_Serverkomponenten[],2,FALSE),IF(AND(tab_MP[[#This Row],[ID_geg]]=1,tab_MP[[#This Row],[ID_kat]]=4),VLOOKUP(tab_MP[[#This Row],[mp_subkategorie]],tab_Projektraum[],2,FALSE),"")),0)</f>
        <v/>
      </c>
      <c r="S70" s="158" t="str">
        <f>IFERROR(VLOOKUP(tab_MP[[#This Row],[mp_ort]],tab_ORT[],2,FALSE),"")</f>
        <v/>
      </c>
      <c r="T70" s="158">
        <f>COUNTIFS($S$3:$S70,$S70,$S$3:$S70,"&gt;0")</f>
        <v>0</v>
      </c>
      <c r="U70" s="159">
        <f>COUNTIFS(tab_MP[ID_ort],tab_MP[[#This Row],[ID_ort]],tab_MP[ID_ort],"&gt;0")</f>
        <v>0</v>
      </c>
    </row>
    <row r="71" spans="1:21" ht="64.2" hidden="1" customHeight="1" x14ac:dyDescent="0.3">
      <c r="A71" s="90">
        <f t="shared" si="1"/>
        <v>69</v>
      </c>
      <c r="B71" s="201"/>
      <c r="C71" s="202"/>
      <c r="D71" s="202"/>
      <c r="E71" s="202"/>
      <c r="F71" s="203"/>
      <c r="G71" s="180"/>
      <c r="H71" s="208"/>
      <c r="I71" s="209"/>
      <c r="J71" s="103"/>
      <c r="K71" s="104" t="str">
        <f>IF(tab_MP[[#This Row],[prf_mp_janein]]="ja",tab_MP[[#This Row],[mp_zuw]],IF(tab_MP[[#This Row],[prf_mp_janein]]="nein",0,IF(tab_MP[[#This Row],[prf_mp_janein]]="teilweise",-1,"")))</f>
        <v/>
      </c>
      <c r="L71" s="110"/>
      <c r="M71" s="109" t="b">
        <f>AND(OR(tab_MP[[#This Row],[mp_zuw]]="",AND(tab_MP[[#This Row],[mp_zuw]]&lt;&gt;"",tab_MP[[#This Row],[prf_mp_janein]]&lt;&gt;"")),tab_MP[[#This Row],[prf_mp_ges]]&lt;&gt;-1)</f>
        <v>1</v>
      </c>
      <c r="N71" s="170" t="str">
        <f>IFERROR(VLOOKUP(tab_MP[[#This Row],[mp_gegenstand]],tab_GEGENSTAND[],4,FALSE),"")</f>
        <v/>
      </c>
      <c r="O71" s="171" t="str">
        <f>IF(tab_MP[[#This Row],[ID_geg]]=1,"tab_System[Kategorie]",IF(tab_MP[[#This Row],[ID_geg]]=2,"tab_Werkzeug[Kategorie]",IF(tab_MP[[#This Row],[ID_geg]]=3,"tab_Dienst[Kategorie]",IF(tab_MP[[#This Row],[ID_geg]]=4,"tab_WuP[Kategorie]",""))))</f>
        <v/>
      </c>
      <c r="P7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1" s="171" t="str">
        <f>IF(AND(tab_MP[[#This Row],[ID_geg]]=1,tab_MP[[#This Row],[ID_kat]]=1),"tab_Serverkomponenten[Subkategorie]",IF(AND(tab_MP[[#This Row],[ID_geg]]=1,tab_MP[[#This Row],[ID_kat]]=4),"tab_Projektraum[Subkategorie]",""))</f>
        <v/>
      </c>
      <c r="R71" s="171" t="str">
        <f>IFERROR(IF(AND(tab_MP[[#This Row],[ID_geg]]=1,tab_MP[[#This Row],[ID_kat]]=1),VLOOKUP(tab_MP[[#This Row],[mp_subkategorie]],tab_Serverkomponenten[],2,FALSE),IF(AND(tab_MP[[#This Row],[ID_geg]]=1,tab_MP[[#This Row],[ID_kat]]=4),VLOOKUP(tab_MP[[#This Row],[mp_subkategorie]],tab_Projektraum[],2,FALSE),"")),0)</f>
        <v/>
      </c>
      <c r="S71" s="158" t="str">
        <f>IFERROR(VLOOKUP(tab_MP[[#This Row],[mp_ort]],tab_ORT[],2,FALSE),"")</f>
        <v/>
      </c>
      <c r="T71" s="158">
        <f>COUNTIFS($S$3:$S71,$S71,$S$3:$S71,"&gt;0")</f>
        <v>0</v>
      </c>
      <c r="U71" s="159">
        <f>COUNTIFS(tab_MP[ID_ort],tab_MP[[#This Row],[ID_ort]],tab_MP[ID_ort],"&gt;0")</f>
        <v>0</v>
      </c>
    </row>
    <row r="72" spans="1:21" ht="64.2" hidden="1" customHeight="1" x14ac:dyDescent="0.3">
      <c r="A72" s="90">
        <f t="shared" si="1"/>
        <v>70</v>
      </c>
      <c r="B72" s="201"/>
      <c r="C72" s="202"/>
      <c r="D72" s="202"/>
      <c r="E72" s="202"/>
      <c r="F72" s="203"/>
      <c r="G72" s="180"/>
      <c r="H72" s="208"/>
      <c r="I72" s="209"/>
      <c r="J72" s="106"/>
      <c r="K72" s="107" t="str">
        <f>IF(tab_MP[[#This Row],[prf_mp_janein]]="ja",tab_MP[[#This Row],[mp_zuw]],IF(tab_MP[[#This Row],[prf_mp_janein]]="nein",0,IF(tab_MP[[#This Row],[prf_mp_janein]]="teilweise",-1,"")))</f>
        <v/>
      </c>
      <c r="L72" s="110"/>
      <c r="M72" s="108" t="b">
        <f>AND(OR(tab_MP[[#This Row],[mp_zuw]]="",AND(tab_MP[[#This Row],[mp_zuw]]&lt;&gt;"",tab_MP[[#This Row],[prf_mp_janein]]&lt;&gt;"")),tab_MP[[#This Row],[prf_mp_ges]]&lt;&gt;-1)</f>
        <v>1</v>
      </c>
      <c r="N72" s="170" t="str">
        <f>IFERROR(VLOOKUP(tab_MP[[#This Row],[mp_gegenstand]],tab_GEGENSTAND[],4,FALSE),"")</f>
        <v/>
      </c>
      <c r="O72" s="171" t="str">
        <f>IF(tab_MP[[#This Row],[ID_geg]]=1,"tab_System[Kategorie]",IF(tab_MP[[#This Row],[ID_geg]]=2,"tab_Werkzeug[Kategorie]",IF(tab_MP[[#This Row],[ID_geg]]=3,"tab_Dienst[Kategorie]",IF(tab_MP[[#This Row],[ID_geg]]=4,"tab_WuP[Kategorie]",""))))</f>
        <v/>
      </c>
      <c r="P7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2" s="171" t="str">
        <f>IF(AND(tab_MP[[#This Row],[ID_geg]]=1,tab_MP[[#This Row],[ID_kat]]=1),"tab_Serverkomponenten[Subkategorie]",IF(AND(tab_MP[[#This Row],[ID_geg]]=1,tab_MP[[#This Row],[ID_kat]]=4),"tab_Projektraum[Subkategorie]",""))</f>
        <v/>
      </c>
      <c r="R72" s="171" t="str">
        <f>IFERROR(IF(AND(tab_MP[[#This Row],[ID_geg]]=1,tab_MP[[#This Row],[ID_kat]]=1),VLOOKUP(tab_MP[[#This Row],[mp_subkategorie]],tab_Serverkomponenten[],2,FALSE),IF(AND(tab_MP[[#This Row],[ID_geg]]=1,tab_MP[[#This Row],[ID_kat]]=4),VLOOKUP(tab_MP[[#This Row],[mp_subkategorie]],tab_Projektraum[],2,FALSE),"")),0)</f>
        <v/>
      </c>
      <c r="S72" s="158" t="str">
        <f>IFERROR(VLOOKUP(tab_MP[[#This Row],[mp_ort]],tab_ORT[],2,FALSE),"")</f>
        <v/>
      </c>
      <c r="T72" s="158">
        <f>COUNTIFS($S$3:$S72,$S72,$S$3:$S72,"&gt;0")</f>
        <v>0</v>
      </c>
      <c r="U72" s="159">
        <f>COUNTIFS(tab_MP[ID_ort],tab_MP[[#This Row],[ID_ort]],tab_MP[ID_ort],"&gt;0")</f>
        <v>0</v>
      </c>
    </row>
    <row r="73" spans="1:21" ht="64.2" hidden="1" customHeight="1" x14ac:dyDescent="0.3">
      <c r="A73" s="90">
        <f t="shared" si="1"/>
        <v>71</v>
      </c>
      <c r="B73" s="201"/>
      <c r="C73" s="202"/>
      <c r="D73" s="202"/>
      <c r="E73" s="202"/>
      <c r="F73" s="203"/>
      <c r="G73" s="180"/>
      <c r="H73" s="208"/>
      <c r="I73" s="209"/>
      <c r="J73" s="103"/>
      <c r="K73" s="104" t="str">
        <f>IF(tab_MP[[#This Row],[prf_mp_janein]]="ja",tab_MP[[#This Row],[mp_zuw]],IF(tab_MP[[#This Row],[prf_mp_janein]]="nein",0,IF(tab_MP[[#This Row],[prf_mp_janein]]="teilweise",-1,"")))</f>
        <v/>
      </c>
      <c r="L73" s="110"/>
      <c r="M73" s="109" t="b">
        <f>AND(OR(tab_MP[[#This Row],[mp_zuw]]="",AND(tab_MP[[#This Row],[mp_zuw]]&lt;&gt;"",tab_MP[[#This Row],[prf_mp_janein]]&lt;&gt;"")),tab_MP[[#This Row],[prf_mp_ges]]&lt;&gt;-1)</f>
        <v>1</v>
      </c>
      <c r="N73" s="170" t="str">
        <f>IFERROR(VLOOKUP(tab_MP[[#This Row],[mp_gegenstand]],tab_GEGENSTAND[],4,FALSE),"")</f>
        <v/>
      </c>
      <c r="O73" s="171" t="str">
        <f>IF(tab_MP[[#This Row],[ID_geg]]=1,"tab_System[Kategorie]",IF(tab_MP[[#This Row],[ID_geg]]=2,"tab_Werkzeug[Kategorie]",IF(tab_MP[[#This Row],[ID_geg]]=3,"tab_Dienst[Kategorie]",IF(tab_MP[[#This Row],[ID_geg]]=4,"tab_WuP[Kategorie]",""))))</f>
        <v/>
      </c>
      <c r="P7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3" s="171" t="str">
        <f>IF(AND(tab_MP[[#This Row],[ID_geg]]=1,tab_MP[[#This Row],[ID_kat]]=1),"tab_Serverkomponenten[Subkategorie]",IF(AND(tab_MP[[#This Row],[ID_geg]]=1,tab_MP[[#This Row],[ID_kat]]=4),"tab_Projektraum[Subkategorie]",""))</f>
        <v/>
      </c>
      <c r="R73" s="171" t="str">
        <f>IFERROR(IF(AND(tab_MP[[#This Row],[ID_geg]]=1,tab_MP[[#This Row],[ID_kat]]=1),VLOOKUP(tab_MP[[#This Row],[mp_subkategorie]],tab_Serverkomponenten[],2,FALSE),IF(AND(tab_MP[[#This Row],[ID_geg]]=1,tab_MP[[#This Row],[ID_kat]]=4),VLOOKUP(tab_MP[[#This Row],[mp_subkategorie]],tab_Projektraum[],2,FALSE),"")),0)</f>
        <v/>
      </c>
      <c r="S73" s="158" t="str">
        <f>IFERROR(VLOOKUP(tab_MP[[#This Row],[mp_ort]],tab_ORT[],2,FALSE),"")</f>
        <v/>
      </c>
      <c r="T73" s="158">
        <f>COUNTIFS($S$3:$S73,$S73,$S$3:$S73,"&gt;0")</f>
        <v>0</v>
      </c>
      <c r="U73" s="159">
        <f>COUNTIFS(tab_MP[ID_ort],tab_MP[[#This Row],[ID_ort]],tab_MP[ID_ort],"&gt;0")</f>
        <v>0</v>
      </c>
    </row>
    <row r="74" spans="1:21" ht="64.2" hidden="1" customHeight="1" x14ac:dyDescent="0.3">
      <c r="A74" s="90">
        <f t="shared" si="1"/>
        <v>72</v>
      </c>
      <c r="B74" s="201"/>
      <c r="C74" s="202"/>
      <c r="D74" s="202"/>
      <c r="E74" s="202"/>
      <c r="F74" s="203"/>
      <c r="G74" s="180"/>
      <c r="H74" s="208"/>
      <c r="I74" s="209"/>
      <c r="J74" s="106"/>
      <c r="K74" s="107" t="str">
        <f>IF(tab_MP[[#This Row],[prf_mp_janein]]="ja",tab_MP[[#This Row],[mp_zuw]],IF(tab_MP[[#This Row],[prf_mp_janein]]="nein",0,IF(tab_MP[[#This Row],[prf_mp_janein]]="teilweise",-1,"")))</f>
        <v/>
      </c>
      <c r="L74" s="110"/>
      <c r="M74" s="108" t="b">
        <f>AND(OR(tab_MP[[#This Row],[mp_zuw]]="",AND(tab_MP[[#This Row],[mp_zuw]]&lt;&gt;"",tab_MP[[#This Row],[prf_mp_janein]]&lt;&gt;"")),tab_MP[[#This Row],[prf_mp_ges]]&lt;&gt;-1)</f>
        <v>1</v>
      </c>
      <c r="N74" s="170" t="str">
        <f>IFERROR(VLOOKUP(tab_MP[[#This Row],[mp_gegenstand]],tab_GEGENSTAND[],4,FALSE),"")</f>
        <v/>
      </c>
      <c r="O74" s="171" t="str">
        <f>IF(tab_MP[[#This Row],[ID_geg]]=1,"tab_System[Kategorie]",IF(tab_MP[[#This Row],[ID_geg]]=2,"tab_Werkzeug[Kategorie]",IF(tab_MP[[#This Row],[ID_geg]]=3,"tab_Dienst[Kategorie]",IF(tab_MP[[#This Row],[ID_geg]]=4,"tab_WuP[Kategorie]",""))))</f>
        <v/>
      </c>
      <c r="P7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4" s="171" t="str">
        <f>IF(AND(tab_MP[[#This Row],[ID_geg]]=1,tab_MP[[#This Row],[ID_kat]]=1),"tab_Serverkomponenten[Subkategorie]",IF(AND(tab_MP[[#This Row],[ID_geg]]=1,tab_MP[[#This Row],[ID_kat]]=4),"tab_Projektraum[Subkategorie]",""))</f>
        <v/>
      </c>
      <c r="R74" s="171" t="str">
        <f>IFERROR(IF(AND(tab_MP[[#This Row],[ID_geg]]=1,tab_MP[[#This Row],[ID_kat]]=1),VLOOKUP(tab_MP[[#This Row],[mp_subkategorie]],tab_Serverkomponenten[],2,FALSE),IF(AND(tab_MP[[#This Row],[ID_geg]]=1,tab_MP[[#This Row],[ID_kat]]=4),VLOOKUP(tab_MP[[#This Row],[mp_subkategorie]],tab_Projektraum[],2,FALSE),"")),0)</f>
        <v/>
      </c>
      <c r="S74" s="158" t="str">
        <f>IFERROR(VLOOKUP(tab_MP[[#This Row],[mp_ort]],tab_ORT[],2,FALSE),"")</f>
        <v/>
      </c>
      <c r="T74" s="158">
        <f>COUNTIFS($S$3:$S74,$S74,$S$3:$S74,"&gt;0")</f>
        <v>0</v>
      </c>
      <c r="U74" s="159">
        <f>COUNTIFS(tab_MP[ID_ort],tab_MP[[#This Row],[ID_ort]],tab_MP[ID_ort],"&gt;0")</f>
        <v>0</v>
      </c>
    </row>
    <row r="75" spans="1:21" ht="64.2" hidden="1" customHeight="1" x14ac:dyDescent="0.3">
      <c r="A75" s="90">
        <f t="shared" si="1"/>
        <v>73</v>
      </c>
      <c r="B75" s="201"/>
      <c r="C75" s="202"/>
      <c r="D75" s="202"/>
      <c r="E75" s="202"/>
      <c r="F75" s="203"/>
      <c r="G75" s="180"/>
      <c r="H75" s="208"/>
      <c r="I75" s="209"/>
      <c r="J75" s="103"/>
      <c r="K75" s="104" t="str">
        <f>IF(tab_MP[[#This Row],[prf_mp_janein]]="ja",tab_MP[[#This Row],[mp_zuw]],IF(tab_MP[[#This Row],[prf_mp_janein]]="nein",0,IF(tab_MP[[#This Row],[prf_mp_janein]]="teilweise",-1,"")))</f>
        <v/>
      </c>
      <c r="L75" s="110"/>
      <c r="M75" s="109" t="b">
        <f>AND(OR(tab_MP[[#This Row],[mp_zuw]]="",AND(tab_MP[[#This Row],[mp_zuw]]&lt;&gt;"",tab_MP[[#This Row],[prf_mp_janein]]&lt;&gt;"")),tab_MP[[#This Row],[prf_mp_ges]]&lt;&gt;-1)</f>
        <v>1</v>
      </c>
      <c r="N75" s="170" t="str">
        <f>IFERROR(VLOOKUP(tab_MP[[#This Row],[mp_gegenstand]],tab_GEGENSTAND[],4,FALSE),"")</f>
        <v/>
      </c>
      <c r="O75" s="171" t="str">
        <f>IF(tab_MP[[#This Row],[ID_geg]]=1,"tab_System[Kategorie]",IF(tab_MP[[#This Row],[ID_geg]]=2,"tab_Werkzeug[Kategorie]",IF(tab_MP[[#This Row],[ID_geg]]=3,"tab_Dienst[Kategorie]",IF(tab_MP[[#This Row],[ID_geg]]=4,"tab_WuP[Kategorie]",""))))</f>
        <v/>
      </c>
      <c r="P7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5" s="171" t="str">
        <f>IF(AND(tab_MP[[#This Row],[ID_geg]]=1,tab_MP[[#This Row],[ID_kat]]=1),"tab_Serverkomponenten[Subkategorie]",IF(AND(tab_MP[[#This Row],[ID_geg]]=1,tab_MP[[#This Row],[ID_kat]]=4),"tab_Projektraum[Subkategorie]",""))</f>
        <v/>
      </c>
      <c r="R75" s="171" t="str">
        <f>IFERROR(IF(AND(tab_MP[[#This Row],[ID_geg]]=1,tab_MP[[#This Row],[ID_kat]]=1),VLOOKUP(tab_MP[[#This Row],[mp_subkategorie]],tab_Serverkomponenten[],2,FALSE),IF(AND(tab_MP[[#This Row],[ID_geg]]=1,tab_MP[[#This Row],[ID_kat]]=4),VLOOKUP(tab_MP[[#This Row],[mp_subkategorie]],tab_Projektraum[],2,FALSE),"")),0)</f>
        <v/>
      </c>
      <c r="S75" s="158" t="str">
        <f>IFERROR(VLOOKUP(tab_MP[[#This Row],[mp_ort]],tab_ORT[],2,FALSE),"")</f>
        <v/>
      </c>
      <c r="T75" s="158">
        <f>COUNTIFS($S$3:$S75,$S75,$S$3:$S75,"&gt;0")</f>
        <v>0</v>
      </c>
      <c r="U75" s="159">
        <f>COUNTIFS(tab_MP[ID_ort],tab_MP[[#This Row],[ID_ort]],tab_MP[ID_ort],"&gt;0")</f>
        <v>0</v>
      </c>
    </row>
    <row r="76" spans="1:21" ht="64.2" hidden="1" customHeight="1" x14ac:dyDescent="0.3">
      <c r="A76" s="90">
        <f t="shared" ref="A76:A139" si="2">ROW()-2</f>
        <v>74</v>
      </c>
      <c r="B76" s="201"/>
      <c r="C76" s="202"/>
      <c r="D76" s="202"/>
      <c r="E76" s="202"/>
      <c r="F76" s="203"/>
      <c r="G76" s="180"/>
      <c r="H76" s="208"/>
      <c r="I76" s="209"/>
      <c r="J76" s="106"/>
      <c r="K76" s="107" t="str">
        <f>IF(tab_MP[[#This Row],[prf_mp_janein]]="ja",tab_MP[[#This Row],[mp_zuw]],IF(tab_MP[[#This Row],[prf_mp_janein]]="nein",0,IF(tab_MP[[#This Row],[prf_mp_janein]]="teilweise",-1,"")))</f>
        <v/>
      </c>
      <c r="L76" s="110"/>
      <c r="M76" s="108" t="b">
        <f>AND(OR(tab_MP[[#This Row],[mp_zuw]]="",AND(tab_MP[[#This Row],[mp_zuw]]&lt;&gt;"",tab_MP[[#This Row],[prf_mp_janein]]&lt;&gt;"")),tab_MP[[#This Row],[prf_mp_ges]]&lt;&gt;-1)</f>
        <v>1</v>
      </c>
      <c r="N76" s="170" t="str">
        <f>IFERROR(VLOOKUP(tab_MP[[#This Row],[mp_gegenstand]],tab_GEGENSTAND[],4,FALSE),"")</f>
        <v/>
      </c>
      <c r="O76" s="171" t="str">
        <f>IF(tab_MP[[#This Row],[ID_geg]]=1,"tab_System[Kategorie]",IF(tab_MP[[#This Row],[ID_geg]]=2,"tab_Werkzeug[Kategorie]",IF(tab_MP[[#This Row],[ID_geg]]=3,"tab_Dienst[Kategorie]",IF(tab_MP[[#This Row],[ID_geg]]=4,"tab_WuP[Kategorie]",""))))</f>
        <v/>
      </c>
      <c r="P7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6" s="171" t="str">
        <f>IF(AND(tab_MP[[#This Row],[ID_geg]]=1,tab_MP[[#This Row],[ID_kat]]=1),"tab_Serverkomponenten[Subkategorie]",IF(AND(tab_MP[[#This Row],[ID_geg]]=1,tab_MP[[#This Row],[ID_kat]]=4),"tab_Projektraum[Subkategorie]",""))</f>
        <v/>
      </c>
      <c r="R76" s="171" t="str">
        <f>IFERROR(IF(AND(tab_MP[[#This Row],[ID_geg]]=1,tab_MP[[#This Row],[ID_kat]]=1),VLOOKUP(tab_MP[[#This Row],[mp_subkategorie]],tab_Serverkomponenten[],2,FALSE),IF(AND(tab_MP[[#This Row],[ID_geg]]=1,tab_MP[[#This Row],[ID_kat]]=4),VLOOKUP(tab_MP[[#This Row],[mp_subkategorie]],tab_Projektraum[],2,FALSE),"")),0)</f>
        <v/>
      </c>
      <c r="S76" s="158" t="str">
        <f>IFERROR(VLOOKUP(tab_MP[[#This Row],[mp_ort]],tab_ORT[],2,FALSE),"")</f>
        <v/>
      </c>
      <c r="T76" s="158">
        <f>COUNTIFS($S$3:$S76,$S76,$S$3:$S76,"&gt;0")</f>
        <v>0</v>
      </c>
      <c r="U76" s="159">
        <f>COUNTIFS(tab_MP[ID_ort],tab_MP[[#This Row],[ID_ort]],tab_MP[ID_ort],"&gt;0")</f>
        <v>0</v>
      </c>
    </row>
    <row r="77" spans="1:21" ht="64.2" hidden="1" customHeight="1" x14ac:dyDescent="0.3">
      <c r="A77" s="90">
        <f t="shared" si="2"/>
        <v>75</v>
      </c>
      <c r="B77" s="201"/>
      <c r="C77" s="202"/>
      <c r="D77" s="202"/>
      <c r="E77" s="202"/>
      <c r="F77" s="203"/>
      <c r="G77" s="180"/>
      <c r="H77" s="208"/>
      <c r="I77" s="209"/>
      <c r="J77" s="103"/>
      <c r="K77" s="104" t="str">
        <f>IF(tab_MP[[#This Row],[prf_mp_janein]]="ja",tab_MP[[#This Row],[mp_zuw]],IF(tab_MP[[#This Row],[prf_mp_janein]]="nein",0,IF(tab_MP[[#This Row],[prf_mp_janein]]="teilweise",-1,"")))</f>
        <v/>
      </c>
      <c r="L77" s="110"/>
      <c r="M77" s="109" t="b">
        <f>AND(OR(tab_MP[[#This Row],[mp_zuw]]="",AND(tab_MP[[#This Row],[mp_zuw]]&lt;&gt;"",tab_MP[[#This Row],[prf_mp_janein]]&lt;&gt;"")),tab_MP[[#This Row],[prf_mp_ges]]&lt;&gt;-1)</f>
        <v>1</v>
      </c>
      <c r="N77" s="170" t="str">
        <f>IFERROR(VLOOKUP(tab_MP[[#This Row],[mp_gegenstand]],tab_GEGENSTAND[],4,FALSE),"")</f>
        <v/>
      </c>
      <c r="O77" s="171" t="str">
        <f>IF(tab_MP[[#This Row],[ID_geg]]=1,"tab_System[Kategorie]",IF(tab_MP[[#This Row],[ID_geg]]=2,"tab_Werkzeug[Kategorie]",IF(tab_MP[[#This Row],[ID_geg]]=3,"tab_Dienst[Kategorie]",IF(tab_MP[[#This Row],[ID_geg]]=4,"tab_WuP[Kategorie]",""))))</f>
        <v/>
      </c>
      <c r="P7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7" s="171" t="str">
        <f>IF(AND(tab_MP[[#This Row],[ID_geg]]=1,tab_MP[[#This Row],[ID_kat]]=1),"tab_Serverkomponenten[Subkategorie]",IF(AND(tab_MP[[#This Row],[ID_geg]]=1,tab_MP[[#This Row],[ID_kat]]=4),"tab_Projektraum[Subkategorie]",""))</f>
        <v/>
      </c>
      <c r="R77" s="171" t="str">
        <f>IFERROR(IF(AND(tab_MP[[#This Row],[ID_geg]]=1,tab_MP[[#This Row],[ID_kat]]=1),VLOOKUP(tab_MP[[#This Row],[mp_subkategorie]],tab_Serverkomponenten[],2,FALSE),IF(AND(tab_MP[[#This Row],[ID_geg]]=1,tab_MP[[#This Row],[ID_kat]]=4),VLOOKUP(tab_MP[[#This Row],[mp_subkategorie]],tab_Projektraum[],2,FALSE),"")),0)</f>
        <v/>
      </c>
      <c r="S77" s="158" t="str">
        <f>IFERROR(VLOOKUP(tab_MP[[#This Row],[mp_ort]],tab_ORT[],2,FALSE),"")</f>
        <v/>
      </c>
      <c r="T77" s="158">
        <f>COUNTIFS($S$3:$S77,$S77,$S$3:$S77,"&gt;0")</f>
        <v>0</v>
      </c>
      <c r="U77" s="159">
        <f>COUNTIFS(tab_MP[ID_ort],tab_MP[[#This Row],[ID_ort]],tab_MP[ID_ort],"&gt;0")</f>
        <v>0</v>
      </c>
    </row>
    <row r="78" spans="1:21" ht="64.2" hidden="1" customHeight="1" x14ac:dyDescent="0.3">
      <c r="A78" s="90">
        <f t="shared" si="2"/>
        <v>76</v>
      </c>
      <c r="B78" s="201"/>
      <c r="C78" s="202"/>
      <c r="D78" s="202"/>
      <c r="E78" s="202"/>
      <c r="F78" s="203"/>
      <c r="G78" s="180"/>
      <c r="H78" s="208"/>
      <c r="I78" s="209"/>
      <c r="J78" s="106"/>
      <c r="K78" s="107" t="str">
        <f>IF(tab_MP[[#This Row],[prf_mp_janein]]="ja",tab_MP[[#This Row],[mp_zuw]],IF(tab_MP[[#This Row],[prf_mp_janein]]="nein",0,IF(tab_MP[[#This Row],[prf_mp_janein]]="teilweise",-1,"")))</f>
        <v/>
      </c>
      <c r="L78" s="110"/>
      <c r="M78" s="108" t="b">
        <f>AND(OR(tab_MP[[#This Row],[mp_zuw]]="",AND(tab_MP[[#This Row],[mp_zuw]]&lt;&gt;"",tab_MP[[#This Row],[prf_mp_janein]]&lt;&gt;"")),tab_MP[[#This Row],[prf_mp_ges]]&lt;&gt;-1)</f>
        <v>1</v>
      </c>
      <c r="N78" s="170" t="str">
        <f>IFERROR(VLOOKUP(tab_MP[[#This Row],[mp_gegenstand]],tab_GEGENSTAND[],4,FALSE),"")</f>
        <v/>
      </c>
      <c r="O78" s="171" t="str">
        <f>IF(tab_MP[[#This Row],[ID_geg]]=1,"tab_System[Kategorie]",IF(tab_MP[[#This Row],[ID_geg]]=2,"tab_Werkzeug[Kategorie]",IF(tab_MP[[#This Row],[ID_geg]]=3,"tab_Dienst[Kategorie]",IF(tab_MP[[#This Row],[ID_geg]]=4,"tab_WuP[Kategorie]",""))))</f>
        <v/>
      </c>
      <c r="P7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8" s="171" t="str">
        <f>IF(AND(tab_MP[[#This Row],[ID_geg]]=1,tab_MP[[#This Row],[ID_kat]]=1),"tab_Serverkomponenten[Subkategorie]",IF(AND(tab_MP[[#This Row],[ID_geg]]=1,tab_MP[[#This Row],[ID_kat]]=4),"tab_Projektraum[Subkategorie]",""))</f>
        <v/>
      </c>
      <c r="R78" s="171" t="str">
        <f>IFERROR(IF(AND(tab_MP[[#This Row],[ID_geg]]=1,tab_MP[[#This Row],[ID_kat]]=1),VLOOKUP(tab_MP[[#This Row],[mp_subkategorie]],tab_Serverkomponenten[],2,FALSE),IF(AND(tab_MP[[#This Row],[ID_geg]]=1,tab_MP[[#This Row],[ID_kat]]=4),VLOOKUP(tab_MP[[#This Row],[mp_subkategorie]],tab_Projektraum[],2,FALSE),"")),0)</f>
        <v/>
      </c>
      <c r="S78" s="158" t="str">
        <f>IFERROR(VLOOKUP(tab_MP[[#This Row],[mp_ort]],tab_ORT[],2,FALSE),"")</f>
        <v/>
      </c>
      <c r="T78" s="158">
        <f>COUNTIFS($S$3:$S78,$S78,$S$3:$S78,"&gt;0")</f>
        <v>0</v>
      </c>
      <c r="U78" s="159">
        <f>COUNTIFS(tab_MP[ID_ort],tab_MP[[#This Row],[ID_ort]],tab_MP[ID_ort],"&gt;0")</f>
        <v>0</v>
      </c>
    </row>
    <row r="79" spans="1:21" ht="64.2" hidden="1" customHeight="1" x14ac:dyDescent="0.3">
      <c r="A79" s="90">
        <f t="shared" si="2"/>
        <v>77</v>
      </c>
      <c r="B79" s="201"/>
      <c r="C79" s="202"/>
      <c r="D79" s="202"/>
      <c r="E79" s="202"/>
      <c r="F79" s="203"/>
      <c r="G79" s="180"/>
      <c r="H79" s="208"/>
      <c r="I79" s="209"/>
      <c r="J79" s="103"/>
      <c r="K79" s="104" t="str">
        <f>IF(tab_MP[[#This Row],[prf_mp_janein]]="ja",tab_MP[[#This Row],[mp_zuw]],IF(tab_MP[[#This Row],[prf_mp_janein]]="nein",0,IF(tab_MP[[#This Row],[prf_mp_janein]]="teilweise",-1,"")))</f>
        <v/>
      </c>
      <c r="L79" s="110"/>
      <c r="M79" s="109" t="b">
        <f>AND(OR(tab_MP[[#This Row],[mp_zuw]]="",AND(tab_MP[[#This Row],[mp_zuw]]&lt;&gt;"",tab_MP[[#This Row],[prf_mp_janein]]&lt;&gt;"")),tab_MP[[#This Row],[prf_mp_ges]]&lt;&gt;-1)</f>
        <v>1</v>
      </c>
      <c r="N79" s="170" t="str">
        <f>IFERROR(VLOOKUP(tab_MP[[#This Row],[mp_gegenstand]],tab_GEGENSTAND[],4,FALSE),"")</f>
        <v/>
      </c>
      <c r="O79" s="171" t="str">
        <f>IF(tab_MP[[#This Row],[ID_geg]]=1,"tab_System[Kategorie]",IF(tab_MP[[#This Row],[ID_geg]]=2,"tab_Werkzeug[Kategorie]",IF(tab_MP[[#This Row],[ID_geg]]=3,"tab_Dienst[Kategorie]",IF(tab_MP[[#This Row],[ID_geg]]=4,"tab_WuP[Kategorie]",""))))</f>
        <v/>
      </c>
      <c r="P7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79" s="171" t="str">
        <f>IF(AND(tab_MP[[#This Row],[ID_geg]]=1,tab_MP[[#This Row],[ID_kat]]=1),"tab_Serverkomponenten[Subkategorie]",IF(AND(tab_MP[[#This Row],[ID_geg]]=1,tab_MP[[#This Row],[ID_kat]]=4),"tab_Projektraum[Subkategorie]",""))</f>
        <v/>
      </c>
      <c r="R79" s="171" t="str">
        <f>IFERROR(IF(AND(tab_MP[[#This Row],[ID_geg]]=1,tab_MP[[#This Row],[ID_kat]]=1),VLOOKUP(tab_MP[[#This Row],[mp_subkategorie]],tab_Serverkomponenten[],2,FALSE),IF(AND(tab_MP[[#This Row],[ID_geg]]=1,tab_MP[[#This Row],[ID_kat]]=4),VLOOKUP(tab_MP[[#This Row],[mp_subkategorie]],tab_Projektraum[],2,FALSE),"")),0)</f>
        <v/>
      </c>
      <c r="S79" s="158" t="str">
        <f>IFERROR(VLOOKUP(tab_MP[[#This Row],[mp_ort]],tab_ORT[],2,FALSE),"")</f>
        <v/>
      </c>
      <c r="T79" s="158">
        <f>COUNTIFS($S$3:$S79,$S79,$S$3:$S79,"&gt;0")</f>
        <v>0</v>
      </c>
      <c r="U79" s="159">
        <f>COUNTIFS(tab_MP[ID_ort],tab_MP[[#This Row],[ID_ort]],tab_MP[ID_ort],"&gt;0")</f>
        <v>0</v>
      </c>
    </row>
    <row r="80" spans="1:21" ht="64.2" hidden="1" customHeight="1" x14ac:dyDescent="0.3">
      <c r="A80" s="90">
        <f t="shared" si="2"/>
        <v>78</v>
      </c>
      <c r="B80" s="201"/>
      <c r="C80" s="202"/>
      <c r="D80" s="202"/>
      <c r="E80" s="202"/>
      <c r="F80" s="203"/>
      <c r="G80" s="180"/>
      <c r="H80" s="208"/>
      <c r="I80" s="209"/>
      <c r="J80" s="106"/>
      <c r="K80" s="107" t="str">
        <f>IF(tab_MP[[#This Row],[prf_mp_janein]]="ja",tab_MP[[#This Row],[mp_zuw]],IF(tab_MP[[#This Row],[prf_mp_janein]]="nein",0,IF(tab_MP[[#This Row],[prf_mp_janein]]="teilweise",-1,"")))</f>
        <v/>
      </c>
      <c r="L80" s="110"/>
      <c r="M80" s="108" t="b">
        <f>AND(OR(tab_MP[[#This Row],[mp_zuw]]="",AND(tab_MP[[#This Row],[mp_zuw]]&lt;&gt;"",tab_MP[[#This Row],[prf_mp_janein]]&lt;&gt;"")),tab_MP[[#This Row],[prf_mp_ges]]&lt;&gt;-1)</f>
        <v>1</v>
      </c>
      <c r="N80" s="170" t="str">
        <f>IFERROR(VLOOKUP(tab_MP[[#This Row],[mp_gegenstand]],tab_GEGENSTAND[],4,FALSE),"")</f>
        <v/>
      </c>
      <c r="O80" s="171" t="str">
        <f>IF(tab_MP[[#This Row],[ID_geg]]=1,"tab_System[Kategorie]",IF(tab_MP[[#This Row],[ID_geg]]=2,"tab_Werkzeug[Kategorie]",IF(tab_MP[[#This Row],[ID_geg]]=3,"tab_Dienst[Kategorie]",IF(tab_MP[[#This Row],[ID_geg]]=4,"tab_WuP[Kategorie]",""))))</f>
        <v/>
      </c>
      <c r="P8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0" s="171" t="str">
        <f>IF(AND(tab_MP[[#This Row],[ID_geg]]=1,tab_MP[[#This Row],[ID_kat]]=1),"tab_Serverkomponenten[Subkategorie]",IF(AND(tab_MP[[#This Row],[ID_geg]]=1,tab_MP[[#This Row],[ID_kat]]=4),"tab_Projektraum[Subkategorie]",""))</f>
        <v/>
      </c>
      <c r="R80" s="171" t="str">
        <f>IFERROR(IF(AND(tab_MP[[#This Row],[ID_geg]]=1,tab_MP[[#This Row],[ID_kat]]=1),VLOOKUP(tab_MP[[#This Row],[mp_subkategorie]],tab_Serverkomponenten[],2,FALSE),IF(AND(tab_MP[[#This Row],[ID_geg]]=1,tab_MP[[#This Row],[ID_kat]]=4),VLOOKUP(tab_MP[[#This Row],[mp_subkategorie]],tab_Projektraum[],2,FALSE),"")),0)</f>
        <v/>
      </c>
      <c r="S80" s="158" t="str">
        <f>IFERROR(VLOOKUP(tab_MP[[#This Row],[mp_ort]],tab_ORT[],2,FALSE),"")</f>
        <v/>
      </c>
      <c r="T80" s="158">
        <f>COUNTIFS($S$3:$S80,$S80,$S$3:$S80,"&gt;0")</f>
        <v>0</v>
      </c>
      <c r="U80" s="159">
        <f>COUNTIFS(tab_MP[ID_ort],tab_MP[[#This Row],[ID_ort]],tab_MP[ID_ort],"&gt;0")</f>
        <v>0</v>
      </c>
    </row>
    <row r="81" spans="1:21" ht="64.2" hidden="1" customHeight="1" x14ac:dyDescent="0.3">
      <c r="A81" s="90">
        <f t="shared" si="2"/>
        <v>79</v>
      </c>
      <c r="B81" s="201"/>
      <c r="C81" s="202"/>
      <c r="D81" s="202"/>
      <c r="E81" s="202"/>
      <c r="F81" s="203"/>
      <c r="G81" s="180"/>
      <c r="H81" s="208"/>
      <c r="I81" s="209"/>
      <c r="J81" s="103"/>
      <c r="K81" s="104" t="str">
        <f>IF(tab_MP[[#This Row],[prf_mp_janein]]="ja",tab_MP[[#This Row],[mp_zuw]],IF(tab_MP[[#This Row],[prf_mp_janein]]="nein",0,IF(tab_MP[[#This Row],[prf_mp_janein]]="teilweise",-1,"")))</f>
        <v/>
      </c>
      <c r="L81" s="110"/>
      <c r="M81" s="109" t="b">
        <f>AND(OR(tab_MP[[#This Row],[mp_zuw]]="",AND(tab_MP[[#This Row],[mp_zuw]]&lt;&gt;"",tab_MP[[#This Row],[prf_mp_janein]]&lt;&gt;"")),tab_MP[[#This Row],[prf_mp_ges]]&lt;&gt;-1)</f>
        <v>1</v>
      </c>
      <c r="N81" s="170" t="str">
        <f>IFERROR(VLOOKUP(tab_MP[[#This Row],[mp_gegenstand]],tab_GEGENSTAND[],4,FALSE),"")</f>
        <v/>
      </c>
      <c r="O81" s="171" t="str">
        <f>IF(tab_MP[[#This Row],[ID_geg]]=1,"tab_System[Kategorie]",IF(tab_MP[[#This Row],[ID_geg]]=2,"tab_Werkzeug[Kategorie]",IF(tab_MP[[#This Row],[ID_geg]]=3,"tab_Dienst[Kategorie]",IF(tab_MP[[#This Row],[ID_geg]]=4,"tab_WuP[Kategorie]",""))))</f>
        <v/>
      </c>
      <c r="P8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1" s="171" t="str">
        <f>IF(AND(tab_MP[[#This Row],[ID_geg]]=1,tab_MP[[#This Row],[ID_kat]]=1),"tab_Serverkomponenten[Subkategorie]",IF(AND(tab_MP[[#This Row],[ID_geg]]=1,tab_MP[[#This Row],[ID_kat]]=4),"tab_Projektraum[Subkategorie]",""))</f>
        <v/>
      </c>
      <c r="R81" s="171" t="str">
        <f>IFERROR(IF(AND(tab_MP[[#This Row],[ID_geg]]=1,tab_MP[[#This Row],[ID_kat]]=1),VLOOKUP(tab_MP[[#This Row],[mp_subkategorie]],tab_Serverkomponenten[],2,FALSE),IF(AND(tab_MP[[#This Row],[ID_geg]]=1,tab_MP[[#This Row],[ID_kat]]=4),VLOOKUP(tab_MP[[#This Row],[mp_subkategorie]],tab_Projektraum[],2,FALSE),"")),0)</f>
        <v/>
      </c>
      <c r="S81" s="158" t="str">
        <f>IFERROR(VLOOKUP(tab_MP[[#This Row],[mp_ort]],tab_ORT[],2,FALSE),"")</f>
        <v/>
      </c>
      <c r="T81" s="158">
        <f>COUNTIFS($S$3:$S81,$S81,$S$3:$S81,"&gt;0")</f>
        <v>0</v>
      </c>
      <c r="U81" s="159">
        <f>COUNTIFS(tab_MP[ID_ort],tab_MP[[#This Row],[ID_ort]],tab_MP[ID_ort],"&gt;0")</f>
        <v>0</v>
      </c>
    </row>
    <row r="82" spans="1:21" ht="64.2" hidden="1" customHeight="1" x14ac:dyDescent="0.3">
      <c r="A82" s="90">
        <f t="shared" si="2"/>
        <v>80</v>
      </c>
      <c r="B82" s="201"/>
      <c r="C82" s="202"/>
      <c r="D82" s="202"/>
      <c r="E82" s="202"/>
      <c r="F82" s="203"/>
      <c r="G82" s="180"/>
      <c r="H82" s="208"/>
      <c r="I82" s="209"/>
      <c r="J82" s="106"/>
      <c r="K82" s="107" t="str">
        <f>IF(tab_MP[[#This Row],[prf_mp_janein]]="ja",tab_MP[[#This Row],[mp_zuw]],IF(tab_MP[[#This Row],[prf_mp_janein]]="nein",0,IF(tab_MP[[#This Row],[prf_mp_janein]]="teilweise",-1,"")))</f>
        <v/>
      </c>
      <c r="L82" s="110"/>
      <c r="M82" s="108" t="b">
        <f>AND(OR(tab_MP[[#This Row],[mp_zuw]]="",AND(tab_MP[[#This Row],[mp_zuw]]&lt;&gt;"",tab_MP[[#This Row],[prf_mp_janein]]&lt;&gt;"")),tab_MP[[#This Row],[prf_mp_ges]]&lt;&gt;-1)</f>
        <v>1</v>
      </c>
      <c r="N82" s="170" t="str">
        <f>IFERROR(VLOOKUP(tab_MP[[#This Row],[mp_gegenstand]],tab_GEGENSTAND[],4,FALSE),"")</f>
        <v/>
      </c>
      <c r="O82" s="171" t="str">
        <f>IF(tab_MP[[#This Row],[ID_geg]]=1,"tab_System[Kategorie]",IF(tab_MP[[#This Row],[ID_geg]]=2,"tab_Werkzeug[Kategorie]",IF(tab_MP[[#This Row],[ID_geg]]=3,"tab_Dienst[Kategorie]",IF(tab_MP[[#This Row],[ID_geg]]=4,"tab_WuP[Kategorie]",""))))</f>
        <v/>
      </c>
      <c r="P8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2" s="171" t="str">
        <f>IF(AND(tab_MP[[#This Row],[ID_geg]]=1,tab_MP[[#This Row],[ID_kat]]=1),"tab_Serverkomponenten[Subkategorie]",IF(AND(tab_MP[[#This Row],[ID_geg]]=1,tab_MP[[#This Row],[ID_kat]]=4),"tab_Projektraum[Subkategorie]",""))</f>
        <v/>
      </c>
      <c r="R82" s="171" t="str">
        <f>IFERROR(IF(AND(tab_MP[[#This Row],[ID_geg]]=1,tab_MP[[#This Row],[ID_kat]]=1),VLOOKUP(tab_MP[[#This Row],[mp_subkategorie]],tab_Serverkomponenten[],2,FALSE),IF(AND(tab_MP[[#This Row],[ID_geg]]=1,tab_MP[[#This Row],[ID_kat]]=4),VLOOKUP(tab_MP[[#This Row],[mp_subkategorie]],tab_Projektraum[],2,FALSE),"")),0)</f>
        <v/>
      </c>
      <c r="S82" s="158" t="str">
        <f>IFERROR(VLOOKUP(tab_MP[[#This Row],[mp_ort]],tab_ORT[],2,FALSE),"")</f>
        <v/>
      </c>
      <c r="T82" s="158">
        <f>COUNTIFS($S$3:$S82,$S82,$S$3:$S82,"&gt;0")</f>
        <v>0</v>
      </c>
      <c r="U82" s="159">
        <f>COUNTIFS(tab_MP[ID_ort],tab_MP[[#This Row],[ID_ort]],tab_MP[ID_ort],"&gt;0")</f>
        <v>0</v>
      </c>
    </row>
    <row r="83" spans="1:21" ht="64.2" hidden="1" customHeight="1" x14ac:dyDescent="0.3">
      <c r="A83" s="90">
        <f t="shared" si="2"/>
        <v>81</v>
      </c>
      <c r="B83" s="201"/>
      <c r="C83" s="202"/>
      <c r="D83" s="202"/>
      <c r="E83" s="202"/>
      <c r="F83" s="203"/>
      <c r="G83" s="180"/>
      <c r="H83" s="208"/>
      <c r="I83" s="209"/>
      <c r="J83" s="103"/>
      <c r="K83" s="104" t="str">
        <f>IF(tab_MP[[#This Row],[prf_mp_janein]]="ja",tab_MP[[#This Row],[mp_zuw]],IF(tab_MP[[#This Row],[prf_mp_janein]]="nein",0,IF(tab_MP[[#This Row],[prf_mp_janein]]="teilweise",-1,"")))</f>
        <v/>
      </c>
      <c r="L83" s="110"/>
      <c r="M83" s="109" t="b">
        <f>AND(OR(tab_MP[[#This Row],[mp_zuw]]="",AND(tab_MP[[#This Row],[mp_zuw]]&lt;&gt;"",tab_MP[[#This Row],[prf_mp_janein]]&lt;&gt;"")),tab_MP[[#This Row],[prf_mp_ges]]&lt;&gt;-1)</f>
        <v>1</v>
      </c>
      <c r="N83" s="170" t="str">
        <f>IFERROR(VLOOKUP(tab_MP[[#This Row],[mp_gegenstand]],tab_GEGENSTAND[],4,FALSE),"")</f>
        <v/>
      </c>
      <c r="O83" s="171" t="str">
        <f>IF(tab_MP[[#This Row],[ID_geg]]=1,"tab_System[Kategorie]",IF(tab_MP[[#This Row],[ID_geg]]=2,"tab_Werkzeug[Kategorie]",IF(tab_MP[[#This Row],[ID_geg]]=3,"tab_Dienst[Kategorie]",IF(tab_MP[[#This Row],[ID_geg]]=4,"tab_WuP[Kategorie]",""))))</f>
        <v/>
      </c>
      <c r="P8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3" s="171" t="str">
        <f>IF(AND(tab_MP[[#This Row],[ID_geg]]=1,tab_MP[[#This Row],[ID_kat]]=1),"tab_Serverkomponenten[Subkategorie]",IF(AND(tab_MP[[#This Row],[ID_geg]]=1,tab_MP[[#This Row],[ID_kat]]=4),"tab_Projektraum[Subkategorie]",""))</f>
        <v/>
      </c>
      <c r="R83" s="171" t="str">
        <f>IFERROR(IF(AND(tab_MP[[#This Row],[ID_geg]]=1,tab_MP[[#This Row],[ID_kat]]=1),VLOOKUP(tab_MP[[#This Row],[mp_subkategorie]],tab_Serverkomponenten[],2,FALSE),IF(AND(tab_MP[[#This Row],[ID_geg]]=1,tab_MP[[#This Row],[ID_kat]]=4),VLOOKUP(tab_MP[[#This Row],[mp_subkategorie]],tab_Projektraum[],2,FALSE),"")),0)</f>
        <v/>
      </c>
      <c r="S83" s="158" t="str">
        <f>IFERROR(VLOOKUP(tab_MP[[#This Row],[mp_ort]],tab_ORT[],2,FALSE),"")</f>
        <v/>
      </c>
      <c r="T83" s="158">
        <f>COUNTIFS($S$3:$S83,$S83,$S$3:$S83,"&gt;0")</f>
        <v>0</v>
      </c>
      <c r="U83" s="159">
        <f>COUNTIFS(tab_MP[ID_ort],tab_MP[[#This Row],[ID_ort]],tab_MP[ID_ort],"&gt;0")</f>
        <v>0</v>
      </c>
    </row>
    <row r="84" spans="1:21" ht="64.2" hidden="1" customHeight="1" x14ac:dyDescent="0.3">
      <c r="A84" s="90">
        <f t="shared" si="2"/>
        <v>82</v>
      </c>
      <c r="B84" s="201"/>
      <c r="C84" s="202"/>
      <c r="D84" s="202"/>
      <c r="E84" s="202"/>
      <c r="F84" s="203"/>
      <c r="G84" s="180"/>
      <c r="H84" s="208"/>
      <c r="I84" s="209"/>
      <c r="J84" s="106"/>
      <c r="K84" s="107" t="str">
        <f>IF(tab_MP[[#This Row],[prf_mp_janein]]="ja",tab_MP[[#This Row],[mp_zuw]],IF(tab_MP[[#This Row],[prf_mp_janein]]="nein",0,IF(tab_MP[[#This Row],[prf_mp_janein]]="teilweise",-1,"")))</f>
        <v/>
      </c>
      <c r="L84" s="110"/>
      <c r="M84" s="108" t="b">
        <f>AND(OR(tab_MP[[#This Row],[mp_zuw]]="",AND(tab_MP[[#This Row],[mp_zuw]]&lt;&gt;"",tab_MP[[#This Row],[prf_mp_janein]]&lt;&gt;"")),tab_MP[[#This Row],[prf_mp_ges]]&lt;&gt;-1)</f>
        <v>1</v>
      </c>
      <c r="N84" s="170" t="str">
        <f>IFERROR(VLOOKUP(tab_MP[[#This Row],[mp_gegenstand]],tab_GEGENSTAND[],4,FALSE),"")</f>
        <v/>
      </c>
      <c r="O84" s="171" t="str">
        <f>IF(tab_MP[[#This Row],[ID_geg]]=1,"tab_System[Kategorie]",IF(tab_MP[[#This Row],[ID_geg]]=2,"tab_Werkzeug[Kategorie]",IF(tab_MP[[#This Row],[ID_geg]]=3,"tab_Dienst[Kategorie]",IF(tab_MP[[#This Row],[ID_geg]]=4,"tab_WuP[Kategorie]",""))))</f>
        <v/>
      </c>
      <c r="P8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4" s="171" t="str">
        <f>IF(AND(tab_MP[[#This Row],[ID_geg]]=1,tab_MP[[#This Row],[ID_kat]]=1),"tab_Serverkomponenten[Subkategorie]",IF(AND(tab_MP[[#This Row],[ID_geg]]=1,tab_MP[[#This Row],[ID_kat]]=4),"tab_Projektraum[Subkategorie]",""))</f>
        <v/>
      </c>
      <c r="R84" s="171" t="str">
        <f>IFERROR(IF(AND(tab_MP[[#This Row],[ID_geg]]=1,tab_MP[[#This Row],[ID_kat]]=1),VLOOKUP(tab_MP[[#This Row],[mp_subkategorie]],tab_Serverkomponenten[],2,FALSE),IF(AND(tab_MP[[#This Row],[ID_geg]]=1,tab_MP[[#This Row],[ID_kat]]=4),VLOOKUP(tab_MP[[#This Row],[mp_subkategorie]],tab_Projektraum[],2,FALSE),"")),0)</f>
        <v/>
      </c>
      <c r="S84" s="158" t="str">
        <f>IFERROR(VLOOKUP(tab_MP[[#This Row],[mp_ort]],tab_ORT[],2,FALSE),"")</f>
        <v/>
      </c>
      <c r="T84" s="158">
        <f>COUNTIFS($S$3:$S84,$S84,$S$3:$S84,"&gt;0")</f>
        <v>0</v>
      </c>
      <c r="U84" s="159">
        <f>COUNTIFS(tab_MP[ID_ort],tab_MP[[#This Row],[ID_ort]],tab_MP[ID_ort],"&gt;0")</f>
        <v>0</v>
      </c>
    </row>
    <row r="85" spans="1:21" ht="64.2" hidden="1" customHeight="1" x14ac:dyDescent="0.3">
      <c r="A85" s="90">
        <f t="shared" si="2"/>
        <v>83</v>
      </c>
      <c r="B85" s="201"/>
      <c r="C85" s="202"/>
      <c r="D85" s="202"/>
      <c r="E85" s="202"/>
      <c r="F85" s="203"/>
      <c r="G85" s="180"/>
      <c r="H85" s="208"/>
      <c r="I85" s="209"/>
      <c r="J85" s="103"/>
      <c r="K85" s="104" t="str">
        <f>IF(tab_MP[[#This Row],[prf_mp_janein]]="ja",tab_MP[[#This Row],[mp_zuw]],IF(tab_MP[[#This Row],[prf_mp_janein]]="nein",0,IF(tab_MP[[#This Row],[prf_mp_janein]]="teilweise",-1,"")))</f>
        <v/>
      </c>
      <c r="L85" s="110"/>
      <c r="M85" s="109" t="b">
        <f>AND(OR(tab_MP[[#This Row],[mp_zuw]]="",AND(tab_MP[[#This Row],[mp_zuw]]&lt;&gt;"",tab_MP[[#This Row],[prf_mp_janein]]&lt;&gt;"")),tab_MP[[#This Row],[prf_mp_ges]]&lt;&gt;-1)</f>
        <v>1</v>
      </c>
      <c r="N85" s="170" t="str">
        <f>IFERROR(VLOOKUP(tab_MP[[#This Row],[mp_gegenstand]],tab_GEGENSTAND[],4,FALSE),"")</f>
        <v/>
      </c>
      <c r="O85" s="171" t="str">
        <f>IF(tab_MP[[#This Row],[ID_geg]]=1,"tab_System[Kategorie]",IF(tab_MP[[#This Row],[ID_geg]]=2,"tab_Werkzeug[Kategorie]",IF(tab_MP[[#This Row],[ID_geg]]=3,"tab_Dienst[Kategorie]",IF(tab_MP[[#This Row],[ID_geg]]=4,"tab_WuP[Kategorie]",""))))</f>
        <v/>
      </c>
      <c r="P8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5" s="171" t="str">
        <f>IF(AND(tab_MP[[#This Row],[ID_geg]]=1,tab_MP[[#This Row],[ID_kat]]=1),"tab_Serverkomponenten[Subkategorie]",IF(AND(tab_MP[[#This Row],[ID_geg]]=1,tab_MP[[#This Row],[ID_kat]]=4),"tab_Projektraum[Subkategorie]",""))</f>
        <v/>
      </c>
      <c r="R85" s="171" t="str">
        <f>IFERROR(IF(AND(tab_MP[[#This Row],[ID_geg]]=1,tab_MP[[#This Row],[ID_kat]]=1),VLOOKUP(tab_MP[[#This Row],[mp_subkategorie]],tab_Serverkomponenten[],2,FALSE),IF(AND(tab_MP[[#This Row],[ID_geg]]=1,tab_MP[[#This Row],[ID_kat]]=4),VLOOKUP(tab_MP[[#This Row],[mp_subkategorie]],tab_Projektraum[],2,FALSE),"")),0)</f>
        <v/>
      </c>
      <c r="S85" s="158" t="str">
        <f>IFERROR(VLOOKUP(tab_MP[[#This Row],[mp_ort]],tab_ORT[],2,FALSE),"")</f>
        <v/>
      </c>
      <c r="T85" s="158">
        <f>COUNTIFS($S$3:$S85,$S85,$S$3:$S85,"&gt;0")</f>
        <v>0</v>
      </c>
      <c r="U85" s="159">
        <f>COUNTIFS(tab_MP[ID_ort],tab_MP[[#This Row],[ID_ort]],tab_MP[ID_ort],"&gt;0")</f>
        <v>0</v>
      </c>
    </row>
    <row r="86" spans="1:21" ht="64.2" hidden="1" customHeight="1" x14ac:dyDescent="0.3">
      <c r="A86" s="90">
        <f t="shared" si="2"/>
        <v>84</v>
      </c>
      <c r="B86" s="201"/>
      <c r="C86" s="202"/>
      <c r="D86" s="202"/>
      <c r="E86" s="202"/>
      <c r="F86" s="203"/>
      <c r="G86" s="180"/>
      <c r="H86" s="208"/>
      <c r="I86" s="209"/>
      <c r="J86" s="106"/>
      <c r="K86" s="107" t="str">
        <f>IF(tab_MP[[#This Row],[prf_mp_janein]]="ja",tab_MP[[#This Row],[mp_zuw]],IF(tab_MP[[#This Row],[prf_mp_janein]]="nein",0,IF(tab_MP[[#This Row],[prf_mp_janein]]="teilweise",-1,"")))</f>
        <v/>
      </c>
      <c r="L86" s="110"/>
      <c r="M86" s="108" t="b">
        <f>AND(OR(tab_MP[[#This Row],[mp_zuw]]="",AND(tab_MP[[#This Row],[mp_zuw]]&lt;&gt;"",tab_MP[[#This Row],[prf_mp_janein]]&lt;&gt;"")),tab_MP[[#This Row],[prf_mp_ges]]&lt;&gt;-1)</f>
        <v>1</v>
      </c>
      <c r="N86" s="170" t="str">
        <f>IFERROR(VLOOKUP(tab_MP[[#This Row],[mp_gegenstand]],tab_GEGENSTAND[],4,FALSE),"")</f>
        <v/>
      </c>
      <c r="O86" s="171" t="str">
        <f>IF(tab_MP[[#This Row],[ID_geg]]=1,"tab_System[Kategorie]",IF(tab_MP[[#This Row],[ID_geg]]=2,"tab_Werkzeug[Kategorie]",IF(tab_MP[[#This Row],[ID_geg]]=3,"tab_Dienst[Kategorie]",IF(tab_MP[[#This Row],[ID_geg]]=4,"tab_WuP[Kategorie]",""))))</f>
        <v/>
      </c>
      <c r="P8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6" s="171" t="str">
        <f>IF(AND(tab_MP[[#This Row],[ID_geg]]=1,tab_MP[[#This Row],[ID_kat]]=1),"tab_Serverkomponenten[Subkategorie]",IF(AND(tab_MP[[#This Row],[ID_geg]]=1,tab_MP[[#This Row],[ID_kat]]=4),"tab_Projektraum[Subkategorie]",""))</f>
        <v/>
      </c>
      <c r="R86" s="171" t="str">
        <f>IFERROR(IF(AND(tab_MP[[#This Row],[ID_geg]]=1,tab_MP[[#This Row],[ID_kat]]=1),VLOOKUP(tab_MP[[#This Row],[mp_subkategorie]],tab_Serverkomponenten[],2,FALSE),IF(AND(tab_MP[[#This Row],[ID_geg]]=1,tab_MP[[#This Row],[ID_kat]]=4),VLOOKUP(tab_MP[[#This Row],[mp_subkategorie]],tab_Projektraum[],2,FALSE),"")),0)</f>
        <v/>
      </c>
      <c r="S86" s="158" t="str">
        <f>IFERROR(VLOOKUP(tab_MP[[#This Row],[mp_ort]],tab_ORT[],2,FALSE),"")</f>
        <v/>
      </c>
      <c r="T86" s="158">
        <f>COUNTIFS($S$3:$S86,$S86,$S$3:$S86,"&gt;0")</f>
        <v>0</v>
      </c>
      <c r="U86" s="159">
        <f>COUNTIFS(tab_MP[ID_ort],tab_MP[[#This Row],[ID_ort]],tab_MP[ID_ort],"&gt;0")</f>
        <v>0</v>
      </c>
    </row>
    <row r="87" spans="1:21" ht="64.2" hidden="1" customHeight="1" x14ac:dyDescent="0.3">
      <c r="A87" s="90">
        <f t="shared" si="2"/>
        <v>85</v>
      </c>
      <c r="B87" s="201"/>
      <c r="C87" s="202"/>
      <c r="D87" s="202"/>
      <c r="E87" s="202"/>
      <c r="F87" s="203"/>
      <c r="G87" s="180"/>
      <c r="H87" s="208"/>
      <c r="I87" s="209"/>
      <c r="J87" s="103"/>
      <c r="K87" s="104" t="str">
        <f>IF(tab_MP[[#This Row],[prf_mp_janein]]="ja",tab_MP[[#This Row],[mp_zuw]],IF(tab_MP[[#This Row],[prf_mp_janein]]="nein",0,IF(tab_MP[[#This Row],[prf_mp_janein]]="teilweise",-1,"")))</f>
        <v/>
      </c>
      <c r="L87" s="110"/>
      <c r="M87" s="109" t="b">
        <f>AND(OR(tab_MP[[#This Row],[mp_zuw]]="",AND(tab_MP[[#This Row],[mp_zuw]]&lt;&gt;"",tab_MP[[#This Row],[prf_mp_janein]]&lt;&gt;"")),tab_MP[[#This Row],[prf_mp_ges]]&lt;&gt;-1)</f>
        <v>1</v>
      </c>
      <c r="N87" s="170" t="str">
        <f>IFERROR(VLOOKUP(tab_MP[[#This Row],[mp_gegenstand]],tab_GEGENSTAND[],4,FALSE),"")</f>
        <v/>
      </c>
      <c r="O87" s="171" t="str">
        <f>IF(tab_MP[[#This Row],[ID_geg]]=1,"tab_System[Kategorie]",IF(tab_MP[[#This Row],[ID_geg]]=2,"tab_Werkzeug[Kategorie]",IF(tab_MP[[#This Row],[ID_geg]]=3,"tab_Dienst[Kategorie]",IF(tab_MP[[#This Row],[ID_geg]]=4,"tab_WuP[Kategorie]",""))))</f>
        <v/>
      </c>
      <c r="P8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7" s="171" t="str">
        <f>IF(AND(tab_MP[[#This Row],[ID_geg]]=1,tab_MP[[#This Row],[ID_kat]]=1),"tab_Serverkomponenten[Subkategorie]",IF(AND(tab_MP[[#This Row],[ID_geg]]=1,tab_MP[[#This Row],[ID_kat]]=4),"tab_Projektraum[Subkategorie]",""))</f>
        <v/>
      </c>
      <c r="R87" s="171" t="str">
        <f>IFERROR(IF(AND(tab_MP[[#This Row],[ID_geg]]=1,tab_MP[[#This Row],[ID_kat]]=1),VLOOKUP(tab_MP[[#This Row],[mp_subkategorie]],tab_Serverkomponenten[],2,FALSE),IF(AND(tab_MP[[#This Row],[ID_geg]]=1,tab_MP[[#This Row],[ID_kat]]=4),VLOOKUP(tab_MP[[#This Row],[mp_subkategorie]],tab_Projektraum[],2,FALSE),"")),0)</f>
        <v/>
      </c>
      <c r="S87" s="158" t="str">
        <f>IFERROR(VLOOKUP(tab_MP[[#This Row],[mp_ort]],tab_ORT[],2,FALSE),"")</f>
        <v/>
      </c>
      <c r="T87" s="158">
        <f>COUNTIFS($S$3:$S87,$S87,$S$3:$S87,"&gt;0")</f>
        <v>0</v>
      </c>
      <c r="U87" s="159">
        <f>COUNTIFS(tab_MP[ID_ort],tab_MP[[#This Row],[ID_ort]],tab_MP[ID_ort],"&gt;0")</f>
        <v>0</v>
      </c>
    </row>
    <row r="88" spans="1:21" ht="64.2" hidden="1" customHeight="1" x14ac:dyDescent="0.3">
      <c r="A88" s="90">
        <f t="shared" si="2"/>
        <v>86</v>
      </c>
      <c r="B88" s="201"/>
      <c r="C88" s="202"/>
      <c r="D88" s="202"/>
      <c r="E88" s="202"/>
      <c r="F88" s="203"/>
      <c r="G88" s="180"/>
      <c r="H88" s="208"/>
      <c r="I88" s="209"/>
      <c r="J88" s="106"/>
      <c r="K88" s="107" t="str">
        <f>IF(tab_MP[[#This Row],[prf_mp_janein]]="ja",tab_MP[[#This Row],[mp_zuw]],IF(tab_MP[[#This Row],[prf_mp_janein]]="nein",0,IF(tab_MP[[#This Row],[prf_mp_janein]]="teilweise",-1,"")))</f>
        <v/>
      </c>
      <c r="L88" s="110"/>
      <c r="M88" s="108" t="b">
        <f>AND(OR(tab_MP[[#This Row],[mp_zuw]]="",AND(tab_MP[[#This Row],[mp_zuw]]&lt;&gt;"",tab_MP[[#This Row],[prf_mp_janein]]&lt;&gt;"")),tab_MP[[#This Row],[prf_mp_ges]]&lt;&gt;-1)</f>
        <v>1</v>
      </c>
      <c r="N88" s="170" t="str">
        <f>IFERROR(VLOOKUP(tab_MP[[#This Row],[mp_gegenstand]],tab_GEGENSTAND[],4,FALSE),"")</f>
        <v/>
      </c>
      <c r="O88" s="171" t="str">
        <f>IF(tab_MP[[#This Row],[ID_geg]]=1,"tab_System[Kategorie]",IF(tab_MP[[#This Row],[ID_geg]]=2,"tab_Werkzeug[Kategorie]",IF(tab_MP[[#This Row],[ID_geg]]=3,"tab_Dienst[Kategorie]",IF(tab_MP[[#This Row],[ID_geg]]=4,"tab_WuP[Kategorie]",""))))</f>
        <v/>
      </c>
      <c r="P8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8" s="171" t="str">
        <f>IF(AND(tab_MP[[#This Row],[ID_geg]]=1,tab_MP[[#This Row],[ID_kat]]=1),"tab_Serverkomponenten[Subkategorie]",IF(AND(tab_MP[[#This Row],[ID_geg]]=1,tab_MP[[#This Row],[ID_kat]]=4),"tab_Projektraum[Subkategorie]",""))</f>
        <v/>
      </c>
      <c r="R88" s="171" t="str">
        <f>IFERROR(IF(AND(tab_MP[[#This Row],[ID_geg]]=1,tab_MP[[#This Row],[ID_kat]]=1),VLOOKUP(tab_MP[[#This Row],[mp_subkategorie]],tab_Serverkomponenten[],2,FALSE),IF(AND(tab_MP[[#This Row],[ID_geg]]=1,tab_MP[[#This Row],[ID_kat]]=4),VLOOKUP(tab_MP[[#This Row],[mp_subkategorie]],tab_Projektraum[],2,FALSE),"")),0)</f>
        <v/>
      </c>
      <c r="S88" s="158" t="str">
        <f>IFERROR(VLOOKUP(tab_MP[[#This Row],[mp_ort]],tab_ORT[],2,FALSE),"")</f>
        <v/>
      </c>
      <c r="T88" s="158">
        <f>COUNTIFS($S$3:$S88,$S88,$S$3:$S88,"&gt;0")</f>
        <v>0</v>
      </c>
      <c r="U88" s="159">
        <f>COUNTIFS(tab_MP[ID_ort],tab_MP[[#This Row],[ID_ort]],tab_MP[ID_ort],"&gt;0")</f>
        <v>0</v>
      </c>
    </row>
    <row r="89" spans="1:21" ht="64.2" hidden="1" customHeight="1" x14ac:dyDescent="0.3">
      <c r="A89" s="90">
        <f t="shared" si="2"/>
        <v>87</v>
      </c>
      <c r="B89" s="201"/>
      <c r="C89" s="202"/>
      <c r="D89" s="202"/>
      <c r="E89" s="202"/>
      <c r="F89" s="203"/>
      <c r="G89" s="180"/>
      <c r="H89" s="208"/>
      <c r="I89" s="209"/>
      <c r="J89" s="103"/>
      <c r="K89" s="104" t="str">
        <f>IF(tab_MP[[#This Row],[prf_mp_janein]]="ja",tab_MP[[#This Row],[mp_zuw]],IF(tab_MP[[#This Row],[prf_mp_janein]]="nein",0,IF(tab_MP[[#This Row],[prf_mp_janein]]="teilweise",-1,"")))</f>
        <v/>
      </c>
      <c r="L89" s="110"/>
      <c r="M89" s="109" t="b">
        <f>AND(OR(tab_MP[[#This Row],[mp_zuw]]="",AND(tab_MP[[#This Row],[mp_zuw]]&lt;&gt;"",tab_MP[[#This Row],[prf_mp_janein]]&lt;&gt;"")),tab_MP[[#This Row],[prf_mp_ges]]&lt;&gt;-1)</f>
        <v>1</v>
      </c>
      <c r="N89" s="170" t="str">
        <f>IFERROR(VLOOKUP(tab_MP[[#This Row],[mp_gegenstand]],tab_GEGENSTAND[],4,FALSE),"")</f>
        <v/>
      </c>
      <c r="O89" s="171" t="str">
        <f>IF(tab_MP[[#This Row],[ID_geg]]=1,"tab_System[Kategorie]",IF(tab_MP[[#This Row],[ID_geg]]=2,"tab_Werkzeug[Kategorie]",IF(tab_MP[[#This Row],[ID_geg]]=3,"tab_Dienst[Kategorie]",IF(tab_MP[[#This Row],[ID_geg]]=4,"tab_WuP[Kategorie]",""))))</f>
        <v/>
      </c>
      <c r="P8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89" s="171" t="str">
        <f>IF(AND(tab_MP[[#This Row],[ID_geg]]=1,tab_MP[[#This Row],[ID_kat]]=1),"tab_Serverkomponenten[Subkategorie]",IF(AND(tab_MP[[#This Row],[ID_geg]]=1,tab_MP[[#This Row],[ID_kat]]=4),"tab_Projektraum[Subkategorie]",""))</f>
        <v/>
      </c>
      <c r="R89" s="171" t="str">
        <f>IFERROR(IF(AND(tab_MP[[#This Row],[ID_geg]]=1,tab_MP[[#This Row],[ID_kat]]=1),VLOOKUP(tab_MP[[#This Row],[mp_subkategorie]],tab_Serverkomponenten[],2,FALSE),IF(AND(tab_MP[[#This Row],[ID_geg]]=1,tab_MP[[#This Row],[ID_kat]]=4),VLOOKUP(tab_MP[[#This Row],[mp_subkategorie]],tab_Projektraum[],2,FALSE),"")),0)</f>
        <v/>
      </c>
      <c r="S89" s="158" t="str">
        <f>IFERROR(VLOOKUP(tab_MP[[#This Row],[mp_ort]],tab_ORT[],2,FALSE),"")</f>
        <v/>
      </c>
      <c r="T89" s="158">
        <f>COUNTIFS($S$3:$S89,$S89,$S$3:$S89,"&gt;0")</f>
        <v>0</v>
      </c>
      <c r="U89" s="159">
        <f>COUNTIFS(tab_MP[ID_ort],tab_MP[[#This Row],[ID_ort]],tab_MP[ID_ort],"&gt;0")</f>
        <v>0</v>
      </c>
    </row>
    <row r="90" spans="1:21" ht="64.2" hidden="1" customHeight="1" x14ac:dyDescent="0.3">
      <c r="A90" s="90">
        <f t="shared" si="2"/>
        <v>88</v>
      </c>
      <c r="B90" s="201"/>
      <c r="C90" s="202"/>
      <c r="D90" s="202"/>
      <c r="E90" s="202"/>
      <c r="F90" s="203"/>
      <c r="G90" s="180"/>
      <c r="H90" s="208"/>
      <c r="I90" s="209"/>
      <c r="J90" s="106"/>
      <c r="K90" s="107" t="str">
        <f>IF(tab_MP[[#This Row],[prf_mp_janein]]="ja",tab_MP[[#This Row],[mp_zuw]],IF(tab_MP[[#This Row],[prf_mp_janein]]="nein",0,IF(tab_MP[[#This Row],[prf_mp_janein]]="teilweise",-1,"")))</f>
        <v/>
      </c>
      <c r="L90" s="110"/>
      <c r="M90" s="108" t="b">
        <f>AND(OR(tab_MP[[#This Row],[mp_zuw]]="",AND(tab_MP[[#This Row],[mp_zuw]]&lt;&gt;"",tab_MP[[#This Row],[prf_mp_janein]]&lt;&gt;"")),tab_MP[[#This Row],[prf_mp_ges]]&lt;&gt;-1)</f>
        <v>1</v>
      </c>
      <c r="N90" s="170" t="str">
        <f>IFERROR(VLOOKUP(tab_MP[[#This Row],[mp_gegenstand]],tab_GEGENSTAND[],4,FALSE),"")</f>
        <v/>
      </c>
      <c r="O90" s="171" t="str">
        <f>IF(tab_MP[[#This Row],[ID_geg]]=1,"tab_System[Kategorie]",IF(tab_MP[[#This Row],[ID_geg]]=2,"tab_Werkzeug[Kategorie]",IF(tab_MP[[#This Row],[ID_geg]]=3,"tab_Dienst[Kategorie]",IF(tab_MP[[#This Row],[ID_geg]]=4,"tab_WuP[Kategorie]",""))))</f>
        <v/>
      </c>
      <c r="P9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0" s="171" t="str">
        <f>IF(AND(tab_MP[[#This Row],[ID_geg]]=1,tab_MP[[#This Row],[ID_kat]]=1),"tab_Serverkomponenten[Subkategorie]",IF(AND(tab_MP[[#This Row],[ID_geg]]=1,tab_MP[[#This Row],[ID_kat]]=4),"tab_Projektraum[Subkategorie]",""))</f>
        <v/>
      </c>
      <c r="R90" s="171" t="str">
        <f>IFERROR(IF(AND(tab_MP[[#This Row],[ID_geg]]=1,tab_MP[[#This Row],[ID_kat]]=1),VLOOKUP(tab_MP[[#This Row],[mp_subkategorie]],tab_Serverkomponenten[],2,FALSE),IF(AND(tab_MP[[#This Row],[ID_geg]]=1,tab_MP[[#This Row],[ID_kat]]=4),VLOOKUP(tab_MP[[#This Row],[mp_subkategorie]],tab_Projektraum[],2,FALSE),"")),0)</f>
        <v/>
      </c>
      <c r="S90" s="158" t="str">
        <f>IFERROR(VLOOKUP(tab_MP[[#This Row],[mp_ort]],tab_ORT[],2,FALSE),"")</f>
        <v/>
      </c>
      <c r="T90" s="158">
        <f>COUNTIFS($S$3:$S90,$S90,$S$3:$S90,"&gt;0")</f>
        <v>0</v>
      </c>
      <c r="U90" s="159">
        <f>COUNTIFS(tab_MP[ID_ort],tab_MP[[#This Row],[ID_ort]],tab_MP[ID_ort],"&gt;0")</f>
        <v>0</v>
      </c>
    </row>
    <row r="91" spans="1:21" ht="64.2" hidden="1" customHeight="1" x14ac:dyDescent="0.3">
      <c r="A91" s="90">
        <f t="shared" si="2"/>
        <v>89</v>
      </c>
      <c r="B91" s="201"/>
      <c r="C91" s="202"/>
      <c r="D91" s="202"/>
      <c r="E91" s="202"/>
      <c r="F91" s="203"/>
      <c r="G91" s="180"/>
      <c r="H91" s="208"/>
      <c r="I91" s="209"/>
      <c r="J91" s="103"/>
      <c r="K91" s="104" t="str">
        <f>IF(tab_MP[[#This Row],[prf_mp_janein]]="ja",tab_MP[[#This Row],[mp_zuw]],IF(tab_MP[[#This Row],[prf_mp_janein]]="nein",0,IF(tab_MP[[#This Row],[prf_mp_janein]]="teilweise",-1,"")))</f>
        <v/>
      </c>
      <c r="L91" s="110"/>
      <c r="M91" s="109" t="b">
        <f>AND(OR(tab_MP[[#This Row],[mp_zuw]]="",AND(tab_MP[[#This Row],[mp_zuw]]&lt;&gt;"",tab_MP[[#This Row],[prf_mp_janein]]&lt;&gt;"")),tab_MP[[#This Row],[prf_mp_ges]]&lt;&gt;-1)</f>
        <v>1</v>
      </c>
      <c r="N91" s="170" t="str">
        <f>IFERROR(VLOOKUP(tab_MP[[#This Row],[mp_gegenstand]],tab_GEGENSTAND[],4,FALSE),"")</f>
        <v/>
      </c>
      <c r="O91" s="171" t="str">
        <f>IF(tab_MP[[#This Row],[ID_geg]]=1,"tab_System[Kategorie]",IF(tab_MP[[#This Row],[ID_geg]]=2,"tab_Werkzeug[Kategorie]",IF(tab_MP[[#This Row],[ID_geg]]=3,"tab_Dienst[Kategorie]",IF(tab_MP[[#This Row],[ID_geg]]=4,"tab_WuP[Kategorie]",""))))</f>
        <v/>
      </c>
      <c r="P9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1" s="171" t="str">
        <f>IF(AND(tab_MP[[#This Row],[ID_geg]]=1,tab_MP[[#This Row],[ID_kat]]=1),"tab_Serverkomponenten[Subkategorie]",IF(AND(tab_MP[[#This Row],[ID_geg]]=1,tab_MP[[#This Row],[ID_kat]]=4),"tab_Projektraum[Subkategorie]",""))</f>
        <v/>
      </c>
      <c r="R91" s="171" t="str">
        <f>IFERROR(IF(AND(tab_MP[[#This Row],[ID_geg]]=1,tab_MP[[#This Row],[ID_kat]]=1),VLOOKUP(tab_MP[[#This Row],[mp_subkategorie]],tab_Serverkomponenten[],2,FALSE),IF(AND(tab_MP[[#This Row],[ID_geg]]=1,tab_MP[[#This Row],[ID_kat]]=4),VLOOKUP(tab_MP[[#This Row],[mp_subkategorie]],tab_Projektraum[],2,FALSE),"")),0)</f>
        <v/>
      </c>
      <c r="S91" s="158" t="str">
        <f>IFERROR(VLOOKUP(tab_MP[[#This Row],[mp_ort]],tab_ORT[],2,FALSE),"")</f>
        <v/>
      </c>
      <c r="T91" s="158">
        <f>COUNTIFS($S$3:$S91,$S91,$S$3:$S91,"&gt;0")</f>
        <v>0</v>
      </c>
      <c r="U91" s="159">
        <f>COUNTIFS(tab_MP[ID_ort],tab_MP[[#This Row],[ID_ort]],tab_MP[ID_ort],"&gt;0")</f>
        <v>0</v>
      </c>
    </row>
    <row r="92" spans="1:21" ht="64.2" hidden="1" customHeight="1" x14ac:dyDescent="0.3">
      <c r="A92" s="90">
        <f t="shared" si="2"/>
        <v>90</v>
      </c>
      <c r="B92" s="201"/>
      <c r="C92" s="202"/>
      <c r="D92" s="202"/>
      <c r="E92" s="202"/>
      <c r="F92" s="203"/>
      <c r="G92" s="180"/>
      <c r="H92" s="208"/>
      <c r="I92" s="209"/>
      <c r="J92" s="106"/>
      <c r="K92" s="107" t="str">
        <f>IF(tab_MP[[#This Row],[prf_mp_janein]]="ja",tab_MP[[#This Row],[mp_zuw]],IF(tab_MP[[#This Row],[prf_mp_janein]]="nein",0,IF(tab_MP[[#This Row],[prf_mp_janein]]="teilweise",-1,"")))</f>
        <v/>
      </c>
      <c r="L92" s="110"/>
      <c r="M92" s="108" t="b">
        <f>AND(OR(tab_MP[[#This Row],[mp_zuw]]="",AND(tab_MP[[#This Row],[mp_zuw]]&lt;&gt;"",tab_MP[[#This Row],[prf_mp_janein]]&lt;&gt;"")),tab_MP[[#This Row],[prf_mp_ges]]&lt;&gt;-1)</f>
        <v>1</v>
      </c>
      <c r="N92" s="170" t="str">
        <f>IFERROR(VLOOKUP(tab_MP[[#This Row],[mp_gegenstand]],tab_GEGENSTAND[],4,FALSE),"")</f>
        <v/>
      </c>
      <c r="O92" s="171" t="str">
        <f>IF(tab_MP[[#This Row],[ID_geg]]=1,"tab_System[Kategorie]",IF(tab_MP[[#This Row],[ID_geg]]=2,"tab_Werkzeug[Kategorie]",IF(tab_MP[[#This Row],[ID_geg]]=3,"tab_Dienst[Kategorie]",IF(tab_MP[[#This Row],[ID_geg]]=4,"tab_WuP[Kategorie]",""))))</f>
        <v/>
      </c>
      <c r="P9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2" s="171" t="str">
        <f>IF(AND(tab_MP[[#This Row],[ID_geg]]=1,tab_MP[[#This Row],[ID_kat]]=1),"tab_Serverkomponenten[Subkategorie]",IF(AND(tab_MP[[#This Row],[ID_geg]]=1,tab_MP[[#This Row],[ID_kat]]=4),"tab_Projektraum[Subkategorie]",""))</f>
        <v/>
      </c>
      <c r="R92" s="171" t="str">
        <f>IFERROR(IF(AND(tab_MP[[#This Row],[ID_geg]]=1,tab_MP[[#This Row],[ID_kat]]=1),VLOOKUP(tab_MP[[#This Row],[mp_subkategorie]],tab_Serverkomponenten[],2,FALSE),IF(AND(tab_MP[[#This Row],[ID_geg]]=1,tab_MP[[#This Row],[ID_kat]]=4),VLOOKUP(tab_MP[[#This Row],[mp_subkategorie]],tab_Projektraum[],2,FALSE),"")),0)</f>
        <v/>
      </c>
      <c r="S92" s="158" t="str">
        <f>IFERROR(VLOOKUP(tab_MP[[#This Row],[mp_ort]],tab_ORT[],2,FALSE),"")</f>
        <v/>
      </c>
      <c r="T92" s="158">
        <f>COUNTIFS($S$3:$S92,$S92,$S$3:$S92,"&gt;0")</f>
        <v>0</v>
      </c>
      <c r="U92" s="159">
        <f>COUNTIFS(tab_MP[ID_ort],tab_MP[[#This Row],[ID_ort]],tab_MP[ID_ort],"&gt;0")</f>
        <v>0</v>
      </c>
    </row>
    <row r="93" spans="1:21" ht="64.2" hidden="1" customHeight="1" x14ac:dyDescent="0.3">
      <c r="A93" s="90">
        <f t="shared" si="2"/>
        <v>91</v>
      </c>
      <c r="B93" s="201"/>
      <c r="C93" s="202"/>
      <c r="D93" s="202"/>
      <c r="E93" s="202"/>
      <c r="F93" s="203"/>
      <c r="G93" s="180"/>
      <c r="H93" s="208"/>
      <c r="I93" s="209"/>
      <c r="J93" s="103"/>
      <c r="K93" s="104" t="str">
        <f>IF(tab_MP[[#This Row],[prf_mp_janein]]="ja",tab_MP[[#This Row],[mp_zuw]],IF(tab_MP[[#This Row],[prf_mp_janein]]="nein",0,IF(tab_MP[[#This Row],[prf_mp_janein]]="teilweise",-1,"")))</f>
        <v/>
      </c>
      <c r="L93" s="110"/>
      <c r="M93" s="109" t="b">
        <f>AND(OR(tab_MP[[#This Row],[mp_zuw]]="",AND(tab_MP[[#This Row],[mp_zuw]]&lt;&gt;"",tab_MP[[#This Row],[prf_mp_janein]]&lt;&gt;"")),tab_MP[[#This Row],[prf_mp_ges]]&lt;&gt;-1)</f>
        <v>1</v>
      </c>
      <c r="N93" s="170" t="str">
        <f>IFERROR(VLOOKUP(tab_MP[[#This Row],[mp_gegenstand]],tab_GEGENSTAND[],4,FALSE),"")</f>
        <v/>
      </c>
      <c r="O93" s="171" t="str">
        <f>IF(tab_MP[[#This Row],[ID_geg]]=1,"tab_System[Kategorie]",IF(tab_MP[[#This Row],[ID_geg]]=2,"tab_Werkzeug[Kategorie]",IF(tab_MP[[#This Row],[ID_geg]]=3,"tab_Dienst[Kategorie]",IF(tab_MP[[#This Row],[ID_geg]]=4,"tab_WuP[Kategorie]",""))))</f>
        <v/>
      </c>
      <c r="P9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3" s="171" t="str">
        <f>IF(AND(tab_MP[[#This Row],[ID_geg]]=1,tab_MP[[#This Row],[ID_kat]]=1),"tab_Serverkomponenten[Subkategorie]",IF(AND(tab_MP[[#This Row],[ID_geg]]=1,tab_MP[[#This Row],[ID_kat]]=4),"tab_Projektraum[Subkategorie]",""))</f>
        <v/>
      </c>
      <c r="R93" s="171" t="str">
        <f>IFERROR(IF(AND(tab_MP[[#This Row],[ID_geg]]=1,tab_MP[[#This Row],[ID_kat]]=1),VLOOKUP(tab_MP[[#This Row],[mp_subkategorie]],tab_Serverkomponenten[],2,FALSE),IF(AND(tab_MP[[#This Row],[ID_geg]]=1,tab_MP[[#This Row],[ID_kat]]=4),VLOOKUP(tab_MP[[#This Row],[mp_subkategorie]],tab_Projektraum[],2,FALSE),"")),0)</f>
        <v/>
      </c>
      <c r="S93" s="158" t="str">
        <f>IFERROR(VLOOKUP(tab_MP[[#This Row],[mp_ort]],tab_ORT[],2,FALSE),"")</f>
        <v/>
      </c>
      <c r="T93" s="158">
        <f>COUNTIFS($S$3:$S93,$S93,$S$3:$S93,"&gt;0")</f>
        <v>0</v>
      </c>
      <c r="U93" s="159">
        <f>COUNTIFS(tab_MP[ID_ort],tab_MP[[#This Row],[ID_ort]],tab_MP[ID_ort],"&gt;0")</f>
        <v>0</v>
      </c>
    </row>
    <row r="94" spans="1:21" ht="64.2" hidden="1" customHeight="1" x14ac:dyDescent="0.3">
      <c r="A94" s="90">
        <f t="shared" si="2"/>
        <v>92</v>
      </c>
      <c r="B94" s="201"/>
      <c r="C94" s="202"/>
      <c r="D94" s="202"/>
      <c r="E94" s="202"/>
      <c r="F94" s="203"/>
      <c r="G94" s="180"/>
      <c r="H94" s="208"/>
      <c r="I94" s="209"/>
      <c r="J94" s="106"/>
      <c r="K94" s="107" t="str">
        <f>IF(tab_MP[[#This Row],[prf_mp_janein]]="ja",tab_MP[[#This Row],[mp_zuw]],IF(tab_MP[[#This Row],[prf_mp_janein]]="nein",0,IF(tab_MP[[#This Row],[prf_mp_janein]]="teilweise",-1,"")))</f>
        <v/>
      </c>
      <c r="L94" s="110"/>
      <c r="M94" s="108" t="b">
        <f>AND(OR(tab_MP[[#This Row],[mp_zuw]]="",AND(tab_MP[[#This Row],[mp_zuw]]&lt;&gt;"",tab_MP[[#This Row],[prf_mp_janein]]&lt;&gt;"")),tab_MP[[#This Row],[prf_mp_ges]]&lt;&gt;-1)</f>
        <v>1</v>
      </c>
      <c r="N94" s="170" t="str">
        <f>IFERROR(VLOOKUP(tab_MP[[#This Row],[mp_gegenstand]],tab_GEGENSTAND[],4,FALSE),"")</f>
        <v/>
      </c>
      <c r="O94" s="171" t="str">
        <f>IF(tab_MP[[#This Row],[ID_geg]]=1,"tab_System[Kategorie]",IF(tab_MP[[#This Row],[ID_geg]]=2,"tab_Werkzeug[Kategorie]",IF(tab_MP[[#This Row],[ID_geg]]=3,"tab_Dienst[Kategorie]",IF(tab_MP[[#This Row],[ID_geg]]=4,"tab_WuP[Kategorie]",""))))</f>
        <v/>
      </c>
      <c r="P9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4" s="171" t="str">
        <f>IF(AND(tab_MP[[#This Row],[ID_geg]]=1,tab_MP[[#This Row],[ID_kat]]=1),"tab_Serverkomponenten[Subkategorie]",IF(AND(tab_MP[[#This Row],[ID_geg]]=1,tab_MP[[#This Row],[ID_kat]]=4),"tab_Projektraum[Subkategorie]",""))</f>
        <v/>
      </c>
      <c r="R94" s="171" t="str">
        <f>IFERROR(IF(AND(tab_MP[[#This Row],[ID_geg]]=1,tab_MP[[#This Row],[ID_kat]]=1),VLOOKUP(tab_MP[[#This Row],[mp_subkategorie]],tab_Serverkomponenten[],2,FALSE),IF(AND(tab_MP[[#This Row],[ID_geg]]=1,tab_MP[[#This Row],[ID_kat]]=4),VLOOKUP(tab_MP[[#This Row],[mp_subkategorie]],tab_Projektraum[],2,FALSE),"")),0)</f>
        <v/>
      </c>
      <c r="S94" s="158" t="str">
        <f>IFERROR(VLOOKUP(tab_MP[[#This Row],[mp_ort]],tab_ORT[],2,FALSE),"")</f>
        <v/>
      </c>
      <c r="T94" s="158">
        <f>COUNTIFS($S$3:$S94,$S94,$S$3:$S94,"&gt;0")</f>
        <v>0</v>
      </c>
      <c r="U94" s="159">
        <f>COUNTIFS(tab_MP[ID_ort],tab_MP[[#This Row],[ID_ort]],tab_MP[ID_ort],"&gt;0")</f>
        <v>0</v>
      </c>
    </row>
    <row r="95" spans="1:21" ht="64.2" hidden="1" customHeight="1" x14ac:dyDescent="0.3">
      <c r="A95" s="90">
        <f t="shared" si="2"/>
        <v>93</v>
      </c>
      <c r="B95" s="201"/>
      <c r="C95" s="202"/>
      <c r="D95" s="202"/>
      <c r="E95" s="202"/>
      <c r="F95" s="203"/>
      <c r="G95" s="180"/>
      <c r="H95" s="208"/>
      <c r="I95" s="209"/>
      <c r="J95" s="103"/>
      <c r="K95" s="104" t="str">
        <f>IF(tab_MP[[#This Row],[prf_mp_janein]]="ja",tab_MP[[#This Row],[mp_zuw]],IF(tab_MP[[#This Row],[prf_mp_janein]]="nein",0,IF(tab_MP[[#This Row],[prf_mp_janein]]="teilweise",-1,"")))</f>
        <v/>
      </c>
      <c r="L95" s="110"/>
      <c r="M95" s="109" t="b">
        <f>AND(OR(tab_MP[[#This Row],[mp_zuw]]="",AND(tab_MP[[#This Row],[mp_zuw]]&lt;&gt;"",tab_MP[[#This Row],[prf_mp_janein]]&lt;&gt;"")),tab_MP[[#This Row],[prf_mp_ges]]&lt;&gt;-1)</f>
        <v>1</v>
      </c>
      <c r="N95" s="170" t="str">
        <f>IFERROR(VLOOKUP(tab_MP[[#This Row],[mp_gegenstand]],tab_GEGENSTAND[],4,FALSE),"")</f>
        <v/>
      </c>
      <c r="O95" s="171" t="str">
        <f>IF(tab_MP[[#This Row],[ID_geg]]=1,"tab_System[Kategorie]",IF(tab_MP[[#This Row],[ID_geg]]=2,"tab_Werkzeug[Kategorie]",IF(tab_MP[[#This Row],[ID_geg]]=3,"tab_Dienst[Kategorie]",IF(tab_MP[[#This Row],[ID_geg]]=4,"tab_WuP[Kategorie]",""))))</f>
        <v/>
      </c>
      <c r="P9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5" s="171" t="str">
        <f>IF(AND(tab_MP[[#This Row],[ID_geg]]=1,tab_MP[[#This Row],[ID_kat]]=1),"tab_Serverkomponenten[Subkategorie]",IF(AND(tab_MP[[#This Row],[ID_geg]]=1,tab_MP[[#This Row],[ID_kat]]=4),"tab_Projektraum[Subkategorie]",""))</f>
        <v/>
      </c>
      <c r="R95" s="171" t="str">
        <f>IFERROR(IF(AND(tab_MP[[#This Row],[ID_geg]]=1,tab_MP[[#This Row],[ID_kat]]=1),VLOOKUP(tab_MP[[#This Row],[mp_subkategorie]],tab_Serverkomponenten[],2,FALSE),IF(AND(tab_MP[[#This Row],[ID_geg]]=1,tab_MP[[#This Row],[ID_kat]]=4),VLOOKUP(tab_MP[[#This Row],[mp_subkategorie]],tab_Projektraum[],2,FALSE),"")),0)</f>
        <v/>
      </c>
      <c r="S95" s="158" t="str">
        <f>IFERROR(VLOOKUP(tab_MP[[#This Row],[mp_ort]],tab_ORT[],2,FALSE),"")</f>
        <v/>
      </c>
      <c r="T95" s="158">
        <f>COUNTIFS($S$3:$S95,$S95,$S$3:$S95,"&gt;0")</f>
        <v>0</v>
      </c>
      <c r="U95" s="159">
        <f>COUNTIFS(tab_MP[ID_ort],tab_MP[[#This Row],[ID_ort]],tab_MP[ID_ort],"&gt;0")</f>
        <v>0</v>
      </c>
    </row>
    <row r="96" spans="1:21" ht="64.2" hidden="1" customHeight="1" x14ac:dyDescent="0.3">
      <c r="A96" s="90">
        <f t="shared" si="2"/>
        <v>94</v>
      </c>
      <c r="B96" s="201"/>
      <c r="C96" s="202"/>
      <c r="D96" s="202"/>
      <c r="E96" s="202"/>
      <c r="F96" s="203"/>
      <c r="G96" s="180"/>
      <c r="H96" s="208"/>
      <c r="I96" s="209"/>
      <c r="J96" s="106"/>
      <c r="K96" s="107" t="str">
        <f>IF(tab_MP[[#This Row],[prf_mp_janein]]="ja",tab_MP[[#This Row],[mp_zuw]],IF(tab_MP[[#This Row],[prf_mp_janein]]="nein",0,IF(tab_MP[[#This Row],[prf_mp_janein]]="teilweise",-1,"")))</f>
        <v/>
      </c>
      <c r="L96" s="110"/>
      <c r="M96" s="108" t="b">
        <f>AND(OR(tab_MP[[#This Row],[mp_zuw]]="",AND(tab_MP[[#This Row],[mp_zuw]]&lt;&gt;"",tab_MP[[#This Row],[prf_mp_janein]]&lt;&gt;"")),tab_MP[[#This Row],[prf_mp_ges]]&lt;&gt;-1)</f>
        <v>1</v>
      </c>
      <c r="N96" s="170" t="str">
        <f>IFERROR(VLOOKUP(tab_MP[[#This Row],[mp_gegenstand]],tab_GEGENSTAND[],4,FALSE),"")</f>
        <v/>
      </c>
      <c r="O96" s="171" t="str">
        <f>IF(tab_MP[[#This Row],[ID_geg]]=1,"tab_System[Kategorie]",IF(tab_MP[[#This Row],[ID_geg]]=2,"tab_Werkzeug[Kategorie]",IF(tab_MP[[#This Row],[ID_geg]]=3,"tab_Dienst[Kategorie]",IF(tab_MP[[#This Row],[ID_geg]]=4,"tab_WuP[Kategorie]",""))))</f>
        <v/>
      </c>
      <c r="P9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6" s="171" t="str">
        <f>IF(AND(tab_MP[[#This Row],[ID_geg]]=1,tab_MP[[#This Row],[ID_kat]]=1),"tab_Serverkomponenten[Subkategorie]",IF(AND(tab_MP[[#This Row],[ID_geg]]=1,tab_MP[[#This Row],[ID_kat]]=4),"tab_Projektraum[Subkategorie]",""))</f>
        <v/>
      </c>
      <c r="R96" s="171" t="str">
        <f>IFERROR(IF(AND(tab_MP[[#This Row],[ID_geg]]=1,tab_MP[[#This Row],[ID_kat]]=1),VLOOKUP(tab_MP[[#This Row],[mp_subkategorie]],tab_Serverkomponenten[],2,FALSE),IF(AND(tab_MP[[#This Row],[ID_geg]]=1,tab_MP[[#This Row],[ID_kat]]=4),VLOOKUP(tab_MP[[#This Row],[mp_subkategorie]],tab_Projektraum[],2,FALSE),"")),0)</f>
        <v/>
      </c>
      <c r="S96" s="158" t="str">
        <f>IFERROR(VLOOKUP(tab_MP[[#This Row],[mp_ort]],tab_ORT[],2,FALSE),"")</f>
        <v/>
      </c>
      <c r="T96" s="158">
        <f>COUNTIFS($S$3:$S96,$S96,$S$3:$S96,"&gt;0")</f>
        <v>0</v>
      </c>
      <c r="U96" s="159">
        <f>COUNTIFS(tab_MP[ID_ort],tab_MP[[#This Row],[ID_ort]],tab_MP[ID_ort],"&gt;0")</f>
        <v>0</v>
      </c>
    </row>
    <row r="97" spans="1:21" ht="64.2" hidden="1" customHeight="1" x14ac:dyDescent="0.3">
      <c r="A97" s="90">
        <f t="shared" si="2"/>
        <v>95</v>
      </c>
      <c r="B97" s="201"/>
      <c r="C97" s="202"/>
      <c r="D97" s="202"/>
      <c r="E97" s="202"/>
      <c r="F97" s="203"/>
      <c r="G97" s="180"/>
      <c r="H97" s="208"/>
      <c r="I97" s="209"/>
      <c r="J97" s="103"/>
      <c r="K97" s="104" t="str">
        <f>IF(tab_MP[[#This Row],[prf_mp_janein]]="ja",tab_MP[[#This Row],[mp_zuw]],IF(tab_MP[[#This Row],[prf_mp_janein]]="nein",0,IF(tab_MP[[#This Row],[prf_mp_janein]]="teilweise",-1,"")))</f>
        <v/>
      </c>
      <c r="L97" s="110"/>
      <c r="M97" s="109" t="b">
        <f>AND(OR(tab_MP[[#This Row],[mp_zuw]]="",AND(tab_MP[[#This Row],[mp_zuw]]&lt;&gt;"",tab_MP[[#This Row],[prf_mp_janein]]&lt;&gt;"")),tab_MP[[#This Row],[prf_mp_ges]]&lt;&gt;-1)</f>
        <v>1</v>
      </c>
      <c r="N97" s="170" t="str">
        <f>IFERROR(VLOOKUP(tab_MP[[#This Row],[mp_gegenstand]],tab_GEGENSTAND[],4,FALSE),"")</f>
        <v/>
      </c>
      <c r="O97" s="171" t="str">
        <f>IF(tab_MP[[#This Row],[ID_geg]]=1,"tab_System[Kategorie]",IF(tab_MP[[#This Row],[ID_geg]]=2,"tab_Werkzeug[Kategorie]",IF(tab_MP[[#This Row],[ID_geg]]=3,"tab_Dienst[Kategorie]",IF(tab_MP[[#This Row],[ID_geg]]=4,"tab_WuP[Kategorie]",""))))</f>
        <v/>
      </c>
      <c r="P9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7" s="171" t="str">
        <f>IF(AND(tab_MP[[#This Row],[ID_geg]]=1,tab_MP[[#This Row],[ID_kat]]=1),"tab_Serverkomponenten[Subkategorie]",IF(AND(tab_MP[[#This Row],[ID_geg]]=1,tab_MP[[#This Row],[ID_kat]]=4),"tab_Projektraum[Subkategorie]",""))</f>
        <v/>
      </c>
      <c r="R97" s="171" t="str">
        <f>IFERROR(IF(AND(tab_MP[[#This Row],[ID_geg]]=1,tab_MP[[#This Row],[ID_kat]]=1),VLOOKUP(tab_MP[[#This Row],[mp_subkategorie]],tab_Serverkomponenten[],2,FALSE),IF(AND(tab_MP[[#This Row],[ID_geg]]=1,tab_MP[[#This Row],[ID_kat]]=4),VLOOKUP(tab_MP[[#This Row],[mp_subkategorie]],tab_Projektraum[],2,FALSE),"")),0)</f>
        <v/>
      </c>
      <c r="S97" s="158" t="str">
        <f>IFERROR(VLOOKUP(tab_MP[[#This Row],[mp_ort]],tab_ORT[],2,FALSE),"")</f>
        <v/>
      </c>
      <c r="T97" s="158">
        <f>COUNTIFS($S$3:$S97,$S97,$S$3:$S97,"&gt;0")</f>
        <v>0</v>
      </c>
      <c r="U97" s="159">
        <f>COUNTIFS(tab_MP[ID_ort],tab_MP[[#This Row],[ID_ort]],tab_MP[ID_ort],"&gt;0")</f>
        <v>0</v>
      </c>
    </row>
    <row r="98" spans="1:21" ht="64.2" hidden="1" customHeight="1" x14ac:dyDescent="0.3">
      <c r="A98" s="90">
        <f t="shared" si="2"/>
        <v>96</v>
      </c>
      <c r="B98" s="201"/>
      <c r="C98" s="202"/>
      <c r="D98" s="202"/>
      <c r="E98" s="202"/>
      <c r="F98" s="203"/>
      <c r="G98" s="180"/>
      <c r="H98" s="208"/>
      <c r="I98" s="209"/>
      <c r="J98" s="106"/>
      <c r="K98" s="107" t="str">
        <f>IF(tab_MP[[#This Row],[prf_mp_janein]]="ja",tab_MP[[#This Row],[mp_zuw]],IF(tab_MP[[#This Row],[prf_mp_janein]]="nein",0,IF(tab_MP[[#This Row],[prf_mp_janein]]="teilweise",-1,"")))</f>
        <v/>
      </c>
      <c r="L98" s="110"/>
      <c r="M98" s="108" t="b">
        <f>AND(OR(tab_MP[[#This Row],[mp_zuw]]="",AND(tab_MP[[#This Row],[mp_zuw]]&lt;&gt;"",tab_MP[[#This Row],[prf_mp_janein]]&lt;&gt;"")),tab_MP[[#This Row],[prf_mp_ges]]&lt;&gt;-1)</f>
        <v>1</v>
      </c>
      <c r="N98" s="170" t="str">
        <f>IFERROR(VLOOKUP(tab_MP[[#This Row],[mp_gegenstand]],tab_GEGENSTAND[],4,FALSE),"")</f>
        <v/>
      </c>
      <c r="O98" s="171" t="str">
        <f>IF(tab_MP[[#This Row],[ID_geg]]=1,"tab_System[Kategorie]",IF(tab_MP[[#This Row],[ID_geg]]=2,"tab_Werkzeug[Kategorie]",IF(tab_MP[[#This Row],[ID_geg]]=3,"tab_Dienst[Kategorie]",IF(tab_MP[[#This Row],[ID_geg]]=4,"tab_WuP[Kategorie]",""))))</f>
        <v/>
      </c>
      <c r="P9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8" s="171" t="str">
        <f>IF(AND(tab_MP[[#This Row],[ID_geg]]=1,tab_MP[[#This Row],[ID_kat]]=1),"tab_Serverkomponenten[Subkategorie]",IF(AND(tab_MP[[#This Row],[ID_geg]]=1,tab_MP[[#This Row],[ID_kat]]=4),"tab_Projektraum[Subkategorie]",""))</f>
        <v/>
      </c>
      <c r="R98" s="171" t="str">
        <f>IFERROR(IF(AND(tab_MP[[#This Row],[ID_geg]]=1,tab_MP[[#This Row],[ID_kat]]=1),VLOOKUP(tab_MP[[#This Row],[mp_subkategorie]],tab_Serverkomponenten[],2,FALSE),IF(AND(tab_MP[[#This Row],[ID_geg]]=1,tab_MP[[#This Row],[ID_kat]]=4),VLOOKUP(tab_MP[[#This Row],[mp_subkategorie]],tab_Projektraum[],2,FALSE),"")),0)</f>
        <v/>
      </c>
      <c r="S98" s="158" t="str">
        <f>IFERROR(VLOOKUP(tab_MP[[#This Row],[mp_ort]],tab_ORT[],2,FALSE),"")</f>
        <v/>
      </c>
      <c r="T98" s="158">
        <f>COUNTIFS($S$3:$S98,$S98,$S$3:$S98,"&gt;0")</f>
        <v>0</v>
      </c>
      <c r="U98" s="159">
        <f>COUNTIFS(tab_MP[ID_ort],tab_MP[[#This Row],[ID_ort]],tab_MP[ID_ort],"&gt;0")</f>
        <v>0</v>
      </c>
    </row>
    <row r="99" spans="1:21" ht="64.2" hidden="1" customHeight="1" x14ac:dyDescent="0.3">
      <c r="A99" s="90">
        <f t="shared" si="2"/>
        <v>97</v>
      </c>
      <c r="B99" s="201"/>
      <c r="C99" s="202"/>
      <c r="D99" s="202"/>
      <c r="E99" s="202"/>
      <c r="F99" s="203"/>
      <c r="G99" s="180"/>
      <c r="H99" s="208"/>
      <c r="I99" s="209"/>
      <c r="J99" s="103"/>
      <c r="K99" s="104" t="str">
        <f>IF(tab_MP[[#This Row],[prf_mp_janein]]="ja",tab_MP[[#This Row],[mp_zuw]],IF(tab_MP[[#This Row],[prf_mp_janein]]="nein",0,IF(tab_MP[[#This Row],[prf_mp_janein]]="teilweise",-1,"")))</f>
        <v/>
      </c>
      <c r="L99" s="110"/>
      <c r="M99" s="109" t="b">
        <f>AND(OR(tab_MP[[#This Row],[mp_zuw]]="",AND(tab_MP[[#This Row],[mp_zuw]]&lt;&gt;"",tab_MP[[#This Row],[prf_mp_janein]]&lt;&gt;"")),tab_MP[[#This Row],[prf_mp_ges]]&lt;&gt;-1)</f>
        <v>1</v>
      </c>
      <c r="N99" s="170" t="str">
        <f>IFERROR(VLOOKUP(tab_MP[[#This Row],[mp_gegenstand]],tab_GEGENSTAND[],4,FALSE),"")</f>
        <v/>
      </c>
      <c r="O99" s="171" t="str">
        <f>IF(tab_MP[[#This Row],[ID_geg]]=1,"tab_System[Kategorie]",IF(tab_MP[[#This Row],[ID_geg]]=2,"tab_Werkzeug[Kategorie]",IF(tab_MP[[#This Row],[ID_geg]]=3,"tab_Dienst[Kategorie]",IF(tab_MP[[#This Row],[ID_geg]]=4,"tab_WuP[Kategorie]",""))))</f>
        <v/>
      </c>
      <c r="P9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99" s="171" t="str">
        <f>IF(AND(tab_MP[[#This Row],[ID_geg]]=1,tab_MP[[#This Row],[ID_kat]]=1),"tab_Serverkomponenten[Subkategorie]",IF(AND(tab_MP[[#This Row],[ID_geg]]=1,tab_MP[[#This Row],[ID_kat]]=4),"tab_Projektraum[Subkategorie]",""))</f>
        <v/>
      </c>
      <c r="R99" s="171" t="str">
        <f>IFERROR(IF(AND(tab_MP[[#This Row],[ID_geg]]=1,tab_MP[[#This Row],[ID_kat]]=1),VLOOKUP(tab_MP[[#This Row],[mp_subkategorie]],tab_Serverkomponenten[],2,FALSE),IF(AND(tab_MP[[#This Row],[ID_geg]]=1,tab_MP[[#This Row],[ID_kat]]=4),VLOOKUP(tab_MP[[#This Row],[mp_subkategorie]],tab_Projektraum[],2,FALSE),"")),0)</f>
        <v/>
      </c>
      <c r="S99" s="158" t="str">
        <f>IFERROR(VLOOKUP(tab_MP[[#This Row],[mp_ort]],tab_ORT[],2,FALSE),"")</f>
        <v/>
      </c>
      <c r="T99" s="158">
        <f>COUNTIFS($S$3:$S99,$S99,$S$3:$S99,"&gt;0")</f>
        <v>0</v>
      </c>
      <c r="U99" s="159">
        <f>COUNTIFS(tab_MP[ID_ort],tab_MP[[#This Row],[ID_ort]],tab_MP[ID_ort],"&gt;0")</f>
        <v>0</v>
      </c>
    </row>
    <row r="100" spans="1:21" ht="64.2" hidden="1" customHeight="1" x14ac:dyDescent="0.3">
      <c r="A100" s="90">
        <f t="shared" si="2"/>
        <v>98</v>
      </c>
      <c r="B100" s="201"/>
      <c r="C100" s="202"/>
      <c r="D100" s="202"/>
      <c r="E100" s="202"/>
      <c r="F100" s="203"/>
      <c r="G100" s="180"/>
      <c r="H100" s="208"/>
      <c r="I100" s="209"/>
      <c r="J100" s="106"/>
      <c r="K100" s="107" t="str">
        <f>IF(tab_MP[[#This Row],[prf_mp_janein]]="ja",tab_MP[[#This Row],[mp_zuw]],IF(tab_MP[[#This Row],[prf_mp_janein]]="nein",0,IF(tab_MP[[#This Row],[prf_mp_janein]]="teilweise",-1,"")))</f>
        <v/>
      </c>
      <c r="L100" s="110"/>
      <c r="M100" s="108" t="b">
        <f>AND(OR(tab_MP[[#This Row],[mp_zuw]]="",AND(tab_MP[[#This Row],[mp_zuw]]&lt;&gt;"",tab_MP[[#This Row],[prf_mp_janein]]&lt;&gt;"")),tab_MP[[#This Row],[prf_mp_ges]]&lt;&gt;-1)</f>
        <v>1</v>
      </c>
      <c r="N100" s="170" t="str">
        <f>IFERROR(VLOOKUP(tab_MP[[#This Row],[mp_gegenstand]],tab_GEGENSTAND[],4,FALSE),"")</f>
        <v/>
      </c>
      <c r="O100" s="171" t="str">
        <f>IF(tab_MP[[#This Row],[ID_geg]]=1,"tab_System[Kategorie]",IF(tab_MP[[#This Row],[ID_geg]]=2,"tab_Werkzeug[Kategorie]",IF(tab_MP[[#This Row],[ID_geg]]=3,"tab_Dienst[Kategorie]",IF(tab_MP[[#This Row],[ID_geg]]=4,"tab_WuP[Kategorie]",""))))</f>
        <v/>
      </c>
      <c r="P10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0" s="171" t="str">
        <f>IF(AND(tab_MP[[#This Row],[ID_geg]]=1,tab_MP[[#This Row],[ID_kat]]=1),"tab_Serverkomponenten[Subkategorie]",IF(AND(tab_MP[[#This Row],[ID_geg]]=1,tab_MP[[#This Row],[ID_kat]]=4),"tab_Projektraum[Subkategorie]",""))</f>
        <v/>
      </c>
      <c r="R100" s="171" t="str">
        <f>IFERROR(IF(AND(tab_MP[[#This Row],[ID_geg]]=1,tab_MP[[#This Row],[ID_kat]]=1),VLOOKUP(tab_MP[[#This Row],[mp_subkategorie]],tab_Serverkomponenten[],2,FALSE),IF(AND(tab_MP[[#This Row],[ID_geg]]=1,tab_MP[[#This Row],[ID_kat]]=4),VLOOKUP(tab_MP[[#This Row],[mp_subkategorie]],tab_Projektraum[],2,FALSE),"")),0)</f>
        <v/>
      </c>
      <c r="S100" s="158" t="str">
        <f>IFERROR(VLOOKUP(tab_MP[[#This Row],[mp_ort]],tab_ORT[],2,FALSE),"")</f>
        <v/>
      </c>
      <c r="T100" s="158">
        <f>COUNTIFS($S$3:$S100,$S100,$S$3:$S100,"&gt;0")</f>
        <v>0</v>
      </c>
      <c r="U100" s="159">
        <f>COUNTIFS(tab_MP[ID_ort],tab_MP[[#This Row],[ID_ort]],tab_MP[ID_ort],"&gt;0")</f>
        <v>0</v>
      </c>
    </row>
    <row r="101" spans="1:21" ht="64.2" hidden="1" customHeight="1" x14ac:dyDescent="0.3">
      <c r="A101" s="90">
        <f t="shared" si="2"/>
        <v>99</v>
      </c>
      <c r="B101" s="201"/>
      <c r="C101" s="202"/>
      <c r="D101" s="202"/>
      <c r="E101" s="202"/>
      <c r="F101" s="203"/>
      <c r="G101" s="180"/>
      <c r="H101" s="208"/>
      <c r="I101" s="209"/>
      <c r="J101" s="103"/>
      <c r="K101" s="104" t="str">
        <f>IF(tab_MP[[#This Row],[prf_mp_janein]]="ja",tab_MP[[#This Row],[mp_zuw]],IF(tab_MP[[#This Row],[prf_mp_janein]]="nein",0,IF(tab_MP[[#This Row],[prf_mp_janein]]="teilweise",-1,"")))</f>
        <v/>
      </c>
      <c r="L101" s="110"/>
      <c r="M101" s="109" t="b">
        <f>AND(OR(tab_MP[[#This Row],[mp_zuw]]="",AND(tab_MP[[#This Row],[mp_zuw]]&lt;&gt;"",tab_MP[[#This Row],[prf_mp_janein]]&lt;&gt;"")),tab_MP[[#This Row],[prf_mp_ges]]&lt;&gt;-1)</f>
        <v>1</v>
      </c>
      <c r="N101" s="170" t="str">
        <f>IFERROR(VLOOKUP(tab_MP[[#This Row],[mp_gegenstand]],tab_GEGENSTAND[],4,FALSE),"")</f>
        <v/>
      </c>
      <c r="O101" s="171" t="str">
        <f>IF(tab_MP[[#This Row],[ID_geg]]=1,"tab_System[Kategorie]",IF(tab_MP[[#This Row],[ID_geg]]=2,"tab_Werkzeug[Kategorie]",IF(tab_MP[[#This Row],[ID_geg]]=3,"tab_Dienst[Kategorie]",IF(tab_MP[[#This Row],[ID_geg]]=4,"tab_WuP[Kategorie]",""))))</f>
        <v/>
      </c>
      <c r="P10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1" s="171" t="str">
        <f>IF(AND(tab_MP[[#This Row],[ID_geg]]=1,tab_MP[[#This Row],[ID_kat]]=1),"tab_Serverkomponenten[Subkategorie]",IF(AND(tab_MP[[#This Row],[ID_geg]]=1,tab_MP[[#This Row],[ID_kat]]=4),"tab_Projektraum[Subkategorie]",""))</f>
        <v/>
      </c>
      <c r="R101" s="171" t="str">
        <f>IFERROR(IF(AND(tab_MP[[#This Row],[ID_geg]]=1,tab_MP[[#This Row],[ID_kat]]=1),VLOOKUP(tab_MP[[#This Row],[mp_subkategorie]],tab_Serverkomponenten[],2,FALSE),IF(AND(tab_MP[[#This Row],[ID_geg]]=1,tab_MP[[#This Row],[ID_kat]]=4),VLOOKUP(tab_MP[[#This Row],[mp_subkategorie]],tab_Projektraum[],2,FALSE),"")),0)</f>
        <v/>
      </c>
      <c r="S101" s="158" t="str">
        <f>IFERROR(VLOOKUP(tab_MP[[#This Row],[mp_ort]],tab_ORT[],2,FALSE),"")</f>
        <v/>
      </c>
      <c r="T101" s="158">
        <f>COUNTIFS($S$3:$S101,$S101,$S$3:$S101,"&gt;0")</f>
        <v>0</v>
      </c>
      <c r="U101" s="159">
        <f>COUNTIFS(tab_MP[ID_ort],tab_MP[[#This Row],[ID_ort]],tab_MP[ID_ort],"&gt;0")</f>
        <v>0</v>
      </c>
    </row>
    <row r="102" spans="1:21" ht="64.2" hidden="1" customHeight="1" x14ac:dyDescent="0.3">
      <c r="A102" s="90">
        <f t="shared" si="2"/>
        <v>100</v>
      </c>
      <c r="B102" s="201"/>
      <c r="C102" s="202"/>
      <c r="D102" s="202"/>
      <c r="E102" s="202"/>
      <c r="F102" s="203"/>
      <c r="G102" s="180"/>
      <c r="H102" s="208"/>
      <c r="I102" s="209"/>
      <c r="J102" s="106"/>
      <c r="K102" s="107" t="str">
        <f>IF(tab_MP[[#This Row],[prf_mp_janein]]="ja",tab_MP[[#This Row],[mp_zuw]],IF(tab_MP[[#This Row],[prf_mp_janein]]="nein",0,IF(tab_MP[[#This Row],[prf_mp_janein]]="teilweise",-1,"")))</f>
        <v/>
      </c>
      <c r="L102" s="110"/>
      <c r="M102" s="108" t="b">
        <f>AND(OR(tab_MP[[#This Row],[mp_zuw]]="",AND(tab_MP[[#This Row],[mp_zuw]]&lt;&gt;"",tab_MP[[#This Row],[prf_mp_janein]]&lt;&gt;"")),tab_MP[[#This Row],[prf_mp_ges]]&lt;&gt;-1)</f>
        <v>1</v>
      </c>
      <c r="N102" s="170" t="str">
        <f>IFERROR(VLOOKUP(tab_MP[[#This Row],[mp_gegenstand]],tab_GEGENSTAND[],4,FALSE),"")</f>
        <v/>
      </c>
      <c r="O102" s="171" t="str">
        <f>IF(tab_MP[[#This Row],[ID_geg]]=1,"tab_System[Kategorie]",IF(tab_MP[[#This Row],[ID_geg]]=2,"tab_Werkzeug[Kategorie]",IF(tab_MP[[#This Row],[ID_geg]]=3,"tab_Dienst[Kategorie]",IF(tab_MP[[#This Row],[ID_geg]]=4,"tab_WuP[Kategorie]",""))))</f>
        <v/>
      </c>
      <c r="P10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2" s="171" t="str">
        <f>IF(AND(tab_MP[[#This Row],[ID_geg]]=1,tab_MP[[#This Row],[ID_kat]]=1),"tab_Serverkomponenten[Subkategorie]",IF(AND(tab_MP[[#This Row],[ID_geg]]=1,tab_MP[[#This Row],[ID_kat]]=4),"tab_Projektraum[Subkategorie]",""))</f>
        <v/>
      </c>
      <c r="R102" s="171" t="str">
        <f>IFERROR(IF(AND(tab_MP[[#This Row],[ID_geg]]=1,tab_MP[[#This Row],[ID_kat]]=1),VLOOKUP(tab_MP[[#This Row],[mp_subkategorie]],tab_Serverkomponenten[],2,FALSE),IF(AND(tab_MP[[#This Row],[ID_geg]]=1,tab_MP[[#This Row],[ID_kat]]=4),VLOOKUP(tab_MP[[#This Row],[mp_subkategorie]],tab_Projektraum[],2,FALSE),"")),0)</f>
        <v/>
      </c>
      <c r="S102" s="158" t="str">
        <f>IFERROR(VLOOKUP(tab_MP[[#This Row],[mp_ort]],tab_ORT[],2,FALSE),"")</f>
        <v/>
      </c>
      <c r="T102" s="158">
        <f>COUNTIFS($S$3:$S102,$S102,$S$3:$S102,"&gt;0")</f>
        <v>0</v>
      </c>
      <c r="U102" s="159">
        <f>COUNTIFS(tab_MP[ID_ort],tab_MP[[#This Row],[ID_ort]],tab_MP[ID_ort],"&gt;0")</f>
        <v>0</v>
      </c>
    </row>
    <row r="103" spans="1:21" ht="64.2" hidden="1" customHeight="1" x14ac:dyDescent="0.3">
      <c r="A103" s="90">
        <f t="shared" si="2"/>
        <v>101</v>
      </c>
      <c r="B103" s="201"/>
      <c r="C103" s="202"/>
      <c r="D103" s="202"/>
      <c r="E103" s="202"/>
      <c r="F103" s="203"/>
      <c r="G103" s="180"/>
      <c r="H103" s="208"/>
      <c r="I103" s="209"/>
      <c r="J103" s="103"/>
      <c r="K103" s="104" t="str">
        <f>IF(tab_MP[[#This Row],[prf_mp_janein]]="ja",tab_MP[[#This Row],[mp_zuw]],IF(tab_MP[[#This Row],[prf_mp_janein]]="nein",0,IF(tab_MP[[#This Row],[prf_mp_janein]]="teilweise",-1,"")))</f>
        <v/>
      </c>
      <c r="L103" s="110"/>
      <c r="M103" s="109" t="b">
        <f>AND(OR(tab_MP[[#This Row],[mp_zuw]]="",AND(tab_MP[[#This Row],[mp_zuw]]&lt;&gt;"",tab_MP[[#This Row],[prf_mp_janein]]&lt;&gt;"")),tab_MP[[#This Row],[prf_mp_ges]]&lt;&gt;-1)</f>
        <v>1</v>
      </c>
      <c r="N103" s="170" t="str">
        <f>IFERROR(VLOOKUP(tab_MP[[#This Row],[mp_gegenstand]],tab_GEGENSTAND[],4,FALSE),"")</f>
        <v/>
      </c>
      <c r="O103" s="171" t="str">
        <f>IF(tab_MP[[#This Row],[ID_geg]]=1,"tab_System[Kategorie]",IF(tab_MP[[#This Row],[ID_geg]]=2,"tab_Werkzeug[Kategorie]",IF(tab_MP[[#This Row],[ID_geg]]=3,"tab_Dienst[Kategorie]",IF(tab_MP[[#This Row],[ID_geg]]=4,"tab_WuP[Kategorie]",""))))</f>
        <v/>
      </c>
      <c r="P10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3" s="171" t="str">
        <f>IF(AND(tab_MP[[#This Row],[ID_geg]]=1,tab_MP[[#This Row],[ID_kat]]=1),"tab_Serverkomponenten[Subkategorie]",IF(AND(tab_MP[[#This Row],[ID_geg]]=1,tab_MP[[#This Row],[ID_kat]]=4),"tab_Projektraum[Subkategorie]",""))</f>
        <v/>
      </c>
      <c r="R103" s="171" t="str">
        <f>IFERROR(IF(AND(tab_MP[[#This Row],[ID_geg]]=1,tab_MP[[#This Row],[ID_kat]]=1),VLOOKUP(tab_MP[[#This Row],[mp_subkategorie]],tab_Serverkomponenten[],2,FALSE),IF(AND(tab_MP[[#This Row],[ID_geg]]=1,tab_MP[[#This Row],[ID_kat]]=4),VLOOKUP(tab_MP[[#This Row],[mp_subkategorie]],tab_Projektraum[],2,FALSE),"")),0)</f>
        <v/>
      </c>
      <c r="S103" s="158" t="str">
        <f>IFERROR(VLOOKUP(tab_MP[[#This Row],[mp_ort]],tab_ORT[],2,FALSE),"")</f>
        <v/>
      </c>
      <c r="T103" s="158">
        <f>COUNTIFS($S$3:$S103,$S103,$S$3:$S103,"&gt;0")</f>
        <v>0</v>
      </c>
      <c r="U103" s="159">
        <f>COUNTIFS(tab_MP[ID_ort],tab_MP[[#This Row],[ID_ort]],tab_MP[ID_ort],"&gt;0")</f>
        <v>0</v>
      </c>
    </row>
    <row r="104" spans="1:21" ht="64.2" hidden="1" customHeight="1" x14ac:dyDescent="0.3">
      <c r="A104" s="90">
        <f t="shared" si="2"/>
        <v>102</v>
      </c>
      <c r="B104" s="201"/>
      <c r="C104" s="202"/>
      <c r="D104" s="202"/>
      <c r="E104" s="202"/>
      <c r="F104" s="203"/>
      <c r="G104" s="180"/>
      <c r="H104" s="208"/>
      <c r="I104" s="209"/>
      <c r="J104" s="106"/>
      <c r="K104" s="107" t="str">
        <f>IF(tab_MP[[#This Row],[prf_mp_janein]]="ja",tab_MP[[#This Row],[mp_zuw]],IF(tab_MP[[#This Row],[prf_mp_janein]]="nein",0,IF(tab_MP[[#This Row],[prf_mp_janein]]="teilweise",-1,"")))</f>
        <v/>
      </c>
      <c r="L104" s="110"/>
      <c r="M104" s="108" t="b">
        <f>AND(OR(tab_MP[[#This Row],[mp_zuw]]="",AND(tab_MP[[#This Row],[mp_zuw]]&lt;&gt;"",tab_MP[[#This Row],[prf_mp_janein]]&lt;&gt;"")),tab_MP[[#This Row],[prf_mp_ges]]&lt;&gt;-1)</f>
        <v>1</v>
      </c>
      <c r="N104" s="170" t="str">
        <f>IFERROR(VLOOKUP(tab_MP[[#This Row],[mp_gegenstand]],tab_GEGENSTAND[],4,FALSE),"")</f>
        <v/>
      </c>
      <c r="O104" s="171" t="str">
        <f>IF(tab_MP[[#This Row],[ID_geg]]=1,"tab_System[Kategorie]",IF(tab_MP[[#This Row],[ID_geg]]=2,"tab_Werkzeug[Kategorie]",IF(tab_MP[[#This Row],[ID_geg]]=3,"tab_Dienst[Kategorie]",IF(tab_MP[[#This Row],[ID_geg]]=4,"tab_WuP[Kategorie]",""))))</f>
        <v/>
      </c>
      <c r="P10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4" s="171" t="str">
        <f>IF(AND(tab_MP[[#This Row],[ID_geg]]=1,tab_MP[[#This Row],[ID_kat]]=1),"tab_Serverkomponenten[Subkategorie]",IF(AND(tab_MP[[#This Row],[ID_geg]]=1,tab_MP[[#This Row],[ID_kat]]=4),"tab_Projektraum[Subkategorie]",""))</f>
        <v/>
      </c>
      <c r="R104" s="171" t="str">
        <f>IFERROR(IF(AND(tab_MP[[#This Row],[ID_geg]]=1,tab_MP[[#This Row],[ID_kat]]=1),VLOOKUP(tab_MP[[#This Row],[mp_subkategorie]],tab_Serverkomponenten[],2,FALSE),IF(AND(tab_MP[[#This Row],[ID_geg]]=1,tab_MP[[#This Row],[ID_kat]]=4),VLOOKUP(tab_MP[[#This Row],[mp_subkategorie]],tab_Projektraum[],2,FALSE),"")),0)</f>
        <v/>
      </c>
      <c r="S104" s="158" t="str">
        <f>IFERROR(VLOOKUP(tab_MP[[#This Row],[mp_ort]],tab_ORT[],2,FALSE),"")</f>
        <v/>
      </c>
      <c r="T104" s="158">
        <f>COUNTIFS($S$3:$S104,$S104,$S$3:$S104,"&gt;0")</f>
        <v>0</v>
      </c>
      <c r="U104" s="159">
        <f>COUNTIFS(tab_MP[ID_ort],tab_MP[[#This Row],[ID_ort]],tab_MP[ID_ort],"&gt;0")</f>
        <v>0</v>
      </c>
    </row>
    <row r="105" spans="1:21" ht="64.2" hidden="1" customHeight="1" x14ac:dyDescent="0.3">
      <c r="A105" s="90">
        <f t="shared" si="2"/>
        <v>103</v>
      </c>
      <c r="B105" s="201"/>
      <c r="C105" s="202"/>
      <c r="D105" s="202"/>
      <c r="E105" s="202"/>
      <c r="F105" s="203"/>
      <c r="G105" s="180"/>
      <c r="H105" s="208"/>
      <c r="I105" s="209"/>
      <c r="J105" s="103"/>
      <c r="K105" s="104" t="str">
        <f>IF(tab_MP[[#This Row],[prf_mp_janein]]="ja",tab_MP[[#This Row],[mp_zuw]],IF(tab_MP[[#This Row],[prf_mp_janein]]="nein",0,IF(tab_MP[[#This Row],[prf_mp_janein]]="teilweise",-1,"")))</f>
        <v/>
      </c>
      <c r="L105" s="110"/>
      <c r="M105" s="109" t="b">
        <f>AND(OR(tab_MP[[#This Row],[mp_zuw]]="",AND(tab_MP[[#This Row],[mp_zuw]]&lt;&gt;"",tab_MP[[#This Row],[prf_mp_janein]]&lt;&gt;"")),tab_MP[[#This Row],[prf_mp_ges]]&lt;&gt;-1)</f>
        <v>1</v>
      </c>
      <c r="N105" s="170" t="str">
        <f>IFERROR(VLOOKUP(tab_MP[[#This Row],[mp_gegenstand]],tab_GEGENSTAND[],4,FALSE),"")</f>
        <v/>
      </c>
      <c r="O105" s="171" t="str">
        <f>IF(tab_MP[[#This Row],[ID_geg]]=1,"tab_System[Kategorie]",IF(tab_MP[[#This Row],[ID_geg]]=2,"tab_Werkzeug[Kategorie]",IF(tab_MP[[#This Row],[ID_geg]]=3,"tab_Dienst[Kategorie]",IF(tab_MP[[#This Row],[ID_geg]]=4,"tab_WuP[Kategorie]",""))))</f>
        <v/>
      </c>
      <c r="P10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5" s="171" t="str">
        <f>IF(AND(tab_MP[[#This Row],[ID_geg]]=1,tab_MP[[#This Row],[ID_kat]]=1),"tab_Serverkomponenten[Subkategorie]",IF(AND(tab_MP[[#This Row],[ID_geg]]=1,tab_MP[[#This Row],[ID_kat]]=4),"tab_Projektraum[Subkategorie]",""))</f>
        <v/>
      </c>
      <c r="R105" s="171" t="str">
        <f>IFERROR(IF(AND(tab_MP[[#This Row],[ID_geg]]=1,tab_MP[[#This Row],[ID_kat]]=1),VLOOKUP(tab_MP[[#This Row],[mp_subkategorie]],tab_Serverkomponenten[],2,FALSE),IF(AND(tab_MP[[#This Row],[ID_geg]]=1,tab_MP[[#This Row],[ID_kat]]=4),VLOOKUP(tab_MP[[#This Row],[mp_subkategorie]],tab_Projektraum[],2,FALSE),"")),0)</f>
        <v/>
      </c>
      <c r="S105" s="158" t="str">
        <f>IFERROR(VLOOKUP(tab_MP[[#This Row],[mp_ort]],tab_ORT[],2,FALSE),"")</f>
        <v/>
      </c>
      <c r="T105" s="158">
        <f>COUNTIFS($S$3:$S105,$S105,$S$3:$S105,"&gt;0")</f>
        <v>0</v>
      </c>
      <c r="U105" s="159">
        <f>COUNTIFS(tab_MP[ID_ort],tab_MP[[#This Row],[ID_ort]],tab_MP[ID_ort],"&gt;0")</f>
        <v>0</v>
      </c>
    </row>
    <row r="106" spans="1:21" ht="64.2" hidden="1" customHeight="1" x14ac:dyDescent="0.3">
      <c r="A106" s="90">
        <f t="shared" si="2"/>
        <v>104</v>
      </c>
      <c r="B106" s="201"/>
      <c r="C106" s="202"/>
      <c r="D106" s="202"/>
      <c r="E106" s="202"/>
      <c r="F106" s="203"/>
      <c r="G106" s="180"/>
      <c r="H106" s="208"/>
      <c r="I106" s="209"/>
      <c r="J106" s="106"/>
      <c r="K106" s="107" t="str">
        <f>IF(tab_MP[[#This Row],[prf_mp_janein]]="ja",tab_MP[[#This Row],[mp_zuw]],IF(tab_MP[[#This Row],[prf_mp_janein]]="nein",0,IF(tab_MP[[#This Row],[prf_mp_janein]]="teilweise",-1,"")))</f>
        <v/>
      </c>
      <c r="L106" s="110"/>
      <c r="M106" s="108" t="b">
        <f>AND(OR(tab_MP[[#This Row],[mp_zuw]]="",AND(tab_MP[[#This Row],[mp_zuw]]&lt;&gt;"",tab_MP[[#This Row],[prf_mp_janein]]&lt;&gt;"")),tab_MP[[#This Row],[prf_mp_ges]]&lt;&gt;-1)</f>
        <v>1</v>
      </c>
      <c r="N106" s="170" t="str">
        <f>IFERROR(VLOOKUP(tab_MP[[#This Row],[mp_gegenstand]],tab_GEGENSTAND[],4,FALSE),"")</f>
        <v/>
      </c>
      <c r="O106" s="171" t="str">
        <f>IF(tab_MP[[#This Row],[ID_geg]]=1,"tab_System[Kategorie]",IF(tab_MP[[#This Row],[ID_geg]]=2,"tab_Werkzeug[Kategorie]",IF(tab_MP[[#This Row],[ID_geg]]=3,"tab_Dienst[Kategorie]",IF(tab_MP[[#This Row],[ID_geg]]=4,"tab_WuP[Kategorie]",""))))</f>
        <v/>
      </c>
      <c r="P10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6" s="171" t="str">
        <f>IF(AND(tab_MP[[#This Row],[ID_geg]]=1,tab_MP[[#This Row],[ID_kat]]=1),"tab_Serverkomponenten[Subkategorie]",IF(AND(tab_MP[[#This Row],[ID_geg]]=1,tab_MP[[#This Row],[ID_kat]]=4),"tab_Projektraum[Subkategorie]",""))</f>
        <v/>
      </c>
      <c r="R106" s="171" t="str">
        <f>IFERROR(IF(AND(tab_MP[[#This Row],[ID_geg]]=1,tab_MP[[#This Row],[ID_kat]]=1),VLOOKUP(tab_MP[[#This Row],[mp_subkategorie]],tab_Serverkomponenten[],2,FALSE),IF(AND(tab_MP[[#This Row],[ID_geg]]=1,tab_MP[[#This Row],[ID_kat]]=4),VLOOKUP(tab_MP[[#This Row],[mp_subkategorie]],tab_Projektraum[],2,FALSE),"")),0)</f>
        <v/>
      </c>
      <c r="S106" s="158" t="str">
        <f>IFERROR(VLOOKUP(tab_MP[[#This Row],[mp_ort]],tab_ORT[],2,FALSE),"")</f>
        <v/>
      </c>
      <c r="T106" s="158">
        <f>COUNTIFS($S$3:$S106,$S106,$S$3:$S106,"&gt;0")</f>
        <v>0</v>
      </c>
      <c r="U106" s="159">
        <f>COUNTIFS(tab_MP[ID_ort],tab_MP[[#This Row],[ID_ort]],tab_MP[ID_ort],"&gt;0")</f>
        <v>0</v>
      </c>
    </row>
    <row r="107" spans="1:21" ht="64.2" hidden="1" customHeight="1" x14ac:dyDescent="0.3">
      <c r="A107" s="90">
        <f t="shared" si="2"/>
        <v>105</v>
      </c>
      <c r="B107" s="201"/>
      <c r="C107" s="202"/>
      <c r="D107" s="202"/>
      <c r="E107" s="202"/>
      <c r="F107" s="203"/>
      <c r="G107" s="180"/>
      <c r="H107" s="208"/>
      <c r="I107" s="209"/>
      <c r="J107" s="103"/>
      <c r="K107" s="104" t="str">
        <f>IF(tab_MP[[#This Row],[prf_mp_janein]]="ja",tab_MP[[#This Row],[mp_zuw]],IF(tab_MP[[#This Row],[prf_mp_janein]]="nein",0,IF(tab_MP[[#This Row],[prf_mp_janein]]="teilweise",-1,"")))</f>
        <v/>
      </c>
      <c r="L107" s="110"/>
      <c r="M107" s="109" t="b">
        <f>AND(OR(tab_MP[[#This Row],[mp_zuw]]="",AND(tab_MP[[#This Row],[mp_zuw]]&lt;&gt;"",tab_MP[[#This Row],[prf_mp_janein]]&lt;&gt;"")),tab_MP[[#This Row],[prf_mp_ges]]&lt;&gt;-1)</f>
        <v>1</v>
      </c>
      <c r="N107" s="170" t="str">
        <f>IFERROR(VLOOKUP(tab_MP[[#This Row],[mp_gegenstand]],tab_GEGENSTAND[],4,FALSE),"")</f>
        <v/>
      </c>
      <c r="O107" s="171" t="str">
        <f>IF(tab_MP[[#This Row],[ID_geg]]=1,"tab_System[Kategorie]",IF(tab_MP[[#This Row],[ID_geg]]=2,"tab_Werkzeug[Kategorie]",IF(tab_MP[[#This Row],[ID_geg]]=3,"tab_Dienst[Kategorie]",IF(tab_MP[[#This Row],[ID_geg]]=4,"tab_WuP[Kategorie]",""))))</f>
        <v/>
      </c>
      <c r="P10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7" s="171" t="str">
        <f>IF(AND(tab_MP[[#This Row],[ID_geg]]=1,tab_MP[[#This Row],[ID_kat]]=1),"tab_Serverkomponenten[Subkategorie]",IF(AND(tab_MP[[#This Row],[ID_geg]]=1,tab_MP[[#This Row],[ID_kat]]=4),"tab_Projektraum[Subkategorie]",""))</f>
        <v/>
      </c>
      <c r="R107" s="171" t="str">
        <f>IFERROR(IF(AND(tab_MP[[#This Row],[ID_geg]]=1,tab_MP[[#This Row],[ID_kat]]=1),VLOOKUP(tab_MP[[#This Row],[mp_subkategorie]],tab_Serverkomponenten[],2,FALSE),IF(AND(tab_MP[[#This Row],[ID_geg]]=1,tab_MP[[#This Row],[ID_kat]]=4),VLOOKUP(tab_MP[[#This Row],[mp_subkategorie]],tab_Projektraum[],2,FALSE),"")),0)</f>
        <v/>
      </c>
      <c r="S107" s="158" t="str">
        <f>IFERROR(VLOOKUP(tab_MP[[#This Row],[mp_ort]],tab_ORT[],2,FALSE),"")</f>
        <v/>
      </c>
      <c r="T107" s="158">
        <f>COUNTIFS($S$3:$S107,$S107,$S$3:$S107,"&gt;0")</f>
        <v>0</v>
      </c>
      <c r="U107" s="159">
        <f>COUNTIFS(tab_MP[ID_ort],tab_MP[[#This Row],[ID_ort]],tab_MP[ID_ort],"&gt;0")</f>
        <v>0</v>
      </c>
    </row>
    <row r="108" spans="1:21" ht="64.2" hidden="1" customHeight="1" x14ac:dyDescent="0.3">
      <c r="A108" s="90">
        <f t="shared" si="2"/>
        <v>106</v>
      </c>
      <c r="B108" s="201"/>
      <c r="C108" s="202"/>
      <c r="D108" s="202"/>
      <c r="E108" s="202"/>
      <c r="F108" s="203"/>
      <c r="G108" s="180"/>
      <c r="H108" s="208"/>
      <c r="I108" s="209"/>
      <c r="J108" s="106"/>
      <c r="K108" s="107" t="str">
        <f>IF(tab_MP[[#This Row],[prf_mp_janein]]="ja",tab_MP[[#This Row],[mp_zuw]],IF(tab_MP[[#This Row],[prf_mp_janein]]="nein",0,IF(tab_MP[[#This Row],[prf_mp_janein]]="teilweise",-1,"")))</f>
        <v/>
      </c>
      <c r="L108" s="110"/>
      <c r="M108" s="108" t="b">
        <f>AND(OR(tab_MP[[#This Row],[mp_zuw]]="",AND(tab_MP[[#This Row],[mp_zuw]]&lt;&gt;"",tab_MP[[#This Row],[prf_mp_janein]]&lt;&gt;"")),tab_MP[[#This Row],[prf_mp_ges]]&lt;&gt;-1)</f>
        <v>1</v>
      </c>
      <c r="N108" s="170" t="str">
        <f>IFERROR(VLOOKUP(tab_MP[[#This Row],[mp_gegenstand]],tab_GEGENSTAND[],4,FALSE),"")</f>
        <v/>
      </c>
      <c r="O108" s="171" t="str">
        <f>IF(tab_MP[[#This Row],[ID_geg]]=1,"tab_System[Kategorie]",IF(tab_MP[[#This Row],[ID_geg]]=2,"tab_Werkzeug[Kategorie]",IF(tab_MP[[#This Row],[ID_geg]]=3,"tab_Dienst[Kategorie]",IF(tab_MP[[#This Row],[ID_geg]]=4,"tab_WuP[Kategorie]",""))))</f>
        <v/>
      </c>
      <c r="P10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8" s="171" t="str">
        <f>IF(AND(tab_MP[[#This Row],[ID_geg]]=1,tab_MP[[#This Row],[ID_kat]]=1),"tab_Serverkomponenten[Subkategorie]",IF(AND(tab_MP[[#This Row],[ID_geg]]=1,tab_MP[[#This Row],[ID_kat]]=4),"tab_Projektraum[Subkategorie]",""))</f>
        <v/>
      </c>
      <c r="R108" s="171" t="str">
        <f>IFERROR(IF(AND(tab_MP[[#This Row],[ID_geg]]=1,tab_MP[[#This Row],[ID_kat]]=1),VLOOKUP(tab_MP[[#This Row],[mp_subkategorie]],tab_Serverkomponenten[],2,FALSE),IF(AND(tab_MP[[#This Row],[ID_geg]]=1,tab_MP[[#This Row],[ID_kat]]=4),VLOOKUP(tab_MP[[#This Row],[mp_subkategorie]],tab_Projektraum[],2,FALSE),"")),0)</f>
        <v/>
      </c>
      <c r="S108" s="158" t="str">
        <f>IFERROR(VLOOKUP(tab_MP[[#This Row],[mp_ort]],tab_ORT[],2,FALSE),"")</f>
        <v/>
      </c>
      <c r="T108" s="158">
        <f>COUNTIFS($S$3:$S108,$S108,$S$3:$S108,"&gt;0")</f>
        <v>0</v>
      </c>
      <c r="U108" s="159">
        <f>COUNTIFS(tab_MP[ID_ort],tab_MP[[#This Row],[ID_ort]],tab_MP[ID_ort],"&gt;0")</f>
        <v>0</v>
      </c>
    </row>
    <row r="109" spans="1:21" ht="64.2" hidden="1" customHeight="1" x14ac:dyDescent="0.3">
      <c r="A109" s="90">
        <f t="shared" si="2"/>
        <v>107</v>
      </c>
      <c r="B109" s="201"/>
      <c r="C109" s="202"/>
      <c r="D109" s="202"/>
      <c r="E109" s="202"/>
      <c r="F109" s="203"/>
      <c r="G109" s="180"/>
      <c r="H109" s="208"/>
      <c r="I109" s="209"/>
      <c r="J109" s="103"/>
      <c r="K109" s="104" t="str">
        <f>IF(tab_MP[[#This Row],[prf_mp_janein]]="ja",tab_MP[[#This Row],[mp_zuw]],IF(tab_MP[[#This Row],[prf_mp_janein]]="nein",0,IF(tab_MP[[#This Row],[prf_mp_janein]]="teilweise",-1,"")))</f>
        <v/>
      </c>
      <c r="L109" s="110"/>
      <c r="M109" s="109" t="b">
        <f>AND(OR(tab_MP[[#This Row],[mp_zuw]]="",AND(tab_MP[[#This Row],[mp_zuw]]&lt;&gt;"",tab_MP[[#This Row],[prf_mp_janein]]&lt;&gt;"")),tab_MP[[#This Row],[prf_mp_ges]]&lt;&gt;-1)</f>
        <v>1</v>
      </c>
      <c r="N109" s="170" t="str">
        <f>IFERROR(VLOOKUP(tab_MP[[#This Row],[mp_gegenstand]],tab_GEGENSTAND[],4,FALSE),"")</f>
        <v/>
      </c>
      <c r="O109" s="171" t="str">
        <f>IF(tab_MP[[#This Row],[ID_geg]]=1,"tab_System[Kategorie]",IF(tab_MP[[#This Row],[ID_geg]]=2,"tab_Werkzeug[Kategorie]",IF(tab_MP[[#This Row],[ID_geg]]=3,"tab_Dienst[Kategorie]",IF(tab_MP[[#This Row],[ID_geg]]=4,"tab_WuP[Kategorie]",""))))</f>
        <v/>
      </c>
      <c r="P10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09" s="171" t="str">
        <f>IF(AND(tab_MP[[#This Row],[ID_geg]]=1,tab_MP[[#This Row],[ID_kat]]=1),"tab_Serverkomponenten[Subkategorie]",IF(AND(tab_MP[[#This Row],[ID_geg]]=1,tab_MP[[#This Row],[ID_kat]]=4),"tab_Projektraum[Subkategorie]",""))</f>
        <v/>
      </c>
      <c r="R109" s="171" t="str">
        <f>IFERROR(IF(AND(tab_MP[[#This Row],[ID_geg]]=1,tab_MP[[#This Row],[ID_kat]]=1),VLOOKUP(tab_MP[[#This Row],[mp_subkategorie]],tab_Serverkomponenten[],2,FALSE),IF(AND(tab_MP[[#This Row],[ID_geg]]=1,tab_MP[[#This Row],[ID_kat]]=4),VLOOKUP(tab_MP[[#This Row],[mp_subkategorie]],tab_Projektraum[],2,FALSE),"")),0)</f>
        <v/>
      </c>
      <c r="S109" s="158" t="str">
        <f>IFERROR(VLOOKUP(tab_MP[[#This Row],[mp_ort]],tab_ORT[],2,FALSE),"")</f>
        <v/>
      </c>
      <c r="T109" s="158">
        <f>COUNTIFS($S$3:$S109,$S109,$S$3:$S109,"&gt;0")</f>
        <v>0</v>
      </c>
      <c r="U109" s="159">
        <f>COUNTIFS(tab_MP[ID_ort],tab_MP[[#This Row],[ID_ort]],tab_MP[ID_ort],"&gt;0")</f>
        <v>0</v>
      </c>
    </row>
    <row r="110" spans="1:21" ht="64.2" hidden="1" customHeight="1" x14ac:dyDescent="0.3">
      <c r="A110" s="90">
        <f t="shared" si="2"/>
        <v>108</v>
      </c>
      <c r="B110" s="201"/>
      <c r="C110" s="202"/>
      <c r="D110" s="202"/>
      <c r="E110" s="202"/>
      <c r="F110" s="203"/>
      <c r="G110" s="180"/>
      <c r="H110" s="208"/>
      <c r="I110" s="209"/>
      <c r="J110" s="106"/>
      <c r="K110" s="107" t="str">
        <f>IF(tab_MP[[#This Row],[prf_mp_janein]]="ja",tab_MP[[#This Row],[mp_zuw]],IF(tab_MP[[#This Row],[prf_mp_janein]]="nein",0,IF(tab_MP[[#This Row],[prf_mp_janein]]="teilweise",-1,"")))</f>
        <v/>
      </c>
      <c r="L110" s="110"/>
      <c r="M110" s="108" t="b">
        <f>AND(OR(tab_MP[[#This Row],[mp_zuw]]="",AND(tab_MP[[#This Row],[mp_zuw]]&lt;&gt;"",tab_MP[[#This Row],[prf_mp_janein]]&lt;&gt;"")),tab_MP[[#This Row],[prf_mp_ges]]&lt;&gt;-1)</f>
        <v>1</v>
      </c>
      <c r="N110" s="170" t="str">
        <f>IFERROR(VLOOKUP(tab_MP[[#This Row],[mp_gegenstand]],tab_GEGENSTAND[],4,FALSE),"")</f>
        <v/>
      </c>
      <c r="O110" s="171" t="str">
        <f>IF(tab_MP[[#This Row],[ID_geg]]=1,"tab_System[Kategorie]",IF(tab_MP[[#This Row],[ID_geg]]=2,"tab_Werkzeug[Kategorie]",IF(tab_MP[[#This Row],[ID_geg]]=3,"tab_Dienst[Kategorie]",IF(tab_MP[[#This Row],[ID_geg]]=4,"tab_WuP[Kategorie]",""))))</f>
        <v/>
      </c>
      <c r="P11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0" s="171" t="str">
        <f>IF(AND(tab_MP[[#This Row],[ID_geg]]=1,tab_MP[[#This Row],[ID_kat]]=1),"tab_Serverkomponenten[Subkategorie]",IF(AND(tab_MP[[#This Row],[ID_geg]]=1,tab_MP[[#This Row],[ID_kat]]=4),"tab_Projektraum[Subkategorie]",""))</f>
        <v/>
      </c>
      <c r="R110" s="171" t="str">
        <f>IFERROR(IF(AND(tab_MP[[#This Row],[ID_geg]]=1,tab_MP[[#This Row],[ID_kat]]=1),VLOOKUP(tab_MP[[#This Row],[mp_subkategorie]],tab_Serverkomponenten[],2,FALSE),IF(AND(tab_MP[[#This Row],[ID_geg]]=1,tab_MP[[#This Row],[ID_kat]]=4),VLOOKUP(tab_MP[[#This Row],[mp_subkategorie]],tab_Projektraum[],2,FALSE),"")),0)</f>
        <v/>
      </c>
      <c r="S110" s="158" t="str">
        <f>IFERROR(VLOOKUP(tab_MP[[#This Row],[mp_ort]],tab_ORT[],2,FALSE),"")</f>
        <v/>
      </c>
      <c r="T110" s="158">
        <f>COUNTIFS($S$3:$S110,$S110,$S$3:$S110,"&gt;0")</f>
        <v>0</v>
      </c>
      <c r="U110" s="159">
        <f>COUNTIFS(tab_MP[ID_ort],tab_MP[[#This Row],[ID_ort]],tab_MP[ID_ort],"&gt;0")</f>
        <v>0</v>
      </c>
    </row>
    <row r="111" spans="1:21" ht="64.2" hidden="1" customHeight="1" x14ac:dyDescent="0.3">
      <c r="A111" s="90">
        <f t="shared" si="2"/>
        <v>109</v>
      </c>
      <c r="B111" s="201"/>
      <c r="C111" s="202"/>
      <c r="D111" s="202"/>
      <c r="E111" s="202"/>
      <c r="F111" s="203"/>
      <c r="G111" s="180"/>
      <c r="H111" s="208"/>
      <c r="I111" s="209"/>
      <c r="J111" s="103"/>
      <c r="K111" s="104" t="str">
        <f>IF(tab_MP[[#This Row],[prf_mp_janein]]="ja",tab_MP[[#This Row],[mp_zuw]],IF(tab_MP[[#This Row],[prf_mp_janein]]="nein",0,IF(tab_MP[[#This Row],[prf_mp_janein]]="teilweise",-1,"")))</f>
        <v/>
      </c>
      <c r="L111" s="110"/>
      <c r="M111" s="109" t="b">
        <f>AND(OR(tab_MP[[#This Row],[mp_zuw]]="",AND(tab_MP[[#This Row],[mp_zuw]]&lt;&gt;"",tab_MP[[#This Row],[prf_mp_janein]]&lt;&gt;"")),tab_MP[[#This Row],[prf_mp_ges]]&lt;&gt;-1)</f>
        <v>1</v>
      </c>
      <c r="N111" s="170" t="str">
        <f>IFERROR(VLOOKUP(tab_MP[[#This Row],[mp_gegenstand]],tab_GEGENSTAND[],4,FALSE),"")</f>
        <v/>
      </c>
      <c r="O111" s="171" t="str">
        <f>IF(tab_MP[[#This Row],[ID_geg]]=1,"tab_System[Kategorie]",IF(tab_MP[[#This Row],[ID_geg]]=2,"tab_Werkzeug[Kategorie]",IF(tab_MP[[#This Row],[ID_geg]]=3,"tab_Dienst[Kategorie]",IF(tab_MP[[#This Row],[ID_geg]]=4,"tab_WuP[Kategorie]",""))))</f>
        <v/>
      </c>
      <c r="P11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1" s="171" t="str">
        <f>IF(AND(tab_MP[[#This Row],[ID_geg]]=1,tab_MP[[#This Row],[ID_kat]]=1),"tab_Serverkomponenten[Subkategorie]",IF(AND(tab_MP[[#This Row],[ID_geg]]=1,tab_MP[[#This Row],[ID_kat]]=4),"tab_Projektraum[Subkategorie]",""))</f>
        <v/>
      </c>
      <c r="R111" s="171" t="str">
        <f>IFERROR(IF(AND(tab_MP[[#This Row],[ID_geg]]=1,tab_MP[[#This Row],[ID_kat]]=1),VLOOKUP(tab_MP[[#This Row],[mp_subkategorie]],tab_Serverkomponenten[],2,FALSE),IF(AND(tab_MP[[#This Row],[ID_geg]]=1,tab_MP[[#This Row],[ID_kat]]=4),VLOOKUP(tab_MP[[#This Row],[mp_subkategorie]],tab_Projektraum[],2,FALSE),"")),0)</f>
        <v/>
      </c>
      <c r="S111" s="158" t="str">
        <f>IFERROR(VLOOKUP(tab_MP[[#This Row],[mp_ort]],tab_ORT[],2,FALSE),"")</f>
        <v/>
      </c>
      <c r="T111" s="158">
        <f>COUNTIFS($S$3:$S111,$S111,$S$3:$S111,"&gt;0")</f>
        <v>0</v>
      </c>
      <c r="U111" s="159">
        <f>COUNTIFS(tab_MP[ID_ort],tab_MP[[#This Row],[ID_ort]],tab_MP[ID_ort],"&gt;0")</f>
        <v>0</v>
      </c>
    </row>
    <row r="112" spans="1:21" ht="64.2" hidden="1" customHeight="1" x14ac:dyDescent="0.3">
      <c r="A112" s="90">
        <f t="shared" si="2"/>
        <v>110</v>
      </c>
      <c r="B112" s="201"/>
      <c r="C112" s="202"/>
      <c r="D112" s="202"/>
      <c r="E112" s="202"/>
      <c r="F112" s="203"/>
      <c r="G112" s="180"/>
      <c r="H112" s="208"/>
      <c r="I112" s="209"/>
      <c r="J112" s="106"/>
      <c r="K112" s="107" t="str">
        <f>IF(tab_MP[[#This Row],[prf_mp_janein]]="ja",tab_MP[[#This Row],[mp_zuw]],IF(tab_MP[[#This Row],[prf_mp_janein]]="nein",0,IF(tab_MP[[#This Row],[prf_mp_janein]]="teilweise",-1,"")))</f>
        <v/>
      </c>
      <c r="L112" s="110"/>
      <c r="M112" s="108" t="b">
        <f>AND(OR(tab_MP[[#This Row],[mp_zuw]]="",AND(tab_MP[[#This Row],[mp_zuw]]&lt;&gt;"",tab_MP[[#This Row],[prf_mp_janein]]&lt;&gt;"")),tab_MP[[#This Row],[prf_mp_ges]]&lt;&gt;-1)</f>
        <v>1</v>
      </c>
      <c r="N112" s="170" t="str">
        <f>IFERROR(VLOOKUP(tab_MP[[#This Row],[mp_gegenstand]],tab_GEGENSTAND[],4,FALSE),"")</f>
        <v/>
      </c>
      <c r="O112" s="171" t="str">
        <f>IF(tab_MP[[#This Row],[ID_geg]]=1,"tab_System[Kategorie]",IF(tab_MP[[#This Row],[ID_geg]]=2,"tab_Werkzeug[Kategorie]",IF(tab_MP[[#This Row],[ID_geg]]=3,"tab_Dienst[Kategorie]",IF(tab_MP[[#This Row],[ID_geg]]=4,"tab_WuP[Kategorie]",""))))</f>
        <v/>
      </c>
      <c r="P11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2" s="171" t="str">
        <f>IF(AND(tab_MP[[#This Row],[ID_geg]]=1,tab_MP[[#This Row],[ID_kat]]=1),"tab_Serverkomponenten[Subkategorie]",IF(AND(tab_MP[[#This Row],[ID_geg]]=1,tab_MP[[#This Row],[ID_kat]]=4),"tab_Projektraum[Subkategorie]",""))</f>
        <v/>
      </c>
      <c r="R112" s="171" t="str">
        <f>IFERROR(IF(AND(tab_MP[[#This Row],[ID_geg]]=1,tab_MP[[#This Row],[ID_kat]]=1),VLOOKUP(tab_MP[[#This Row],[mp_subkategorie]],tab_Serverkomponenten[],2,FALSE),IF(AND(tab_MP[[#This Row],[ID_geg]]=1,tab_MP[[#This Row],[ID_kat]]=4),VLOOKUP(tab_MP[[#This Row],[mp_subkategorie]],tab_Projektraum[],2,FALSE),"")),0)</f>
        <v/>
      </c>
      <c r="S112" s="158" t="str">
        <f>IFERROR(VLOOKUP(tab_MP[[#This Row],[mp_ort]],tab_ORT[],2,FALSE),"")</f>
        <v/>
      </c>
      <c r="T112" s="158">
        <f>COUNTIFS($S$3:$S112,$S112,$S$3:$S112,"&gt;0")</f>
        <v>0</v>
      </c>
      <c r="U112" s="159">
        <f>COUNTIFS(tab_MP[ID_ort],tab_MP[[#This Row],[ID_ort]],tab_MP[ID_ort],"&gt;0")</f>
        <v>0</v>
      </c>
    </row>
    <row r="113" spans="1:21" ht="64.2" hidden="1" customHeight="1" x14ac:dyDescent="0.3">
      <c r="A113" s="90">
        <f t="shared" si="2"/>
        <v>111</v>
      </c>
      <c r="B113" s="201"/>
      <c r="C113" s="202"/>
      <c r="D113" s="202"/>
      <c r="E113" s="202"/>
      <c r="F113" s="203"/>
      <c r="G113" s="180"/>
      <c r="H113" s="208"/>
      <c r="I113" s="209"/>
      <c r="J113" s="103"/>
      <c r="K113" s="104" t="str">
        <f>IF(tab_MP[[#This Row],[prf_mp_janein]]="ja",tab_MP[[#This Row],[mp_zuw]],IF(tab_MP[[#This Row],[prf_mp_janein]]="nein",0,IF(tab_MP[[#This Row],[prf_mp_janein]]="teilweise",-1,"")))</f>
        <v/>
      </c>
      <c r="L113" s="110"/>
      <c r="M113" s="109" t="b">
        <f>AND(OR(tab_MP[[#This Row],[mp_zuw]]="",AND(tab_MP[[#This Row],[mp_zuw]]&lt;&gt;"",tab_MP[[#This Row],[prf_mp_janein]]&lt;&gt;"")),tab_MP[[#This Row],[prf_mp_ges]]&lt;&gt;-1)</f>
        <v>1</v>
      </c>
      <c r="N113" s="170" t="str">
        <f>IFERROR(VLOOKUP(tab_MP[[#This Row],[mp_gegenstand]],tab_GEGENSTAND[],4,FALSE),"")</f>
        <v/>
      </c>
      <c r="O113" s="171" t="str">
        <f>IF(tab_MP[[#This Row],[ID_geg]]=1,"tab_System[Kategorie]",IF(tab_MP[[#This Row],[ID_geg]]=2,"tab_Werkzeug[Kategorie]",IF(tab_MP[[#This Row],[ID_geg]]=3,"tab_Dienst[Kategorie]",IF(tab_MP[[#This Row],[ID_geg]]=4,"tab_WuP[Kategorie]",""))))</f>
        <v/>
      </c>
      <c r="P11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3" s="171" t="str">
        <f>IF(AND(tab_MP[[#This Row],[ID_geg]]=1,tab_MP[[#This Row],[ID_kat]]=1),"tab_Serverkomponenten[Subkategorie]",IF(AND(tab_MP[[#This Row],[ID_geg]]=1,tab_MP[[#This Row],[ID_kat]]=4),"tab_Projektraum[Subkategorie]",""))</f>
        <v/>
      </c>
      <c r="R113" s="171" t="str">
        <f>IFERROR(IF(AND(tab_MP[[#This Row],[ID_geg]]=1,tab_MP[[#This Row],[ID_kat]]=1),VLOOKUP(tab_MP[[#This Row],[mp_subkategorie]],tab_Serverkomponenten[],2,FALSE),IF(AND(tab_MP[[#This Row],[ID_geg]]=1,tab_MP[[#This Row],[ID_kat]]=4),VLOOKUP(tab_MP[[#This Row],[mp_subkategorie]],tab_Projektraum[],2,FALSE),"")),0)</f>
        <v/>
      </c>
      <c r="S113" s="158" t="str">
        <f>IFERROR(VLOOKUP(tab_MP[[#This Row],[mp_ort]],tab_ORT[],2,FALSE),"")</f>
        <v/>
      </c>
      <c r="T113" s="158">
        <f>COUNTIFS($S$3:$S113,$S113,$S$3:$S113,"&gt;0")</f>
        <v>0</v>
      </c>
      <c r="U113" s="159">
        <f>COUNTIFS(tab_MP[ID_ort],tab_MP[[#This Row],[ID_ort]],tab_MP[ID_ort],"&gt;0")</f>
        <v>0</v>
      </c>
    </row>
    <row r="114" spans="1:21" ht="64.2" hidden="1" customHeight="1" x14ac:dyDescent="0.3">
      <c r="A114" s="90">
        <f t="shared" si="2"/>
        <v>112</v>
      </c>
      <c r="B114" s="201"/>
      <c r="C114" s="202"/>
      <c r="D114" s="202"/>
      <c r="E114" s="202"/>
      <c r="F114" s="203"/>
      <c r="G114" s="180"/>
      <c r="H114" s="208"/>
      <c r="I114" s="209"/>
      <c r="J114" s="106"/>
      <c r="K114" s="107" t="str">
        <f>IF(tab_MP[[#This Row],[prf_mp_janein]]="ja",tab_MP[[#This Row],[mp_zuw]],IF(tab_MP[[#This Row],[prf_mp_janein]]="nein",0,IF(tab_MP[[#This Row],[prf_mp_janein]]="teilweise",-1,"")))</f>
        <v/>
      </c>
      <c r="L114" s="110"/>
      <c r="M114" s="108" t="b">
        <f>AND(OR(tab_MP[[#This Row],[mp_zuw]]="",AND(tab_MP[[#This Row],[mp_zuw]]&lt;&gt;"",tab_MP[[#This Row],[prf_mp_janein]]&lt;&gt;"")),tab_MP[[#This Row],[prf_mp_ges]]&lt;&gt;-1)</f>
        <v>1</v>
      </c>
      <c r="N114" s="170" t="str">
        <f>IFERROR(VLOOKUP(tab_MP[[#This Row],[mp_gegenstand]],tab_GEGENSTAND[],4,FALSE),"")</f>
        <v/>
      </c>
      <c r="O114" s="171" t="str">
        <f>IF(tab_MP[[#This Row],[ID_geg]]=1,"tab_System[Kategorie]",IF(tab_MP[[#This Row],[ID_geg]]=2,"tab_Werkzeug[Kategorie]",IF(tab_MP[[#This Row],[ID_geg]]=3,"tab_Dienst[Kategorie]",IF(tab_MP[[#This Row],[ID_geg]]=4,"tab_WuP[Kategorie]",""))))</f>
        <v/>
      </c>
      <c r="P11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4" s="171" t="str">
        <f>IF(AND(tab_MP[[#This Row],[ID_geg]]=1,tab_MP[[#This Row],[ID_kat]]=1),"tab_Serverkomponenten[Subkategorie]",IF(AND(tab_MP[[#This Row],[ID_geg]]=1,tab_MP[[#This Row],[ID_kat]]=4),"tab_Projektraum[Subkategorie]",""))</f>
        <v/>
      </c>
      <c r="R114" s="171" t="str">
        <f>IFERROR(IF(AND(tab_MP[[#This Row],[ID_geg]]=1,tab_MP[[#This Row],[ID_kat]]=1),VLOOKUP(tab_MP[[#This Row],[mp_subkategorie]],tab_Serverkomponenten[],2,FALSE),IF(AND(tab_MP[[#This Row],[ID_geg]]=1,tab_MP[[#This Row],[ID_kat]]=4),VLOOKUP(tab_MP[[#This Row],[mp_subkategorie]],tab_Projektraum[],2,FALSE),"")),0)</f>
        <v/>
      </c>
      <c r="S114" s="158" t="str">
        <f>IFERROR(VLOOKUP(tab_MP[[#This Row],[mp_ort]],tab_ORT[],2,FALSE),"")</f>
        <v/>
      </c>
      <c r="T114" s="158">
        <f>COUNTIFS($S$3:$S114,$S114,$S$3:$S114,"&gt;0")</f>
        <v>0</v>
      </c>
      <c r="U114" s="159">
        <f>COUNTIFS(tab_MP[ID_ort],tab_MP[[#This Row],[ID_ort]],tab_MP[ID_ort],"&gt;0")</f>
        <v>0</v>
      </c>
    </row>
    <row r="115" spans="1:21" ht="64.2" hidden="1" customHeight="1" x14ac:dyDescent="0.3">
      <c r="A115" s="90">
        <f t="shared" si="2"/>
        <v>113</v>
      </c>
      <c r="B115" s="201"/>
      <c r="C115" s="202"/>
      <c r="D115" s="202"/>
      <c r="E115" s="202"/>
      <c r="F115" s="203"/>
      <c r="G115" s="180"/>
      <c r="H115" s="208"/>
      <c r="I115" s="209"/>
      <c r="J115" s="103"/>
      <c r="K115" s="104" t="str">
        <f>IF(tab_MP[[#This Row],[prf_mp_janein]]="ja",tab_MP[[#This Row],[mp_zuw]],IF(tab_MP[[#This Row],[prf_mp_janein]]="nein",0,IF(tab_MP[[#This Row],[prf_mp_janein]]="teilweise",-1,"")))</f>
        <v/>
      </c>
      <c r="L115" s="110"/>
      <c r="M115" s="109" t="b">
        <f>AND(OR(tab_MP[[#This Row],[mp_zuw]]="",AND(tab_MP[[#This Row],[mp_zuw]]&lt;&gt;"",tab_MP[[#This Row],[prf_mp_janein]]&lt;&gt;"")),tab_MP[[#This Row],[prf_mp_ges]]&lt;&gt;-1)</f>
        <v>1</v>
      </c>
      <c r="N115" s="170" t="str">
        <f>IFERROR(VLOOKUP(tab_MP[[#This Row],[mp_gegenstand]],tab_GEGENSTAND[],4,FALSE),"")</f>
        <v/>
      </c>
      <c r="O115" s="171" t="str">
        <f>IF(tab_MP[[#This Row],[ID_geg]]=1,"tab_System[Kategorie]",IF(tab_MP[[#This Row],[ID_geg]]=2,"tab_Werkzeug[Kategorie]",IF(tab_MP[[#This Row],[ID_geg]]=3,"tab_Dienst[Kategorie]",IF(tab_MP[[#This Row],[ID_geg]]=4,"tab_WuP[Kategorie]",""))))</f>
        <v/>
      </c>
      <c r="P11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5" s="171" t="str">
        <f>IF(AND(tab_MP[[#This Row],[ID_geg]]=1,tab_MP[[#This Row],[ID_kat]]=1),"tab_Serverkomponenten[Subkategorie]",IF(AND(tab_MP[[#This Row],[ID_geg]]=1,tab_MP[[#This Row],[ID_kat]]=4),"tab_Projektraum[Subkategorie]",""))</f>
        <v/>
      </c>
      <c r="R115" s="171" t="str">
        <f>IFERROR(IF(AND(tab_MP[[#This Row],[ID_geg]]=1,tab_MP[[#This Row],[ID_kat]]=1),VLOOKUP(tab_MP[[#This Row],[mp_subkategorie]],tab_Serverkomponenten[],2,FALSE),IF(AND(tab_MP[[#This Row],[ID_geg]]=1,tab_MP[[#This Row],[ID_kat]]=4),VLOOKUP(tab_MP[[#This Row],[mp_subkategorie]],tab_Projektraum[],2,FALSE),"")),0)</f>
        <v/>
      </c>
      <c r="S115" s="158" t="str">
        <f>IFERROR(VLOOKUP(tab_MP[[#This Row],[mp_ort]],tab_ORT[],2,FALSE),"")</f>
        <v/>
      </c>
      <c r="T115" s="158">
        <f>COUNTIFS($S$3:$S115,$S115,$S$3:$S115,"&gt;0")</f>
        <v>0</v>
      </c>
      <c r="U115" s="159">
        <f>COUNTIFS(tab_MP[ID_ort],tab_MP[[#This Row],[ID_ort]],tab_MP[ID_ort],"&gt;0")</f>
        <v>0</v>
      </c>
    </row>
    <row r="116" spans="1:21" ht="64.2" hidden="1" customHeight="1" x14ac:dyDescent="0.3">
      <c r="A116" s="90">
        <f t="shared" si="2"/>
        <v>114</v>
      </c>
      <c r="B116" s="201"/>
      <c r="C116" s="202"/>
      <c r="D116" s="202"/>
      <c r="E116" s="202"/>
      <c r="F116" s="203"/>
      <c r="G116" s="180"/>
      <c r="H116" s="208"/>
      <c r="I116" s="209"/>
      <c r="J116" s="106"/>
      <c r="K116" s="107" t="str">
        <f>IF(tab_MP[[#This Row],[prf_mp_janein]]="ja",tab_MP[[#This Row],[mp_zuw]],IF(tab_MP[[#This Row],[prf_mp_janein]]="nein",0,IF(tab_MP[[#This Row],[prf_mp_janein]]="teilweise",-1,"")))</f>
        <v/>
      </c>
      <c r="L116" s="110"/>
      <c r="M116" s="108" t="b">
        <f>AND(OR(tab_MP[[#This Row],[mp_zuw]]="",AND(tab_MP[[#This Row],[mp_zuw]]&lt;&gt;"",tab_MP[[#This Row],[prf_mp_janein]]&lt;&gt;"")),tab_MP[[#This Row],[prf_mp_ges]]&lt;&gt;-1)</f>
        <v>1</v>
      </c>
      <c r="N116" s="170" t="str">
        <f>IFERROR(VLOOKUP(tab_MP[[#This Row],[mp_gegenstand]],tab_GEGENSTAND[],4,FALSE),"")</f>
        <v/>
      </c>
      <c r="O116" s="171" t="str">
        <f>IF(tab_MP[[#This Row],[ID_geg]]=1,"tab_System[Kategorie]",IF(tab_MP[[#This Row],[ID_geg]]=2,"tab_Werkzeug[Kategorie]",IF(tab_MP[[#This Row],[ID_geg]]=3,"tab_Dienst[Kategorie]",IF(tab_MP[[#This Row],[ID_geg]]=4,"tab_WuP[Kategorie]",""))))</f>
        <v/>
      </c>
      <c r="P11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6" s="171" t="str">
        <f>IF(AND(tab_MP[[#This Row],[ID_geg]]=1,tab_MP[[#This Row],[ID_kat]]=1),"tab_Serverkomponenten[Subkategorie]",IF(AND(tab_MP[[#This Row],[ID_geg]]=1,tab_MP[[#This Row],[ID_kat]]=4),"tab_Projektraum[Subkategorie]",""))</f>
        <v/>
      </c>
      <c r="R116" s="171" t="str">
        <f>IFERROR(IF(AND(tab_MP[[#This Row],[ID_geg]]=1,tab_MP[[#This Row],[ID_kat]]=1),VLOOKUP(tab_MP[[#This Row],[mp_subkategorie]],tab_Serverkomponenten[],2,FALSE),IF(AND(tab_MP[[#This Row],[ID_geg]]=1,tab_MP[[#This Row],[ID_kat]]=4),VLOOKUP(tab_MP[[#This Row],[mp_subkategorie]],tab_Projektraum[],2,FALSE),"")),0)</f>
        <v/>
      </c>
      <c r="S116" s="158" t="str">
        <f>IFERROR(VLOOKUP(tab_MP[[#This Row],[mp_ort]],tab_ORT[],2,FALSE),"")</f>
        <v/>
      </c>
      <c r="T116" s="158">
        <f>COUNTIFS($S$3:$S116,$S116,$S$3:$S116,"&gt;0")</f>
        <v>0</v>
      </c>
      <c r="U116" s="159">
        <f>COUNTIFS(tab_MP[ID_ort],tab_MP[[#This Row],[ID_ort]],tab_MP[ID_ort],"&gt;0")</f>
        <v>0</v>
      </c>
    </row>
    <row r="117" spans="1:21" ht="64.2" hidden="1" customHeight="1" x14ac:dyDescent="0.3">
      <c r="A117" s="90">
        <f t="shared" si="2"/>
        <v>115</v>
      </c>
      <c r="B117" s="201"/>
      <c r="C117" s="202"/>
      <c r="D117" s="202"/>
      <c r="E117" s="202"/>
      <c r="F117" s="203"/>
      <c r="G117" s="180"/>
      <c r="H117" s="208"/>
      <c r="I117" s="209"/>
      <c r="J117" s="103"/>
      <c r="K117" s="104" t="str">
        <f>IF(tab_MP[[#This Row],[prf_mp_janein]]="ja",tab_MP[[#This Row],[mp_zuw]],IF(tab_MP[[#This Row],[prf_mp_janein]]="nein",0,IF(tab_MP[[#This Row],[prf_mp_janein]]="teilweise",-1,"")))</f>
        <v/>
      </c>
      <c r="L117" s="110"/>
      <c r="M117" s="109" t="b">
        <f>AND(OR(tab_MP[[#This Row],[mp_zuw]]="",AND(tab_MP[[#This Row],[mp_zuw]]&lt;&gt;"",tab_MP[[#This Row],[prf_mp_janein]]&lt;&gt;"")),tab_MP[[#This Row],[prf_mp_ges]]&lt;&gt;-1)</f>
        <v>1</v>
      </c>
      <c r="N117" s="170" t="str">
        <f>IFERROR(VLOOKUP(tab_MP[[#This Row],[mp_gegenstand]],tab_GEGENSTAND[],4,FALSE),"")</f>
        <v/>
      </c>
      <c r="O117" s="171" t="str">
        <f>IF(tab_MP[[#This Row],[ID_geg]]=1,"tab_System[Kategorie]",IF(tab_MP[[#This Row],[ID_geg]]=2,"tab_Werkzeug[Kategorie]",IF(tab_MP[[#This Row],[ID_geg]]=3,"tab_Dienst[Kategorie]",IF(tab_MP[[#This Row],[ID_geg]]=4,"tab_WuP[Kategorie]",""))))</f>
        <v/>
      </c>
      <c r="P11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7" s="171" t="str">
        <f>IF(AND(tab_MP[[#This Row],[ID_geg]]=1,tab_MP[[#This Row],[ID_kat]]=1),"tab_Serverkomponenten[Subkategorie]",IF(AND(tab_MP[[#This Row],[ID_geg]]=1,tab_MP[[#This Row],[ID_kat]]=4),"tab_Projektraum[Subkategorie]",""))</f>
        <v/>
      </c>
      <c r="R117" s="171" t="str">
        <f>IFERROR(IF(AND(tab_MP[[#This Row],[ID_geg]]=1,tab_MP[[#This Row],[ID_kat]]=1),VLOOKUP(tab_MP[[#This Row],[mp_subkategorie]],tab_Serverkomponenten[],2,FALSE),IF(AND(tab_MP[[#This Row],[ID_geg]]=1,tab_MP[[#This Row],[ID_kat]]=4),VLOOKUP(tab_MP[[#This Row],[mp_subkategorie]],tab_Projektraum[],2,FALSE),"")),0)</f>
        <v/>
      </c>
      <c r="S117" s="158" t="str">
        <f>IFERROR(VLOOKUP(tab_MP[[#This Row],[mp_ort]],tab_ORT[],2,FALSE),"")</f>
        <v/>
      </c>
      <c r="T117" s="158">
        <f>COUNTIFS($S$3:$S117,$S117,$S$3:$S117,"&gt;0")</f>
        <v>0</v>
      </c>
      <c r="U117" s="159">
        <f>COUNTIFS(tab_MP[ID_ort],tab_MP[[#This Row],[ID_ort]],tab_MP[ID_ort],"&gt;0")</f>
        <v>0</v>
      </c>
    </row>
    <row r="118" spans="1:21" ht="64.2" hidden="1" customHeight="1" x14ac:dyDescent="0.3">
      <c r="A118" s="90">
        <f t="shared" si="2"/>
        <v>116</v>
      </c>
      <c r="B118" s="201"/>
      <c r="C118" s="202"/>
      <c r="D118" s="202"/>
      <c r="E118" s="202"/>
      <c r="F118" s="203"/>
      <c r="G118" s="180"/>
      <c r="H118" s="208"/>
      <c r="I118" s="209"/>
      <c r="J118" s="106"/>
      <c r="K118" s="107" t="str">
        <f>IF(tab_MP[[#This Row],[prf_mp_janein]]="ja",tab_MP[[#This Row],[mp_zuw]],IF(tab_MP[[#This Row],[prf_mp_janein]]="nein",0,IF(tab_MP[[#This Row],[prf_mp_janein]]="teilweise",-1,"")))</f>
        <v/>
      </c>
      <c r="L118" s="110"/>
      <c r="M118" s="108" t="b">
        <f>AND(OR(tab_MP[[#This Row],[mp_zuw]]="",AND(tab_MP[[#This Row],[mp_zuw]]&lt;&gt;"",tab_MP[[#This Row],[prf_mp_janein]]&lt;&gt;"")),tab_MP[[#This Row],[prf_mp_ges]]&lt;&gt;-1)</f>
        <v>1</v>
      </c>
      <c r="N118" s="170" t="str">
        <f>IFERROR(VLOOKUP(tab_MP[[#This Row],[mp_gegenstand]],tab_GEGENSTAND[],4,FALSE),"")</f>
        <v/>
      </c>
      <c r="O118" s="171" t="str">
        <f>IF(tab_MP[[#This Row],[ID_geg]]=1,"tab_System[Kategorie]",IF(tab_MP[[#This Row],[ID_geg]]=2,"tab_Werkzeug[Kategorie]",IF(tab_MP[[#This Row],[ID_geg]]=3,"tab_Dienst[Kategorie]",IF(tab_MP[[#This Row],[ID_geg]]=4,"tab_WuP[Kategorie]",""))))</f>
        <v/>
      </c>
      <c r="P11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8" s="171" t="str">
        <f>IF(AND(tab_MP[[#This Row],[ID_geg]]=1,tab_MP[[#This Row],[ID_kat]]=1),"tab_Serverkomponenten[Subkategorie]",IF(AND(tab_MP[[#This Row],[ID_geg]]=1,tab_MP[[#This Row],[ID_kat]]=4),"tab_Projektraum[Subkategorie]",""))</f>
        <v/>
      </c>
      <c r="R118" s="171" t="str">
        <f>IFERROR(IF(AND(tab_MP[[#This Row],[ID_geg]]=1,tab_MP[[#This Row],[ID_kat]]=1),VLOOKUP(tab_MP[[#This Row],[mp_subkategorie]],tab_Serverkomponenten[],2,FALSE),IF(AND(tab_MP[[#This Row],[ID_geg]]=1,tab_MP[[#This Row],[ID_kat]]=4),VLOOKUP(tab_MP[[#This Row],[mp_subkategorie]],tab_Projektraum[],2,FALSE),"")),0)</f>
        <v/>
      </c>
      <c r="S118" s="158" t="str">
        <f>IFERROR(VLOOKUP(tab_MP[[#This Row],[mp_ort]],tab_ORT[],2,FALSE),"")</f>
        <v/>
      </c>
      <c r="T118" s="158">
        <f>COUNTIFS($S$3:$S118,$S118,$S$3:$S118,"&gt;0")</f>
        <v>0</v>
      </c>
      <c r="U118" s="159">
        <f>COUNTIFS(tab_MP[ID_ort],tab_MP[[#This Row],[ID_ort]],tab_MP[ID_ort],"&gt;0")</f>
        <v>0</v>
      </c>
    </row>
    <row r="119" spans="1:21" ht="64.2" hidden="1" customHeight="1" x14ac:dyDescent="0.3">
      <c r="A119" s="90">
        <f t="shared" si="2"/>
        <v>117</v>
      </c>
      <c r="B119" s="201"/>
      <c r="C119" s="202"/>
      <c r="D119" s="202"/>
      <c r="E119" s="202"/>
      <c r="F119" s="203"/>
      <c r="G119" s="180"/>
      <c r="H119" s="208"/>
      <c r="I119" s="209"/>
      <c r="J119" s="103"/>
      <c r="K119" s="104" t="str">
        <f>IF(tab_MP[[#This Row],[prf_mp_janein]]="ja",tab_MP[[#This Row],[mp_zuw]],IF(tab_MP[[#This Row],[prf_mp_janein]]="nein",0,IF(tab_MP[[#This Row],[prf_mp_janein]]="teilweise",-1,"")))</f>
        <v/>
      </c>
      <c r="L119" s="110"/>
      <c r="M119" s="109" t="b">
        <f>AND(OR(tab_MP[[#This Row],[mp_zuw]]="",AND(tab_MP[[#This Row],[mp_zuw]]&lt;&gt;"",tab_MP[[#This Row],[prf_mp_janein]]&lt;&gt;"")),tab_MP[[#This Row],[prf_mp_ges]]&lt;&gt;-1)</f>
        <v>1</v>
      </c>
      <c r="N119" s="170" t="str">
        <f>IFERROR(VLOOKUP(tab_MP[[#This Row],[mp_gegenstand]],tab_GEGENSTAND[],4,FALSE),"")</f>
        <v/>
      </c>
      <c r="O119" s="171" t="str">
        <f>IF(tab_MP[[#This Row],[ID_geg]]=1,"tab_System[Kategorie]",IF(tab_MP[[#This Row],[ID_geg]]=2,"tab_Werkzeug[Kategorie]",IF(tab_MP[[#This Row],[ID_geg]]=3,"tab_Dienst[Kategorie]",IF(tab_MP[[#This Row],[ID_geg]]=4,"tab_WuP[Kategorie]",""))))</f>
        <v/>
      </c>
      <c r="P11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19" s="171" t="str">
        <f>IF(AND(tab_MP[[#This Row],[ID_geg]]=1,tab_MP[[#This Row],[ID_kat]]=1),"tab_Serverkomponenten[Subkategorie]",IF(AND(tab_MP[[#This Row],[ID_geg]]=1,tab_MP[[#This Row],[ID_kat]]=4),"tab_Projektraum[Subkategorie]",""))</f>
        <v/>
      </c>
      <c r="R119" s="171" t="str">
        <f>IFERROR(IF(AND(tab_MP[[#This Row],[ID_geg]]=1,tab_MP[[#This Row],[ID_kat]]=1),VLOOKUP(tab_MP[[#This Row],[mp_subkategorie]],tab_Serverkomponenten[],2,FALSE),IF(AND(tab_MP[[#This Row],[ID_geg]]=1,tab_MP[[#This Row],[ID_kat]]=4),VLOOKUP(tab_MP[[#This Row],[mp_subkategorie]],tab_Projektraum[],2,FALSE),"")),0)</f>
        <v/>
      </c>
      <c r="S119" s="158" t="str">
        <f>IFERROR(VLOOKUP(tab_MP[[#This Row],[mp_ort]],tab_ORT[],2,FALSE),"")</f>
        <v/>
      </c>
      <c r="T119" s="158">
        <f>COUNTIFS($S$3:$S119,$S119,$S$3:$S119,"&gt;0")</f>
        <v>0</v>
      </c>
      <c r="U119" s="159">
        <f>COUNTIFS(tab_MP[ID_ort],tab_MP[[#This Row],[ID_ort]],tab_MP[ID_ort],"&gt;0")</f>
        <v>0</v>
      </c>
    </row>
    <row r="120" spans="1:21" ht="64.2" hidden="1" customHeight="1" x14ac:dyDescent="0.3">
      <c r="A120" s="90">
        <f t="shared" si="2"/>
        <v>118</v>
      </c>
      <c r="B120" s="201"/>
      <c r="C120" s="202"/>
      <c r="D120" s="202"/>
      <c r="E120" s="202"/>
      <c r="F120" s="203"/>
      <c r="G120" s="180"/>
      <c r="H120" s="208"/>
      <c r="I120" s="209"/>
      <c r="J120" s="106"/>
      <c r="K120" s="107" t="str">
        <f>IF(tab_MP[[#This Row],[prf_mp_janein]]="ja",tab_MP[[#This Row],[mp_zuw]],IF(tab_MP[[#This Row],[prf_mp_janein]]="nein",0,IF(tab_MP[[#This Row],[prf_mp_janein]]="teilweise",-1,"")))</f>
        <v/>
      </c>
      <c r="L120" s="110"/>
      <c r="M120" s="108" t="b">
        <f>AND(OR(tab_MP[[#This Row],[mp_zuw]]="",AND(tab_MP[[#This Row],[mp_zuw]]&lt;&gt;"",tab_MP[[#This Row],[prf_mp_janein]]&lt;&gt;"")),tab_MP[[#This Row],[prf_mp_ges]]&lt;&gt;-1)</f>
        <v>1</v>
      </c>
      <c r="N120" s="170" t="str">
        <f>IFERROR(VLOOKUP(tab_MP[[#This Row],[mp_gegenstand]],tab_GEGENSTAND[],4,FALSE),"")</f>
        <v/>
      </c>
      <c r="O120" s="171" t="str">
        <f>IF(tab_MP[[#This Row],[ID_geg]]=1,"tab_System[Kategorie]",IF(tab_MP[[#This Row],[ID_geg]]=2,"tab_Werkzeug[Kategorie]",IF(tab_MP[[#This Row],[ID_geg]]=3,"tab_Dienst[Kategorie]",IF(tab_MP[[#This Row],[ID_geg]]=4,"tab_WuP[Kategorie]",""))))</f>
        <v/>
      </c>
      <c r="P12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0" s="171" t="str">
        <f>IF(AND(tab_MP[[#This Row],[ID_geg]]=1,tab_MP[[#This Row],[ID_kat]]=1),"tab_Serverkomponenten[Subkategorie]",IF(AND(tab_MP[[#This Row],[ID_geg]]=1,tab_MP[[#This Row],[ID_kat]]=4),"tab_Projektraum[Subkategorie]",""))</f>
        <v/>
      </c>
      <c r="R120" s="171" t="str">
        <f>IFERROR(IF(AND(tab_MP[[#This Row],[ID_geg]]=1,tab_MP[[#This Row],[ID_kat]]=1),VLOOKUP(tab_MP[[#This Row],[mp_subkategorie]],tab_Serverkomponenten[],2,FALSE),IF(AND(tab_MP[[#This Row],[ID_geg]]=1,tab_MP[[#This Row],[ID_kat]]=4),VLOOKUP(tab_MP[[#This Row],[mp_subkategorie]],tab_Projektraum[],2,FALSE),"")),0)</f>
        <v/>
      </c>
      <c r="S120" s="158" t="str">
        <f>IFERROR(VLOOKUP(tab_MP[[#This Row],[mp_ort]],tab_ORT[],2,FALSE),"")</f>
        <v/>
      </c>
      <c r="T120" s="158">
        <f>COUNTIFS($S$3:$S120,$S120,$S$3:$S120,"&gt;0")</f>
        <v>0</v>
      </c>
      <c r="U120" s="159">
        <f>COUNTIFS(tab_MP[ID_ort],tab_MP[[#This Row],[ID_ort]],tab_MP[ID_ort],"&gt;0")</f>
        <v>0</v>
      </c>
    </row>
    <row r="121" spans="1:21" ht="64.2" hidden="1" customHeight="1" x14ac:dyDescent="0.3">
      <c r="A121" s="90">
        <f t="shared" si="2"/>
        <v>119</v>
      </c>
      <c r="B121" s="201"/>
      <c r="C121" s="202"/>
      <c r="D121" s="202"/>
      <c r="E121" s="202"/>
      <c r="F121" s="203"/>
      <c r="G121" s="180"/>
      <c r="H121" s="208"/>
      <c r="I121" s="209"/>
      <c r="J121" s="103"/>
      <c r="K121" s="104" t="str">
        <f>IF(tab_MP[[#This Row],[prf_mp_janein]]="ja",tab_MP[[#This Row],[mp_zuw]],IF(tab_MP[[#This Row],[prf_mp_janein]]="nein",0,IF(tab_MP[[#This Row],[prf_mp_janein]]="teilweise",-1,"")))</f>
        <v/>
      </c>
      <c r="L121" s="110"/>
      <c r="M121" s="109" t="b">
        <f>AND(OR(tab_MP[[#This Row],[mp_zuw]]="",AND(tab_MP[[#This Row],[mp_zuw]]&lt;&gt;"",tab_MP[[#This Row],[prf_mp_janein]]&lt;&gt;"")),tab_MP[[#This Row],[prf_mp_ges]]&lt;&gt;-1)</f>
        <v>1</v>
      </c>
      <c r="N121" s="170" t="str">
        <f>IFERROR(VLOOKUP(tab_MP[[#This Row],[mp_gegenstand]],tab_GEGENSTAND[],4,FALSE),"")</f>
        <v/>
      </c>
      <c r="O121" s="171" t="str">
        <f>IF(tab_MP[[#This Row],[ID_geg]]=1,"tab_System[Kategorie]",IF(tab_MP[[#This Row],[ID_geg]]=2,"tab_Werkzeug[Kategorie]",IF(tab_MP[[#This Row],[ID_geg]]=3,"tab_Dienst[Kategorie]",IF(tab_MP[[#This Row],[ID_geg]]=4,"tab_WuP[Kategorie]",""))))</f>
        <v/>
      </c>
      <c r="P12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1" s="171" t="str">
        <f>IF(AND(tab_MP[[#This Row],[ID_geg]]=1,tab_MP[[#This Row],[ID_kat]]=1),"tab_Serverkomponenten[Subkategorie]",IF(AND(tab_MP[[#This Row],[ID_geg]]=1,tab_MP[[#This Row],[ID_kat]]=4),"tab_Projektraum[Subkategorie]",""))</f>
        <v/>
      </c>
      <c r="R121" s="171" t="str">
        <f>IFERROR(IF(AND(tab_MP[[#This Row],[ID_geg]]=1,tab_MP[[#This Row],[ID_kat]]=1),VLOOKUP(tab_MP[[#This Row],[mp_subkategorie]],tab_Serverkomponenten[],2,FALSE),IF(AND(tab_MP[[#This Row],[ID_geg]]=1,tab_MP[[#This Row],[ID_kat]]=4),VLOOKUP(tab_MP[[#This Row],[mp_subkategorie]],tab_Projektraum[],2,FALSE),"")),0)</f>
        <v/>
      </c>
      <c r="S121" s="158" t="str">
        <f>IFERROR(VLOOKUP(tab_MP[[#This Row],[mp_ort]],tab_ORT[],2,FALSE),"")</f>
        <v/>
      </c>
      <c r="T121" s="158">
        <f>COUNTIFS($S$3:$S121,$S121,$S$3:$S121,"&gt;0")</f>
        <v>0</v>
      </c>
      <c r="U121" s="159">
        <f>COUNTIFS(tab_MP[ID_ort],tab_MP[[#This Row],[ID_ort]],tab_MP[ID_ort],"&gt;0")</f>
        <v>0</v>
      </c>
    </row>
    <row r="122" spans="1:21" ht="64.2" hidden="1" customHeight="1" x14ac:dyDescent="0.3">
      <c r="A122" s="90">
        <f t="shared" si="2"/>
        <v>120</v>
      </c>
      <c r="B122" s="201"/>
      <c r="C122" s="202"/>
      <c r="D122" s="202"/>
      <c r="E122" s="202"/>
      <c r="F122" s="203"/>
      <c r="G122" s="180"/>
      <c r="H122" s="208"/>
      <c r="I122" s="209"/>
      <c r="J122" s="106"/>
      <c r="K122" s="107" t="str">
        <f>IF(tab_MP[[#This Row],[prf_mp_janein]]="ja",tab_MP[[#This Row],[mp_zuw]],IF(tab_MP[[#This Row],[prf_mp_janein]]="nein",0,IF(tab_MP[[#This Row],[prf_mp_janein]]="teilweise",-1,"")))</f>
        <v/>
      </c>
      <c r="L122" s="110"/>
      <c r="M122" s="108" t="b">
        <f>AND(OR(tab_MP[[#This Row],[mp_zuw]]="",AND(tab_MP[[#This Row],[mp_zuw]]&lt;&gt;"",tab_MP[[#This Row],[prf_mp_janein]]&lt;&gt;"")),tab_MP[[#This Row],[prf_mp_ges]]&lt;&gt;-1)</f>
        <v>1</v>
      </c>
      <c r="N122" s="170" t="str">
        <f>IFERROR(VLOOKUP(tab_MP[[#This Row],[mp_gegenstand]],tab_GEGENSTAND[],4,FALSE),"")</f>
        <v/>
      </c>
      <c r="O122" s="171" t="str">
        <f>IF(tab_MP[[#This Row],[ID_geg]]=1,"tab_System[Kategorie]",IF(tab_MP[[#This Row],[ID_geg]]=2,"tab_Werkzeug[Kategorie]",IF(tab_MP[[#This Row],[ID_geg]]=3,"tab_Dienst[Kategorie]",IF(tab_MP[[#This Row],[ID_geg]]=4,"tab_WuP[Kategorie]",""))))</f>
        <v/>
      </c>
      <c r="P12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2" s="171" t="str">
        <f>IF(AND(tab_MP[[#This Row],[ID_geg]]=1,tab_MP[[#This Row],[ID_kat]]=1),"tab_Serverkomponenten[Subkategorie]",IF(AND(tab_MP[[#This Row],[ID_geg]]=1,tab_MP[[#This Row],[ID_kat]]=4),"tab_Projektraum[Subkategorie]",""))</f>
        <v/>
      </c>
      <c r="R122" s="171" t="str">
        <f>IFERROR(IF(AND(tab_MP[[#This Row],[ID_geg]]=1,tab_MP[[#This Row],[ID_kat]]=1),VLOOKUP(tab_MP[[#This Row],[mp_subkategorie]],tab_Serverkomponenten[],2,FALSE),IF(AND(tab_MP[[#This Row],[ID_geg]]=1,tab_MP[[#This Row],[ID_kat]]=4),VLOOKUP(tab_MP[[#This Row],[mp_subkategorie]],tab_Projektraum[],2,FALSE),"")),0)</f>
        <v/>
      </c>
      <c r="S122" s="158" t="str">
        <f>IFERROR(VLOOKUP(tab_MP[[#This Row],[mp_ort]],tab_ORT[],2,FALSE),"")</f>
        <v/>
      </c>
      <c r="T122" s="158">
        <f>COUNTIFS($S$3:$S122,$S122,$S$3:$S122,"&gt;0")</f>
        <v>0</v>
      </c>
      <c r="U122" s="159">
        <f>COUNTIFS(tab_MP[ID_ort],tab_MP[[#This Row],[ID_ort]],tab_MP[ID_ort],"&gt;0")</f>
        <v>0</v>
      </c>
    </row>
    <row r="123" spans="1:21" ht="64.2" hidden="1" customHeight="1" x14ac:dyDescent="0.3">
      <c r="A123" s="90">
        <f t="shared" si="2"/>
        <v>121</v>
      </c>
      <c r="B123" s="201"/>
      <c r="C123" s="202"/>
      <c r="D123" s="202"/>
      <c r="E123" s="202"/>
      <c r="F123" s="203"/>
      <c r="G123" s="180"/>
      <c r="H123" s="208"/>
      <c r="I123" s="209"/>
      <c r="J123" s="103"/>
      <c r="K123" s="104" t="str">
        <f>IF(tab_MP[[#This Row],[prf_mp_janein]]="ja",tab_MP[[#This Row],[mp_zuw]],IF(tab_MP[[#This Row],[prf_mp_janein]]="nein",0,IF(tab_MP[[#This Row],[prf_mp_janein]]="teilweise",-1,"")))</f>
        <v/>
      </c>
      <c r="L123" s="110"/>
      <c r="M123" s="109" t="b">
        <f>AND(OR(tab_MP[[#This Row],[mp_zuw]]="",AND(tab_MP[[#This Row],[mp_zuw]]&lt;&gt;"",tab_MP[[#This Row],[prf_mp_janein]]&lt;&gt;"")),tab_MP[[#This Row],[prf_mp_ges]]&lt;&gt;-1)</f>
        <v>1</v>
      </c>
      <c r="N123" s="170" t="str">
        <f>IFERROR(VLOOKUP(tab_MP[[#This Row],[mp_gegenstand]],tab_GEGENSTAND[],4,FALSE),"")</f>
        <v/>
      </c>
      <c r="O123" s="171" t="str">
        <f>IF(tab_MP[[#This Row],[ID_geg]]=1,"tab_System[Kategorie]",IF(tab_MP[[#This Row],[ID_geg]]=2,"tab_Werkzeug[Kategorie]",IF(tab_MP[[#This Row],[ID_geg]]=3,"tab_Dienst[Kategorie]",IF(tab_MP[[#This Row],[ID_geg]]=4,"tab_WuP[Kategorie]",""))))</f>
        <v/>
      </c>
      <c r="P12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3" s="171" t="str">
        <f>IF(AND(tab_MP[[#This Row],[ID_geg]]=1,tab_MP[[#This Row],[ID_kat]]=1),"tab_Serverkomponenten[Subkategorie]",IF(AND(tab_MP[[#This Row],[ID_geg]]=1,tab_MP[[#This Row],[ID_kat]]=4),"tab_Projektraum[Subkategorie]",""))</f>
        <v/>
      </c>
      <c r="R123" s="171" t="str">
        <f>IFERROR(IF(AND(tab_MP[[#This Row],[ID_geg]]=1,tab_MP[[#This Row],[ID_kat]]=1),VLOOKUP(tab_MP[[#This Row],[mp_subkategorie]],tab_Serverkomponenten[],2,FALSE),IF(AND(tab_MP[[#This Row],[ID_geg]]=1,tab_MP[[#This Row],[ID_kat]]=4),VLOOKUP(tab_MP[[#This Row],[mp_subkategorie]],tab_Projektraum[],2,FALSE),"")),0)</f>
        <v/>
      </c>
      <c r="S123" s="158" t="str">
        <f>IFERROR(VLOOKUP(tab_MP[[#This Row],[mp_ort]],tab_ORT[],2,FALSE),"")</f>
        <v/>
      </c>
      <c r="T123" s="158">
        <f>COUNTIFS($S$3:$S123,$S123,$S$3:$S123,"&gt;0")</f>
        <v>0</v>
      </c>
      <c r="U123" s="159">
        <f>COUNTIFS(tab_MP[ID_ort],tab_MP[[#This Row],[ID_ort]],tab_MP[ID_ort],"&gt;0")</f>
        <v>0</v>
      </c>
    </row>
    <row r="124" spans="1:21" ht="64.2" hidden="1" customHeight="1" x14ac:dyDescent="0.3">
      <c r="A124" s="90">
        <f t="shared" si="2"/>
        <v>122</v>
      </c>
      <c r="B124" s="201"/>
      <c r="C124" s="202"/>
      <c r="D124" s="202"/>
      <c r="E124" s="202"/>
      <c r="F124" s="203"/>
      <c r="G124" s="180"/>
      <c r="H124" s="208"/>
      <c r="I124" s="209"/>
      <c r="J124" s="106"/>
      <c r="K124" s="107" t="str">
        <f>IF(tab_MP[[#This Row],[prf_mp_janein]]="ja",tab_MP[[#This Row],[mp_zuw]],IF(tab_MP[[#This Row],[prf_mp_janein]]="nein",0,IF(tab_MP[[#This Row],[prf_mp_janein]]="teilweise",-1,"")))</f>
        <v/>
      </c>
      <c r="L124" s="110"/>
      <c r="M124" s="108" t="b">
        <f>AND(OR(tab_MP[[#This Row],[mp_zuw]]="",AND(tab_MP[[#This Row],[mp_zuw]]&lt;&gt;"",tab_MP[[#This Row],[prf_mp_janein]]&lt;&gt;"")),tab_MP[[#This Row],[prf_mp_ges]]&lt;&gt;-1)</f>
        <v>1</v>
      </c>
      <c r="N124" s="170" t="str">
        <f>IFERROR(VLOOKUP(tab_MP[[#This Row],[mp_gegenstand]],tab_GEGENSTAND[],4,FALSE),"")</f>
        <v/>
      </c>
      <c r="O124" s="171" t="str">
        <f>IF(tab_MP[[#This Row],[ID_geg]]=1,"tab_System[Kategorie]",IF(tab_MP[[#This Row],[ID_geg]]=2,"tab_Werkzeug[Kategorie]",IF(tab_MP[[#This Row],[ID_geg]]=3,"tab_Dienst[Kategorie]",IF(tab_MP[[#This Row],[ID_geg]]=4,"tab_WuP[Kategorie]",""))))</f>
        <v/>
      </c>
      <c r="P12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4" s="171" t="str">
        <f>IF(AND(tab_MP[[#This Row],[ID_geg]]=1,tab_MP[[#This Row],[ID_kat]]=1),"tab_Serverkomponenten[Subkategorie]",IF(AND(tab_MP[[#This Row],[ID_geg]]=1,tab_MP[[#This Row],[ID_kat]]=4),"tab_Projektraum[Subkategorie]",""))</f>
        <v/>
      </c>
      <c r="R124" s="171" t="str">
        <f>IFERROR(IF(AND(tab_MP[[#This Row],[ID_geg]]=1,tab_MP[[#This Row],[ID_kat]]=1),VLOOKUP(tab_MP[[#This Row],[mp_subkategorie]],tab_Serverkomponenten[],2,FALSE),IF(AND(tab_MP[[#This Row],[ID_geg]]=1,tab_MP[[#This Row],[ID_kat]]=4),VLOOKUP(tab_MP[[#This Row],[mp_subkategorie]],tab_Projektraum[],2,FALSE),"")),0)</f>
        <v/>
      </c>
      <c r="S124" s="158" t="str">
        <f>IFERROR(VLOOKUP(tab_MP[[#This Row],[mp_ort]],tab_ORT[],2,FALSE),"")</f>
        <v/>
      </c>
      <c r="T124" s="158">
        <f>COUNTIFS($S$3:$S124,$S124,$S$3:$S124,"&gt;0")</f>
        <v>0</v>
      </c>
      <c r="U124" s="159">
        <f>COUNTIFS(tab_MP[ID_ort],tab_MP[[#This Row],[ID_ort]],tab_MP[ID_ort],"&gt;0")</f>
        <v>0</v>
      </c>
    </row>
    <row r="125" spans="1:21" ht="64.2" hidden="1" customHeight="1" x14ac:dyDescent="0.3">
      <c r="A125" s="90">
        <f t="shared" si="2"/>
        <v>123</v>
      </c>
      <c r="B125" s="201"/>
      <c r="C125" s="202"/>
      <c r="D125" s="202"/>
      <c r="E125" s="202"/>
      <c r="F125" s="203"/>
      <c r="G125" s="180"/>
      <c r="H125" s="208"/>
      <c r="I125" s="209"/>
      <c r="J125" s="103"/>
      <c r="K125" s="104" t="str">
        <f>IF(tab_MP[[#This Row],[prf_mp_janein]]="ja",tab_MP[[#This Row],[mp_zuw]],IF(tab_MP[[#This Row],[prf_mp_janein]]="nein",0,IF(tab_MP[[#This Row],[prf_mp_janein]]="teilweise",-1,"")))</f>
        <v/>
      </c>
      <c r="L125" s="110"/>
      <c r="M125" s="109" t="b">
        <f>AND(OR(tab_MP[[#This Row],[mp_zuw]]="",AND(tab_MP[[#This Row],[mp_zuw]]&lt;&gt;"",tab_MP[[#This Row],[prf_mp_janein]]&lt;&gt;"")),tab_MP[[#This Row],[prf_mp_ges]]&lt;&gt;-1)</f>
        <v>1</v>
      </c>
      <c r="N125" s="170" t="str">
        <f>IFERROR(VLOOKUP(tab_MP[[#This Row],[mp_gegenstand]],tab_GEGENSTAND[],4,FALSE),"")</f>
        <v/>
      </c>
      <c r="O125" s="171" t="str">
        <f>IF(tab_MP[[#This Row],[ID_geg]]=1,"tab_System[Kategorie]",IF(tab_MP[[#This Row],[ID_geg]]=2,"tab_Werkzeug[Kategorie]",IF(tab_MP[[#This Row],[ID_geg]]=3,"tab_Dienst[Kategorie]",IF(tab_MP[[#This Row],[ID_geg]]=4,"tab_WuP[Kategorie]",""))))</f>
        <v/>
      </c>
      <c r="P12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5" s="171" t="str">
        <f>IF(AND(tab_MP[[#This Row],[ID_geg]]=1,tab_MP[[#This Row],[ID_kat]]=1),"tab_Serverkomponenten[Subkategorie]",IF(AND(tab_MP[[#This Row],[ID_geg]]=1,tab_MP[[#This Row],[ID_kat]]=4),"tab_Projektraum[Subkategorie]",""))</f>
        <v/>
      </c>
      <c r="R125" s="171" t="str">
        <f>IFERROR(IF(AND(tab_MP[[#This Row],[ID_geg]]=1,tab_MP[[#This Row],[ID_kat]]=1),VLOOKUP(tab_MP[[#This Row],[mp_subkategorie]],tab_Serverkomponenten[],2,FALSE),IF(AND(tab_MP[[#This Row],[ID_geg]]=1,tab_MP[[#This Row],[ID_kat]]=4),VLOOKUP(tab_MP[[#This Row],[mp_subkategorie]],tab_Projektraum[],2,FALSE),"")),0)</f>
        <v/>
      </c>
      <c r="S125" s="158" t="str">
        <f>IFERROR(VLOOKUP(tab_MP[[#This Row],[mp_ort]],tab_ORT[],2,FALSE),"")</f>
        <v/>
      </c>
      <c r="T125" s="158">
        <f>COUNTIFS($S$3:$S125,$S125,$S$3:$S125,"&gt;0")</f>
        <v>0</v>
      </c>
      <c r="U125" s="159">
        <f>COUNTIFS(tab_MP[ID_ort],tab_MP[[#This Row],[ID_ort]],tab_MP[ID_ort],"&gt;0")</f>
        <v>0</v>
      </c>
    </row>
    <row r="126" spans="1:21" ht="64.2" hidden="1" customHeight="1" x14ac:dyDescent="0.3">
      <c r="A126" s="90">
        <f t="shared" si="2"/>
        <v>124</v>
      </c>
      <c r="B126" s="201"/>
      <c r="C126" s="202"/>
      <c r="D126" s="202"/>
      <c r="E126" s="202"/>
      <c r="F126" s="203"/>
      <c r="G126" s="180"/>
      <c r="H126" s="208"/>
      <c r="I126" s="209"/>
      <c r="J126" s="106"/>
      <c r="K126" s="107" t="str">
        <f>IF(tab_MP[[#This Row],[prf_mp_janein]]="ja",tab_MP[[#This Row],[mp_zuw]],IF(tab_MP[[#This Row],[prf_mp_janein]]="nein",0,IF(tab_MP[[#This Row],[prf_mp_janein]]="teilweise",-1,"")))</f>
        <v/>
      </c>
      <c r="L126" s="110"/>
      <c r="M126" s="108" t="b">
        <f>AND(OR(tab_MP[[#This Row],[mp_zuw]]="",AND(tab_MP[[#This Row],[mp_zuw]]&lt;&gt;"",tab_MP[[#This Row],[prf_mp_janein]]&lt;&gt;"")),tab_MP[[#This Row],[prf_mp_ges]]&lt;&gt;-1)</f>
        <v>1</v>
      </c>
      <c r="N126" s="170" t="str">
        <f>IFERROR(VLOOKUP(tab_MP[[#This Row],[mp_gegenstand]],tab_GEGENSTAND[],4,FALSE),"")</f>
        <v/>
      </c>
      <c r="O126" s="171" t="str">
        <f>IF(tab_MP[[#This Row],[ID_geg]]=1,"tab_System[Kategorie]",IF(tab_MP[[#This Row],[ID_geg]]=2,"tab_Werkzeug[Kategorie]",IF(tab_MP[[#This Row],[ID_geg]]=3,"tab_Dienst[Kategorie]",IF(tab_MP[[#This Row],[ID_geg]]=4,"tab_WuP[Kategorie]",""))))</f>
        <v/>
      </c>
      <c r="P12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6" s="171" t="str">
        <f>IF(AND(tab_MP[[#This Row],[ID_geg]]=1,tab_MP[[#This Row],[ID_kat]]=1),"tab_Serverkomponenten[Subkategorie]",IF(AND(tab_MP[[#This Row],[ID_geg]]=1,tab_MP[[#This Row],[ID_kat]]=4),"tab_Projektraum[Subkategorie]",""))</f>
        <v/>
      </c>
      <c r="R126" s="171" t="str">
        <f>IFERROR(IF(AND(tab_MP[[#This Row],[ID_geg]]=1,tab_MP[[#This Row],[ID_kat]]=1),VLOOKUP(tab_MP[[#This Row],[mp_subkategorie]],tab_Serverkomponenten[],2,FALSE),IF(AND(tab_MP[[#This Row],[ID_geg]]=1,tab_MP[[#This Row],[ID_kat]]=4),VLOOKUP(tab_MP[[#This Row],[mp_subkategorie]],tab_Projektraum[],2,FALSE),"")),0)</f>
        <v/>
      </c>
      <c r="S126" s="158" t="str">
        <f>IFERROR(VLOOKUP(tab_MP[[#This Row],[mp_ort]],tab_ORT[],2,FALSE),"")</f>
        <v/>
      </c>
      <c r="T126" s="158">
        <f>COUNTIFS($S$3:$S126,$S126,$S$3:$S126,"&gt;0")</f>
        <v>0</v>
      </c>
      <c r="U126" s="159">
        <f>COUNTIFS(tab_MP[ID_ort],tab_MP[[#This Row],[ID_ort]],tab_MP[ID_ort],"&gt;0")</f>
        <v>0</v>
      </c>
    </row>
    <row r="127" spans="1:21" ht="64.2" hidden="1" customHeight="1" x14ac:dyDescent="0.3">
      <c r="A127" s="90">
        <f t="shared" si="2"/>
        <v>125</v>
      </c>
      <c r="B127" s="201"/>
      <c r="C127" s="202"/>
      <c r="D127" s="202"/>
      <c r="E127" s="202"/>
      <c r="F127" s="203"/>
      <c r="G127" s="180"/>
      <c r="H127" s="208"/>
      <c r="I127" s="209"/>
      <c r="J127" s="103"/>
      <c r="K127" s="104" t="str">
        <f>IF(tab_MP[[#This Row],[prf_mp_janein]]="ja",tab_MP[[#This Row],[mp_zuw]],IF(tab_MP[[#This Row],[prf_mp_janein]]="nein",0,IF(tab_MP[[#This Row],[prf_mp_janein]]="teilweise",-1,"")))</f>
        <v/>
      </c>
      <c r="L127" s="110"/>
      <c r="M127" s="109" t="b">
        <f>AND(OR(tab_MP[[#This Row],[mp_zuw]]="",AND(tab_MP[[#This Row],[mp_zuw]]&lt;&gt;"",tab_MP[[#This Row],[prf_mp_janein]]&lt;&gt;"")),tab_MP[[#This Row],[prf_mp_ges]]&lt;&gt;-1)</f>
        <v>1</v>
      </c>
      <c r="N127" s="170" t="str">
        <f>IFERROR(VLOOKUP(tab_MP[[#This Row],[mp_gegenstand]],tab_GEGENSTAND[],4,FALSE),"")</f>
        <v/>
      </c>
      <c r="O127" s="171" t="str">
        <f>IF(tab_MP[[#This Row],[ID_geg]]=1,"tab_System[Kategorie]",IF(tab_MP[[#This Row],[ID_geg]]=2,"tab_Werkzeug[Kategorie]",IF(tab_MP[[#This Row],[ID_geg]]=3,"tab_Dienst[Kategorie]",IF(tab_MP[[#This Row],[ID_geg]]=4,"tab_WuP[Kategorie]",""))))</f>
        <v/>
      </c>
      <c r="P12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7" s="171" t="str">
        <f>IF(AND(tab_MP[[#This Row],[ID_geg]]=1,tab_MP[[#This Row],[ID_kat]]=1),"tab_Serverkomponenten[Subkategorie]",IF(AND(tab_MP[[#This Row],[ID_geg]]=1,tab_MP[[#This Row],[ID_kat]]=4),"tab_Projektraum[Subkategorie]",""))</f>
        <v/>
      </c>
      <c r="R127" s="171" t="str">
        <f>IFERROR(IF(AND(tab_MP[[#This Row],[ID_geg]]=1,tab_MP[[#This Row],[ID_kat]]=1),VLOOKUP(tab_MP[[#This Row],[mp_subkategorie]],tab_Serverkomponenten[],2,FALSE),IF(AND(tab_MP[[#This Row],[ID_geg]]=1,tab_MP[[#This Row],[ID_kat]]=4),VLOOKUP(tab_MP[[#This Row],[mp_subkategorie]],tab_Projektraum[],2,FALSE),"")),0)</f>
        <v/>
      </c>
      <c r="S127" s="158" t="str">
        <f>IFERROR(VLOOKUP(tab_MP[[#This Row],[mp_ort]],tab_ORT[],2,FALSE),"")</f>
        <v/>
      </c>
      <c r="T127" s="158">
        <f>COUNTIFS($S$3:$S127,$S127,$S$3:$S127,"&gt;0")</f>
        <v>0</v>
      </c>
      <c r="U127" s="159">
        <f>COUNTIFS(tab_MP[ID_ort],tab_MP[[#This Row],[ID_ort]],tab_MP[ID_ort],"&gt;0")</f>
        <v>0</v>
      </c>
    </row>
    <row r="128" spans="1:21" ht="64.2" hidden="1" customHeight="1" x14ac:dyDescent="0.3">
      <c r="A128" s="90">
        <f t="shared" si="2"/>
        <v>126</v>
      </c>
      <c r="B128" s="201"/>
      <c r="C128" s="202"/>
      <c r="D128" s="202"/>
      <c r="E128" s="202"/>
      <c r="F128" s="203"/>
      <c r="G128" s="180"/>
      <c r="H128" s="208"/>
      <c r="I128" s="209"/>
      <c r="J128" s="106"/>
      <c r="K128" s="107" t="str">
        <f>IF(tab_MP[[#This Row],[prf_mp_janein]]="ja",tab_MP[[#This Row],[mp_zuw]],IF(tab_MP[[#This Row],[prf_mp_janein]]="nein",0,IF(tab_MP[[#This Row],[prf_mp_janein]]="teilweise",-1,"")))</f>
        <v/>
      </c>
      <c r="L128" s="110"/>
      <c r="M128" s="108" t="b">
        <f>AND(OR(tab_MP[[#This Row],[mp_zuw]]="",AND(tab_MP[[#This Row],[mp_zuw]]&lt;&gt;"",tab_MP[[#This Row],[prf_mp_janein]]&lt;&gt;"")),tab_MP[[#This Row],[prf_mp_ges]]&lt;&gt;-1)</f>
        <v>1</v>
      </c>
      <c r="N128" s="170" t="str">
        <f>IFERROR(VLOOKUP(tab_MP[[#This Row],[mp_gegenstand]],tab_GEGENSTAND[],4,FALSE),"")</f>
        <v/>
      </c>
      <c r="O128" s="171" t="str">
        <f>IF(tab_MP[[#This Row],[ID_geg]]=1,"tab_System[Kategorie]",IF(tab_MP[[#This Row],[ID_geg]]=2,"tab_Werkzeug[Kategorie]",IF(tab_MP[[#This Row],[ID_geg]]=3,"tab_Dienst[Kategorie]",IF(tab_MP[[#This Row],[ID_geg]]=4,"tab_WuP[Kategorie]",""))))</f>
        <v/>
      </c>
      <c r="P12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8" s="171" t="str">
        <f>IF(AND(tab_MP[[#This Row],[ID_geg]]=1,tab_MP[[#This Row],[ID_kat]]=1),"tab_Serverkomponenten[Subkategorie]",IF(AND(tab_MP[[#This Row],[ID_geg]]=1,tab_MP[[#This Row],[ID_kat]]=4),"tab_Projektraum[Subkategorie]",""))</f>
        <v/>
      </c>
      <c r="R128" s="171" t="str">
        <f>IFERROR(IF(AND(tab_MP[[#This Row],[ID_geg]]=1,tab_MP[[#This Row],[ID_kat]]=1),VLOOKUP(tab_MP[[#This Row],[mp_subkategorie]],tab_Serverkomponenten[],2,FALSE),IF(AND(tab_MP[[#This Row],[ID_geg]]=1,tab_MP[[#This Row],[ID_kat]]=4),VLOOKUP(tab_MP[[#This Row],[mp_subkategorie]],tab_Projektraum[],2,FALSE),"")),0)</f>
        <v/>
      </c>
      <c r="S128" s="158" t="str">
        <f>IFERROR(VLOOKUP(tab_MP[[#This Row],[mp_ort]],tab_ORT[],2,FALSE),"")</f>
        <v/>
      </c>
      <c r="T128" s="158">
        <f>COUNTIFS($S$3:$S128,$S128,$S$3:$S128,"&gt;0")</f>
        <v>0</v>
      </c>
      <c r="U128" s="159">
        <f>COUNTIFS(tab_MP[ID_ort],tab_MP[[#This Row],[ID_ort]],tab_MP[ID_ort],"&gt;0")</f>
        <v>0</v>
      </c>
    </row>
    <row r="129" spans="1:21" ht="64.2" hidden="1" customHeight="1" x14ac:dyDescent="0.3">
      <c r="A129" s="90">
        <f t="shared" si="2"/>
        <v>127</v>
      </c>
      <c r="B129" s="201"/>
      <c r="C129" s="202"/>
      <c r="D129" s="202"/>
      <c r="E129" s="202"/>
      <c r="F129" s="203"/>
      <c r="G129" s="180"/>
      <c r="H129" s="208"/>
      <c r="I129" s="209"/>
      <c r="J129" s="103"/>
      <c r="K129" s="104" t="str">
        <f>IF(tab_MP[[#This Row],[prf_mp_janein]]="ja",tab_MP[[#This Row],[mp_zuw]],IF(tab_MP[[#This Row],[prf_mp_janein]]="nein",0,IF(tab_MP[[#This Row],[prf_mp_janein]]="teilweise",-1,"")))</f>
        <v/>
      </c>
      <c r="L129" s="110"/>
      <c r="M129" s="109" t="b">
        <f>AND(OR(tab_MP[[#This Row],[mp_zuw]]="",AND(tab_MP[[#This Row],[mp_zuw]]&lt;&gt;"",tab_MP[[#This Row],[prf_mp_janein]]&lt;&gt;"")),tab_MP[[#This Row],[prf_mp_ges]]&lt;&gt;-1)</f>
        <v>1</v>
      </c>
      <c r="N129" s="170" t="str">
        <f>IFERROR(VLOOKUP(tab_MP[[#This Row],[mp_gegenstand]],tab_GEGENSTAND[],4,FALSE),"")</f>
        <v/>
      </c>
      <c r="O129" s="171" t="str">
        <f>IF(tab_MP[[#This Row],[ID_geg]]=1,"tab_System[Kategorie]",IF(tab_MP[[#This Row],[ID_geg]]=2,"tab_Werkzeug[Kategorie]",IF(tab_MP[[#This Row],[ID_geg]]=3,"tab_Dienst[Kategorie]",IF(tab_MP[[#This Row],[ID_geg]]=4,"tab_WuP[Kategorie]",""))))</f>
        <v/>
      </c>
      <c r="P12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29" s="171" t="str">
        <f>IF(AND(tab_MP[[#This Row],[ID_geg]]=1,tab_MP[[#This Row],[ID_kat]]=1),"tab_Serverkomponenten[Subkategorie]",IF(AND(tab_MP[[#This Row],[ID_geg]]=1,tab_MP[[#This Row],[ID_kat]]=4),"tab_Projektraum[Subkategorie]",""))</f>
        <v/>
      </c>
      <c r="R129" s="171" t="str">
        <f>IFERROR(IF(AND(tab_MP[[#This Row],[ID_geg]]=1,tab_MP[[#This Row],[ID_kat]]=1),VLOOKUP(tab_MP[[#This Row],[mp_subkategorie]],tab_Serverkomponenten[],2,FALSE),IF(AND(tab_MP[[#This Row],[ID_geg]]=1,tab_MP[[#This Row],[ID_kat]]=4),VLOOKUP(tab_MP[[#This Row],[mp_subkategorie]],tab_Projektraum[],2,FALSE),"")),0)</f>
        <v/>
      </c>
      <c r="S129" s="158" t="str">
        <f>IFERROR(VLOOKUP(tab_MP[[#This Row],[mp_ort]],tab_ORT[],2,FALSE),"")</f>
        <v/>
      </c>
      <c r="T129" s="158">
        <f>COUNTIFS($S$3:$S129,$S129,$S$3:$S129,"&gt;0")</f>
        <v>0</v>
      </c>
      <c r="U129" s="159">
        <f>COUNTIFS(tab_MP[ID_ort],tab_MP[[#This Row],[ID_ort]],tab_MP[ID_ort],"&gt;0")</f>
        <v>0</v>
      </c>
    </row>
    <row r="130" spans="1:21" ht="64.2" hidden="1" customHeight="1" x14ac:dyDescent="0.3">
      <c r="A130" s="90">
        <f t="shared" si="2"/>
        <v>128</v>
      </c>
      <c r="B130" s="201"/>
      <c r="C130" s="202"/>
      <c r="D130" s="202"/>
      <c r="E130" s="202"/>
      <c r="F130" s="203"/>
      <c r="G130" s="180"/>
      <c r="H130" s="208"/>
      <c r="I130" s="209"/>
      <c r="J130" s="106"/>
      <c r="K130" s="107" t="str">
        <f>IF(tab_MP[[#This Row],[prf_mp_janein]]="ja",tab_MP[[#This Row],[mp_zuw]],IF(tab_MP[[#This Row],[prf_mp_janein]]="nein",0,IF(tab_MP[[#This Row],[prf_mp_janein]]="teilweise",-1,"")))</f>
        <v/>
      </c>
      <c r="L130" s="110"/>
      <c r="M130" s="108" t="b">
        <f>AND(OR(tab_MP[[#This Row],[mp_zuw]]="",AND(tab_MP[[#This Row],[mp_zuw]]&lt;&gt;"",tab_MP[[#This Row],[prf_mp_janein]]&lt;&gt;"")),tab_MP[[#This Row],[prf_mp_ges]]&lt;&gt;-1)</f>
        <v>1</v>
      </c>
      <c r="N130" s="170" t="str">
        <f>IFERROR(VLOOKUP(tab_MP[[#This Row],[mp_gegenstand]],tab_GEGENSTAND[],4,FALSE),"")</f>
        <v/>
      </c>
      <c r="O130" s="171" t="str">
        <f>IF(tab_MP[[#This Row],[ID_geg]]=1,"tab_System[Kategorie]",IF(tab_MP[[#This Row],[ID_geg]]=2,"tab_Werkzeug[Kategorie]",IF(tab_MP[[#This Row],[ID_geg]]=3,"tab_Dienst[Kategorie]",IF(tab_MP[[#This Row],[ID_geg]]=4,"tab_WuP[Kategorie]",""))))</f>
        <v/>
      </c>
      <c r="P13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0" s="171" t="str">
        <f>IF(AND(tab_MP[[#This Row],[ID_geg]]=1,tab_MP[[#This Row],[ID_kat]]=1),"tab_Serverkomponenten[Subkategorie]",IF(AND(tab_MP[[#This Row],[ID_geg]]=1,tab_MP[[#This Row],[ID_kat]]=4),"tab_Projektraum[Subkategorie]",""))</f>
        <v/>
      </c>
      <c r="R130" s="171" t="str">
        <f>IFERROR(IF(AND(tab_MP[[#This Row],[ID_geg]]=1,tab_MP[[#This Row],[ID_kat]]=1),VLOOKUP(tab_MP[[#This Row],[mp_subkategorie]],tab_Serverkomponenten[],2,FALSE),IF(AND(tab_MP[[#This Row],[ID_geg]]=1,tab_MP[[#This Row],[ID_kat]]=4),VLOOKUP(tab_MP[[#This Row],[mp_subkategorie]],tab_Projektraum[],2,FALSE),"")),0)</f>
        <v/>
      </c>
      <c r="S130" s="158" t="str">
        <f>IFERROR(VLOOKUP(tab_MP[[#This Row],[mp_ort]],tab_ORT[],2,FALSE),"")</f>
        <v/>
      </c>
      <c r="T130" s="158">
        <f>COUNTIFS($S$3:$S130,$S130,$S$3:$S130,"&gt;0")</f>
        <v>0</v>
      </c>
      <c r="U130" s="159">
        <f>COUNTIFS(tab_MP[ID_ort],tab_MP[[#This Row],[ID_ort]],tab_MP[ID_ort],"&gt;0")</f>
        <v>0</v>
      </c>
    </row>
    <row r="131" spans="1:21" ht="64.2" hidden="1" customHeight="1" x14ac:dyDescent="0.3">
      <c r="A131" s="90">
        <f t="shared" si="2"/>
        <v>129</v>
      </c>
      <c r="B131" s="201"/>
      <c r="C131" s="202"/>
      <c r="D131" s="202"/>
      <c r="E131" s="202"/>
      <c r="F131" s="203"/>
      <c r="G131" s="180"/>
      <c r="H131" s="208"/>
      <c r="I131" s="209"/>
      <c r="J131" s="103"/>
      <c r="K131" s="104" t="str">
        <f>IF(tab_MP[[#This Row],[prf_mp_janein]]="ja",tab_MP[[#This Row],[mp_zuw]],IF(tab_MP[[#This Row],[prf_mp_janein]]="nein",0,IF(tab_MP[[#This Row],[prf_mp_janein]]="teilweise",-1,"")))</f>
        <v/>
      </c>
      <c r="L131" s="110"/>
      <c r="M131" s="109" t="b">
        <f>AND(OR(tab_MP[[#This Row],[mp_zuw]]="",AND(tab_MP[[#This Row],[mp_zuw]]&lt;&gt;"",tab_MP[[#This Row],[prf_mp_janein]]&lt;&gt;"")),tab_MP[[#This Row],[prf_mp_ges]]&lt;&gt;-1)</f>
        <v>1</v>
      </c>
      <c r="N131" s="170" t="str">
        <f>IFERROR(VLOOKUP(tab_MP[[#This Row],[mp_gegenstand]],tab_GEGENSTAND[],4,FALSE),"")</f>
        <v/>
      </c>
      <c r="O131" s="171" t="str">
        <f>IF(tab_MP[[#This Row],[ID_geg]]=1,"tab_System[Kategorie]",IF(tab_MP[[#This Row],[ID_geg]]=2,"tab_Werkzeug[Kategorie]",IF(tab_MP[[#This Row],[ID_geg]]=3,"tab_Dienst[Kategorie]",IF(tab_MP[[#This Row],[ID_geg]]=4,"tab_WuP[Kategorie]",""))))</f>
        <v/>
      </c>
      <c r="P13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1" s="171" t="str">
        <f>IF(AND(tab_MP[[#This Row],[ID_geg]]=1,tab_MP[[#This Row],[ID_kat]]=1),"tab_Serverkomponenten[Subkategorie]",IF(AND(tab_MP[[#This Row],[ID_geg]]=1,tab_MP[[#This Row],[ID_kat]]=4),"tab_Projektraum[Subkategorie]",""))</f>
        <v/>
      </c>
      <c r="R131" s="171" t="str">
        <f>IFERROR(IF(AND(tab_MP[[#This Row],[ID_geg]]=1,tab_MP[[#This Row],[ID_kat]]=1),VLOOKUP(tab_MP[[#This Row],[mp_subkategorie]],tab_Serverkomponenten[],2,FALSE),IF(AND(tab_MP[[#This Row],[ID_geg]]=1,tab_MP[[#This Row],[ID_kat]]=4),VLOOKUP(tab_MP[[#This Row],[mp_subkategorie]],tab_Projektraum[],2,FALSE),"")),0)</f>
        <v/>
      </c>
      <c r="S131" s="158" t="str">
        <f>IFERROR(VLOOKUP(tab_MP[[#This Row],[mp_ort]],tab_ORT[],2,FALSE),"")</f>
        <v/>
      </c>
      <c r="T131" s="158">
        <f>COUNTIFS($S$3:$S131,$S131,$S$3:$S131,"&gt;0")</f>
        <v>0</v>
      </c>
      <c r="U131" s="159">
        <f>COUNTIFS(tab_MP[ID_ort],tab_MP[[#This Row],[ID_ort]],tab_MP[ID_ort],"&gt;0")</f>
        <v>0</v>
      </c>
    </row>
    <row r="132" spans="1:21" ht="64.2" hidden="1" customHeight="1" x14ac:dyDescent="0.3">
      <c r="A132" s="90">
        <f t="shared" si="2"/>
        <v>130</v>
      </c>
      <c r="B132" s="201"/>
      <c r="C132" s="202"/>
      <c r="D132" s="202"/>
      <c r="E132" s="202"/>
      <c r="F132" s="203"/>
      <c r="G132" s="180"/>
      <c r="H132" s="208"/>
      <c r="I132" s="209"/>
      <c r="J132" s="106"/>
      <c r="K132" s="107" t="str">
        <f>IF(tab_MP[[#This Row],[prf_mp_janein]]="ja",tab_MP[[#This Row],[mp_zuw]],IF(tab_MP[[#This Row],[prf_mp_janein]]="nein",0,IF(tab_MP[[#This Row],[prf_mp_janein]]="teilweise",-1,"")))</f>
        <v/>
      </c>
      <c r="L132" s="110"/>
      <c r="M132" s="108" t="b">
        <f>AND(OR(tab_MP[[#This Row],[mp_zuw]]="",AND(tab_MP[[#This Row],[mp_zuw]]&lt;&gt;"",tab_MP[[#This Row],[prf_mp_janein]]&lt;&gt;"")),tab_MP[[#This Row],[prf_mp_ges]]&lt;&gt;-1)</f>
        <v>1</v>
      </c>
      <c r="N132" s="170" t="str">
        <f>IFERROR(VLOOKUP(tab_MP[[#This Row],[mp_gegenstand]],tab_GEGENSTAND[],4,FALSE),"")</f>
        <v/>
      </c>
      <c r="O132" s="171" t="str">
        <f>IF(tab_MP[[#This Row],[ID_geg]]=1,"tab_System[Kategorie]",IF(tab_MP[[#This Row],[ID_geg]]=2,"tab_Werkzeug[Kategorie]",IF(tab_MP[[#This Row],[ID_geg]]=3,"tab_Dienst[Kategorie]",IF(tab_MP[[#This Row],[ID_geg]]=4,"tab_WuP[Kategorie]",""))))</f>
        <v/>
      </c>
      <c r="P13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2" s="171" t="str">
        <f>IF(AND(tab_MP[[#This Row],[ID_geg]]=1,tab_MP[[#This Row],[ID_kat]]=1),"tab_Serverkomponenten[Subkategorie]",IF(AND(tab_MP[[#This Row],[ID_geg]]=1,tab_MP[[#This Row],[ID_kat]]=4),"tab_Projektraum[Subkategorie]",""))</f>
        <v/>
      </c>
      <c r="R132" s="171" t="str">
        <f>IFERROR(IF(AND(tab_MP[[#This Row],[ID_geg]]=1,tab_MP[[#This Row],[ID_kat]]=1),VLOOKUP(tab_MP[[#This Row],[mp_subkategorie]],tab_Serverkomponenten[],2,FALSE),IF(AND(tab_MP[[#This Row],[ID_geg]]=1,tab_MP[[#This Row],[ID_kat]]=4),VLOOKUP(tab_MP[[#This Row],[mp_subkategorie]],tab_Projektraum[],2,FALSE),"")),0)</f>
        <v/>
      </c>
      <c r="S132" s="158" t="str">
        <f>IFERROR(VLOOKUP(tab_MP[[#This Row],[mp_ort]],tab_ORT[],2,FALSE),"")</f>
        <v/>
      </c>
      <c r="T132" s="158">
        <f>COUNTIFS($S$3:$S132,$S132,$S$3:$S132,"&gt;0")</f>
        <v>0</v>
      </c>
      <c r="U132" s="159">
        <f>COUNTIFS(tab_MP[ID_ort],tab_MP[[#This Row],[ID_ort]],tab_MP[ID_ort],"&gt;0")</f>
        <v>0</v>
      </c>
    </row>
    <row r="133" spans="1:21" ht="64.2" hidden="1" customHeight="1" x14ac:dyDescent="0.3">
      <c r="A133" s="90">
        <f t="shared" si="2"/>
        <v>131</v>
      </c>
      <c r="B133" s="201"/>
      <c r="C133" s="202"/>
      <c r="D133" s="202"/>
      <c r="E133" s="202"/>
      <c r="F133" s="203"/>
      <c r="G133" s="180"/>
      <c r="H133" s="208"/>
      <c r="I133" s="209"/>
      <c r="J133" s="103"/>
      <c r="K133" s="104" t="str">
        <f>IF(tab_MP[[#This Row],[prf_mp_janein]]="ja",tab_MP[[#This Row],[mp_zuw]],IF(tab_MP[[#This Row],[prf_mp_janein]]="nein",0,IF(tab_MP[[#This Row],[prf_mp_janein]]="teilweise",-1,"")))</f>
        <v/>
      </c>
      <c r="L133" s="110"/>
      <c r="M133" s="109" t="b">
        <f>AND(OR(tab_MP[[#This Row],[mp_zuw]]="",AND(tab_MP[[#This Row],[mp_zuw]]&lt;&gt;"",tab_MP[[#This Row],[prf_mp_janein]]&lt;&gt;"")),tab_MP[[#This Row],[prf_mp_ges]]&lt;&gt;-1)</f>
        <v>1</v>
      </c>
      <c r="N133" s="170" t="str">
        <f>IFERROR(VLOOKUP(tab_MP[[#This Row],[mp_gegenstand]],tab_GEGENSTAND[],4,FALSE),"")</f>
        <v/>
      </c>
      <c r="O133" s="171" t="str">
        <f>IF(tab_MP[[#This Row],[ID_geg]]=1,"tab_System[Kategorie]",IF(tab_MP[[#This Row],[ID_geg]]=2,"tab_Werkzeug[Kategorie]",IF(tab_MP[[#This Row],[ID_geg]]=3,"tab_Dienst[Kategorie]",IF(tab_MP[[#This Row],[ID_geg]]=4,"tab_WuP[Kategorie]",""))))</f>
        <v/>
      </c>
      <c r="P13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3" s="171" t="str">
        <f>IF(AND(tab_MP[[#This Row],[ID_geg]]=1,tab_MP[[#This Row],[ID_kat]]=1),"tab_Serverkomponenten[Subkategorie]",IF(AND(tab_MP[[#This Row],[ID_geg]]=1,tab_MP[[#This Row],[ID_kat]]=4),"tab_Projektraum[Subkategorie]",""))</f>
        <v/>
      </c>
      <c r="R133" s="171" t="str">
        <f>IFERROR(IF(AND(tab_MP[[#This Row],[ID_geg]]=1,tab_MP[[#This Row],[ID_kat]]=1),VLOOKUP(tab_MP[[#This Row],[mp_subkategorie]],tab_Serverkomponenten[],2,FALSE),IF(AND(tab_MP[[#This Row],[ID_geg]]=1,tab_MP[[#This Row],[ID_kat]]=4),VLOOKUP(tab_MP[[#This Row],[mp_subkategorie]],tab_Projektraum[],2,FALSE),"")),0)</f>
        <v/>
      </c>
      <c r="S133" s="158" t="str">
        <f>IFERROR(VLOOKUP(tab_MP[[#This Row],[mp_ort]],tab_ORT[],2,FALSE),"")</f>
        <v/>
      </c>
      <c r="T133" s="158">
        <f>COUNTIFS($S$3:$S133,$S133,$S$3:$S133,"&gt;0")</f>
        <v>0</v>
      </c>
      <c r="U133" s="159">
        <f>COUNTIFS(tab_MP[ID_ort],tab_MP[[#This Row],[ID_ort]],tab_MP[ID_ort],"&gt;0")</f>
        <v>0</v>
      </c>
    </row>
    <row r="134" spans="1:21" ht="64.2" hidden="1" customHeight="1" x14ac:dyDescent="0.3">
      <c r="A134" s="90">
        <f t="shared" si="2"/>
        <v>132</v>
      </c>
      <c r="B134" s="201"/>
      <c r="C134" s="202"/>
      <c r="D134" s="202"/>
      <c r="E134" s="202"/>
      <c r="F134" s="203"/>
      <c r="G134" s="180"/>
      <c r="H134" s="208"/>
      <c r="I134" s="209"/>
      <c r="J134" s="106"/>
      <c r="K134" s="107" t="str">
        <f>IF(tab_MP[[#This Row],[prf_mp_janein]]="ja",tab_MP[[#This Row],[mp_zuw]],IF(tab_MP[[#This Row],[prf_mp_janein]]="nein",0,IF(tab_MP[[#This Row],[prf_mp_janein]]="teilweise",-1,"")))</f>
        <v/>
      </c>
      <c r="L134" s="110"/>
      <c r="M134" s="108" t="b">
        <f>AND(OR(tab_MP[[#This Row],[mp_zuw]]="",AND(tab_MP[[#This Row],[mp_zuw]]&lt;&gt;"",tab_MP[[#This Row],[prf_mp_janein]]&lt;&gt;"")),tab_MP[[#This Row],[prf_mp_ges]]&lt;&gt;-1)</f>
        <v>1</v>
      </c>
      <c r="N134" s="170" t="str">
        <f>IFERROR(VLOOKUP(tab_MP[[#This Row],[mp_gegenstand]],tab_GEGENSTAND[],4,FALSE),"")</f>
        <v/>
      </c>
      <c r="O134" s="171" t="str">
        <f>IF(tab_MP[[#This Row],[ID_geg]]=1,"tab_System[Kategorie]",IF(tab_MP[[#This Row],[ID_geg]]=2,"tab_Werkzeug[Kategorie]",IF(tab_MP[[#This Row],[ID_geg]]=3,"tab_Dienst[Kategorie]",IF(tab_MP[[#This Row],[ID_geg]]=4,"tab_WuP[Kategorie]",""))))</f>
        <v/>
      </c>
      <c r="P13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4" s="171" t="str">
        <f>IF(AND(tab_MP[[#This Row],[ID_geg]]=1,tab_MP[[#This Row],[ID_kat]]=1),"tab_Serverkomponenten[Subkategorie]",IF(AND(tab_MP[[#This Row],[ID_geg]]=1,tab_MP[[#This Row],[ID_kat]]=4),"tab_Projektraum[Subkategorie]",""))</f>
        <v/>
      </c>
      <c r="R134" s="171" t="str">
        <f>IFERROR(IF(AND(tab_MP[[#This Row],[ID_geg]]=1,tab_MP[[#This Row],[ID_kat]]=1),VLOOKUP(tab_MP[[#This Row],[mp_subkategorie]],tab_Serverkomponenten[],2,FALSE),IF(AND(tab_MP[[#This Row],[ID_geg]]=1,tab_MP[[#This Row],[ID_kat]]=4),VLOOKUP(tab_MP[[#This Row],[mp_subkategorie]],tab_Projektraum[],2,FALSE),"")),0)</f>
        <v/>
      </c>
      <c r="S134" s="158" t="str">
        <f>IFERROR(VLOOKUP(tab_MP[[#This Row],[mp_ort]],tab_ORT[],2,FALSE),"")</f>
        <v/>
      </c>
      <c r="T134" s="158">
        <f>COUNTIFS($S$3:$S134,$S134,$S$3:$S134,"&gt;0")</f>
        <v>0</v>
      </c>
      <c r="U134" s="159">
        <f>COUNTIFS(tab_MP[ID_ort],tab_MP[[#This Row],[ID_ort]],tab_MP[ID_ort],"&gt;0")</f>
        <v>0</v>
      </c>
    </row>
    <row r="135" spans="1:21" ht="64.2" hidden="1" customHeight="1" x14ac:dyDescent="0.3">
      <c r="A135" s="90">
        <f t="shared" si="2"/>
        <v>133</v>
      </c>
      <c r="B135" s="201"/>
      <c r="C135" s="202"/>
      <c r="D135" s="202"/>
      <c r="E135" s="202"/>
      <c r="F135" s="203"/>
      <c r="G135" s="180"/>
      <c r="H135" s="208"/>
      <c r="I135" s="209"/>
      <c r="J135" s="103"/>
      <c r="K135" s="104" t="str">
        <f>IF(tab_MP[[#This Row],[prf_mp_janein]]="ja",tab_MP[[#This Row],[mp_zuw]],IF(tab_MP[[#This Row],[prf_mp_janein]]="nein",0,IF(tab_MP[[#This Row],[prf_mp_janein]]="teilweise",-1,"")))</f>
        <v/>
      </c>
      <c r="L135" s="110"/>
      <c r="M135" s="109" t="b">
        <f>AND(OR(tab_MP[[#This Row],[mp_zuw]]="",AND(tab_MP[[#This Row],[mp_zuw]]&lt;&gt;"",tab_MP[[#This Row],[prf_mp_janein]]&lt;&gt;"")),tab_MP[[#This Row],[prf_mp_ges]]&lt;&gt;-1)</f>
        <v>1</v>
      </c>
      <c r="N135" s="170" t="str">
        <f>IFERROR(VLOOKUP(tab_MP[[#This Row],[mp_gegenstand]],tab_GEGENSTAND[],4,FALSE),"")</f>
        <v/>
      </c>
      <c r="O135" s="171" t="str">
        <f>IF(tab_MP[[#This Row],[ID_geg]]=1,"tab_System[Kategorie]",IF(tab_MP[[#This Row],[ID_geg]]=2,"tab_Werkzeug[Kategorie]",IF(tab_MP[[#This Row],[ID_geg]]=3,"tab_Dienst[Kategorie]",IF(tab_MP[[#This Row],[ID_geg]]=4,"tab_WuP[Kategorie]",""))))</f>
        <v/>
      </c>
      <c r="P13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5" s="171" t="str">
        <f>IF(AND(tab_MP[[#This Row],[ID_geg]]=1,tab_MP[[#This Row],[ID_kat]]=1),"tab_Serverkomponenten[Subkategorie]",IF(AND(tab_MP[[#This Row],[ID_geg]]=1,tab_MP[[#This Row],[ID_kat]]=4),"tab_Projektraum[Subkategorie]",""))</f>
        <v/>
      </c>
      <c r="R135" s="171" t="str">
        <f>IFERROR(IF(AND(tab_MP[[#This Row],[ID_geg]]=1,tab_MP[[#This Row],[ID_kat]]=1),VLOOKUP(tab_MP[[#This Row],[mp_subkategorie]],tab_Serverkomponenten[],2,FALSE),IF(AND(tab_MP[[#This Row],[ID_geg]]=1,tab_MP[[#This Row],[ID_kat]]=4),VLOOKUP(tab_MP[[#This Row],[mp_subkategorie]],tab_Projektraum[],2,FALSE),"")),0)</f>
        <v/>
      </c>
      <c r="S135" s="158" t="str">
        <f>IFERROR(VLOOKUP(tab_MP[[#This Row],[mp_ort]],tab_ORT[],2,FALSE),"")</f>
        <v/>
      </c>
      <c r="T135" s="158">
        <f>COUNTIFS($S$3:$S135,$S135,$S$3:$S135,"&gt;0")</f>
        <v>0</v>
      </c>
      <c r="U135" s="159">
        <f>COUNTIFS(tab_MP[ID_ort],tab_MP[[#This Row],[ID_ort]],tab_MP[ID_ort],"&gt;0")</f>
        <v>0</v>
      </c>
    </row>
    <row r="136" spans="1:21" ht="64.2" hidden="1" customHeight="1" x14ac:dyDescent="0.3">
      <c r="A136" s="90">
        <f t="shared" si="2"/>
        <v>134</v>
      </c>
      <c r="B136" s="201"/>
      <c r="C136" s="202"/>
      <c r="D136" s="202"/>
      <c r="E136" s="202"/>
      <c r="F136" s="203"/>
      <c r="G136" s="180"/>
      <c r="H136" s="208"/>
      <c r="I136" s="209"/>
      <c r="J136" s="106"/>
      <c r="K136" s="107" t="str">
        <f>IF(tab_MP[[#This Row],[prf_mp_janein]]="ja",tab_MP[[#This Row],[mp_zuw]],IF(tab_MP[[#This Row],[prf_mp_janein]]="nein",0,IF(tab_MP[[#This Row],[prf_mp_janein]]="teilweise",-1,"")))</f>
        <v/>
      </c>
      <c r="L136" s="110"/>
      <c r="M136" s="108" t="b">
        <f>AND(OR(tab_MP[[#This Row],[mp_zuw]]="",AND(tab_MP[[#This Row],[mp_zuw]]&lt;&gt;"",tab_MP[[#This Row],[prf_mp_janein]]&lt;&gt;"")),tab_MP[[#This Row],[prf_mp_ges]]&lt;&gt;-1)</f>
        <v>1</v>
      </c>
      <c r="N136" s="170" t="str">
        <f>IFERROR(VLOOKUP(tab_MP[[#This Row],[mp_gegenstand]],tab_GEGENSTAND[],4,FALSE),"")</f>
        <v/>
      </c>
      <c r="O136" s="171" t="str">
        <f>IF(tab_MP[[#This Row],[ID_geg]]=1,"tab_System[Kategorie]",IF(tab_MP[[#This Row],[ID_geg]]=2,"tab_Werkzeug[Kategorie]",IF(tab_MP[[#This Row],[ID_geg]]=3,"tab_Dienst[Kategorie]",IF(tab_MP[[#This Row],[ID_geg]]=4,"tab_WuP[Kategorie]",""))))</f>
        <v/>
      </c>
      <c r="P13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6" s="171" t="str">
        <f>IF(AND(tab_MP[[#This Row],[ID_geg]]=1,tab_MP[[#This Row],[ID_kat]]=1),"tab_Serverkomponenten[Subkategorie]",IF(AND(tab_MP[[#This Row],[ID_geg]]=1,tab_MP[[#This Row],[ID_kat]]=4),"tab_Projektraum[Subkategorie]",""))</f>
        <v/>
      </c>
      <c r="R136" s="171" t="str">
        <f>IFERROR(IF(AND(tab_MP[[#This Row],[ID_geg]]=1,tab_MP[[#This Row],[ID_kat]]=1),VLOOKUP(tab_MP[[#This Row],[mp_subkategorie]],tab_Serverkomponenten[],2,FALSE),IF(AND(tab_MP[[#This Row],[ID_geg]]=1,tab_MP[[#This Row],[ID_kat]]=4),VLOOKUP(tab_MP[[#This Row],[mp_subkategorie]],tab_Projektraum[],2,FALSE),"")),0)</f>
        <v/>
      </c>
      <c r="S136" s="158" t="str">
        <f>IFERROR(VLOOKUP(tab_MP[[#This Row],[mp_ort]],tab_ORT[],2,FALSE),"")</f>
        <v/>
      </c>
      <c r="T136" s="158">
        <f>COUNTIFS($S$3:$S136,$S136,$S$3:$S136,"&gt;0")</f>
        <v>0</v>
      </c>
      <c r="U136" s="159">
        <f>COUNTIFS(tab_MP[ID_ort],tab_MP[[#This Row],[ID_ort]],tab_MP[ID_ort],"&gt;0")</f>
        <v>0</v>
      </c>
    </row>
    <row r="137" spans="1:21" ht="64.2" hidden="1" customHeight="1" x14ac:dyDescent="0.3">
      <c r="A137" s="90">
        <f t="shared" si="2"/>
        <v>135</v>
      </c>
      <c r="B137" s="201"/>
      <c r="C137" s="202"/>
      <c r="D137" s="202"/>
      <c r="E137" s="202"/>
      <c r="F137" s="203"/>
      <c r="G137" s="180"/>
      <c r="H137" s="208"/>
      <c r="I137" s="209"/>
      <c r="J137" s="103"/>
      <c r="K137" s="104" t="str">
        <f>IF(tab_MP[[#This Row],[prf_mp_janein]]="ja",tab_MP[[#This Row],[mp_zuw]],IF(tab_MP[[#This Row],[prf_mp_janein]]="nein",0,IF(tab_MP[[#This Row],[prf_mp_janein]]="teilweise",-1,"")))</f>
        <v/>
      </c>
      <c r="L137" s="110"/>
      <c r="M137" s="109" t="b">
        <f>AND(OR(tab_MP[[#This Row],[mp_zuw]]="",AND(tab_MP[[#This Row],[mp_zuw]]&lt;&gt;"",tab_MP[[#This Row],[prf_mp_janein]]&lt;&gt;"")),tab_MP[[#This Row],[prf_mp_ges]]&lt;&gt;-1)</f>
        <v>1</v>
      </c>
      <c r="N137" s="170" t="str">
        <f>IFERROR(VLOOKUP(tab_MP[[#This Row],[mp_gegenstand]],tab_GEGENSTAND[],4,FALSE),"")</f>
        <v/>
      </c>
      <c r="O137" s="171" t="str">
        <f>IF(tab_MP[[#This Row],[ID_geg]]=1,"tab_System[Kategorie]",IF(tab_MP[[#This Row],[ID_geg]]=2,"tab_Werkzeug[Kategorie]",IF(tab_MP[[#This Row],[ID_geg]]=3,"tab_Dienst[Kategorie]",IF(tab_MP[[#This Row],[ID_geg]]=4,"tab_WuP[Kategorie]",""))))</f>
        <v/>
      </c>
      <c r="P13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7" s="171" t="str">
        <f>IF(AND(tab_MP[[#This Row],[ID_geg]]=1,tab_MP[[#This Row],[ID_kat]]=1),"tab_Serverkomponenten[Subkategorie]",IF(AND(tab_MP[[#This Row],[ID_geg]]=1,tab_MP[[#This Row],[ID_kat]]=4),"tab_Projektraum[Subkategorie]",""))</f>
        <v/>
      </c>
      <c r="R137" s="171" t="str">
        <f>IFERROR(IF(AND(tab_MP[[#This Row],[ID_geg]]=1,tab_MP[[#This Row],[ID_kat]]=1),VLOOKUP(tab_MP[[#This Row],[mp_subkategorie]],tab_Serverkomponenten[],2,FALSE),IF(AND(tab_MP[[#This Row],[ID_geg]]=1,tab_MP[[#This Row],[ID_kat]]=4),VLOOKUP(tab_MP[[#This Row],[mp_subkategorie]],tab_Projektraum[],2,FALSE),"")),0)</f>
        <v/>
      </c>
      <c r="S137" s="158" t="str">
        <f>IFERROR(VLOOKUP(tab_MP[[#This Row],[mp_ort]],tab_ORT[],2,FALSE),"")</f>
        <v/>
      </c>
      <c r="T137" s="158">
        <f>COUNTIFS($S$3:$S137,$S137,$S$3:$S137,"&gt;0")</f>
        <v>0</v>
      </c>
      <c r="U137" s="159">
        <f>COUNTIFS(tab_MP[ID_ort],tab_MP[[#This Row],[ID_ort]],tab_MP[ID_ort],"&gt;0")</f>
        <v>0</v>
      </c>
    </row>
    <row r="138" spans="1:21" ht="64.2" hidden="1" customHeight="1" x14ac:dyDescent="0.3">
      <c r="A138" s="90">
        <f t="shared" si="2"/>
        <v>136</v>
      </c>
      <c r="B138" s="201"/>
      <c r="C138" s="202"/>
      <c r="D138" s="202"/>
      <c r="E138" s="202"/>
      <c r="F138" s="203"/>
      <c r="G138" s="180"/>
      <c r="H138" s="208"/>
      <c r="I138" s="209"/>
      <c r="J138" s="106"/>
      <c r="K138" s="107" t="str">
        <f>IF(tab_MP[[#This Row],[prf_mp_janein]]="ja",tab_MP[[#This Row],[mp_zuw]],IF(tab_MP[[#This Row],[prf_mp_janein]]="nein",0,IF(tab_MP[[#This Row],[prf_mp_janein]]="teilweise",-1,"")))</f>
        <v/>
      </c>
      <c r="L138" s="110"/>
      <c r="M138" s="108" t="b">
        <f>AND(OR(tab_MP[[#This Row],[mp_zuw]]="",AND(tab_MP[[#This Row],[mp_zuw]]&lt;&gt;"",tab_MP[[#This Row],[prf_mp_janein]]&lt;&gt;"")),tab_MP[[#This Row],[prf_mp_ges]]&lt;&gt;-1)</f>
        <v>1</v>
      </c>
      <c r="N138" s="170" t="str">
        <f>IFERROR(VLOOKUP(tab_MP[[#This Row],[mp_gegenstand]],tab_GEGENSTAND[],4,FALSE),"")</f>
        <v/>
      </c>
      <c r="O138" s="171" t="str">
        <f>IF(tab_MP[[#This Row],[ID_geg]]=1,"tab_System[Kategorie]",IF(tab_MP[[#This Row],[ID_geg]]=2,"tab_Werkzeug[Kategorie]",IF(tab_MP[[#This Row],[ID_geg]]=3,"tab_Dienst[Kategorie]",IF(tab_MP[[#This Row],[ID_geg]]=4,"tab_WuP[Kategorie]",""))))</f>
        <v/>
      </c>
      <c r="P13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8" s="171" t="str">
        <f>IF(AND(tab_MP[[#This Row],[ID_geg]]=1,tab_MP[[#This Row],[ID_kat]]=1),"tab_Serverkomponenten[Subkategorie]",IF(AND(tab_MP[[#This Row],[ID_geg]]=1,tab_MP[[#This Row],[ID_kat]]=4),"tab_Projektraum[Subkategorie]",""))</f>
        <v/>
      </c>
      <c r="R138" s="171" t="str">
        <f>IFERROR(IF(AND(tab_MP[[#This Row],[ID_geg]]=1,tab_MP[[#This Row],[ID_kat]]=1),VLOOKUP(tab_MP[[#This Row],[mp_subkategorie]],tab_Serverkomponenten[],2,FALSE),IF(AND(tab_MP[[#This Row],[ID_geg]]=1,tab_MP[[#This Row],[ID_kat]]=4),VLOOKUP(tab_MP[[#This Row],[mp_subkategorie]],tab_Projektraum[],2,FALSE),"")),0)</f>
        <v/>
      </c>
      <c r="S138" s="158" t="str">
        <f>IFERROR(VLOOKUP(tab_MP[[#This Row],[mp_ort]],tab_ORT[],2,FALSE),"")</f>
        <v/>
      </c>
      <c r="T138" s="158">
        <f>COUNTIFS($S$3:$S138,$S138,$S$3:$S138,"&gt;0")</f>
        <v>0</v>
      </c>
      <c r="U138" s="159">
        <f>COUNTIFS(tab_MP[ID_ort],tab_MP[[#This Row],[ID_ort]],tab_MP[ID_ort],"&gt;0")</f>
        <v>0</v>
      </c>
    </row>
    <row r="139" spans="1:21" ht="64.2" hidden="1" customHeight="1" x14ac:dyDescent="0.3">
      <c r="A139" s="90">
        <f t="shared" si="2"/>
        <v>137</v>
      </c>
      <c r="B139" s="201"/>
      <c r="C139" s="202"/>
      <c r="D139" s="202"/>
      <c r="E139" s="202"/>
      <c r="F139" s="203"/>
      <c r="G139" s="180"/>
      <c r="H139" s="208"/>
      <c r="I139" s="209"/>
      <c r="J139" s="103"/>
      <c r="K139" s="104" t="str">
        <f>IF(tab_MP[[#This Row],[prf_mp_janein]]="ja",tab_MP[[#This Row],[mp_zuw]],IF(tab_MP[[#This Row],[prf_mp_janein]]="nein",0,IF(tab_MP[[#This Row],[prf_mp_janein]]="teilweise",-1,"")))</f>
        <v/>
      </c>
      <c r="L139" s="110"/>
      <c r="M139" s="109" t="b">
        <f>AND(OR(tab_MP[[#This Row],[mp_zuw]]="",AND(tab_MP[[#This Row],[mp_zuw]]&lt;&gt;"",tab_MP[[#This Row],[prf_mp_janein]]&lt;&gt;"")),tab_MP[[#This Row],[prf_mp_ges]]&lt;&gt;-1)</f>
        <v>1</v>
      </c>
      <c r="N139" s="170" t="str">
        <f>IFERROR(VLOOKUP(tab_MP[[#This Row],[mp_gegenstand]],tab_GEGENSTAND[],4,FALSE),"")</f>
        <v/>
      </c>
      <c r="O139" s="171" t="str">
        <f>IF(tab_MP[[#This Row],[ID_geg]]=1,"tab_System[Kategorie]",IF(tab_MP[[#This Row],[ID_geg]]=2,"tab_Werkzeug[Kategorie]",IF(tab_MP[[#This Row],[ID_geg]]=3,"tab_Dienst[Kategorie]",IF(tab_MP[[#This Row],[ID_geg]]=4,"tab_WuP[Kategorie]",""))))</f>
        <v/>
      </c>
      <c r="P13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39" s="171" t="str">
        <f>IF(AND(tab_MP[[#This Row],[ID_geg]]=1,tab_MP[[#This Row],[ID_kat]]=1),"tab_Serverkomponenten[Subkategorie]",IF(AND(tab_MP[[#This Row],[ID_geg]]=1,tab_MP[[#This Row],[ID_kat]]=4),"tab_Projektraum[Subkategorie]",""))</f>
        <v/>
      </c>
      <c r="R139" s="171" t="str">
        <f>IFERROR(IF(AND(tab_MP[[#This Row],[ID_geg]]=1,tab_MP[[#This Row],[ID_kat]]=1),VLOOKUP(tab_MP[[#This Row],[mp_subkategorie]],tab_Serverkomponenten[],2,FALSE),IF(AND(tab_MP[[#This Row],[ID_geg]]=1,tab_MP[[#This Row],[ID_kat]]=4),VLOOKUP(tab_MP[[#This Row],[mp_subkategorie]],tab_Projektraum[],2,FALSE),"")),0)</f>
        <v/>
      </c>
      <c r="S139" s="158" t="str">
        <f>IFERROR(VLOOKUP(tab_MP[[#This Row],[mp_ort]],tab_ORT[],2,FALSE),"")</f>
        <v/>
      </c>
      <c r="T139" s="158">
        <f>COUNTIFS($S$3:$S139,$S139,$S$3:$S139,"&gt;0")</f>
        <v>0</v>
      </c>
      <c r="U139" s="159">
        <f>COUNTIFS(tab_MP[ID_ort],tab_MP[[#This Row],[ID_ort]],tab_MP[ID_ort],"&gt;0")</f>
        <v>0</v>
      </c>
    </row>
    <row r="140" spans="1:21" ht="64.2" hidden="1" customHeight="1" x14ac:dyDescent="0.3">
      <c r="A140" s="90">
        <f t="shared" ref="A140:A203" si="3">ROW()-2</f>
        <v>138</v>
      </c>
      <c r="B140" s="201"/>
      <c r="C140" s="202"/>
      <c r="D140" s="202"/>
      <c r="E140" s="202"/>
      <c r="F140" s="203"/>
      <c r="G140" s="180"/>
      <c r="H140" s="208"/>
      <c r="I140" s="209"/>
      <c r="J140" s="106"/>
      <c r="K140" s="107" t="str">
        <f>IF(tab_MP[[#This Row],[prf_mp_janein]]="ja",tab_MP[[#This Row],[mp_zuw]],IF(tab_MP[[#This Row],[prf_mp_janein]]="nein",0,IF(tab_MP[[#This Row],[prf_mp_janein]]="teilweise",-1,"")))</f>
        <v/>
      </c>
      <c r="L140" s="110"/>
      <c r="M140" s="108" t="b">
        <f>AND(OR(tab_MP[[#This Row],[mp_zuw]]="",AND(tab_MP[[#This Row],[mp_zuw]]&lt;&gt;"",tab_MP[[#This Row],[prf_mp_janein]]&lt;&gt;"")),tab_MP[[#This Row],[prf_mp_ges]]&lt;&gt;-1)</f>
        <v>1</v>
      </c>
      <c r="N140" s="170" t="str">
        <f>IFERROR(VLOOKUP(tab_MP[[#This Row],[mp_gegenstand]],tab_GEGENSTAND[],4,FALSE),"")</f>
        <v/>
      </c>
      <c r="O140" s="171" t="str">
        <f>IF(tab_MP[[#This Row],[ID_geg]]=1,"tab_System[Kategorie]",IF(tab_MP[[#This Row],[ID_geg]]=2,"tab_Werkzeug[Kategorie]",IF(tab_MP[[#This Row],[ID_geg]]=3,"tab_Dienst[Kategorie]",IF(tab_MP[[#This Row],[ID_geg]]=4,"tab_WuP[Kategorie]",""))))</f>
        <v/>
      </c>
      <c r="P14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0" s="171" t="str">
        <f>IF(AND(tab_MP[[#This Row],[ID_geg]]=1,tab_MP[[#This Row],[ID_kat]]=1),"tab_Serverkomponenten[Subkategorie]",IF(AND(tab_MP[[#This Row],[ID_geg]]=1,tab_MP[[#This Row],[ID_kat]]=4),"tab_Projektraum[Subkategorie]",""))</f>
        <v/>
      </c>
      <c r="R140" s="171" t="str">
        <f>IFERROR(IF(AND(tab_MP[[#This Row],[ID_geg]]=1,tab_MP[[#This Row],[ID_kat]]=1),VLOOKUP(tab_MP[[#This Row],[mp_subkategorie]],tab_Serverkomponenten[],2,FALSE),IF(AND(tab_MP[[#This Row],[ID_geg]]=1,tab_MP[[#This Row],[ID_kat]]=4),VLOOKUP(tab_MP[[#This Row],[mp_subkategorie]],tab_Projektraum[],2,FALSE),"")),0)</f>
        <v/>
      </c>
      <c r="S140" s="158" t="str">
        <f>IFERROR(VLOOKUP(tab_MP[[#This Row],[mp_ort]],tab_ORT[],2,FALSE),"")</f>
        <v/>
      </c>
      <c r="T140" s="158">
        <f>COUNTIFS($S$3:$S140,$S140,$S$3:$S140,"&gt;0")</f>
        <v>0</v>
      </c>
      <c r="U140" s="159">
        <f>COUNTIFS(tab_MP[ID_ort],tab_MP[[#This Row],[ID_ort]],tab_MP[ID_ort],"&gt;0")</f>
        <v>0</v>
      </c>
    </row>
    <row r="141" spans="1:21" ht="64.2" hidden="1" customHeight="1" x14ac:dyDescent="0.3">
      <c r="A141" s="90">
        <f t="shared" si="3"/>
        <v>139</v>
      </c>
      <c r="B141" s="201"/>
      <c r="C141" s="202"/>
      <c r="D141" s="202"/>
      <c r="E141" s="202"/>
      <c r="F141" s="203"/>
      <c r="G141" s="180"/>
      <c r="H141" s="208"/>
      <c r="I141" s="209"/>
      <c r="J141" s="103"/>
      <c r="K141" s="104" t="str">
        <f>IF(tab_MP[[#This Row],[prf_mp_janein]]="ja",tab_MP[[#This Row],[mp_zuw]],IF(tab_MP[[#This Row],[prf_mp_janein]]="nein",0,IF(tab_MP[[#This Row],[prf_mp_janein]]="teilweise",-1,"")))</f>
        <v/>
      </c>
      <c r="L141" s="110"/>
      <c r="M141" s="109" t="b">
        <f>AND(OR(tab_MP[[#This Row],[mp_zuw]]="",AND(tab_MP[[#This Row],[mp_zuw]]&lt;&gt;"",tab_MP[[#This Row],[prf_mp_janein]]&lt;&gt;"")),tab_MP[[#This Row],[prf_mp_ges]]&lt;&gt;-1)</f>
        <v>1</v>
      </c>
      <c r="N141" s="170" t="str">
        <f>IFERROR(VLOOKUP(tab_MP[[#This Row],[mp_gegenstand]],tab_GEGENSTAND[],4,FALSE),"")</f>
        <v/>
      </c>
      <c r="O141" s="171" t="str">
        <f>IF(tab_MP[[#This Row],[ID_geg]]=1,"tab_System[Kategorie]",IF(tab_MP[[#This Row],[ID_geg]]=2,"tab_Werkzeug[Kategorie]",IF(tab_MP[[#This Row],[ID_geg]]=3,"tab_Dienst[Kategorie]",IF(tab_MP[[#This Row],[ID_geg]]=4,"tab_WuP[Kategorie]",""))))</f>
        <v/>
      </c>
      <c r="P14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1" s="171" t="str">
        <f>IF(AND(tab_MP[[#This Row],[ID_geg]]=1,tab_MP[[#This Row],[ID_kat]]=1),"tab_Serverkomponenten[Subkategorie]",IF(AND(tab_MP[[#This Row],[ID_geg]]=1,tab_MP[[#This Row],[ID_kat]]=4),"tab_Projektraum[Subkategorie]",""))</f>
        <v/>
      </c>
      <c r="R141" s="171" t="str">
        <f>IFERROR(IF(AND(tab_MP[[#This Row],[ID_geg]]=1,tab_MP[[#This Row],[ID_kat]]=1),VLOOKUP(tab_MP[[#This Row],[mp_subkategorie]],tab_Serverkomponenten[],2,FALSE),IF(AND(tab_MP[[#This Row],[ID_geg]]=1,tab_MP[[#This Row],[ID_kat]]=4),VLOOKUP(tab_MP[[#This Row],[mp_subkategorie]],tab_Projektraum[],2,FALSE),"")),0)</f>
        <v/>
      </c>
      <c r="S141" s="158" t="str">
        <f>IFERROR(VLOOKUP(tab_MP[[#This Row],[mp_ort]],tab_ORT[],2,FALSE),"")</f>
        <v/>
      </c>
      <c r="T141" s="158">
        <f>COUNTIFS($S$3:$S141,$S141,$S$3:$S141,"&gt;0")</f>
        <v>0</v>
      </c>
      <c r="U141" s="159">
        <f>COUNTIFS(tab_MP[ID_ort],tab_MP[[#This Row],[ID_ort]],tab_MP[ID_ort],"&gt;0")</f>
        <v>0</v>
      </c>
    </row>
    <row r="142" spans="1:21" ht="64.2" hidden="1" customHeight="1" x14ac:dyDescent="0.3">
      <c r="A142" s="90">
        <f t="shared" si="3"/>
        <v>140</v>
      </c>
      <c r="B142" s="201"/>
      <c r="C142" s="202"/>
      <c r="D142" s="202"/>
      <c r="E142" s="202"/>
      <c r="F142" s="203"/>
      <c r="G142" s="180"/>
      <c r="H142" s="208"/>
      <c r="I142" s="209"/>
      <c r="J142" s="106"/>
      <c r="K142" s="107" t="str">
        <f>IF(tab_MP[[#This Row],[prf_mp_janein]]="ja",tab_MP[[#This Row],[mp_zuw]],IF(tab_MP[[#This Row],[prf_mp_janein]]="nein",0,IF(tab_MP[[#This Row],[prf_mp_janein]]="teilweise",-1,"")))</f>
        <v/>
      </c>
      <c r="L142" s="110"/>
      <c r="M142" s="108" t="b">
        <f>AND(OR(tab_MP[[#This Row],[mp_zuw]]="",AND(tab_MP[[#This Row],[mp_zuw]]&lt;&gt;"",tab_MP[[#This Row],[prf_mp_janein]]&lt;&gt;"")),tab_MP[[#This Row],[prf_mp_ges]]&lt;&gt;-1)</f>
        <v>1</v>
      </c>
      <c r="N142" s="170" t="str">
        <f>IFERROR(VLOOKUP(tab_MP[[#This Row],[mp_gegenstand]],tab_GEGENSTAND[],4,FALSE),"")</f>
        <v/>
      </c>
      <c r="O142" s="171" t="str">
        <f>IF(tab_MP[[#This Row],[ID_geg]]=1,"tab_System[Kategorie]",IF(tab_MP[[#This Row],[ID_geg]]=2,"tab_Werkzeug[Kategorie]",IF(tab_MP[[#This Row],[ID_geg]]=3,"tab_Dienst[Kategorie]",IF(tab_MP[[#This Row],[ID_geg]]=4,"tab_WuP[Kategorie]",""))))</f>
        <v/>
      </c>
      <c r="P14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2" s="171" t="str">
        <f>IF(AND(tab_MP[[#This Row],[ID_geg]]=1,tab_MP[[#This Row],[ID_kat]]=1),"tab_Serverkomponenten[Subkategorie]",IF(AND(tab_MP[[#This Row],[ID_geg]]=1,tab_MP[[#This Row],[ID_kat]]=4),"tab_Projektraum[Subkategorie]",""))</f>
        <v/>
      </c>
      <c r="R142" s="171" t="str">
        <f>IFERROR(IF(AND(tab_MP[[#This Row],[ID_geg]]=1,tab_MP[[#This Row],[ID_kat]]=1),VLOOKUP(tab_MP[[#This Row],[mp_subkategorie]],tab_Serverkomponenten[],2,FALSE),IF(AND(tab_MP[[#This Row],[ID_geg]]=1,tab_MP[[#This Row],[ID_kat]]=4),VLOOKUP(tab_MP[[#This Row],[mp_subkategorie]],tab_Projektraum[],2,FALSE),"")),0)</f>
        <v/>
      </c>
      <c r="S142" s="158" t="str">
        <f>IFERROR(VLOOKUP(tab_MP[[#This Row],[mp_ort]],tab_ORT[],2,FALSE),"")</f>
        <v/>
      </c>
      <c r="T142" s="158">
        <f>COUNTIFS($S$3:$S142,$S142,$S$3:$S142,"&gt;0")</f>
        <v>0</v>
      </c>
      <c r="U142" s="159">
        <f>COUNTIFS(tab_MP[ID_ort],tab_MP[[#This Row],[ID_ort]],tab_MP[ID_ort],"&gt;0")</f>
        <v>0</v>
      </c>
    </row>
    <row r="143" spans="1:21" ht="64.2" hidden="1" customHeight="1" x14ac:dyDescent="0.3">
      <c r="A143" s="90">
        <f t="shared" si="3"/>
        <v>141</v>
      </c>
      <c r="B143" s="201"/>
      <c r="C143" s="202"/>
      <c r="D143" s="202"/>
      <c r="E143" s="202"/>
      <c r="F143" s="203"/>
      <c r="G143" s="180"/>
      <c r="H143" s="208"/>
      <c r="I143" s="209"/>
      <c r="J143" s="103"/>
      <c r="K143" s="104" t="str">
        <f>IF(tab_MP[[#This Row],[prf_mp_janein]]="ja",tab_MP[[#This Row],[mp_zuw]],IF(tab_MP[[#This Row],[prf_mp_janein]]="nein",0,IF(tab_MP[[#This Row],[prf_mp_janein]]="teilweise",-1,"")))</f>
        <v/>
      </c>
      <c r="L143" s="110"/>
      <c r="M143" s="109" t="b">
        <f>AND(OR(tab_MP[[#This Row],[mp_zuw]]="",AND(tab_MP[[#This Row],[mp_zuw]]&lt;&gt;"",tab_MP[[#This Row],[prf_mp_janein]]&lt;&gt;"")),tab_MP[[#This Row],[prf_mp_ges]]&lt;&gt;-1)</f>
        <v>1</v>
      </c>
      <c r="N143" s="170" t="str">
        <f>IFERROR(VLOOKUP(tab_MP[[#This Row],[mp_gegenstand]],tab_GEGENSTAND[],4,FALSE),"")</f>
        <v/>
      </c>
      <c r="O143" s="171" t="str">
        <f>IF(tab_MP[[#This Row],[ID_geg]]=1,"tab_System[Kategorie]",IF(tab_MP[[#This Row],[ID_geg]]=2,"tab_Werkzeug[Kategorie]",IF(tab_MP[[#This Row],[ID_geg]]=3,"tab_Dienst[Kategorie]",IF(tab_MP[[#This Row],[ID_geg]]=4,"tab_WuP[Kategorie]",""))))</f>
        <v/>
      </c>
      <c r="P14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3" s="171" t="str">
        <f>IF(AND(tab_MP[[#This Row],[ID_geg]]=1,tab_MP[[#This Row],[ID_kat]]=1),"tab_Serverkomponenten[Subkategorie]",IF(AND(tab_MP[[#This Row],[ID_geg]]=1,tab_MP[[#This Row],[ID_kat]]=4),"tab_Projektraum[Subkategorie]",""))</f>
        <v/>
      </c>
      <c r="R143" s="171" t="str">
        <f>IFERROR(IF(AND(tab_MP[[#This Row],[ID_geg]]=1,tab_MP[[#This Row],[ID_kat]]=1),VLOOKUP(tab_MP[[#This Row],[mp_subkategorie]],tab_Serverkomponenten[],2,FALSE),IF(AND(tab_MP[[#This Row],[ID_geg]]=1,tab_MP[[#This Row],[ID_kat]]=4),VLOOKUP(tab_MP[[#This Row],[mp_subkategorie]],tab_Projektraum[],2,FALSE),"")),0)</f>
        <v/>
      </c>
      <c r="S143" s="158" t="str">
        <f>IFERROR(VLOOKUP(tab_MP[[#This Row],[mp_ort]],tab_ORT[],2,FALSE),"")</f>
        <v/>
      </c>
      <c r="T143" s="158">
        <f>COUNTIFS($S$3:$S143,$S143,$S$3:$S143,"&gt;0")</f>
        <v>0</v>
      </c>
      <c r="U143" s="159">
        <f>COUNTIFS(tab_MP[ID_ort],tab_MP[[#This Row],[ID_ort]],tab_MP[ID_ort],"&gt;0")</f>
        <v>0</v>
      </c>
    </row>
    <row r="144" spans="1:21" ht="64.2" hidden="1" customHeight="1" x14ac:dyDescent="0.3">
      <c r="A144" s="90">
        <f t="shared" si="3"/>
        <v>142</v>
      </c>
      <c r="B144" s="201"/>
      <c r="C144" s="202"/>
      <c r="D144" s="202"/>
      <c r="E144" s="202"/>
      <c r="F144" s="203"/>
      <c r="G144" s="180"/>
      <c r="H144" s="208"/>
      <c r="I144" s="209"/>
      <c r="J144" s="106"/>
      <c r="K144" s="107" t="str">
        <f>IF(tab_MP[[#This Row],[prf_mp_janein]]="ja",tab_MP[[#This Row],[mp_zuw]],IF(tab_MP[[#This Row],[prf_mp_janein]]="nein",0,IF(tab_MP[[#This Row],[prf_mp_janein]]="teilweise",-1,"")))</f>
        <v/>
      </c>
      <c r="L144" s="110"/>
      <c r="M144" s="108" t="b">
        <f>AND(OR(tab_MP[[#This Row],[mp_zuw]]="",AND(tab_MP[[#This Row],[mp_zuw]]&lt;&gt;"",tab_MP[[#This Row],[prf_mp_janein]]&lt;&gt;"")),tab_MP[[#This Row],[prf_mp_ges]]&lt;&gt;-1)</f>
        <v>1</v>
      </c>
      <c r="N144" s="170" t="str">
        <f>IFERROR(VLOOKUP(tab_MP[[#This Row],[mp_gegenstand]],tab_GEGENSTAND[],4,FALSE),"")</f>
        <v/>
      </c>
      <c r="O144" s="171" t="str">
        <f>IF(tab_MP[[#This Row],[ID_geg]]=1,"tab_System[Kategorie]",IF(tab_MP[[#This Row],[ID_geg]]=2,"tab_Werkzeug[Kategorie]",IF(tab_MP[[#This Row],[ID_geg]]=3,"tab_Dienst[Kategorie]",IF(tab_MP[[#This Row],[ID_geg]]=4,"tab_WuP[Kategorie]",""))))</f>
        <v/>
      </c>
      <c r="P14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4" s="171" t="str">
        <f>IF(AND(tab_MP[[#This Row],[ID_geg]]=1,tab_MP[[#This Row],[ID_kat]]=1),"tab_Serverkomponenten[Subkategorie]",IF(AND(tab_MP[[#This Row],[ID_geg]]=1,tab_MP[[#This Row],[ID_kat]]=4),"tab_Projektraum[Subkategorie]",""))</f>
        <v/>
      </c>
      <c r="R144" s="171" t="str">
        <f>IFERROR(IF(AND(tab_MP[[#This Row],[ID_geg]]=1,tab_MP[[#This Row],[ID_kat]]=1),VLOOKUP(tab_MP[[#This Row],[mp_subkategorie]],tab_Serverkomponenten[],2,FALSE),IF(AND(tab_MP[[#This Row],[ID_geg]]=1,tab_MP[[#This Row],[ID_kat]]=4),VLOOKUP(tab_MP[[#This Row],[mp_subkategorie]],tab_Projektraum[],2,FALSE),"")),0)</f>
        <v/>
      </c>
      <c r="S144" s="158" t="str">
        <f>IFERROR(VLOOKUP(tab_MP[[#This Row],[mp_ort]],tab_ORT[],2,FALSE),"")</f>
        <v/>
      </c>
      <c r="T144" s="158">
        <f>COUNTIFS($S$3:$S144,$S144,$S$3:$S144,"&gt;0")</f>
        <v>0</v>
      </c>
      <c r="U144" s="159">
        <f>COUNTIFS(tab_MP[ID_ort],tab_MP[[#This Row],[ID_ort]],tab_MP[ID_ort],"&gt;0")</f>
        <v>0</v>
      </c>
    </row>
    <row r="145" spans="1:21" ht="64.2" hidden="1" customHeight="1" x14ac:dyDescent="0.3">
      <c r="A145" s="90">
        <f t="shared" si="3"/>
        <v>143</v>
      </c>
      <c r="B145" s="201"/>
      <c r="C145" s="202"/>
      <c r="D145" s="202"/>
      <c r="E145" s="202"/>
      <c r="F145" s="203"/>
      <c r="G145" s="180"/>
      <c r="H145" s="208"/>
      <c r="I145" s="209"/>
      <c r="J145" s="103"/>
      <c r="K145" s="104" t="str">
        <f>IF(tab_MP[[#This Row],[prf_mp_janein]]="ja",tab_MP[[#This Row],[mp_zuw]],IF(tab_MP[[#This Row],[prf_mp_janein]]="nein",0,IF(tab_MP[[#This Row],[prf_mp_janein]]="teilweise",-1,"")))</f>
        <v/>
      </c>
      <c r="L145" s="110"/>
      <c r="M145" s="109" t="b">
        <f>AND(OR(tab_MP[[#This Row],[mp_zuw]]="",AND(tab_MP[[#This Row],[mp_zuw]]&lt;&gt;"",tab_MP[[#This Row],[prf_mp_janein]]&lt;&gt;"")),tab_MP[[#This Row],[prf_mp_ges]]&lt;&gt;-1)</f>
        <v>1</v>
      </c>
      <c r="N145" s="170" t="str">
        <f>IFERROR(VLOOKUP(tab_MP[[#This Row],[mp_gegenstand]],tab_GEGENSTAND[],4,FALSE),"")</f>
        <v/>
      </c>
      <c r="O145" s="171" t="str">
        <f>IF(tab_MP[[#This Row],[ID_geg]]=1,"tab_System[Kategorie]",IF(tab_MP[[#This Row],[ID_geg]]=2,"tab_Werkzeug[Kategorie]",IF(tab_MP[[#This Row],[ID_geg]]=3,"tab_Dienst[Kategorie]",IF(tab_MP[[#This Row],[ID_geg]]=4,"tab_WuP[Kategorie]",""))))</f>
        <v/>
      </c>
      <c r="P14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5" s="171" t="str">
        <f>IF(AND(tab_MP[[#This Row],[ID_geg]]=1,tab_MP[[#This Row],[ID_kat]]=1),"tab_Serverkomponenten[Subkategorie]",IF(AND(tab_MP[[#This Row],[ID_geg]]=1,tab_MP[[#This Row],[ID_kat]]=4),"tab_Projektraum[Subkategorie]",""))</f>
        <v/>
      </c>
      <c r="R145" s="171" t="str">
        <f>IFERROR(IF(AND(tab_MP[[#This Row],[ID_geg]]=1,tab_MP[[#This Row],[ID_kat]]=1),VLOOKUP(tab_MP[[#This Row],[mp_subkategorie]],tab_Serverkomponenten[],2,FALSE),IF(AND(tab_MP[[#This Row],[ID_geg]]=1,tab_MP[[#This Row],[ID_kat]]=4),VLOOKUP(tab_MP[[#This Row],[mp_subkategorie]],tab_Projektraum[],2,FALSE),"")),0)</f>
        <v/>
      </c>
      <c r="S145" s="158" t="str">
        <f>IFERROR(VLOOKUP(tab_MP[[#This Row],[mp_ort]],tab_ORT[],2,FALSE),"")</f>
        <v/>
      </c>
      <c r="T145" s="158">
        <f>COUNTIFS($S$3:$S145,$S145,$S$3:$S145,"&gt;0")</f>
        <v>0</v>
      </c>
      <c r="U145" s="159">
        <f>COUNTIFS(tab_MP[ID_ort],tab_MP[[#This Row],[ID_ort]],tab_MP[ID_ort],"&gt;0")</f>
        <v>0</v>
      </c>
    </row>
    <row r="146" spans="1:21" ht="64.2" hidden="1" customHeight="1" x14ac:dyDescent="0.3">
      <c r="A146" s="90">
        <f t="shared" si="3"/>
        <v>144</v>
      </c>
      <c r="B146" s="201"/>
      <c r="C146" s="202"/>
      <c r="D146" s="202"/>
      <c r="E146" s="202"/>
      <c r="F146" s="203"/>
      <c r="G146" s="180"/>
      <c r="H146" s="208"/>
      <c r="I146" s="209"/>
      <c r="J146" s="106"/>
      <c r="K146" s="107" t="str">
        <f>IF(tab_MP[[#This Row],[prf_mp_janein]]="ja",tab_MP[[#This Row],[mp_zuw]],IF(tab_MP[[#This Row],[prf_mp_janein]]="nein",0,IF(tab_MP[[#This Row],[prf_mp_janein]]="teilweise",-1,"")))</f>
        <v/>
      </c>
      <c r="L146" s="110"/>
      <c r="M146" s="108" t="b">
        <f>AND(OR(tab_MP[[#This Row],[mp_zuw]]="",AND(tab_MP[[#This Row],[mp_zuw]]&lt;&gt;"",tab_MP[[#This Row],[prf_mp_janein]]&lt;&gt;"")),tab_MP[[#This Row],[prf_mp_ges]]&lt;&gt;-1)</f>
        <v>1</v>
      </c>
      <c r="N146" s="170" t="str">
        <f>IFERROR(VLOOKUP(tab_MP[[#This Row],[mp_gegenstand]],tab_GEGENSTAND[],4,FALSE),"")</f>
        <v/>
      </c>
      <c r="O146" s="171" t="str">
        <f>IF(tab_MP[[#This Row],[ID_geg]]=1,"tab_System[Kategorie]",IF(tab_MP[[#This Row],[ID_geg]]=2,"tab_Werkzeug[Kategorie]",IF(tab_MP[[#This Row],[ID_geg]]=3,"tab_Dienst[Kategorie]",IF(tab_MP[[#This Row],[ID_geg]]=4,"tab_WuP[Kategorie]",""))))</f>
        <v/>
      </c>
      <c r="P14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6" s="171" t="str">
        <f>IF(AND(tab_MP[[#This Row],[ID_geg]]=1,tab_MP[[#This Row],[ID_kat]]=1),"tab_Serverkomponenten[Subkategorie]",IF(AND(tab_MP[[#This Row],[ID_geg]]=1,tab_MP[[#This Row],[ID_kat]]=4),"tab_Projektraum[Subkategorie]",""))</f>
        <v/>
      </c>
      <c r="R146" s="171" t="str">
        <f>IFERROR(IF(AND(tab_MP[[#This Row],[ID_geg]]=1,tab_MP[[#This Row],[ID_kat]]=1),VLOOKUP(tab_MP[[#This Row],[mp_subkategorie]],tab_Serverkomponenten[],2,FALSE),IF(AND(tab_MP[[#This Row],[ID_geg]]=1,tab_MP[[#This Row],[ID_kat]]=4),VLOOKUP(tab_MP[[#This Row],[mp_subkategorie]],tab_Projektraum[],2,FALSE),"")),0)</f>
        <v/>
      </c>
      <c r="S146" s="158" t="str">
        <f>IFERROR(VLOOKUP(tab_MP[[#This Row],[mp_ort]],tab_ORT[],2,FALSE),"")</f>
        <v/>
      </c>
      <c r="T146" s="158">
        <f>COUNTIFS($S$3:$S146,$S146,$S$3:$S146,"&gt;0")</f>
        <v>0</v>
      </c>
      <c r="U146" s="159">
        <f>COUNTIFS(tab_MP[ID_ort],tab_MP[[#This Row],[ID_ort]],tab_MP[ID_ort],"&gt;0")</f>
        <v>0</v>
      </c>
    </row>
    <row r="147" spans="1:21" ht="64.2" hidden="1" customHeight="1" x14ac:dyDescent="0.3">
      <c r="A147" s="90">
        <f t="shared" si="3"/>
        <v>145</v>
      </c>
      <c r="B147" s="201"/>
      <c r="C147" s="202"/>
      <c r="D147" s="202"/>
      <c r="E147" s="202"/>
      <c r="F147" s="203"/>
      <c r="G147" s="180"/>
      <c r="H147" s="208"/>
      <c r="I147" s="209"/>
      <c r="J147" s="103"/>
      <c r="K147" s="104" t="str">
        <f>IF(tab_MP[[#This Row],[prf_mp_janein]]="ja",tab_MP[[#This Row],[mp_zuw]],IF(tab_MP[[#This Row],[prf_mp_janein]]="nein",0,IF(tab_MP[[#This Row],[prf_mp_janein]]="teilweise",-1,"")))</f>
        <v/>
      </c>
      <c r="L147" s="110"/>
      <c r="M147" s="109" t="b">
        <f>AND(OR(tab_MP[[#This Row],[mp_zuw]]="",AND(tab_MP[[#This Row],[mp_zuw]]&lt;&gt;"",tab_MP[[#This Row],[prf_mp_janein]]&lt;&gt;"")),tab_MP[[#This Row],[prf_mp_ges]]&lt;&gt;-1)</f>
        <v>1</v>
      </c>
      <c r="N147" s="170" t="str">
        <f>IFERROR(VLOOKUP(tab_MP[[#This Row],[mp_gegenstand]],tab_GEGENSTAND[],4,FALSE),"")</f>
        <v/>
      </c>
      <c r="O147" s="171" t="str">
        <f>IF(tab_MP[[#This Row],[ID_geg]]=1,"tab_System[Kategorie]",IF(tab_MP[[#This Row],[ID_geg]]=2,"tab_Werkzeug[Kategorie]",IF(tab_MP[[#This Row],[ID_geg]]=3,"tab_Dienst[Kategorie]",IF(tab_MP[[#This Row],[ID_geg]]=4,"tab_WuP[Kategorie]",""))))</f>
        <v/>
      </c>
      <c r="P14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7" s="171" t="str">
        <f>IF(AND(tab_MP[[#This Row],[ID_geg]]=1,tab_MP[[#This Row],[ID_kat]]=1),"tab_Serverkomponenten[Subkategorie]",IF(AND(tab_MP[[#This Row],[ID_geg]]=1,tab_MP[[#This Row],[ID_kat]]=4),"tab_Projektraum[Subkategorie]",""))</f>
        <v/>
      </c>
      <c r="R147" s="171" t="str">
        <f>IFERROR(IF(AND(tab_MP[[#This Row],[ID_geg]]=1,tab_MP[[#This Row],[ID_kat]]=1),VLOOKUP(tab_MP[[#This Row],[mp_subkategorie]],tab_Serverkomponenten[],2,FALSE),IF(AND(tab_MP[[#This Row],[ID_geg]]=1,tab_MP[[#This Row],[ID_kat]]=4),VLOOKUP(tab_MP[[#This Row],[mp_subkategorie]],tab_Projektraum[],2,FALSE),"")),0)</f>
        <v/>
      </c>
      <c r="S147" s="158" t="str">
        <f>IFERROR(VLOOKUP(tab_MP[[#This Row],[mp_ort]],tab_ORT[],2,FALSE),"")</f>
        <v/>
      </c>
      <c r="T147" s="158">
        <f>COUNTIFS($S$3:$S147,$S147,$S$3:$S147,"&gt;0")</f>
        <v>0</v>
      </c>
      <c r="U147" s="159">
        <f>COUNTIFS(tab_MP[ID_ort],tab_MP[[#This Row],[ID_ort]],tab_MP[ID_ort],"&gt;0")</f>
        <v>0</v>
      </c>
    </row>
    <row r="148" spans="1:21" ht="64.2" hidden="1" customHeight="1" x14ac:dyDescent="0.3">
      <c r="A148" s="90">
        <f t="shared" si="3"/>
        <v>146</v>
      </c>
      <c r="B148" s="201"/>
      <c r="C148" s="202"/>
      <c r="D148" s="202"/>
      <c r="E148" s="202"/>
      <c r="F148" s="203"/>
      <c r="G148" s="180"/>
      <c r="H148" s="208"/>
      <c r="I148" s="209"/>
      <c r="J148" s="106"/>
      <c r="K148" s="107" t="str">
        <f>IF(tab_MP[[#This Row],[prf_mp_janein]]="ja",tab_MP[[#This Row],[mp_zuw]],IF(tab_MP[[#This Row],[prf_mp_janein]]="nein",0,IF(tab_MP[[#This Row],[prf_mp_janein]]="teilweise",-1,"")))</f>
        <v/>
      </c>
      <c r="L148" s="110"/>
      <c r="M148" s="108" t="b">
        <f>AND(OR(tab_MP[[#This Row],[mp_zuw]]="",AND(tab_MP[[#This Row],[mp_zuw]]&lt;&gt;"",tab_MP[[#This Row],[prf_mp_janein]]&lt;&gt;"")),tab_MP[[#This Row],[prf_mp_ges]]&lt;&gt;-1)</f>
        <v>1</v>
      </c>
      <c r="N148" s="170" t="str">
        <f>IFERROR(VLOOKUP(tab_MP[[#This Row],[mp_gegenstand]],tab_GEGENSTAND[],4,FALSE),"")</f>
        <v/>
      </c>
      <c r="O148" s="171" t="str">
        <f>IF(tab_MP[[#This Row],[ID_geg]]=1,"tab_System[Kategorie]",IF(tab_MP[[#This Row],[ID_geg]]=2,"tab_Werkzeug[Kategorie]",IF(tab_MP[[#This Row],[ID_geg]]=3,"tab_Dienst[Kategorie]",IF(tab_MP[[#This Row],[ID_geg]]=4,"tab_WuP[Kategorie]",""))))</f>
        <v/>
      </c>
      <c r="P14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8" s="171" t="str">
        <f>IF(AND(tab_MP[[#This Row],[ID_geg]]=1,tab_MP[[#This Row],[ID_kat]]=1),"tab_Serverkomponenten[Subkategorie]",IF(AND(tab_MP[[#This Row],[ID_geg]]=1,tab_MP[[#This Row],[ID_kat]]=4),"tab_Projektraum[Subkategorie]",""))</f>
        <v/>
      </c>
      <c r="R148" s="171" t="str">
        <f>IFERROR(IF(AND(tab_MP[[#This Row],[ID_geg]]=1,tab_MP[[#This Row],[ID_kat]]=1),VLOOKUP(tab_MP[[#This Row],[mp_subkategorie]],tab_Serverkomponenten[],2,FALSE),IF(AND(tab_MP[[#This Row],[ID_geg]]=1,tab_MP[[#This Row],[ID_kat]]=4),VLOOKUP(tab_MP[[#This Row],[mp_subkategorie]],tab_Projektraum[],2,FALSE),"")),0)</f>
        <v/>
      </c>
      <c r="S148" s="158" t="str">
        <f>IFERROR(VLOOKUP(tab_MP[[#This Row],[mp_ort]],tab_ORT[],2,FALSE),"")</f>
        <v/>
      </c>
      <c r="T148" s="158">
        <f>COUNTIFS($S$3:$S148,$S148,$S$3:$S148,"&gt;0")</f>
        <v>0</v>
      </c>
      <c r="U148" s="159">
        <f>COUNTIFS(tab_MP[ID_ort],tab_MP[[#This Row],[ID_ort]],tab_MP[ID_ort],"&gt;0")</f>
        <v>0</v>
      </c>
    </row>
    <row r="149" spans="1:21" ht="64.2" hidden="1" customHeight="1" x14ac:dyDescent="0.3">
      <c r="A149" s="90">
        <f t="shared" si="3"/>
        <v>147</v>
      </c>
      <c r="B149" s="201"/>
      <c r="C149" s="202"/>
      <c r="D149" s="202"/>
      <c r="E149" s="202"/>
      <c r="F149" s="203"/>
      <c r="G149" s="180"/>
      <c r="H149" s="208"/>
      <c r="I149" s="209"/>
      <c r="J149" s="103"/>
      <c r="K149" s="104" t="str">
        <f>IF(tab_MP[[#This Row],[prf_mp_janein]]="ja",tab_MP[[#This Row],[mp_zuw]],IF(tab_MP[[#This Row],[prf_mp_janein]]="nein",0,IF(tab_MP[[#This Row],[prf_mp_janein]]="teilweise",-1,"")))</f>
        <v/>
      </c>
      <c r="L149" s="110"/>
      <c r="M149" s="109" t="b">
        <f>AND(OR(tab_MP[[#This Row],[mp_zuw]]="",AND(tab_MP[[#This Row],[mp_zuw]]&lt;&gt;"",tab_MP[[#This Row],[prf_mp_janein]]&lt;&gt;"")),tab_MP[[#This Row],[prf_mp_ges]]&lt;&gt;-1)</f>
        <v>1</v>
      </c>
      <c r="N149" s="170" t="str">
        <f>IFERROR(VLOOKUP(tab_MP[[#This Row],[mp_gegenstand]],tab_GEGENSTAND[],4,FALSE),"")</f>
        <v/>
      </c>
      <c r="O149" s="171" t="str">
        <f>IF(tab_MP[[#This Row],[ID_geg]]=1,"tab_System[Kategorie]",IF(tab_MP[[#This Row],[ID_geg]]=2,"tab_Werkzeug[Kategorie]",IF(tab_MP[[#This Row],[ID_geg]]=3,"tab_Dienst[Kategorie]",IF(tab_MP[[#This Row],[ID_geg]]=4,"tab_WuP[Kategorie]",""))))</f>
        <v/>
      </c>
      <c r="P14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49" s="171" t="str">
        <f>IF(AND(tab_MP[[#This Row],[ID_geg]]=1,tab_MP[[#This Row],[ID_kat]]=1),"tab_Serverkomponenten[Subkategorie]",IF(AND(tab_MP[[#This Row],[ID_geg]]=1,tab_MP[[#This Row],[ID_kat]]=4),"tab_Projektraum[Subkategorie]",""))</f>
        <v/>
      </c>
      <c r="R149" s="171" t="str">
        <f>IFERROR(IF(AND(tab_MP[[#This Row],[ID_geg]]=1,tab_MP[[#This Row],[ID_kat]]=1),VLOOKUP(tab_MP[[#This Row],[mp_subkategorie]],tab_Serverkomponenten[],2,FALSE),IF(AND(tab_MP[[#This Row],[ID_geg]]=1,tab_MP[[#This Row],[ID_kat]]=4),VLOOKUP(tab_MP[[#This Row],[mp_subkategorie]],tab_Projektraum[],2,FALSE),"")),0)</f>
        <v/>
      </c>
      <c r="S149" s="158" t="str">
        <f>IFERROR(VLOOKUP(tab_MP[[#This Row],[mp_ort]],tab_ORT[],2,FALSE),"")</f>
        <v/>
      </c>
      <c r="T149" s="158">
        <f>COUNTIFS($S$3:$S149,$S149,$S$3:$S149,"&gt;0")</f>
        <v>0</v>
      </c>
      <c r="U149" s="159">
        <f>COUNTIFS(tab_MP[ID_ort],tab_MP[[#This Row],[ID_ort]],tab_MP[ID_ort],"&gt;0")</f>
        <v>0</v>
      </c>
    </row>
    <row r="150" spans="1:21" ht="64.2" hidden="1" customHeight="1" x14ac:dyDescent="0.3">
      <c r="A150" s="90">
        <f t="shared" si="3"/>
        <v>148</v>
      </c>
      <c r="B150" s="201"/>
      <c r="C150" s="202"/>
      <c r="D150" s="202"/>
      <c r="E150" s="202"/>
      <c r="F150" s="203"/>
      <c r="G150" s="180"/>
      <c r="H150" s="208"/>
      <c r="I150" s="209"/>
      <c r="J150" s="106"/>
      <c r="K150" s="107" t="str">
        <f>IF(tab_MP[[#This Row],[prf_mp_janein]]="ja",tab_MP[[#This Row],[mp_zuw]],IF(tab_MP[[#This Row],[prf_mp_janein]]="nein",0,IF(tab_MP[[#This Row],[prf_mp_janein]]="teilweise",-1,"")))</f>
        <v/>
      </c>
      <c r="L150" s="110"/>
      <c r="M150" s="108" t="b">
        <f>AND(OR(tab_MP[[#This Row],[mp_zuw]]="",AND(tab_MP[[#This Row],[mp_zuw]]&lt;&gt;"",tab_MP[[#This Row],[prf_mp_janein]]&lt;&gt;"")),tab_MP[[#This Row],[prf_mp_ges]]&lt;&gt;-1)</f>
        <v>1</v>
      </c>
      <c r="N150" s="170" t="str">
        <f>IFERROR(VLOOKUP(tab_MP[[#This Row],[mp_gegenstand]],tab_GEGENSTAND[],4,FALSE),"")</f>
        <v/>
      </c>
      <c r="O150" s="171" t="str">
        <f>IF(tab_MP[[#This Row],[ID_geg]]=1,"tab_System[Kategorie]",IF(tab_MP[[#This Row],[ID_geg]]=2,"tab_Werkzeug[Kategorie]",IF(tab_MP[[#This Row],[ID_geg]]=3,"tab_Dienst[Kategorie]",IF(tab_MP[[#This Row],[ID_geg]]=4,"tab_WuP[Kategorie]",""))))</f>
        <v/>
      </c>
      <c r="P15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0" s="171" t="str">
        <f>IF(AND(tab_MP[[#This Row],[ID_geg]]=1,tab_MP[[#This Row],[ID_kat]]=1),"tab_Serverkomponenten[Subkategorie]",IF(AND(tab_MP[[#This Row],[ID_geg]]=1,tab_MP[[#This Row],[ID_kat]]=4),"tab_Projektraum[Subkategorie]",""))</f>
        <v/>
      </c>
      <c r="R150" s="171" t="str">
        <f>IFERROR(IF(AND(tab_MP[[#This Row],[ID_geg]]=1,tab_MP[[#This Row],[ID_kat]]=1),VLOOKUP(tab_MP[[#This Row],[mp_subkategorie]],tab_Serverkomponenten[],2,FALSE),IF(AND(tab_MP[[#This Row],[ID_geg]]=1,tab_MP[[#This Row],[ID_kat]]=4),VLOOKUP(tab_MP[[#This Row],[mp_subkategorie]],tab_Projektraum[],2,FALSE),"")),0)</f>
        <v/>
      </c>
      <c r="S150" s="158" t="str">
        <f>IFERROR(VLOOKUP(tab_MP[[#This Row],[mp_ort]],tab_ORT[],2,FALSE),"")</f>
        <v/>
      </c>
      <c r="T150" s="158">
        <f>COUNTIFS($S$3:$S150,$S150,$S$3:$S150,"&gt;0")</f>
        <v>0</v>
      </c>
      <c r="U150" s="159">
        <f>COUNTIFS(tab_MP[ID_ort],tab_MP[[#This Row],[ID_ort]],tab_MP[ID_ort],"&gt;0")</f>
        <v>0</v>
      </c>
    </row>
    <row r="151" spans="1:21" ht="64.2" hidden="1" customHeight="1" x14ac:dyDescent="0.3">
      <c r="A151" s="90">
        <f t="shared" si="3"/>
        <v>149</v>
      </c>
      <c r="B151" s="201"/>
      <c r="C151" s="202"/>
      <c r="D151" s="202"/>
      <c r="E151" s="202"/>
      <c r="F151" s="203"/>
      <c r="G151" s="180"/>
      <c r="H151" s="208"/>
      <c r="I151" s="209"/>
      <c r="J151" s="103"/>
      <c r="K151" s="104" t="str">
        <f>IF(tab_MP[[#This Row],[prf_mp_janein]]="ja",tab_MP[[#This Row],[mp_zuw]],IF(tab_MP[[#This Row],[prf_mp_janein]]="nein",0,IF(tab_MP[[#This Row],[prf_mp_janein]]="teilweise",-1,"")))</f>
        <v/>
      </c>
      <c r="L151" s="110"/>
      <c r="M151" s="109" t="b">
        <f>AND(OR(tab_MP[[#This Row],[mp_zuw]]="",AND(tab_MP[[#This Row],[mp_zuw]]&lt;&gt;"",tab_MP[[#This Row],[prf_mp_janein]]&lt;&gt;"")),tab_MP[[#This Row],[prf_mp_ges]]&lt;&gt;-1)</f>
        <v>1</v>
      </c>
      <c r="N151" s="170" t="str">
        <f>IFERROR(VLOOKUP(tab_MP[[#This Row],[mp_gegenstand]],tab_GEGENSTAND[],4,FALSE),"")</f>
        <v/>
      </c>
      <c r="O151" s="171" t="str">
        <f>IF(tab_MP[[#This Row],[ID_geg]]=1,"tab_System[Kategorie]",IF(tab_MP[[#This Row],[ID_geg]]=2,"tab_Werkzeug[Kategorie]",IF(tab_MP[[#This Row],[ID_geg]]=3,"tab_Dienst[Kategorie]",IF(tab_MP[[#This Row],[ID_geg]]=4,"tab_WuP[Kategorie]",""))))</f>
        <v/>
      </c>
      <c r="P15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1" s="171" t="str">
        <f>IF(AND(tab_MP[[#This Row],[ID_geg]]=1,tab_MP[[#This Row],[ID_kat]]=1),"tab_Serverkomponenten[Subkategorie]",IF(AND(tab_MP[[#This Row],[ID_geg]]=1,tab_MP[[#This Row],[ID_kat]]=4),"tab_Projektraum[Subkategorie]",""))</f>
        <v/>
      </c>
      <c r="R151" s="171" t="str">
        <f>IFERROR(IF(AND(tab_MP[[#This Row],[ID_geg]]=1,tab_MP[[#This Row],[ID_kat]]=1),VLOOKUP(tab_MP[[#This Row],[mp_subkategorie]],tab_Serverkomponenten[],2,FALSE),IF(AND(tab_MP[[#This Row],[ID_geg]]=1,tab_MP[[#This Row],[ID_kat]]=4),VLOOKUP(tab_MP[[#This Row],[mp_subkategorie]],tab_Projektraum[],2,FALSE),"")),0)</f>
        <v/>
      </c>
      <c r="S151" s="158" t="str">
        <f>IFERROR(VLOOKUP(tab_MP[[#This Row],[mp_ort]],tab_ORT[],2,FALSE),"")</f>
        <v/>
      </c>
      <c r="T151" s="158">
        <f>COUNTIFS($S$3:$S151,$S151,$S$3:$S151,"&gt;0")</f>
        <v>0</v>
      </c>
      <c r="U151" s="159">
        <f>COUNTIFS(tab_MP[ID_ort],tab_MP[[#This Row],[ID_ort]],tab_MP[ID_ort],"&gt;0")</f>
        <v>0</v>
      </c>
    </row>
    <row r="152" spans="1:21" ht="64.2" hidden="1" customHeight="1" x14ac:dyDescent="0.3">
      <c r="A152" s="90">
        <f t="shared" si="3"/>
        <v>150</v>
      </c>
      <c r="B152" s="201"/>
      <c r="C152" s="202"/>
      <c r="D152" s="202"/>
      <c r="E152" s="202"/>
      <c r="F152" s="203"/>
      <c r="G152" s="180"/>
      <c r="H152" s="208"/>
      <c r="I152" s="209"/>
      <c r="J152" s="106"/>
      <c r="K152" s="107" t="str">
        <f>IF(tab_MP[[#This Row],[prf_mp_janein]]="ja",tab_MP[[#This Row],[mp_zuw]],IF(tab_MP[[#This Row],[prf_mp_janein]]="nein",0,IF(tab_MP[[#This Row],[prf_mp_janein]]="teilweise",-1,"")))</f>
        <v/>
      </c>
      <c r="L152" s="110"/>
      <c r="M152" s="108" t="b">
        <f>AND(OR(tab_MP[[#This Row],[mp_zuw]]="",AND(tab_MP[[#This Row],[mp_zuw]]&lt;&gt;"",tab_MP[[#This Row],[prf_mp_janein]]&lt;&gt;"")),tab_MP[[#This Row],[prf_mp_ges]]&lt;&gt;-1)</f>
        <v>1</v>
      </c>
      <c r="N152" s="170" t="str">
        <f>IFERROR(VLOOKUP(tab_MP[[#This Row],[mp_gegenstand]],tab_GEGENSTAND[],4,FALSE),"")</f>
        <v/>
      </c>
      <c r="O152" s="171" t="str">
        <f>IF(tab_MP[[#This Row],[ID_geg]]=1,"tab_System[Kategorie]",IF(tab_MP[[#This Row],[ID_geg]]=2,"tab_Werkzeug[Kategorie]",IF(tab_MP[[#This Row],[ID_geg]]=3,"tab_Dienst[Kategorie]",IF(tab_MP[[#This Row],[ID_geg]]=4,"tab_WuP[Kategorie]",""))))</f>
        <v/>
      </c>
      <c r="P15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2" s="171" t="str">
        <f>IF(AND(tab_MP[[#This Row],[ID_geg]]=1,tab_MP[[#This Row],[ID_kat]]=1),"tab_Serverkomponenten[Subkategorie]",IF(AND(tab_MP[[#This Row],[ID_geg]]=1,tab_MP[[#This Row],[ID_kat]]=4),"tab_Projektraum[Subkategorie]",""))</f>
        <v/>
      </c>
      <c r="R152" s="171" t="str">
        <f>IFERROR(IF(AND(tab_MP[[#This Row],[ID_geg]]=1,tab_MP[[#This Row],[ID_kat]]=1),VLOOKUP(tab_MP[[#This Row],[mp_subkategorie]],tab_Serverkomponenten[],2,FALSE),IF(AND(tab_MP[[#This Row],[ID_geg]]=1,tab_MP[[#This Row],[ID_kat]]=4),VLOOKUP(tab_MP[[#This Row],[mp_subkategorie]],tab_Projektraum[],2,FALSE),"")),0)</f>
        <v/>
      </c>
      <c r="S152" s="158" t="str">
        <f>IFERROR(VLOOKUP(tab_MP[[#This Row],[mp_ort]],tab_ORT[],2,FALSE),"")</f>
        <v/>
      </c>
      <c r="T152" s="158">
        <f>COUNTIFS($S$3:$S152,$S152,$S$3:$S152,"&gt;0")</f>
        <v>0</v>
      </c>
      <c r="U152" s="159">
        <f>COUNTIFS(tab_MP[ID_ort],tab_MP[[#This Row],[ID_ort]],tab_MP[ID_ort],"&gt;0")</f>
        <v>0</v>
      </c>
    </row>
    <row r="153" spans="1:21" ht="64.2" hidden="1" customHeight="1" x14ac:dyDescent="0.3">
      <c r="A153" s="90">
        <f t="shared" si="3"/>
        <v>151</v>
      </c>
      <c r="B153" s="201"/>
      <c r="C153" s="202"/>
      <c r="D153" s="202"/>
      <c r="E153" s="202"/>
      <c r="F153" s="203"/>
      <c r="G153" s="180"/>
      <c r="H153" s="208"/>
      <c r="I153" s="209"/>
      <c r="J153" s="103"/>
      <c r="K153" s="104" t="str">
        <f>IF(tab_MP[[#This Row],[prf_mp_janein]]="ja",tab_MP[[#This Row],[mp_zuw]],IF(tab_MP[[#This Row],[prf_mp_janein]]="nein",0,IF(tab_MP[[#This Row],[prf_mp_janein]]="teilweise",-1,"")))</f>
        <v/>
      </c>
      <c r="L153" s="110"/>
      <c r="M153" s="109" t="b">
        <f>AND(OR(tab_MP[[#This Row],[mp_zuw]]="",AND(tab_MP[[#This Row],[mp_zuw]]&lt;&gt;"",tab_MP[[#This Row],[prf_mp_janein]]&lt;&gt;"")),tab_MP[[#This Row],[prf_mp_ges]]&lt;&gt;-1)</f>
        <v>1</v>
      </c>
      <c r="N153" s="170" t="str">
        <f>IFERROR(VLOOKUP(tab_MP[[#This Row],[mp_gegenstand]],tab_GEGENSTAND[],4,FALSE),"")</f>
        <v/>
      </c>
      <c r="O153" s="171" t="str">
        <f>IF(tab_MP[[#This Row],[ID_geg]]=1,"tab_System[Kategorie]",IF(tab_MP[[#This Row],[ID_geg]]=2,"tab_Werkzeug[Kategorie]",IF(tab_MP[[#This Row],[ID_geg]]=3,"tab_Dienst[Kategorie]",IF(tab_MP[[#This Row],[ID_geg]]=4,"tab_WuP[Kategorie]",""))))</f>
        <v/>
      </c>
      <c r="P15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3" s="171" t="str">
        <f>IF(AND(tab_MP[[#This Row],[ID_geg]]=1,tab_MP[[#This Row],[ID_kat]]=1),"tab_Serverkomponenten[Subkategorie]",IF(AND(tab_MP[[#This Row],[ID_geg]]=1,tab_MP[[#This Row],[ID_kat]]=4),"tab_Projektraum[Subkategorie]",""))</f>
        <v/>
      </c>
      <c r="R153" s="171" t="str">
        <f>IFERROR(IF(AND(tab_MP[[#This Row],[ID_geg]]=1,tab_MP[[#This Row],[ID_kat]]=1),VLOOKUP(tab_MP[[#This Row],[mp_subkategorie]],tab_Serverkomponenten[],2,FALSE),IF(AND(tab_MP[[#This Row],[ID_geg]]=1,tab_MP[[#This Row],[ID_kat]]=4),VLOOKUP(tab_MP[[#This Row],[mp_subkategorie]],tab_Projektraum[],2,FALSE),"")),0)</f>
        <v/>
      </c>
      <c r="S153" s="158" t="str">
        <f>IFERROR(VLOOKUP(tab_MP[[#This Row],[mp_ort]],tab_ORT[],2,FALSE),"")</f>
        <v/>
      </c>
      <c r="T153" s="158">
        <f>COUNTIFS($S$3:$S153,$S153,$S$3:$S153,"&gt;0")</f>
        <v>0</v>
      </c>
      <c r="U153" s="159">
        <f>COUNTIFS(tab_MP[ID_ort],tab_MP[[#This Row],[ID_ort]],tab_MP[ID_ort],"&gt;0")</f>
        <v>0</v>
      </c>
    </row>
    <row r="154" spans="1:21" ht="64.2" hidden="1" customHeight="1" x14ac:dyDescent="0.3">
      <c r="A154" s="90">
        <f t="shared" si="3"/>
        <v>152</v>
      </c>
      <c r="B154" s="201"/>
      <c r="C154" s="202"/>
      <c r="D154" s="202"/>
      <c r="E154" s="202"/>
      <c r="F154" s="203"/>
      <c r="G154" s="180"/>
      <c r="H154" s="208"/>
      <c r="I154" s="209"/>
      <c r="J154" s="106"/>
      <c r="K154" s="107" t="str">
        <f>IF(tab_MP[[#This Row],[prf_mp_janein]]="ja",tab_MP[[#This Row],[mp_zuw]],IF(tab_MP[[#This Row],[prf_mp_janein]]="nein",0,IF(tab_MP[[#This Row],[prf_mp_janein]]="teilweise",-1,"")))</f>
        <v/>
      </c>
      <c r="L154" s="110"/>
      <c r="M154" s="108" t="b">
        <f>AND(OR(tab_MP[[#This Row],[mp_zuw]]="",AND(tab_MP[[#This Row],[mp_zuw]]&lt;&gt;"",tab_MP[[#This Row],[prf_mp_janein]]&lt;&gt;"")),tab_MP[[#This Row],[prf_mp_ges]]&lt;&gt;-1)</f>
        <v>1</v>
      </c>
      <c r="N154" s="170" t="str">
        <f>IFERROR(VLOOKUP(tab_MP[[#This Row],[mp_gegenstand]],tab_GEGENSTAND[],4,FALSE),"")</f>
        <v/>
      </c>
      <c r="O154" s="171" t="str">
        <f>IF(tab_MP[[#This Row],[ID_geg]]=1,"tab_System[Kategorie]",IF(tab_MP[[#This Row],[ID_geg]]=2,"tab_Werkzeug[Kategorie]",IF(tab_MP[[#This Row],[ID_geg]]=3,"tab_Dienst[Kategorie]",IF(tab_MP[[#This Row],[ID_geg]]=4,"tab_WuP[Kategorie]",""))))</f>
        <v/>
      </c>
      <c r="P15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4" s="171" t="str">
        <f>IF(AND(tab_MP[[#This Row],[ID_geg]]=1,tab_MP[[#This Row],[ID_kat]]=1),"tab_Serverkomponenten[Subkategorie]",IF(AND(tab_MP[[#This Row],[ID_geg]]=1,tab_MP[[#This Row],[ID_kat]]=4),"tab_Projektraum[Subkategorie]",""))</f>
        <v/>
      </c>
      <c r="R154" s="171" t="str">
        <f>IFERROR(IF(AND(tab_MP[[#This Row],[ID_geg]]=1,tab_MP[[#This Row],[ID_kat]]=1),VLOOKUP(tab_MP[[#This Row],[mp_subkategorie]],tab_Serverkomponenten[],2,FALSE),IF(AND(tab_MP[[#This Row],[ID_geg]]=1,tab_MP[[#This Row],[ID_kat]]=4),VLOOKUP(tab_MP[[#This Row],[mp_subkategorie]],tab_Projektraum[],2,FALSE),"")),0)</f>
        <v/>
      </c>
      <c r="S154" s="158" t="str">
        <f>IFERROR(VLOOKUP(tab_MP[[#This Row],[mp_ort]],tab_ORT[],2,FALSE),"")</f>
        <v/>
      </c>
      <c r="T154" s="158">
        <f>COUNTIFS($S$3:$S154,$S154,$S$3:$S154,"&gt;0")</f>
        <v>0</v>
      </c>
      <c r="U154" s="159">
        <f>COUNTIFS(tab_MP[ID_ort],tab_MP[[#This Row],[ID_ort]],tab_MP[ID_ort],"&gt;0")</f>
        <v>0</v>
      </c>
    </row>
    <row r="155" spans="1:21" ht="64.2" hidden="1" customHeight="1" x14ac:dyDescent="0.3">
      <c r="A155" s="90">
        <f t="shared" si="3"/>
        <v>153</v>
      </c>
      <c r="B155" s="201"/>
      <c r="C155" s="202"/>
      <c r="D155" s="202"/>
      <c r="E155" s="202"/>
      <c r="F155" s="203"/>
      <c r="G155" s="180"/>
      <c r="H155" s="208"/>
      <c r="I155" s="209"/>
      <c r="J155" s="103"/>
      <c r="K155" s="104" t="str">
        <f>IF(tab_MP[[#This Row],[prf_mp_janein]]="ja",tab_MP[[#This Row],[mp_zuw]],IF(tab_MP[[#This Row],[prf_mp_janein]]="nein",0,IF(tab_MP[[#This Row],[prf_mp_janein]]="teilweise",-1,"")))</f>
        <v/>
      </c>
      <c r="L155" s="110"/>
      <c r="M155" s="109" t="b">
        <f>AND(OR(tab_MP[[#This Row],[mp_zuw]]="",AND(tab_MP[[#This Row],[mp_zuw]]&lt;&gt;"",tab_MP[[#This Row],[prf_mp_janein]]&lt;&gt;"")),tab_MP[[#This Row],[prf_mp_ges]]&lt;&gt;-1)</f>
        <v>1</v>
      </c>
      <c r="N155" s="170" t="str">
        <f>IFERROR(VLOOKUP(tab_MP[[#This Row],[mp_gegenstand]],tab_GEGENSTAND[],4,FALSE),"")</f>
        <v/>
      </c>
      <c r="O155" s="171" t="str">
        <f>IF(tab_MP[[#This Row],[ID_geg]]=1,"tab_System[Kategorie]",IF(tab_MP[[#This Row],[ID_geg]]=2,"tab_Werkzeug[Kategorie]",IF(tab_MP[[#This Row],[ID_geg]]=3,"tab_Dienst[Kategorie]",IF(tab_MP[[#This Row],[ID_geg]]=4,"tab_WuP[Kategorie]",""))))</f>
        <v/>
      </c>
      <c r="P15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5" s="171" t="str">
        <f>IF(AND(tab_MP[[#This Row],[ID_geg]]=1,tab_MP[[#This Row],[ID_kat]]=1),"tab_Serverkomponenten[Subkategorie]",IF(AND(tab_MP[[#This Row],[ID_geg]]=1,tab_MP[[#This Row],[ID_kat]]=4),"tab_Projektraum[Subkategorie]",""))</f>
        <v/>
      </c>
      <c r="R155" s="171" t="str">
        <f>IFERROR(IF(AND(tab_MP[[#This Row],[ID_geg]]=1,tab_MP[[#This Row],[ID_kat]]=1),VLOOKUP(tab_MP[[#This Row],[mp_subkategorie]],tab_Serverkomponenten[],2,FALSE),IF(AND(tab_MP[[#This Row],[ID_geg]]=1,tab_MP[[#This Row],[ID_kat]]=4),VLOOKUP(tab_MP[[#This Row],[mp_subkategorie]],tab_Projektraum[],2,FALSE),"")),0)</f>
        <v/>
      </c>
      <c r="S155" s="158" t="str">
        <f>IFERROR(VLOOKUP(tab_MP[[#This Row],[mp_ort]],tab_ORT[],2,FALSE),"")</f>
        <v/>
      </c>
      <c r="T155" s="158">
        <f>COUNTIFS($S$3:$S155,$S155,$S$3:$S155,"&gt;0")</f>
        <v>0</v>
      </c>
      <c r="U155" s="159">
        <f>COUNTIFS(tab_MP[ID_ort],tab_MP[[#This Row],[ID_ort]],tab_MP[ID_ort],"&gt;0")</f>
        <v>0</v>
      </c>
    </row>
    <row r="156" spans="1:21" ht="64.2" hidden="1" customHeight="1" x14ac:dyDescent="0.3">
      <c r="A156" s="90">
        <f t="shared" si="3"/>
        <v>154</v>
      </c>
      <c r="B156" s="201"/>
      <c r="C156" s="202"/>
      <c r="D156" s="202"/>
      <c r="E156" s="202"/>
      <c r="F156" s="203"/>
      <c r="G156" s="180"/>
      <c r="H156" s="208"/>
      <c r="I156" s="209"/>
      <c r="J156" s="106"/>
      <c r="K156" s="107" t="str">
        <f>IF(tab_MP[[#This Row],[prf_mp_janein]]="ja",tab_MP[[#This Row],[mp_zuw]],IF(tab_MP[[#This Row],[prf_mp_janein]]="nein",0,IF(tab_MP[[#This Row],[prf_mp_janein]]="teilweise",-1,"")))</f>
        <v/>
      </c>
      <c r="L156" s="110"/>
      <c r="M156" s="108" t="b">
        <f>AND(OR(tab_MP[[#This Row],[mp_zuw]]="",AND(tab_MP[[#This Row],[mp_zuw]]&lt;&gt;"",tab_MP[[#This Row],[prf_mp_janein]]&lt;&gt;"")),tab_MP[[#This Row],[prf_mp_ges]]&lt;&gt;-1)</f>
        <v>1</v>
      </c>
      <c r="N156" s="170" t="str">
        <f>IFERROR(VLOOKUP(tab_MP[[#This Row],[mp_gegenstand]],tab_GEGENSTAND[],4,FALSE),"")</f>
        <v/>
      </c>
      <c r="O156" s="171" t="str">
        <f>IF(tab_MP[[#This Row],[ID_geg]]=1,"tab_System[Kategorie]",IF(tab_MP[[#This Row],[ID_geg]]=2,"tab_Werkzeug[Kategorie]",IF(tab_MP[[#This Row],[ID_geg]]=3,"tab_Dienst[Kategorie]",IF(tab_MP[[#This Row],[ID_geg]]=4,"tab_WuP[Kategorie]",""))))</f>
        <v/>
      </c>
      <c r="P15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6" s="171" t="str">
        <f>IF(AND(tab_MP[[#This Row],[ID_geg]]=1,tab_MP[[#This Row],[ID_kat]]=1),"tab_Serverkomponenten[Subkategorie]",IF(AND(tab_MP[[#This Row],[ID_geg]]=1,tab_MP[[#This Row],[ID_kat]]=4),"tab_Projektraum[Subkategorie]",""))</f>
        <v/>
      </c>
      <c r="R156" s="171" t="str">
        <f>IFERROR(IF(AND(tab_MP[[#This Row],[ID_geg]]=1,tab_MP[[#This Row],[ID_kat]]=1),VLOOKUP(tab_MP[[#This Row],[mp_subkategorie]],tab_Serverkomponenten[],2,FALSE),IF(AND(tab_MP[[#This Row],[ID_geg]]=1,tab_MP[[#This Row],[ID_kat]]=4),VLOOKUP(tab_MP[[#This Row],[mp_subkategorie]],tab_Projektraum[],2,FALSE),"")),0)</f>
        <v/>
      </c>
      <c r="S156" s="158" t="str">
        <f>IFERROR(VLOOKUP(tab_MP[[#This Row],[mp_ort]],tab_ORT[],2,FALSE),"")</f>
        <v/>
      </c>
      <c r="T156" s="158">
        <f>COUNTIFS($S$3:$S156,$S156,$S$3:$S156,"&gt;0")</f>
        <v>0</v>
      </c>
      <c r="U156" s="159">
        <f>COUNTIFS(tab_MP[ID_ort],tab_MP[[#This Row],[ID_ort]],tab_MP[ID_ort],"&gt;0")</f>
        <v>0</v>
      </c>
    </row>
    <row r="157" spans="1:21" ht="64.2" hidden="1" customHeight="1" x14ac:dyDescent="0.3">
      <c r="A157" s="90">
        <f t="shared" si="3"/>
        <v>155</v>
      </c>
      <c r="B157" s="201"/>
      <c r="C157" s="202"/>
      <c r="D157" s="202"/>
      <c r="E157" s="202"/>
      <c r="F157" s="203"/>
      <c r="G157" s="180"/>
      <c r="H157" s="208"/>
      <c r="I157" s="209"/>
      <c r="J157" s="103"/>
      <c r="K157" s="104" t="str">
        <f>IF(tab_MP[[#This Row],[prf_mp_janein]]="ja",tab_MP[[#This Row],[mp_zuw]],IF(tab_MP[[#This Row],[prf_mp_janein]]="nein",0,IF(tab_MP[[#This Row],[prf_mp_janein]]="teilweise",-1,"")))</f>
        <v/>
      </c>
      <c r="L157" s="110"/>
      <c r="M157" s="109" t="b">
        <f>AND(OR(tab_MP[[#This Row],[mp_zuw]]="",AND(tab_MP[[#This Row],[mp_zuw]]&lt;&gt;"",tab_MP[[#This Row],[prf_mp_janein]]&lt;&gt;"")),tab_MP[[#This Row],[prf_mp_ges]]&lt;&gt;-1)</f>
        <v>1</v>
      </c>
      <c r="N157" s="170" t="str">
        <f>IFERROR(VLOOKUP(tab_MP[[#This Row],[mp_gegenstand]],tab_GEGENSTAND[],4,FALSE),"")</f>
        <v/>
      </c>
      <c r="O157" s="171" t="str">
        <f>IF(tab_MP[[#This Row],[ID_geg]]=1,"tab_System[Kategorie]",IF(tab_MP[[#This Row],[ID_geg]]=2,"tab_Werkzeug[Kategorie]",IF(tab_MP[[#This Row],[ID_geg]]=3,"tab_Dienst[Kategorie]",IF(tab_MP[[#This Row],[ID_geg]]=4,"tab_WuP[Kategorie]",""))))</f>
        <v/>
      </c>
      <c r="P15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7" s="171" t="str">
        <f>IF(AND(tab_MP[[#This Row],[ID_geg]]=1,tab_MP[[#This Row],[ID_kat]]=1),"tab_Serverkomponenten[Subkategorie]",IF(AND(tab_MP[[#This Row],[ID_geg]]=1,tab_MP[[#This Row],[ID_kat]]=4),"tab_Projektraum[Subkategorie]",""))</f>
        <v/>
      </c>
      <c r="R157" s="171" t="str">
        <f>IFERROR(IF(AND(tab_MP[[#This Row],[ID_geg]]=1,tab_MP[[#This Row],[ID_kat]]=1),VLOOKUP(tab_MP[[#This Row],[mp_subkategorie]],tab_Serverkomponenten[],2,FALSE),IF(AND(tab_MP[[#This Row],[ID_geg]]=1,tab_MP[[#This Row],[ID_kat]]=4),VLOOKUP(tab_MP[[#This Row],[mp_subkategorie]],tab_Projektraum[],2,FALSE),"")),0)</f>
        <v/>
      </c>
      <c r="S157" s="158" t="str">
        <f>IFERROR(VLOOKUP(tab_MP[[#This Row],[mp_ort]],tab_ORT[],2,FALSE),"")</f>
        <v/>
      </c>
      <c r="T157" s="158">
        <f>COUNTIFS($S$3:$S157,$S157,$S$3:$S157,"&gt;0")</f>
        <v>0</v>
      </c>
      <c r="U157" s="159">
        <f>COUNTIFS(tab_MP[ID_ort],tab_MP[[#This Row],[ID_ort]],tab_MP[ID_ort],"&gt;0")</f>
        <v>0</v>
      </c>
    </row>
    <row r="158" spans="1:21" ht="64.2" hidden="1" customHeight="1" x14ac:dyDescent="0.3">
      <c r="A158" s="90">
        <f t="shared" si="3"/>
        <v>156</v>
      </c>
      <c r="B158" s="201"/>
      <c r="C158" s="202"/>
      <c r="D158" s="202"/>
      <c r="E158" s="202"/>
      <c r="F158" s="203"/>
      <c r="G158" s="180"/>
      <c r="H158" s="208"/>
      <c r="I158" s="209"/>
      <c r="J158" s="106"/>
      <c r="K158" s="107" t="str">
        <f>IF(tab_MP[[#This Row],[prf_mp_janein]]="ja",tab_MP[[#This Row],[mp_zuw]],IF(tab_MP[[#This Row],[prf_mp_janein]]="nein",0,IF(tab_MP[[#This Row],[prf_mp_janein]]="teilweise",-1,"")))</f>
        <v/>
      </c>
      <c r="L158" s="110"/>
      <c r="M158" s="108" t="b">
        <f>AND(OR(tab_MP[[#This Row],[mp_zuw]]="",AND(tab_MP[[#This Row],[mp_zuw]]&lt;&gt;"",tab_MP[[#This Row],[prf_mp_janein]]&lt;&gt;"")),tab_MP[[#This Row],[prf_mp_ges]]&lt;&gt;-1)</f>
        <v>1</v>
      </c>
      <c r="N158" s="170" t="str">
        <f>IFERROR(VLOOKUP(tab_MP[[#This Row],[mp_gegenstand]],tab_GEGENSTAND[],4,FALSE),"")</f>
        <v/>
      </c>
      <c r="O158" s="171" t="str">
        <f>IF(tab_MP[[#This Row],[ID_geg]]=1,"tab_System[Kategorie]",IF(tab_MP[[#This Row],[ID_geg]]=2,"tab_Werkzeug[Kategorie]",IF(tab_MP[[#This Row],[ID_geg]]=3,"tab_Dienst[Kategorie]",IF(tab_MP[[#This Row],[ID_geg]]=4,"tab_WuP[Kategorie]",""))))</f>
        <v/>
      </c>
      <c r="P15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8" s="171" t="str">
        <f>IF(AND(tab_MP[[#This Row],[ID_geg]]=1,tab_MP[[#This Row],[ID_kat]]=1),"tab_Serverkomponenten[Subkategorie]",IF(AND(tab_MP[[#This Row],[ID_geg]]=1,tab_MP[[#This Row],[ID_kat]]=4),"tab_Projektraum[Subkategorie]",""))</f>
        <v/>
      </c>
      <c r="R158" s="171" t="str">
        <f>IFERROR(IF(AND(tab_MP[[#This Row],[ID_geg]]=1,tab_MP[[#This Row],[ID_kat]]=1),VLOOKUP(tab_MP[[#This Row],[mp_subkategorie]],tab_Serverkomponenten[],2,FALSE),IF(AND(tab_MP[[#This Row],[ID_geg]]=1,tab_MP[[#This Row],[ID_kat]]=4),VLOOKUP(tab_MP[[#This Row],[mp_subkategorie]],tab_Projektraum[],2,FALSE),"")),0)</f>
        <v/>
      </c>
      <c r="S158" s="158" t="str">
        <f>IFERROR(VLOOKUP(tab_MP[[#This Row],[mp_ort]],tab_ORT[],2,FALSE),"")</f>
        <v/>
      </c>
      <c r="T158" s="158">
        <f>COUNTIFS($S$3:$S158,$S158,$S$3:$S158,"&gt;0")</f>
        <v>0</v>
      </c>
      <c r="U158" s="159">
        <f>COUNTIFS(tab_MP[ID_ort],tab_MP[[#This Row],[ID_ort]],tab_MP[ID_ort],"&gt;0")</f>
        <v>0</v>
      </c>
    </row>
    <row r="159" spans="1:21" ht="64.2" hidden="1" customHeight="1" x14ac:dyDescent="0.3">
      <c r="A159" s="90">
        <f t="shared" si="3"/>
        <v>157</v>
      </c>
      <c r="B159" s="201"/>
      <c r="C159" s="202"/>
      <c r="D159" s="202"/>
      <c r="E159" s="202"/>
      <c r="F159" s="203"/>
      <c r="G159" s="180"/>
      <c r="H159" s="208"/>
      <c r="I159" s="209"/>
      <c r="J159" s="103"/>
      <c r="K159" s="104" t="str">
        <f>IF(tab_MP[[#This Row],[prf_mp_janein]]="ja",tab_MP[[#This Row],[mp_zuw]],IF(tab_MP[[#This Row],[prf_mp_janein]]="nein",0,IF(tab_MP[[#This Row],[prf_mp_janein]]="teilweise",-1,"")))</f>
        <v/>
      </c>
      <c r="L159" s="110"/>
      <c r="M159" s="109" t="b">
        <f>AND(OR(tab_MP[[#This Row],[mp_zuw]]="",AND(tab_MP[[#This Row],[mp_zuw]]&lt;&gt;"",tab_MP[[#This Row],[prf_mp_janein]]&lt;&gt;"")),tab_MP[[#This Row],[prf_mp_ges]]&lt;&gt;-1)</f>
        <v>1</v>
      </c>
      <c r="N159" s="170" t="str">
        <f>IFERROR(VLOOKUP(tab_MP[[#This Row],[mp_gegenstand]],tab_GEGENSTAND[],4,FALSE),"")</f>
        <v/>
      </c>
      <c r="O159" s="171" t="str">
        <f>IF(tab_MP[[#This Row],[ID_geg]]=1,"tab_System[Kategorie]",IF(tab_MP[[#This Row],[ID_geg]]=2,"tab_Werkzeug[Kategorie]",IF(tab_MP[[#This Row],[ID_geg]]=3,"tab_Dienst[Kategorie]",IF(tab_MP[[#This Row],[ID_geg]]=4,"tab_WuP[Kategorie]",""))))</f>
        <v/>
      </c>
      <c r="P15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59" s="171" t="str">
        <f>IF(AND(tab_MP[[#This Row],[ID_geg]]=1,tab_MP[[#This Row],[ID_kat]]=1),"tab_Serverkomponenten[Subkategorie]",IF(AND(tab_MP[[#This Row],[ID_geg]]=1,tab_MP[[#This Row],[ID_kat]]=4),"tab_Projektraum[Subkategorie]",""))</f>
        <v/>
      </c>
      <c r="R159" s="171" t="str">
        <f>IFERROR(IF(AND(tab_MP[[#This Row],[ID_geg]]=1,tab_MP[[#This Row],[ID_kat]]=1),VLOOKUP(tab_MP[[#This Row],[mp_subkategorie]],tab_Serverkomponenten[],2,FALSE),IF(AND(tab_MP[[#This Row],[ID_geg]]=1,tab_MP[[#This Row],[ID_kat]]=4),VLOOKUP(tab_MP[[#This Row],[mp_subkategorie]],tab_Projektraum[],2,FALSE),"")),0)</f>
        <v/>
      </c>
      <c r="S159" s="158" t="str">
        <f>IFERROR(VLOOKUP(tab_MP[[#This Row],[mp_ort]],tab_ORT[],2,FALSE),"")</f>
        <v/>
      </c>
      <c r="T159" s="158">
        <f>COUNTIFS($S$3:$S159,$S159,$S$3:$S159,"&gt;0")</f>
        <v>0</v>
      </c>
      <c r="U159" s="159">
        <f>COUNTIFS(tab_MP[ID_ort],tab_MP[[#This Row],[ID_ort]],tab_MP[ID_ort],"&gt;0")</f>
        <v>0</v>
      </c>
    </row>
    <row r="160" spans="1:21" ht="64.2" hidden="1" customHeight="1" x14ac:dyDescent="0.3">
      <c r="A160" s="90">
        <f t="shared" si="3"/>
        <v>158</v>
      </c>
      <c r="B160" s="201"/>
      <c r="C160" s="202"/>
      <c r="D160" s="202"/>
      <c r="E160" s="202"/>
      <c r="F160" s="203"/>
      <c r="G160" s="180"/>
      <c r="H160" s="208"/>
      <c r="I160" s="209"/>
      <c r="J160" s="106"/>
      <c r="K160" s="107" t="str">
        <f>IF(tab_MP[[#This Row],[prf_mp_janein]]="ja",tab_MP[[#This Row],[mp_zuw]],IF(tab_MP[[#This Row],[prf_mp_janein]]="nein",0,IF(tab_MP[[#This Row],[prf_mp_janein]]="teilweise",-1,"")))</f>
        <v/>
      </c>
      <c r="L160" s="110"/>
      <c r="M160" s="108" t="b">
        <f>AND(OR(tab_MP[[#This Row],[mp_zuw]]="",AND(tab_MP[[#This Row],[mp_zuw]]&lt;&gt;"",tab_MP[[#This Row],[prf_mp_janein]]&lt;&gt;"")),tab_MP[[#This Row],[prf_mp_ges]]&lt;&gt;-1)</f>
        <v>1</v>
      </c>
      <c r="N160" s="170" t="str">
        <f>IFERROR(VLOOKUP(tab_MP[[#This Row],[mp_gegenstand]],tab_GEGENSTAND[],4,FALSE),"")</f>
        <v/>
      </c>
      <c r="O160" s="171" t="str">
        <f>IF(tab_MP[[#This Row],[ID_geg]]=1,"tab_System[Kategorie]",IF(tab_MP[[#This Row],[ID_geg]]=2,"tab_Werkzeug[Kategorie]",IF(tab_MP[[#This Row],[ID_geg]]=3,"tab_Dienst[Kategorie]",IF(tab_MP[[#This Row],[ID_geg]]=4,"tab_WuP[Kategorie]",""))))</f>
        <v/>
      </c>
      <c r="P16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0" s="171" t="str">
        <f>IF(AND(tab_MP[[#This Row],[ID_geg]]=1,tab_MP[[#This Row],[ID_kat]]=1),"tab_Serverkomponenten[Subkategorie]",IF(AND(tab_MP[[#This Row],[ID_geg]]=1,tab_MP[[#This Row],[ID_kat]]=4),"tab_Projektraum[Subkategorie]",""))</f>
        <v/>
      </c>
      <c r="R160" s="171" t="str">
        <f>IFERROR(IF(AND(tab_MP[[#This Row],[ID_geg]]=1,tab_MP[[#This Row],[ID_kat]]=1),VLOOKUP(tab_MP[[#This Row],[mp_subkategorie]],tab_Serverkomponenten[],2,FALSE),IF(AND(tab_MP[[#This Row],[ID_geg]]=1,tab_MP[[#This Row],[ID_kat]]=4),VLOOKUP(tab_MP[[#This Row],[mp_subkategorie]],tab_Projektraum[],2,FALSE),"")),0)</f>
        <v/>
      </c>
      <c r="S160" s="158" t="str">
        <f>IFERROR(VLOOKUP(tab_MP[[#This Row],[mp_ort]],tab_ORT[],2,FALSE),"")</f>
        <v/>
      </c>
      <c r="T160" s="158">
        <f>COUNTIFS($S$3:$S160,$S160,$S$3:$S160,"&gt;0")</f>
        <v>0</v>
      </c>
      <c r="U160" s="159">
        <f>COUNTIFS(tab_MP[ID_ort],tab_MP[[#This Row],[ID_ort]],tab_MP[ID_ort],"&gt;0")</f>
        <v>0</v>
      </c>
    </row>
    <row r="161" spans="1:21" ht="64.2" hidden="1" customHeight="1" x14ac:dyDescent="0.3">
      <c r="A161" s="90">
        <f t="shared" si="3"/>
        <v>159</v>
      </c>
      <c r="B161" s="201"/>
      <c r="C161" s="202"/>
      <c r="D161" s="202"/>
      <c r="E161" s="202"/>
      <c r="F161" s="203"/>
      <c r="G161" s="180"/>
      <c r="H161" s="208"/>
      <c r="I161" s="209"/>
      <c r="J161" s="103"/>
      <c r="K161" s="104" t="str">
        <f>IF(tab_MP[[#This Row],[prf_mp_janein]]="ja",tab_MP[[#This Row],[mp_zuw]],IF(tab_MP[[#This Row],[prf_mp_janein]]="nein",0,IF(tab_MP[[#This Row],[prf_mp_janein]]="teilweise",-1,"")))</f>
        <v/>
      </c>
      <c r="L161" s="110"/>
      <c r="M161" s="109" t="b">
        <f>AND(OR(tab_MP[[#This Row],[mp_zuw]]="",AND(tab_MP[[#This Row],[mp_zuw]]&lt;&gt;"",tab_MP[[#This Row],[prf_mp_janein]]&lt;&gt;"")),tab_MP[[#This Row],[prf_mp_ges]]&lt;&gt;-1)</f>
        <v>1</v>
      </c>
      <c r="N161" s="170" t="str">
        <f>IFERROR(VLOOKUP(tab_MP[[#This Row],[mp_gegenstand]],tab_GEGENSTAND[],4,FALSE),"")</f>
        <v/>
      </c>
      <c r="O161" s="171" t="str">
        <f>IF(tab_MP[[#This Row],[ID_geg]]=1,"tab_System[Kategorie]",IF(tab_MP[[#This Row],[ID_geg]]=2,"tab_Werkzeug[Kategorie]",IF(tab_MP[[#This Row],[ID_geg]]=3,"tab_Dienst[Kategorie]",IF(tab_MP[[#This Row],[ID_geg]]=4,"tab_WuP[Kategorie]",""))))</f>
        <v/>
      </c>
      <c r="P16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1" s="171" t="str">
        <f>IF(AND(tab_MP[[#This Row],[ID_geg]]=1,tab_MP[[#This Row],[ID_kat]]=1),"tab_Serverkomponenten[Subkategorie]",IF(AND(tab_MP[[#This Row],[ID_geg]]=1,tab_MP[[#This Row],[ID_kat]]=4),"tab_Projektraum[Subkategorie]",""))</f>
        <v/>
      </c>
      <c r="R161" s="171" t="str">
        <f>IFERROR(IF(AND(tab_MP[[#This Row],[ID_geg]]=1,tab_MP[[#This Row],[ID_kat]]=1),VLOOKUP(tab_MP[[#This Row],[mp_subkategorie]],tab_Serverkomponenten[],2,FALSE),IF(AND(tab_MP[[#This Row],[ID_geg]]=1,tab_MP[[#This Row],[ID_kat]]=4),VLOOKUP(tab_MP[[#This Row],[mp_subkategorie]],tab_Projektraum[],2,FALSE),"")),0)</f>
        <v/>
      </c>
      <c r="S161" s="158" t="str">
        <f>IFERROR(VLOOKUP(tab_MP[[#This Row],[mp_ort]],tab_ORT[],2,FALSE),"")</f>
        <v/>
      </c>
      <c r="T161" s="158">
        <f>COUNTIFS($S$3:$S161,$S161,$S$3:$S161,"&gt;0")</f>
        <v>0</v>
      </c>
      <c r="U161" s="159">
        <f>COUNTIFS(tab_MP[ID_ort],tab_MP[[#This Row],[ID_ort]],tab_MP[ID_ort],"&gt;0")</f>
        <v>0</v>
      </c>
    </row>
    <row r="162" spans="1:21" ht="64.2" hidden="1" customHeight="1" x14ac:dyDescent="0.3">
      <c r="A162" s="90">
        <f t="shared" si="3"/>
        <v>160</v>
      </c>
      <c r="B162" s="201"/>
      <c r="C162" s="202"/>
      <c r="D162" s="202"/>
      <c r="E162" s="202"/>
      <c r="F162" s="203"/>
      <c r="G162" s="180"/>
      <c r="H162" s="208"/>
      <c r="I162" s="209"/>
      <c r="J162" s="106"/>
      <c r="K162" s="107" t="str">
        <f>IF(tab_MP[[#This Row],[prf_mp_janein]]="ja",tab_MP[[#This Row],[mp_zuw]],IF(tab_MP[[#This Row],[prf_mp_janein]]="nein",0,IF(tab_MP[[#This Row],[prf_mp_janein]]="teilweise",-1,"")))</f>
        <v/>
      </c>
      <c r="L162" s="110"/>
      <c r="M162" s="108" t="b">
        <f>AND(OR(tab_MP[[#This Row],[mp_zuw]]="",AND(tab_MP[[#This Row],[mp_zuw]]&lt;&gt;"",tab_MP[[#This Row],[prf_mp_janein]]&lt;&gt;"")),tab_MP[[#This Row],[prf_mp_ges]]&lt;&gt;-1)</f>
        <v>1</v>
      </c>
      <c r="N162" s="170" t="str">
        <f>IFERROR(VLOOKUP(tab_MP[[#This Row],[mp_gegenstand]],tab_GEGENSTAND[],4,FALSE),"")</f>
        <v/>
      </c>
      <c r="O162" s="171" t="str">
        <f>IF(tab_MP[[#This Row],[ID_geg]]=1,"tab_System[Kategorie]",IF(tab_MP[[#This Row],[ID_geg]]=2,"tab_Werkzeug[Kategorie]",IF(tab_MP[[#This Row],[ID_geg]]=3,"tab_Dienst[Kategorie]",IF(tab_MP[[#This Row],[ID_geg]]=4,"tab_WuP[Kategorie]",""))))</f>
        <v/>
      </c>
      <c r="P16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2" s="171" t="str">
        <f>IF(AND(tab_MP[[#This Row],[ID_geg]]=1,tab_MP[[#This Row],[ID_kat]]=1),"tab_Serverkomponenten[Subkategorie]",IF(AND(tab_MP[[#This Row],[ID_geg]]=1,tab_MP[[#This Row],[ID_kat]]=4),"tab_Projektraum[Subkategorie]",""))</f>
        <v/>
      </c>
      <c r="R162" s="171" t="str">
        <f>IFERROR(IF(AND(tab_MP[[#This Row],[ID_geg]]=1,tab_MP[[#This Row],[ID_kat]]=1),VLOOKUP(tab_MP[[#This Row],[mp_subkategorie]],tab_Serverkomponenten[],2,FALSE),IF(AND(tab_MP[[#This Row],[ID_geg]]=1,tab_MP[[#This Row],[ID_kat]]=4),VLOOKUP(tab_MP[[#This Row],[mp_subkategorie]],tab_Projektraum[],2,FALSE),"")),0)</f>
        <v/>
      </c>
      <c r="S162" s="158" t="str">
        <f>IFERROR(VLOOKUP(tab_MP[[#This Row],[mp_ort]],tab_ORT[],2,FALSE),"")</f>
        <v/>
      </c>
      <c r="T162" s="158">
        <f>COUNTIFS($S$3:$S162,$S162,$S$3:$S162,"&gt;0")</f>
        <v>0</v>
      </c>
      <c r="U162" s="159">
        <f>COUNTIFS(tab_MP[ID_ort],tab_MP[[#This Row],[ID_ort]],tab_MP[ID_ort],"&gt;0")</f>
        <v>0</v>
      </c>
    </row>
    <row r="163" spans="1:21" ht="64.2" hidden="1" customHeight="1" x14ac:dyDescent="0.3">
      <c r="A163" s="90">
        <f t="shared" si="3"/>
        <v>161</v>
      </c>
      <c r="B163" s="201"/>
      <c r="C163" s="202"/>
      <c r="D163" s="202"/>
      <c r="E163" s="202"/>
      <c r="F163" s="203"/>
      <c r="G163" s="180"/>
      <c r="H163" s="208"/>
      <c r="I163" s="209"/>
      <c r="J163" s="103"/>
      <c r="K163" s="104" t="str">
        <f>IF(tab_MP[[#This Row],[prf_mp_janein]]="ja",tab_MP[[#This Row],[mp_zuw]],IF(tab_MP[[#This Row],[prf_mp_janein]]="nein",0,IF(tab_MP[[#This Row],[prf_mp_janein]]="teilweise",-1,"")))</f>
        <v/>
      </c>
      <c r="L163" s="110"/>
      <c r="M163" s="109" t="b">
        <f>AND(OR(tab_MP[[#This Row],[mp_zuw]]="",AND(tab_MP[[#This Row],[mp_zuw]]&lt;&gt;"",tab_MP[[#This Row],[prf_mp_janein]]&lt;&gt;"")),tab_MP[[#This Row],[prf_mp_ges]]&lt;&gt;-1)</f>
        <v>1</v>
      </c>
      <c r="N163" s="170" t="str">
        <f>IFERROR(VLOOKUP(tab_MP[[#This Row],[mp_gegenstand]],tab_GEGENSTAND[],4,FALSE),"")</f>
        <v/>
      </c>
      <c r="O163" s="171" t="str">
        <f>IF(tab_MP[[#This Row],[ID_geg]]=1,"tab_System[Kategorie]",IF(tab_MP[[#This Row],[ID_geg]]=2,"tab_Werkzeug[Kategorie]",IF(tab_MP[[#This Row],[ID_geg]]=3,"tab_Dienst[Kategorie]",IF(tab_MP[[#This Row],[ID_geg]]=4,"tab_WuP[Kategorie]",""))))</f>
        <v/>
      </c>
      <c r="P16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3" s="171" t="str">
        <f>IF(AND(tab_MP[[#This Row],[ID_geg]]=1,tab_MP[[#This Row],[ID_kat]]=1),"tab_Serverkomponenten[Subkategorie]",IF(AND(tab_MP[[#This Row],[ID_geg]]=1,tab_MP[[#This Row],[ID_kat]]=4),"tab_Projektraum[Subkategorie]",""))</f>
        <v/>
      </c>
      <c r="R163" s="171" t="str">
        <f>IFERROR(IF(AND(tab_MP[[#This Row],[ID_geg]]=1,tab_MP[[#This Row],[ID_kat]]=1),VLOOKUP(tab_MP[[#This Row],[mp_subkategorie]],tab_Serverkomponenten[],2,FALSE),IF(AND(tab_MP[[#This Row],[ID_geg]]=1,tab_MP[[#This Row],[ID_kat]]=4),VLOOKUP(tab_MP[[#This Row],[mp_subkategorie]],tab_Projektraum[],2,FALSE),"")),0)</f>
        <v/>
      </c>
      <c r="S163" s="158" t="str">
        <f>IFERROR(VLOOKUP(tab_MP[[#This Row],[mp_ort]],tab_ORT[],2,FALSE),"")</f>
        <v/>
      </c>
      <c r="T163" s="158">
        <f>COUNTIFS($S$3:$S163,$S163,$S$3:$S163,"&gt;0")</f>
        <v>0</v>
      </c>
      <c r="U163" s="159">
        <f>COUNTIFS(tab_MP[ID_ort],tab_MP[[#This Row],[ID_ort]],tab_MP[ID_ort],"&gt;0")</f>
        <v>0</v>
      </c>
    </row>
    <row r="164" spans="1:21" ht="64.2" hidden="1" customHeight="1" x14ac:dyDescent="0.3">
      <c r="A164" s="90">
        <f t="shared" si="3"/>
        <v>162</v>
      </c>
      <c r="B164" s="201"/>
      <c r="C164" s="202"/>
      <c r="D164" s="202"/>
      <c r="E164" s="202"/>
      <c r="F164" s="203"/>
      <c r="G164" s="180"/>
      <c r="H164" s="208"/>
      <c r="I164" s="209"/>
      <c r="J164" s="106"/>
      <c r="K164" s="107" t="str">
        <f>IF(tab_MP[[#This Row],[prf_mp_janein]]="ja",tab_MP[[#This Row],[mp_zuw]],IF(tab_MP[[#This Row],[prf_mp_janein]]="nein",0,IF(tab_MP[[#This Row],[prf_mp_janein]]="teilweise",-1,"")))</f>
        <v/>
      </c>
      <c r="L164" s="110"/>
      <c r="M164" s="108" t="b">
        <f>AND(OR(tab_MP[[#This Row],[mp_zuw]]="",AND(tab_MP[[#This Row],[mp_zuw]]&lt;&gt;"",tab_MP[[#This Row],[prf_mp_janein]]&lt;&gt;"")),tab_MP[[#This Row],[prf_mp_ges]]&lt;&gt;-1)</f>
        <v>1</v>
      </c>
      <c r="N164" s="170" t="str">
        <f>IFERROR(VLOOKUP(tab_MP[[#This Row],[mp_gegenstand]],tab_GEGENSTAND[],4,FALSE),"")</f>
        <v/>
      </c>
      <c r="O164" s="171" t="str">
        <f>IF(tab_MP[[#This Row],[ID_geg]]=1,"tab_System[Kategorie]",IF(tab_MP[[#This Row],[ID_geg]]=2,"tab_Werkzeug[Kategorie]",IF(tab_MP[[#This Row],[ID_geg]]=3,"tab_Dienst[Kategorie]",IF(tab_MP[[#This Row],[ID_geg]]=4,"tab_WuP[Kategorie]",""))))</f>
        <v/>
      </c>
      <c r="P16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4" s="171" t="str">
        <f>IF(AND(tab_MP[[#This Row],[ID_geg]]=1,tab_MP[[#This Row],[ID_kat]]=1),"tab_Serverkomponenten[Subkategorie]",IF(AND(tab_MP[[#This Row],[ID_geg]]=1,tab_MP[[#This Row],[ID_kat]]=4),"tab_Projektraum[Subkategorie]",""))</f>
        <v/>
      </c>
      <c r="R164" s="171" t="str">
        <f>IFERROR(IF(AND(tab_MP[[#This Row],[ID_geg]]=1,tab_MP[[#This Row],[ID_kat]]=1),VLOOKUP(tab_MP[[#This Row],[mp_subkategorie]],tab_Serverkomponenten[],2,FALSE),IF(AND(tab_MP[[#This Row],[ID_geg]]=1,tab_MP[[#This Row],[ID_kat]]=4),VLOOKUP(tab_MP[[#This Row],[mp_subkategorie]],tab_Projektraum[],2,FALSE),"")),0)</f>
        <v/>
      </c>
      <c r="S164" s="158" t="str">
        <f>IFERROR(VLOOKUP(tab_MP[[#This Row],[mp_ort]],tab_ORT[],2,FALSE),"")</f>
        <v/>
      </c>
      <c r="T164" s="158">
        <f>COUNTIFS($S$3:$S164,$S164,$S$3:$S164,"&gt;0")</f>
        <v>0</v>
      </c>
      <c r="U164" s="159">
        <f>COUNTIFS(tab_MP[ID_ort],tab_MP[[#This Row],[ID_ort]],tab_MP[ID_ort],"&gt;0")</f>
        <v>0</v>
      </c>
    </row>
    <row r="165" spans="1:21" ht="64.2" hidden="1" customHeight="1" x14ac:dyDescent="0.3">
      <c r="A165" s="90">
        <f t="shared" si="3"/>
        <v>163</v>
      </c>
      <c r="B165" s="201"/>
      <c r="C165" s="202"/>
      <c r="D165" s="202"/>
      <c r="E165" s="202"/>
      <c r="F165" s="203"/>
      <c r="G165" s="180"/>
      <c r="H165" s="208"/>
      <c r="I165" s="209"/>
      <c r="J165" s="103"/>
      <c r="K165" s="104" t="str">
        <f>IF(tab_MP[[#This Row],[prf_mp_janein]]="ja",tab_MP[[#This Row],[mp_zuw]],IF(tab_MP[[#This Row],[prf_mp_janein]]="nein",0,IF(tab_MP[[#This Row],[prf_mp_janein]]="teilweise",-1,"")))</f>
        <v/>
      </c>
      <c r="L165" s="110"/>
      <c r="M165" s="109" t="b">
        <f>AND(OR(tab_MP[[#This Row],[mp_zuw]]="",AND(tab_MP[[#This Row],[mp_zuw]]&lt;&gt;"",tab_MP[[#This Row],[prf_mp_janein]]&lt;&gt;"")),tab_MP[[#This Row],[prf_mp_ges]]&lt;&gt;-1)</f>
        <v>1</v>
      </c>
      <c r="N165" s="170" t="str">
        <f>IFERROR(VLOOKUP(tab_MP[[#This Row],[mp_gegenstand]],tab_GEGENSTAND[],4,FALSE),"")</f>
        <v/>
      </c>
      <c r="O165" s="171" t="str">
        <f>IF(tab_MP[[#This Row],[ID_geg]]=1,"tab_System[Kategorie]",IF(tab_MP[[#This Row],[ID_geg]]=2,"tab_Werkzeug[Kategorie]",IF(tab_MP[[#This Row],[ID_geg]]=3,"tab_Dienst[Kategorie]",IF(tab_MP[[#This Row],[ID_geg]]=4,"tab_WuP[Kategorie]",""))))</f>
        <v/>
      </c>
      <c r="P16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5" s="171" t="str">
        <f>IF(AND(tab_MP[[#This Row],[ID_geg]]=1,tab_MP[[#This Row],[ID_kat]]=1),"tab_Serverkomponenten[Subkategorie]",IF(AND(tab_MP[[#This Row],[ID_geg]]=1,tab_MP[[#This Row],[ID_kat]]=4),"tab_Projektraum[Subkategorie]",""))</f>
        <v/>
      </c>
      <c r="R165" s="171" t="str">
        <f>IFERROR(IF(AND(tab_MP[[#This Row],[ID_geg]]=1,tab_MP[[#This Row],[ID_kat]]=1),VLOOKUP(tab_MP[[#This Row],[mp_subkategorie]],tab_Serverkomponenten[],2,FALSE),IF(AND(tab_MP[[#This Row],[ID_geg]]=1,tab_MP[[#This Row],[ID_kat]]=4),VLOOKUP(tab_MP[[#This Row],[mp_subkategorie]],tab_Projektraum[],2,FALSE),"")),0)</f>
        <v/>
      </c>
      <c r="S165" s="158" t="str">
        <f>IFERROR(VLOOKUP(tab_MP[[#This Row],[mp_ort]],tab_ORT[],2,FALSE),"")</f>
        <v/>
      </c>
      <c r="T165" s="158">
        <f>COUNTIFS($S$3:$S165,$S165,$S$3:$S165,"&gt;0")</f>
        <v>0</v>
      </c>
      <c r="U165" s="159">
        <f>COUNTIFS(tab_MP[ID_ort],tab_MP[[#This Row],[ID_ort]],tab_MP[ID_ort],"&gt;0")</f>
        <v>0</v>
      </c>
    </row>
    <row r="166" spans="1:21" ht="64.2" hidden="1" customHeight="1" x14ac:dyDescent="0.3">
      <c r="A166" s="90">
        <f t="shared" si="3"/>
        <v>164</v>
      </c>
      <c r="B166" s="201"/>
      <c r="C166" s="202"/>
      <c r="D166" s="202"/>
      <c r="E166" s="202"/>
      <c r="F166" s="203"/>
      <c r="G166" s="180"/>
      <c r="H166" s="208"/>
      <c r="I166" s="209"/>
      <c r="J166" s="106"/>
      <c r="K166" s="107" t="str">
        <f>IF(tab_MP[[#This Row],[prf_mp_janein]]="ja",tab_MP[[#This Row],[mp_zuw]],IF(tab_MP[[#This Row],[prf_mp_janein]]="nein",0,IF(tab_MP[[#This Row],[prf_mp_janein]]="teilweise",-1,"")))</f>
        <v/>
      </c>
      <c r="L166" s="110"/>
      <c r="M166" s="108" t="b">
        <f>AND(OR(tab_MP[[#This Row],[mp_zuw]]="",AND(tab_MP[[#This Row],[mp_zuw]]&lt;&gt;"",tab_MP[[#This Row],[prf_mp_janein]]&lt;&gt;"")),tab_MP[[#This Row],[prf_mp_ges]]&lt;&gt;-1)</f>
        <v>1</v>
      </c>
      <c r="N166" s="170" t="str">
        <f>IFERROR(VLOOKUP(tab_MP[[#This Row],[mp_gegenstand]],tab_GEGENSTAND[],4,FALSE),"")</f>
        <v/>
      </c>
      <c r="O166" s="171" t="str">
        <f>IF(tab_MP[[#This Row],[ID_geg]]=1,"tab_System[Kategorie]",IF(tab_MP[[#This Row],[ID_geg]]=2,"tab_Werkzeug[Kategorie]",IF(tab_MP[[#This Row],[ID_geg]]=3,"tab_Dienst[Kategorie]",IF(tab_MP[[#This Row],[ID_geg]]=4,"tab_WuP[Kategorie]",""))))</f>
        <v/>
      </c>
      <c r="P16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6" s="171" t="str">
        <f>IF(AND(tab_MP[[#This Row],[ID_geg]]=1,tab_MP[[#This Row],[ID_kat]]=1),"tab_Serverkomponenten[Subkategorie]",IF(AND(tab_MP[[#This Row],[ID_geg]]=1,tab_MP[[#This Row],[ID_kat]]=4),"tab_Projektraum[Subkategorie]",""))</f>
        <v/>
      </c>
      <c r="R166" s="171" t="str">
        <f>IFERROR(IF(AND(tab_MP[[#This Row],[ID_geg]]=1,tab_MP[[#This Row],[ID_kat]]=1),VLOOKUP(tab_MP[[#This Row],[mp_subkategorie]],tab_Serverkomponenten[],2,FALSE),IF(AND(tab_MP[[#This Row],[ID_geg]]=1,tab_MP[[#This Row],[ID_kat]]=4),VLOOKUP(tab_MP[[#This Row],[mp_subkategorie]],tab_Projektraum[],2,FALSE),"")),0)</f>
        <v/>
      </c>
      <c r="S166" s="158" t="str">
        <f>IFERROR(VLOOKUP(tab_MP[[#This Row],[mp_ort]],tab_ORT[],2,FALSE),"")</f>
        <v/>
      </c>
      <c r="T166" s="158">
        <f>COUNTIFS($S$3:$S166,$S166,$S$3:$S166,"&gt;0")</f>
        <v>0</v>
      </c>
      <c r="U166" s="159">
        <f>COUNTIFS(tab_MP[ID_ort],tab_MP[[#This Row],[ID_ort]],tab_MP[ID_ort],"&gt;0")</f>
        <v>0</v>
      </c>
    </row>
    <row r="167" spans="1:21" ht="64.2" hidden="1" customHeight="1" x14ac:dyDescent="0.3">
      <c r="A167" s="90">
        <f t="shared" si="3"/>
        <v>165</v>
      </c>
      <c r="B167" s="201"/>
      <c r="C167" s="202"/>
      <c r="D167" s="202"/>
      <c r="E167" s="202"/>
      <c r="F167" s="203"/>
      <c r="G167" s="180"/>
      <c r="H167" s="208"/>
      <c r="I167" s="209"/>
      <c r="J167" s="103"/>
      <c r="K167" s="104" t="str">
        <f>IF(tab_MP[[#This Row],[prf_mp_janein]]="ja",tab_MP[[#This Row],[mp_zuw]],IF(tab_MP[[#This Row],[prf_mp_janein]]="nein",0,IF(tab_MP[[#This Row],[prf_mp_janein]]="teilweise",-1,"")))</f>
        <v/>
      </c>
      <c r="L167" s="110"/>
      <c r="M167" s="109" t="b">
        <f>AND(OR(tab_MP[[#This Row],[mp_zuw]]="",AND(tab_MP[[#This Row],[mp_zuw]]&lt;&gt;"",tab_MP[[#This Row],[prf_mp_janein]]&lt;&gt;"")),tab_MP[[#This Row],[prf_mp_ges]]&lt;&gt;-1)</f>
        <v>1</v>
      </c>
      <c r="N167" s="170" t="str">
        <f>IFERROR(VLOOKUP(tab_MP[[#This Row],[mp_gegenstand]],tab_GEGENSTAND[],4,FALSE),"")</f>
        <v/>
      </c>
      <c r="O167" s="171" t="str">
        <f>IF(tab_MP[[#This Row],[ID_geg]]=1,"tab_System[Kategorie]",IF(tab_MP[[#This Row],[ID_geg]]=2,"tab_Werkzeug[Kategorie]",IF(tab_MP[[#This Row],[ID_geg]]=3,"tab_Dienst[Kategorie]",IF(tab_MP[[#This Row],[ID_geg]]=4,"tab_WuP[Kategorie]",""))))</f>
        <v/>
      </c>
      <c r="P16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7" s="171" t="str">
        <f>IF(AND(tab_MP[[#This Row],[ID_geg]]=1,tab_MP[[#This Row],[ID_kat]]=1),"tab_Serverkomponenten[Subkategorie]",IF(AND(tab_MP[[#This Row],[ID_geg]]=1,tab_MP[[#This Row],[ID_kat]]=4),"tab_Projektraum[Subkategorie]",""))</f>
        <v/>
      </c>
      <c r="R167" s="171" t="str">
        <f>IFERROR(IF(AND(tab_MP[[#This Row],[ID_geg]]=1,tab_MP[[#This Row],[ID_kat]]=1),VLOOKUP(tab_MP[[#This Row],[mp_subkategorie]],tab_Serverkomponenten[],2,FALSE),IF(AND(tab_MP[[#This Row],[ID_geg]]=1,tab_MP[[#This Row],[ID_kat]]=4),VLOOKUP(tab_MP[[#This Row],[mp_subkategorie]],tab_Projektraum[],2,FALSE),"")),0)</f>
        <v/>
      </c>
      <c r="S167" s="158" t="str">
        <f>IFERROR(VLOOKUP(tab_MP[[#This Row],[mp_ort]],tab_ORT[],2,FALSE),"")</f>
        <v/>
      </c>
      <c r="T167" s="158">
        <f>COUNTIFS($S$3:$S167,$S167,$S$3:$S167,"&gt;0")</f>
        <v>0</v>
      </c>
      <c r="U167" s="159">
        <f>COUNTIFS(tab_MP[ID_ort],tab_MP[[#This Row],[ID_ort]],tab_MP[ID_ort],"&gt;0")</f>
        <v>0</v>
      </c>
    </row>
    <row r="168" spans="1:21" ht="64.2" hidden="1" customHeight="1" x14ac:dyDescent="0.3">
      <c r="A168" s="90">
        <f t="shared" si="3"/>
        <v>166</v>
      </c>
      <c r="B168" s="201"/>
      <c r="C168" s="202"/>
      <c r="D168" s="202"/>
      <c r="E168" s="202"/>
      <c r="F168" s="203"/>
      <c r="G168" s="180"/>
      <c r="H168" s="208"/>
      <c r="I168" s="209"/>
      <c r="J168" s="106"/>
      <c r="K168" s="107" t="str">
        <f>IF(tab_MP[[#This Row],[prf_mp_janein]]="ja",tab_MP[[#This Row],[mp_zuw]],IF(tab_MP[[#This Row],[prf_mp_janein]]="nein",0,IF(tab_MP[[#This Row],[prf_mp_janein]]="teilweise",-1,"")))</f>
        <v/>
      </c>
      <c r="L168" s="110"/>
      <c r="M168" s="108" t="b">
        <f>AND(OR(tab_MP[[#This Row],[mp_zuw]]="",AND(tab_MP[[#This Row],[mp_zuw]]&lt;&gt;"",tab_MP[[#This Row],[prf_mp_janein]]&lt;&gt;"")),tab_MP[[#This Row],[prf_mp_ges]]&lt;&gt;-1)</f>
        <v>1</v>
      </c>
      <c r="N168" s="170" t="str">
        <f>IFERROR(VLOOKUP(tab_MP[[#This Row],[mp_gegenstand]],tab_GEGENSTAND[],4,FALSE),"")</f>
        <v/>
      </c>
      <c r="O168" s="171" t="str">
        <f>IF(tab_MP[[#This Row],[ID_geg]]=1,"tab_System[Kategorie]",IF(tab_MP[[#This Row],[ID_geg]]=2,"tab_Werkzeug[Kategorie]",IF(tab_MP[[#This Row],[ID_geg]]=3,"tab_Dienst[Kategorie]",IF(tab_MP[[#This Row],[ID_geg]]=4,"tab_WuP[Kategorie]",""))))</f>
        <v/>
      </c>
      <c r="P16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8" s="171" t="str">
        <f>IF(AND(tab_MP[[#This Row],[ID_geg]]=1,tab_MP[[#This Row],[ID_kat]]=1),"tab_Serverkomponenten[Subkategorie]",IF(AND(tab_MP[[#This Row],[ID_geg]]=1,tab_MP[[#This Row],[ID_kat]]=4),"tab_Projektraum[Subkategorie]",""))</f>
        <v/>
      </c>
      <c r="R168" s="171" t="str">
        <f>IFERROR(IF(AND(tab_MP[[#This Row],[ID_geg]]=1,tab_MP[[#This Row],[ID_kat]]=1),VLOOKUP(tab_MP[[#This Row],[mp_subkategorie]],tab_Serverkomponenten[],2,FALSE),IF(AND(tab_MP[[#This Row],[ID_geg]]=1,tab_MP[[#This Row],[ID_kat]]=4),VLOOKUP(tab_MP[[#This Row],[mp_subkategorie]],tab_Projektraum[],2,FALSE),"")),0)</f>
        <v/>
      </c>
      <c r="S168" s="158" t="str">
        <f>IFERROR(VLOOKUP(tab_MP[[#This Row],[mp_ort]],tab_ORT[],2,FALSE),"")</f>
        <v/>
      </c>
      <c r="T168" s="158">
        <f>COUNTIFS($S$3:$S168,$S168,$S$3:$S168,"&gt;0")</f>
        <v>0</v>
      </c>
      <c r="U168" s="159">
        <f>COUNTIFS(tab_MP[ID_ort],tab_MP[[#This Row],[ID_ort]],tab_MP[ID_ort],"&gt;0")</f>
        <v>0</v>
      </c>
    </row>
    <row r="169" spans="1:21" ht="64.2" hidden="1" customHeight="1" x14ac:dyDescent="0.3">
      <c r="A169" s="90">
        <f t="shared" si="3"/>
        <v>167</v>
      </c>
      <c r="B169" s="201"/>
      <c r="C169" s="202"/>
      <c r="D169" s="202"/>
      <c r="E169" s="202"/>
      <c r="F169" s="203"/>
      <c r="G169" s="180"/>
      <c r="H169" s="208"/>
      <c r="I169" s="209"/>
      <c r="J169" s="103"/>
      <c r="K169" s="104" t="str">
        <f>IF(tab_MP[[#This Row],[prf_mp_janein]]="ja",tab_MP[[#This Row],[mp_zuw]],IF(tab_MP[[#This Row],[prf_mp_janein]]="nein",0,IF(tab_MP[[#This Row],[prf_mp_janein]]="teilweise",-1,"")))</f>
        <v/>
      </c>
      <c r="L169" s="110"/>
      <c r="M169" s="109" t="b">
        <f>AND(OR(tab_MP[[#This Row],[mp_zuw]]="",AND(tab_MP[[#This Row],[mp_zuw]]&lt;&gt;"",tab_MP[[#This Row],[prf_mp_janein]]&lt;&gt;"")),tab_MP[[#This Row],[prf_mp_ges]]&lt;&gt;-1)</f>
        <v>1</v>
      </c>
      <c r="N169" s="170" t="str">
        <f>IFERROR(VLOOKUP(tab_MP[[#This Row],[mp_gegenstand]],tab_GEGENSTAND[],4,FALSE),"")</f>
        <v/>
      </c>
      <c r="O169" s="171" t="str">
        <f>IF(tab_MP[[#This Row],[ID_geg]]=1,"tab_System[Kategorie]",IF(tab_MP[[#This Row],[ID_geg]]=2,"tab_Werkzeug[Kategorie]",IF(tab_MP[[#This Row],[ID_geg]]=3,"tab_Dienst[Kategorie]",IF(tab_MP[[#This Row],[ID_geg]]=4,"tab_WuP[Kategorie]",""))))</f>
        <v/>
      </c>
      <c r="P16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69" s="171" t="str">
        <f>IF(AND(tab_MP[[#This Row],[ID_geg]]=1,tab_MP[[#This Row],[ID_kat]]=1),"tab_Serverkomponenten[Subkategorie]",IF(AND(tab_MP[[#This Row],[ID_geg]]=1,tab_MP[[#This Row],[ID_kat]]=4),"tab_Projektraum[Subkategorie]",""))</f>
        <v/>
      </c>
      <c r="R169" s="171" t="str">
        <f>IFERROR(IF(AND(tab_MP[[#This Row],[ID_geg]]=1,tab_MP[[#This Row],[ID_kat]]=1),VLOOKUP(tab_MP[[#This Row],[mp_subkategorie]],tab_Serverkomponenten[],2,FALSE),IF(AND(tab_MP[[#This Row],[ID_geg]]=1,tab_MP[[#This Row],[ID_kat]]=4),VLOOKUP(tab_MP[[#This Row],[mp_subkategorie]],tab_Projektraum[],2,FALSE),"")),0)</f>
        <v/>
      </c>
      <c r="S169" s="158" t="str">
        <f>IFERROR(VLOOKUP(tab_MP[[#This Row],[mp_ort]],tab_ORT[],2,FALSE),"")</f>
        <v/>
      </c>
      <c r="T169" s="158">
        <f>COUNTIFS($S$3:$S169,$S169,$S$3:$S169,"&gt;0")</f>
        <v>0</v>
      </c>
      <c r="U169" s="159">
        <f>COUNTIFS(tab_MP[ID_ort],tab_MP[[#This Row],[ID_ort]],tab_MP[ID_ort],"&gt;0")</f>
        <v>0</v>
      </c>
    </row>
    <row r="170" spans="1:21" ht="64.2" hidden="1" customHeight="1" x14ac:dyDescent="0.3">
      <c r="A170" s="90">
        <f t="shared" si="3"/>
        <v>168</v>
      </c>
      <c r="B170" s="201"/>
      <c r="C170" s="202"/>
      <c r="D170" s="202"/>
      <c r="E170" s="202"/>
      <c r="F170" s="203"/>
      <c r="G170" s="180"/>
      <c r="H170" s="208"/>
      <c r="I170" s="209"/>
      <c r="J170" s="106"/>
      <c r="K170" s="107" t="str">
        <f>IF(tab_MP[[#This Row],[prf_mp_janein]]="ja",tab_MP[[#This Row],[mp_zuw]],IF(tab_MP[[#This Row],[prf_mp_janein]]="nein",0,IF(tab_MP[[#This Row],[prf_mp_janein]]="teilweise",-1,"")))</f>
        <v/>
      </c>
      <c r="L170" s="110"/>
      <c r="M170" s="108" t="b">
        <f>AND(OR(tab_MP[[#This Row],[mp_zuw]]="",AND(tab_MP[[#This Row],[mp_zuw]]&lt;&gt;"",tab_MP[[#This Row],[prf_mp_janein]]&lt;&gt;"")),tab_MP[[#This Row],[prf_mp_ges]]&lt;&gt;-1)</f>
        <v>1</v>
      </c>
      <c r="N170" s="170" t="str">
        <f>IFERROR(VLOOKUP(tab_MP[[#This Row],[mp_gegenstand]],tab_GEGENSTAND[],4,FALSE),"")</f>
        <v/>
      </c>
      <c r="O170" s="171" t="str">
        <f>IF(tab_MP[[#This Row],[ID_geg]]=1,"tab_System[Kategorie]",IF(tab_MP[[#This Row],[ID_geg]]=2,"tab_Werkzeug[Kategorie]",IF(tab_MP[[#This Row],[ID_geg]]=3,"tab_Dienst[Kategorie]",IF(tab_MP[[#This Row],[ID_geg]]=4,"tab_WuP[Kategorie]",""))))</f>
        <v/>
      </c>
      <c r="P17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0" s="171" t="str">
        <f>IF(AND(tab_MP[[#This Row],[ID_geg]]=1,tab_MP[[#This Row],[ID_kat]]=1),"tab_Serverkomponenten[Subkategorie]",IF(AND(tab_MP[[#This Row],[ID_geg]]=1,tab_MP[[#This Row],[ID_kat]]=4),"tab_Projektraum[Subkategorie]",""))</f>
        <v/>
      </c>
      <c r="R170" s="171" t="str">
        <f>IFERROR(IF(AND(tab_MP[[#This Row],[ID_geg]]=1,tab_MP[[#This Row],[ID_kat]]=1),VLOOKUP(tab_MP[[#This Row],[mp_subkategorie]],tab_Serverkomponenten[],2,FALSE),IF(AND(tab_MP[[#This Row],[ID_geg]]=1,tab_MP[[#This Row],[ID_kat]]=4),VLOOKUP(tab_MP[[#This Row],[mp_subkategorie]],tab_Projektraum[],2,FALSE),"")),0)</f>
        <v/>
      </c>
      <c r="S170" s="158" t="str">
        <f>IFERROR(VLOOKUP(tab_MP[[#This Row],[mp_ort]],tab_ORT[],2,FALSE),"")</f>
        <v/>
      </c>
      <c r="T170" s="158">
        <f>COUNTIFS($S$3:$S170,$S170,$S$3:$S170,"&gt;0")</f>
        <v>0</v>
      </c>
      <c r="U170" s="159">
        <f>COUNTIFS(tab_MP[ID_ort],tab_MP[[#This Row],[ID_ort]],tab_MP[ID_ort],"&gt;0")</f>
        <v>0</v>
      </c>
    </row>
    <row r="171" spans="1:21" ht="64.2" hidden="1" customHeight="1" x14ac:dyDescent="0.3">
      <c r="A171" s="90">
        <f t="shared" si="3"/>
        <v>169</v>
      </c>
      <c r="B171" s="201"/>
      <c r="C171" s="202"/>
      <c r="D171" s="202"/>
      <c r="E171" s="202"/>
      <c r="F171" s="203"/>
      <c r="G171" s="180"/>
      <c r="H171" s="208"/>
      <c r="I171" s="209"/>
      <c r="J171" s="103"/>
      <c r="K171" s="104" t="str">
        <f>IF(tab_MP[[#This Row],[prf_mp_janein]]="ja",tab_MP[[#This Row],[mp_zuw]],IF(tab_MP[[#This Row],[prf_mp_janein]]="nein",0,IF(tab_MP[[#This Row],[prf_mp_janein]]="teilweise",-1,"")))</f>
        <v/>
      </c>
      <c r="L171" s="110"/>
      <c r="M171" s="109" t="b">
        <f>AND(OR(tab_MP[[#This Row],[mp_zuw]]="",AND(tab_MP[[#This Row],[mp_zuw]]&lt;&gt;"",tab_MP[[#This Row],[prf_mp_janein]]&lt;&gt;"")),tab_MP[[#This Row],[prf_mp_ges]]&lt;&gt;-1)</f>
        <v>1</v>
      </c>
      <c r="N171" s="170" t="str">
        <f>IFERROR(VLOOKUP(tab_MP[[#This Row],[mp_gegenstand]],tab_GEGENSTAND[],4,FALSE),"")</f>
        <v/>
      </c>
      <c r="O171" s="171" t="str">
        <f>IF(tab_MP[[#This Row],[ID_geg]]=1,"tab_System[Kategorie]",IF(tab_MP[[#This Row],[ID_geg]]=2,"tab_Werkzeug[Kategorie]",IF(tab_MP[[#This Row],[ID_geg]]=3,"tab_Dienst[Kategorie]",IF(tab_MP[[#This Row],[ID_geg]]=4,"tab_WuP[Kategorie]",""))))</f>
        <v/>
      </c>
      <c r="P17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1" s="171" t="str">
        <f>IF(AND(tab_MP[[#This Row],[ID_geg]]=1,tab_MP[[#This Row],[ID_kat]]=1),"tab_Serverkomponenten[Subkategorie]",IF(AND(tab_MP[[#This Row],[ID_geg]]=1,tab_MP[[#This Row],[ID_kat]]=4),"tab_Projektraum[Subkategorie]",""))</f>
        <v/>
      </c>
      <c r="R171" s="171" t="str">
        <f>IFERROR(IF(AND(tab_MP[[#This Row],[ID_geg]]=1,tab_MP[[#This Row],[ID_kat]]=1),VLOOKUP(tab_MP[[#This Row],[mp_subkategorie]],tab_Serverkomponenten[],2,FALSE),IF(AND(tab_MP[[#This Row],[ID_geg]]=1,tab_MP[[#This Row],[ID_kat]]=4),VLOOKUP(tab_MP[[#This Row],[mp_subkategorie]],tab_Projektraum[],2,FALSE),"")),0)</f>
        <v/>
      </c>
      <c r="S171" s="158" t="str">
        <f>IFERROR(VLOOKUP(tab_MP[[#This Row],[mp_ort]],tab_ORT[],2,FALSE),"")</f>
        <v/>
      </c>
      <c r="T171" s="158">
        <f>COUNTIFS($S$3:$S171,$S171,$S$3:$S171,"&gt;0")</f>
        <v>0</v>
      </c>
      <c r="U171" s="159">
        <f>COUNTIFS(tab_MP[ID_ort],tab_MP[[#This Row],[ID_ort]],tab_MP[ID_ort],"&gt;0")</f>
        <v>0</v>
      </c>
    </row>
    <row r="172" spans="1:21" ht="64.2" hidden="1" customHeight="1" x14ac:dyDescent="0.3">
      <c r="A172" s="90">
        <f t="shared" si="3"/>
        <v>170</v>
      </c>
      <c r="B172" s="201"/>
      <c r="C172" s="202"/>
      <c r="D172" s="202"/>
      <c r="E172" s="202"/>
      <c r="F172" s="203"/>
      <c r="G172" s="180"/>
      <c r="H172" s="208"/>
      <c r="I172" s="209"/>
      <c r="J172" s="106"/>
      <c r="K172" s="107" t="str">
        <f>IF(tab_MP[[#This Row],[prf_mp_janein]]="ja",tab_MP[[#This Row],[mp_zuw]],IF(tab_MP[[#This Row],[prf_mp_janein]]="nein",0,IF(tab_MP[[#This Row],[prf_mp_janein]]="teilweise",-1,"")))</f>
        <v/>
      </c>
      <c r="L172" s="110"/>
      <c r="M172" s="108" t="b">
        <f>AND(OR(tab_MP[[#This Row],[mp_zuw]]="",AND(tab_MP[[#This Row],[mp_zuw]]&lt;&gt;"",tab_MP[[#This Row],[prf_mp_janein]]&lt;&gt;"")),tab_MP[[#This Row],[prf_mp_ges]]&lt;&gt;-1)</f>
        <v>1</v>
      </c>
      <c r="N172" s="170" t="str">
        <f>IFERROR(VLOOKUP(tab_MP[[#This Row],[mp_gegenstand]],tab_GEGENSTAND[],4,FALSE),"")</f>
        <v/>
      </c>
      <c r="O172" s="171" t="str">
        <f>IF(tab_MP[[#This Row],[ID_geg]]=1,"tab_System[Kategorie]",IF(tab_MP[[#This Row],[ID_geg]]=2,"tab_Werkzeug[Kategorie]",IF(tab_MP[[#This Row],[ID_geg]]=3,"tab_Dienst[Kategorie]",IF(tab_MP[[#This Row],[ID_geg]]=4,"tab_WuP[Kategorie]",""))))</f>
        <v/>
      </c>
      <c r="P17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2" s="171" t="str">
        <f>IF(AND(tab_MP[[#This Row],[ID_geg]]=1,tab_MP[[#This Row],[ID_kat]]=1),"tab_Serverkomponenten[Subkategorie]",IF(AND(tab_MP[[#This Row],[ID_geg]]=1,tab_MP[[#This Row],[ID_kat]]=4),"tab_Projektraum[Subkategorie]",""))</f>
        <v/>
      </c>
      <c r="R172" s="171" t="str">
        <f>IFERROR(IF(AND(tab_MP[[#This Row],[ID_geg]]=1,tab_MP[[#This Row],[ID_kat]]=1),VLOOKUP(tab_MP[[#This Row],[mp_subkategorie]],tab_Serverkomponenten[],2,FALSE),IF(AND(tab_MP[[#This Row],[ID_geg]]=1,tab_MP[[#This Row],[ID_kat]]=4),VLOOKUP(tab_MP[[#This Row],[mp_subkategorie]],tab_Projektraum[],2,FALSE),"")),0)</f>
        <v/>
      </c>
      <c r="S172" s="158" t="str">
        <f>IFERROR(VLOOKUP(tab_MP[[#This Row],[mp_ort]],tab_ORT[],2,FALSE),"")</f>
        <v/>
      </c>
      <c r="T172" s="158">
        <f>COUNTIFS($S$3:$S172,$S172,$S$3:$S172,"&gt;0")</f>
        <v>0</v>
      </c>
      <c r="U172" s="159">
        <f>COUNTIFS(tab_MP[ID_ort],tab_MP[[#This Row],[ID_ort]],tab_MP[ID_ort],"&gt;0")</f>
        <v>0</v>
      </c>
    </row>
    <row r="173" spans="1:21" ht="64.2" hidden="1" customHeight="1" x14ac:dyDescent="0.3">
      <c r="A173" s="90">
        <f t="shared" si="3"/>
        <v>171</v>
      </c>
      <c r="B173" s="201"/>
      <c r="C173" s="202"/>
      <c r="D173" s="202"/>
      <c r="E173" s="202"/>
      <c r="F173" s="203"/>
      <c r="G173" s="180"/>
      <c r="H173" s="208"/>
      <c r="I173" s="209"/>
      <c r="J173" s="103"/>
      <c r="K173" s="104" t="str">
        <f>IF(tab_MP[[#This Row],[prf_mp_janein]]="ja",tab_MP[[#This Row],[mp_zuw]],IF(tab_MP[[#This Row],[prf_mp_janein]]="nein",0,IF(tab_MP[[#This Row],[prf_mp_janein]]="teilweise",-1,"")))</f>
        <v/>
      </c>
      <c r="L173" s="110"/>
      <c r="M173" s="109" t="b">
        <f>AND(OR(tab_MP[[#This Row],[mp_zuw]]="",AND(tab_MP[[#This Row],[mp_zuw]]&lt;&gt;"",tab_MP[[#This Row],[prf_mp_janein]]&lt;&gt;"")),tab_MP[[#This Row],[prf_mp_ges]]&lt;&gt;-1)</f>
        <v>1</v>
      </c>
      <c r="N173" s="170" t="str">
        <f>IFERROR(VLOOKUP(tab_MP[[#This Row],[mp_gegenstand]],tab_GEGENSTAND[],4,FALSE),"")</f>
        <v/>
      </c>
      <c r="O173" s="171" t="str">
        <f>IF(tab_MP[[#This Row],[ID_geg]]=1,"tab_System[Kategorie]",IF(tab_MP[[#This Row],[ID_geg]]=2,"tab_Werkzeug[Kategorie]",IF(tab_MP[[#This Row],[ID_geg]]=3,"tab_Dienst[Kategorie]",IF(tab_MP[[#This Row],[ID_geg]]=4,"tab_WuP[Kategorie]",""))))</f>
        <v/>
      </c>
      <c r="P17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3" s="171" t="str">
        <f>IF(AND(tab_MP[[#This Row],[ID_geg]]=1,tab_MP[[#This Row],[ID_kat]]=1),"tab_Serverkomponenten[Subkategorie]",IF(AND(tab_MP[[#This Row],[ID_geg]]=1,tab_MP[[#This Row],[ID_kat]]=4),"tab_Projektraum[Subkategorie]",""))</f>
        <v/>
      </c>
      <c r="R173" s="171" t="str">
        <f>IFERROR(IF(AND(tab_MP[[#This Row],[ID_geg]]=1,tab_MP[[#This Row],[ID_kat]]=1),VLOOKUP(tab_MP[[#This Row],[mp_subkategorie]],tab_Serverkomponenten[],2,FALSE),IF(AND(tab_MP[[#This Row],[ID_geg]]=1,tab_MP[[#This Row],[ID_kat]]=4),VLOOKUP(tab_MP[[#This Row],[mp_subkategorie]],tab_Projektraum[],2,FALSE),"")),0)</f>
        <v/>
      </c>
      <c r="S173" s="158" t="str">
        <f>IFERROR(VLOOKUP(tab_MP[[#This Row],[mp_ort]],tab_ORT[],2,FALSE),"")</f>
        <v/>
      </c>
      <c r="T173" s="158">
        <f>COUNTIFS($S$3:$S173,$S173,$S$3:$S173,"&gt;0")</f>
        <v>0</v>
      </c>
      <c r="U173" s="159">
        <f>COUNTIFS(tab_MP[ID_ort],tab_MP[[#This Row],[ID_ort]],tab_MP[ID_ort],"&gt;0")</f>
        <v>0</v>
      </c>
    </row>
    <row r="174" spans="1:21" ht="64.2" hidden="1" customHeight="1" x14ac:dyDescent="0.3">
      <c r="A174" s="90">
        <f t="shared" si="3"/>
        <v>172</v>
      </c>
      <c r="B174" s="201"/>
      <c r="C174" s="202"/>
      <c r="D174" s="202"/>
      <c r="E174" s="202"/>
      <c r="F174" s="203"/>
      <c r="G174" s="180"/>
      <c r="H174" s="208"/>
      <c r="I174" s="209"/>
      <c r="J174" s="106"/>
      <c r="K174" s="107" t="str">
        <f>IF(tab_MP[[#This Row],[prf_mp_janein]]="ja",tab_MP[[#This Row],[mp_zuw]],IF(tab_MP[[#This Row],[prf_mp_janein]]="nein",0,IF(tab_MP[[#This Row],[prf_mp_janein]]="teilweise",-1,"")))</f>
        <v/>
      </c>
      <c r="L174" s="110"/>
      <c r="M174" s="108" t="b">
        <f>AND(OR(tab_MP[[#This Row],[mp_zuw]]="",AND(tab_MP[[#This Row],[mp_zuw]]&lt;&gt;"",tab_MP[[#This Row],[prf_mp_janein]]&lt;&gt;"")),tab_MP[[#This Row],[prf_mp_ges]]&lt;&gt;-1)</f>
        <v>1</v>
      </c>
      <c r="N174" s="170" t="str">
        <f>IFERROR(VLOOKUP(tab_MP[[#This Row],[mp_gegenstand]],tab_GEGENSTAND[],4,FALSE),"")</f>
        <v/>
      </c>
      <c r="O174" s="171" t="str">
        <f>IF(tab_MP[[#This Row],[ID_geg]]=1,"tab_System[Kategorie]",IF(tab_MP[[#This Row],[ID_geg]]=2,"tab_Werkzeug[Kategorie]",IF(tab_MP[[#This Row],[ID_geg]]=3,"tab_Dienst[Kategorie]",IF(tab_MP[[#This Row],[ID_geg]]=4,"tab_WuP[Kategorie]",""))))</f>
        <v/>
      </c>
      <c r="P17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4" s="171" t="str">
        <f>IF(AND(tab_MP[[#This Row],[ID_geg]]=1,tab_MP[[#This Row],[ID_kat]]=1),"tab_Serverkomponenten[Subkategorie]",IF(AND(tab_MP[[#This Row],[ID_geg]]=1,tab_MP[[#This Row],[ID_kat]]=4),"tab_Projektraum[Subkategorie]",""))</f>
        <v/>
      </c>
      <c r="R174" s="171" t="str">
        <f>IFERROR(IF(AND(tab_MP[[#This Row],[ID_geg]]=1,tab_MP[[#This Row],[ID_kat]]=1),VLOOKUP(tab_MP[[#This Row],[mp_subkategorie]],tab_Serverkomponenten[],2,FALSE),IF(AND(tab_MP[[#This Row],[ID_geg]]=1,tab_MP[[#This Row],[ID_kat]]=4),VLOOKUP(tab_MP[[#This Row],[mp_subkategorie]],tab_Projektraum[],2,FALSE),"")),0)</f>
        <v/>
      </c>
      <c r="S174" s="158" t="str">
        <f>IFERROR(VLOOKUP(tab_MP[[#This Row],[mp_ort]],tab_ORT[],2,FALSE),"")</f>
        <v/>
      </c>
      <c r="T174" s="158">
        <f>COUNTIFS($S$3:$S174,$S174,$S$3:$S174,"&gt;0")</f>
        <v>0</v>
      </c>
      <c r="U174" s="159">
        <f>COUNTIFS(tab_MP[ID_ort],tab_MP[[#This Row],[ID_ort]],tab_MP[ID_ort],"&gt;0")</f>
        <v>0</v>
      </c>
    </row>
    <row r="175" spans="1:21" ht="64.2" hidden="1" customHeight="1" x14ac:dyDescent="0.3">
      <c r="A175" s="90">
        <f t="shared" si="3"/>
        <v>173</v>
      </c>
      <c r="B175" s="201"/>
      <c r="C175" s="202"/>
      <c r="D175" s="202"/>
      <c r="E175" s="202"/>
      <c r="F175" s="203"/>
      <c r="G175" s="180"/>
      <c r="H175" s="208"/>
      <c r="I175" s="209"/>
      <c r="J175" s="103"/>
      <c r="K175" s="104" t="str">
        <f>IF(tab_MP[[#This Row],[prf_mp_janein]]="ja",tab_MP[[#This Row],[mp_zuw]],IF(tab_MP[[#This Row],[prf_mp_janein]]="nein",0,IF(tab_MP[[#This Row],[prf_mp_janein]]="teilweise",-1,"")))</f>
        <v/>
      </c>
      <c r="L175" s="110"/>
      <c r="M175" s="109" t="b">
        <f>AND(OR(tab_MP[[#This Row],[mp_zuw]]="",AND(tab_MP[[#This Row],[mp_zuw]]&lt;&gt;"",tab_MP[[#This Row],[prf_mp_janein]]&lt;&gt;"")),tab_MP[[#This Row],[prf_mp_ges]]&lt;&gt;-1)</f>
        <v>1</v>
      </c>
      <c r="N175" s="170" t="str">
        <f>IFERROR(VLOOKUP(tab_MP[[#This Row],[mp_gegenstand]],tab_GEGENSTAND[],4,FALSE),"")</f>
        <v/>
      </c>
      <c r="O175" s="171" t="str">
        <f>IF(tab_MP[[#This Row],[ID_geg]]=1,"tab_System[Kategorie]",IF(tab_MP[[#This Row],[ID_geg]]=2,"tab_Werkzeug[Kategorie]",IF(tab_MP[[#This Row],[ID_geg]]=3,"tab_Dienst[Kategorie]",IF(tab_MP[[#This Row],[ID_geg]]=4,"tab_WuP[Kategorie]",""))))</f>
        <v/>
      </c>
      <c r="P17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5" s="171" t="str">
        <f>IF(AND(tab_MP[[#This Row],[ID_geg]]=1,tab_MP[[#This Row],[ID_kat]]=1),"tab_Serverkomponenten[Subkategorie]",IF(AND(tab_MP[[#This Row],[ID_geg]]=1,tab_MP[[#This Row],[ID_kat]]=4),"tab_Projektraum[Subkategorie]",""))</f>
        <v/>
      </c>
      <c r="R175" s="171" t="str">
        <f>IFERROR(IF(AND(tab_MP[[#This Row],[ID_geg]]=1,tab_MP[[#This Row],[ID_kat]]=1),VLOOKUP(tab_MP[[#This Row],[mp_subkategorie]],tab_Serverkomponenten[],2,FALSE),IF(AND(tab_MP[[#This Row],[ID_geg]]=1,tab_MP[[#This Row],[ID_kat]]=4),VLOOKUP(tab_MP[[#This Row],[mp_subkategorie]],tab_Projektraum[],2,FALSE),"")),0)</f>
        <v/>
      </c>
      <c r="S175" s="158" t="str">
        <f>IFERROR(VLOOKUP(tab_MP[[#This Row],[mp_ort]],tab_ORT[],2,FALSE),"")</f>
        <v/>
      </c>
      <c r="T175" s="158">
        <f>COUNTIFS($S$3:$S175,$S175,$S$3:$S175,"&gt;0")</f>
        <v>0</v>
      </c>
      <c r="U175" s="159">
        <f>COUNTIFS(tab_MP[ID_ort],tab_MP[[#This Row],[ID_ort]],tab_MP[ID_ort],"&gt;0")</f>
        <v>0</v>
      </c>
    </row>
    <row r="176" spans="1:21" ht="64.2" hidden="1" customHeight="1" x14ac:dyDescent="0.3">
      <c r="A176" s="90">
        <f t="shared" si="3"/>
        <v>174</v>
      </c>
      <c r="B176" s="201"/>
      <c r="C176" s="202"/>
      <c r="D176" s="202"/>
      <c r="E176" s="202"/>
      <c r="F176" s="203"/>
      <c r="G176" s="180"/>
      <c r="H176" s="208"/>
      <c r="I176" s="209"/>
      <c r="J176" s="106"/>
      <c r="K176" s="107" t="str">
        <f>IF(tab_MP[[#This Row],[prf_mp_janein]]="ja",tab_MP[[#This Row],[mp_zuw]],IF(tab_MP[[#This Row],[prf_mp_janein]]="nein",0,IF(tab_MP[[#This Row],[prf_mp_janein]]="teilweise",-1,"")))</f>
        <v/>
      </c>
      <c r="L176" s="110"/>
      <c r="M176" s="108" t="b">
        <f>AND(OR(tab_MP[[#This Row],[mp_zuw]]="",AND(tab_MP[[#This Row],[mp_zuw]]&lt;&gt;"",tab_MP[[#This Row],[prf_mp_janein]]&lt;&gt;"")),tab_MP[[#This Row],[prf_mp_ges]]&lt;&gt;-1)</f>
        <v>1</v>
      </c>
      <c r="N176" s="170" t="str">
        <f>IFERROR(VLOOKUP(tab_MP[[#This Row],[mp_gegenstand]],tab_GEGENSTAND[],4,FALSE),"")</f>
        <v/>
      </c>
      <c r="O176" s="171" t="str">
        <f>IF(tab_MP[[#This Row],[ID_geg]]=1,"tab_System[Kategorie]",IF(tab_MP[[#This Row],[ID_geg]]=2,"tab_Werkzeug[Kategorie]",IF(tab_MP[[#This Row],[ID_geg]]=3,"tab_Dienst[Kategorie]",IF(tab_MP[[#This Row],[ID_geg]]=4,"tab_WuP[Kategorie]",""))))</f>
        <v/>
      </c>
      <c r="P17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6" s="171" t="str">
        <f>IF(AND(tab_MP[[#This Row],[ID_geg]]=1,tab_MP[[#This Row],[ID_kat]]=1),"tab_Serverkomponenten[Subkategorie]",IF(AND(tab_MP[[#This Row],[ID_geg]]=1,tab_MP[[#This Row],[ID_kat]]=4),"tab_Projektraum[Subkategorie]",""))</f>
        <v/>
      </c>
      <c r="R176" s="171" t="str">
        <f>IFERROR(IF(AND(tab_MP[[#This Row],[ID_geg]]=1,tab_MP[[#This Row],[ID_kat]]=1),VLOOKUP(tab_MP[[#This Row],[mp_subkategorie]],tab_Serverkomponenten[],2,FALSE),IF(AND(tab_MP[[#This Row],[ID_geg]]=1,tab_MP[[#This Row],[ID_kat]]=4),VLOOKUP(tab_MP[[#This Row],[mp_subkategorie]],tab_Projektraum[],2,FALSE),"")),0)</f>
        <v/>
      </c>
      <c r="S176" s="158" t="str">
        <f>IFERROR(VLOOKUP(tab_MP[[#This Row],[mp_ort]],tab_ORT[],2,FALSE),"")</f>
        <v/>
      </c>
      <c r="T176" s="158">
        <f>COUNTIFS($S$3:$S176,$S176,$S$3:$S176,"&gt;0")</f>
        <v>0</v>
      </c>
      <c r="U176" s="159">
        <f>COUNTIFS(tab_MP[ID_ort],tab_MP[[#This Row],[ID_ort]],tab_MP[ID_ort],"&gt;0")</f>
        <v>0</v>
      </c>
    </row>
    <row r="177" spans="1:21" ht="64.2" hidden="1" customHeight="1" x14ac:dyDescent="0.3">
      <c r="A177" s="90">
        <f t="shared" si="3"/>
        <v>175</v>
      </c>
      <c r="B177" s="201"/>
      <c r="C177" s="202"/>
      <c r="D177" s="202"/>
      <c r="E177" s="202"/>
      <c r="F177" s="203"/>
      <c r="G177" s="180"/>
      <c r="H177" s="208"/>
      <c r="I177" s="209"/>
      <c r="J177" s="103"/>
      <c r="K177" s="104" t="str">
        <f>IF(tab_MP[[#This Row],[prf_mp_janein]]="ja",tab_MP[[#This Row],[mp_zuw]],IF(tab_MP[[#This Row],[prf_mp_janein]]="nein",0,IF(tab_MP[[#This Row],[prf_mp_janein]]="teilweise",-1,"")))</f>
        <v/>
      </c>
      <c r="L177" s="110"/>
      <c r="M177" s="109" t="b">
        <f>AND(OR(tab_MP[[#This Row],[mp_zuw]]="",AND(tab_MP[[#This Row],[mp_zuw]]&lt;&gt;"",tab_MP[[#This Row],[prf_mp_janein]]&lt;&gt;"")),tab_MP[[#This Row],[prf_mp_ges]]&lt;&gt;-1)</f>
        <v>1</v>
      </c>
      <c r="N177" s="170" t="str">
        <f>IFERROR(VLOOKUP(tab_MP[[#This Row],[mp_gegenstand]],tab_GEGENSTAND[],4,FALSE),"")</f>
        <v/>
      </c>
      <c r="O177" s="171" t="str">
        <f>IF(tab_MP[[#This Row],[ID_geg]]=1,"tab_System[Kategorie]",IF(tab_MP[[#This Row],[ID_geg]]=2,"tab_Werkzeug[Kategorie]",IF(tab_MP[[#This Row],[ID_geg]]=3,"tab_Dienst[Kategorie]",IF(tab_MP[[#This Row],[ID_geg]]=4,"tab_WuP[Kategorie]",""))))</f>
        <v/>
      </c>
      <c r="P17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7" s="171" t="str">
        <f>IF(AND(tab_MP[[#This Row],[ID_geg]]=1,tab_MP[[#This Row],[ID_kat]]=1),"tab_Serverkomponenten[Subkategorie]",IF(AND(tab_MP[[#This Row],[ID_geg]]=1,tab_MP[[#This Row],[ID_kat]]=4),"tab_Projektraum[Subkategorie]",""))</f>
        <v/>
      </c>
      <c r="R177" s="171" t="str">
        <f>IFERROR(IF(AND(tab_MP[[#This Row],[ID_geg]]=1,tab_MP[[#This Row],[ID_kat]]=1),VLOOKUP(tab_MP[[#This Row],[mp_subkategorie]],tab_Serverkomponenten[],2,FALSE),IF(AND(tab_MP[[#This Row],[ID_geg]]=1,tab_MP[[#This Row],[ID_kat]]=4),VLOOKUP(tab_MP[[#This Row],[mp_subkategorie]],tab_Projektraum[],2,FALSE),"")),0)</f>
        <v/>
      </c>
      <c r="S177" s="158" t="str">
        <f>IFERROR(VLOOKUP(tab_MP[[#This Row],[mp_ort]],tab_ORT[],2,FALSE),"")</f>
        <v/>
      </c>
      <c r="T177" s="158">
        <f>COUNTIFS($S$3:$S177,$S177,$S$3:$S177,"&gt;0")</f>
        <v>0</v>
      </c>
      <c r="U177" s="159">
        <f>COUNTIFS(tab_MP[ID_ort],tab_MP[[#This Row],[ID_ort]],tab_MP[ID_ort],"&gt;0")</f>
        <v>0</v>
      </c>
    </row>
    <row r="178" spans="1:21" ht="64.2" hidden="1" customHeight="1" x14ac:dyDescent="0.3">
      <c r="A178" s="90">
        <f t="shared" si="3"/>
        <v>176</v>
      </c>
      <c r="B178" s="201"/>
      <c r="C178" s="202"/>
      <c r="D178" s="202"/>
      <c r="E178" s="202"/>
      <c r="F178" s="203"/>
      <c r="G178" s="180"/>
      <c r="H178" s="208"/>
      <c r="I178" s="209"/>
      <c r="J178" s="106"/>
      <c r="K178" s="107" t="str">
        <f>IF(tab_MP[[#This Row],[prf_mp_janein]]="ja",tab_MP[[#This Row],[mp_zuw]],IF(tab_MP[[#This Row],[prf_mp_janein]]="nein",0,IF(tab_MP[[#This Row],[prf_mp_janein]]="teilweise",-1,"")))</f>
        <v/>
      </c>
      <c r="L178" s="110"/>
      <c r="M178" s="108" t="b">
        <f>AND(OR(tab_MP[[#This Row],[mp_zuw]]="",AND(tab_MP[[#This Row],[mp_zuw]]&lt;&gt;"",tab_MP[[#This Row],[prf_mp_janein]]&lt;&gt;"")),tab_MP[[#This Row],[prf_mp_ges]]&lt;&gt;-1)</f>
        <v>1</v>
      </c>
      <c r="N178" s="170" t="str">
        <f>IFERROR(VLOOKUP(tab_MP[[#This Row],[mp_gegenstand]],tab_GEGENSTAND[],4,FALSE),"")</f>
        <v/>
      </c>
      <c r="O178" s="171" t="str">
        <f>IF(tab_MP[[#This Row],[ID_geg]]=1,"tab_System[Kategorie]",IF(tab_MP[[#This Row],[ID_geg]]=2,"tab_Werkzeug[Kategorie]",IF(tab_MP[[#This Row],[ID_geg]]=3,"tab_Dienst[Kategorie]",IF(tab_MP[[#This Row],[ID_geg]]=4,"tab_WuP[Kategorie]",""))))</f>
        <v/>
      </c>
      <c r="P17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8" s="171" t="str">
        <f>IF(AND(tab_MP[[#This Row],[ID_geg]]=1,tab_MP[[#This Row],[ID_kat]]=1),"tab_Serverkomponenten[Subkategorie]",IF(AND(tab_MP[[#This Row],[ID_geg]]=1,tab_MP[[#This Row],[ID_kat]]=4),"tab_Projektraum[Subkategorie]",""))</f>
        <v/>
      </c>
      <c r="R178" s="171" t="str">
        <f>IFERROR(IF(AND(tab_MP[[#This Row],[ID_geg]]=1,tab_MP[[#This Row],[ID_kat]]=1),VLOOKUP(tab_MP[[#This Row],[mp_subkategorie]],tab_Serverkomponenten[],2,FALSE),IF(AND(tab_MP[[#This Row],[ID_geg]]=1,tab_MP[[#This Row],[ID_kat]]=4),VLOOKUP(tab_MP[[#This Row],[mp_subkategorie]],tab_Projektraum[],2,FALSE),"")),0)</f>
        <v/>
      </c>
      <c r="S178" s="158" t="str">
        <f>IFERROR(VLOOKUP(tab_MP[[#This Row],[mp_ort]],tab_ORT[],2,FALSE),"")</f>
        <v/>
      </c>
      <c r="T178" s="158">
        <f>COUNTIFS($S$3:$S178,$S178,$S$3:$S178,"&gt;0")</f>
        <v>0</v>
      </c>
      <c r="U178" s="159">
        <f>COUNTIFS(tab_MP[ID_ort],tab_MP[[#This Row],[ID_ort]],tab_MP[ID_ort],"&gt;0")</f>
        <v>0</v>
      </c>
    </row>
    <row r="179" spans="1:21" ht="64.2" hidden="1" customHeight="1" x14ac:dyDescent="0.3">
      <c r="A179" s="90">
        <f t="shared" si="3"/>
        <v>177</v>
      </c>
      <c r="B179" s="201"/>
      <c r="C179" s="202"/>
      <c r="D179" s="202"/>
      <c r="E179" s="202"/>
      <c r="F179" s="203"/>
      <c r="G179" s="180"/>
      <c r="H179" s="208"/>
      <c r="I179" s="209"/>
      <c r="J179" s="103"/>
      <c r="K179" s="104" t="str">
        <f>IF(tab_MP[[#This Row],[prf_mp_janein]]="ja",tab_MP[[#This Row],[mp_zuw]],IF(tab_MP[[#This Row],[prf_mp_janein]]="nein",0,IF(tab_MP[[#This Row],[prf_mp_janein]]="teilweise",-1,"")))</f>
        <v/>
      </c>
      <c r="L179" s="110"/>
      <c r="M179" s="109" t="b">
        <f>AND(OR(tab_MP[[#This Row],[mp_zuw]]="",AND(tab_MP[[#This Row],[mp_zuw]]&lt;&gt;"",tab_MP[[#This Row],[prf_mp_janein]]&lt;&gt;"")),tab_MP[[#This Row],[prf_mp_ges]]&lt;&gt;-1)</f>
        <v>1</v>
      </c>
      <c r="N179" s="170" t="str">
        <f>IFERROR(VLOOKUP(tab_MP[[#This Row],[mp_gegenstand]],tab_GEGENSTAND[],4,FALSE),"")</f>
        <v/>
      </c>
      <c r="O179" s="171" t="str">
        <f>IF(tab_MP[[#This Row],[ID_geg]]=1,"tab_System[Kategorie]",IF(tab_MP[[#This Row],[ID_geg]]=2,"tab_Werkzeug[Kategorie]",IF(tab_MP[[#This Row],[ID_geg]]=3,"tab_Dienst[Kategorie]",IF(tab_MP[[#This Row],[ID_geg]]=4,"tab_WuP[Kategorie]",""))))</f>
        <v/>
      </c>
      <c r="P17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79" s="171" t="str">
        <f>IF(AND(tab_MP[[#This Row],[ID_geg]]=1,tab_MP[[#This Row],[ID_kat]]=1),"tab_Serverkomponenten[Subkategorie]",IF(AND(tab_MP[[#This Row],[ID_geg]]=1,tab_MP[[#This Row],[ID_kat]]=4),"tab_Projektraum[Subkategorie]",""))</f>
        <v/>
      </c>
      <c r="R179" s="171" t="str">
        <f>IFERROR(IF(AND(tab_MP[[#This Row],[ID_geg]]=1,tab_MP[[#This Row],[ID_kat]]=1),VLOOKUP(tab_MP[[#This Row],[mp_subkategorie]],tab_Serverkomponenten[],2,FALSE),IF(AND(tab_MP[[#This Row],[ID_geg]]=1,tab_MP[[#This Row],[ID_kat]]=4),VLOOKUP(tab_MP[[#This Row],[mp_subkategorie]],tab_Projektraum[],2,FALSE),"")),0)</f>
        <v/>
      </c>
      <c r="S179" s="158" t="str">
        <f>IFERROR(VLOOKUP(tab_MP[[#This Row],[mp_ort]],tab_ORT[],2,FALSE),"")</f>
        <v/>
      </c>
      <c r="T179" s="158">
        <f>COUNTIFS($S$3:$S179,$S179,$S$3:$S179,"&gt;0")</f>
        <v>0</v>
      </c>
      <c r="U179" s="159">
        <f>COUNTIFS(tab_MP[ID_ort],tab_MP[[#This Row],[ID_ort]],tab_MP[ID_ort],"&gt;0")</f>
        <v>0</v>
      </c>
    </row>
    <row r="180" spans="1:21" ht="64.2" hidden="1" customHeight="1" x14ac:dyDescent="0.3">
      <c r="A180" s="90">
        <f t="shared" si="3"/>
        <v>178</v>
      </c>
      <c r="B180" s="201"/>
      <c r="C180" s="202"/>
      <c r="D180" s="202"/>
      <c r="E180" s="202"/>
      <c r="F180" s="203"/>
      <c r="G180" s="180"/>
      <c r="H180" s="208"/>
      <c r="I180" s="209"/>
      <c r="J180" s="106"/>
      <c r="K180" s="107" t="str">
        <f>IF(tab_MP[[#This Row],[prf_mp_janein]]="ja",tab_MP[[#This Row],[mp_zuw]],IF(tab_MP[[#This Row],[prf_mp_janein]]="nein",0,IF(tab_MP[[#This Row],[prf_mp_janein]]="teilweise",-1,"")))</f>
        <v/>
      </c>
      <c r="L180" s="110"/>
      <c r="M180" s="108" t="b">
        <f>AND(OR(tab_MP[[#This Row],[mp_zuw]]="",AND(tab_MP[[#This Row],[mp_zuw]]&lt;&gt;"",tab_MP[[#This Row],[prf_mp_janein]]&lt;&gt;"")),tab_MP[[#This Row],[prf_mp_ges]]&lt;&gt;-1)</f>
        <v>1</v>
      </c>
      <c r="N180" s="170" t="str">
        <f>IFERROR(VLOOKUP(tab_MP[[#This Row],[mp_gegenstand]],tab_GEGENSTAND[],4,FALSE),"")</f>
        <v/>
      </c>
      <c r="O180" s="171" t="str">
        <f>IF(tab_MP[[#This Row],[ID_geg]]=1,"tab_System[Kategorie]",IF(tab_MP[[#This Row],[ID_geg]]=2,"tab_Werkzeug[Kategorie]",IF(tab_MP[[#This Row],[ID_geg]]=3,"tab_Dienst[Kategorie]",IF(tab_MP[[#This Row],[ID_geg]]=4,"tab_WuP[Kategorie]",""))))</f>
        <v/>
      </c>
      <c r="P18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0" s="171" t="str">
        <f>IF(AND(tab_MP[[#This Row],[ID_geg]]=1,tab_MP[[#This Row],[ID_kat]]=1),"tab_Serverkomponenten[Subkategorie]",IF(AND(tab_MP[[#This Row],[ID_geg]]=1,tab_MP[[#This Row],[ID_kat]]=4),"tab_Projektraum[Subkategorie]",""))</f>
        <v/>
      </c>
      <c r="R180" s="171" t="str">
        <f>IFERROR(IF(AND(tab_MP[[#This Row],[ID_geg]]=1,tab_MP[[#This Row],[ID_kat]]=1),VLOOKUP(tab_MP[[#This Row],[mp_subkategorie]],tab_Serverkomponenten[],2,FALSE),IF(AND(tab_MP[[#This Row],[ID_geg]]=1,tab_MP[[#This Row],[ID_kat]]=4),VLOOKUP(tab_MP[[#This Row],[mp_subkategorie]],tab_Projektraum[],2,FALSE),"")),0)</f>
        <v/>
      </c>
      <c r="S180" s="158" t="str">
        <f>IFERROR(VLOOKUP(tab_MP[[#This Row],[mp_ort]],tab_ORT[],2,FALSE),"")</f>
        <v/>
      </c>
      <c r="T180" s="158">
        <f>COUNTIFS($S$3:$S180,$S180,$S$3:$S180,"&gt;0")</f>
        <v>0</v>
      </c>
      <c r="U180" s="159">
        <f>COUNTIFS(tab_MP[ID_ort],tab_MP[[#This Row],[ID_ort]],tab_MP[ID_ort],"&gt;0")</f>
        <v>0</v>
      </c>
    </row>
    <row r="181" spans="1:21" ht="64.2" hidden="1" customHeight="1" x14ac:dyDescent="0.3">
      <c r="A181" s="90">
        <f t="shared" si="3"/>
        <v>179</v>
      </c>
      <c r="B181" s="201"/>
      <c r="C181" s="202"/>
      <c r="D181" s="202"/>
      <c r="E181" s="202"/>
      <c r="F181" s="203"/>
      <c r="G181" s="180"/>
      <c r="H181" s="208"/>
      <c r="I181" s="209"/>
      <c r="J181" s="103"/>
      <c r="K181" s="104" t="str">
        <f>IF(tab_MP[[#This Row],[prf_mp_janein]]="ja",tab_MP[[#This Row],[mp_zuw]],IF(tab_MP[[#This Row],[prf_mp_janein]]="nein",0,IF(tab_MP[[#This Row],[prf_mp_janein]]="teilweise",-1,"")))</f>
        <v/>
      </c>
      <c r="L181" s="110"/>
      <c r="M181" s="109" t="b">
        <f>AND(OR(tab_MP[[#This Row],[mp_zuw]]="",AND(tab_MP[[#This Row],[mp_zuw]]&lt;&gt;"",tab_MP[[#This Row],[prf_mp_janein]]&lt;&gt;"")),tab_MP[[#This Row],[prf_mp_ges]]&lt;&gt;-1)</f>
        <v>1</v>
      </c>
      <c r="N181" s="170" t="str">
        <f>IFERROR(VLOOKUP(tab_MP[[#This Row],[mp_gegenstand]],tab_GEGENSTAND[],4,FALSE),"")</f>
        <v/>
      </c>
      <c r="O181" s="171" t="str">
        <f>IF(tab_MP[[#This Row],[ID_geg]]=1,"tab_System[Kategorie]",IF(tab_MP[[#This Row],[ID_geg]]=2,"tab_Werkzeug[Kategorie]",IF(tab_MP[[#This Row],[ID_geg]]=3,"tab_Dienst[Kategorie]",IF(tab_MP[[#This Row],[ID_geg]]=4,"tab_WuP[Kategorie]",""))))</f>
        <v/>
      </c>
      <c r="P18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1" s="171" t="str">
        <f>IF(AND(tab_MP[[#This Row],[ID_geg]]=1,tab_MP[[#This Row],[ID_kat]]=1),"tab_Serverkomponenten[Subkategorie]",IF(AND(tab_MP[[#This Row],[ID_geg]]=1,tab_MP[[#This Row],[ID_kat]]=4),"tab_Projektraum[Subkategorie]",""))</f>
        <v/>
      </c>
      <c r="R181" s="171" t="str">
        <f>IFERROR(IF(AND(tab_MP[[#This Row],[ID_geg]]=1,tab_MP[[#This Row],[ID_kat]]=1),VLOOKUP(tab_MP[[#This Row],[mp_subkategorie]],tab_Serverkomponenten[],2,FALSE),IF(AND(tab_MP[[#This Row],[ID_geg]]=1,tab_MP[[#This Row],[ID_kat]]=4),VLOOKUP(tab_MP[[#This Row],[mp_subkategorie]],tab_Projektraum[],2,FALSE),"")),0)</f>
        <v/>
      </c>
      <c r="S181" s="158" t="str">
        <f>IFERROR(VLOOKUP(tab_MP[[#This Row],[mp_ort]],tab_ORT[],2,FALSE),"")</f>
        <v/>
      </c>
      <c r="T181" s="158">
        <f>COUNTIFS($S$3:$S181,$S181,$S$3:$S181,"&gt;0")</f>
        <v>0</v>
      </c>
      <c r="U181" s="159">
        <f>COUNTIFS(tab_MP[ID_ort],tab_MP[[#This Row],[ID_ort]],tab_MP[ID_ort],"&gt;0")</f>
        <v>0</v>
      </c>
    </row>
    <row r="182" spans="1:21" ht="64.2" hidden="1" customHeight="1" x14ac:dyDescent="0.3">
      <c r="A182" s="90">
        <f t="shared" si="3"/>
        <v>180</v>
      </c>
      <c r="B182" s="201"/>
      <c r="C182" s="202"/>
      <c r="D182" s="202"/>
      <c r="E182" s="202"/>
      <c r="F182" s="203"/>
      <c r="G182" s="180"/>
      <c r="H182" s="208"/>
      <c r="I182" s="209"/>
      <c r="J182" s="106"/>
      <c r="K182" s="107" t="str">
        <f>IF(tab_MP[[#This Row],[prf_mp_janein]]="ja",tab_MP[[#This Row],[mp_zuw]],IF(tab_MP[[#This Row],[prf_mp_janein]]="nein",0,IF(tab_MP[[#This Row],[prf_mp_janein]]="teilweise",-1,"")))</f>
        <v/>
      </c>
      <c r="L182" s="110"/>
      <c r="M182" s="108" t="b">
        <f>AND(OR(tab_MP[[#This Row],[mp_zuw]]="",AND(tab_MP[[#This Row],[mp_zuw]]&lt;&gt;"",tab_MP[[#This Row],[prf_mp_janein]]&lt;&gt;"")),tab_MP[[#This Row],[prf_mp_ges]]&lt;&gt;-1)</f>
        <v>1</v>
      </c>
      <c r="N182" s="170" t="str">
        <f>IFERROR(VLOOKUP(tab_MP[[#This Row],[mp_gegenstand]],tab_GEGENSTAND[],4,FALSE),"")</f>
        <v/>
      </c>
      <c r="O182" s="171" t="str">
        <f>IF(tab_MP[[#This Row],[ID_geg]]=1,"tab_System[Kategorie]",IF(tab_MP[[#This Row],[ID_geg]]=2,"tab_Werkzeug[Kategorie]",IF(tab_MP[[#This Row],[ID_geg]]=3,"tab_Dienst[Kategorie]",IF(tab_MP[[#This Row],[ID_geg]]=4,"tab_WuP[Kategorie]",""))))</f>
        <v/>
      </c>
      <c r="P18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2" s="171" t="str">
        <f>IF(AND(tab_MP[[#This Row],[ID_geg]]=1,tab_MP[[#This Row],[ID_kat]]=1),"tab_Serverkomponenten[Subkategorie]",IF(AND(tab_MP[[#This Row],[ID_geg]]=1,tab_MP[[#This Row],[ID_kat]]=4),"tab_Projektraum[Subkategorie]",""))</f>
        <v/>
      </c>
      <c r="R182" s="171" t="str">
        <f>IFERROR(IF(AND(tab_MP[[#This Row],[ID_geg]]=1,tab_MP[[#This Row],[ID_kat]]=1),VLOOKUP(tab_MP[[#This Row],[mp_subkategorie]],tab_Serverkomponenten[],2,FALSE),IF(AND(tab_MP[[#This Row],[ID_geg]]=1,tab_MP[[#This Row],[ID_kat]]=4),VLOOKUP(tab_MP[[#This Row],[mp_subkategorie]],tab_Projektraum[],2,FALSE),"")),0)</f>
        <v/>
      </c>
      <c r="S182" s="158" t="str">
        <f>IFERROR(VLOOKUP(tab_MP[[#This Row],[mp_ort]],tab_ORT[],2,FALSE),"")</f>
        <v/>
      </c>
      <c r="T182" s="158">
        <f>COUNTIFS($S$3:$S182,$S182,$S$3:$S182,"&gt;0")</f>
        <v>0</v>
      </c>
      <c r="U182" s="159">
        <f>COUNTIFS(tab_MP[ID_ort],tab_MP[[#This Row],[ID_ort]],tab_MP[ID_ort],"&gt;0")</f>
        <v>0</v>
      </c>
    </row>
    <row r="183" spans="1:21" ht="64.2" hidden="1" customHeight="1" x14ac:dyDescent="0.3">
      <c r="A183" s="90">
        <f t="shared" si="3"/>
        <v>181</v>
      </c>
      <c r="B183" s="201"/>
      <c r="C183" s="202"/>
      <c r="D183" s="202"/>
      <c r="E183" s="202"/>
      <c r="F183" s="203"/>
      <c r="G183" s="180"/>
      <c r="H183" s="208"/>
      <c r="I183" s="209"/>
      <c r="J183" s="103"/>
      <c r="K183" s="104" t="str">
        <f>IF(tab_MP[[#This Row],[prf_mp_janein]]="ja",tab_MP[[#This Row],[mp_zuw]],IF(tab_MP[[#This Row],[prf_mp_janein]]="nein",0,IF(tab_MP[[#This Row],[prf_mp_janein]]="teilweise",-1,"")))</f>
        <v/>
      </c>
      <c r="L183" s="110"/>
      <c r="M183" s="109" t="b">
        <f>AND(OR(tab_MP[[#This Row],[mp_zuw]]="",AND(tab_MP[[#This Row],[mp_zuw]]&lt;&gt;"",tab_MP[[#This Row],[prf_mp_janein]]&lt;&gt;"")),tab_MP[[#This Row],[prf_mp_ges]]&lt;&gt;-1)</f>
        <v>1</v>
      </c>
      <c r="N183" s="170" t="str">
        <f>IFERROR(VLOOKUP(tab_MP[[#This Row],[mp_gegenstand]],tab_GEGENSTAND[],4,FALSE),"")</f>
        <v/>
      </c>
      <c r="O183" s="171" t="str">
        <f>IF(tab_MP[[#This Row],[ID_geg]]=1,"tab_System[Kategorie]",IF(tab_MP[[#This Row],[ID_geg]]=2,"tab_Werkzeug[Kategorie]",IF(tab_MP[[#This Row],[ID_geg]]=3,"tab_Dienst[Kategorie]",IF(tab_MP[[#This Row],[ID_geg]]=4,"tab_WuP[Kategorie]",""))))</f>
        <v/>
      </c>
      <c r="P18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3" s="171" t="str">
        <f>IF(AND(tab_MP[[#This Row],[ID_geg]]=1,tab_MP[[#This Row],[ID_kat]]=1),"tab_Serverkomponenten[Subkategorie]",IF(AND(tab_MP[[#This Row],[ID_geg]]=1,tab_MP[[#This Row],[ID_kat]]=4),"tab_Projektraum[Subkategorie]",""))</f>
        <v/>
      </c>
      <c r="R183" s="171" t="str">
        <f>IFERROR(IF(AND(tab_MP[[#This Row],[ID_geg]]=1,tab_MP[[#This Row],[ID_kat]]=1),VLOOKUP(tab_MP[[#This Row],[mp_subkategorie]],tab_Serverkomponenten[],2,FALSE),IF(AND(tab_MP[[#This Row],[ID_geg]]=1,tab_MP[[#This Row],[ID_kat]]=4),VLOOKUP(tab_MP[[#This Row],[mp_subkategorie]],tab_Projektraum[],2,FALSE),"")),0)</f>
        <v/>
      </c>
      <c r="S183" s="158" t="str">
        <f>IFERROR(VLOOKUP(tab_MP[[#This Row],[mp_ort]],tab_ORT[],2,FALSE),"")</f>
        <v/>
      </c>
      <c r="T183" s="158">
        <f>COUNTIFS($S$3:$S183,$S183,$S$3:$S183,"&gt;0")</f>
        <v>0</v>
      </c>
      <c r="U183" s="159">
        <f>COUNTIFS(tab_MP[ID_ort],tab_MP[[#This Row],[ID_ort]],tab_MP[ID_ort],"&gt;0")</f>
        <v>0</v>
      </c>
    </row>
    <row r="184" spans="1:21" ht="64.2" hidden="1" customHeight="1" x14ac:dyDescent="0.3">
      <c r="A184" s="90">
        <f t="shared" si="3"/>
        <v>182</v>
      </c>
      <c r="B184" s="201"/>
      <c r="C184" s="202"/>
      <c r="D184" s="202"/>
      <c r="E184" s="202"/>
      <c r="F184" s="203"/>
      <c r="G184" s="180"/>
      <c r="H184" s="208"/>
      <c r="I184" s="209"/>
      <c r="J184" s="106"/>
      <c r="K184" s="107" t="str">
        <f>IF(tab_MP[[#This Row],[prf_mp_janein]]="ja",tab_MP[[#This Row],[mp_zuw]],IF(tab_MP[[#This Row],[prf_mp_janein]]="nein",0,IF(tab_MP[[#This Row],[prf_mp_janein]]="teilweise",-1,"")))</f>
        <v/>
      </c>
      <c r="L184" s="110"/>
      <c r="M184" s="108" t="b">
        <f>AND(OR(tab_MP[[#This Row],[mp_zuw]]="",AND(tab_MP[[#This Row],[mp_zuw]]&lt;&gt;"",tab_MP[[#This Row],[prf_mp_janein]]&lt;&gt;"")),tab_MP[[#This Row],[prf_mp_ges]]&lt;&gt;-1)</f>
        <v>1</v>
      </c>
      <c r="N184" s="170" t="str">
        <f>IFERROR(VLOOKUP(tab_MP[[#This Row],[mp_gegenstand]],tab_GEGENSTAND[],4,FALSE),"")</f>
        <v/>
      </c>
      <c r="O184" s="171" t="str">
        <f>IF(tab_MP[[#This Row],[ID_geg]]=1,"tab_System[Kategorie]",IF(tab_MP[[#This Row],[ID_geg]]=2,"tab_Werkzeug[Kategorie]",IF(tab_MP[[#This Row],[ID_geg]]=3,"tab_Dienst[Kategorie]",IF(tab_MP[[#This Row],[ID_geg]]=4,"tab_WuP[Kategorie]",""))))</f>
        <v/>
      </c>
      <c r="P18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4" s="171" t="str">
        <f>IF(AND(tab_MP[[#This Row],[ID_geg]]=1,tab_MP[[#This Row],[ID_kat]]=1),"tab_Serverkomponenten[Subkategorie]",IF(AND(tab_MP[[#This Row],[ID_geg]]=1,tab_MP[[#This Row],[ID_kat]]=4),"tab_Projektraum[Subkategorie]",""))</f>
        <v/>
      </c>
      <c r="R184" s="171" t="str">
        <f>IFERROR(IF(AND(tab_MP[[#This Row],[ID_geg]]=1,tab_MP[[#This Row],[ID_kat]]=1),VLOOKUP(tab_MP[[#This Row],[mp_subkategorie]],tab_Serverkomponenten[],2,FALSE),IF(AND(tab_MP[[#This Row],[ID_geg]]=1,tab_MP[[#This Row],[ID_kat]]=4),VLOOKUP(tab_MP[[#This Row],[mp_subkategorie]],tab_Projektraum[],2,FALSE),"")),0)</f>
        <v/>
      </c>
      <c r="S184" s="158" t="str">
        <f>IFERROR(VLOOKUP(tab_MP[[#This Row],[mp_ort]],tab_ORT[],2,FALSE),"")</f>
        <v/>
      </c>
      <c r="T184" s="158">
        <f>COUNTIFS($S$3:$S184,$S184,$S$3:$S184,"&gt;0")</f>
        <v>0</v>
      </c>
      <c r="U184" s="159">
        <f>COUNTIFS(tab_MP[ID_ort],tab_MP[[#This Row],[ID_ort]],tab_MP[ID_ort],"&gt;0")</f>
        <v>0</v>
      </c>
    </row>
    <row r="185" spans="1:21" ht="64.2" hidden="1" customHeight="1" x14ac:dyDescent="0.3">
      <c r="A185" s="90">
        <f t="shared" si="3"/>
        <v>183</v>
      </c>
      <c r="B185" s="201"/>
      <c r="C185" s="202"/>
      <c r="D185" s="202"/>
      <c r="E185" s="202"/>
      <c r="F185" s="203"/>
      <c r="G185" s="180"/>
      <c r="H185" s="208"/>
      <c r="I185" s="209"/>
      <c r="J185" s="103"/>
      <c r="K185" s="104" t="str">
        <f>IF(tab_MP[[#This Row],[prf_mp_janein]]="ja",tab_MP[[#This Row],[mp_zuw]],IF(tab_MP[[#This Row],[prf_mp_janein]]="nein",0,IF(tab_MP[[#This Row],[prf_mp_janein]]="teilweise",-1,"")))</f>
        <v/>
      </c>
      <c r="L185" s="110"/>
      <c r="M185" s="109" t="b">
        <f>AND(OR(tab_MP[[#This Row],[mp_zuw]]="",AND(tab_MP[[#This Row],[mp_zuw]]&lt;&gt;"",tab_MP[[#This Row],[prf_mp_janein]]&lt;&gt;"")),tab_MP[[#This Row],[prf_mp_ges]]&lt;&gt;-1)</f>
        <v>1</v>
      </c>
      <c r="N185" s="170" t="str">
        <f>IFERROR(VLOOKUP(tab_MP[[#This Row],[mp_gegenstand]],tab_GEGENSTAND[],4,FALSE),"")</f>
        <v/>
      </c>
      <c r="O185" s="171" t="str">
        <f>IF(tab_MP[[#This Row],[ID_geg]]=1,"tab_System[Kategorie]",IF(tab_MP[[#This Row],[ID_geg]]=2,"tab_Werkzeug[Kategorie]",IF(tab_MP[[#This Row],[ID_geg]]=3,"tab_Dienst[Kategorie]",IF(tab_MP[[#This Row],[ID_geg]]=4,"tab_WuP[Kategorie]",""))))</f>
        <v/>
      </c>
      <c r="P18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5" s="171" t="str">
        <f>IF(AND(tab_MP[[#This Row],[ID_geg]]=1,tab_MP[[#This Row],[ID_kat]]=1),"tab_Serverkomponenten[Subkategorie]",IF(AND(tab_MP[[#This Row],[ID_geg]]=1,tab_MP[[#This Row],[ID_kat]]=4),"tab_Projektraum[Subkategorie]",""))</f>
        <v/>
      </c>
      <c r="R185" s="171" t="str">
        <f>IFERROR(IF(AND(tab_MP[[#This Row],[ID_geg]]=1,tab_MP[[#This Row],[ID_kat]]=1),VLOOKUP(tab_MP[[#This Row],[mp_subkategorie]],tab_Serverkomponenten[],2,FALSE),IF(AND(tab_MP[[#This Row],[ID_geg]]=1,tab_MP[[#This Row],[ID_kat]]=4),VLOOKUP(tab_MP[[#This Row],[mp_subkategorie]],tab_Projektraum[],2,FALSE),"")),0)</f>
        <v/>
      </c>
      <c r="S185" s="158" t="str">
        <f>IFERROR(VLOOKUP(tab_MP[[#This Row],[mp_ort]],tab_ORT[],2,FALSE),"")</f>
        <v/>
      </c>
      <c r="T185" s="158">
        <f>COUNTIFS($S$3:$S185,$S185,$S$3:$S185,"&gt;0")</f>
        <v>0</v>
      </c>
      <c r="U185" s="159">
        <f>COUNTIFS(tab_MP[ID_ort],tab_MP[[#This Row],[ID_ort]],tab_MP[ID_ort],"&gt;0")</f>
        <v>0</v>
      </c>
    </row>
    <row r="186" spans="1:21" ht="64.2" hidden="1" customHeight="1" x14ac:dyDescent="0.3">
      <c r="A186" s="90">
        <f t="shared" si="3"/>
        <v>184</v>
      </c>
      <c r="B186" s="201"/>
      <c r="C186" s="202"/>
      <c r="D186" s="202"/>
      <c r="E186" s="202"/>
      <c r="F186" s="203"/>
      <c r="G186" s="180"/>
      <c r="H186" s="208"/>
      <c r="I186" s="209"/>
      <c r="J186" s="106"/>
      <c r="K186" s="107" t="str">
        <f>IF(tab_MP[[#This Row],[prf_mp_janein]]="ja",tab_MP[[#This Row],[mp_zuw]],IF(tab_MP[[#This Row],[prf_mp_janein]]="nein",0,IF(tab_MP[[#This Row],[prf_mp_janein]]="teilweise",-1,"")))</f>
        <v/>
      </c>
      <c r="L186" s="110"/>
      <c r="M186" s="108" t="b">
        <f>AND(OR(tab_MP[[#This Row],[mp_zuw]]="",AND(tab_MP[[#This Row],[mp_zuw]]&lt;&gt;"",tab_MP[[#This Row],[prf_mp_janein]]&lt;&gt;"")),tab_MP[[#This Row],[prf_mp_ges]]&lt;&gt;-1)</f>
        <v>1</v>
      </c>
      <c r="N186" s="170" t="str">
        <f>IFERROR(VLOOKUP(tab_MP[[#This Row],[mp_gegenstand]],tab_GEGENSTAND[],4,FALSE),"")</f>
        <v/>
      </c>
      <c r="O186" s="171" t="str">
        <f>IF(tab_MP[[#This Row],[ID_geg]]=1,"tab_System[Kategorie]",IF(tab_MP[[#This Row],[ID_geg]]=2,"tab_Werkzeug[Kategorie]",IF(tab_MP[[#This Row],[ID_geg]]=3,"tab_Dienst[Kategorie]",IF(tab_MP[[#This Row],[ID_geg]]=4,"tab_WuP[Kategorie]",""))))</f>
        <v/>
      </c>
      <c r="P18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6" s="171" t="str">
        <f>IF(AND(tab_MP[[#This Row],[ID_geg]]=1,tab_MP[[#This Row],[ID_kat]]=1),"tab_Serverkomponenten[Subkategorie]",IF(AND(tab_MP[[#This Row],[ID_geg]]=1,tab_MP[[#This Row],[ID_kat]]=4),"tab_Projektraum[Subkategorie]",""))</f>
        <v/>
      </c>
      <c r="R186" s="171" t="str">
        <f>IFERROR(IF(AND(tab_MP[[#This Row],[ID_geg]]=1,tab_MP[[#This Row],[ID_kat]]=1),VLOOKUP(tab_MP[[#This Row],[mp_subkategorie]],tab_Serverkomponenten[],2,FALSE),IF(AND(tab_MP[[#This Row],[ID_geg]]=1,tab_MP[[#This Row],[ID_kat]]=4),VLOOKUP(tab_MP[[#This Row],[mp_subkategorie]],tab_Projektraum[],2,FALSE),"")),0)</f>
        <v/>
      </c>
      <c r="S186" s="158" t="str">
        <f>IFERROR(VLOOKUP(tab_MP[[#This Row],[mp_ort]],tab_ORT[],2,FALSE),"")</f>
        <v/>
      </c>
      <c r="T186" s="158">
        <f>COUNTIFS($S$3:$S186,$S186,$S$3:$S186,"&gt;0")</f>
        <v>0</v>
      </c>
      <c r="U186" s="159">
        <f>COUNTIFS(tab_MP[ID_ort],tab_MP[[#This Row],[ID_ort]],tab_MP[ID_ort],"&gt;0")</f>
        <v>0</v>
      </c>
    </row>
    <row r="187" spans="1:21" ht="64.2" hidden="1" customHeight="1" x14ac:dyDescent="0.3">
      <c r="A187" s="90">
        <f t="shared" si="3"/>
        <v>185</v>
      </c>
      <c r="B187" s="201"/>
      <c r="C187" s="202"/>
      <c r="D187" s="202"/>
      <c r="E187" s="202"/>
      <c r="F187" s="203"/>
      <c r="G187" s="180"/>
      <c r="H187" s="208"/>
      <c r="I187" s="209"/>
      <c r="J187" s="103"/>
      <c r="K187" s="104" t="str">
        <f>IF(tab_MP[[#This Row],[prf_mp_janein]]="ja",tab_MP[[#This Row],[mp_zuw]],IF(tab_MP[[#This Row],[prf_mp_janein]]="nein",0,IF(tab_MP[[#This Row],[prf_mp_janein]]="teilweise",-1,"")))</f>
        <v/>
      </c>
      <c r="L187" s="110"/>
      <c r="M187" s="109" t="b">
        <f>AND(OR(tab_MP[[#This Row],[mp_zuw]]="",AND(tab_MP[[#This Row],[mp_zuw]]&lt;&gt;"",tab_MP[[#This Row],[prf_mp_janein]]&lt;&gt;"")),tab_MP[[#This Row],[prf_mp_ges]]&lt;&gt;-1)</f>
        <v>1</v>
      </c>
      <c r="N187" s="170" t="str">
        <f>IFERROR(VLOOKUP(tab_MP[[#This Row],[mp_gegenstand]],tab_GEGENSTAND[],4,FALSE),"")</f>
        <v/>
      </c>
      <c r="O187" s="171" t="str">
        <f>IF(tab_MP[[#This Row],[ID_geg]]=1,"tab_System[Kategorie]",IF(tab_MP[[#This Row],[ID_geg]]=2,"tab_Werkzeug[Kategorie]",IF(tab_MP[[#This Row],[ID_geg]]=3,"tab_Dienst[Kategorie]",IF(tab_MP[[#This Row],[ID_geg]]=4,"tab_WuP[Kategorie]",""))))</f>
        <v/>
      </c>
      <c r="P18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7" s="171" t="str">
        <f>IF(AND(tab_MP[[#This Row],[ID_geg]]=1,tab_MP[[#This Row],[ID_kat]]=1),"tab_Serverkomponenten[Subkategorie]",IF(AND(tab_MP[[#This Row],[ID_geg]]=1,tab_MP[[#This Row],[ID_kat]]=4),"tab_Projektraum[Subkategorie]",""))</f>
        <v/>
      </c>
      <c r="R187" s="171" t="str">
        <f>IFERROR(IF(AND(tab_MP[[#This Row],[ID_geg]]=1,tab_MP[[#This Row],[ID_kat]]=1),VLOOKUP(tab_MP[[#This Row],[mp_subkategorie]],tab_Serverkomponenten[],2,FALSE),IF(AND(tab_MP[[#This Row],[ID_geg]]=1,tab_MP[[#This Row],[ID_kat]]=4),VLOOKUP(tab_MP[[#This Row],[mp_subkategorie]],tab_Projektraum[],2,FALSE),"")),0)</f>
        <v/>
      </c>
      <c r="S187" s="158" t="str">
        <f>IFERROR(VLOOKUP(tab_MP[[#This Row],[mp_ort]],tab_ORT[],2,FALSE),"")</f>
        <v/>
      </c>
      <c r="T187" s="158">
        <f>COUNTIFS($S$3:$S187,$S187,$S$3:$S187,"&gt;0")</f>
        <v>0</v>
      </c>
      <c r="U187" s="159">
        <f>COUNTIFS(tab_MP[ID_ort],tab_MP[[#This Row],[ID_ort]],tab_MP[ID_ort],"&gt;0")</f>
        <v>0</v>
      </c>
    </row>
    <row r="188" spans="1:21" ht="64.2" hidden="1" customHeight="1" x14ac:dyDescent="0.3">
      <c r="A188" s="90">
        <f t="shared" si="3"/>
        <v>186</v>
      </c>
      <c r="B188" s="201"/>
      <c r="C188" s="202"/>
      <c r="D188" s="202"/>
      <c r="E188" s="202"/>
      <c r="F188" s="203"/>
      <c r="G188" s="180"/>
      <c r="H188" s="208"/>
      <c r="I188" s="209"/>
      <c r="J188" s="106"/>
      <c r="K188" s="107" t="str">
        <f>IF(tab_MP[[#This Row],[prf_mp_janein]]="ja",tab_MP[[#This Row],[mp_zuw]],IF(tab_MP[[#This Row],[prf_mp_janein]]="nein",0,IF(tab_MP[[#This Row],[prf_mp_janein]]="teilweise",-1,"")))</f>
        <v/>
      </c>
      <c r="L188" s="110"/>
      <c r="M188" s="108" t="b">
        <f>AND(OR(tab_MP[[#This Row],[mp_zuw]]="",AND(tab_MP[[#This Row],[mp_zuw]]&lt;&gt;"",tab_MP[[#This Row],[prf_mp_janein]]&lt;&gt;"")),tab_MP[[#This Row],[prf_mp_ges]]&lt;&gt;-1)</f>
        <v>1</v>
      </c>
      <c r="N188" s="170" t="str">
        <f>IFERROR(VLOOKUP(tab_MP[[#This Row],[mp_gegenstand]],tab_GEGENSTAND[],4,FALSE),"")</f>
        <v/>
      </c>
      <c r="O188" s="171" t="str">
        <f>IF(tab_MP[[#This Row],[ID_geg]]=1,"tab_System[Kategorie]",IF(tab_MP[[#This Row],[ID_geg]]=2,"tab_Werkzeug[Kategorie]",IF(tab_MP[[#This Row],[ID_geg]]=3,"tab_Dienst[Kategorie]",IF(tab_MP[[#This Row],[ID_geg]]=4,"tab_WuP[Kategorie]",""))))</f>
        <v/>
      </c>
      <c r="P18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8" s="171" t="str">
        <f>IF(AND(tab_MP[[#This Row],[ID_geg]]=1,tab_MP[[#This Row],[ID_kat]]=1),"tab_Serverkomponenten[Subkategorie]",IF(AND(tab_MP[[#This Row],[ID_geg]]=1,tab_MP[[#This Row],[ID_kat]]=4),"tab_Projektraum[Subkategorie]",""))</f>
        <v/>
      </c>
      <c r="R188" s="171" t="str">
        <f>IFERROR(IF(AND(tab_MP[[#This Row],[ID_geg]]=1,tab_MP[[#This Row],[ID_kat]]=1),VLOOKUP(tab_MP[[#This Row],[mp_subkategorie]],tab_Serverkomponenten[],2,FALSE),IF(AND(tab_MP[[#This Row],[ID_geg]]=1,tab_MP[[#This Row],[ID_kat]]=4),VLOOKUP(tab_MP[[#This Row],[mp_subkategorie]],tab_Projektraum[],2,FALSE),"")),0)</f>
        <v/>
      </c>
      <c r="S188" s="158" t="str">
        <f>IFERROR(VLOOKUP(tab_MP[[#This Row],[mp_ort]],tab_ORT[],2,FALSE),"")</f>
        <v/>
      </c>
      <c r="T188" s="158">
        <f>COUNTIFS($S$3:$S188,$S188,$S$3:$S188,"&gt;0")</f>
        <v>0</v>
      </c>
      <c r="U188" s="159">
        <f>COUNTIFS(tab_MP[ID_ort],tab_MP[[#This Row],[ID_ort]],tab_MP[ID_ort],"&gt;0")</f>
        <v>0</v>
      </c>
    </row>
    <row r="189" spans="1:21" ht="64.2" hidden="1" customHeight="1" x14ac:dyDescent="0.3">
      <c r="A189" s="90">
        <f t="shared" si="3"/>
        <v>187</v>
      </c>
      <c r="B189" s="201"/>
      <c r="C189" s="202"/>
      <c r="D189" s="202"/>
      <c r="E189" s="202"/>
      <c r="F189" s="203"/>
      <c r="G189" s="180"/>
      <c r="H189" s="208"/>
      <c r="I189" s="209"/>
      <c r="J189" s="103"/>
      <c r="K189" s="104" t="str">
        <f>IF(tab_MP[[#This Row],[prf_mp_janein]]="ja",tab_MP[[#This Row],[mp_zuw]],IF(tab_MP[[#This Row],[prf_mp_janein]]="nein",0,IF(tab_MP[[#This Row],[prf_mp_janein]]="teilweise",-1,"")))</f>
        <v/>
      </c>
      <c r="L189" s="110"/>
      <c r="M189" s="109" t="b">
        <f>AND(OR(tab_MP[[#This Row],[mp_zuw]]="",AND(tab_MP[[#This Row],[mp_zuw]]&lt;&gt;"",tab_MP[[#This Row],[prf_mp_janein]]&lt;&gt;"")),tab_MP[[#This Row],[prf_mp_ges]]&lt;&gt;-1)</f>
        <v>1</v>
      </c>
      <c r="N189" s="170" t="str">
        <f>IFERROR(VLOOKUP(tab_MP[[#This Row],[mp_gegenstand]],tab_GEGENSTAND[],4,FALSE),"")</f>
        <v/>
      </c>
      <c r="O189" s="171" t="str">
        <f>IF(tab_MP[[#This Row],[ID_geg]]=1,"tab_System[Kategorie]",IF(tab_MP[[#This Row],[ID_geg]]=2,"tab_Werkzeug[Kategorie]",IF(tab_MP[[#This Row],[ID_geg]]=3,"tab_Dienst[Kategorie]",IF(tab_MP[[#This Row],[ID_geg]]=4,"tab_WuP[Kategorie]",""))))</f>
        <v/>
      </c>
      <c r="P18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89" s="171" t="str">
        <f>IF(AND(tab_MP[[#This Row],[ID_geg]]=1,tab_MP[[#This Row],[ID_kat]]=1),"tab_Serverkomponenten[Subkategorie]",IF(AND(tab_MP[[#This Row],[ID_geg]]=1,tab_MP[[#This Row],[ID_kat]]=4),"tab_Projektraum[Subkategorie]",""))</f>
        <v/>
      </c>
      <c r="R189" s="171" t="str">
        <f>IFERROR(IF(AND(tab_MP[[#This Row],[ID_geg]]=1,tab_MP[[#This Row],[ID_kat]]=1),VLOOKUP(tab_MP[[#This Row],[mp_subkategorie]],tab_Serverkomponenten[],2,FALSE),IF(AND(tab_MP[[#This Row],[ID_geg]]=1,tab_MP[[#This Row],[ID_kat]]=4),VLOOKUP(tab_MP[[#This Row],[mp_subkategorie]],tab_Projektraum[],2,FALSE),"")),0)</f>
        <v/>
      </c>
      <c r="S189" s="158" t="str">
        <f>IFERROR(VLOOKUP(tab_MP[[#This Row],[mp_ort]],tab_ORT[],2,FALSE),"")</f>
        <v/>
      </c>
      <c r="T189" s="158">
        <f>COUNTIFS($S$3:$S189,$S189,$S$3:$S189,"&gt;0")</f>
        <v>0</v>
      </c>
      <c r="U189" s="159">
        <f>COUNTIFS(tab_MP[ID_ort],tab_MP[[#This Row],[ID_ort]],tab_MP[ID_ort],"&gt;0")</f>
        <v>0</v>
      </c>
    </row>
    <row r="190" spans="1:21" ht="64.2" hidden="1" customHeight="1" x14ac:dyDescent="0.3">
      <c r="A190" s="90">
        <f t="shared" si="3"/>
        <v>188</v>
      </c>
      <c r="B190" s="201"/>
      <c r="C190" s="202"/>
      <c r="D190" s="202"/>
      <c r="E190" s="202"/>
      <c r="F190" s="203"/>
      <c r="G190" s="180"/>
      <c r="H190" s="208"/>
      <c r="I190" s="209"/>
      <c r="J190" s="106"/>
      <c r="K190" s="107" t="str">
        <f>IF(tab_MP[[#This Row],[prf_mp_janein]]="ja",tab_MP[[#This Row],[mp_zuw]],IF(tab_MP[[#This Row],[prf_mp_janein]]="nein",0,IF(tab_MP[[#This Row],[prf_mp_janein]]="teilweise",-1,"")))</f>
        <v/>
      </c>
      <c r="L190" s="110"/>
      <c r="M190" s="108" t="b">
        <f>AND(OR(tab_MP[[#This Row],[mp_zuw]]="",AND(tab_MP[[#This Row],[mp_zuw]]&lt;&gt;"",tab_MP[[#This Row],[prf_mp_janein]]&lt;&gt;"")),tab_MP[[#This Row],[prf_mp_ges]]&lt;&gt;-1)</f>
        <v>1</v>
      </c>
      <c r="N190" s="170" t="str">
        <f>IFERROR(VLOOKUP(tab_MP[[#This Row],[mp_gegenstand]],tab_GEGENSTAND[],4,FALSE),"")</f>
        <v/>
      </c>
      <c r="O190" s="171" t="str">
        <f>IF(tab_MP[[#This Row],[ID_geg]]=1,"tab_System[Kategorie]",IF(tab_MP[[#This Row],[ID_geg]]=2,"tab_Werkzeug[Kategorie]",IF(tab_MP[[#This Row],[ID_geg]]=3,"tab_Dienst[Kategorie]",IF(tab_MP[[#This Row],[ID_geg]]=4,"tab_WuP[Kategorie]",""))))</f>
        <v/>
      </c>
      <c r="P19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0" s="171" t="str">
        <f>IF(AND(tab_MP[[#This Row],[ID_geg]]=1,tab_MP[[#This Row],[ID_kat]]=1),"tab_Serverkomponenten[Subkategorie]",IF(AND(tab_MP[[#This Row],[ID_geg]]=1,tab_MP[[#This Row],[ID_kat]]=4),"tab_Projektraum[Subkategorie]",""))</f>
        <v/>
      </c>
      <c r="R190" s="171" t="str">
        <f>IFERROR(IF(AND(tab_MP[[#This Row],[ID_geg]]=1,tab_MP[[#This Row],[ID_kat]]=1),VLOOKUP(tab_MP[[#This Row],[mp_subkategorie]],tab_Serverkomponenten[],2,FALSE),IF(AND(tab_MP[[#This Row],[ID_geg]]=1,tab_MP[[#This Row],[ID_kat]]=4),VLOOKUP(tab_MP[[#This Row],[mp_subkategorie]],tab_Projektraum[],2,FALSE),"")),0)</f>
        <v/>
      </c>
      <c r="S190" s="158" t="str">
        <f>IFERROR(VLOOKUP(tab_MP[[#This Row],[mp_ort]],tab_ORT[],2,FALSE),"")</f>
        <v/>
      </c>
      <c r="T190" s="158">
        <f>COUNTIFS($S$3:$S190,$S190,$S$3:$S190,"&gt;0")</f>
        <v>0</v>
      </c>
      <c r="U190" s="159">
        <f>COUNTIFS(tab_MP[ID_ort],tab_MP[[#This Row],[ID_ort]],tab_MP[ID_ort],"&gt;0")</f>
        <v>0</v>
      </c>
    </row>
    <row r="191" spans="1:21" ht="64.2" hidden="1" customHeight="1" x14ac:dyDescent="0.3">
      <c r="A191" s="90">
        <f t="shared" si="3"/>
        <v>189</v>
      </c>
      <c r="B191" s="201"/>
      <c r="C191" s="202"/>
      <c r="D191" s="202"/>
      <c r="E191" s="202"/>
      <c r="F191" s="203"/>
      <c r="G191" s="180"/>
      <c r="H191" s="208"/>
      <c r="I191" s="209"/>
      <c r="J191" s="103"/>
      <c r="K191" s="104" t="str">
        <f>IF(tab_MP[[#This Row],[prf_mp_janein]]="ja",tab_MP[[#This Row],[mp_zuw]],IF(tab_MP[[#This Row],[prf_mp_janein]]="nein",0,IF(tab_MP[[#This Row],[prf_mp_janein]]="teilweise",-1,"")))</f>
        <v/>
      </c>
      <c r="L191" s="110"/>
      <c r="M191" s="109" t="b">
        <f>AND(OR(tab_MP[[#This Row],[mp_zuw]]="",AND(tab_MP[[#This Row],[mp_zuw]]&lt;&gt;"",tab_MP[[#This Row],[prf_mp_janein]]&lt;&gt;"")),tab_MP[[#This Row],[prf_mp_ges]]&lt;&gt;-1)</f>
        <v>1</v>
      </c>
      <c r="N191" s="170" t="str">
        <f>IFERROR(VLOOKUP(tab_MP[[#This Row],[mp_gegenstand]],tab_GEGENSTAND[],4,FALSE),"")</f>
        <v/>
      </c>
      <c r="O191" s="171" t="str">
        <f>IF(tab_MP[[#This Row],[ID_geg]]=1,"tab_System[Kategorie]",IF(tab_MP[[#This Row],[ID_geg]]=2,"tab_Werkzeug[Kategorie]",IF(tab_MP[[#This Row],[ID_geg]]=3,"tab_Dienst[Kategorie]",IF(tab_MP[[#This Row],[ID_geg]]=4,"tab_WuP[Kategorie]",""))))</f>
        <v/>
      </c>
      <c r="P19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1" s="171" t="str">
        <f>IF(AND(tab_MP[[#This Row],[ID_geg]]=1,tab_MP[[#This Row],[ID_kat]]=1),"tab_Serverkomponenten[Subkategorie]",IF(AND(tab_MP[[#This Row],[ID_geg]]=1,tab_MP[[#This Row],[ID_kat]]=4),"tab_Projektraum[Subkategorie]",""))</f>
        <v/>
      </c>
      <c r="R191" s="171" t="str">
        <f>IFERROR(IF(AND(tab_MP[[#This Row],[ID_geg]]=1,tab_MP[[#This Row],[ID_kat]]=1),VLOOKUP(tab_MP[[#This Row],[mp_subkategorie]],tab_Serverkomponenten[],2,FALSE),IF(AND(tab_MP[[#This Row],[ID_geg]]=1,tab_MP[[#This Row],[ID_kat]]=4),VLOOKUP(tab_MP[[#This Row],[mp_subkategorie]],tab_Projektraum[],2,FALSE),"")),0)</f>
        <v/>
      </c>
      <c r="S191" s="158" t="str">
        <f>IFERROR(VLOOKUP(tab_MP[[#This Row],[mp_ort]],tab_ORT[],2,FALSE),"")</f>
        <v/>
      </c>
      <c r="T191" s="158">
        <f>COUNTIFS($S$3:$S191,$S191,$S$3:$S191,"&gt;0")</f>
        <v>0</v>
      </c>
      <c r="U191" s="159">
        <f>COUNTIFS(tab_MP[ID_ort],tab_MP[[#This Row],[ID_ort]],tab_MP[ID_ort],"&gt;0")</f>
        <v>0</v>
      </c>
    </row>
    <row r="192" spans="1:21" ht="64.2" hidden="1" customHeight="1" x14ac:dyDescent="0.3">
      <c r="A192" s="90">
        <f t="shared" si="3"/>
        <v>190</v>
      </c>
      <c r="B192" s="201"/>
      <c r="C192" s="202"/>
      <c r="D192" s="202"/>
      <c r="E192" s="202"/>
      <c r="F192" s="203"/>
      <c r="G192" s="180"/>
      <c r="H192" s="208"/>
      <c r="I192" s="209"/>
      <c r="J192" s="106"/>
      <c r="K192" s="107" t="str">
        <f>IF(tab_MP[[#This Row],[prf_mp_janein]]="ja",tab_MP[[#This Row],[mp_zuw]],IF(tab_MP[[#This Row],[prf_mp_janein]]="nein",0,IF(tab_MP[[#This Row],[prf_mp_janein]]="teilweise",-1,"")))</f>
        <v/>
      </c>
      <c r="L192" s="110"/>
      <c r="M192" s="108" t="b">
        <f>AND(OR(tab_MP[[#This Row],[mp_zuw]]="",AND(tab_MP[[#This Row],[mp_zuw]]&lt;&gt;"",tab_MP[[#This Row],[prf_mp_janein]]&lt;&gt;"")),tab_MP[[#This Row],[prf_mp_ges]]&lt;&gt;-1)</f>
        <v>1</v>
      </c>
      <c r="N192" s="170" t="str">
        <f>IFERROR(VLOOKUP(tab_MP[[#This Row],[mp_gegenstand]],tab_GEGENSTAND[],4,FALSE),"")</f>
        <v/>
      </c>
      <c r="O192" s="171" t="str">
        <f>IF(tab_MP[[#This Row],[ID_geg]]=1,"tab_System[Kategorie]",IF(tab_MP[[#This Row],[ID_geg]]=2,"tab_Werkzeug[Kategorie]",IF(tab_MP[[#This Row],[ID_geg]]=3,"tab_Dienst[Kategorie]",IF(tab_MP[[#This Row],[ID_geg]]=4,"tab_WuP[Kategorie]",""))))</f>
        <v/>
      </c>
      <c r="P19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2" s="171" t="str">
        <f>IF(AND(tab_MP[[#This Row],[ID_geg]]=1,tab_MP[[#This Row],[ID_kat]]=1),"tab_Serverkomponenten[Subkategorie]",IF(AND(tab_MP[[#This Row],[ID_geg]]=1,tab_MP[[#This Row],[ID_kat]]=4),"tab_Projektraum[Subkategorie]",""))</f>
        <v/>
      </c>
      <c r="R192" s="171" t="str">
        <f>IFERROR(IF(AND(tab_MP[[#This Row],[ID_geg]]=1,tab_MP[[#This Row],[ID_kat]]=1),VLOOKUP(tab_MP[[#This Row],[mp_subkategorie]],tab_Serverkomponenten[],2,FALSE),IF(AND(tab_MP[[#This Row],[ID_geg]]=1,tab_MP[[#This Row],[ID_kat]]=4),VLOOKUP(tab_MP[[#This Row],[mp_subkategorie]],tab_Projektraum[],2,FALSE),"")),0)</f>
        <v/>
      </c>
      <c r="S192" s="158" t="str">
        <f>IFERROR(VLOOKUP(tab_MP[[#This Row],[mp_ort]],tab_ORT[],2,FALSE),"")</f>
        <v/>
      </c>
      <c r="T192" s="158">
        <f>COUNTIFS($S$3:$S192,$S192,$S$3:$S192,"&gt;0")</f>
        <v>0</v>
      </c>
      <c r="U192" s="159">
        <f>COUNTIFS(tab_MP[ID_ort],tab_MP[[#This Row],[ID_ort]],tab_MP[ID_ort],"&gt;0")</f>
        <v>0</v>
      </c>
    </row>
    <row r="193" spans="1:21" ht="64.2" hidden="1" customHeight="1" x14ac:dyDescent="0.3">
      <c r="A193" s="90">
        <f t="shared" si="3"/>
        <v>191</v>
      </c>
      <c r="B193" s="201"/>
      <c r="C193" s="202"/>
      <c r="D193" s="202"/>
      <c r="E193" s="202"/>
      <c r="F193" s="203"/>
      <c r="G193" s="180"/>
      <c r="H193" s="208"/>
      <c r="I193" s="209"/>
      <c r="J193" s="103"/>
      <c r="K193" s="104" t="str">
        <f>IF(tab_MP[[#This Row],[prf_mp_janein]]="ja",tab_MP[[#This Row],[mp_zuw]],IF(tab_MP[[#This Row],[prf_mp_janein]]="nein",0,IF(tab_MP[[#This Row],[prf_mp_janein]]="teilweise",-1,"")))</f>
        <v/>
      </c>
      <c r="L193" s="110"/>
      <c r="M193" s="109" t="b">
        <f>AND(OR(tab_MP[[#This Row],[mp_zuw]]="",AND(tab_MP[[#This Row],[mp_zuw]]&lt;&gt;"",tab_MP[[#This Row],[prf_mp_janein]]&lt;&gt;"")),tab_MP[[#This Row],[prf_mp_ges]]&lt;&gt;-1)</f>
        <v>1</v>
      </c>
      <c r="N193" s="170" t="str">
        <f>IFERROR(VLOOKUP(tab_MP[[#This Row],[mp_gegenstand]],tab_GEGENSTAND[],4,FALSE),"")</f>
        <v/>
      </c>
      <c r="O193" s="171" t="str">
        <f>IF(tab_MP[[#This Row],[ID_geg]]=1,"tab_System[Kategorie]",IF(tab_MP[[#This Row],[ID_geg]]=2,"tab_Werkzeug[Kategorie]",IF(tab_MP[[#This Row],[ID_geg]]=3,"tab_Dienst[Kategorie]",IF(tab_MP[[#This Row],[ID_geg]]=4,"tab_WuP[Kategorie]",""))))</f>
        <v/>
      </c>
      <c r="P19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3" s="171" t="str">
        <f>IF(AND(tab_MP[[#This Row],[ID_geg]]=1,tab_MP[[#This Row],[ID_kat]]=1),"tab_Serverkomponenten[Subkategorie]",IF(AND(tab_MP[[#This Row],[ID_geg]]=1,tab_MP[[#This Row],[ID_kat]]=4),"tab_Projektraum[Subkategorie]",""))</f>
        <v/>
      </c>
      <c r="R193" s="171" t="str">
        <f>IFERROR(IF(AND(tab_MP[[#This Row],[ID_geg]]=1,tab_MP[[#This Row],[ID_kat]]=1),VLOOKUP(tab_MP[[#This Row],[mp_subkategorie]],tab_Serverkomponenten[],2,FALSE),IF(AND(tab_MP[[#This Row],[ID_geg]]=1,tab_MP[[#This Row],[ID_kat]]=4),VLOOKUP(tab_MP[[#This Row],[mp_subkategorie]],tab_Projektraum[],2,FALSE),"")),0)</f>
        <v/>
      </c>
      <c r="S193" s="158" t="str">
        <f>IFERROR(VLOOKUP(tab_MP[[#This Row],[mp_ort]],tab_ORT[],2,FALSE),"")</f>
        <v/>
      </c>
      <c r="T193" s="158">
        <f>COUNTIFS($S$3:$S193,$S193,$S$3:$S193,"&gt;0")</f>
        <v>0</v>
      </c>
      <c r="U193" s="159">
        <f>COUNTIFS(tab_MP[ID_ort],tab_MP[[#This Row],[ID_ort]],tab_MP[ID_ort],"&gt;0")</f>
        <v>0</v>
      </c>
    </row>
    <row r="194" spans="1:21" ht="64.2" hidden="1" customHeight="1" x14ac:dyDescent="0.3">
      <c r="A194" s="90">
        <f t="shared" si="3"/>
        <v>192</v>
      </c>
      <c r="B194" s="201"/>
      <c r="C194" s="202"/>
      <c r="D194" s="202"/>
      <c r="E194" s="202"/>
      <c r="F194" s="203"/>
      <c r="G194" s="180"/>
      <c r="H194" s="208"/>
      <c r="I194" s="209"/>
      <c r="J194" s="106"/>
      <c r="K194" s="107" t="str">
        <f>IF(tab_MP[[#This Row],[prf_mp_janein]]="ja",tab_MP[[#This Row],[mp_zuw]],IF(tab_MP[[#This Row],[prf_mp_janein]]="nein",0,IF(tab_MP[[#This Row],[prf_mp_janein]]="teilweise",-1,"")))</f>
        <v/>
      </c>
      <c r="L194" s="110"/>
      <c r="M194" s="108" t="b">
        <f>AND(OR(tab_MP[[#This Row],[mp_zuw]]="",AND(tab_MP[[#This Row],[mp_zuw]]&lt;&gt;"",tab_MP[[#This Row],[prf_mp_janein]]&lt;&gt;"")),tab_MP[[#This Row],[prf_mp_ges]]&lt;&gt;-1)</f>
        <v>1</v>
      </c>
      <c r="N194" s="170" t="str">
        <f>IFERROR(VLOOKUP(tab_MP[[#This Row],[mp_gegenstand]],tab_GEGENSTAND[],4,FALSE),"")</f>
        <v/>
      </c>
      <c r="O194" s="171" t="str">
        <f>IF(tab_MP[[#This Row],[ID_geg]]=1,"tab_System[Kategorie]",IF(tab_MP[[#This Row],[ID_geg]]=2,"tab_Werkzeug[Kategorie]",IF(tab_MP[[#This Row],[ID_geg]]=3,"tab_Dienst[Kategorie]",IF(tab_MP[[#This Row],[ID_geg]]=4,"tab_WuP[Kategorie]",""))))</f>
        <v/>
      </c>
      <c r="P19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4" s="171" t="str">
        <f>IF(AND(tab_MP[[#This Row],[ID_geg]]=1,tab_MP[[#This Row],[ID_kat]]=1),"tab_Serverkomponenten[Subkategorie]",IF(AND(tab_MP[[#This Row],[ID_geg]]=1,tab_MP[[#This Row],[ID_kat]]=4),"tab_Projektraum[Subkategorie]",""))</f>
        <v/>
      </c>
      <c r="R194" s="171" t="str">
        <f>IFERROR(IF(AND(tab_MP[[#This Row],[ID_geg]]=1,tab_MP[[#This Row],[ID_kat]]=1),VLOOKUP(tab_MP[[#This Row],[mp_subkategorie]],tab_Serverkomponenten[],2,FALSE),IF(AND(tab_MP[[#This Row],[ID_geg]]=1,tab_MP[[#This Row],[ID_kat]]=4),VLOOKUP(tab_MP[[#This Row],[mp_subkategorie]],tab_Projektraum[],2,FALSE),"")),0)</f>
        <v/>
      </c>
      <c r="S194" s="158" t="str">
        <f>IFERROR(VLOOKUP(tab_MP[[#This Row],[mp_ort]],tab_ORT[],2,FALSE),"")</f>
        <v/>
      </c>
      <c r="T194" s="158">
        <f>COUNTIFS($S$3:$S194,$S194,$S$3:$S194,"&gt;0")</f>
        <v>0</v>
      </c>
      <c r="U194" s="159">
        <f>COUNTIFS(tab_MP[ID_ort],tab_MP[[#This Row],[ID_ort]],tab_MP[ID_ort],"&gt;0")</f>
        <v>0</v>
      </c>
    </row>
    <row r="195" spans="1:21" ht="64.2" hidden="1" customHeight="1" x14ac:dyDescent="0.3">
      <c r="A195" s="90">
        <f t="shared" si="3"/>
        <v>193</v>
      </c>
      <c r="B195" s="201"/>
      <c r="C195" s="202"/>
      <c r="D195" s="202"/>
      <c r="E195" s="202"/>
      <c r="F195" s="203"/>
      <c r="G195" s="180"/>
      <c r="H195" s="208"/>
      <c r="I195" s="209"/>
      <c r="J195" s="103"/>
      <c r="K195" s="104" t="str">
        <f>IF(tab_MP[[#This Row],[prf_mp_janein]]="ja",tab_MP[[#This Row],[mp_zuw]],IF(tab_MP[[#This Row],[prf_mp_janein]]="nein",0,IF(tab_MP[[#This Row],[prf_mp_janein]]="teilweise",-1,"")))</f>
        <v/>
      </c>
      <c r="L195" s="110"/>
      <c r="M195" s="109" t="b">
        <f>AND(OR(tab_MP[[#This Row],[mp_zuw]]="",AND(tab_MP[[#This Row],[mp_zuw]]&lt;&gt;"",tab_MP[[#This Row],[prf_mp_janein]]&lt;&gt;"")),tab_MP[[#This Row],[prf_mp_ges]]&lt;&gt;-1)</f>
        <v>1</v>
      </c>
      <c r="N195" s="170" t="str">
        <f>IFERROR(VLOOKUP(tab_MP[[#This Row],[mp_gegenstand]],tab_GEGENSTAND[],4,FALSE),"")</f>
        <v/>
      </c>
      <c r="O195" s="171" t="str">
        <f>IF(tab_MP[[#This Row],[ID_geg]]=1,"tab_System[Kategorie]",IF(tab_MP[[#This Row],[ID_geg]]=2,"tab_Werkzeug[Kategorie]",IF(tab_MP[[#This Row],[ID_geg]]=3,"tab_Dienst[Kategorie]",IF(tab_MP[[#This Row],[ID_geg]]=4,"tab_WuP[Kategorie]",""))))</f>
        <v/>
      </c>
      <c r="P19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5" s="171" t="str">
        <f>IF(AND(tab_MP[[#This Row],[ID_geg]]=1,tab_MP[[#This Row],[ID_kat]]=1),"tab_Serverkomponenten[Subkategorie]",IF(AND(tab_MP[[#This Row],[ID_geg]]=1,tab_MP[[#This Row],[ID_kat]]=4),"tab_Projektraum[Subkategorie]",""))</f>
        <v/>
      </c>
      <c r="R195" s="171" t="str">
        <f>IFERROR(IF(AND(tab_MP[[#This Row],[ID_geg]]=1,tab_MP[[#This Row],[ID_kat]]=1),VLOOKUP(tab_MP[[#This Row],[mp_subkategorie]],tab_Serverkomponenten[],2,FALSE),IF(AND(tab_MP[[#This Row],[ID_geg]]=1,tab_MP[[#This Row],[ID_kat]]=4),VLOOKUP(tab_MP[[#This Row],[mp_subkategorie]],tab_Projektraum[],2,FALSE),"")),0)</f>
        <v/>
      </c>
      <c r="S195" s="158" t="str">
        <f>IFERROR(VLOOKUP(tab_MP[[#This Row],[mp_ort]],tab_ORT[],2,FALSE),"")</f>
        <v/>
      </c>
      <c r="T195" s="158">
        <f>COUNTIFS($S$3:$S195,$S195,$S$3:$S195,"&gt;0")</f>
        <v>0</v>
      </c>
      <c r="U195" s="159">
        <f>COUNTIFS(tab_MP[ID_ort],tab_MP[[#This Row],[ID_ort]],tab_MP[ID_ort],"&gt;0")</f>
        <v>0</v>
      </c>
    </row>
    <row r="196" spans="1:21" ht="64.2" hidden="1" customHeight="1" x14ac:dyDescent="0.3">
      <c r="A196" s="90">
        <f t="shared" si="3"/>
        <v>194</v>
      </c>
      <c r="B196" s="201"/>
      <c r="C196" s="202"/>
      <c r="D196" s="202"/>
      <c r="E196" s="202"/>
      <c r="F196" s="203"/>
      <c r="G196" s="180"/>
      <c r="H196" s="208"/>
      <c r="I196" s="209"/>
      <c r="J196" s="106"/>
      <c r="K196" s="107" t="str">
        <f>IF(tab_MP[[#This Row],[prf_mp_janein]]="ja",tab_MP[[#This Row],[mp_zuw]],IF(tab_MP[[#This Row],[prf_mp_janein]]="nein",0,IF(tab_MP[[#This Row],[prf_mp_janein]]="teilweise",-1,"")))</f>
        <v/>
      </c>
      <c r="L196" s="110"/>
      <c r="M196" s="108" t="b">
        <f>AND(OR(tab_MP[[#This Row],[mp_zuw]]="",AND(tab_MP[[#This Row],[mp_zuw]]&lt;&gt;"",tab_MP[[#This Row],[prf_mp_janein]]&lt;&gt;"")),tab_MP[[#This Row],[prf_mp_ges]]&lt;&gt;-1)</f>
        <v>1</v>
      </c>
      <c r="N196" s="170" t="str">
        <f>IFERROR(VLOOKUP(tab_MP[[#This Row],[mp_gegenstand]],tab_GEGENSTAND[],4,FALSE),"")</f>
        <v/>
      </c>
      <c r="O196" s="171" t="str">
        <f>IF(tab_MP[[#This Row],[ID_geg]]=1,"tab_System[Kategorie]",IF(tab_MP[[#This Row],[ID_geg]]=2,"tab_Werkzeug[Kategorie]",IF(tab_MP[[#This Row],[ID_geg]]=3,"tab_Dienst[Kategorie]",IF(tab_MP[[#This Row],[ID_geg]]=4,"tab_WuP[Kategorie]",""))))</f>
        <v/>
      </c>
      <c r="P19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6" s="171" t="str">
        <f>IF(AND(tab_MP[[#This Row],[ID_geg]]=1,tab_MP[[#This Row],[ID_kat]]=1),"tab_Serverkomponenten[Subkategorie]",IF(AND(tab_MP[[#This Row],[ID_geg]]=1,tab_MP[[#This Row],[ID_kat]]=4),"tab_Projektraum[Subkategorie]",""))</f>
        <v/>
      </c>
      <c r="R196" s="171" t="str">
        <f>IFERROR(IF(AND(tab_MP[[#This Row],[ID_geg]]=1,tab_MP[[#This Row],[ID_kat]]=1),VLOOKUP(tab_MP[[#This Row],[mp_subkategorie]],tab_Serverkomponenten[],2,FALSE),IF(AND(tab_MP[[#This Row],[ID_geg]]=1,tab_MP[[#This Row],[ID_kat]]=4),VLOOKUP(tab_MP[[#This Row],[mp_subkategorie]],tab_Projektraum[],2,FALSE),"")),0)</f>
        <v/>
      </c>
      <c r="S196" s="158" t="str">
        <f>IFERROR(VLOOKUP(tab_MP[[#This Row],[mp_ort]],tab_ORT[],2,FALSE),"")</f>
        <v/>
      </c>
      <c r="T196" s="158">
        <f>COUNTIFS($S$3:$S196,$S196,$S$3:$S196,"&gt;0")</f>
        <v>0</v>
      </c>
      <c r="U196" s="159">
        <f>COUNTIFS(tab_MP[ID_ort],tab_MP[[#This Row],[ID_ort]],tab_MP[ID_ort],"&gt;0")</f>
        <v>0</v>
      </c>
    </row>
    <row r="197" spans="1:21" ht="64.2" hidden="1" customHeight="1" x14ac:dyDescent="0.3">
      <c r="A197" s="90">
        <f t="shared" si="3"/>
        <v>195</v>
      </c>
      <c r="B197" s="201"/>
      <c r="C197" s="202"/>
      <c r="D197" s="202"/>
      <c r="E197" s="202"/>
      <c r="F197" s="203"/>
      <c r="G197" s="180"/>
      <c r="H197" s="208"/>
      <c r="I197" s="209"/>
      <c r="J197" s="103"/>
      <c r="K197" s="104" t="str">
        <f>IF(tab_MP[[#This Row],[prf_mp_janein]]="ja",tab_MP[[#This Row],[mp_zuw]],IF(tab_MP[[#This Row],[prf_mp_janein]]="nein",0,IF(tab_MP[[#This Row],[prf_mp_janein]]="teilweise",-1,"")))</f>
        <v/>
      </c>
      <c r="L197" s="110"/>
      <c r="M197" s="109" t="b">
        <f>AND(OR(tab_MP[[#This Row],[mp_zuw]]="",AND(tab_MP[[#This Row],[mp_zuw]]&lt;&gt;"",tab_MP[[#This Row],[prf_mp_janein]]&lt;&gt;"")),tab_MP[[#This Row],[prf_mp_ges]]&lt;&gt;-1)</f>
        <v>1</v>
      </c>
      <c r="N197" s="170" t="str">
        <f>IFERROR(VLOOKUP(tab_MP[[#This Row],[mp_gegenstand]],tab_GEGENSTAND[],4,FALSE),"")</f>
        <v/>
      </c>
      <c r="O197" s="171" t="str">
        <f>IF(tab_MP[[#This Row],[ID_geg]]=1,"tab_System[Kategorie]",IF(tab_MP[[#This Row],[ID_geg]]=2,"tab_Werkzeug[Kategorie]",IF(tab_MP[[#This Row],[ID_geg]]=3,"tab_Dienst[Kategorie]",IF(tab_MP[[#This Row],[ID_geg]]=4,"tab_WuP[Kategorie]",""))))</f>
        <v/>
      </c>
      <c r="P19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7" s="171" t="str">
        <f>IF(AND(tab_MP[[#This Row],[ID_geg]]=1,tab_MP[[#This Row],[ID_kat]]=1),"tab_Serverkomponenten[Subkategorie]",IF(AND(tab_MP[[#This Row],[ID_geg]]=1,tab_MP[[#This Row],[ID_kat]]=4),"tab_Projektraum[Subkategorie]",""))</f>
        <v/>
      </c>
      <c r="R197" s="171" t="str">
        <f>IFERROR(IF(AND(tab_MP[[#This Row],[ID_geg]]=1,tab_MP[[#This Row],[ID_kat]]=1),VLOOKUP(tab_MP[[#This Row],[mp_subkategorie]],tab_Serverkomponenten[],2,FALSE),IF(AND(tab_MP[[#This Row],[ID_geg]]=1,tab_MP[[#This Row],[ID_kat]]=4),VLOOKUP(tab_MP[[#This Row],[mp_subkategorie]],tab_Projektraum[],2,FALSE),"")),0)</f>
        <v/>
      </c>
      <c r="S197" s="158" t="str">
        <f>IFERROR(VLOOKUP(tab_MP[[#This Row],[mp_ort]],tab_ORT[],2,FALSE),"")</f>
        <v/>
      </c>
      <c r="T197" s="158">
        <f>COUNTIFS($S$3:$S197,$S197,$S$3:$S197,"&gt;0")</f>
        <v>0</v>
      </c>
      <c r="U197" s="159">
        <f>COUNTIFS(tab_MP[ID_ort],tab_MP[[#This Row],[ID_ort]],tab_MP[ID_ort],"&gt;0")</f>
        <v>0</v>
      </c>
    </row>
    <row r="198" spans="1:21" ht="64.2" hidden="1" customHeight="1" x14ac:dyDescent="0.3">
      <c r="A198" s="90">
        <f t="shared" si="3"/>
        <v>196</v>
      </c>
      <c r="B198" s="201"/>
      <c r="C198" s="202"/>
      <c r="D198" s="202"/>
      <c r="E198" s="202"/>
      <c r="F198" s="203"/>
      <c r="G198" s="180"/>
      <c r="H198" s="208"/>
      <c r="I198" s="209"/>
      <c r="J198" s="106"/>
      <c r="K198" s="107" t="str">
        <f>IF(tab_MP[[#This Row],[prf_mp_janein]]="ja",tab_MP[[#This Row],[mp_zuw]],IF(tab_MP[[#This Row],[prf_mp_janein]]="nein",0,IF(tab_MP[[#This Row],[prf_mp_janein]]="teilweise",-1,"")))</f>
        <v/>
      </c>
      <c r="L198" s="110"/>
      <c r="M198" s="108" t="b">
        <f>AND(OR(tab_MP[[#This Row],[mp_zuw]]="",AND(tab_MP[[#This Row],[mp_zuw]]&lt;&gt;"",tab_MP[[#This Row],[prf_mp_janein]]&lt;&gt;"")),tab_MP[[#This Row],[prf_mp_ges]]&lt;&gt;-1)</f>
        <v>1</v>
      </c>
      <c r="N198" s="170" t="str">
        <f>IFERROR(VLOOKUP(tab_MP[[#This Row],[mp_gegenstand]],tab_GEGENSTAND[],4,FALSE),"")</f>
        <v/>
      </c>
      <c r="O198" s="171" t="str">
        <f>IF(tab_MP[[#This Row],[ID_geg]]=1,"tab_System[Kategorie]",IF(tab_MP[[#This Row],[ID_geg]]=2,"tab_Werkzeug[Kategorie]",IF(tab_MP[[#This Row],[ID_geg]]=3,"tab_Dienst[Kategorie]",IF(tab_MP[[#This Row],[ID_geg]]=4,"tab_WuP[Kategorie]",""))))</f>
        <v/>
      </c>
      <c r="P19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8" s="171" t="str">
        <f>IF(AND(tab_MP[[#This Row],[ID_geg]]=1,tab_MP[[#This Row],[ID_kat]]=1),"tab_Serverkomponenten[Subkategorie]",IF(AND(tab_MP[[#This Row],[ID_geg]]=1,tab_MP[[#This Row],[ID_kat]]=4),"tab_Projektraum[Subkategorie]",""))</f>
        <v/>
      </c>
      <c r="R198" s="171" t="str">
        <f>IFERROR(IF(AND(tab_MP[[#This Row],[ID_geg]]=1,tab_MP[[#This Row],[ID_kat]]=1),VLOOKUP(tab_MP[[#This Row],[mp_subkategorie]],tab_Serverkomponenten[],2,FALSE),IF(AND(tab_MP[[#This Row],[ID_geg]]=1,tab_MP[[#This Row],[ID_kat]]=4),VLOOKUP(tab_MP[[#This Row],[mp_subkategorie]],tab_Projektraum[],2,FALSE),"")),0)</f>
        <v/>
      </c>
      <c r="S198" s="158" t="str">
        <f>IFERROR(VLOOKUP(tab_MP[[#This Row],[mp_ort]],tab_ORT[],2,FALSE),"")</f>
        <v/>
      </c>
      <c r="T198" s="158">
        <f>COUNTIFS($S$3:$S198,$S198,$S$3:$S198,"&gt;0")</f>
        <v>0</v>
      </c>
      <c r="U198" s="159">
        <f>COUNTIFS(tab_MP[ID_ort],tab_MP[[#This Row],[ID_ort]],tab_MP[ID_ort],"&gt;0")</f>
        <v>0</v>
      </c>
    </row>
    <row r="199" spans="1:21" ht="64.2" hidden="1" customHeight="1" x14ac:dyDescent="0.3">
      <c r="A199" s="90">
        <f t="shared" si="3"/>
        <v>197</v>
      </c>
      <c r="B199" s="201"/>
      <c r="C199" s="202"/>
      <c r="D199" s="202"/>
      <c r="E199" s="202"/>
      <c r="F199" s="203"/>
      <c r="G199" s="180"/>
      <c r="H199" s="208"/>
      <c r="I199" s="209"/>
      <c r="J199" s="103"/>
      <c r="K199" s="104" t="str">
        <f>IF(tab_MP[[#This Row],[prf_mp_janein]]="ja",tab_MP[[#This Row],[mp_zuw]],IF(tab_MP[[#This Row],[prf_mp_janein]]="nein",0,IF(tab_MP[[#This Row],[prf_mp_janein]]="teilweise",-1,"")))</f>
        <v/>
      </c>
      <c r="L199" s="110"/>
      <c r="M199" s="109" t="b">
        <f>AND(OR(tab_MP[[#This Row],[mp_zuw]]="",AND(tab_MP[[#This Row],[mp_zuw]]&lt;&gt;"",tab_MP[[#This Row],[prf_mp_janein]]&lt;&gt;"")),tab_MP[[#This Row],[prf_mp_ges]]&lt;&gt;-1)</f>
        <v>1</v>
      </c>
      <c r="N199" s="170" t="str">
        <f>IFERROR(VLOOKUP(tab_MP[[#This Row],[mp_gegenstand]],tab_GEGENSTAND[],4,FALSE),"")</f>
        <v/>
      </c>
      <c r="O199" s="171" t="str">
        <f>IF(tab_MP[[#This Row],[ID_geg]]=1,"tab_System[Kategorie]",IF(tab_MP[[#This Row],[ID_geg]]=2,"tab_Werkzeug[Kategorie]",IF(tab_MP[[#This Row],[ID_geg]]=3,"tab_Dienst[Kategorie]",IF(tab_MP[[#This Row],[ID_geg]]=4,"tab_WuP[Kategorie]",""))))</f>
        <v/>
      </c>
      <c r="P19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199" s="171" t="str">
        <f>IF(AND(tab_MP[[#This Row],[ID_geg]]=1,tab_MP[[#This Row],[ID_kat]]=1),"tab_Serverkomponenten[Subkategorie]",IF(AND(tab_MP[[#This Row],[ID_geg]]=1,tab_MP[[#This Row],[ID_kat]]=4),"tab_Projektraum[Subkategorie]",""))</f>
        <v/>
      </c>
      <c r="R199" s="171" t="str">
        <f>IFERROR(IF(AND(tab_MP[[#This Row],[ID_geg]]=1,tab_MP[[#This Row],[ID_kat]]=1),VLOOKUP(tab_MP[[#This Row],[mp_subkategorie]],tab_Serverkomponenten[],2,FALSE),IF(AND(tab_MP[[#This Row],[ID_geg]]=1,tab_MP[[#This Row],[ID_kat]]=4),VLOOKUP(tab_MP[[#This Row],[mp_subkategorie]],tab_Projektraum[],2,FALSE),"")),0)</f>
        <v/>
      </c>
      <c r="S199" s="158" t="str">
        <f>IFERROR(VLOOKUP(tab_MP[[#This Row],[mp_ort]],tab_ORT[],2,FALSE),"")</f>
        <v/>
      </c>
      <c r="T199" s="158">
        <f>COUNTIFS($S$3:$S199,$S199,$S$3:$S199,"&gt;0")</f>
        <v>0</v>
      </c>
      <c r="U199" s="159">
        <f>COUNTIFS(tab_MP[ID_ort],tab_MP[[#This Row],[ID_ort]],tab_MP[ID_ort],"&gt;0")</f>
        <v>0</v>
      </c>
    </row>
    <row r="200" spans="1:21" ht="64.2" hidden="1" customHeight="1" x14ac:dyDescent="0.3">
      <c r="A200" s="90">
        <f t="shared" si="3"/>
        <v>198</v>
      </c>
      <c r="B200" s="201"/>
      <c r="C200" s="202"/>
      <c r="D200" s="202"/>
      <c r="E200" s="202"/>
      <c r="F200" s="203"/>
      <c r="G200" s="180"/>
      <c r="H200" s="208"/>
      <c r="I200" s="209"/>
      <c r="J200" s="106"/>
      <c r="K200" s="107" t="str">
        <f>IF(tab_MP[[#This Row],[prf_mp_janein]]="ja",tab_MP[[#This Row],[mp_zuw]],IF(tab_MP[[#This Row],[prf_mp_janein]]="nein",0,IF(tab_MP[[#This Row],[prf_mp_janein]]="teilweise",-1,"")))</f>
        <v/>
      </c>
      <c r="L200" s="110"/>
      <c r="M200" s="108" t="b">
        <f>AND(OR(tab_MP[[#This Row],[mp_zuw]]="",AND(tab_MP[[#This Row],[mp_zuw]]&lt;&gt;"",tab_MP[[#This Row],[prf_mp_janein]]&lt;&gt;"")),tab_MP[[#This Row],[prf_mp_ges]]&lt;&gt;-1)</f>
        <v>1</v>
      </c>
      <c r="N200" s="170" t="str">
        <f>IFERROR(VLOOKUP(tab_MP[[#This Row],[mp_gegenstand]],tab_GEGENSTAND[],4,FALSE),"")</f>
        <v/>
      </c>
      <c r="O200" s="171" t="str">
        <f>IF(tab_MP[[#This Row],[ID_geg]]=1,"tab_System[Kategorie]",IF(tab_MP[[#This Row],[ID_geg]]=2,"tab_Werkzeug[Kategorie]",IF(tab_MP[[#This Row],[ID_geg]]=3,"tab_Dienst[Kategorie]",IF(tab_MP[[#This Row],[ID_geg]]=4,"tab_WuP[Kategorie]",""))))</f>
        <v/>
      </c>
      <c r="P20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0" s="171" t="str">
        <f>IF(AND(tab_MP[[#This Row],[ID_geg]]=1,tab_MP[[#This Row],[ID_kat]]=1),"tab_Serverkomponenten[Subkategorie]",IF(AND(tab_MP[[#This Row],[ID_geg]]=1,tab_MP[[#This Row],[ID_kat]]=4),"tab_Projektraum[Subkategorie]",""))</f>
        <v/>
      </c>
      <c r="R200" s="171" t="str">
        <f>IFERROR(IF(AND(tab_MP[[#This Row],[ID_geg]]=1,tab_MP[[#This Row],[ID_kat]]=1),VLOOKUP(tab_MP[[#This Row],[mp_subkategorie]],tab_Serverkomponenten[],2,FALSE),IF(AND(tab_MP[[#This Row],[ID_geg]]=1,tab_MP[[#This Row],[ID_kat]]=4),VLOOKUP(tab_MP[[#This Row],[mp_subkategorie]],tab_Projektraum[],2,FALSE),"")),0)</f>
        <v/>
      </c>
      <c r="S200" s="158" t="str">
        <f>IFERROR(VLOOKUP(tab_MP[[#This Row],[mp_ort]],tab_ORT[],2,FALSE),"")</f>
        <v/>
      </c>
      <c r="T200" s="158">
        <f>COUNTIFS($S$3:$S200,$S200,$S$3:$S200,"&gt;0")</f>
        <v>0</v>
      </c>
      <c r="U200" s="159">
        <f>COUNTIFS(tab_MP[ID_ort],tab_MP[[#This Row],[ID_ort]],tab_MP[ID_ort],"&gt;0")</f>
        <v>0</v>
      </c>
    </row>
    <row r="201" spans="1:21" ht="64.2" hidden="1" customHeight="1" x14ac:dyDescent="0.3">
      <c r="A201" s="90">
        <f t="shared" si="3"/>
        <v>199</v>
      </c>
      <c r="B201" s="201"/>
      <c r="C201" s="202"/>
      <c r="D201" s="202"/>
      <c r="E201" s="202"/>
      <c r="F201" s="203"/>
      <c r="G201" s="180"/>
      <c r="H201" s="208"/>
      <c r="I201" s="209"/>
      <c r="J201" s="103"/>
      <c r="K201" s="104" t="str">
        <f>IF(tab_MP[[#This Row],[prf_mp_janein]]="ja",tab_MP[[#This Row],[mp_zuw]],IF(tab_MP[[#This Row],[prf_mp_janein]]="nein",0,IF(tab_MP[[#This Row],[prf_mp_janein]]="teilweise",-1,"")))</f>
        <v/>
      </c>
      <c r="L201" s="110"/>
      <c r="M201" s="109" t="b">
        <f>AND(OR(tab_MP[[#This Row],[mp_zuw]]="",AND(tab_MP[[#This Row],[mp_zuw]]&lt;&gt;"",tab_MP[[#This Row],[prf_mp_janein]]&lt;&gt;"")),tab_MP[[#This Row],[prf_mp_ges]]&lt;&gt;-1)</f>
        <v>1</v>
      </c>
      <c r="N201" s="170" t="str">
        <f>IFERROR(VLOOKUP(tab_MP[[#This Row],[mp_gegenstand]],tab_GEGENSTAND[],4,FALSE),"")</f>
        <v/>
      </c>
      <c r="O201" s="171" t="str">
        <f>IF(tab_MP[[#This Row],[ID_geg]]=1,"tab_System[Kategorie]",IF(tab_MP[[#This Row],[ID_geg]]=2,"tab_Werkzeug[Kategorie]",IF(tab_MP[[#This Row],[ID_geg]]=3,"tab_Dienst[Kategorie]",IF(tab_MP[[#This Row],[ID_geg]]=4,"tab_WuP[Kategorie]",""))))</f>
        <v/>
      </c>
      <c r="P20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1" s="171" t="str">
        <f>IF(AND(tab_MP[[#This Row],[ID_geg]]=1,tab_MP[[#This Row],[ID_kat]]=1),"tab_Serverkomponenten[Subkategorie]",IF(AND(tab_MP[[#This Row],[ID_geg]]=1,tab_MP[[#This Row],[ID_kat]]=4),"tab_Projektraum[Subkategorie]",""))</f>
        <v/>
      </c>
      <c r="R201" s="171" t="str">
        <f>IFERROR(IF(AND(tab_MP[[#This Row],[ID_geg]]=1,tab_MP[[#This Row],[ID_kat]]=1),VLOOKUP(tab_MP[[#This Row],[mp_subkategorie]],tab_Serverkomponenten[],2,FALSE),IF(AND(tab_MP[[#This Row],[ID_geg]]=1,tab_MP[[#This Row],[ID_kat]]=4),VLOOKUP(tab_MP[[#This Row],[mp_subkategorie]],tab_Projektraum[],2,FALSE),"")),0)</f>
        <v/>
      </c>
      <c r="S201" s="158" t="str">
        <f>IFERROR(VLOOKUP(tab_MP[[#This Row],[mp_ort]],tab_ORT[],2,FALSE),"")</f>
        <v/>
      </c>
      <c r="T201" s="158">
        <f>COUNTIFS($S$3:$S201,$S201,$S$3:$S201,"&gt;0")</f>
        <v>0</v>
      </c>
      <c r="U201" s="159">
        <f>COUNTIFS(tab_MP[ID_ort],tab_MP[[#This Row],[ID_ort]],tab_MP[ID_ort],"&gt;0")</f>
        <v>0</v>
      </c>
    </row>
    <row r="202" spans="1:21" ht="64.2" hidden="1" customHeight="1" x14ac:dyDescent="0.3">
      <c r="A202" s="90">
        <f t="shared" si="3"/>
        <v>200</v>
      </c>
      <c r="B202" s="201"/>
      <c r="C202" s="202"/>
      <c r="D202" s="202"/>
      <c r="E202" s="202"/>
      <c r="F202" s="203"/>
      <c r="G202" s="180"/>
      <c r="H202" s="208"/>
      <c r="I202" s="209"/>
      <c r="J202" s="106"/>
      <c r="K202" s="107" t="str">
        <f>IF(tab_MP[[#This Row],[prf_mp_janein]]="ja",tab_MP[[#This Row],[mp_zuw]],IF(tab_MP[[#This Row],[prf_mp_janein]]="nein",0,IF(tab_MP[[#This Row],[prf_mp_janein]]="teilweise",-1,"")))</f>
        <v/>
      </c>
      <c r="L202" s="110"/>
      <c r="M202" s="108" t="b">
        <f>AND(OR(tab_MP[[#This Row],[mp_zuw]]="",AND(tab_MP[[#This Row],[mp_zuw]]&lt;&gt;"",tab_MP[[#This Row],[prf_mp_janein]]&lt;&gt;"")),tab_MP[[#This Row],[prf_mp_ges]]&lt;&gt;-1)</f>
        <v>1</v>
      </c>
      <c r="N202" s="170" t="str">
        <f>IFERROR(VLOOKUP(tab_MP[[#This Row],[mp_gegenstand]],tab_GEGENSTAND[],4,FALSE),"")</f>
        <v/>
      </c>
      <c r="O202" s="171" t="str">
        <f>IF(tab_MP[[#This Row],[ID_geg]]=1,"tab_System[Kategorie]",IF(tab_MP[[#This Row],[ID_geg]]=2,"tab_Werkzeug[Kategorie]",IF(tab_MP[[#This Row],[ID_geg]]=3,"tab_Dienst[Kategorie]",IF(tab_MP[[#This Row],[ID_geg]]=4,"tab_WuP[Kategorie]",""))))</f>
        <v/>
      </c>
      <c r="P20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2" s="171" t="str">
        <f>IF(AND(tab_MP[[#This Row],[ID_geg]]=1,tab_MP[[#This Row],[ID_kat]]=1),"tab_Serverkomponenten[Subkategorie]",IF(AND(tab_MP[[#This Row],[ID_geg]]=1,tab_MP[[#This Row],[ID_kat]]=4),"tab_Projektraum[Subkategorie]",""))</f>
        <v/>
      </c>
      <c r="R202" s="171" t="str">
        <f>IFERROR(IF(AND(tab_MP[[#This Row],[ID_geg]]=1,tab_MP[[#This Row],[ID_kat]]=1),VLOOKUP(tab_MP[[#This Row],[mp_subkategorie]],tab_Serverkomponenten[],2,FALSE),IF(AND(tab_MP[[#This Row],[ID_geg]]=1,tab_MP[[#This Row],[ID_kat]]=4),VLOOKUP(tab_MP[[#This Row],[mp_subkategorie]],tab_Projektraum[],2,FALSE),"")),0)</f>
        <v/>
      </c>
      <c r="S202" s="158" t="str">
        <f>IFERROR(VLOOKUP(tab_MP[[#This Row],[mp_ort]],tab_ORT[],2,FALSE),"")</f>
        <v/>
      </c>
      <c r="T202" s="158">
        <f>COUNTIFS($S$3:$S202,$S202,$S$3:$S202,"&gt;0")</f>
        <v>0</v>
      </c>
      <c r="U202" s="159">
        <f>COUNTIFS(tab_MP[ID_ort],tab_MP[[#This Row],[ID_ort]],tab_MP[ID_ort],"&gt;0")</f>
        <v>0</v>
      </c>
    </row>
    <row r="203" spans="1:21" ht="64.2" hidden="1" customHeight="1" x14ac:dyDescent="0.3">
      <c r="A203" s="90">
        <f t="shared" si="3"/>
        <v>201</v>
      </c>
      <c r="B203" s="201"/>
      <c r="C203" s="202"/>
      <c r="D203" s="202"/>
      <c r="E203" s="202"/>
      <c r="F203" s="203"/>
      <c r="G203" s="180"/>
      <c r="H203" s="208"/>
      <c r="I203" s="209"/>
      <c r="J203" s="103"/>
      <c r="K203" s="104" t="str">
        <f>IF(tab_MP[[#This Row],[prf_mp_janein]]="ja",tab_MP[[#This Row],[mp_zuw]],IF(tab_MP[[#This Row],[prf_mp_janein]]="nein",0,IF(tab_MP[[#This Row],[prf_mp_janein]]="teilweise",-1,"")))</f>
        <v/>
      </c>
      <c r="L203" s="110"/>
      <c r="M203" s="109" t="b">
        <f>AND(OR(tab_MP[[#This Row],[mp_zuw]]="",AND(tab_MP[[#This Row],[mp_zuw]]&lt;&gt;"",tab_MP[[#This Row],[prf_mp_janein]]&lt;&gt;"")),tab_MP[[#This Row],[prf_mp_ges]]&lt;&gt;-1)</f>
        <v>1</v>
      </c>
      <c r="N203" s="170" t="str">
        <f>IFERROR(VLOOKUP(tab_MP[[#This Row],[mp_gegenstand]],tab_GEGENSTAND[],4,FALSE),"")</f>
        <v/>
      </c>
      <c r="O203" s="171" t="str">
        <f>IF(tab_MP[[#This Row],[ID_geg]]=1,"tab_System[Kategorie]",IF(tab_MP[[#This Row],[ID_geg]]=2,"tab_Werkzeug[Kategorie]",IF(tab_MP[[#This Row],[ID_geg]]=3,"tab_Dienst[Kategorie]",IF(tab_MP[[#This Row],[ID_geg]]=4,"tab_WuP[Kategorie]",""))))</f>
        <v/>
      </c>
      <c r="P20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3" s="171" t="str">
        <f>IF(AND(tab_MP[[#This Row],[ID_geg]]=1,tab_MP[[#This Row],[ID_kat]]=1),"tab_Serverkomponenten[Subkategorie]",IF(AND(tab_MP[[#This Row],[ID_geg]]=1,tab_MP[[#This Row],[ID_kat]]=4),"tab_Projektraum[Subkategorie]",""))</f>
        <v/>
      </c>
      <c r="R203" s="171" t="str">
        <f>IFERROR(IF(AND(tab_MP[[#This Row],[ID_geg]]=1,tab_MP[[#This Row],[ID_kat]]=1),VLOOKUP(tab_MP[[#This Row],[mp_subkategorie]],tab_Serverkomponenten[],2,FALSE),IF(AND(tab_MP[[#This Row],[ID_geg]]=1,tab_MP[[#This Row],[ID_kat]]=4),VLOOKUP(tab_MP[[#This Row],[mp_subkategorie]],tab_Projektraum[],2,FALSE),"")),0)</f>
        <v/>
      </c>
      <c r="S203" s="158" t="str">
        <f>IFERROR(VLOOKUP(tab_MP[[#This Row],[mp_ort]],tab_ORT[],2,FALSE),"")</f>
        <v/>
      </c>
      <c r="T203" s="158">
        <f>COUNTIFS($S$3:$S203,$S203,$S$3:$S203,"&gt;0")</f>
        <v>0</v>
      </c>
      <c r="U203" s="159">
        <f>COUNTIFS(tab_MP[ID_ort],tab_MP[[#This Row],[ID_ort]],tab_MP[ID_ort],"&gt;0")</f>
        <v>0</v>
      </c>
    </row>
    <row r="204" spans="1:21" ht="64.2" hidden="1" customHeight="1" x14ac:dyDescent="0.3">
      <c r="A204" s="90">
        <f t="shared" ref="A204:A267" si="4">ROW()-2</f>
        <v>202</v>
      </c>
      <c r="B204" s="201"/>
      <c r="C204" s="202"/>
      <c r="D204" s="202"/>
      <c r="E204" s="202"/>
      <c r="F204" s="203"/>
      <c r="G204" s="180"/>
      <c r="H204" s="208"/>
      <c r="I204" s="209"/>
      <c r="J204" s="106"/>
      <c r="K204" s="107" t="str">
        <f>IF(tab_MP[[#This Row],[prf_mp_janein]]="ja",tab_MP[[#This Row],[mp_zuw]],IF(tab_MP[[#This Row],[prf_mp_janein]]="nein",0,IF(tab_MP[[#This Row],[prf_mp_janein]]="teilweise",-1,"")))</f>
        <v/>
      </c>
      <c r="L204" s="110"/>
      <c r="M204" s="108" t="b">
        <f>AND(OR(tab_MP[[#This Row],[mp_zuw]]="",AND(tab_MP[[#This Row],[mp_zuw]]&lt;&gt;"",tab_MP[[#This Row],[prf_mp_janein]]&lt;&gt;"")),tab_MP[[#This Row],[prf_mp_ges]]&lt;&gt;-1)</f>
        <v>1</v>
      </c>
      <c r="N204" s="170" t="str">
        <f>IFERROR(VLOOKUP(tab_MP[[#This Row],[mp_gegenstand]],tab_GEGENSTAND[],4,FALSE),"")</f>
        <v/>
      </c>
      <c r="O204" s="171" t="str">
        <f>IF(tab_MP[[#This Row],[ID_geg]]=1,"tab_System[Kategorie]",IF(tab_MP[[#This Row],[ID_geg]]=2,"tab_Werkzeug[Kategorie]",IF(tab_MP[[#This Row],[ID_geg]]=3,"tab_Dienst[Kategorie]",IF(tab_MP[[#This Row],[ID_geg]]=4,"tab_WuP[Kategorie]",""))))</f>
        <v/>
      </c>
      <c r="P20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4" s="171" t="str">
        <f>IF(AND(tab_MP[[#This Row],[ID_geg]]=1,tab_MP[[#This Row],[ID_kat]]=1),"tab_Serverkomponenten[Subkategorie]",IF(AND(tab_MP[[#This Row],[ID_geg]]=1,tab_MP[[#This Row],[ID_kat]]=4),"tab_Projektraum[Subkategorie]",""))</f>
        <v/>
      </c>
      <c r="R204" s="171" t="str">
        <f>IFERROR(IF(AND(tab_MP[[#This Row],[ID_geg]]=1,tab_MP[[#This Row],[ID_kat]]=1),VLOOKUP(tab_MP[[#This Row],[mp_subkategorie]],tab_Serverkomponenten[],2,FALSE),IF(AND(tab_MP[[#This Row],[ID_geg]]=1,tab_MP[[#This Row],[ID_kat]]=4),VLOOKUP(tab_MP[[#This Row],[mp_subkategorie]],tab_Projektraum[],2,FALSE),"")),0)</f>
        <v/>
      </c>
      <c r="S204" s="158" t="str">
        <f>IFERROR(VLOOKUP(tab_MP[[#This Row],[mp_ort]],tab_ORT[],2,FALSE),"")</f>
        <v/>
      </c>
      <c r="T204" s="158">
        <f>COUNTIFS($S$3:$S204,$S204,$S$3:$S204,"&gt;0")</f>
        <v>0</v>
      </c>
      <c r="U204" s="159">
        <f>COUNTIFS(tab_MP[ID_ort],tab_MP[[#This Row],[ID_ort]],tab_MP[ID_ort],"&gt;0")</f>
        <v>0</v>
      </c>
    </row>
    <row r="205" spans="1:21" ht="64.2" hidden="1" customHeight="1" x14ac:dyDescent="0.3">
      <c r="A205" s="90">
        <f t="shared" si="4"/>
        <v>203</v>
      </c>
      <c r="B205" s="201"/>
      <c r="C205" s="202"/>
      <c r="D205" s="202"/>
      <c r="E205" s="202"/>
      <c r="F205" s="203"/>
      <c r="G205" s="180"/>
      <c r="H205" s="208"/>
      <c r="I205" s="209"/>
      <c r="J205" s="103"/>
      <c r="K205" s="104" t="str">
        <f>IF(tab_MP[[#This Row],[prf_mp_janein]]="ja",tab_MP[[#This Row],[mp_zuw]],IF(tab_MP[[#This Row],[prf_mp_janein]]="nein",0,IF(tab_MP[[#This Row],[prf_mp_janein]]="teilweise",-1,"")))</f>
        <v/>
      </c>
      <c r="L205" s="110"/>
      <c r="M205" s="109" t="b">
        <f>AND(OR(tab_MP[[#This Row],[mp_zuw]]="",AND(tab_MP[[#This Row],[mp_zuw]]&lt;&gt;"",tab_MP[[#This Row],[prf_mp_janein]]&lt;&gt;"")),tab_MP[[#This Row],[prf_mp_ges]]&lt;&gt;-1)</f>
        <v>1</v>
      </c>
      <c r="N205" s="170" t="str">
        <f>IFERROR(VLOOKUP(tab_MP[[#This Row],[mp_gegenstand]],tab_GEGENSTAND[],4,FALSE),"")</f>
        <v/>
      </c>
      <c r="O205" s="171" t="str">
        <f>IF(tab_MP[[#This Row],[ID_geg]]=1,"tab_System[Kategorie]",IF(tab_MP[[#This Row],[ID_geg]]=2,"tab_Werkzeug[Kategorie]",IF(tab_MP[[#This Row],[ID_geg]]=3,"tab_Dienst[Kategorie]",IF(tab_MP[[#This Row],[ID_geg]]=4,"tab_WuP[Kategorie]",""))))</f>
        <v/>
      </c>
      <c r="P20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5" s="171" t="str">
        <f>IF(AND(tab_MP[[#This Row],[ID_geg]]=1,tab_MP[[#This Row],[ID_kat]]=1),"tab_Serverkomponenten[Subkategorie]",IF(AND(tab_MP[[#This Row],[ID_geg]]=1,tab_MP[[#This Row],[ID_kat]]=4),"tab_Projektraum[Subkategorie]",""))</f>
        <v/>
      </c>
      <c r="R205" s="171" t="str">
        <f>IFERROR(IF(AND(tab_MP[[#This Row],[ID_geg]]=1,tab_MP[[#This Row],[ID_kat]]=1),VLOOKUP(tab_MP[[#This Row],[mp_subkategorie]],tab_Serverkomponenten[],2,FALSE),IF(AND(tab_MP[[#This Row],[ID_geg]]=1,tab_MP[[#This Row],[ID_kat]]=4),VLOOKUP(tab_MP[[#This Row],[mp_subkategorie]],tab_Projektraum[],2,FALSE),"")),0)</f>
        <v/>
      </c>
      <c r="S205" s="158" t="str">
        <f>IFERROR(VLOOKUP(tab_MP[[#This Row],[mp_ort]],tab_ORT[],2,FALSE),"")</f>
        <v/>
      </c>
      <c r="T205" s="158">
        <f>COUNTIFS($S$3:$S205,$S205,$S$3:$S205,"&gt;0")</f>
        <v>0</v>
      </c>
      <c r="U205" s="159">
        <f>COUNTIFS(tab_MP[ID_ort],tab_MP[[#This Row],[ID_ort]],tab_MP[ID_ort],"&gt;0")</f>
        <v>0</v>
      </c>
    </row>
    <row r="206" spans="1:21" ht="64.2" hidden="1" customHeight="1" x14ac:dyDescent="0.3">
      <c r="A206" s="90">
        <f t="shared" si="4"/>
        <v>204</v>
      </c>
      <c r="B206" s="201"/>
      <c r="C206" s="202"/>
      <c r="D206" s="202"/>
      <c r="E206" s="202"/>
      <c r="F206" s="203"/>
      <c r="G206" s="180"/>
      <c r="H206" s="208"/>
      <c r="I206" s="209"/>
      <c r="J206" s="106"/>
      <c r="K206" s="107" t="str">
        <f>IF(tab_MP[[#This Row],[prf_mp_janein]]="ja",tab_MP[[#This Row],[mp_zuw]],IF(tab_MP[[#This Row],[prf_mp_janein]]="nein",0,IF(tab_MP[[#This Row],[prf_mp_janein]]="teilweise",-1,"")))</f>
        <v/>
      </c>
      <c r="L206" s="110"/>
      <c r="M206" s="108" t="b">
        <f>AND(OR(tab_MP[[#This Row],[mp_zuw]]="",AND(tab_MP[[#This Row],[mp_zuw]]&lt;&gt;"",tab_MP[[#This Row],[prf_mp_janein]]&lt;&gt;"")),tab_MP[[#This Row],[prf_mp_ges]]&lt;&gt;-1)</f>
        <v>1</v>
      </c>
      <c r="N206" s="170" t="str">
        <f>IFERROR(VLOOKUP(tab_MP[[#This Row],[mp_gegenstand]],tab_GEGENSTAND[],4,FALSE),"")</f>
        <v/>
      </c>
      <c r="O206" s="171" t="str">
        <f>IF(tab_MP[[#This Row],[ID_geg]]=1,"tab_System[Kategorie]",IF(tab_MP[[#This Row],[ID_geg]]=2,"tab_Werkzeug[Kategorie]",IF(tab_MP[[#This Row],[ID_geg]]=3,"tab_Dienst[Kategorie]",IF(tab_MP[[#This Row],[ID_geg]]=4,"tab_WuP[Kategorie]",""))))</f>
        <v/>
      </c>
      <c r="P20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6" s="171" t="str">
        <f>IF(AND(tab_MP[[#This Row],[ID_geg]]=1,tab_MP[[#This Row],[ID_kat]]=1),"tab_Serverkomponenten[Subkategorie]",IF(AND(tab_MP[[#This Row],[ID_geg]]=1,tab_MP[[#This Row],[ID_kat]]=4),"tab_Projektraum[Subkategorie]",""))</f>
        <v/>
      </c>
      <c r="R206" s="171" t="str">
        <f>IFERROR(IF(AND(tab_MP[[#This Row],[ID_geg]]=1,tab_MP[[#This Row],[ID_kat]]=1),VLOOKUP(tab_MP[[#This Row],[mp_subkategorie]],tab_Serverkomponenten[],2,FALSE),IF(AND(tab_MP[[#This Row],[ID_geg]]=1,tab_MP[[#This Row],[ID_kat]]=4),VLOOKUP(tab_MP[[#This Row],[mp_subkategorie]],tab_Projektraum[],2,FALSE),"")),0)</f>
        <v/>
      </c>
      <c r="S206" s="158" t="str">
        <f>IFERROR(VLOOKUP(tab_MP[[#This Row],[mp_ort]],tab_ORT[],2,FALSE),"")</f>
        <v/>
      </c>
      <c r="T206" s="158">
        <f>COUNTIFS($S$3:$S206,$S206,$S$3:$S206,"&gt;0")</f>
        <v>0</v>
      </c>
      <c r="U206" s="159">
        <f>COUNTIFS(tab_MP[ID_ort],tab_MP[[#This Row],[ID_ort]],tab_MP[ID_ort],"&gt;0")</f>
        <v>0</v>
      </c>
    </row>
    <row r="207" spans="1:21" ht="64.2" hidden="1" customHeight="1" x14ac:dyDescent="0.3">
      <c r="A207" s="90">
        <f t="shared" si="4"/>
        <v>205</v>
      </c>
      <c r="B207" s="201"/>
      <c r="C207" s="202"/>
      <c r="D207" s="202"/>
      <c r="E207" s="202"/>
      <c r="F207" s="203"/>
      <c r="G207" s="180"/>
      <c r="H207" s="208"/>
      <c r="I207" s="209"/>
      <c r="J207" s="103"/>
      <c r="K207" s="104" t="str">
        <f>IF(tab_MP[[#This Row],[prf_mp_janein]]="ja",tab_MP[[#This Row],[mp_zuw]],IF(tab_MP[[#This Row],[prf_mp_janein]]="nein",0,IF(tab_MP[[#This Row],[prf_mp_janein]]="teilweise",-1,"")))</f>
        <v/>
      </c>
      <c r="L207" s="110"/>
      <c r="M207" s="109" t="b">
        <f>AND(OR(tab_MP[[#This Row],[mp_zuw]]="",AND(tab_MP[[#This Row],[mp_zuw]]&lt;&gt;"",tab_MP[[#This Row],[prf_mp_janein]]&lt;&gt;"")),tab_MP[[#This Row],[prf_mp_ges]]&lt;&gt;-1)</f>
        <v>1</v>
      </c>
      <c r="N207" s="170" t="str">
        <f>IFERROR(VLOOKUP(tab_MP[[#This Row],[mp_gegenstand]],tab_GEGENSTAND[],4,FALSE),"")</f>
        <v/>
      </c>
      <c r="O207" s="171" t="str">
        <f>IF(tab_MP[[#This Row],[ID_geg]]=1,"tab_System[Kategorie]",IF(tab_MP[[#This Row],[ID_geg]]=2,"tab_Werkzeug[Kategorie]",IF(tab_MP[[#This Row],[ID_geg]]=3,"tab_Dienst[Kategorie]",IF(tab_MP[[#This Row],[ID_geg]]=4,"tab_WuP[Kategorie]",""))))</f>
        <v/>
      </c>
      <c r="P20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7" s="171" t="str">
        <f>IF(AND(tab_MP[[#This Row],[ID_geg]]=1,tab_MP[[#This Row],[ID_kat]]=1),"tab_Serverkomponenten[Subkategorie]",IF(AND(tab_MP[[#This Row],[ID_geg]]=1,tab_MP[[#This Row],[ID_kat]]=4),"tab_Projektraum[Subkategorie]",""))</f>
        <v/>
      </c>
      <c r="R207" s="171" t="str">
        <f>IFERROR(IF(AND(tab_MP[[#This Row],[ID_geg]]=1,tab_MP[[#This Row],[ID_kat]]=1),VLOOKUP(tab_MP[[#This Row],[mp_subkategorie]],tab_Serverkomponenten[],2,FALSE),IF(AND(tab_MP[[#This Row],[ID_geg]]=1,tab_MP[[#This Row],[ID_kat]]=4),VLOOKUP(tab_MP[[#This Row],[mp_subkategorie]],tab_Projektraum[],2,FALSE),"")),0)</f>
        <v/>
      </c>
      <c r="S207" s="158" t="str">
        <f>IFERROR(VLOOKUP(tab_MP[[#This Row],[mp_ort]],tab_ORT[],2,FALSE),"")</f>
        <v/>
      </c>
      <c r="T207" s="158">
        <f>COUNTIFS($S$3:$S207,$S207,$S$3:$S207,"&gt;0")</f>
        <v>0</v>
      </c>
      <c r="U207" s="159">
        <f>COUNTIFS(tab_MP[ID_ort],tab_MP[[#This Row],[ID_ort]],tab_MP[ID_ort],"&gt;0")</f>
        <v>0</v>
      </c>
    </row>
    <row r="208" spans="1:21" ht="64.2" hidden="1" customHeight="1" x14ac:dyDescent="0.3">
      <c r="A208" s="90">
        <f t="shared" si="4"/>
        <v>206</v>
      </c>
      <c r="B208" s="201"/>
      <c r="C208" s="202"/>
      <c r="D208" s="202"/>
      <c r="E208" s="202"/>
      <c r="F208" s="203"/>
      <c r="G208" s="180"/>
      <c r="H208" s="208"/>
      <c r="I208" s="209"/>
      <c r="J208" s="106"/>
      <c r="K208" s="107" t="str">
        <f>IF(tab_MP[[#This Row],[prf_mp_janein]]="ja",tab_MP[[#This Row],[mp_zuw]],IF(tab_MP[[#This Row],[prf_mp_janein]]="nein",0,IF(tab_MP[[#This Row],[prf_mp_janein]]="teilweise",-1,"")))</f>
        <v/>
      </c>
      <c r="L208" s="110"/>
      <c r="M208" s="108" t="b">
        <f>AND(OR(tab_MP[[#This Row],[mp_zuw]]="",AND(tab_MP[[#This Row],[mp_zuw]]&lt;&gt;"",tab_MP[[#This Row],[prf_mp_janein]]&lt;&gt;"")),tab_MP[[#This Row],[prf_mp_ges]]&lt;&gt;-1)</f>
        <v>1</v>
      </c>
      <c r="N208" s="170" t="str">
        <f>IFERROR(VLOOKUP(tab_MP[[#This Row],[mp_gegenstand]],tab_GEGENSTAND[],4,FALSE),"")</f>
        <v/>
      </c>
      <c r="O208" s="171" t="str">
        <f>IF(tab_MP[[#This Row],[ID_geg]]=1,"tab_System[Kategorie]",IF(tab_MP[[#This Row],[ID_geg]]=2,"tab_Werkzeug[Kategorie]",IF(tab_MP[[#This Row],[ID_geg]]=3,"tab_Dienst[Kategorie]",IF(tab_MP[[#This Row],[ID_geg]]=4,"tab_WuP[Kategorie]",""))))</f>
        <v/>
      </c>
      <c r="P20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8" s="171" t="str">
        <f>IF(AND(tab_MP[[#This Row],[ID_geg]]=1,tab_MP[[#This Row],[ID_kat]]=1),"tab_Serverkomponenten[Subkategorie]",IF(AND(tab_MP[[#This Row],[ID_geg]]=1,tab_MP[[#This Row],[ID_kat]]=4),"tab_Projektraum[Subkategorie]",""))</f>
        <v/>
      </c>
      <c r="R208" s="171" t="str">
        <f>IFERROR(IF(AND(tab_MP[[#This Row],[ID_geg]]=1,tab_MP[[#This Row],[ID_kat]]=1),VLOOKUP(tab_MP[[#This Row],[mp_subkategorie]],tab_Serverkomponenten[],2,FALSE),IF(AND(tab_MP[[#This Row],[ID_geg]]=1,tab_MP[[#This Row],[ID_kat]]=4),VLOOKUP(tab_MP[[#This Row],[mp_subkategorie]],tab_Projektraum[],2,FALSE),"")),0)</f>
        <v/>
      </c>
      <c r="S208" s="158" t="str">
        <f>IFERROR(VLOOKUP(tab_MP[[#This Row],[mp_ort]],tab_ORT[],2,FALSE),"")</f>
        <v/>
      </c>
      <c r="T208" s="158">
        <f>COUNTIFS($S$3:$S208,$S208,$S$3:$S208,"&gt;0")</f>
        <v>0</v>
      </c>
      <c r="U208" s="159">
        <f>COUNTIFS(tab_MP[ID_ort],tab_MP[[#This Row],[ID_ort]],tab_MP[ID_ort],"&gt;0")</f>
        <v>0</v>
      </c>
    </row>
    <row r="209" spans="1:21" ht="64.2" hidden="1" customHeight="1" x14ac:dyDescent="0.3">
      <c r="A209" s="90">
        <f t="shared" si="4"/>
        <v>207</v>
      </c>
      <c r="B209" s="201"/>
      <c r="C209" s="202"/>
      <c r="D209" s="202"/>
      <c r="E209" s="202"/>
      <c r="F209" s="203"/>
      <c r="G209" s="180"/>
      <c r="H209" s="208"/>
      <c r="I209" s="209"/>
      <c r="J209" s="103"/>
      <c r="K209" s="104" t="str">
        <f>IF(tab_MP[[#This Row],[prf_mp_janein]]="ja",tab_MP[[#This Row],[mp_zuw]],IF(tab_MP[[#This Row],[prf_mp_janein]]="nein",0,IF(tab_MP[[#This Row],[prf_mp_janein]]="teilweise",-1,"")))</f>
        <v/>
      </c>
      <c r="L209" s="110"/>
      <c r="M209" s="109" t="b">
        <f>AND(OR(tab_MP[[#This Row],[mp_zuw]]="",AND(tab_MP[[#This Row],[mp_zuw]]&lt;&gt;"",tab_MP[[#This Row],[prf_mp_janein]]&lt;&gt;"")),tab_MP[[#This Row],[prf_mp_ges]]&lt;&gt;-1)</f>
        <v>1</v>
      </c>
      <c r="N209" s="170" t="str">
        <f>IFERROR(VLOOKUP(tab_MP[[#This Row],[mp_gegenstand]],tab_GEGENSTAND[],4,FALSE),"")</f>
        <v/>
      </c>
      <c r="O209" s="171" t="str">
        <f>IF(tab_MP[[#This Row],[ID_geg]]=1,"tab_System[Kategorie]",IF(tab_MP[[#This Row],[ID_geg]]=2,"tab_Werkzeug[Kategorie]",IF(tab_MP[[#This Row],[ID_geg]]=3,"tab_Dienst[Kategorie]",IF(tab_MP[[#This Row],[ID_geg]]=4,"tab_WuP[Kategorie]",""))))</f>
        <v/>
      </c>
      <c r="P20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09" s="171" t="str">
        <f>IF(AND(tab_MP[[#This Row],[ID_geg]]=1,tab_MP[[#This Row],[ID_kat]]=1),"tab_Serverkomponenten[Subkategorie]",IF(AND(tab_MP[[#This Row],[ID_geg]]=1,tab_MP[[#This Row],[ID_kat]]=4),"tab_Projektraum[Subkategorie]",""))</f>
        <v/>
      </c>
      <c r="R209" s="171" t="str">
        <f>IFERROR(IF(AND(tab_MP[[#This Row],[ID_geg]]=1,tab_MP[[#This Row],[ID_kat]]=1),VLOOKUP(tab_MP[[#This Row],[mp_subkategorie]],tab_Serverkomponenten[],2,FALSE),IF(AND(tab_MP[[#This Row],[ID_geg]]=1,tab_MP[[#This Row],[ID_kat]]=4),VLOOKUP(tab_MP[[#This Row],[mp_subkategorie]],tab_Projektraum[],2,FALSE),"")),0)</f>
        <v/>
      </c>
      <c r="S209" s="158" t="str">
        <f>IFERROR(VLOOKUP(tab_MP[[#This Row],[mp_ort]],tab_ORT[],2,FALSE),"")</f>
        <v/>
      </c>
      <c r="T209" s="158">
        <f>COUNTIFS($S$3:$S209,$S209,$S$3:$S209,"&gt;0")</f>
        <v>0</v>
      </c>
      <c r="U209" s="159">
        <f>COUNTIFS(tab_MP[ID_ort],tab_MP[[#This Row],[ID_ort]],tab_MP[ID_ort],"&gt;0")</f>
        <v>0</v>
      </c>
    </row>
    <row r="210" spans="1:21" ht="64.2" hidden="1" customHeight="1" x14ac:dyDescent="0.3">
      <c r="A210" s="90">
        <f t="shared" si="4"/>
        <v>208</v>
      </c>
      <c r="B210" s="201"/>
      <c r="C210" s="202"/>
      <c r="D210" s="202"/>
      <c r="E210" s="202"/>
      <c r="F210" s="203"/>
      <c r="G210" s="180"/>
      <c r="H210" s="208"/>
      <c r="I210" s="209"/>
      <c r="J210" s="106"/>
      <c r="K210" s="107" t="str">
        <f>IF(tab_MP[[#This Row],[prf_mp_janein]]="ja",tab_MP[[#This Row],[mp_zuw]],IF(tab_MP[[#This Row],[prf_mp_janein]]="nein",0,IF(tab_MP[[#This Row],[prf_mp_janein]]="teilweise",-1,"")))</f>
        <v/>
      </c>
      <c r="L210" s="110"/>
      <c r="M210" s="108" t="b">
        <f>AND(OR(tab_MP[[#This Row],[mp_zuw]]="",AND(tab_MP[[#This Row],[mp_zuw]]&lt;&gt;"",tab_MP[[#This Row],[prf_mp_janein]]&lt;&gt;"")),tab_MP[[#This Row],[prf_mp_ges]]&lt;&gt;-1)</f>
        <v>1</v>
      </c>
      <c r="N210" s="170" t="str">
        <f>IFERROR(VLOOKUP(tab_MP[[#This Row],[mp_gegenstand]],tab_GEGENSTAND[],4,FALSE),"")</f>
        <v/>
      </c>
      <c r="O210" s="171" t="str">
        <f>IF(tab_MP[[#This Row],[ID_geg]]=1,"tab_System[Kategorie]",IF(tab_MP[[#This Row],[ID_geg]]=2,"tab_Werkzeug[Kategorie]",IF(tab_MP[[#This Row],[ID_geg]]=3,"tab_Dienst[Kategorie]",IF(tab_MP[[#This Row],[ID_geg]]=4,"tab_WuP[Kategorie]",""))))</f>
        <v/>
      </c>
      <c r="P21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0" s="171" t="str">
        <f>IF(AND(tab_MP[[#This Row],[ID_geg]]=1,tab_MP[[#This Row],[ID_kat]]=1),"tab_Serverkomponenten[Subkategorie]",IF(AND(tab_MP[[#This Row],[ID_geg]]=1,tab_MP[[#This Row],[ID_kat]]=4),"tab_Projektraum[Subkategorie]",""))</f>
        <v/>
      </c>
      <c r="R210" s="171" t="str">
        <f>IFERROR(IF(AND(tab_MP[[#This Row],[ID_geg]]=1,tab_MP[[#This Row],[ID_kat]]=1),VLOOKUP(tab_MP[[#This Row],[mp_subkategorie]],tab_Serverkomponenten[],2,FALSE),IF(AND(tab_MP[[#This Row],[ID_geg]]=1,tab_MP[[#This Row],[ID_kat]]=4),VLOOKUP(tab_MP[[#This Row],[mp_subkategorie]],tab_Projektraum[],2,FALSE),"")),0)</f>
        <v/>
      </c>
      <c r="S210" s="158" t="str">
        <f>IFERROR(VLOOKUP(tab_MP[[#This Row],[mp_ort]],tab_ORT[],2,FALSE),"")</f>
        <v/>
      </c>
      <c r="T210" s="158">
        <f>COUNTIFS($S$3:$S210,$S210,$S$3:$S210,"&gt;0")</f>
        <v>0</v>
      </c>
      <c r="U210" s="159">
        <f>COUNTIFS(tab_MP[ID_ort],tab_MP[[#This Row],[ID_ort]],tab_MP[ID_ort],"&gt;0")</f>
        <v>0</v>
      </c>
    </row>
    <row r="211" spans="1:21" ht="64.2" hidden="1" customHeight="1" x14ac:dyDescent="0.3">
      <c r="A211" s="90">
        <f t="shared" si="4"/>
        <v>209</v>
      </c>
      <c r="B211" s="201"/>
      <c r="C211" s="202"/>
      <c r="D211" s="202"/>
      <c r="E211" s="202"/>
      <c r="F211" s="203"/>
      <c r="G211" s="180"/>
      <c r="H211" s="208"/>
      <c r="I211" s="209"/>
      <c r="J211" s="103"/>
      <c r="K211" s="104" t="str">
        <f>IF(tab_MP[[#This Row],[prf_mp_janein]]="ja",tab_MP[[#This Row],[mp_zuw]],IF(tab_MP[[#This Row],[prf_mp_janein]]="nein",0,IF(tab_MP[[#This Row],[prf_mp_janein]]="teilweise",-1,"")))</f>
        <v/>
      </c>
      <c r="L211" s="110"/>
      <c r="M211" s="109" t="b">
        <f>AND(OR(tab_MP[[#This Row],[mp_zuw]]="",AND(tab_MP[[#This Row],[mp_zuw]]&lt;&gt;"",tab_MP[[#This Row],[prf_mp_janein]]&lt;&gt;"")),tab_MP[[#This Row],[prf_mp_ges]]&lt;&gt;-1)</f>
        <v>1</v>
      </c>
      <c r="N211" s="170" t="str">
        <f>IFERROR(VLOOKUP(tab_MP[[#This Row],[mp_gegenstand]],tab_GEGENSTAND[],4,FALSE),"")</f>
        <v/>
      </c>
      <c r="O211" s="171" t="str">
        <f>IF(tab_MP[[#This Row],[ID_geg]]=1,"tab_System[Kategorie]",IF(tab_MP[[#This Row],[ID_geg]]=2,"tab_Werkzeug[Kategorie]",IF(tab_MP[[#This Row],[ID_geg]]=3,"tab_Dienst[Kategorie]",IF(tab_MP[[#This Row],[ID_geg]]=4,"tab_WuP[Kategorie]",""))))</f>
        <v/>
      </c>
      <c r="P21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1" s="171" t="str">
        <f>IF(AND(tab_MP[[#This Row],[ID_geg]]=1,tab_MP[[#This Row],[ID_kat]]=1),"tab_Serverkomponenten[Subkategorie]",IF(AND(tab_MP[[#This Row],[ID_geg]]=1,tab_MP[[#This Row],[ID_kat]]=4),"tab_Projektraum[Subkategorie]",""))</f>
        <v/>
      </c>
      <c r="R211" s="171" t="str">
        <f>IFERROR(IF(AND(tab_MP[[#This Row],[ID_geg]]=1,tab_MP[[#This Row],[ID_kat]]=1),VLOOKUP(tab_MP[[#This Row],[mp_subkategorie]],tab_Serverkomponenten[],2,FALSE),IF(AND(tab_MP[[#This Row],[ID_geg]]=1,tab_MP[[#This Row],[ID_kat]]=4),VLOOKUP(tab_MP[[#This Row],[mp_subkategorie]],tab_Projektraum[],2,FALSE),"")),0)</f>
        <v/>
      </c>
      <c r="S211" s="158" t="str">
        <f>IFERROR(VLOOKUP(tab_MP[[#This Row],[mp_ort]],tab_ORT[],2,FALSE),"")</f>
        <v/>
      </c>
      <c r="T211" s="158">
        <f>COUNTIFS($S$3:$S211,$S211,$S$3:$S211,"&gt;0")</f>
        <v>0</v>
      </c>
      <c r="U211" s="159">
        <f>COUNTIFS(tab_MP[ID_ort],tab_MP[[#This Row],[ID_ort]],tab_MP[ID_ort],"&gt;0")</f>
        <v>0</v>
      </c>
    </row>
    <row r="212" spans="1:21" ht="64.2" hidden="1" customHeight="1" x14ac:dyDescent="0.3">
      <c r="A212" s="90">
        <f t="shared" si="4"/>
        <v>210</v>
      </c>
      <c r="B212" s="201"/>
      <c r="C212" s="202"/>
      <c r="D212" s="202"/>
      <c r="E212" s="202"/>
      <c r="F212" s="203"/>
      <c r="G212" s="180"/>
      <c r="H212" s="208"/>
      <c r="I212" s="209"/>
      <c r="J212" s="106"/>
      <c r="K212" s="107" t="str">
        <f>IF(tab_MP[[#This Row],[prf_mp_janein]]="ja",tab_MP[[#This Row],[mp_zuw]],IF(tab_MP[[#This Row],[prf_mp_janein]]="nein",0,IF(tab_MP[[#This Row],[prf_mp_janein]]="teilweise",-1,"")))</f>
        <v/>
      </c>
      <c r="L212" s="110"/>
      <c r="M212" s="108" t="b">
        <f>AND(OR(tab_MP[[#This Row],[mp_zuw]]="",AND(tab_MP[[#This Row],[mp_zuw]]&lt;&gt;"",tab_MP[[#This Row],[prf_mp_janein]]&lt;&gt;"")),tab_MP[[#This Row],[prf_mp_ges]]&lt;&gt;-1)</f>
        <v>1</v>
      </c>
      <c r="N212" s="170" t="str">
        <f>IFERROR(VLOOKUP(tab_MP[[#This Row],[mp_gegenstand]],tab_GEGENSTAND[],4,FALSE),"")</f>
        <v/>
      </c>
      <c r="O212" s="171" t="str">
        <f>IF(tab_MP[[#This Row],[ID_geg]]=1,"tab_System[Kategorie]",IF(tab_MP[[#This Row],[ID_geg]]=2,"tab_Werkzeug[Kategorie]",IF(tab_MP[[#This Row],[ID_geg]]=3,"tab_Dienst[Kategorie]",IF(tab_MP[[#This Row],[ID_geg]]=4,"tab_WuP[Kategorie]",""))))</f>
        <v/>
      </c>
      <c r="P21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2" s="171" t="str">
        <f>IF(AND(tab_MP[[#This Row],[ID_geg]]=1,tab_MP[[#This Row],[ID_kat]]=1),"tab_Serverkomponenten[Subkategorie]",IF(AND(tab_MP[[#This Row],[ID_geg]]=1,tab_MP[[#This Row],[ID_kat]]=4),"tab_Projektraum[Subkategorie]",""))</f>
        <v/>
      </c>
      <c r="R212" s="171" t="str">
        <f>IFERROR(IF(AND(tab_MP[[#This Row],[ID_geg]]=1,tab_MP[[#This Row],[ID_kat]]=1),VLOOKUP(tab_MP[[#This Row],[mp_subkategorie]],tab_Serverkomponenten[],2,FALSE),IF(AND(tab_MP[[#This Row],[ID_geg]]=1,tab_MP[[#This Row],[ID_kat]]=4),VLOOKUP(tab_MP[[#This Row],[mp_subkategorie]],tab_Projektraum[],2,FALSE),"")),0)</f>
        <v/>
      </c>
      <c r="S212" s="158" t="str">
        <f>IFERROR(VLOOKUP(tab_MP[[#This Row],[mp_ort]],tab_ORT[],2,FALSE),"")</f>
        <v/>
      </c>
      <c r="T212" s="158">
        <f>COUNTIFS($S$3:$S212,$S212,$S$3:$S212,"&gt;0")</f>
        <v>0</v>
      </c>
      <c r="U212" s="159">
        <f>COUNTIFS(tab_MP[ID_ort],tab_MP[[#This Row],[ID_ort]],tab_MP[ID_ort],"&gt;0")</f>
        <v>0</v>
      </c>
    </row>
    <row r="213" spans="1:21" ht="64.2" hidden="1" customHeight="1" x14ac:dyDescent="0.3">
      <c r="A213" s="90">
        <f t="shared" si="4"/>
        <v>211</v>
      </c>
      <c r="B213" s="201"/>
      <c r="C213" s="202"/>
      <c r="D213" s="202"/>
      <c r="E213" s="202"/>
      <c r="F213" s="203"/>
      <c r="G213" s="180"/>
      <c r="H213" s="208"/>
      <c r="I213" s="209"/>
      <c r="J213" s="103"/>
      <c r="K213" s="104" t="str">
        <f>IF(tab_MP[[#This Row],[prf_mp_janein]]="ja",tab_MP[[#This Row],[mp_zuw]],IF(tab_MP[[#This Row],[prf_mp_janein]]="nein",0,IF(tab_MP[[#This Row],[prf_mp_janein]]="teilweise",-1,"")))</f>
        <v/>
      </c>
      <c r="L213" s="110"/>
      <c r="M213" s="109" t="b">
        <f>AND(OR(tab_MP[[#This Row],[mp_zuw]]="",AND(tab_MP[[#This Row],[mp_zuw]]&lt;&gt;"",tab_MP[[#This Row],[prf_mp_janein]]&lt;&gt;"")),tab_MP[[#This Row],[prf_mp_ges]]&lt;&gt;-1)</f>
        <v>1</v>
      </c>
      <c r="N213" s="170" t="str">
        <f>IFERROR(VLOOKUP(tab_MP[[#This Row],[mp_gegenstand]],tab_GEGENSTAND[],4,FALSE),"")</f>
        <v/>
      </c>
      <c r="O213" s="171" t="str">
        <f>IF(tab_MP[[#This Row],[ID_geg]]=1,"tab_System[Kategorie]",IF(tab_MP[[#This Row],[ID_geg]]=2,"tab_Werkzeug[Kategorie]",IF(tab_MP[[#This Row],[ID_geg]]=3,"tab_Dienst[Kategorie]",IF(tab_MP[[#This Row],[ID_geg]]=4,"tab_WuP[Kategorie]",""))))</f>
        <v/>
      </c>
      <c r="P21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3" s="171" t="str">
        <f>IF(AND(tab_MP[[#This Row],[ID_geg]]=1,tab_MP[[#This Row],[ID_kat]]=1),"tab_Serverkomponenten[Subkategorie]",IF(AND(tab_MP[[#This Row],[ID_geg]]=1,tab_MP[[#This Row],[ID_kat]]=4),"tab_Projektraum[Subkategorie]",""))</f>
        <v/>
      </c>
      <c r="R213" s="171" t="str">
        <f>IFERROR(IF(AND(tab_MP[[#This Row],[ID_geg]]=1,tab_MP[[#This Row],[ID_kat]]=1),VLOOKUP(tab_MP[[#This Row],[mp_subkategorie]],tab_Serverkomponenten[],2,FALSE),IF(AND(tab_MP[[#This Row],[ID_geg]]=1,tab_MP[[#This Row],[ID_kat]]=4),VLOOKUP(tab_MP[[#This Row],[mp_subkategorie]],tab_Projektraum[],2,FALSE),"")),0)</f>
        <v/>
      </c>
      <c r="S213" s="158" t="str">
        <f>IFERROR(VLOOKUP(tab_MP[[#This Row],[mp_ort]],tab_ORT[],2,FALSE),"")</f>
        <v/>
      </c>
      <c r="T213" s="158">
        <f>COUNTIFS($S$3:$S213,$S213,$S$3:$S213,"&gt;0")</f>
        <v>0</v>
      </c>
      <c r="U213" s="159">
        <f>COUNTIFS(tab_MP[ID_ort],tab_MP[[#This Row],[ID_ort]],tab_MP[ID_ort],"&gt;0")</f>
        <v>0</v>
      </c>
    </row>
    <row r="214" spans="1:21" ht="64.2" hidden="1" customHeight="1" x14ac:dyDescent="0.3">
      <c r="A214" s="90">
        <f t="shared" si="4"/>
        <v>212</v>
      </c>
      <c r="B214" s="201"/>
      <c r="C214" s="202"/>
      <c r="D214" s="202"/>
      <c r="E214" s="202"/>
      <c r="F214" s="203"/>
      <c r="G214" s="180"/>
      <c r="H214" s="208"/>
      <c r="I214" s="209"/>
      <c r="J214" s="106"/>
      <c r="K214" s="107" t="str">
        <f>IF(tab_MP[[#This Row],[prf_mp_janein]]="ja",tab_MP[[#This Row],[mp_zuw]],IF(tab_MP[[#This Row],[prf_mp_janein]]="nein",0,IF(tab_MP[[#This Row],[prf_mp_janein]]="teilweise",-1,"")))</f>
        <v/>
      </c>
      <c r="L214" s="110"/>
      <c r="M214" s="108" t="b">
        <f>AND(OR(tab_MP[[#This Row],[mp_zuw]]="",AND(tab_MP[[#This Row],[mp_zuw]]&lt;&gt;"",tab_MP[[#This Row],[prf_mp_janein]]&lt;&gt;"")),tab_MP[[#This Row],[prf_mp_ges]]&lt;&gt;-1)</f>
        <v>1</v>
      </c>
      <c r="N214" s="170" t="str">
        <f>IFERROR(VLOOKUP(tab_MP[[#This Row],[mp_gegenstand]],tab_GEGENSTAND[],4,FALSE),"")</f>
        <v/>
      </c>
      <c r="O214" s="171" t="str">
        <f>IF(tab_MP[[#This Row],[ID_geg]]=1,"tab_System[Kategorie]",IF(tab_MP[[#This Row],[ID_geg]]=2,"tab_Werkzeug[Kategorie]",IF(tab_MP[[#This Row],[ID_geg]]=3,"tab_Dienst[Kategorie]",IF(tab_MP[[#This Row],[ID_geg]]=4,"tab_WuP[Kategorie]",""))))</f>
        <v/>
      </c>
      <c r="P21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4" s="171" t="str">
        <f>IF(AND(tab_MP[[#This Row],[ID_geg]]=1,tab_MP[[#This Row],[ID_kat]]=1),"tab_Serverkomponenten[Subkategorie]",IF(AND(tab_MP[[#This Row],[ID_geg]]=1,tab_MP[[#This Row],[ID_kat]]=4),"tab_Projektraum[Subkategorie]",""))</f>
        <v/>
      </c>
      <c r="R214" s="171" t="str">
        <f>IFERROR(IF(AND(tab_MP[[#This Row],[ID_geg]]=1,tab_MP[[#This Row],[ID_kat]]=1),VLOOKUP(tab_MP[[#This Row],[mp_subkategorie]],tab_Serverkomponenten[],2,FALSE),IF(AND(tab_MP[[#This Row],[ID_geg]]=1,tab_MP[[#This Row],[ID_kat]]=4),VLOOKUP(tab_MP[[#This Row],[mp_subkategorie]],tab_Projektraum[],2,FALSE),"")),0)</f>
        <v/>
      </c>
      <c r="S214" s="158" t="str">
        <f>IFERROR(VLOOKUP(tab_MP[[#This Row],[mp_ort]],tab_ORT[],2,FALSE),"")</f>
        <v/>
      </c>
      <c r="T214" s="158">
        <f>COUNTIFS($S$3:$S214,$S214,$S$3:$S214,"&gt;0")</f>
        <v>0</v>
      </c>
      <c r="U214" s="159">
        <f>COUNTIFS(tab_MP[ID_ort],tab_MP[[#This Row],[ID_ort]],tab_MP[ID_ort],"&gt;0")</f>
        <v>0</v>
      </c>
    </row>
    <row r="215" spans="1:21" ht="64.2" hidden="1" customHeight="1" x14ac:dyDescent="0.3">
      <c r="A215" s="90">
        <f t="shared" si="4"/>
        <v>213</v>
      </c>
      <c r="B215" s="201"/>
      <c r="C215" s="202"/>
      <c r="D215" s="202"/>
      <c r="E215" s="202"/>
      <c r="F215" s="203"/>
      <c r="G215" s="180"/>
      <c r="H215" s="208"/>
      <c r="I215" s="209"/>
      <c r="J215" s="103"/>
      <c r="K215" s="104" t="str">
        <f>IF(tab_MP[[#This Row],[prf_mp_janein]]="ja",tab_MP[[#This Row],[mp_zuw]],IF(tab_MP[[#This Row],[prf_mp_janein]]="nein",0,IF(tab_MP[[#This Row],[prf_mp_janein]]="teilweise",-1,"")))</f>
        <v/>
      </c>
      <c r="L215" s="110"/>
      <c r="M215" s="109" t="b">
        <f>AND(OR(tab_MP[[#This Row],[mp_zuw]]="",AND(tab_MP[[#This Row],[mp_zuw]]&lt;&gt;"",tab_MP[[#This Row],[prf_mp_janein]]&lt;&gt;"")),tab_MP[[#This Row],[prf_mp_ges]]&lt;&gt;-1)</f>
        <v>1</v>
      </c>
      <c r="N215" s="170" t="str">
        <f>IFERROR(VLOOKUP(tab_MP[[#This Row],[mp_gegenstand]],tab_GEGENSTAND[],4,FALSE),"")</f>
        <v/>
      </c>
      <c r="O215" s="171" t="str">
        <f>IF(tab_MP[[#This Row],[ID_geg]]=1,"tab_System[Kategorie]",IF(tab_MP[[#This Row],[ID_geg]]=2,"tab_Werkzeug[Kategorie]",IF(tab_MP[[#This Row],[ID_geg]]=3,"tab_Dienst[Kategorie]",IF(tab_MP[[#This Row],[ID_geg]]=4,"tab_WuP[Kategorie]",""))))</f>
        <v/>
      </c>
      <c r="P21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5" s="171" t="str">
        <f>IF(AND(tab_MP[[#This Row],[ID_geg]]=1,tab_MP[[#This Row],[ID_kat]]=1),"tab_Serverkomponenten[Subkategorie]",IF(AND(tab_MP[[#This Row],[ID_geg]]=1,tab_MP[[#This Row],[ID_kat]]=4),"tab_Projektraum[Subkategorie]",""))</f>
        <v/>
      </c>
      <c r="R215" s="171" t="str">
        <f>IFERROR(IF(AND(tab_MP[[#This Row],[ID_geg]]=1,tab_MP[[#This Row],[ID_kat]]=1),VLOOKUP(tab_MP[[#This Row],[mp_subkategorie]],tab_Serverkomponenten[],2,FALSE),IF(AND(tab_MP[[#This Row],[ID_geg]]=1,tab_MP[[#This Row],[ID_kat]]=4),VLOOKUP(tab_MP[[#This Row],[mp_subkategorie]],tab_Projektraum[],2,FALSE),"")),0)</f>
        <v/>
      </c>
      <c r="S215" s="158" t="str">
        <f>IFERROR(VLOOKUP(tab_MP[[#This Row],[mp_ort]],tab_ORT[],2,FALSE),"")</f>
        <v/>
      </c>
      <c r="T215" s="158">
        <f>COUNTIFS($S$3:$S215,$S215,$S$3:$S215,"&gt;0")</f>
        <v>0</v>
      </c>
      <c r="U215" s="159">
        <f>COUNTIFS(tab_MP[ID_ort],tab_MP[[#This Row],[ID_ort]],tab_MP[ID_ort],"&gt;0")</f>
        <v>0</v>
      </c>
    </row>
    <row r="216" spans="1:21" ht="64.2" hidden="1" customHeight="1" x14ac:dyDescent="0.3">
      <c r="A216" s="90">
        <f t="shared" si="4"/>
        <v>214</v>
      </c>
      <c r="B216" s="201"/>
      <c r="C216" s="202"/>
      <c r="D216" s="202"/>
      <c r="E216" s="202"/>
      <c r="F216" s="203"/>
      <c r="G216" s="180"/>
      <c r="H216" s="208"/>
      <c r="I216" s="209"/>
      <c r="J216" s="106"/>
      <c r="K216" s="107" t="str">
        <f>IF(tab_MP[[#This Row],[prf_mp_janein]]="ja",tab_MP[[#This Row],[mp_zuw]],IF(tab_MP[[#This Row],[prf_mp_janein]]="nein",0,IF(tab_MP[[#This Row],[prf_mp_janein]]="teilweise",-1,"")))</f>
        <v/>
      </c>
      <c r="L216" s="110"/>
      <c r="M216" s="108" t="b">
        <f>AND(OR(tab_MP[[#This Row],[mp_zuw]]="",AND(tab_MP[[#This Row],[mp_zuw]]&lt;&gt;"",tab_MP[[#This Row],[prf_mp_janein]]&lt;&gt;"")),tab_MP[[#This Row],[prf_mp_ges]]&lt;&gt;-1)</f>
        <v>1</v>
      </c>
      <c r="N216" s="170" t="str">
        <f>IFERROR(VLOOKUP(tab_MP[[#This Row],[mp_gegenstand]],tab_GEGENSTAND[],4,FALSE),"")</f>
        <v/>
      </c>
      <c r="O216" s="171" t="str">
        <f>IF(tab_MP[[#This Row],[ID_geg]]=1,"tab_System[Kategorie]",IF(tab_MP[[#This Row],[ID_geg]]=2,"tab_Werkzeug[Kategorie]",IF(tab_MP[[#This Row],[ID_geg]]=3,"tab_Dienst[Kategorie]",IF(tab_MP[[#This Row],[ID_geg]]=4,"tab_WuP[Kategorie]",""))))</f>
        <v/>
      </c>
      <c r="P21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6" s="171" t="str">
        <f>IF(AND(tab_MP[[#This Row],[ID_geg]]=1,tab_MP[[#This Row],[ID_kat]]=1),"tab_Serverkomponenten[Subkategorie]",IF(AND(tab_MP[[#This Row],[ID_geg]]=1,tab_MP[[#This Row],[ID_kat]]=4),"tab_Projektraum[Subkategorie]",""))</f>
        <v/>
      </c>
      <c r="R216" s="171" t="str">
        <f>IFERROR(IF(AND(tab_MP[[#This Row],[ID_geg]]=1,tab_MP[[#This Row],[ID_kat]]=1),VLOOKUP(tab_MP[[#This Row],[mp_subkategorie]],tab_Serverkomponenten[],2,FALSE),IF(AND(tab_MP[[#This Row],[ID_geg]]=1,tab_MP[[#This Row],[ID_kat]]=4),VLOOKUP(tab_MP[[#This Row],[mp_subkategorie]],tab_Projektraum[],2,FALSE),"")),0)</f>
        <v/>
      </c>
      <c r="S216" s="158" t="str">
        <f>IFERROR(VLOOKUP(tab_MP[[#This Row],[mp_ort]],tab_ORT[],2,FALSE),"")</f>
        <v/>
      </c>
      <c r="T216" s="158">
        <f>COUNTIFS($S$3:$S216,$S216,$S$3:$S216,"&gt;0")</f>
        <v>0</v>
      </c>
      <c r="U216" s="159">
        <f>COUNTIFS(tab_MP[ID_ort],tab_MP[[#This Row],[ID_ort]],tab_MP[ID_ort],"&gt;0")</f>
        <v>0</v>
      </c>
    </row>
    <row r="217" spans="1:21" ht="64.2" hidden="1" customHeight="1" x14ac:dyDescent="0.3">
      <c r="A217" s="90">
        <f t="shared" si="4"/>
        <v>215</v>
      </c>
      <c r="B217" s="201"/>
      <c r="C217" s="202"/>
      <c r="D217" s="202"/>
      <c r="E217" s="202"/>
      <c r="F217" s="203"/>
      <c r="G217" s="180"/>
      <c r="H217" s="208"/>
      <c r="I217" s="209"/>
      <c r="J217" s="103"/>
      <c r="K217" s="104" t="str">
        <f>IF(tab_MP[[#This Row],[prf_mp_janein]]="ja",tab_MP[[#This Row],[mp_zuw]],IF(tab_MP[[#This Row],[prf_mp_janein]]="nein",0,IF(tab_MP[[#This Row],[prf_mp_janein]]="teilweise",-1,"")))</f>
        <v/>
      </c>
      <c r="L217" s="110"/>
      <c r="M217" s="109" t="b">
        <f>AND(OR(tab_MP[[#This Row],[mp_zuw]]="",AND(tab_MP[[#This Row],[mp_zuw]]&lt;&gt;"",tab_MP[[#This Row],[prf_mp_janein]]&lt;&gt;"")),tab_MP[[#This Row],[prf_mp_ges]]&lt;&gt;-1)</f>
        <v>1</v>
      </c>
      <c r="N217" s="170" t="str">
        <f>IFERROR(VLOOKUP(tab_MP[[#This Row],[mp_gegenstand]],tab_GEGENSTAND[],4,FALSE),"")</f>
        <v/>
      </c>
      <c r="O217" s="171" t="str">
        <f>IF(tab_MP[[#This Row],[ID_geg]]=1,"tab_System[Kategorie]",IF(tab_MP[[#This Row],[ID_geg]]=2,"tab_Werkzeug[Kategorie]",IF(tab_MP[[#This Row],[ID_geg]]=3,"tab_Dienst[Kategorie]",IF(tab_MP[[#This Row],[ID_geg]]=4,"tab_WuP[Kategorie]",""))))</f>
        <v/>
      </c>
      <c r="P21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7" s="171" t="str">
        <f>IF(AND(tab_MP[[#This Row],[ID_geg]]=1,tab_MP[[#This Row],[ID_kat]]=1),"tab_Serverkomponenten[Subkategorie]",IF(AND(tab_MP[[#This Row],[ID_geg]]=1,tab_MP[[#This Row],[ID_kat]]=4),"tab_Projektraum[Subkategorie]",""))</f>
        <v/>
      </c>
      <c r="R217" s="171" t="str">
        <f>IFERROR(IF(AND(tab_MP[[#This Row],[ID_geg]]=1,tab_MP[[#This Row],[ID_kat]]=1),VLOOKUP(tab_MP[[#This Row],[mp_subkategorie]],tab_Serverkomponenten[],2,FALSE),IF(AND(tab_MP[[#This Row],[ID_geg]]=1,tab_MP[[#This Row],[ID_kat]]=4),VLOOKUP(tab_MP[[#This Row],[mp_subkategorie]],tab_Projektraum[],2,FALSE),"")),0)</f>
        <v/>
      </c>
      <c r="S217" s="158" t="str">
        <f>IFERROR(VLOOKUP(tab_MP[[#This Row],[mp_ort]],tab_ORT[],2,FALSE),"")</f>
        <v/>
      </c>
      <c r="T217" s="158">
        <f>COUNTIFS($S$3:$S217,$S217,$S$3:$S217,"&gt;0")</f>
        <v>0</v>
      </c>
      <c r="U217" s="159">
        <f>COUNTIFS(tab_MP[ID_ort],tab_MP[[#This Row],[ID_ort]],tab_MP[ID_ort],"&gt;0")</f>
        <v>0</v>
      </c>
    </row>
    <row r="218" spans="1:21" ht="64.2" hidden="1" customHeight="1" x14ac:dyDescent="0.3">
      <c r="A218" s="90">
        <f t="shared" si="4"/>
        <v>216</v>
      </c>
      <c r="B218" s="201"/>
      <c r="C218" s="202"/>
      <c r="D218" s="202"/>
      <c r="E218" s="202"/>
      <c r="F218" s="203"/>
      <c r="G218" s="180"/>
      <c r="H218" s="208"/>
      <c r="I218" s="209"/>
      <c r="J218" s="106"/>
      <c r="K218" s="107" t="str">
        <f>IF(tab_MP[[#This Row],[prf_mp_janein]]="ja",tab_MP[[#This Row],[mp_zuw]],IF(tab_MP[[#This Row],[prf_mp_janein]]="nein",0,IF(tab_MP[[#This Row],[prf_mp_janein]]="teilweise",-1,"")))</f>
        <v/>
      </c>
      <c r="L218" s="110"/>
      <c r="M218" s="108" t="b">
        <f>AND(OR(tab_MP[[#This Row],[mp_zuw]]="",AND(tab_MP[[#This Row],[mp_zuw]]&lt;&gt;"",tab_MP[[#This Row],[prf_mp_janein]]&lt;&gt;"")),tab_MP[[#This Row],[prf_mp_ges]]&lt;&gt;-1)</f>
        <v>1</v>
      </c>
      <c r="N218" s="170" t="str">
        <f>IFERROR(VLOOKUP(tab_MP[[#This Row],[mp_gegenstand]],tab_GEGENSTAND[],4,FALSE),"")</f>
        <v/>
      </c>
      <c r="O218" s="171" t="str">
        <f>IF(tab_MP[[#This Row],[ID_geg]]=1,"tab_System[Kategorie]",IF(tab_MP[[#This Row],[ID_geg]]=2,"tab_Werkzeug[Kategorie]",IF(tab_MP[[#This Row],[ID_geg]]=3,"tab_Dienst[Kategorie]",IF(tab_MP[[#This Row],[ID_geg]]=4,"tab_WuP[Kategorie]",""))))</f>
        <v/>
      </c>
      <c r="P21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8" s="171" t="str">
        <f>IF(AND(tab_MP[[#This Row],[ID_geg]]=1,tab_MP[[#This Row],[ID_kat]]=1),"tab_Serverkomponenten[Subkategorie]",IF(AND(tab_MP[[#This Row],[ID_geg]]=1,tab_MP[[#This Row],[ID_kat]]=4),"tab_Projektraum[Subkategorie]",""))</f>
        <v/>
      </c>
      <c r="R218" s="171" t="str">
        <f>IFERROR(IF(AND(tab_MP[[#This Row],[ID_geg]]=1,tab_MP[[#This Row],[ID_kat]]=1),VLOOKUP(tab_MP[[#This Row],[mp_subkategorie]],tab_Serverkomponenten[],2,FALSE),IF(AND(tab_MP[[#This Row],[ID_geg]]=1,tab_MP[[#This Row],[ID_kat]]=4),VLOOKUP(tab_MP[[#This Row],[mp_subkategorie]],tab_Projektraum[],2,FALSE),"")),0)</f>
        <v/>
      </c>
      <c r="S218" s="158" t="str">
        <f>IFERROR(VLOOKUP(tab_MP[[#This Row],[mp_ort]],tab_ORT[],2,FALSE),"")</f>
        <v/>
      </c>
      <c r="T218" s="158">
        <f>COUNTIFS($S$3:$S218,$S218,$S$3:$S218,"&gt;0")</f>
        <v>0</v>
      </c>
      <c r="U218" s="159">
        <f>COUNTIFS(tab_MP[ID_ort],tab_MP[[#This Row],[ID_ort]],tab_MP[ID_ort],"&gt;0")</f>
        <v>0</v>
      </c>
    </row>
    <row r="219" spans="1:21" ht="64.2" hidden="1" customHeight="1" x14ac:dyDescent="0.3">
      <c r="A219" s="90">
        <f t="shared" si="4"/>
        <v>217</v>
      </c>
      <c r="B219" s="201"/>
      <c r="C219" s="202"/>
      <c r="D219" s="202"/>
      <c r="E219" s="202"/>
      <c r="F219" s="203"/>
      <c r="G219" s="180"/>
      <c r="H219" s="208"/>
      <c r="I219" s="209"/>
      <c r="J219" s="103"/>
      <c r="K219" s="104" t="str">
        <f>IF(tab_MP[[#This Row],[prf_mp_janein]]="ja",tab_MP[[#This Row],[mp_zuw]],IF(tab_MP[[#This Row],[prf_mp_janein]]="nein",0,IF(tab_MP[[#This Row],[prf_mp_janein]]="teilweise",-1,"")))</f>
        <v/>
      </c>
      <c r="L219" s="110"/>
      <c r="M219" s="109" t="b">
        <f>AND(OR(tab_MP[[#This Row],[mp_zuw]]="",AND(tab_MP[[#This Row],[mp_zuw]]&lt;&gt;"",tab_MP[[#This Row],[prf_mp_janein]]&lt;&gt;"")),tab_MP[[#This Row],[prf_mp_ges]]&lt;&gt;-1)</f>
        <v>1</v>
      </c>
      <c r="N219" s="170" t="str">
        <f>IFERROR(VLOOKUP(tab_MP[[#This Row],[mp_gegenstand]],tab_GEGENSTAND[],4,FALSE),"")</f>
        <v/>
      </c>
      <c r="O219" s="171" t="str">
        <f>IF(tab_MP[[#This Row],[ID_geg]]=1,"tab_System[Kategorie]",IF(tab_MP[[#This Row],[ID_geg]]=2,"tab_Werkzeug[Kategorie]",IF(tab_MP[[#This Row],[ID_geg]]=3,"tab_Dienst[Kategorie]",IF(tab_MP[[#This Row],[ID_geg]]=4,"tab_WuP[Kategorie]",""))))</f>
        <v/>
      </c>
      <c r="P21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19" s="171" t="str">
        <f>IF(AND(tab_MP[[#This Row],[ID_geg]]=1,tab_MP[[#This Row],[ID_kat]]=1),"tab_Serverkomponenten[Subkategorie]",IF(AND(tab_MP[[#This Row],[ID_geg]]=1,tab_MP[[#This Row],[ID_kat]]=4),"tab_Projektraum[Subkategorie]",""))</f>
        <v/>
      </c>
      <c r="R219" s="171" t="str">
        <f>IFERROR(IF(AND(tab_MP[[#This Row],[ID_geg]]=1,tab_MP[[#This Row],[ID_kat]]=1),VLOOKUP(tab_MP[[#This Row],[mp_subkategorie]],tab_Serverkomponenten[],2,FALSE),IF(AND(tab_MP[[#This Row],[ID_geg]]=1,tab_MP[[#This Row],[ID_kat]]=4),VLOOKUP(tab_MP[[#This Row],[mp_subkategorie]],tab_Projektraum[],2,FALSE),"")),0)</f>
        <v/>
      </c>
      <c r="S219" s="158" t="str">
        <f>IFERROR(VLOOKUP(tab_MP[[#This Row],[mp_ort]],tab_ORT[],2,FALSE),"")</f>
        <v/>
      </c>
      <c r="T219" s="158">
        <f>COUNTIFS($S$3:$S219,$S219,$S$3:$S219,"&gt;0")</f>
        <v>0</v>
      </c>
      <c r="U219" s="159">
        <f>COUNTIFS(tab_MP[ID_ort],tab_MP[[#This Row],[ID_ort]],tab_MP[ID_ort],"&gt;0")</f>
        <v>0</v>
      </c>
    </row>
    <row r="220" spans="1:21" ht="64.2" hidden="1" customHeight="1" x14ac:dyDescent="0.3">
      <c r="A220" s="90">
        <f t="shared" si="4"/>
        <v>218</v>
      </c>
      <c r="B220" s="201"/>
      <c r="C220" s="202"/>
      <c r="D220" s="202"/>
      <c r="E220" s="202"/>
      <c r="F220" s="203"/>
      <c r="G220" s="180"/>
      <c r="H220" s="208"/>
      <c r="I220" s="209"/>
      <c r="J220" s="106"/>
      <c r="K220" s="107" t="str">
        <f>IF(tab_MP[[#This Row],[prf_mp_janein]]="ja",tab_MP[[#This Row],[mp_zuw]],IF(tab_MP[[#This Row],[prf_mp_janein]]="nein",0,IF(tab_MP[[#This Row],[prf_mp_janein]]="teilweise",-1,"")))</f>
        <v/>
      </c>
      <c r="L220" s="110"/>
      <c r="M220" s="108" t="b">
        <f>AND(OR(tab_MP[[#This Row],[mp_zuw]]="",AND(tab_MP[[#This Row],[mp_zuw]]&lt;&gt;"",tab_MP[[#This Row],[prf_mp_janein]]&lt;&gt;"")),tab_MP[[#This Row],[prf_mp_ges]]&lt;&gt;-1)</f>
        <v>1</v>
      </c>
      <c r="N220" s="170" t="str">
        <f>IFERROR(VLOOKUP(tab_MP[[#This Row],[mp_gegenstand]],tab_GEGENSTAND[],4,FALSE),"")</f>
        <v/>
      </c>
      <c r="O220" s="171" t="str">
        <f>IF(tab_MP[[#This Row],[ID_geg]]=1,"tab_System[Kategorie]",IF(tab_MP[[#This Row],[ID_geg]]=2,"tab_Werkzeug[Kategorie]",IF(tab_MP[[#This Row],[ID_geg]]=3,"tab_Dienst[Kategorie]",IF(tab_MP[[#This Row],[ID_geg]]=4,"tab_WuP[Kategorie]",""))))</f>
        <v/>
      </c>
      <c r="P22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0" s="171" t="str">
        <f>IF(AND(tab_MP[[#This Row],[ID_geg]]=1,tab_MP[[#This Row],[ID_kat]]=1),"tab_Serverkomponenten[Subkategorie]",IF(AND(tab_MP[[#This Row],[ID_geg]]=1,tab_MP[[#This Row],[ID_kat]]=4),"tab_Projektraum[Subkategorie]",""))</f>
        <v/>
      </c>
      <c r="R220" s="171" t="str">
        <f>IFERROR(IF(AND(tab_MP[[#This Row],[ID_geg]]=1,tab_MP[[#This Row],[ID_kat]]=1),VLOOKUP(tab_MP[[#This Row],[mp_subkategorie]],tab_Serverkomponenten[],2,FALSE),IF(AND(tab_MP[[#This Row],[ID_geg]]=1,tab_MP[[#This Row],[ID_kat]]=4),VLOOKUP(tab_MP[[#This Row],[mp_subkategorie]],tab_Projektraum[],2,FALSE),"")),0)</f>
        <v/>
      </c>
      <c r="S220" s="158" t="str">
        <f>IFERROR(VLOOKUP(tab_MP[[#This Row],[mp_ort]],tab_ORT[],2,FALSE),"")</f>
        <v/>
      </c>
      <c r="T220" s="158">
        <f>COUNTIFS($S$3:$S220,$S220,$S$3:$S220,"&gt;0")</f>
        <v>0</v>
      </c>
      <c r="U220" s="159">
        <f>COUNTIFS(tab_MP[ID_ort],tab_MP[[#This Row],[ID_ort]],tab_MP[ID_ort],"&gt;0")</f>
        <v>0</v>
      </c>
    </row>
    <row r="221" spans="1:21" ht="64.2" hidden="1" customHeight="1" x14ac:dyDescent="0.3">
      <c r="A221" s="90">
        <f t="shared" si="4"/>
        <v>219</v>
      </c>
      <c r="B221" s="201"/>
      <c r="C221" s="202"/>
      <c r="D221" s="202"/>
      <c r="E221" s="202"/>
      <c r="F221" s="203"/>
      <c r="G221" s="180"/>
      <c r="H221" s="208"/>
      <c r="I221" s="209"/>
      <c r="J221" s="103"/>
      <c r="K221" s="104" t="str">
        <f>IF(tab_MP[[#This Row],[prf_mp_janein]]="ja",tab_MP[[#This Row],[mp_zuw]],IF(tab_MP[[#This Row],[prf_mp_janein]]="nein",0,IF(tab_MP[[#This Row],[prf_mp_janein]]="teilweise",-1,"")))</f>
        <v/>
      </c>
      <c r="L221" s="110"/>
      <c r="M221" s="109" t="b">
        <f>AND(OR(tab_MP[[#This Row],[mp_zuw]]="",AND(tab_MP[[#This Row],[mp_zuw]]&lt;&gt;"",tab_MP[[#This Row],[prf_mp_janein]]&lt;&gt;"")),tab_MP[[#This Row],[prf_mp_ges]]&lt;&gt;-1)</f>
        <v>1</v>
      </c>
      <c r="N221" s="170" t="str">
        <f>IFERROR(VLOOKUP(tab_MP[[#This Row],[mp_gegenstand]],tab_GEGENSTAND[],4,FALSE),"")</f>
        <v/>
      </c>
      <c r="O221" s="171" t="str">
        <f>IF(tab_MP[[#This Row],[ID_geg]]=1,"tab_System[Kategorie]",IF(tab_MP[[#This Row],[ID_geg]]=2,"tab_Werkzeug[Kategorie]",IF(tab_MP[[#This Row],[ID_geg]]=3,"tab_Dienst[Kategorie]",IF(tab_MP[[#This Row],[ID_geg]]=4,"tab_WuP[Kategorie]",""))))</f>
        <v/>
      </c>
      <c r="P22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1" s="171" t="str">
        <f>IF(AND(tab_MP[[#This Row],[ID_geg]]=1,tab_MP[[#This Row],[ID_kat]]=1),"tab_Serverkomponenten[Subkategorie]",IF(AND(tab_MP[[#This Row],[ID_geg]]=1,tab_MP[[#This Row],[ID_kat]]=4),"tab_Projektraum[Subkategorie]",""))</f>
        <v/>
      </c>
      <c r="R221" s="171" t="str">
        <f>IFERROR(IF(AND(tab_MP[[#This Row],[ID_geg]]=1,tab_MP[[#This Row],[ID_kat]]=1),VLOOKUP(tab_MP[[#This Row],[mp_subkategorie]],tab_Serverkomponenten[],2,FALSE),IF(AND(tab_MP[[#This Row],[ID_geg]]=1,tab_MP[[#This Row],[ID_kat]]=4),VLOOKUP(tab_MP[[#This Row],[mp_subkategorie]],tab_Projektraum[],2,FALSE),"")),0)</f>
        <v/>
      </c>
      <c r="S221" s="158" t="str">
        <f>IFERROR(VLOOKUP(tab_MP[[#This Row],[mp_ort]],tab_ORT[],2,FALSE),"")</f>
        <v/>
      </c>
      <c r="T221" s="158">
        <f>COUNTIFS($S$3:$S221,$S221,$S$3:$S221,"&gt;0")</f>
        <v>0</v>
      </c>
      <c r="U221" s="159">
        <f>COUNTIFS(tab_MP[ID_ort],tab_MP[[#This Row],[ID_ort]],tab_MP[ID_ort],"&gt;0")</f>
        <v>0</v>
      </c>
    </row>
    <row r="222" spans="1:21" ht="64.2" hidden="1" customHeight="1" x14ac:dyDescent="0.3">
      <c r="A222" s="90">
        <f t="shared" si="4"/>
        <v>220</v>
      </c>
      <c r="B222" s="201"/>
      <c r="C222" s="202"/>
      <c r="D222" s="202"/>
      <c r="E222" s="202"/>
      <c r="F222" s="203"/>
      <c r="G222" s="180"/>
      <c r="H222" s="208"/>
      <c r="I222" s="209"/>
      <c r="J222" s="106"/>
      <c r="K222" s="107" t="str">
        <f>IF(tab_MP[[#This Row],[prf_mp_janein]]="ja",tab_MP[[#This Row],[mp_zuw]],IF(tab_MP[[#This Row],[prf_mp_janein]]="nein",0,IF(tab_MP[[#This Row],[prf_mp_janein]]="teilweise",-1,"")))</f>
        <v/>
      </c>
      <c r="L222" s="110"/>
      <c r="M222" s="108" t="b">
        <f>AND(OR(tab_MP[[#This Row],[mp_zuw]]="",AND(tab_MP[[#This Row],[mp_zuw]]&lt;&gt;"",tab_MP[[#This Row],[prf_mp_janein]]&lt;&gt;"")),tab_MP[[#This Row],[prf_mp_ges]]&lt;&gt;-1)</f>
        <v>1</v>
      </c>
      <c r="N222" s="170" t="str">
        <f>IFERROR(VLOOKUP(tab_MP[[#This Row],[mp_gegenstand]],tab_GEGENSTAND[],4,FALSE),"")</f>
        <v/>
      </c>
      <c r="O222" s="171" t="str">
        <f>IF(tab_MP[[#This Row],[ID_geg]]=1,"tab_System[Kategorie]",IF(tab_MP[[#This Row],[ID_geg]]=2,"tab_Werkzeug[Kategorie]",IF(tab_MP[[#This Row],[ID_geg]]=3,"tab_Dienst[Kategorie]",IF(tab_MP[[#This Row],[ID_geg]]=4,"tab_WuP[Kategorie]",""))))</f>
        <v/>
      </c>
      <c r="P22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2" s="171" t="str">
        <f>IF(AND(tab_MP[[#This Row],[ID_geg]]=1,tab_MP[[#This Row],[ID_kat]]=1),"tab_Serverkomponenten[Subkategorie]",IF(AND(tab_MP[[#This Row],[ID_geg]]=1,tab_MP[[#This Row],[ID_kat]]=4),"tab_Projektraum[Subkategorie]",""))</f>
        <v/>
      </c>
      <c r="R222" s="171" t="str">
        <f>IFERROR(IF(AND(tab_MP[[#This Row],[ID_geg]]=1,tab_MP[[#This Row],[ID_kat]]=1),VLOOKUP(tab_MP[[#This Row],[mp_subkategorie]],tab_Serverkomponenten[],2,FALSE),IF(AND(tab_MP[[#This Row],[ID_geg]]=1,tab_MP[[#This Row],[ID_kat]]=4),VLOOKUP(tab_MP[[#This Row],[mp_subkategorie]],tab_Projektraum[],2,FALSE),"")),0)</f>
        <v/>
      </c>
      <c r="S222" s="158" t="str">
        <f>IFERROR(VLOOKUP(tab_MP[[#This Row],[mp_ort]],tab_ORT[],2,FALSE),"")</f>
        <v/>
      </c>
      <c r="T222" s="158">
        <f>COUNTIFS($S$3:$S222,$S222,$S$3:$S222,"&gt;0")</f>
        <v>0</v>
      </c>
      <c r="U222" s="159">
        <f>COUNTIFS(tab_MP[ID_ort],tab_MP[[#This Row],[ID_ort]],tab_MP[ID_ort],"&gt;0")</f>
        <v>0</v>
      </c>
    </row>
    <row r="223" spans="1:21" ht="64.2" hidden="1" customHeight="1" x14ac:dyDescent="0.3">
      <c r="A223" s="90">
        <f t="shared" si="4"/>
        <v>221</v>
      </c>
      <c r="B223" s="201"/>
      <c r="C223" s="202"/>
      <c r="D223" s="202"/>
      <c r="E223" s="202"/>
      <c r="F223" s="203"/>
      <c r="G223" s="180"/>
      <c r="H223" s="208"/>
      <c r="I223" s="209"/>
      <c r="J223" s="103"/>
      <c r="K223" s="104" t="str">
        <f>IF(tab_MP[[#This Row],[prf_mp_janein]]="ja",tab_MP[[#This Row],[mp_zuw]],IF(tab_MP[[#This Row],[prf_mp_janein]]="nein",0,IF(tab_MP[[#This Row],[prf_mp_janein]]="teilweise",-1,"")))</f>
        <v/>
      </c>
      <c r="L223" s="110"/>
      <c r="M223" s="109" t="b">
        <f>AND(OR(tab_MP[[#This Row],[mp_zuw]]="",AND(tab_MP[[#This Row],[mp_zuw]]&lt;&gt;"",tab_MP[[#This Row],[prf_mp_janein]]&lt;&gt;"")),tab_MP[[#This Row],[prf_mp_ges]]&lt;&gt;-1)</f>
        <v>1</v>
      </c>
      <c r="N223" s="170" t="str">
        <f>IFERROR(VLOOKUP(tab_MP[[#This Row],[mp_gegenstand]],tab_GEGENSTAND[],4,FALSE),"")</f>
        <v/>
      </c>
      <c r="O223" s="171" t="str">
        <f>IF(tab_MP[[#This Row],[ID_geg]]=1,"tab_System[Kategorie]",IF(tab_MP[[#This Row],[ID_geg]]=2,"tab_Werkzeug[Kategorie]",IF(tab_MP[[#This Row],[ID_geg]]=3,"tab_Dienst[Kategorie]",IF(tab_MP[[#This Row],[ID_geg]]=4,"tab_WuP[Kategorie]",""))))</f>
        <v/>
      </c>
      <c r="P22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3" s="171" t="str">
        <f>IF(AND(tab_MP[[#This Row],[ID_geg]]=1,tab_MP[[#This Row],[ID_kat]]=1),"tab_Serverkomponenten[Subkategorie]",IF(AND(tab_MP[[#This Row],[ID_geg]]=1,tab_MP[[#This Row],[ID_kat]]=4),"tab_Projektraum[Subkategorie]",""))</f>
        <v/>
      </c>
      <c r="R223" s="171" t="str">
        <f>IFERROR(IF(AND(tab_MP[[#This Row],[ID_geg]]=1,tab_MP[[#This Row],[ID_kat]]=1),VLOOKUP(tab_MP[[#This Row],[mp_subkategorie]],tab_Serverkomponenten[],2,FALSE),IF(AND(tab_MP[[#This Row],[ID_geg]]=1,tab_MP[[#This Row],[ID_kat]]=4),VLOOKUP(tab_MP[[#This Row],[mp_subkategorie]],tab_Projektraum[],2,FALSE),"")),0)</f>
        <v/>
      </c>
      <c r="S223" s="158" t="str">
        <f>IFERROR(VLOOKUP(tab_MP[[#This Row],[mp_ort]],tab_ORT[],2,FALSE),"")</f>
        <v/>
      </c>
      <c r="T223" s="158">
        <f>COUNTIFS($S$3:$S223,$S223,$S$3:$S223,"&gt;0")</f>
        <v>0</v>
      </c>
      <c r="U223" s="159">
        <f>COUNTIFS(tab_MP[ID_ort],tab_MP[[#This Row],[ID_ort]],tab_MP[ID_ort],"&gt;0")</f>
        <v>0</v>
      </c>
    </row>
    <row r="224" spans="1:21" ht="64.2" hidden="1" customHeight="1" x14ac:dyDescent="0.3">
      <c r="A224" s="90">
        <f t="shared" si="4"/>
        <v>222</v>
      </c>
      <c r="B224" s="201"/>
      <c r="C224" s="202"/>
      <c r="D224" s="202"/>
      <c r="E224" s="202"/>
      <c r="F224" s="203"/>
      <c r="G224" s="180"/>
      <c r="H224" s="208"/>
      <c r="I224" s="209"/>
      <c r="J224" s="106"/>
      <c r="K224" s="107" t="str">
        <f>IF(tab_MP[[#This Row],[prf_mp_janein]]="ja",tab_MP[[#This Row],[mp_zuw]],IF(tab_MP[[#This Row],[prf_mp_janein]]="nein",0,IF(tab_MP[[#This Row],[prf_mp_janein]]="teilweise",-1,"")))</f>
        <v/>
      </c>
      <c r="L224" s="110"/>
      <c r="M224" s="108" t="b">
        <f>AND(OR(tab_MP[[#This Row],[mp_zuw]]="",AND(tab_MP[[#This Row],[mp_zuw]]&lt;&gt;"",tab_MP[[#This Row],[prf_mp_janein]]&lt;&gt;"")),tab_MP[[#This Row],[prf_mp_ges]]&lt;&gt;-1)</f>
        <v>1</v>
      </c>
      <c r="N224" s="170" t="str">
        <f>IFERROR(VLOOKUP(tab_MP[[#This Row],[mp_gegenstand]],tab_GEGENSTAND[],4,FALSE),"")</f>
        <v/>
      </c>
      <c r="O224" s="171" t="str">
        <f>IF(tab_MP[[#This Row],[ID_geg]]=1,"tab_System[Kategorie]",IF(tab_MP[[#This Row],[ID_geg]]=2,"tab_Werkzeug[Kategorie]",IF(tab_MP[[#This Row],[ID_geg]]=3,"tab_Dienst[Kategorie]",IF(tab_MP[[#This Row],[ID_geg]]=4,"tab_WuP[Kategorie]",""))))</f>
        <v/>
      </c>
      <c r="P22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4" s="171" t="str">
        <f>IF(AND(tab_MP[[#This Row],[ID_geg]]=1,tab_MP[[#This Row],[ID_kat]]=1),"tab_Serverkomponenten[Subkategorie]",IF(AND(tab_MP[[#This Row],[ID_geg]]=1,tab_MP[[#This Row],[ID_kat]]=4),"tab_Projektraum[Subkategorie]",""))</f>
        <v/>
      </c>
      <c r="R224" s="171" t="str">
        <f>IFERROR(IF(AND(tab_MP[[#This Row],[ID_geg]]=1,tab_MP[[#This Row],[ID_kat]]=1),VLOOKUP(tab_MP[[#This Row],[mp_subkategorie]],tab_Serverkomponenten[],2,FALSE),IF(AND(tab_MP[[#This Row],[ID_geg]]=1,tab_MP[[#This Row],[ID_kat]]=4),VLOOKUP(tab_MP[[#This Row],[mp_subkategorie]],tab_Projektraum[],2,FALSE),"")),0)</f>
        <v/>
      </c>
      <c r="S224" s="158" t="str">
        <f>IFERROR(VLOOKUP(tab_MP[[#This Row],[mp_ort]],tab_ORT[],2,FALSE),"")</f>
        <v/>
      </c>
      <c r="T224" s="158">
        <f>COUNTIFS($S$3:$S224,$S224,$S$3:$S224,"&gt;0")</f>
        <v>0</v>
      </c>
      <c r="U224" s="159">
        <f>COUNTIFS(tab_MP[ID_ort],tab_MP[[#This Row],[ID_ort]],tab_MP[ID_ort],"&gt;0")</f>
        <v>0</v>
      </c>
    </row>
    <row r="225" spans="1:21" ht="64.2" hidden="1" customHeight="1" x14ac:dyDescent="0.3">
      <c r="A225" s="90">
        <f t="shared" si="4"/>
        <v>223</v>
      </c>
      <c r="B225" s="201"/>
      <c r="C225" s="202"/>
      <c r="D225" s="202"/>
      <c r="E225" s="202"/>
      <c r="F225" s="203"/>
      <c r="G225" s="180"/>
      <c r="H225" s="208"/>
      <c r="I225" s="209"/>
      <c r="J225" s="103"/>
      <c r="K225" s="104" t="str">
        <f>IF(tab_MP[[#This Row],[prf_mp_janein]]="ja",tab_MP[[#This Row],[mp_zuw]],IF(tab_MP[[#This Row],[prf_mp_janein]]="nein",0,IF(tab_MP[[#This Row],[prf_mp_janein]]="teilweise",-1,"")))</f>
        <v/>
      </c>
      <c r="L225" s="110"/>
      <c r="M225" s="109" t="b">
        <f>AND(OR(tab_MP[[#This Row],[mp_zuw]]="",AND(tab_MP[[#This Row],[mp_zuw]]&lt;&gt;"",tab_MP[[#This Row],[prf_mp_janein]]&lt;&gt;"")),tab_MP[[#This Row],[prf_mp_ges]]&lt;&gt;-1)</f>
        <v>1</v>
      </c>
      <c r="N225" s="170" t="str">
        <f>IFERROR(VLOOKUP(tab_MP[[#This Row],[mp_gegenstand]],tab_GEGENSTAND[],4,FALSE),"")</f>
        <v/>
      </c>
      <c r="O225" s="171" t="str">
        <f>IF(tab_MP[[#This Row],[ID_geg]]=1,"tab_System[Kategorie]",IF(tab_MP[[#This Row],[ID_geg]]=2,"tab_Werkzeug[Kategorie]",IF(tab_MP[[#This Row],[ID_geg]]=3,"tab_Dienst[Kategorie]",IF(tab_MP[[#This Row],[ID_geg]]=4,"tab_WuP[Kategorie]",""))))</f>
        <v/>
      </c>
      <c r="P22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5" s="171" t="str">
        <f>IF(AND(tab_MP[[#This Row],[ID_geg]]=1,tab_MP[[#This Row],[ID_kat]]=1),"tab_Serverkomponenten[Subkategorie]",IF(AND(tab_MP[[#This Row],[ID_geg]]=1,tab_MP[[#This Row],[ID_kat]]=4),"tab_Projektraum[Subkategorie]",""))</f>
        <v/>
      </c>
      <c r="R225" s="171" t="str">
        <f>IFERROR(IF(AND(tab_MP[[#This Row],[ID_geg]]=1,tab_MP[[#This Row],[ID_kat]]=1),VLOOKUP(tab_MP[[#This Row],[mp_subkategorie]],tab_Serverkomponenten[],2,FALSE),IF(AND(tab_MP[[#This Row],[ID_geg]]=1,tab_MP[[#This Row],[ID_kat]]=4),VLOOKUP(tab_MP[[#This Row],[mp_subkategorie]],tab_Projektraum[],2,FALSE),"")),0)</f>
        <v/>
      </c>
      <c r="S225" s="158" t="str">
        <f>IFERROR(VLOOKUP(tab_MP[[#This Row],[mp_ort]],tab_ORT[],2,FALSE),"")</f>
        <v/>
      </c>
      <c r="T225" s="158">
        <f>COUNTIFS($S$3:$S225,$S225,$S$3:$S225,"&gt;0")</f>
        <v>0</v>
      </c>
      <c r="U225" s="159">
        <f>COUNTIFS(tab_MP[ID_ort],tab_MP[[#This Row],[ID_ort]],tab_MP[ID_ort],"&gt;0")</f>
        <v>0</v>
      </c>
    </row>
    <row r="226" spans="1:21" ht="64.2" hidden="1" customHeight="1" x14ac:dyDescent="0.3">
      <c r="A226" s="90">
        <f t="shared" si="4"/>
        <v>224</v>
      </c>
      <c r="B226" s="201"/>
      <c r="C226" s="202"/>
      <c r="D226" s="202"/>
      <c r="E226" s="202"/>
      <c r="F226" s="203"/>
      <c r="G226" s="180"/>
      <c r="H226" s="208"/>
      <c r="I226" s="209"/>
      <c r="J226" s="106"/>
      <c r="K226" s="107" t="str">
        <f>IF(tab_MP[[#This Row],[prf_mp_janein]]="ja",tab_MP[[#This Row],[mp_zuw]],IF(tab_MP[[#This Row],[prf_mp_janein]]="nein",0,IF(tab_MP[[#This Row],[prf_mp_janein]]="teilweise",-1,"")))</f>
        <v/>
      </c>
      <c r="L226" s="110"/>
      <c r="M226" s="108" t="b">
        <f>AND(OR(tab_MP[[#This Row],[mp_zuw]]="",AND(tab_MP[[#This Row],[mp_zuw]]&lt;&gt;"",tab_MP[[#This Row],[prf_mp_janein]]&lt;&gt;"")),tab_MP[[#This Row],[prf_mp_ges]]&lt;&gt;-1)</f>
        <v>1</v>
      </c>
      <c r="N226" s="170" t="str">
        <f>IFERROR(VLOOKUP(tab_MP[[#This Row],[mp_gegenstand]],tab_GEGENSTAND[],4,FALSE),"")</f>
        <v/>
      </c>
      <c r="O226" s="171" t="str">
        <f>IF(tab_MP[[#This Row],[ID_geg]]=1,"tab_System[Kategorie]",IF(tab_MP[[#This Row],[ID_geg]]=2,"tab_Werkzeug[Kategorie]",IF(tab_MP[[#This Row],[ID_geg]]=3,"tab_Dienst[Kategorie]",IF(tab_MP[[#This Row],[ID_geg]]=4,"tab_WuP[Kategorie]",""))))</f>
        <v/>
      </c>
      <c r="P22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6" s="171" t="str">
        <f>IF(AND(tab_MP[[#This Row],[ID_geg]]=1,tab_MP[[#This Row],[ID_kat]]=1),"tab_Serverkomponenten[Subkategorie]",IF(AND(tab_MP[[#This Row],[ID_geg]]=1,tab_MP[[#This Row],[ID_kat]]=4),"tab_Projektraum[Subkategorie]",""))</f>
        <v/>
      </c>
      <c r="R226" s="171" t="str">
        <f>IFERROR(IF(AND(tab_MP[[#This Row],[ID_geg]]=1,tab_MP[[#This Row],[ID_kat]]=1),VLOOKUP(tab_MP[[#This Row],[mp_subkategorie]],tab_Serverkomponenten[],2,FALSE),IF(AND(tab_MP[[#This Row],[ID_geg]]=1,tab_MP[[#This Row],[ID_kat]]=4),VLOOKUP(tab_MP[[#This Row],[mp_subkategorie]],tab_Projektraum[],2,FALSE),"")),0)</f>
        <v/>
      </c>
      <c r="S226" s="158" t="str">
        <f>IFERROR(VLOOKUP(tab_MP[[#This Row],[mp_ort]],tab_ORT[],2,FALSE),"")</f>
        <v/>
      </c>
      <c r="T226" s="158">
        <f>COUNTIFS($S$3:$S226,$S226,$S$3:$S226,"&gt;0")</f>
        <v>0</v>
      </c>
      <c r="U226" s="159">
        <f>COUNTIFS(tab_MP[ID_ort],tab_MP[[#This Row],[ID_ort]],tab_MP[ID_ort],"&gt;0")</f>
        <v>0</v>
      </c>
    </row>
    <row r="227" spans="1:21" ht="64.2" hidden="1" customHeight="1" x14ac:dyDescent="0.3">
      <c r="A227" s="90">
        <f t="shared" si="4"/>
        <v>225</v>
      </c>
      <c r="B227" s="201"/>
      <c r="C227" s="202"/>
      <c r="D227" s="202"/>
      <c r="E227" s="202"/>
      <c r="F227" s="203"/>
      <c r="G227" s="180"/>
      <c r="H227" s="208"/>
      <c r="I227" s="209"/>
      <c r="J227" s="103"/>
      <c r="K227" s="104" t="str">
        <f>IF(tab_MP[[#This Row],[prf_mp_janein]]="ja",tab_MP[[#This Row],[mp_zuw]],IF(tab_MP[[#This Row],[prf_mp_janein]]="nein",0,IF(tab_MP[[#This Row],[prf_mp_janein]]="teilweise",-1,"")))</f>
        <v/>
      </c>
      <c r="L227" s="110"/>
      <c r="M227" s="109" t="b">
        <f>AND(OR(tab_MP[[#This Row],[mp_zuw]]="",AND(tab_MP[[#This Row],[mp_zuw]]&lt;&gt;"",tab_MP[[#This Row],[prf_mp_janein]]&lt;&gt;"")),tab_MP[[#This Row],[prf_mp_ges]]&lt;&gt;-1)</f>
        <v>1</v>
      </c>
      <c r="N227" s="170" t="str">
        <f>IFERROR(VLOOKUP(tab_MP[[#This Row],[mp_gegenstand]],tab_GEGENSTAND[],4,FALSE),"")</f>
        <v/>
      </c>
      <c r="O227" s="171" t="str">
        <f>IF(tab_MP[[#This Row],[ID_geg]]=1,"tab_System[Kategorie]",IF(tab_MP[[#This Row],[ID_geg]]=2,"tab_Werkzeug[Kategorie]",IF(tab_MP[[#This Row],[ID_geg]]=3,"tab_Dienst[Kategorie]",IF(tab_MP[[#This Row],[ID_geg]]=4,"tab_WuP[Kategorie]",""))))</f>
        <v/>
      </c>
      <c r="P22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7" s="171" t="str">
        <f>IF(AND(tab_MP[[#This Row],[ID_geg]]=1,tab_MP[[#This Row],[ID_kat]]=1),"tab_Serverkomponenten[Subkategorie]",IF(AND(tab_MP[[#This Row],[ID_geg]]=1,tab_MP[[#This Row],[ID_kat]]=4),"tab_Projektraum[Subkategorie]",""))</f>
        <v/>
      </c>
      <c r="R227" s="171" t="str">
        <f>IFERROR(IF(AND(tab_MP[[#This Row],[ID_geg]]=1,tab_MP[[#This Row],[ID_kat]]=1),VLOOKUP(tab_MP[[#This Row],[mp_subkategorie]],tab_Serverkomponenten[],2,FALSE),IF(AND(tab_MP[[#This Row],[ID_geg]]=1,tab_MP[[#This Row],[ID_kat]]=4),VLOOKUP(tab_MP[[#This Row],[mp_subkategorie]],tab_Projektraum[],2,FALSE),"")),0)</f>
        <v/>
      </c>
      <c r="S227" s="158" t="str">
        <f>IFERROR(VLOOKUP(tab_MP[[#This Row],[mp_ort]],tab_ORT[],2,FALSE),"")</f>
        <v/>
      </c>
      <c r="T227" s="158">
        <f>COUNTIFS($S$3:$S227,$S227,$S$3:$S227,"&gt;0")</f>
        <v>0</v>
      </c>
      <c r="U227" s="159">
        <f>COUNTIFS(tab_MP[ID_ort],tab_MP[[#This Row],[ID_ort]],tab_MP[ID_ort],"&gt;0")</f>
        <v>0</v>
      </c>
    </row>
    <row r="228" spans="1:21" ht="64.2" hidden="1" customHeight="1" x14ac:dyDescent="0.3">
      <c r="A228" s="90">
        <f t="shared" si="4"/>
        <v>226</v>
      </c>
      <c r="B228" s="201"/>
      <c r="C228" s="202"/>
      <c r="D228" s="202"/>
      <c r="E228" s="202"/>
      <c r="F228" s="203"/>
      <c r="G228" s="180"/>
      <c r="H228" s="208"/>
      <c r="I228" s="209"/>
      <c r="J228" s="106"/>
      <c r="K228" s="107" t="str">
        <f>IF(tab_MP[[#This Row],[prf_mp_janein]]="ja",tab_MP[[#This Row],[mp_zuw]],IF(tab_MP[[#This Row],[prf_mp_janein]]="nein",0,IF(tab_MP[[#This Row],[prf_mp_janein]]="teilweise",-1,"")))</f>
        <v/>
      </c>
      <c r="L228" s="110"/>
      <c r="M228" s="108" t="b">
        <f>AND(OR(tab_MP[[#This Row],[mp_zuw]]="",AND(tab_MP[[#This Row],[mp_zuw]]&lt;&gt;"",tab_MP[[#This Row],[prf_mp_janein]]&lt;&gt;"")),tab_MP[[#This Row],[prf_mp_ges]]&lt;&gt;-1)</f>
        <v>1</v>
      </c>
      <c r="N228" s="170" t="str">
        <f>IFERROR(VLOOKUP(tab_MP[[#This Row],[mp_gegenstand]],tab_GEGENSTAND[],4,FALSE),"")</f>
        <v/>
      </c>
      <c r="O228" s="171" t="str">
        <f>IF(tab_MP[[#This Row],[ID_geg]]=1,"tab_System[Kategorie]",IF(tab_MP[[#This Row],[ID_geg]]=2,"tab_Werkzeug[Kategorie]",IF(tab_MP[[#This Row],[ID_geg]]=3,"tab_Dienst[Kategorie]",IF(tab_MP[[#This Row],[ID_geg]]=4,"tab_WuP[Kategorie]",""))))</f>
        <v/>
      </c>
      <c r="P22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8" s="171" t="str">
        <f>IF(AND(tab_MP[[#This Row],[ID_geg]]=1,tab_MP[[#This Row],[ID_kat]]=1),"tab_Serverkomponenten[Subkategorie]",IF(AND(tab_MP[[#This Row],[ID_geg]]=1,tab_MP[[#This Row],[ID_kat]]=4),"tab_Projektraum[Subkategorie]",""))</f>
        <v/>
      </c>
      <c r="R228" s="171" t="str">
        <f>IFERROR(IF(AND(tab_MP[[#This Row],[ID_geg]]=1,tab_MP[[#This Row],[ID_kat]]=1),VLOOKUP(tab_MP[[#This Row],[mp_subkategorie]],tab_Serverkomponenten[],2,FALSE),IF(AND(tab_MP[[#This Row],[ID_geg]]=1,tab_MP[[#This Row],[ID_kat]]=4),VLOOKUP(tab_MP[[#This Row],[mp_subkategorie]],tab_Projektraum[],2,FALSE),"")),0)</f>
        <v/>
      </c>
      <c r="S228" s="158" t="str">
        <f>IFERROR(VLOOKUP(tab_MP[[#This Row],[mp_ort]],tab_ORT[],2,FALSE),"")</f>
        <v/>
      </c>
      <c r="T228" s="158">
        <f>COUNTIFS($S$3:$S228,$S228,$S$3:$S228,"&gt;0")</f>
        <v>0</v>
      </c>
      <c r="U228" s="159">
        <f>COUNTIFS(tab_MP[ID_ort],tab_MP[[#This Row],[ID_ort]],tab_MP[ID_ort],"&gt;0")</f>
        <v>0</v>
      </c>
    </row>
    <row r="229" spans="1:21" ht="64.2" hidden="1" customHeight="1" x14ac:dyDescent="0.3">
      <c r="A229" s="90">
        <f t="shared" si="4"/>
        <v>227</v>
      </c>
      <c r="B229" s="201"/>
      <c r="C229" s="202"/>
      <c r="D229" s="202"/>
      <c r="E229" s="202"/>
      <c r="F229" s="203"/>
      <c r="G229" s="180"/>
      <c r="H229" s="208"/>
      <c r="I229" s="209"/>
      <c r="J229" s="103"/>
      <c r="K229" s="104" t="str">
        <f>IF(tab_MP[[#This Row],[prf_mp_janein]]="ja",tab_MP[[#This Row],[mp_zuw]],IF(tab_MP[[#This Row],[prf_mp_janein]]="nein",0,IF(tab_MP[[#This Row],[prf_mp_janein]]="teilweise",-1,"")))</f>
        <v/>
      </c>
      <c r="L229" s="110"/>
      <c r="M229" s="109" t="b">
        <f>AND(OR(tab_MP[[#This Row],[mp_zuw]]="",AND(tab_MP[[#This Row],[mp_zuw]]&lt;&gt;"",tab_MP[[#This Row],[prf_mp_janein]]&lt;&gt;"")),tab_MP[[#This Row],[prf_mp_ges]]&lt;&gt;-1)</f>
        <v>1</v>
      </c>
      <c r="N229" s="170" t="str">
        <f>IFERROR(VLOOKUP(tab_MP[[#This Row],[mp_gegenstand]],tab_GEGENSTAND[],4,FALSE),"")</f>
        <v/>
      </c>
      <c r="O229" s="171" t="str">
        <f>IF(tab_MP[[#This Row],[ID_geg]]=1,"tab_System[Kategorie]",IF(tab_MP[[#This Row],[ID_geg]]=2,"tab_Werkzeug[Kategorie]",IF(tab_MP[[#This Row],[ID_geg]]=3,"tab_Dienst[Kategorie]",IF(tab_MP[[#This Row],[ID_geg]]=4,"tab_WuP[Kategorie]",""))))</f>
        <v/>
      </c>
      <c r="P22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29" s="171" t="str">
        <f>IF(AND(tab_MP[[#This Row],[ID_geg]]=1,tab_MP[[#This Row],[ID_kat]]=1),"tab_Serverkomponenten[Subkategorie]",IF(AND(tab_MP[[#This Row],[ID_geg]]=1,tab_MP[[#This Row],[ID_kat]]=4),"tab_Projektraum[Subkategorie]",""))</f>
        <v/>
      </c>
      <c r="R229" s="171" t="str">
        <f>IFERROR(IF(AND(tab_MP[[#This Row],[ID_geg]]=1,tab_MP[[#This Row],[ID_kat]]=1),VLOOKUP(tab_MP[[#This Row],[mp_subkategorie]],tab_Serverkomponenten[],2,FALSE),IF(AND(tab_MP[[#This Row],[ID_geg]]=1,tab_MP[[#This Row],[ID_kat]]=4),VLOOKUP(tab_MP[[#This Row],[mp_subkategorie]],tab_Projektraum[],2,FALSE),"")),0)</f>
        <v/>
      </c>
      <c r="S229" s="158" t="str">
        <f>IFERROR(VLOOKUP(tab_MP[[#This Row],[mp_ort]],tab_ORT[],2,FALSE),"")</f>
        <v/>
      </c>
      <c r="T229" s="158">
        <f>COUNTIFS($S$3:$S229,$S229,$S$3:$S229,"&gt;0")</f>
        <v>0</v>
      </c>
      <c r="U229" s="159">
        <f>COUNTIFS(tab_MP[ID_ort],tab_MP[[#This Row],[ID_ort]],tab_MP[ID_ort],"&gt;0")</f>
        <v>0</v>
      </c>
    </row>
    <row r="230" spans="1:21" ht="64.2" hidden="1" customHeight="1" x14ac:dyDescent="0.3">
      <c r="A230" s="90">
        <f t="shared" si="4"/>
        <v>228</v>
      </c>
      <c r="B230" s="201"/>
      <c r="C230" s="202"/>
      <c r="D230" s="202"/>
      <c r="E230" s="202"/>
      <c r="F230" s="203"/>
      <c r="G230" s="180"/>
      <c r="H230" s="208"/>
      <c r="I230" s="209"/>
      <c r="J230" s="106"/>
      <c r="K230" s="107" t="str">
        <f>IF(tab_MP[[#This Row],[prf_mp_janein]]="ja",tab_MP[[#This Row],[mp_zuw]],IF(tab_MP[[#This Row],[prf_mp_janein]]="nein",0,IF(tab_MP[[#This Row],[prf_mp_janein]]="teilweise",-1,"")))</f>
        <v/>
      </c>
      <c r="L230" s="110"/>
      <c r="M230" s="108" t="b">
        <f>AND(OR(tab_MP[[#This Row],[mp_zuw]]="",AND(tab_MP[[#This Row],[mp_zuw]]&lt;&gt;"",tab_MP[[#This Row],[prf_mp_janein]]&lt;&gt;"")),tab_MP[[#This Row],[prf_mp_ges]]&lt;&gt;-1)</f>
        <v>1</v>
      </c>
      <c r="N230" s="170" t="str">
        <f>IFERROR(VLOOKUP(tab_MP[[#This Row],[mp_gegenstand]],tab_GEGENSTAND[],4,FALSE),"")</f>
        <v/>
      </c>
      <c r="O230" s="171" t="str">
        <f>IF(tab_MP[[#This Row],[ID_geg]]=1,"tab_System[Kategorie]",IF(tab_MP[[#This Row],[ID_geg]]=2,"tab_Werkzeug[Kategorie]",IF(tab_MP[[#This Row],[ID_geg]]=3,"tab_Dienst[Kategorie]",IF(tab_MP[[#This Row],[ID_geg]]=4,"tab_WuP[Kategorie]",""))))</f>
        <v/>
      </c>
      <c r="P23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0" s="171" t="str">
        <f>IF(AND(tab_MP[[#This Row],[ID_geg]]=1,tab_MP[[#This Row],[ID_kat]]=1),"tab_Serverkomponenten[Subkategorie]",IF(AND(tab_MP[[#This Row],[ID_geg]]=1,tab_MP[[#This Row],[ID_kat]]=4),"tab_Projektraum[Subkategorie]",""))</f>
        <v/>
      </c>
      <c r="R230" s="171" t="str">
        <f>IFERROR(IF(AND(tab_MP[[#This Row],[ID_geg]]=1,tab_MP[[#This Row],[ID_kat]]=1),VLOOKUP(tab_MP[[#This Row],[mp_subkategorie]],tab_Serverkomponenten[],2,FALSE),IF(AND(tab_MP[[#This Row],[ID_geg]]=1,tab_MP[[#This Row],[ID_kat]]=4),VLOOKUP(tab_MP[[#This Row],[mp_subkategorie]],tab_Projektraum[],2,FALSE),"")),0)</f>
        <v/>
      </c>
      <c r="S230" s="158" t="str">
        <f>IFERROR(VLOOKUP(tab_MP[[#This Row],[mp_ort]],tab_ORT[],2,FALSE),"")</f>
        <v/>
      </c>
      <c r="T230" s="158">
        <f>COUNTIFS($S$3:$S230,$S230,$S$3:$S230,"&gt;0")</f>
        <v>0</v>
      </c>
      <c r="U230" s="159">
        <f>COUNTIFS(tab_MP[ID_ort],tab_MP[[#This Row],[ID_ort]],tab_MP[ID_ort],"&gt;0")</f>
        <v>0</v>
      </c>
    </row>
    <row r="231" spans="1:21" ht="64.2" hidden="1" customHeight="1" x14ac:dyDescent="0.3">
      <c r="A231" s="90">
        <f t="shared" si="4"/>
        <v>229</v>
      </c>
      <c r="B231" s="201"/>
      <c r="C231" s="202"/>
      <c r="D231" s="202"/>
      <c r="E231" s="202"/>
      <c r="F231" s="203"/>
      <c r="G231" s="180"/>
      <c r="H231" s="208"/>
      <c r="I231" s="209"/>
      <c r="J231" s="103"/>
      <c r="K231" s="104" t="str">
        <f>IF(tab_MP[[#This Row],[prf_mp_janein]]="ja",tab_MP[[#This Row],[mp_zuw]],IF(tab_MP[[#This Row],[prf_mp_janein]]="nein",0,IF(tab_MP[[#This Row],[prf_mp_janein]]="teilweise",-1,"")))</f>
        <v/>
      </c>
      <c r="L231" s="110"/>
      <c r="M231" s="109" t="b">
        <f>AND(OR(tab_MP[[#This Row],[mp_zuw]]="",AND(tab_MP[[#This Row],[mp_zuw]]&lt;&gt;"",tab_MP[[#This Row],[prf_mp_janein]]&lt;&gt;"")),tab_MP[[#This Row],[prf_mp_ges]]&lt;&gt;-1)</f>
        <v>1</v>
      </c>
      <c r="N231" s="170" t="str">
        <f>IFERROR(VLOOKUP(tab_MP[[#This Row],[mp_gegenstand]],tab_GEGENSTAND[],4,FALSE),"")</f>
        <v/>
      </c>
      <c r="O231" s="171" t="str">
        <f>IF(tab_MP[[#This Row],[ID_geg]]=1,"tab_System[Kategorie]",IF(tab_MP[[#This Row],[ID_geg]]=2,"tab_Werkzeug[Kategorie]",IF(tab_MP[[#This Row],[ID_geg]]=3,"tab_Dienst[Kategorie]",IF(tab_MP[[#This Row],[ID_geg]]=4,"tab_WuP[Kategorie]",""))))</f>
        <v/>
      </c>
      <c r="P23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1" s="171" t="str">
        <f>IF(AND(tab_MP[[#This Row],[ID_geg]]=1,tab_MP[[#This Row],[ID_kat]]=1),"tab_Serverkomponenten[Subkategorie]",IF(AND(tab_MP[[#This Row],[ID_geg]]=1,tab_MP[[#This Row],[ID_kat]]=4),"tab_Projektraum[Subkategorie]",""))</f>
        <v/>
      </c>
      <c r="R231" s="171" t="str">
        <f>IFERROR(IF(AND(tab_MP[[#This Row],[ID_geg]]=1,tab_MP[[#This Row],[ID_kat]]=1),VLOOKUP(tab_MP[[#This Row],[mp_subkategorie]],tab_Serverkomponenten[],2,FALSE),IF(AND(tab_MP[[#This Row],[ID_geg]]=1,tab_MP[[#This Row],[ID_kat]]=4),VLOOKUP(tab_MP[[#This Row],[mp_subkategorie]],tab_Projektraum[],2,FALSE),"")),0)</f>
        <v/>
      </c>
      <c r="S231" s="158" t="str">
        <f>IFERROR(VLOOKUP(tab_MP[[#This Row],[mp_ort]],tab_ORT[],2,FALSE),"")</f>
        <v/>
      </c>
      <c r="T231" s="158">
        <f>COUNTIFS($S$3:$S231,$S231,$S$3:$S231,"&gt;0")</f>
        <v>0</v>
      </c>
      <c r="U231" s="159">
        <f>COUNTIFS(tab_MP[ID_ort],tab_MP[[#This Row],[ID_ort]],tab_MP[ID_ort],"&gt;0")</f>
        <v>0</v>
      </c>
    </row>
    <row r="232" spans="1:21" ht="64.2" hidden="1" customHeight="1" x14ac:dyDescent="0.3">
      <c r="A232" s="90">
        <f t="shared" si="4"/>
        <v>230</v>
      </c>
      <c r="B232" s="201"/>
      <c r="C232" s="202"/>
      <c r="D232" s="202"/>
      <c r="E232" s="202"/>
      <c r="F232" s="203"/>
      <c r="G232" s="180"/>
      <c r="H232" s="208"/>
      <c r="I232" s="209"/>
      <c r="J232" s="106"/>
      <c r="K232" s="107" t="str">
        <f>IF(tab_MP[[#This Row],[prf_mp_janein]]="ja",tab_MP[[#This Row],[mp_zuw]],IF(tab_MP[[#This Row],[prf_mp_janein]]="nein",0,IF(tab_MP[[#This Row],[prf_mp_janein]]="teilweise",-1,"")))</f>
        <v/>
      </c>
      <c r="L232" s="110"/>
      <c r="M232" s="108" t="b">
        <f>AND(OR(tab_MP[[#This Row],[mp_zuw]]="",AND(tab_MP[[#This Row],[mp_zuw]]&lt;&gt;"",tab_MP[[#This Row],[prf_mp_janein]]&lt;&gt;"")),tab_MP[[#This Row],[prf_mp_ges]]&lt;&gt;-1)</f>
        <v>1</v>
      </c>
      <c r="N232" s="170" t="str">
        <f>IFERROR(VLOOKUP(tab_MP[[#This Row],[mp_gegenstand]],tab_GEGENSTAND[],4,FALSE),"")</f>
        <v/>
      </c>
      <c r="O232" s="171" t="str">
        <f>IF(tab_MP[[#This Row],[ID_geg]]=1,"tab_System[Kategorie]",IF(tab_MP[[#This Row],[ID_geg]]=2,"tab_Werkzeug[Kategorie]",IF(tab_MP[[#This Row],[ID_geg]]=3,"tab_Dienst[Kategorie]",IF(tab_MP[[#This Row],[ID_geg]]=4,"tab_WuP[Kategorie]",""))))</f>
        <v/>
      </c>
      <c r="P23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2" s="171" t="str">
        <f>IF(AND(tab_MP[[#This Row],[ID_geg]]=1,tab_MP[[#This Row],[ID_kat]]=1),"tab_Serverkomponenten[Subkategorie]",IF(AND(tab_MP[[#This Row],[ID_geg]]=1,tab_MP[[#This Row],[ID_kat]]=4),"tab_Projektraum[Subkategorie]",""))</f>
        <v/>
      </c>
      <c r="R232" s="171" t="str">
        <f>IFERROR(IF(AND(tab_MP[[#This Row],[ID_geg]]=1,tab_MP[[#This Row],[ID_kat]]=1),VLOOKUP(tab_MP[[#This Row],[mp_subkategorie]],tab_Serverkomponenten[],2,FALSE),IF(AND(tab_MP[[#This Row],[ID_geg]]=1,tab_MP[[#This Row],[ID_kat]]=4),VLOOKUP(tab_MP[[#This Row],[mp_subkategorie]],tab_Projektraum[],2,FALSE),"")),0)</f>
        <v/>
      </c>
      <c r="S232" s="158" t="str">
        <f>IFERROR(VLOOKUP(tab_MP[[#This Row],[mp_ort]],tab_ORT[],2,FALSE),"")</f>
        <v/>
      </c>
      <c r="T232" s="158">
        <f>COUNTIFS($S$3:$S232,$S232,$S$3:$S232,"&gt;0")</f>
        <v>0</v>
      </c>
      <c r="U232" s="159">
        <f>COUNTIFS(tab_MP[ID_ort],tab_MP[[#This Row],[ID_ort]],tab_MP[ID_ort],"&gt;0")</f>
        <v>0</v>
      </c>
    </row>
    <row r="233" spans="1:21" ht="64.2" hidden="1" customHeight="1" x14ac:dyDescent="0.3">
      <c r="A233" s="90">
        <f t="shared" si="4"/>
        <v>231</v>
      </c>
      <c r="B233" s="201"/>
      <c r="C233" s="202"/>
      <c r="D233" s="202"/>
      <c r="E233" s="202"/>
      <c r="F233" s="203"/>
      <c r="G233" s="180"/>
      <c r="H233" s="208"/>
      <c r="I233" s="209"/>
      <c r="J233" s="103"/>
      <c r="K233" s="104" t="str">
        <f>IF(tab_MP[[#This Row],[prf_mp_janein]]="ja",tab_MP[[#This Row],[mp_zuw]],IF(tab_MP[[#This Row],[prf_mp_janein]]="nein",0,IF(tab_MP[[#This Row],[prf_mp_janein]]="teilweise",-1,"")))</f>
        <v/>
      </c>
      <c r="L233" s="110"/>
      <c r="M233" s="109" t="b">
        <f>AND(OR(tab_MP[[#This Row],[mp_zuw]]="",AND(tab_MP[[#This Row],[mp_zuw]]&lt;&gt;"",tab_MP[[#This Row],[prf_mp_janein]]&lt;&gt;"")),tab_MP[[#This Row],[prf_mp_ges]]&lt;&gt;-1)</f>
        <v>1</v>
      </c>
      <c r="N233" s="170" t="str">
        <f>IFERROR(VLOOKUP(tab_MP[[#This Row],[mp_gegenstand]],tab_GEGENSTAND[],4,FALSE),"")</f>
        <v/>
      </c>
      <c r="O233" s="171" t="str">
        <f>IF(tab_MP[[#This Row],[ID_geg]]=1,"tab_System[Kategorie]",IF(tab_MP[[#This Row],[ID_geg]]=2,"tab_Werkzeug[Kategorie]",IF(tab_MP[[#This Row],[ID_geg]]=3,"tab_Dienst[Kategorie]",IF(tab_MP[[#This Row],[ID_geg]]=4,"tab_WuP[Kategorie]",""))))</f>
        <v/>
      </c>
      <c r="P23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3" s="171" t="str">
        <f>IF(AND(tab_MP[[#This Row],[ID_geg]]=1,tab_MP[[#This Row],[ID_kat]]=1),"tab_Serverkomponenten[Subkategorie]",IF(AND(tab_MP[[#This Row],[ID_geg]]=1,tab_MP[[#This Row],[ID_kat]]=4),"tab_Projektraum[Subkategorie]",""))</f>
        <v/>
      </c>
      <c r="R233" s="171" t="str">
        <f>IFERROR(IF(AND(tab_MP[[#This Row],[ID_geg]]=1,tab_MP[[#This Row],[ID_kat]]=1),VLOOKUP(tab_MP[[#This Row],[mp_subkategorie]],tab_Serverkomponenten[],2,FALSE),IF(AND(tab_MP[[#This Row],[ID_geg]]=1,tab_MP[[#This Row],[ID_kat]]=4),VLOOKUP(tab_MP[[#This Row],[mp_subkategorie]],tab_Projektraum[],2,FALSE),"")),0)</f>
        <v/>
      </c>
      <c r="S233" s="158" t="str">
        <f>IFERROR(VLOOKUP(tab_MP[[#This Row],[mp_ort]],tab_ORT[],2,FALSE),"")</f>
        <v/>
      </c>
      <c r="T233" s="158">
        <f>COUNTIFS($S$3:$S233,$S233,$S$3:$S233,"&gt;0")</f>
        <v>0</v>
      </c>
      <c r="U233" s="159">
        <f>COUNTIFS(tab_MP[ID_ort],tab_MP[[#This Row],[ID_ort]],tab_MP[ID_ort],"&gt;0")</f>
        <v>0</v>
      </c>
    </row>
    <row r="234" spans="1:21" ht="64.2" hidden="1" customHeight="1" x14ac:dyDescent="0.3">
      <c r="A234" s="90">
        <f t="shared" si="4"/>
        <v>232</v>
      </c>
      <c r="B234" s="201"/>
      <c r="C234" s="202"/>
      <c r="D234" s="202"/>
      <c r="E234" s="202"/>
      <c r="F234" s="203"/>
      <c r="G234" s="180"/>
      <c r="H234" s="208"/>
      <c r="I234" s="209"/>
      <c r="J234" s="106"/>
      <c r="K234" s="107" t="str">
        <f>IF(tab_MP[[#This Row],[prf_mp_janein]]="ja",tab_MP[[#This Row],[mp_zuw]],IF(tab_MP[[#This Row],[prf_mp_janein]]="nein",0,IF(tab_MP[[#This Row],[prf_mp_janein]]="teilweise",-1,"")))</f>
        <v/>
      </c>
      <c r="L234" s="110"/>
      <c r="M234" s="108" t="b">
        <f>AND(OR(tab_MP[[#This Row],[mp_zuw]]="",AND(tab_MP[[#This Row],[mp_zuw]]&lt;&gt;"",tab_MP[[#This Row],[prf_mp_janein]]&lt;&gt;"")),tab_MP[[#This Row],[prf_mp_ges]]&lt;&gt;-1)</f>
        <v>1</v>
      </c>
      <c r="N234" s="170" t="str">
        <f>IFERROR(VLOOKUP(tab_MP[[#This Row],[mp_gegenstand]],tab_GEGENSTAND[],4,FALSE),"")</f>
        <v/>
      </c>
      <c r="O234" s="171" t="str">
        <f>IF(tab_MP[[#This Row],[ID_geg]]=1,"tab_System[Kategorie]",IF(tab_MP[[#This Row],[ID_geg]]=2,"tab_Werkzeug[Kategorie]",IF(tab_MP[[#This Row],[ID_geg]]=3,"tab_Dienst[Kategorie]",IF(tab_MP[[#This Row],[ID_geg]]=4,"tab_WuP[Kategorie]",""))))</f>
        <v/>
      </c>
      <c r="P23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4" s="171" t="str">
        <f>IF(AND(tab_MP[[#This Row],[ID_geg]]=1,tab_MP[[#This Row],[ID_kat]]=1),"tab_Serverkomponenten[Subkategorie]",IF(AND(tab_MP[[#This Row],[ID_geg]]=1,tab_MP[[#This Row],[ID_kat]]=4),"tab_Projektraum[Subkategorie]",""))</f>
        <v/>
      </c>
      <c r="R234" s="171" t="str">
        <f>IFERROR(IF(AND(tab_MP[[#This Row],[ID_geg]]=1,tab_MP[[#This Row],[ID_kat]]=1),VLOOKUP(tab_MP[[#This Row],[mp_subkategorie]],tab_Serverkomponenten[],2,FALSE),IF(AND(tab_MP[[#This Row],[ID_geg]]=1,tab_MP[[#This Row],[ID_kat]]=4),VLOOKUP(tab_MP[[#This Row],[mp_subkategorie]],tab_Projektraum[],2,FALSE),"")),0)</f>
        <v/>
      </c>
      <c r="S234" s="158" t="str">
        <f>IFERROR(VLOOKUP(tab_MP[[#This Row],[mp_ort]],tab_ORT[],2,FALSE),"")</f>
        <v/>
      </c>
      <c r="T234" s="158">
        <f>COUNTIFS($S$3:$S234,$S234,$S$3:$S234,"&gt;0")</f>
        <v>0</v>
      </c>
      <c r="U234" s="159">
        <f>COUNTIFS(tab_MP[ID_ort],tab_MP[[#This Row],[ID_ort]],tab_MP[ID_ort],"&gt;0")</f>
        <v>0</v>
      </c>
    </row>
    <row r="235" spans="1:21" ht="64.2" hidden="1" customHeight="1" x14ac:dyDescent="0.3">
      <c r="A235" s="90">
        <f t="shared" si="4"/>
        <v>233</v>
      </c>
      <c r="B235" s="201"/>
      <c r="C235" s="202"/>
      <c r="D235" s="202"/>
      <c r="E235" s="202"/>
      <c r="F235" s="203"/>
      <c r="G235" s="180"/>
      <c r="H235" s="208"/>
      <c r="I235" s="209"/>
      <c r="J235" s="103"/>
      <c r="K235" s="104" t="str">
        <f>IF(tab_MP[[#This Row],[prf_mp_janein]]="ja",tab_MP[[#This Row],[mp_zuw]],IF(tab_MP[[#This Row],[prf_mp_janein]]="nein",0,IF(tab_MP[[#This Row],[prf_mp_janein]]="teilweise",-1,"")))</f>
        <v/>
      </c>
      <c r="L235" s="110"/>
      <c r="M235" s="109" t="b">
        <f>AND(OR(tab_MP[[#This Row],[mp_zuw]]="",AND(tab_MP[[#This Row],[mp_zuw]]&lt;&gt;"",tab_MP[[#This Row],[prf_mp_janein]]&lt;&gt;"")),tab_MP[[#This Row],[prf_mp_ges]]&lt;&gt;-1)</f>
        <v>1</v>
      </c>
      <c r="N235" s="170" t="str">
        <f>IFERROR(VLOOKUP(tab_MP[[#This Row],[mp_gegenstand]],tab_GEGENSTAND[],4,FALSE),"")</f>
        <v/>
      </c>
      <c r="O235" s="171" t="str">
        <f>IF(tab_MP[[#This Row],[ID_geg]]=1,"tab_System[Kategorie]",IF(tab_MP[[#This Row],[ID_geg]]=2,"tab_Werkzeug[Kategorie]",IF(tab_MP[[#This Row],[ID_geg]]=3,"tab_Dienst[Kategorie]",IF(tab_MP[[#This Row],[ID_geg]]=4,"tab_WuP[Kategorie]",""))))</f>
        <v/>
      </c>
      <c r="P23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5" s="171" t="str">
        <f>IF(AND(tab_MP[[#This Row],[ID_geg]]=1,tab_MP[[#This Row],[ID_kat]]=1),"tab_Serverkomponenten[Subkategorie]",IF(AND(tab_MP[[#This Row],[ID_geg]]=1,tab_MP[[#This Row],[ID_kat]]=4),"tab_Projektraum[Subkategorie]",""))</f>
        <v/>
      </c>
      <c r="R235" s="171" t="str">
        <f>IFERROR(IF(AND(tab_MP[[#This Row],[ID_geg]]=1,tab_MP[[#This Row],[ID_kat]]=1),VLOOKUP(tab_MP[[#This Row],[mp_subkategorie]],tab_Serverkomponenten[],2,FALSE),IF(AND(tab_MP[[#This Row],[ID_geg]]=1,tab_MP[[#This Row],[ID_kat]]=4),VLOOKUP(tab_MP[[#This Row],[mp_subkategorie]],tab_Projektraum[],2,FALSE),"")),0)</f>
        <v/>
      </c>
      <c r="S235" s="158" t="str">
        <f>IFERROR(VLOOKUP(tab_MP[[#This Row],[mp_ort]],tab_ORT[],2,FALSE),"")</f>
        <v/>
      </c>
      <c r="T235" s="158">
        <f>COUNTIFS($S$3:$S235,$S235,$S$3:$S235,"&gt;0")</f>
        <v>0</v>
      </c>
      <c r="U235" s="159">
        <f>COUNTIFS(tab_MP[ID_ort],tab_MP[[#This Row],[ID_ort]],tab_MP[ID_ort],"&gt;0")</f>
        <v>0</v>
      </c>
    </row>
    <row r="236" spans="1:21" ht="64.2" hidden="1" customHeight="1" x14ac:dyDescent="0.3">
      <c r="A236" s="90">
        <f t="shared" si="4"/>
        <v>234</v>
      </c>
      <c r="B236" s="201"/>
      <c r="C236" s="202"/>
      <c r="D236" s="202"/>
      <c r="E236" s="202"/>
      <c r="F236" s="203"/>
      <c r="G236" s="180"/>
      <c r="H236" s="208"/>
      <c r="I236" s="209"/>
      <c r="J236" s="106"/>
      <c r="K236" s="107" t="str">
        <f>IF(tab_MP[[#This Row],[prf_mp_janein]]="ja",tab_MP[[#This Row],[mp_zuw]],IF(tab_MP[[#This Row],[prf_mp_janein]]="nein",0,IF(tab_MP[[#This Row],[prf_mp_janein]]="teilweise",-1,"")))</f>
        <v/>
      </c>
      <c r="L236" s="110"/>
      <c r="M236" s="108" t="b">
        <f>AND(OR(tab_MP[[#This Row],[mp_zuw]]="",AND(tab_MP[[#This Row],[mp_zuw]]&lt;&gt;"",tab_MP[[#This Row],[prf_mp_janein]]&lt;&gt;"")),tab_MP[[#This Row],[prf_mp_ges]]&lt;&gt;-1)</f>
        <v>1</v>
      </c>
      <c r="N236" s="170" t="str">
        <f>IFERROR(VLOOKUP(tab_MP[[#This Row],[mp_gegenstand]],tab_GEGENSTAND[],4,FALSE),"")</f>
        <v/>
      </c>
      <c r="O236" s="171" t="str">
        <f>IF(tab_MP[[#This Row],[ID_geg]]=1,"tab_System[Kategorie]",IF(tab_MP[[#This Row],[ID_geg]]=2,"tab_Werkzeug[Kategorie]",IF(tab_MP[[#This Row],[ID_geg]]=3,"tab_Dienst[Kategorie]",IF(tab_MP[[#This Row],[ID_geg]]=4,"tab_WuP[Kategorie]",""))))</f>
        <v/>
      </c>
      <c r="P23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6" s="171" t="str">
        <f>IF(AND(tab_MP[[#This Row],[ID_geg]]=1,tab_MP[[#This Row],[ID_kat]]=1),"tab_Serverkomponenten[Subkategorie]",IF(AND(tab_MP[[#This Row],[ID_geg]]=1,tab_MP[[#This Row],[ID_kat]]=4),"tab_Projektraum[Subkategorie]",""))</f>
        <v/>
      </c>
      <c r="R236" s="171" t="str">
        <f>IFERROR(IF(AND(tab_MP[[#This Row],[ID_geg]]=1,tab_MP[[#This Row],[ID_kat]]=1),VLOOKUP(tab_MP[[#This Row],[mp_subkategorie]],tab_Serverkomponenten[],2,FALSE),IF(AND(tab_MP[[#This Row],[ID_geg]]=1,tab_MP[[#This Row],[ID_kat]]=4),VLOOKUP(tab_MP[[#This Row],[mp_subkategorie]],tab_Projektraum[],2,FALSE),"")),0)</f>
        <v/>
      </c>
      <c r="S236" s="158" t="str">
        <f>IFERROR(VLOOKUP(tab_MP[[#This Row],[mp_ort]],tab_ORT[],2,FALSE),"")</f>
        <v/>
      </c>
      <c r="T236" s="158">
        <f>COUNTIFS($S$3:$S236,$S236,$S$3:$S236,"&gt;0")</f>
        <v>0</v>
      </c>
      <c r="U236" s="159">
        <f>COUNTIFS(tab_MP[ID_ort],tab_MP[[#This Row],[ID_ort]],tab_MP[ID_ort],"&gt;0")</f>
        <v>0</v>
      </c>
    </row>
    <row r="237" spans="1:21" ht="64.2" hidden="1" customHeight="1" x14ac:dyDescent="0.3">
      <c r="A237" s="90">
        <f t="shared" si="4"/>
        <v>235</v>
      </c>
      <c r="B237" s="201"/>
      <c r="C237" s="202"/>
      <c r="D237" s="202"/>
      <c r="E237" s="202"/>
      <c r="F237" s="203"/>
      <c r="G237" s="180"/>
      <c r="H237" s="208"/>
      <c r="I237" s="209"/>
      <c r="J237" s="103"/>
      <c r="K237" s="104" t="str">
        <f>IF(tab_MP[[#This Row],[prf_mp_janein]]="ja",tab_MP[[#This Row],[mp_zuw]],IF(tab_MP[[#This Row],[prf_mp_janein]]="nein",0,IF(tab_MP[[#This Row],[prf_mp_janein]]="teilweise",-1,"")))</f>
        <v/>
      </c>
      <c r="L237" s="110"/>
      <c r="M237" s="109" t="b">
        <f>AND(OR(tab_MP[[#This Row],[mp_zuw]]="",AND(tab_MP[[#This Row],[mp_zuw]]&lt;&gt;"",tab_MP[[#This Row],[prf_mp_janein]]&lt;&gt;"")),tab_MP[[#This Row],[prf_mp_ges]]&lt;&gt;-1)</f>
        <v>1</v>
      </c>
      <c r="N237" s="170" t="str">
        <f>IFERROR(VLOOKUP(tab_MP[[#This Row],[mp_gegenstand]],tab_GEGENSTAND[],4,FALSE),"")</f>
        <v/>
      </c>
      <c r="O237" s="171" t="str">
        <f>IF(tab_MP[[#This Row],[ID_geg]]=1,"tab_System[Kategorie]",IF(tab_MP[[#This Row],[ID_geg]]=2,"tab_Werkzeug[Kategorie]",IF(tab_MP[[#This Row],[ID_geg]]=3,"tab_Dienst[Kategorie]",IF(tab_MP[[#This Row],[ID_geg]]=4,"tab_WuP[Kategorie]",""))))</f>
        <v/>
      </c>
      <c r="P23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7" s="171" t="str">
        <f>IF(AND(tab_MP[[#This Row],[ID_geg]]=1,tab_MP[[#This Row],[ID_kat]]=1),"tab_Serverkomponenten[Subkategorie]",IF(AND(tab_MP[[#This Row],[ID_geg]]=1,tab_MP[[#This Row],[ID_kat]]=4),"tab_Projektraum[Subkategorie]",""))</f>
        <v/>
      </c>
      <c r="R237" s="171" t="str">
        <f>IFERROR(IF(AND(tab_MP[[#This Row],[ID_geg]]=1,tab_MP[[#This Row],[ID_kat]]=1),VLOOKUP(tab_MP[[#This Row],[mp_subkategorie]],tab_Serverkomponenten[],2,FALSE),IF(AND(tab_MP[[#This Row],[ID_geg]]=1,tab_MP[[#This Row],[ID_kat]]=4),VLOOKUP(tab_MP[[#This Row],[mp_subkategorie]],tab_Projektraum[],2,FALSE),"")),0)</f>
        <v/>
      </c>
      <c r="S237" s="158" t="str">
        <f>IFERROR(VLOOKUP(tab_MP[[#This Row],[mp_ort]],tab_ORT[],2,FALSE),"")</f>
        <v/>
      </c>
      <c r="T237" s="158">
        <f>COUNTIFS($S$3:$S237,$S237,$S$3:$S237,"&gt;0")</f>
        <v>0</v>
      </c>
      <c r="U237" s="159">
        <f>COUNTIFS(tab_MP[ID_ort],tab_MP[[#This Row],[ID_ort]],tab_MP[ID_ort],"&gt;0")</f>
        <v>0</v>
      </c>
    </row>
    <row r="238" spans="1:21" ht="64.2" hidden="1" customHeight="1" x14ac:dyDescent="0.3">
      <c r="A238" s="90">
        <f t="shared" si="4"/>
        <v>236</v>
      </c>
      <c r="B238" s="201"/>
      <c r="C238" s="202"/>
      <c r="D238" s="202"/>
      <c r="E238" s="202"/>
      <c r="F238" s="203"/>
      <c r="G238" s="180"/>
      <c r="H238" s="208"/>
      <c r="I238" s="209"/>
      <c r="J238" s="106"/>
      <c r="K238" s="107" t="str">
        <f>IF(tab_MP[[#This Row],[prf_mp_janein]]="ja",tab_MP[[#This Row],[mp_zuw]],IF(tab_MP[[#This Row],[prf_mp_janein]]="nein",0,IF(tab_MP[[#This Row],[prf_mp_janein]]="teilweise",-1,"")))</f>
        <v/>
      </c>
      <c r="L238" s="110"/>
      <c r="M238" s="108" t="b">
        <f>AND(OR(tab_MP[[#This Row],[mp_zuw]]="",AND(tab_MP[[#This Row],[mp_zuw]]&lt;&gt;"",tab_MP[[#This Row],[prf_mp_janein]]&lt;&gt;"")),tab_MP[[#This Row],[prf_mp_ges]]&lt;&gt;-1)</f>
        <v>1</v>
      </c>
      <c r="N238" s="170" t="str">
        <f>IFERROR(VLOOKUP(tab_MP[[#This Row],[mp_gegenstand]],tab_GEGENSTAND[],4,FALSE),"")</f>
        <v/>
      </c>
      <c r="O238" s="171" t="str">
        <f>IF(tab_MP[[#This Row],[ID_geg]]=1,"tab_System[Kategorie]",IF(tab_MP[[#This Row],[ID_geg]]=2,"tab_Werkzeug[Kategorie]",IF(tab_MP[[#This Row],[ID_geg]]=3,"tab_Dienst[Kategorie]",IF(tab_MP[[#This Row],[ID_geg]]=4,"tab_WuP[Kategorie]",""))))</f>
        <v/>
      </c>
      <c r="P23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8" s="171" t="str">
        <f>IF(AND(tab_MP[[#This Row],[ID_geg]]=1,tab_MP[[#This Row],[ID_kat]]=1),"tab_Serverkomponenten[Subkategorie]",IF(AND(tab_MP[[#This Row],[ID_geg]]=1,tab_MP[[#This Row],[ID_kat]]=4),"tab_Projektraum[Subkategorie]",""))</f>
        <v/>
      </c>
      <c r="R238" s="171" t="str">
        <f>IFERROR(IF(AND(tab_MP[[#This Row],[ID_geg]]=1,tab_MP[[#This Row],[ID_kat]]=1),VLOOKUP(tab_MP[[#This Row],[mp_subkategorie]],tab_Serverkomponenten[],2,FALSE),IF(AND(tab_MP[[#This Row],[ID_geg]]=1,tab_MP[[#This Row],[ID_kat]]=4),VLOOKUP(tab_MP[[#This Row],[mp_subkategorie]],tab_Projektraum[],2,FALSE),"")),0)</f>
        <v/>
      </c>
      <c r="S238" s="158" t="str">
        <f>IFERROR(VLOOKUP(tab_MP[[#This Row],[mp_ort]],tab_ORT[],2,FALSE),"")</f>
        <v/>
      </c>
      <c r="T238" s="158">
        <f>COUNTIFS($S$3:$S238,$S238,$S$3:$S238,"&gt;0")</f>
        <v>0</v>
      </c>
      <c r="U238" s="159">
        <f>COUNTIFS(tab_MP[ID_ort],tab_MP[[#This Row],[ID_ort]],tab_MP[ID_ort],"&gt;0")</f>
        <v>0</v>
      </c>
    </row>
    <row r="239" spans="1:21" ht="64.2" hidden="1" customHeight="1" x14ac:dyDescent="0.3">
      <c r="A239" s="90">
        <f t="shared" si="4"/>
        <v>237</v>
      </c>
      <c r="B239" s="201"/>
      <c r="C239" s="202"/>
      <c r="D239" s="202"/>
      <c r="E239" s="202"/>
      <c r="F239" s="203"/>
      <c r="G239" s="180"/>
      <c r="H239" s="208"/>
      <c r="I239" s="209"/>
      <c r="J239" s="103"/>
      <c r="K239" s="104" t="str">
        <f>IF(tab_MP[[#This Row],[prf_mp_janein]]="ja",tab_MP[[#This Row],[mp_zuw]],IF(tab_MP[[#This Row],[prf_mp_janein]]="nein",0,IF(tab_MP[[#This Row],[prf_mp_janein]]="teilweise",-1,"")))</f>
        <v/>
      </c>
      <c r="L239" s="110"/>
      <c r="M239" s="109" t="b">
        <f>AND(OR(tab_MP[[#This Row],[mp_zuw]]="",AND(tab_MP[[#This Row],[mp_zuw]]&lt;&gt;"",tab_MP[[#This Row],[prf_mp_janein]]&lt;&gt;"")),tab_MP[[#This Row],[prf_mp_ges]]&lt;&gt;-1)</f>
        <v>1</v>
      </c>
      <c r="N239" s="170" t="str">
        <f>IFERROR(VLOOKUP(tab_MP[[#This Row],[mp_gegenstand]],tab_GEGENSTAND[],4,FALSE),"")</f>
        <v/>
      </c>
      <c r="O239" s="171" t="str">
        <f>IF(tab_MP[[#This Row],[ID_geg]]=1,"tab_System[Kategorie]",IF(tab_MP[[#This Row],[ID_geg]]=2,"tab_Werkzeug[Kategorie]",IF(tab_MP[[#This Row],[ID_geg]]=3,"tab_Dienst[Kategorie]",IF(tab_MP[[#This Row],[ID_geg]]=4,"tab_WuP[Kategorie]",""))))</f>
        <v/>
      </c>
      <c r="P23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39" s="171" t="str">
        <f>IF(AND(tab_MP[[#This Row],[ID_geg]]=1,tab_MP[[#This Row],[ID_kat]]=1),"tab_Serverkomponenten[Subkategorie]",IF(AND(tab_MP[[#This Row],[ID_geg]]=1,tab_MP[[#This Row],[ID_kat]]=4),"tab_Projektraum[Subkategorie]",""))</f>
        <v/>
      </c>
      <c r="R239" s="171" t="str">
        <f>IFERROR(IF(AND(tab_MP[[#This Row],[ID_geg]]=1,tab_MP[[#This Row],[ID_kat]]=1),VLOOKUP(tab_MP[[#This Row],[mp_subkategorie]],tab_Serverkomponenten[],2,FALSE),IF(AND(tab_MP[[#This Row],[ID_geg]]=1,tab_MP[[#This Row],[ID_kat]]=4),VLOOKUP(tab_MP[[#This Row],[mp_subkategorie]],tab_Projektraum[],2,FALSE),"")),0)</f>
        <v/>
      </c>
      <c r="S239" s="158" t="str">
        <f>IFERROR(VLOOKUP(tab_MP[[#This Row],[mp_ort]],tab_ORT[],2,FALSE),"")</f>
        <v/>
      </c>
      <c r="T239" s="158">
        <f>COUNTIFS($S$3:$S239,$S239,$S$3:$S239,"&gt;0")</f>
        <v>0</v>
      </c>
      <c r="U239" s="159">
        <f>COUNTIFS(tab_MP[ID_ort],tab_MP[[#This Row],[ID_ort]],tab_MP[ID_ort],"&gt;0")</f>
        <v>0</v>
      </c>
    </row>
    <row r="240" spans="1:21" ht="64.2" hidden="1" customHeight="1" x14ac:dyDescent="0.3">
      <c r="A240" s="90">
        <f t="shared" si="4"/>
        <v>238</v>
      </c>
      <c r="B240" s="201"/>
      <c r="C240" s="202"/>
      <c r="D240" s="202"/>
      <c r="E240" s="202"/>
      <c r="F240" s="203"/>
      <c r="G240" s="180"/>
      <c r="H240" s="208"/>
      <c r="I240" s="209"/>
      <c r="J240" s="106"/>
      <c r="K240" s="107" t="str">
        <f>IF(tab_MP[[#This Row],[prf_mp_janein]]="ja",tab_MP[[#This Row],[mp_zuw]],IF(tab_MP[[#This Row],[prf_mp_janein]]="nein",0,IF(tab_MP[[#This Row],[prf_mp_janein]]="teilweise",-1,"")))</f>
        <v/>
      </c>
      <c r="L240" s="110"/>
      <c r="M240" s="108" t="b">
        <f>AND(OR(tab_MP[[#This Row],[mp_zuw]]="",AND(tab_MP[[#This Row],[mp_zuw]]&lt;&gt;"",tab_MP[[#This Row],[prf_mp_janein]]&lt;&gt;"")),tab_MP[[#This Row],[prf_mp_ges]]&lt;&gt;-1)</f>
        <v>1</v>
      </c>
      <c r="N240" s="170" t="str">
        <f>IFERROR(VLOOKUP(tab_MP[[#This Row],[mp_gegenstand]],tab_GEGENSTAND[],4,FALSE),"")</f>
        <v/>
      </c>
      <c r="O240" s="171" t="str">
        <f>IF(tab_MP[[#This Row],[ID_geg]]=1,"tab_System[Kategorie]",IF(tab_MP[[#This Row],[ID_geg]]=2,"tab_Werkzeug[Kategorie]",IF(tab_MP[[#This Row],[ID_geg]]=3,"tab_Dienst[Kategorie]",IF(tab_MP[[#This Row],[ID_geg]]=4,"tab_WuP[Kategorie]",""))))</f>
        <v/>
      </c>
      <c r="P24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0" s="171" t="str">
        <f>IF(AND(tab_MP[[#This Row],[ID_geg]]=1,tab_MP[[#This Row],[ID_kat]]=1),"tab_Serverkomponenten[Subkategorie]",IF(AND(tab_MP[[#This Row],[ID_geg]]=1,tab_MP[[#This Row],[ID_kat]]=4),"tab_Projektraum[Subkategorie]",""))</f>
        <v/>
      </c>
      <c r="R240" s="171" t="str">
        <f>IFERROR(IF(AND(tab_MP[[#This Row],[ID_geg]]=1,tab_MP[[#This Row],[ID_kat]]=1),VLOOKUP(tab_MP[[#This Row],[mp_subkategorie]],tab_Serverkomponenten[],2,FALSE),IF(AND(tab_MP[[#This Row],[ID_geg]]=1,tab_MP[[#This Row],[ID_kat]]=4),VLOOKUP(tab_MP[[#This Row],[mp_subkategorie]],tab_Projektraum[],2,FALSE),"")),0)</f>
        <v/>
      </c>
      <c r="S240" s="158" t="str">
        <f>IFERROR(VLOOKUP(tab_MP[[#This Row],[mp_ort]],tab_ORT[],2,FALSE),"")</f>
        <v/>
      </c>
      <c r="T240" s="158">
        <f>COUNTIFS($S$3:$S240,$S240,$S$3:$S240,"&gt;0")</f>
        <v>0</v>
      </c>
      <c r="U240" s="159">
        <f>COUNTIFS(tab_MP[ID_ort],tab_MP[[#This Row],[ID_ort]],tab_MP[ID_ort],"&gt;0")</f>
        <v>0</v>
      </c>
    </row>
    <row r="241" spans="1:21" ht="64.2" hidden="1" customHeight="1" x14ac:dyDescent="0.3">
      <c r="A241" s="90">
        <f t="shared" si="4"/>
        <v>239</v>
      </c>
      <c r="B241" s="201"/>
      <c r="C241" s="202"/>
      <c r="D241" s="202"/>
      <c r="E241" s="202"/>
      <c r="F241" s="203"/>
      <c r="G241" s="180"/>
      <c r="H241" s="208"/>
      <c r="I241" s="209"/>
      <c r="J241" s="103"/>
      <c r="K241" s="104" t="str">
        <f>IF(tab_MP[[#This Row],[prf_mp_janein]]="ja",tab_MP[[#This Row],[mp_zuw]],IF(tab_MP[[#This Row],[prf_mp_janein]]="nein",0,IF(tab_MP[[#This Row],[prf_mp_janein]]="teilweise",-1,"")))</f>
        <v/>
      </c>
      <c r="L241" s="110"/>
      <c r="M241" s="109" t="b">
        <f>AND(OR(tab_MP[[#This Row],[mp_zuw]]="",AND(tab_MP[[#This Row],[mp_zuw]]&lt;&gt;"",tab_MP[[#This Row],[prf_mp_janein]]&lt;&gt;"")),tab_MP[[#This Row],[prf_mp_ges]]&lt;&gt;-1)</f>
        <v>1</v>
      </c>
      <c r="N241" s="170" t="str">
        <f>IFERROR(VLOOKUP(tab_MP[[#This Row],[mp_gegenstand]],tab_GEGENSTAND[],4,FALSE),"")</f>
        <v/>
      </c>
      <c r="O241" s="171" t="str">
        <f>IF(tab_MP[[#This Row],[ID_geg]]=1,"tab_System[Kategorie]",IF(tab_MP[[#This Row],[ID_geg]]=2,"tab_Werkzeug[Kategorie]",IF(tab_MP[[#This Row],[ID_geg]]=3,"tab_Dienst[Kategorie]",IF(tab_MP[[#This Row],[ID_geg]]=4,"tab_WuP[Kategorie]",""))))</f>
        <v/>
      </c>
      <c r="P24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1" s="171" t="str">
        <f>IF(AND(tab_MP[[#This Row],[ID_geg]]=1,tab_MP[[#This Row],[ID_kat]]=1),"tab_Serverkomponenten[Subkategorie]",IF(AND(tab_MP[[#This Row],[ID_geg]]=1,tab_MP[[#This Row],[ID_kat]]=4),"tab_Projektraum[Subkategorie]",""))</f>
        <v/>
      </c>
      <c r="R241" s="171" t="str">
        <f>IFERROR(IF(AND(tab_MP[[#This Row],[ID_geg]]=1,tab_MP[[#This Row],[ID_kat]]=1),VLOOKUP(tab_MP[[#This Row],[mp_subkategorie]],tab_Serverkomponenten[],2,FALSE),IF(AND(tab_MP[[#This Row],[ID_geg]]=1,tab_MP[[#This Row],[ID_kat]]=4),VLOOKUP(tab_MP[[#This Row],[mp_subkategorie]],tab_Projektraum[],2,FALSE),"")),0)</f>
        <v/>
      </c>
      <c r="S241" s="158" t="str">
        <f>IFERROR(VLOOKUP(tab_MP[[#This Row],[mp_ort]],tab_ORT[],2,FALSE),"")</f>
        <v/>
      </c>
      <c r="T241" s="158">
        <f>COUNTIFS($S$3:$S241,$S241,$S$3:$S241,"&gt;0")</f>
        <v>0</v>
      </c>
      <c r="U241" s="159">
        <f>COUNTIFS(tab_MP[ID_ort],tab_MP[[#This Row],[ID_ort]],tab_MP[ID_ort],"&gt;0")</f>
        <v>0</v>
      </c>
    </row>
    <row r="242" spans="1:21" ht="64.2" hidden="1" customHeight="1" x14ac:dyDescent="0.3">
      <c r="A242" s="90">
        <f t="shared" si="4"/>
        <v>240</v>
      </c>
      <c r="B242" s="201"/>
      <c r="C242" s="202"/>
      <c r="D242" s="202"/>
      <c r="E242" s="202"/>
      <c r="F242" s="203"/>
      <c r="G242" s="180"/>
      <c r="H242" s="208"/>
      <c r="I242" s="209"/>
      <c r="J242" s="106"/>
      <c r="K242" s="107" t="str">
        <f>IF(tab_MP[[#This Row],[prf_mp_janein]]="ja",tab_MP[[#This Row],[mp_zuw]],IF(tab_MP[[#This Row],[prf_mp_janein]]="nein",0,IF(tab_MP[[#This Row],[prf_mp_janein]]="teilweise",-1,"")))</f>
        <v/>
      </c>
      <c r="L242" s="110"/>
      <c r="M242" s="108" t="b">
        <f>AND(OR(tab_MP[[#This Row],[mp_zuw]]="",AND(tab_MP[[#This Row],[mp_zuw]]&lt;&gt;"",tab_MP[[#This Row],[prf_mp_janein]]&lt;&gt;"")),tab_MP[[#This Row],[prf_mp_ges]]&lt;&gt;-1)</f>
        <v>1</v>
      </c>
      <c r="N242" s="170" t="str">
        <f>IFERROR(VLOOKUP(tab_MP[[#This Row],[mp_gegenstand]],tab_GEGENSTAND[],4,FALSE),"")</f>
        <v/>
      </c>
      <c r="O242" s="171" t="str">
        <f>IF(tab_MP[[#This Row],[ID_geg]]=1,"tab_System[Kategorie]",IF(tab_MP[[#This Row],[ID_geg]]=2,"tab_Werkzeug[Kategorie]",IF(tab_MP[[#This Row],[ID_geg]]=3,"tab_Dienst[Kategorie]",IF(tab_MP[[#This Row],[ID_geg]]=4,"tab_WuP[Kategorie]",""))))</f>
        <v/>
      </c>
      <c r="P24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2" s="171" t="str">
        <f>IF(AND(tab_MP[[#This Row],[ID_geg]]=1,tab_MP[[#This Row],[ID_kat]]=1),"tab_Serverkomponenten[Subkategorie]",IF(AND(tab_MP[[#This Row],[ID_geg]]=1,tab_MP[[#This Row],[ID_kat]]=4),"tab_Projektraum[Subkategorie]",""))</f>
        <v/>
      </c>
      <c r="R242" s="171" t="str">
        <f>IFERROR(IF(AND(tab_MP[[#This Row],[ID_geg]]=1,tab_MP[[#This Row],[ID_kat]]=1),VLOOKUP(tab_MP[[#This Row],[mp_subkategorie]],tab_Serverkomponenten[],2,FALSE),IF(AND(tab_MP[[#This Row],[ID_geg]]=1,tab_MP[[#This Row],[ID_kat]]=4),VLOOKUP(tab_MP[[#This Row],[mp_subkategorie]],tab_Projektraum[],2,FALSE),"")),0)</f>
        <v/>
      </c>
      <c r="S242" s="158" t="str">
        <f>IFERROR(VLOOKUP(tab_MP[[#This Row],[mp_ort]],tab_ORT[],2,FALSE),"")</f>
        <v/>
      </c>
      <c r="T242" s="158">
        <f>COUNTIFS($S$3:$S242,$S242,$S$3:$S242,"&gt;0")</f>
        <v>0</v>
      </c>
      <c r="U242" s="159">
        <f>COUNTIFS(tab_MP[ID_ort],tab_MP[[#This Row],[ID_ort]],tab_MP[ID_ort],"&gt;0")</f>
        <v>0</v>
      </c>
    </row>
    <row r="243" spans="1:21" ht="64.2" hidden="1" customHeight="1" x14ac:dyDescent="0.3">
      <c r="A243" s="90">
        <f t="shared" si="4"/>
        <v>241</v>
      </c>
      <c r="B243" s="201"/>
      <c r="C243" s="202"/>
      <c r="D243" s="202"/>
      <c r="E243" s="202"/>
      <c r="F243" s="203"/>
      <c r="G243" s="180"/>
      <c r="H243" s="208"/>
      <c r="I243" s="209"/>
      <c r="J243" s="103"/>
      <c r="K243" s="104" t="str">
        <f>IF(tab_MP[[#This Row],[prf_mp_janein]]="ja",tab_MP[[#This Row],[mp_zuw]],IF(tab_MP[[#This Row],[prf_mp_janein]]="nein",0,IF(tab_MP[[#This Row],[prf_mp_janein]]="teilweise",-1,"")))</f>
        <v/>
      </c>
      <c r="L243" s="110"/>
      <c r="M243" s="109" t="b">
        <f>AND(OR(tab_MP[[#This Row],[mp_zuw]]="",AND(tab_MP[[#This Row],[mp_zuw]]&lt;&gt;"",tab_MP[[#This Row],[prf_mp_janein]]&lt;&gt;"")),tab_MP[[#This Row],[prf_mp_ges]]&lt;&gt;-1)</f>
        <v>1</v>
      </c>
      <c r="N243" s="170" t="str">
        <f>IFERROR(VLOOKUP(tab_MP[[#This Row],[mp_gegenstand]],tab_GEGENSTAND[],4,FALSE),"")</f>
        <v/>
      </c>
      <c r="O243" s="171" t="str">
        <f>IF(tab_MP[[#This Row],[ID_geg]]=1,"tab_System[Kategorie]",IF(tab_MP[[#This Row],[ID_geg]]=2,"tab_Werkzeug[Kategorie]",IF(tab_MP[[#This Row],[ID_geg]]=3,"tab_Dienst[Kategorie]",IF(tab_MP[[#This Row],[ID_geg]]=4,"tab_WuP[Kategorie]",""))))</f>
        <v/>
      </c>
      <c r="P24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3" s="171" t="str">
        <f>IF(AND(tab_MP[[#This Row],[ID_geg]]=1,tab_MP[[#This Row],[ID_kat]]=1),"tab_Serverkomponenten[Subkategorie]",IF(AND(tab_MP[[#This Row],[ID_geg]]=1,tab_MP[[#This Row],[ID_kat]]=4),"tab_Projektraum[Subkategorie]",""))</f>
        <v/>
      </c>
      <c r="R243" s="171" t="str">
        <f>IFERROR(IF(AND(tab_MP[[#This Row],[ID_geg]]=1,tab_MP[[#This Row],[ID_kat]]=1),VLOOKUP(tab_MP[[#This Row],[mp_subkategorie]],tab_Serverkomponenten[],2,FALSE),IF(AND(tab_MP[[#This Row],[ID_geg]]=1,tab_MP[[#This Row],[ID_kat]]=4),VLOOKUP(tab_MP[[#This Row],[mp_subkategorie]],tab_Projektraum[],2,FALSE),"")),0)</f>
        <v/>
      </c>
      <c r="S243" s="158" t="str">
        <f>IFERROR(VLOOKUP(tab_MP[[#This Row],[mp_ort]],tab_ORT[],2,FALSE),"")</f>
        <v/>
      </c>
      <c r="T243" s="158">
        <f>COUNTIFS($S$3:$S243,$S243,$S$3:$S243,"&gt;0")</f>
        <v>0</v>
      </c>
      <c r="U243" s="159">
        <f>COUNTIFS(tab_MP[ID_ort],tab_MP[[#This Row],[ID_ort]],tab_MP[ID_ort],"&gt;0")</f>
        <v>0</v>
      </c>
    </row>
    <row r="244" spans="1:21" ht="64.2" hidden="1" customHeight="1" x14ac:dyDescent="0.3">
      <c r="A244" s="90">
        <f t="shared" si="4"/>
        <v>242</v>
      </c>
      <c r="B244" s="201"/>
      <c r="C244" s="202"/>
      <c r="D244" s="202"/>
      <c r="E244" s="202"/>
      <c r="F244" s="203"/>
      <c r="G244" s="180"/>
      <c r="H244" s="208"/>
      <c r="I244" s="209"/>
      <c r="J244" s="106"/>
      <c r="K244" s="107" t="str">
        <f>IF(tab_MP[[#This Row],[prf_mp_janein]]="ja",tab_MP[[#This Row],[mp_zuw]],IF(tab_MP[[#This Row],[prf_mp_janein]]="nein",0,IF(tab_MP[[#This Row],[prf_mp_janein]]="teilweise",-1,"")))</f>
        <v/>
      </c>
      <c r="L244" s="110"/>
      <c r="M244" s="108" t="b">
        <f>AND(OR(tab_MP[[#This Row],[mp_zuw]]="",AND(tab_MP[[#This Row],[mp_zuw]]&lt;&gt;"",tab_MP[[#This Row],[prf_mp_janein]]&lt;&gt;"")),tab_MP[[#This Row],[prf_mp_ges]]&lt;&gt;-1)</f>
        <v>1</v>
      </c>
      <c r="N244" s="170" t="str">
        <f>IFERROR(VLOOKUP(tab_MP[[#This Row],[mp_gegenstand]],tab_GEGENSTAND[],4,FALSE),"")</f>
        <v/>
      </c>
      <c r="O244" s="171" t="str">
        <f>IF(tab_MP[[#This Row],[ID_geg]]=1,"tab_System[Kategorie]",IF(tab_MP[[#This Row],[ID_geg]]=2,"tab_Werkzeug[Kategorie]",IF(tab_MP[[#This Row],[ID_geg]]=3,"tab_Dienst[Kategorie]",IF(tab_MP[[#This Row],[ID_geg]]=4,"tab_WuP[Kategorie]",""))))</f>
        <v/>
      </c>
      <c r="P24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4" s="171" t="str">
        <f>IF(AND(tab_MP[[#This Row],[ID_geg]]=1,tab_MP[[#This Row],[ID_kat]]=1),"tab_Serverkomponenten[Subkategorie]",IF(AND(tab_MP[[#This Row],[ID_geg]]=1,tab_MP[[#This Row],[ID_kat]]=4),"tab_Projektraum[Subkategorie]",""))</f>
        <v/>
      </c>
      <c r="R244" s="171" t="str">
        <f>IFERROR(IF(AND(tab_MP[[#This Row],[ID_geg]]=1,tab_MP[[#This Row],[ID_kat]]=1),VLOOKUP(tab_MP[[#This Row],[mp_subkategorie]],tab_Serverkomponenten[],2,FALSE),IF(AND(tab_MP[[#This Row],[ID_geg]]=1,tab_MP[[#This Row],[ID_kat]]=4),VLOOKUP(tab_MP[[#This Row],[mp_subkategorie]],tab_Projektraum[],2,FALSE),"")),0)</f>
        <v/>
      </c>
      <c r="S244" s="158" t="str">
        <f>IFERROR(VLOOKUP(tab_MP[[#This Row],[mp_ort]],tab_ORT[],2,FALSE),"")</f>
        <v/>
      </c>
      <c r="T244" s="158">
        <f>COUNTIFS($S$3:$S244,$S244,$S$3:$S244,"&gt;0")</f>
        <v>0</v>
      </c>
      <c r="U244" s="159">
        <f>COUNTIFS(tab_MP[ID_ort],tab_MP[[#This Row],[ID_ort]],tab_MP[ID_ort],"&gt;0")</f>
        <v>0</v>
      </c>
    </row>
    <row r="245" spans="1:21" ht="64.2" hidden="1" customHeight="1" x14ac:dyDescent="0.3">
      <c r="A245" s="90">
        <f t="shared" si="4"/>
        <v>243</v>
      </c>
      <c r="B245" s="201"/>
      <c r="C245" s="202"/>
      <c r="D245" s="202"/>
      <c r="E245" s="202"/>
      <c r="F245" s="203"/>
      <c r="G245" s="180"/>
      <c r="H245" s="208"/>
      <c r="I245" s="209"/>
      <c r="J245" s="103"/>
      <c r="K245" s="104" t="str">
        <f>IF(tab_MP[[#This Row],[prf_mp_janein]]="ja",tab_MP[[#This Row],[mp_zuw]],IF(tab_MP[[#This Row],[prf_mp_janein]]="nein",0,IF(tab_MP[[#This Row],[prf_mp_janein]]="teilweise",-1,"")))</f>
        <v/>
      </c>
      <c r="L245" s="110"/>
      <c r="M245" s="109" t="b">
        <f>AND(OR(tab_MP[[#This Row],[mp_zuw]]="",AND(tab_MP[[#This Row],[mp_zuw]]&lt;&gt;"",tab_MP[[#This Row],[prf_mp_janein]]&lt;&gt;"")),tab_MP[[#This Row],[prf_mp_ges]]&lt;&gt;-1)</f>
        <v>1</v>
      </c>
      <c r="N245" s="170" t="str">
        <f>IFERROR(VLOOKUP(tab_MP[[#This Row],[mp_gegenstand]],tab_GEGENSTAND[],4,FALSE),"")</f>
        <v/>
      </c>
      <c r="O245" s="171" t="str">
        <f>IF(tab_MP[[#This Row],[ID_geg]]=1,"tab_System[Kategorie]",IF(tab_MP[[#This Row],[ID_geg]]=2,"tab_Werkzeug[Kategorie]",IF(tab_MP[[#This Row],[ID_geg]]=3,"tab_Dienst[Kategorie]",IF(tab_MP[[#This Row],[ID_geg]]=4,"tab_WuP[Kategorie]",""))))</f>
        <v/>
      </c>
      <c r="P24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5" s="171" t="str">
        <f>IF(AND(tab_MP[[#This Row],[ID_geg]]=1,tab_MP[[#This Row],[ID_kat]]=1),"tab_Serverkomponenten[Subkategorie]",IF(AND(tab_MP[[#This Row],[ID_geg]]=1,tab_MP[[#This Row],[ID_kat]]=4),"tab_Projektraum[Subkategorie]",""))</f>
        <v/>
      </c>
      <c r="R245" s="171" t="str">
        <f>IFERROR(IF(AND(tab_MP[[#This Row],[ID_geg]]=1,tab_MP[[#This Row],[ID_kat]]=1),VLOOKUP(tab_MP[[#This Row],[mp_subkategorie]],tab_Serverkomponenten[],2,FALSE),IF(AND(tab_MP[[#This Row],[ID_geg]]=1,tab_MP[[#This Row],[ID_kat]]=4),VLOOKUP(tab_MP[[#This Row],[mp_subkategorie]],tab_Projektraum[],2,FALSE),"")),0)</f>
        <v/>
      </c>
      <c r="S245" s="158" t="str">
        <f>IFERROR(VLOOKUP(tab_MP[[#This Row],[mp_ort]],tab_ORT[],2,FALSE),"")</f>
        <v/>
      </c>
      <c r="T245" s="158">
        <f>COUNTIFS($S$3:$S245,$S245,$S$3:$S245,"&gt;0")</f>
        <v>0</v>
      </c>
      <c r="U245" s="159">
        <f>COUNTIFS(tab_MP[ID_ort],tab_MP[[#This Row],[ID_ort]],tab_MP[ID_ort],"&gt;0")</f>
        <v>0</v>
      </c>
    </row>
    <row r="246" spans="1:21" ht="64.2" hidden="1" customHeight="1" x14ac:dyDescent="0.3">
      <c r="A246" s="90">
        <f t="shared" si="4"/>
        <v>244</v>
      </c>
      <c r="B246" s="201"/>
      <c r="C246" s="202"/>
      <c r="D246" s="202"/>
      <c r="E246" s="202"/>
      <c r="F246" s="203"/>
      <c r="G246" s="180"/>
      <c r="H246" s="208"/>
      <c r="I246" s="209"/>
      <c r="J246" s="106"/>
      <c r="K246" s="107" t="str">
        <f>IF(tab_MP[[#This Row],[prf_mp_janein]]="ja",tab_MP[[#This Row],[mp_zuw]],IF(tab_MP[[#This Row],[prf_mp_janein]]="nein",0,IF(tab_MP[[#This Row],[prf_mp_janein]]="teilweise",-1,"")))</f>
        <v/>
      </c>
      <c r="L246" s="110"/>
      <c r="M246" s="108" t="b">
        <f>AND(OR(tab_MP[[#This Row],[mp_zuw]]="",AND(tab_MP[[#This Row],[mp_zuw]]&lt;&gt;"",tab_MP[[#This Row],[prf_mp_janein]]&lt;&gt;"")),tab_MP[[#This Row],[prf_mp_ges]]&lt;&gt;-1)</f>
        <v>1</v>
      </c>
      <c r="N246" s="170" t="str">
        <f>IFERROR(VLOOKUP(tab_MP[[#This Row],[mp_gegenstand]],tab_GEGENSTAND[],4,FALSE),"")</f>
        <v/>
      </c>
      <c r="O246" s="171" t="str">
        <f>IF(tab_MP[[#This Row],[ID_geg]]=1,"tab_System[Kategorie]",IF(tab_MP[[#This Row],[ID_geg]]=2,"tab_Werkzeug[Kategorie]",IF(tab_MP[[#This Row],[ID_geg]]=3,"tab_Dienst[Kategorie]",IF(tab_MP[[#This Row],[ID_geg]]=4,"tab_WuP[Kategorie]",""))))</f>
        <v/>
      </c>
      <c r="P24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6" s="171" t="str">
        <f>IF(AND(tab_MP[[#This Row],[ID_geg]]=1,tab_MP[[#This Row],[ID_kat]]=1),"tab_Serverkomponenten[Subkategorie]",IF(AND(tab_MP[[#This Row],[ID_geg]]=1,tab_MP[[#This Row],[ID_kat]]=4),"tab_Projektraum[Subkategorie]",""))</f>
        <v/>
      </c>
      <c r="R246" s="171" t="str">
        <f>IFERROR(IF(AND(tab_MP[[#This Row],[ID_geg]]=1,tab_MP[[#This Row],[ID_kat]]=1),VLOOKUP(tab_MP[[#This Row],[mp_subkategorie]],tab_Serverkomponenten[],2,FALSE),IF(AND(tab_MP[[#This Row],[ID_geg]]=1,tab_MP[[#This Row],[ID_kat]]=4),VLOOKUP(tab_MP[[#This Row],[mp_subkategorie]],tab_Projektraum[],2,FALSE),"")),0)</f>
        <v/>
      </c>
      <c r="S246" s="158" t="str">
        <f>IFERROR(VLOOKUP(tab_MP[[#This Row],[mp_ort]],tab_ORT[],2,FALSE),"")</f>
        <v/>
      </c>
      <c r="T246" s="158">
        <f>COUNTIFS($S$3:$S246,$S246,$S$3:$S246,"&gt;0")</f>
        <v>0</v>
      </c>
      <c r="U246" s="159">
        <f>COUNTIFS(tab_MP[ID_ort],tab_MP[[#This Row],[ID_ort]],tab_MP[ID_ort],"&gt;0")</f>
        <v>0</v>
      </c>
    </row>
    <row r="247" spans="1:21" ht="64.2" hidden="1" customHeight="1" x14ac:dyDescent="0.3">
      <c r="A247" s="90">
        <f t="shared" si="4"/>
        <v>245</v>
      </c>
      <c r="B247" s="201"/>
      <c r="C247" s="202"/>
      <c r="D247" s="202"/>
      <c r="E247" s="202"/>
      <c r="F247" s="203"/>
      <c r="G247" s="180"/>
      <c r="H247" s="208"/>
      <c r="I247" s="209"/>
      <c r="J247" s="103"/>
      <c r="K247" s="104" t="str">
        <f>IF(tab_MP[[#This Row],[prf_mp_janein]]="ja",tab_MP[[#This Row],[mp_zuw]],IF(tab_MP[[#This Row],[prf_mp_janein]]="nein",0,IF(tab_MP[[#This Row],[prf_mp_janein]]="teilweise",-1,"")))</f>
        <v/>
      </c>
      <c r="L247" s="110"/>
      <c r="M247" s="109" t="b">
        <f>AND(OR(tab_MP[[#This Row],[mp_zuw]]="",AND(tab_MP[[#This Row],[mp_zuw]]&lt;&gt;"",tab_MP[[#This Row],[prf_mp_janein]]&lt;&gt;"")),tab_MP[[#This Row],[prf_mp_ges]]&lt;&gt;-1)</f>
        <v>1</v>
      </c>
      <c r="N247" s="170" t="str">
        <f>IFERROR(VLOOKUP(tab_MP[[#This Row],[mp_gegenstand]],tab_GEGENSTAND[],4,FALSE),"")</f>
        <v/>
      </c>
      <c r="O247" s="171" t="str">
        <f>IF(tab_MP[[#This Row],[ID_geg]]=1,"tab_System[Kategorie]",IF(tab_MP[[#This Row],[ID_geg]]=2,"tab_Werkzeug[Kategorie]",IF(tab_MP[[#This Row],[ID_geg]]=3,"tab_Dienst[Kategorie]",IF(tab_MP[[#This Row],[ID_geg]]=4,"tab_WuP[Kategorie]",""))))</f>
        <v/>
      </c>
      <c r="P24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7" s="171" t="str">
        <f>IF(AND(tab_MP[[#This Row],[ID_geg]]=1,tab_MP[[#This Row],[ID_kat]]=1),"tab_Serverkomponenten[Subkategorie]",IF(AND(tab_MP[[#This Row],[ID_geg]]=1,tab_MP[[#This Row],[ID_kat]]=4),"tab_Projektraum[Subkategorie]",""))</f>
        <v/>
      </c>
      <c r="R247" s="171" t="str">
        <f>IFERROR(IF(AND(tab_MP[[#This Row],[ID_geg]]=1,tab_MP[[#This Row],[ID_kat]]=1),VLOOKUP(tab_MP[[#This Row],[mp_subkategorie]],tab_Serverkomponenten[],2,FALSE),IF(AND(tab_MP[[#This Row],[ID_geg]]=1,tab_MP[[#This Row],[ID_kat]]=4),VLOOKUP(tab_MP[[#This Row],[mp_subkategorie]],tab_Projektraum[],2,FALSE),"")),0)</f>
        <v/>
      </c>
      <c r="S247" s="158" t="str">
        <f>IFERROR(VLOOKUP(tab_MP[[#This Row],[mp_ort]],tab_ORT[],2,FALSE),"")</f>
        <v/>
      </c>
      <c r="T247" s="158">
        <f>COUNTIFS($S$3:$S247,$S247,$S$3:$S247,"&gt;0")</f>
        <v>0</v>
      </c>
      <c r="U247" s="159">
        <f>COUNTIFS(tab_MP[ID_ort],tab_MP[[#This Row],[ID_ort]],tab_MP[ID_ort],"&gt;0")</f>
        <v>0</v>
      </c>
    </row>
    <row r="248" spans="1:21" ht="64.2" hidden="1" customHeight="1" x14ac:dyDescent="0.3">
      <c r="A248" s="90">
        <f t="shared" si="4"/>
        <v>246</v>
      </c>
      <c r="B248" s="201"/>
      <c r="C248" s="202"/>
      <c r="D248" s="202"/>
      <c r="E248" s="202"/>
      <c r="F248" s="203"/>
      <c r="G248" s="180"/>
      <c r="H248" s="208"/>
      <c r="I248" s="209"/>
      <c r="J248" s="106"/>
      <c r="K248" s="107" t="str">
        <f>IF(tab_MP[[#This Row],[prf_mp_janein]]="ja",tab_MP[[#This Row],[mp_zuw]],IF(tab_MP[[#This Row],[prf_mp_janein]]="nein",0,IF(tab_MP[[#This Row],[prf_mp_janein]]="teilweise",-1,"")))</f>
        <v/>
      </c>
      <c r="L248" s="110"/>
      <c r="M248" s="108" t="b">
        <f>AND(OR(tab_MP[[#This Row],[mp_zuw]]="",AND(tab_MP[[#This Row],[mp_zuw]]&lt;&gt;"",tab_MP[[#This Row],[prf_mp_janein]]&lt;&gt;"")),tab_MP[[#This Row],[prf_mp_ges]]&lt;&gt;-1)</f>
        <v>1</v>
      </c>
      <c r="N248" s="170" t="str">
        <f>IFERROR(VLOOKUP(tab_MP[[#This Row],[mp_gegenstand]],tab_GEGENSTAND[],4,FALSE),"")</f>
        <v/>
      </c>
      <c r="O248" s="171" t="str">
        <f>IF(tab_MP[[#This Row],[ID_geg]]=1,"tab_System[Kategorie]",IF(tab_MP[[#This Row],[ID_geg]]=2,"tab_Werkzeug[Kategorie]",IF(tab_MP[[#This Row],[ID_geg]]=3,"tab_Dienst[Kategorie]",IF(tab_MP[[#This Row],[ID_geg]]=4,"tab_WuP[Kategorie]",""))))</f>
        <v/>
      </c>
      <c r="P24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8" s="171" t="str">
        <f>IF(AND(tab_MP[[#This Row],[ID_geg]]=1,tab_MP[[#This Row],[ID_kat]]=1),"tab_Serverkomponenten[Subkategorie]",IF(AND(tab_MP[[#This Row],[ID_geg]]=1,tab_MP[[#This Row],[ID_kat]]=4),"tab_Projektraum[Subkategorie]",""))</f>
        <v/>
      </c>
      <c r="R248" s="171" t="str">
        <f>IFERROR(IF(AND(tab_MP[[#This Row],[ID_geg]]=1,tab_MP[[#This Row],[ID_kat]]=1),VLOOKUP(tab_MP[[#This Row],[mp_subkategorie]],tab_Serverkomponenten[],2,FALSE),IF(AND(tab_MP[[#This Row],[ID_geg]]=1,tab_MP[[#This Row],[ID_kat]]=4),VLOOKUP(tab_MP[[#This Row],[mp_subkategorie]],tab_Projektraum[],2,FALSE),"")),0)</f>
        <v/>
      </c>
      <c r="S248" s="158" t="str">
        <f>IFERROR(VLOOKUP(tab_MP[[#This Row],[mp_ort]],tab_ORT[],2,FALSE),"")</f>
        <v/>
      </c>
      <c r="T248" s="158">
        <f>COUNTIFS($S$3:$S248,$S248,$S$3:$S248,"&gt;0")</f>
        <v>0</v>
      </c>
      <c r="U248" s="159">
        <f>COUNTIFS(tab_MP[ID_ort],tab_MP[[#This Row],[ID_ort]],tab_MP[ID_ort],"&gt;0")</f>
        <v>0</v>
      </c>
    </row>
    <row r="249" spans="1:21" ht="64.2" hidden="1" customHeight="1" x14ac:dyDescent="0.3">
      <c r="A249" s="90">
        <f t="shared" si="4"/>
        <v>247</v>
      </c>
      <c r="B249" s="201"/>
      <c r="C249" s="202"/>
      <c r="D249" s="202"/>
      <c r="E249" s="202"/>
      <c r="F249" s="203"/>
      <c r="G249" s="180"/>
      <c r="H249" s="208"/>
      <c r="I249" s="209"/>
      <c r="J249" s="103"/>
      <c r="K249" s="104" t="str">
        <f>IF(tab_MP[[#This Row],[prf_mp_janein]]="ja",tab_MP[[#This Row],[mp_zuw]],IF(tab_MP[[#This Row],[prf_mp_janein]]="nein",0,IF(tab_MP[[#This Row],[prf_mp_janein]]="teilweise",-1,"")))</f>
        <v/>
      </c>
      <c r="L249" s="110"/>
      <c r="M249" s="109" t="b">
        <f>AND(OR(tab_MP[[#This Row],[mp_zuw]]="",AND(tab_MP[[#This Row],[mp_zuw]]&lt;&gt;"",tab_MP[[#This Row],[prf_mp_janein]]&lt;&gt;"")),tab_MP[[#This Row],[prf_mp_ges]]&lt;&gt;-1)</f>
        <v>1</v>
      </c>
      <c r="N249" s="170" t="str">
        <f>IFERROR(VLOOKUP(tab_MP[[#This Row],[mp_gegenstand]],tab_GEGENSTAND[],4,FALSE),"")</f>
        <v/>
      </c>
      <c r="O249" s="171" t="str">
        <f>IF(tab_MP[[#This Row],[ID_geg]]=1,"tab_System[Kategorie]",IF(tab_MP[[#This Row],[ID_geg]]=2,"tab_Werkzeug[Kategorie]",IF(tab_MP[[#This Row],[ID_geg]]=3,"tab_Dienst[Kategorie]",IF(tab_MP[[#This Row],[ID_geg]]=4,"tab_WuP[Kategorie]",""))))</f>
        <v/>
      </c>
      <c r="P24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49" s="171" t="str">
        <f>IF(AND(tab_MP[[#This Row],[ID_geg]]=1,tab_MP[[#This Row],[ID_kat]]=1),"tab_Serverkomponenten[Subkategorie]",IF(AND(tab_MP[[#This Row],[ID_geg]]=1,tab_MP[[#This Row],[ID_kat]]=4),"tab_Projektraum[Subkategorie]",""))</f>
        <v/>
      </c>
      <c r="R249" s="171" t="str">
        <f>IFERROR(IF(AND(tab_MP[[#This Row],[ID_geg]]=1,tab_MP[[#This Row],[ID_kat]]=1),VLOOKUP(tab_MP[[#This Row],[mp_subkategorie]],tab_Serverkomponenten[],2,FALSE),IF(AND(tab_MP[[#This Row],[ID_geg]]=1,tab_MP[[#This Row],[ID_kat]]=4),VLOOKUP(tab_MP[[#This Row],[mp_subkategorie]],tab_Projektraum[],2,FALSE),"")),0)</f>
        <v/>
      </c>
      <c r="S249" s="158" t="str">
        <f>IFERROR(VLOOKUP(tab_MP[[#This Row],[mp_ort]],tab_ORT[],2,FALSE),"")</f>
        <v/>
      </c>
      <c r="T249" s="158">
        <f>COUNTIFS($S$3:$S249,$S249,$S$3:$S249,"&gt;0")</f>
        <v>0</v>
      </c>
      <c r="U249" s="159">
        <f>COUNTIFS(tab_MP[ID_ort],tab_MP[[#This Row],[ID_ort]],tab_MP[ID_ort],"&gt;0")</f>
        <v>0</v>
      </c>
    </row>
    <row r="250" spans="1:21" ht="64.2" hidden="1" customHeight="1" x14ac:dyDescent="0.3">
      <c r="A250" s="90">
        <f t="shared" si="4"/>
        <v>248</v>
      </c>
      <c r="B250" s="201"/>
      <c r="C250" s="202"/>
      <c r="D250" s="202"/>
      <c r="E250" s="202"/>
      <c r="F250" s="203"/>
      <c r="G250" s="180"/>
      <c r="H250" s="208"/>
      <c r="I250" s="209"/>
      <c r="J250" s="106"/>
      <c r="K250" s="107" t="str">
        <f>IF(tab_MP[[#This Row],[prf_mp_janein]]="ja",tab_MP[[#This Row],[mp_zuw]],IF(tab_MP[[#This Row],[prf_mp_janein]]="nein",0,IF(tab_MP[[#This Row],[prf_mp_janein]]="teilweise",-1,"")))</f>
        <v/>
      </c>
      <c r="L250" s="110"/>
      <c r="M250" s="108" t="b">
        <f>AND(OR(tab_MP[[#This Row],[mp_zuw]]="",AND(tab_MP[[#This Row],[mp_zuw]]&lt;&gt;"",tab_MP[[#This Row],[prf_mp_janein]]&lt;&gt;"")),tab_MP[[#This Row],[prf_mp_ges]]&lt;&gt;-1)</f>
        <v>1</v>
      </c>
      <c r="N250" s="170" t="str">
        <f>IFERROR(VLOOKUP(tab_MP[[#This Row],[mp_gegenstand]],tab_GEGENSTAND[],4,FALSE),"")</f>
        <v/>
      </c>
      <c r="O250" s="171" t="str">
        <f>IF(tab_MP[[#This Row],[ID_geg]]=1,"tab_System[Kategorie]",IF(tab_MP[[#This Row],[ID_geg]]=2,"tab_Werkzeug[Kategorie]",IF(tab_MP[[#This Row],[ID_geg]]=3,"tab_Dienst[Kategorie]",IF(tab_MP[[#This Row],[ID_geg]]=4,"tab_WuP[Kategorie]",""))))</f>
        <v/>
      </c>
      <c r="P25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0" s="171" t="str">
        <f>IF(AND(tab_MP[[#This Row],[ID_geg]]=1,tab_MP[[#This Row],[ID_kat]]=1),"tab_Serverkomponenten[Subkategorie]",IF(AND(tab_MP[[#This Row],[ID_geg]]=1,tab_MP[[#This Row],[ID_kat]]=4),"tab_Projektraum[Subkategorie]",""))</f>
        <v/>
      </c>
      <c r="R250" s="171" t="str">
        <f>IFERROR(IF(AND(tab_MP[[#This Row],[ID_geg]]=1,tab_MP[[#This Row],[ID_kat]]=1),VLOOKUP(tab_MP[[#This Row],[mp_subkategorie]],tab_Serverkomponenten[],2,FALSE),IF(AND(tab_MP[[#This Row],[ID_geg]]=1,tab_MP[[#This Row],[ID_kat]]=4),VLOOKUP(tab_MP[[#This Row],[mp_subkategorie]],tab_Projektraum[],2,FALSE),"")),0)</f>
        <v/>
      </c>
      <c r="S250" s="158" t="str">
        <f>IFERROR(VLOOKUP(tab_MP[[#This Row],[mp_ort]],tab_ORT[],2,FALSE),"")</f>
        <v/>
      </c>
      <c r="T250" s="158">
        <f>COUNTIFS($S$3:$S250,$S250,$S$3:$S250,"&gt;0")</f>
        <v>0</v>
      </c>
      <c r="U250" s="159">
        <f>COUNTIFS(tab_MP[ID_ort],tab_MP[[#This Row],[ID_ort]],tab_MP[ID_ort],"&gt;0")</f>
        <v>0</v>
      </c>
    </row>
    <row r="251" spans="1:21" ht="64.2" hidden="1" customHeight="1" x14ac:dyDescent="0.3">
      <c r="A251" s="90">
        <f t="shared" si="4"/>
        <v>249</v>
      </c>
      <c r="B251" s="201"/>
      <c r="C251" s="202"/>
      <c r="D251" s="202"/>
      <c r="E251" s="202"/>
      <c r="F251" s="203"/>
      <c r="G251" s="180"/>
      <c r="H251" s="208"/>
      <c r="I251" s="209"/>
      <c r="J251" s="103"/>
      <c r="K251" s="104" t="str">
        <f>IF(tab_MP[[#This Row],[prf_mp_janein]]="ja",tab_MP[[#This Row],[mp_zuw]],IF(tab_MP[[#This Row],[prf_mp_janein]]="nein",0,IF(tab_MP[[#This Row],[prf_mp_janein]]="teilweise",-1,"")))</f>
        <v/>
      </c>
      <c r="L251" s="110"/>
      <c r="M251" s="109" t="b">
        <f>AND(OR(tab_MP[[#This Row],[mp_zuw]]="",AND(tab_MP[[#This Row],[mp_zuw]]&lt;&gt;"",tab_MP[[#This Row],[prf_mp_janein]]&lt;&gt;"")),tab_MP[[#This Row],[prf_mp_ges]]&lt;&gt;-1)</f>
        <v>1</v>
      </c>
      <c r="N251" s="170" t="str">
        <f>IFERROR(VLOOKUP(tab_MP[[#This Row],[mp_gegenstand]],tab_GEGENSTAND[],4,FALSE),"")</f>
        <v/>
      </c>
      <c r="O251" s="171" t="str">
        <f>IF(tab_MP[[#This Row],[ID_geg]]=1,"tab_System[Kategorie]",IF(tab_MP[[#This Row],[ID_geg]]=2,"tab_Werkzeug[Kategorie]",IF(tab_MP[[#This Row],[ID_geg]]=3,"tab_Dienst[Kategorie]",IF(tab_MP[[#This Row],[ID_geg]]=4,"tab_WuP[Kategorie]",""))))</f>
        <v/>
      </c>
      <c r="P25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1" s="171" t="str">
        <f>IF(AND(tab_MP[[#This Row],[ID_geg]]=1,tab_MP[[#This Row],[ID_kat]]=1),"tab_Serverkomponenten[Subkategorie]",IF(AND(tab_MP[[#This Row],[ID_geg]]=1,tab_MP[[#This Row],[ID_kat]]=4),"tab_Projektraum[Subkategorie]",""))</f>
        <v/>
      </c>
      <c r="R251" s="171" t="str">
        <f>IFERROR(IF(AND(tab_MP[[#This Row],[ID_geg]]=1,tab_MP[[#This Row],[ID_kat]]=1),VLOOKUP(tab_MP[[#This Row],[mp_subkategorie]],tab_Serverkomponenten[],2,FALSE),IF(AND(tab_MP[[#This Row],[ID_geg]]=1,tab_MP[[#This Row],[ID_kat]]=4),VLOOKUP(tab_MP[[#This Row],[mp_subkategorie]],tab_Projektraum[],2,FALSE),"")),0)</f>
        <v/>
      </c>
      <c r="S251" s="158" t="str">
        <f>IFERROR(VLOOKUP(tab_MP[[#This Row],[mp_ort]],tab_ORT[],2,FALSE),"")</f>
        <v/>
      </c>
      <c r="T251" s="158">
        <f>COUNTIFS($S$3:$S251,$S251,$S$3:$S251,"&gt;0")</f>
        <v>0</v>
      </c>
      <c r="U251" s="159">
        <f>COUNTIFS(tab_MP[ID_ort],tab_MP[[#This Row],[ID_ort]],tab_MP[ID_ort],"&gt;0")</f>
        <v>0</v>
      </c>
    </row>
    <row r="252" spans="1:21" ht="64.2" hidden="1" customHeight="1" x14ac:dyDescent="0.3">
      <c r="A252" s="90">
        <f t="shared" si="4"/>
        <v>250</v>
      </c>
      <c r="B252" s="201"/>
      <c r="C252" s="202"/>
      <c r="D252" s="202"/>
      <c r="E252" s="202"/>
      <c r="F252" s="203"/>
      <c r="G252" s="180"/>
      <c r="H252" s="208"/>
      <c r="I252" s="209"/>
      <c r="J252" s="106"/>
      <c r="K252" s="107" t="str">
        <f>IF(tab_MP[[#This Row],[prf_mp_janein]]="ja",tab_MP[[#This Row],[mp_zuw]],IF(tab_MP[[#This Row],[prf_mp_janein]]="nein",0,IF(tab_MP[[#This Row],[prf_mp_janein]]="teilweise",-1,"")))</f>
        <v/>
      </c>
      <c r="L252" s="110"/>
      <c r="M252" s="108" t="b">
        <f>AND(OR(tab_MP[[#This Row],[mp_zuw]]="",AND(tab_MP[[#This Row],[mp_zuw]]&lt;&gt;"",tab_MP[[#This Row],[prf_mp_janein]]&lt;&gt;"")),tab_MP[[#This Row],[prf_mp_ges]]&lt;&gt;-1)</f>
        <v>1</v>
      </c>
      <c r="N252" s="170" t="str">
        <f>IFERROR(VLOOKUP(tab_MP[[#This Row],[mp_gegenstand]],tab_GEGENSTAND[],4,FALSE),"")</f>
        <v/>
      </c>
      <c r="O252" s="171" t="str">
        <f>IF(tab_MP[[#This Row],[ID_geg]]=1,"tab_System[Kategorie]",IF(tab_MP[[#This Row],[ID_geg]]=2,"tab_Werkzeug[Kategorie]",IF(tab_MP[[#This Row],[ID_geg]]=3,"tab_Dienst[Kategorie]",IF(tab_MP[[#This Row],[ID_geg]]=4,"tab_WuP[Kategorie]",""))))</f>
        <v/>
      </c>
      <c r="P25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2" s="171" t="str">
        <f>IF(AND(tab_MP[[#This Row],[ID_geg]]=1,tab_MP[[#This Row],[ID_kat]]=1),"tab_Serverkomponenten[Subkategorie]",IF(AND(tab_MP[[#This Row],[ID_geg]]=1,tab_MP[[#This Row],[ID_kat]]=4),"tab_Projektraum[Subkategorie]",""))</f>
        <v/>
      </c>
      <c r="R252" s="171" t="str">
        <f>IFERROR(IF(AND(tab_MP[[#This Row],[ID_geg]]=1,tab_MP[[#This Row],[ID_kat]]=1),VLOOKUP(tab_MP[[#This Row],[mp_subkategorie]],tab_Serverkomponenten[],2,FALSE),IF(AND(tab_MP[[#This Row],[ID_geg]]=1,tab_MP[[#This Row],[ID_kat]]=4),VLOOKUP(tab_MP[[#This Row],[mp_subkategorie]],tab_Projektraum[],2,FALSE),"")),0)</f>
        <v/>
      </c>
      <c r="S252" s="158" t="str">
        <f>IFERROR(VLOOKUP(tab_MP[[#This Row],[mp_ort]],tab_ORT[],2,FALSE),"")</f>
        <v/>
      </c>
      <c r="T252" s="158">
        <f>COUNTIFS($S$3:$S252,$S252,$S$3:$S252,"&gt;0")</f>
        <v>0</v>
      </c>
      <c r="U252" s="159">
        <f>COUNTIFS(tab_MP[ID_ort],tab_MP[[#This Row],[ID_ort]],tab_MP[ID_ort],"&gt;0")</f>
        <v>0</v>
      </c>
    </row>
    <row r="253" spans="1:21" ht="64.2" hidden="1" customHeight="1" x14ac:dyDescent="0.3">
      <c r="A253" s="90">
        <f t="shared" si="4"/>
        <v>251</v>
      </c>
      <c r="B253" s="201"/>
      <c r="C253" s="202"/>
      <c r="D253" s="202"/>
      <c r="E253" s="202"/>
      <c r="F253" s="203"/>
      <c r="G253" s="180"/>
      <c r="H253" s="208"/>
      <c r="I253" s="209"/>
      <c r="J253" s="103"/>
      <c r="K253" s="104" t="str">
        <f>IF(tab_MP[[#This Row],[prf_mp_janein]]="ja",tab_MP[[#This Row],[mp_zuw]],IF(tab_MP[[#This Row],[prf_mp_janein]]="nein",0,IF(tab_MP[[#This Row],[prf_mp_janein]]="teilweise",-1,"")))</f>
        <v/>
      </c>
      <c r="L253" s="110"/>
      <c r="M253" s="109" t="b">
        <f>AND(OR(tab_MP[[#This Row],[mp_zuw]]="",AND(tab_MP[[#This Row],[mp_zuw]]&lt;&gt;"",tab_MP[[#This Row],[prf_mp_janein]]&lt;&gt;"")),tab_MP[[#This Row],[prf_mp_ges]]&lt;&gt;-1)</f>
        <v>1</v>
      </c>
      <c r="N253" s="170" t="str">
        <f>IFERROR(VLOOKUP(tab_MP[[#This Row],[mp_gegenstand]],tab_GEGENSTAND[],4,FALSE),"")</f>
        <v/>
      </c>
      <c r="O253" s="171" t="str">
        <f>IF(tab_MP[[#This Row],[ID_geg]]=1,"tab_System[Kategorie]",IF(tab_MP[[#This Row],[ID_geg]]=2,"tab_Werkzeug[Kategorie]",IF(tab_MP[[#This Row],[ID_geg]]=3,"tab_Dienst[Kategorie]",IF(tab_MP[[#This Row],[ID_geg]]=4,"tab_WuP[Kategorie]",""))))</f>
        <v/>
      </c>
      <c r="P25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3" s="171" t="str">
        <f>IF(AND(tab_MP[[#This Row],[ID_geg]]=1,tab_MP[[#This Row],[ID_kat]]=1),"tab_Serverkomponenten[Subkategorie]",IF(AND(tab_MP[[#This Row],[ID_geg]]=1,tab_MP[[#This Row],[ID_kat]]=4),"tab_Projektraum[Subkategorie]",""))</f>
        <v/>
      </c>
      <c r="R253" s="171" t="str">
        <f>IFERROR(IF(AND(tab_MP[[#This Row],[ID_geg]]=1,tab_MP[[#This Row],[ID_kat]]=1),VLOOKUP(tab_MP[[#This Row],[mp_subkategorie]],tab_Serverkomponenten[],2,FALSE),IF(AND(tab_MP[[#This Row],[ID_geg]]=1,tab_MP[[#This Row],[ID_kat]]=4),VLOOKUP(tab_MP[[#This Row],[mp_subkategorie]],tab_Projektraum[],2,FALSE),"")),0)</f>
        <v/>
      </c>
      <c r="S253" s="158" t="str">
        <f>IFERROR(VLOOKUP(tab_MP[[#This Row],[mp_ort]],tab_ORT[],2,FALSE),"")</f>
        <v/>
      </c>
      <c r="T253" s="158">
        <f>COUNTIFS($S$3:$S253,$S253,$S$3:$S253,"&gt;0")</f>
        <v>0</v>
      </c>
      <c r="U253" s="159">
        <f>COUNTIFS(tab_MP[ID_ort],tab_MP[[#This Row],[ID_ort]],tab_MP[ID_ort],"&gt;0")</f>
        <v>0</v>
      </c>
    </row>
    <row r="254" spans="1:21" ht="64.2" hidden="1" customHeight="1" x14ac:dyDescent="0.3">
      <c r="A254" s="90">
        <f t="shared" si="4"/>
        <v>252</v>
      </c>
      <c r="B254" s="201"/>
      <c r="C254" s="202"/>
      <c r="D254" s="202"/>
      <c r="E254" s="202"/>
      <c r="F254" s="203"/>
      <c r="G254" s="180"/>
      <c r="H254" s="208"/>
      <c r="I254" s="209"/>
      <c r="J254" s="106"/>
      <c r="K254" s="107" t="str">
        <f>IF(tab_MP[[#This Row],[prf_mp_janein]]="ja",tab_MP[[#This Row],[mp_zuw]],IF(tab_MP[[#This Row],[prf_mp_janein]]="nein",0,IF(tab_MP[[#This Row],[prf_mp_janein]]="teilweise",-1,"")))</f>
        <v/>
      </c>
      <c r="L254" s="110"/>
      <c r="M254" s="108" t="b">
        <f>AND(OR(tab_MP[[#This Row],[mp_zuw]]="",AND(tab_MP[[#This Row],[mp_zuw]]&lt;&gt;"",tab_MP[[#This Row],[prf_mp_janein]]&lt;&gt;"")),tab_MP[[#This Row],[prf_mp_ges]]&lt;&gt;-1)</f>
        <v>1</v>
      </c>
      <c r="N254" s="170" t="str">
        <f>IFERROR(VLOOKUP(tab_MP[[#This Row],[mp_gegenstand]],tab_GEGENSTAND[],4,FALSE),"")</f>
        <v/>
      </c>
      <c r="O254" s="171" t="str">
        <f>IF(tab_MP[[#This Row],[ID_geg]]=1,"tab_System[Kategorie]",IF(tab_MP[[#This Row],[ID_geg]]=2,"tab_Werkzeug[Kategorie]",IF(tab_MP[[#This Row],[ID_geg]]=3,"tab_Dienst[Kategorie]",IF(tab_MP[[#This Row],[ID_geg]]=4,"tab_WuP[Kategorie]",""))))</f>
        <v/>
      </c>
      <c r="P25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4" s="171" t="str">
        <f>IF(AND(tab_MP[[#This Row],[ID_geg]]=1,tab_MP[[#This Row],[ID_kat]]=1),"tab_Serverkomponenten[Subkategorie]",IF(AND(tab_MP[[#This Row],[ID_geg]]=1,tab_MP[[#This Row],[ID_kat]]=4),"tab_Projektraum[Subkategorie]",""))</f>
        <v/>
      </c>
      <c r="R254" s="171" t="str">
        <f>IFERROR(IF(AND(tab_MP[[#This Row],[ID_geg]]=1,tab_MP[[#This Row],[ID_kat]]=1),VLOOKUP(tab_MP[[#This Row],[mp_subkategorie]],tab_Serverkomponenten[],2,FALSE),IF(AND(tab_MP[[#This Row],[ID_geg]]=1,tab_MP[[#This Row],[ID_kat]]=4),VLOOKUP(tab_MP[[#This Row],[mp_subkategorie]],tab_Projektraum[],2,FALSE),"")),0)</f>
        <v/>
      </c>
      <c r="S254" s="158" t="str">
        <f>IFERROR(VLOOKUP(tab_MP[[#This Row],[mp_ort]],tab_ORT[],2,FALSE),"")</f>
        <v/>
      </c>
      <c r="T254" s="158">
        <f>COUNTIFS($S$3:$S254,$S254,$S$3:$S254,"&gt;0")</f>
        <v>0</v>
      </c>
      <c r="U254" s="159">
        <f>COUNTIFS(tab_MP[ID_ort],tab_MP[[#This Row],[ID_ort]],tab_MP[ID_ort],"&gt;0")</f>
        <v>0</v>
      </c>
    </row>
    <row r="255" spans="1:21" ht="64.2" hidden="1" customHeight="1" x14ac:dyDescent="0.3">
      <c r="A255" s="90">
        <f t="shared" si="4"/>
        <v>253</v>
      </c>
      <c r="B255" s="201"/>
      <c r="C255" s="202"/>
      <c r="D255" s="202"/>
      <c r="E255" s="202"/>
      <c r="F255" s="203"/>
      <c r="G255" s="180"/>
      <c r="H255" s="208"/>
      <c r="I255" s="209"/>
      <c r="J255" s="103"/>
      <c r="K255" s="104" t="str">
        <f>IF(tab_MP[[#This Row],[prf_mp_janein]]="ja",tab_MP[[#This Row],[mp_zuw]],IF(tab_MP[[#This Row],[prf_mp_janein]]="nein",0,IF(tab_MP[[#This Row],[prf_mp_janein]]="teilweise",-1,"")))</f>
        <v/>
      </c>
      <c r="L255" s="110"/>
      <c r="M255" s="109" t="b">
        <f>AND(OR(tab_MP[[#This Row],[mp_zuw]]="",AND(tab_MP[[#This Row],[mp_zuw]]&lt;&gt;"",tab_MP[[#This Row],[prf_mp_janein]]&lt;&gt;"")),tab_MP[[#This Row],[prf_mp_ges]]&lt;&gt;-1)</f>
        <v>1</v>
      </c>
      <c r="N255" s="170" t="str">
        <f>IFERROR(VLOOKUP(tab_MP[[#This Row],[mp_gegenstand]],tab_GEGENSTAND[],4,FALSE),"")</f>
        <v/>
      </c>
      <c r="O255" s="171" t="str">
        <f>IF(tab_MP[[#This Row],[ID_geg]]=1,"tab_System[Kategorie]",IF(tab_MP[[#This Row],[ID_geg]]=2,"tab_Werkzeug[Kategorie]",IF(tab_MP[[#This Row],[ID_geg]]=3,"tab_Dienst[Kategorie]",IF(tab_MP[[#This Row],[ID_geg]]=4,"tab_WuP[Kategorie]",""))))</f>
        <v/>
      </c>
      <c r="P25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5" s="171" t="str">
        <f>IF(AND(tab_MP[[#This Row],[ID_geg]]=1,tab_MP[[#This Row],[ID_kat]]=1),"tab_Serverkomponenten[Subkategorie]",IF(AND(tab_MP[[#This Row],[ID_geg]]=1,tab_MP[[#This Row],[ID_kat]]=4),"tab_Projektraum[Subkategorie]",""))</f>
        <v/>
      </c>
      <c r="R255" s="171" t="str">
        <f>IFERROR(IF(AND(tab_MP[[#This Row],[ID_geg]]=1,tab_MP[[#This Row],[ID_kat]]=1),VLOOKUP(tab_MP[[#This Row],[mp_subkategorie]],tab_Serverkomponenten[],2,FALSE),IF(AND(tab_MP[[#This Row],[ID_geg]]=1,tab_MP[[#This Row],[ID_kat]]=4),VLOOKUP(tab_MP[[#This Row],[mp_subkategorie]],tab_Projektraum[],2,FALSE),"")),0)</f>
        <v/>
      </c>
      <c r="S255" s="158" t="str">
        <f>IFERROR(VLOOKUP(tab_MP[[#This Row],[mp_ort]],tab_ORT[],2,FALSE),"")</f>
        <v/>
      </c>
      <c r="T255" s="158">
        <f>COUNTIFS($S$3:$S255,$S255,$S$3:$S255,"&gt;0")</f>
        <v>0</v>
      </c>
      <c r="U255" s="159">
        <f>COUNTIFS(tab_MP[ID_ort],tab_MP[[#This Row],[ID_ort]],tab_MP[ID_ort],"&gt;0")</f>
        <v>0</v>
      </c>
    </row>
    <row r="256" spans="1:21" ht="64.2" hidden="1" customHeight="1" x14ac:dyDescent="0.3">
      <c r="A256" s="90">
        <f t="shared" si="4"/>
        <v>254</v>
      </c>
      <c r="B256" s="201"/>
      <c r="C256" s="202"/>
      <c r="D256" s="202"/>
      <c r="E256" s="202"/>
      <c r="F256" s="203"/>
      <c r="G256" s="180"/>
      <c r="H256" s="208"/>
      <c r="I256" s="209"/>
      <c r="J256" s="106"/>
      <c r="K256" s="107" t="str">
        <f>IF(tab_MP[[#This Row],[prf_mp_janein]]="ja",tab_MP[[#This Row],[mp_zuw]],IF(tab_MP[[#This Row],[prf_mp_janein]]="nein",0,IF(tab_MP[[#This Row],[prf_mp_janein]]="teilweise",-1,"")))</f>
        <v/>
      </c>
      <c r="L256" s="110"/>
      <c r="M256" s="108" t="b">
        <f>AND(OR(tab_MP[[#This Row],[mp_zuw]]="",AND(tab_MP[[#This Row],[mp_zuw]]&lt;&gt;"",tab_MP[[#This Row],[prf_mp_janein]]&lt;&gt;"")),tab_MP[[#This Row],[prf_mp_ges]]&lt;&gt;-1)</f>
        <v>1</v>
      </c>
      <c r="N256" s="170" t="str">
        <f>IFERROR(VLOOKUP(tab_MP[[#This Row],[mp_gegenstand]],tab_GEGENSTAND[],4,FALSE),"")</f>
        <v/>
      </c>
      <c r="O256" s="171" t="str">
        <f>IF(tab_MP[[#This Row],[ID_geg]]=1,"tab_System[Kategorie]",IF(tab_MP[[#This Row],[ID_geg]]=2,"tab_Werkzeug[Kategorie]",IF(tab_MP[[#This Row],[ID_geg]]=3,"tab_Dienst[Kategorie]",IF(tab_MP[[#This Row],[ID_geg]]=4,"tab_WuP[Kategorie]",""))))</f>
        <v/>
      </c>
      <c r="P25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6" s="171" t="str">
        <f>IF(AND(tab_MP[[#This Row],[ID_geg]]=1,tab_MP[[#This Row],[ID_kat]]=1),"tab_Serverkomponenten[Subkategorie]",IF(AND(tab_MP[[#This Row],[ID_geg]]=1,tab_MP[[#This Row],[ID_kat]]=4),"tab_Projektraum[Subkategorie]",""))</f>
        <v/>
      </c>
      <c r="R256" s="171" t="str">
        <f>IFERROR(IF(AND(tab_MP[[#This Row],[ID_geg]]=1,tab_MP[[#This Row],[ID_kat]]=1),VLOOKUP(tab_MP[[#This Row],[mp_subkategorie]],tab_Serverkomponenten[],2,FALSE),IF(AND(tab_MP[[#This Row],[ID_geg]]=1,tab_MP[[#This Row],[ID_kat]]=4),VLOOKUP(tab_MP[[#This Row],[mp_subkategorie]],tab_Projektraum[],2,FALSE),"")),0)</f>
        <v/>
      </c>
      <c r="S256" s="158" t="str">
        <f>IFERROR(VLOOKUP(tab_MP[[#This Row],[mp_ort]],tab_ORT[],2,FALSE),"")</f>
        <v/>
      </c>
      <c r="T256" s="158">
        <f>COUNTIFS($S$3:$S256,$S256,$S$3:$S256,"&gt;0")</f>
        <v>0</v>
      </c>
      <c r="U256" s="159">
        <f>COUNTIFS(tab_MP[ID_ort],tab_MP[[#This Row],[ID_ort]],tab_MP[ID_ort],"&gt;0")</f>
        <v>0</v>
      </c>
    </row>
    <row r="257" spans="1:21" ht="64.2" hidden="1" customHeight="1" x14ac:dyDescent="0.3">
      <c r="A257" s="90">
        <f t="shared" si="4"/>
        <v>255</v>
      </c>
      <c r="B257" s="201"/>
      <c r="C257" s="202"/>
      <c r="D257" s="202"/>
      <c r="E257" s="202"/>
      <c r="F257" s="203"/>
      <c r="G257" s="180"/>
      <c r="H257" s="208"/>
      <c r="I257" s="209"/>
      <c r="J257" s="103"/>
      <c r="K257" s="104" t="str">
        <f>IF(tab_MP[[#This Row],[prf_mp_janein]]="ja",tab_MP[[#This Row],[mp_zuw]],IF(tab_MP[[#This Row],[prf_mp_janein]]="nein",0,IF(tab_MP[[#This Row],[prf_mp_janein]]="teilweise",-1,"")))</f>
        <v/>
      </c>
      <c r="L257" s="110"/>
      <c r="M257" s="109" t="b">
        <f>AND(OR(tab_MP[[#This Row],[mp_zuw]]="",AND(tab_MP[[#This Row],[mp_zuw]]&lt;&gt;"",tab_MP[[#This Row],[prf_mp_janein]]&lt;&gt;"")),tab_MP[[#This Row],[prf_mp_ges]]&lt;&gt;-1)</f>
        <v>1</v>
      </c>
      <c r="N257" s="170" t="str">
        <f>IFERROR(VLOOKUP(tab_MP[[#This Row],[mp_gegenstand]],tab_GEGENSTAND[],4,FALSE),"")</f>
        <v/>
      </c>
      <c r="O257" s="171" t="str">
        <f>IF(tab_MP[[#This Row],[ID_geg]]=1,"tab_System[Kategorie]",IF(tab_MP[[#This Row],[ID_geg]]=2,"tab_Werkzeug[Kategorie]",IF(tab_MP[[#This Row],[ID_geg]]=3,"tab_Dienst[Kategorie]",IF(tab_MP[[#This Row],[ID_geg]]=4,"tab_WuP[Kategorie]",""))))</f>
        <v/>
      </c>
      <c r="P25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7" s="171" t="str">
        <f>IF(AND(tab_MP[[#This Row],[ID_geg]]=1,tab_MP[[#This Row],[ID_kat]]=1),"tab_Serverkomponenten[Subkategorie]",IF(AND(tab_MP[[#This Row],[ID_geg]]=1,tab_MP[[#This Row],[ID_kat]]=4),"tab_Projektraum[Subkategorie]",""))</f>
        <v/>
      </c>
      <c r="R257" s="171" t="str">
        <f>IFERROR(IF(AND(tab_MP[[#This Row],[ID_geg]]=1,tab_MP[[#This Row],[ID_kat]]=1),VLOOKUP(tab_MP[[#This Row],[mp_subkategorie]],tab_Serverkomponenten[],2,FALSE),IF(AND(tab_MP[[#This Row],[ID_geg]]=1,tab_MP[[#This Row],[ID_kat]]=4),VLOOKUP(tab_MP[[#This Row],[mp_subkategorie]],tab_Projektraum[],2,FALSE),"")),0)</f>
        <v/>
      </c>
      <c r="S257" s="158" t="str">
        <f>IFERROR(VLOOKUP(tab_MP[[#This Row],[mp_ort]],tab_ORT[],2,FALSE),"")</f>
        <v/>
      </c>
      <c r="T257" s="158">
        <f>COUNTIFS($S$3:$S257,$S257,$S$3:$S257,"&gt;0")</f>
        <v>0</v>
      </c>
      <c r="U257" s="159">
        <f>COUNTIFS(tab_MP[ID_ort],tab_MP[[#This Row],[ID_ort]],tab_MP[ID_ort],"&gt;0")</f>
        <v>0</v>
      </c>
    </row>
    <row r="258" spans="1:21" ht="64.2" hidden="1" customHeight="1" x14ac:dyDescent="0.3">
      <c r="A258" s="90">
        <f t="shared" si="4"/>
        <v>256</v>
      </c>
      <c r="B258" s="201"/>
      <c r="C258" s="202"/>
      <c r="D258" s="202"/>
      <c r="E258" s="202"/>
      <c r="F258" s="203"/>
      <c r="G258" s="180"/>
      <c r="H258" s="208"/>
      <c r="I258" s="209"/>
      <c r="J258" s="106"/>
      <c r="K258" s="107" t="str">
        <f>IF(tab_MP[[#This Row],[prf_mp_janein]]="ja",tab_MP[[#This Row],[mp_zuw]],IF(tab_MP[[#This Row],[prf_mp_janein]]="nein",0,IF(tab_MP[[#This Row],[prf_mp_janein]]="teilweise",-1,"")))</f>
        <v/>
      </c>
      <c r="L258" s="110"/>
      <c r="M258" s="108" t="b">
        <f>AND(OR(tab_MP[[#This Row],[mp_zuw]]="",AND(tab_MP[[#This Row],[mp_zuw]]&lt;&gt;"",tab_MP[[#This Row],[prf_mp_janein]]&lt;&gt;"")),tab_MP[[#This Row],[prf_mp_ges]]&lt;&gt;-1)</f>
        <v>1</v>
      </c>
      <c r="N258" s="170" t="str">
        <f>IFERROR(VLOOKUP(tab_MP[[#This Row],[mp_gegenstand]],tab_GEGENSTAND[],4,FALSE),"")</f>
        <v/>
      </c>
      <c r="O258" s="171" t="str">
        <f>IF(tab_MP[[#This Row],[ID_geg]]=1,"tab_System[Kategorie]",IF(tab_MP[[#This Row],[ID_geg]]=2,"tab_Werkzeug[Kategorie]",IF(tab_MP[[#This Row],[ID_geg]]=3,"tab_Dienst[Kategorie]",IF(tab_MP[[#This Row],[ID_geg]]=4,"tab_WuP[Kategorie]",""))))</f>
        <v/>
      </c>
      <c r="P25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8" s="171" t="str">
        <f>IF(AND(tab_MP[[#This Row],[ID_geg]]=1,tab_MP[[#This Row],[ID_kat]]=1),"tab_Serverkomponenten[Subkategorie]",IF(AND(tab_MP[[#This Row],[ID_geg]]=1,tab_MP[[#This Row],[ID_kat]]=4),"tab_Projektraum[Subkategorie]",""))</f>
        <v/>
      </c>
      <c r="R258" s="171" t="str">
        <f>IFERROR(IF(AND(tab_MP[[#This Row],[ID_geg]]=1,tab_MP[[#This Row],[ID_kat]]=1),VLOOKUP(tab_MP[[#This Row],[mp_subkategorie]],tab_Serverkomponenten[],2,FALSE),IF(AND(tab_MP[[#This Row],[ID_geg]]=1,tab_MP[[#This Row],[ID_kat]]=4),VLOOKUP(tab_MP[[#This Row],[mp_subkategorie]],tab_Projektraum[],2,FALSE),"")),0)</f>
        <v/>
      </c>
      <c r="S258" s="158" t="str">
        <f>IFERROR(VLOOKUP(tab_MP[[#This Row],[mp_ort]],tab_ORT[],2,FALSE),"")</f>
        <v/>
      </c>
      <c r="T258" s="158">
        <f>COUNTIFS($S$3:$S258,$S258,$S$3:$S258,"&gt;0")</f>
        <v>0</v>
      </c>
      <c r="U258" s="159">
        <f>COUNTIFS(tab_MP[ID_ort],tab_MP[[#This Row],[ID_ort]],tab_MP[ID_ort],"&gt;0")</f>
        <v>0</v>
      </c>
    </row>
    <row r="259" spans="1:21" ht="64.2" hidden="1" customHeight="1" x14ac:dyDescent="0.3">
      <c r="A259" s="90">
        <f t="shared" si="4"/>
        <v>257</v>
      </c>
      <c r="B259" s="201"/>
      <c r="C259" s="202"/>
      <c r="D259" s="202"/>
      <c r="E259" s="202"/>
      <c r="F259" s="203"/>
      <c r="G259" s="180"/>
      <c r="H259" s="208"/>
      <c r="I259" s="209"/>
      <c r="J259" s="103"/>
      <c r="K259" s="104" t="str">
        <f>IF(tab_MP[[#This Row],[prf_mp_janein]]="ja",tab_MP[[#This Row],[mp_zuw]],IF(tab_MP[[#This Row],[prf_mp_janein]]="nein",0,IF(tab_MP[[#This Row],[prf_mp_janein]]="teilweise",-1,"")))</f>
        <v/>
      </c>
      <c r="L259" s="110"/>
      <c r="M259" s="109" t="b">
        <f>AND(OR(tab_MP[[#This Row],[mp_zuw]]="",AND(tab_MP[[#This Row],[mp_zuw]]&lt;&gt;"",tab_MP[[#This Row],[prf_mp_janein]]&lt;&gt;"")),tab_MP[[#This Row],[prf_mp_ges]]&lt;&gt;-1)</f>
        <v>1</v>
      </c>
      <c r="N259" s="170" t="str">
        <f>IFERROR(VLOOKUP(tab_MP[[#This Row],[mp_gegenstand]],tab_GEGENSTAND[],4,FALSE),"")</f>
        <v/>
      </c>
      <c r="O259" s="171" t="str">
        <f>IF(tab_MP[[#This Row],[ID_geg]]=1,"tab_System[Kategorie]",IF(tab_MP[[#This Row],[ID_geg]]=2,"tab_Werkzeug[Kategorie]",IF(tab_MP[[#This Row],[ID_geg]]=3,"tab_Dienst[Kategorie]",IF(tab_MP[[#This Row],[ID_geg]]=4,"tab_WuP[Kategorie]",""))))</f>
        <v/>
      </c>
      <c r="P25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59" s="171" t="str">
        <f>IF(AND(tab_MP[[#This Row],[ID_geg]]=1,tab_MP[[#This Row],[ID_kat]]=1),"tab_Serverkomponenten[Subkategorie]",IF(AND(tab_MP[[#This Row],[ID_geg]]=1,tab_MP[[#This Row],[ID_kat]]=4),"tab_Projektraum[Subkategorie]",""))</f>
        <v/>
      </c>
      <c r="R259" s="171" t="str">
        <f>IFERROR(IF(AND(tab_MP[[#This Row],[ID_geg]]=1,tab_MP[[#This Row],[ID_kat]]=1),VLOOKUP(tab_MP[[#This Row],[mp_subkategorie]],tab_Serverkomponenten[],2,FALSE),IF(AND(tab_MP[[#This Row],[ID_geg]]=1,tab_MP[[#This Row],[ID_kat]]=4),VLOOKUP(tab_MP[[#This Row],[mp_subkategorie]],tab_Projektraum[],2,FALSE),"")),0)</f>
        <v/>
      </c>
      <c r="S259" s="158" t="str">
        <f>IFERROR(VLOOKUP(tab_MP[[#This Row],[mp_ort]],tab_ORT[],2,FALSE),"")</f>
        <v/>
      </c>
      <c r="T259" s="158">
        <f>COUNTIFS($S$3:$S259,$S259,$S$3:$S259,"&gt;0")</f>
        <v>0</v>
      </c>
      <c r="U259" s="159">
        <f>COUNTIFS(tab_MP[ID_ort],tab_MP[[#This Row],[ID_ort]],tab_MP[ID_ort],"&gt;0")</f>
        <v>0</v>
      </c>
    </row>
    <row r="260" spans="1:21" ht="64.2" hidden="1" customHeight="1" x14ac:dyDescent="0.3">
      <c r="A260" s="90">
        <f t="shared" si="4"/>
        <v>258</v>
      </c>
      <c r="B260" s="201"/>
      <c r="C260" s="202"/>
      <c r="D260" s="202"/>
      <c r="E260" s="202"/>
      <c r="F260" s="203"/>
      <c r="G260" s="180"/>
      <c r="H260" s="208"/>
      <c r="I260" s="209"/>
      <c r="J260" s="106"/>
      <c r="K260" s="107" t="str">
        <f>IF(tab_MP[[#This Row],[prf_mp_janein]]="ja",tab_MP[[#This Row],[mp_zuw]],IF(tab_MP[[#This Row],[prf_mp_janein]]="nein",0,IF(tab_MP[[#This Row],[prf_mp_janein]]="teilweise",-1,"")))</f>
        <v/>
      </c>
      <c r="L260" s="110"/>
      <c r="M260" s="108" t="b">
        <f>AND(OR(tab_MP[[#This Row],[mp_zuw]]="",AND(tab_MP[[#This Row],[mp_zuw]]&lt;&gt;"",tab_MP[[#This Row],[prf_mp_janein]]&lt;&gt;"")),tab_MP[[#This Row],[prf_mp_ges]]&lt;&gt;-1)</f>
        <v>1</v>
      </c>
      <c r="N260" s="170" t="str">
        <f>IFERROR(VLOOKUP(tab_MP[[#This Row],[mp_gegenstand]],tab_GEGENSTAND[],4,FALSE),"")</f>
        <v/>
      </c>
      <c r="O260" s="171" t="str">
        <f>IF(tab_MP[[#This Row],[ID_geg]]=1,"tab_System[Kategorie]",IF(tab_MP[[#This Row],[ID_geg]]=2,"tab_Werkzeug[Kategorie]",IF(tab_MP[[#This Row],[ID_geg]]=3,"tab_Dienst[Kategorie]",IF(tab_MP[[#This Row],[ID_geg]]=4,"tab_WuP[Kategorie]",""))))</f>
        <v/>
      </c>
      <c r="P26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0" s="171" t="str">
        <f>IF(AND(tab_MP[[#This Row],[ID_geg]]=1,tab_MP[[#This Row],[ID_kat]]=1),"tab_Serverkomponenten[Subkategorie]",IF(AND(tab_MP[[#This Row],[ID_geg]]=1,tab_MP[[#This Row],[ID_kat]]=4),"tab_Projektraum[Subkategorie]",""))</f>
        <v/>
      </c>
      <c r="R260" s="171" t="str">
        <f>IFERROR(IF(AND(tab_MP[[#This Row],[ID_geg]]=1,tab_MP[[#This Row],[ID_kat]]=1),VLOOKUP(tab_MP[[#This Row],[mp_subkategorie]],tab_Serverkomponenten[],2,FALSE),IF(AND(tab_MP[[#This Row],[ID_geg]]=1,tab_MP[[#This Row],[ID_kat]]=4),VLOOKUP(tab_MP[[#This Row],[mp_subkategorie]],tab_Projektraum[],2,FALSE),"")),0)</f>
        <v/>
      </c>
      <c r="S260" s="158" t="str">
        <f>IFERROR(VLOOKUP(tab_MP[[#This Row],[mp_ort]],tab_ORT[],2,FALSE),"")</f>
        <v/>
      </c>
      <c r="T260" s="158">
        <f>COUNTIFS($S$3:$S260,$S260,$S$3:$S260,"&gt;0")</f>
        <v>0</v>
      </c>
      <c r="U260" s="159">
        <f>COUNTIFS(tab_MP[ID_ort],tab_MP[[#This Row],[ID_ort]],tab_MP[ID_ort],"&gt;0")</f>
        <v>0</v>
      </c>
    </row>
    <row r="261" spans="1:21" ht="64.2" hidden="1" customHeight="1" x14ac:dyDescent="0.3">
      <c r="A261" s="90">
        <f t="shared" si="4"/>
        <v>259</v>
      </c>
      <c r="B261" s="201"/>
      <c r="C261" s="202"/>
      <c r="D261" s="202"/>
      <c r="E261" s="202"/>
      <c r="F261" s="203"/>
      <c r="G261" s="180"/>
      <c r="H261" s="208"/>
      <c r="I261" s="209"/>
      <c r="J261" s="103"/>
      <c r="K261" s="104" t="str">
        <f>IF(tab_MP[[#This Row],[prf_mp_janein]]="ja",tab_MP[[#This Row],[mp_zuw]],IF(tab_MP[[#This Row],[prf_mp_janein]]="nein",0,IF(tab_MP[[#This Row],[prf_mp_janein]]="teilweise",-1,"")))</f>
        <v/>
      </c>
      <c r="L261" s="110"/>
      <c r="M261" s="109" t="b">
        <f>AND(OR(tab_MP[[#This Row],[mp_zuw]]="",AND(tab_MP[[#This Row],[mp_zuw]]&lt;&gt;"",tab_MP[[#This Row],[prf_mp_janein]]&lt;&gt;"")),tab_MP[[#This Row],[prf_mp_ges]]&lt;&gt;-1)</f>
        <v>1</v>
      </c>
      <c r="N261" s="170" t="str">
        <f>IFERROR(VLOOKUP(tab_MP[[#This Row],[mp_gegenstand]],tab_GEGENSTAND[],4,FALSE),"")</f>
        <v/>
      </c>
      <c r="O261" s="171" t="str">
        <f>IF(tab_MP[[#This Row],[ID_geg]]=1,"tab_System[Kategorie]",IF(tab_MP[[#This Row],[ID_geg]]=2,"tab_Werkzeug[Kategorie]",IF(tab_MP[[#This Row],[ID_geg]]=3,"tab_Dienst[Kategorie]",IF(tab_MP[[#This Row],[ID_geg]]=4,"tab_WuP[Kategorie]",""))))</f>
        <v/>
      </c>
      <c r="P26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1" s="171" t="str">
        <f>IF(AND(tab_MP[[#This Row],[ID_geg]]=1,tab_MP[[#This Row],[ID_kat]]=1),"tab_Serverkomponenten[Subkategorie]",IF(AND(tab_MP[[#This Row],[ID_geg]]=1,tab_MP[[#This Row],[ID_kat]]=4),"tab_Projektraum[Subkategorie]",""))</f>
        <v/>
      </c>
      <c r="R261" s="171" t="str">
        <f>IFERROR(IF(AND(tab_MP[[#This Row],[ID_geg]]=1,tab_MP[[#This Row],[ID_kat]]=1),VLOOKUP(tab_MP[[#This Row],[mp_subkategorie]],tab_Serverkomponenten[],2,FALSE),IF(AND(tab_MP[[#This Row],[ID_geg]]=1,tab_MP[[#This Row],[ID_kat]]=4),VLOOKUP(tab_MP[[#This Row],[mp_subkategorie]],tab_Projektraum[],2,FALSE),"")),0)</f>
        <v/>
      </c>
      <c r="S261" s="158" t="str">
        <f>IFERROR(VLOOKUP(tab_MP[[#This Row],[mp_ort]],tab_ORT[],2,FALSE),"")</f>
        <v/>
      </c>
      <c r="T261" s="158">
        <f>COUNTIFS($S$3:$S261,$S261,$S$3:$S261,"&gt;0")</f>
        <v>0</v>
      </c>
      <c r="U261" s="159">
        <f>COUNTIFS(tab_MP[ID_ort],tab_MP[[#This Row],[ID_ort]],tab_MP[ID_ort],"&gt;0")</f>
        <v>0</v>
      </c>
    </row>
    <row r="262" spans="1:21" ht="64.2" hidden="1" customHeight="1" x14ac:dyDescent="0.3">
      <c r="A262" s="90">
        <f t="shared" si="4"/>
        <v>260</v>
      </c>
      <c r="B262" s="201"/>
      <c r="C262" s="202"/>
      <c r="D262" s="202"/>
      <c r="E262" s="202"/>
      <c r="F262" s="203"/>
      <c r="G262" s="180"/>
      <c r="H262" s="208"/>
      <c r="I262" s="209"/>
      <c r="J262" s="106"/>
      <c r="K262" s="107" t="str">
        <f>IF(tab_MP[[#This Row],[prf_mp_janein]]="ja",tab_MP[[#This Row],[mp_zuw]],IF(tab_MP[[#This Row],[prf_mp_janein]]="nein",0,IF(tab_MP[[#This Row],[prf_mp_janein]]="teilweise",-1,"")))</f>
        <v/>
      </c>
      <c r="L262" s="110"/>
      <c r="M262" s="108" t="b">
        <f>AND(OR(tab_MP[[#This Row],[mp_zuw]]="",AND(tab_MP[[#This Row],[mp_zuw]]&lt;&gt;"",tab_MP[[#This Row],[prf_mp_janein]]&lt;&gt;"")),tab_MP[[#This Row],[prf_mp_ges]]&lt;&gt;-1)</f>
        <v>1</v>
      </c>
      <c r="N262" s="170" t="str">
        <f>IFERROR(VLOOKUP(tab_MP[[#This Row],[mp_gegenstand]],tab_GEGENSTAND[],4,FALSE),"")</f>
        <v/>
      </c>
      <c r="O262" s="171" t="str">
        <f>IF(tab_MP[[#This Row],[ID_geg]]=1,"tab_System[Kategorie]",IF(tab_MP[[#This Row],[ID_geg]]=2,"tab_Werkzeug[Kategorie]",IF(tab_MP[[#This Row],[ID_geg]]=3,"tab_Dienst[Kategorie]",IF(tab_MP[[#This Row],[ID_geg]]=4,"tab_WuP[Kategorie]",""))))</f>
        <v/>
      </c>
      <c r="P26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2" s="171" t="str">
        <f>IF(AND(tab_MP[[#This Row],[ID_geg]]=1,tab_MP[[#This Row],[ID_kat]]=1),"tab_Serverkomponenten[Subkategorie]",IF(AND(tab_MP[[#This Row],[ID_geg]]=1,tab_MP[[#This Row],[ID_kat]]=4),"tab_Projektraum[Subkategorie]",""))</f>
        <v/>
      </c>
      <c r="R262" s="171" t="str">
        <f>IFERROR(IF(AND(tab_MP[[#This Row],[ID_geg]]=1,tab_MP[[#This Row],[ID_kat]]=1),VLOOKUP(tab_MP[[#This Row],[mp_subkategorie]],tab_Serverkomponenten[],2,FALSE),IF(AND(tab_MP[[#This Row],[ID_geg]]=1,tab_MP[[#This Row],[ID_kat]]=4),VLOOKUP(tab_MP[[#This Row],[mp_subkategorie]],tab_Projektraum[],2,FALSE),"")),0)</f>
        <v/>
      </c>
      <c r="S262" s="158" t="str">
        <f>IFERROR(VLOOKUP(tab_MP[[#This Row],[mp_ort]],tab_ORT[],2,FALSE),"")</f>
        <v/>
      </c>
      <c r="T262" s="158">
        <f>COUNTIFS($S$3:$S262,$S262,$S$3:$S262,"&gt;0")</f>
        <v>0</v>
      </c>
      <c r="U262" s="159">
        <f>COUNTIFS(tab_MP[ID_ort],tab_MP[[#This Row],[ID_ort]],tab_MP[ID_ort],"&gt;0")</f>
        <v>0</v>
      </c>
    </row>
    <row r="263" spans="1:21" ht="64.2" hidden="1" customHeight="1" x14ac:dyDescent="0.3">
      <c r="A263" s="90">
        <f t="shared" si="4"/>
        <v>261</v>
      </c>
      <c r="B263" s="201"/>
      <c r="C263" s="202"/>
      <c r="D263" s="202"/>
      <c r="E263" s="202"/>
      <c r="F263" s="203"/>
      <c r="G263" s="180"/>
      <c r="H263" s="208"/>
      <c r="I263" s="209"/>
      <c r="J263" s="103"/>
      <c r="K263" s="104" t="str">
        <f>IF(tab_MP[[#This Row],[prf_mp_janein]]="ja",tab_MP[[#This Row],[mp_zuw]],IF(tab_MP[[#This Row],[prf_mp_janein]]="nein",0,IF(tab_MP[[#This Row],[prf_mp_janein]]="teilweise",-1,"")))</f>
        <v/>
      </c>
      <c r="L263" s="110"/>
      <c r="M263" s="109" t="b">
        <f>AND(OR(tab_MP[[#This Row],[mp_zuw]]="",AND(tab_MP[[#This Row],[mp_zuw]]&lt;&gt;"",tab_MP[[#This Row],[prf_mp_janein]]&lt;&gt;"")),tab_MP[[#This Row],[prf_mp_ges]]&lt;&gt;-1)</f>
        <v>1</v>
      </c>
      <c r="N263" s="170" t="str">
        <f>IFERROR(VLOOKUP(tab_MP[[#This Row],[mp_gegenstand]],tab_GEGENSTAND[],4,FALSE),"")</f>
        <v/>
      </c>
      <c r="O263" s="171" t="str">
        <f>IF(tab_MP[[#This Row],[ID_geg]]=1,"tab_System[Kategorie]",IF(tab_MP[[#This Row],[ID_geg]]=2,"tab_Werkzeug[Kategorie]",IF(tab_MP[[#This Row],[ID_geg]]=3,"tab_Dienst[Kategorie]",IF(tab_MP[[#This Row],[ID_geg]]=4,"tab_WuP[Kategorie]",""))))</f>
        <v/>
      </c>
      <c r="P26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3" s="171" t="str">
        <f>IF(AND(tab_MP[[#This Row],[ID_geg]]=1,tab_MP[[#This Row],[ID_kat]]=1),"tab_Serverkomponenten[Subkategorie]",IF(AND(tab_MP[[#This Row],[ID_geg]]=1,tab_MP[[#This Row],[ID_kat]]=4),"tab_Projektraum[Subkategorie]",""))</f>
        <v/>
      </c>
      <c r="R263" s="171" t="str">
        <f>IFERROR(IF(AND(tab_MP[[#This Row],[ID_geg]]=1,tab_MP[[#This Row],[ID_kat]]=1),VLOOKUP(tab_MP[[#This Row],[mp_subkategorie]],tab_Serverkomponenten[],2,FALSE),IF(AND(tab_MP[[#This Row],[ID_geg]]=1,tab_MP[[#This Row],[ID_kat]]=4),VLOOKUP(tab_MP[[#This Row],[mp_subkategorie]],tab_Projektraum[],2,FALSE),"")),0)</f>
        <v/>
      </c>
      <c r="S263" s="158" t="str">
        <f>IFERROR(VLOOKUP(tab_MP[[#This Row],[mp_ort]],tab_ORT[],2,FALSE),"")</f>
        <v/>
      </c>
      <c r="T263" s="158">
        <f>COUNTIFS($S$3:$S263,$S263,$S$3:$S263,"&gt;0")</f>
        <v>0</v>
      </c>
      <c r="U263" s="159">
        <f>COUNTIFS(tab_MP[ID_ort],tab_MP[[#This Row],[ID_ort]],tab_MP[ID_ort],"&gt;0")</f>
        <v>0</v>
      </c>
    </row>
    <row r="264" spans="1:21" ht="64.2" hidden="1" customHeight="1" x14ac:dyDescent="0.3">
      <c r="A264" s="90">
        <f t="shared" si="4"/>
        <v>262</v>
      </c>
      <c r="B264" s="201"/>
      <c r="C264" s="202"/>
      <c r="D264" s="202"/>
      <c r="E264" s="202"/>
      <c r="F264" s="203"/>
      <c r="G264" s="180"/>
      <c r="H264" s="208"/>
      <c r="I264" s="209"/>
      <c r="J264" s="106"/>
      <c r="K264" s="107" t="str">
        <f>IF(tab_MP[[#This Row],[prf_mp_janein]]="ja",tab_MP[[#This Row],[mp_zuw]],IF(tab_MP[[#This Row],[prf_mp_janein]]="nein",0,IF(tab_MP[[#This Row],[prf_mp_janein]]="teilweise",-1,"")))</f>
        <v/>
      </c>
      <c r="L264" s="110"/>
      <c r="M264" s="108" t="b">
        <f>AND(OR(tab_MP[[#This Row],[mp_zuw]]="",AND(tab_MP[[#This Row],[mp_zuw]]&lt;&gt;"",tab_MP[[#This Row],[prf_mp_janein]]&lt;&gt;"")),tab_MP[[#This Row],[prf_mp_ges]]&lt;&gt;-1)</f>
        <v>1</v>
      </c>
      <c r="N264" s="170" t="str">
        <f>IFERROR(VLOOKUP(tab_MP[[#This Row],[mp_gegenstand]],tab_GEGENSTAND[],4,FALSE),"")</f>
        <v/>
      </c>
      <c r="O264" s="171" t="str">
        <f>IF(tab_MP[[#This Row],[ID_geg]]=1,"tab_System[Kategorie]",IF(tab_MP[[#This Row],[ID_geg]]=2,"tab_Werkzeug[Kategorie]",IF(tab_MP[[#This Row],[ID_geg]]=3,"tab_Dienst[Kategorie]",IF(tab_MP[[#This Row],[ID_geg]]=4,"tab_WuP[Kategorie]",""))))</f>
        <v/>
      </c>
      <c r="P26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4" s="171" t="str">
        <f>IF(AND(tab_MP[[#This Row],[ID_geg]]=1,tab_MP[[#This Row],[ID_kat]]=1),"tab_Serverkomponenten[Subkategorie]",IF(AND(tab_MP[[#This Row],[ID_geg]]=1,tab_MP[[#This Row],[ID_kat]]=4),"tab_Projektraum[Subkategorie]",""))</f>
        <v/>
      </c>
      <c r="R264" s="171" t="str">
        <f>IFERROR(IF(AND(tab_MP[[#This Row],[ID_geg]]=1,tab_MP[[#This Row],[ID_kat]]=1),VLOOKUP(tab_MP[[#This Row],[mp_subkategorie]],tab_Serverkomponenten[],2,FALSE),IF(AND(tab_MP[[#This Row],[ID_geg]]=1,tab_MP[[#This Row],[ID_kat]]=4),VLOOKUP(tab_MP[[#This Row],[mp_subkategorie]],tab_Projektraum[],2,FALSE),"")),0)</f>
        <v/>
      </c>
      <c r="S264" s="158" t="str">
        <f>IFERROR(VLOOKUP(tab_MP[[#This Row],[mp_ort]],tab_ORT[],2,FALSE),"")</f>
        <v/>
      </c>
      <c r="T264" s="158">
        <f>COUNTIFS($S$3:$S264,$S264,$S$3:$S264,"&gt;0")</f>
        <v>0</v>
      </c>
      <c r="U264" s="159">
        <f>COUNTIFS(tab_MP[ID_ort],tab_MP[[#This Row],[ID_ort]],tab_MP[ID_ort],"&gt;0")</f>
        <v>0</v>
      </c>
    </row>
    <row r="265" spans="1:21" ht="64.2" hidden="1" customHeight="1" x14ac:dyDescent="0.3">
      <c r="A265" s="90">
        <f t="shared" si="4"/>
        <v>263</v>
      </c>
      <c r="B265" s="201"/>
      <c r="C265" s="202"/>
      <c r="D265" s="202"/>
      <c r="E265" s="202"/>
      <c r="F265" s="203"/>
      <c r="G265" s="180"/>
      <c r="H265" s="208"/>
      <c r="I265" s="209"/>
      <c r="J265" s="103"/>
      <c r="K265" s="104" t="str">
        <f>IF(tab_MP[[#This Row],[prf_mp_janein]]="ja",tab_MP[[#This Row],[mp_zuw]],IF(tab_MP[[#This Row],[prf_mp_janein]]="nein",0,IF(tab_MP[[#This Row],[prf_mp_janein]]="teilweise",-1,"")))</f>
        <v/>
      </c>
      <c r="L265" s="110"/>
      <c r="M265" s="109" t="b">
        <f>AND(OR(tab_MP[[#This Row],[mp_zuw]]="",AND(tab_MP[[#This Row],[mp_zuw]]&lt;&gt;"",tab_MP[[#This Row],[prf_mp_janein]]&lt;&gt;"")),tab_MP[[#This Row],[prf_mp_ges]]&lt;&gt;-1)</f>
        <v>1</v>
      </c>
      <c r="N265" s="170" t="str">
        <f>IFERROR(VLOOKUP(tab_MP[[#This Row],[mp_gegenstand]],tab_GEGENSTAND[],4,FALSE),"")</f>
        <v/>
      </c>
      <c r="O265" s="171" t="str">
        <f>IF(tab_MP[[#This Row],[ID_geg]]=1,"tab_System[Kategorie]",IF(tab_MP[[#This Row],[ID_geg]]=2,"tab_Werkzeug[Kategorie]",IF(tab_MP[[#This Row],[ID_geg]]=3,"tab_Dienst[Kategorie]",IF(tab_MP[[#This Row],[ID_geg]]=4,"tab_WuP[Kategorie]",""))))</f>
        <v/>
      </c>
      <c r="P26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5" s="171" t="str">
        <f>IF(AND(tab_MP[[#This Row],[ID_geg]]=1,tab_MP[[#This Row],[ID_kat]]=1),"tab_Serverkomponenten[Subkategorie]",IF(AND(tab_MP[[#This Row],[ID_geg]]=1,tab_MP[[#This Row],[ID_kat]]=4),"tab_Projektraum[Subkategorie]",""))</f>
        <v/>
      </c>
      <c r="R265" s="171" t="str">
        <f>IFERROR(IF(AND(tab_MP[[#This Row],[ID_geg]]=1,tab_MP[[#This Row],[ID_kat]]=1),VLOOKUP(tab_MP[[#This Row],[mp_subkategorie]],tab_Serverkomponenten[],2,FALSE),IF(AND(tab_MP[[#This Row],[ID_geg]]=1,tab_MP[[#This Row],[ID_kat]]=4),VLOOKUP(tab_MP[[#This Row],[mp_subkategorie]],tab_Projektraum[],2,FALSE),"")),0)</f>
        <v/>
      </c>
      <c r="S265" s="158" t="str">
        <f>IFERROR(VLOOKUP(tab_MP[[#This Row],[mp_ort]],tab_ORT[],2,FALSE),"")</f>
        <v/>
      </c>
      <c r="T265" s="158">
        <f>COUNTIFS($S$3:$S265,$S265,$S$3:$S265,"&gt;0")</f>
        <v>0</v>
      </c>
      <c r="U265" s="159">
        <f>COUNTIFS(tab_MP[ID_ort],tab_MP[[#This Row],[ID_ort]],tab_MP[ID_ort],"&gt;0")</f>
        <v>0</v>
      </c>
    </row>
    <row r="266" spans="1:21" ht="64.2" hidden="1" customHeight="1" x14ac:dyDescent="0.3">
      <c r="A266" s="90">
        <f t="shared" si="4"/>
        <v>264</v>
      </c>
      <c r="B266" s="201"/>
      <c r="C266" s="202"/>
      <c r="D266" s="202"/>
      <c r="E266" s="202"/>
      <c r="F266" s="203"/>
      <c r="G266" s="180"/>
      <c r="H266" s="208"/>
      <c r="I266" s="209"/>
      <c r="J266" s="106"/>
      <c r="K266" s="107" t="str">
        <f>IF(tab_MP[[#This Row],[prf_mp_janein]]="ja",tab_MP[[#This Row],[mp_zuw]],IF(tab_MP[[#This Row],[prf_mp_janein]]="nein",0,IF(tab_MP[[#This Row],[prf_mp_janein]]="teilweise",-1,"")))</f>
        <v/>
      </c>
      <c r="L266" s="110"/>
      <c r="M266" s="108" t="b">
        <f>AND(OR(tab_MP[[#This Row],[mp_zuw]]="",AND(tab_MP[[#This Row],[mp_zuw]]&lt;&gt;"",tab_MP[[#This Row],[prf_mp_janein]]&lt;&gt;"")),tab_MP[[#This Row],[prf_mp_ges]]&lt;&gt;-1)</f>
        <v>1</v>
      </c>
      <c r="N266" s="170" t="str">
        <f>IFERROR(VLOOKUP(tab_MP[[#This Row],[mp_gegenstand]],tab_GEGENSTAND[],4,FALSE),"")</f>
        <v/>
      </c>
      <c r="O266" s="171" t="str">
        <f>IF(tab_MP[[#This Row],[ID_geg]]=1,"tab_System[Kategorie]",IF(tab_MP[[#This Row],[ID_geg]]=2,"tab_Werkzeug[Kategorie]",IF(tab_MP[[#This Row],[ID_geg]]=3,"tab_Dienst[Kategorie]",IF(tab_MP[[#This Row],[ID_geg]]=4,"tab_WuP[Kategorie]",""))))</f>
        <v/>
      </c>
      <c r="P26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6" s="171" t="str">
        <f>IF(AND(tab_MP[[#This Row],[ID_geg]]=1,tab_MP[[#This Row],[ID_kat]]=1),"tab_Serverkomponenten[Subkategorie]",IF(AND(tab_MP[[#This Row],[ID_geg]]=1,tab_MP[[#This Row],[ID_kat]]=4),"tab_Projektraum[Subkategorie]",""))</f>
        <v/>
      </c>
      <c r="R266" s="171" t="str">
        <f>IFERROR(IF(AND(tab_MP[[#This Row],[ID_geg]]=1,tab_MP[[#This Row],[ID_kat]]=1),VLOOKUP(tab_MP[[#This Row],[mp_subkategorie]],tab_Serverkomponenten[],2,FALSE),IF(AND(tab_MP[[#This Row],[ID_geg]]=1,tab_MP[[#This Row],[ID_kat]]=4),VLOOKUP(tab_MP[[#This Row],[mp_subkategorie]],tab_Projektraum[],2,FALSE),"")),0)</f>
        <v/>
      </c>
      <c r="S266" s="158" t="str">
        <f>IFERROR(VLOOKUP(tab_MP[[#This Row],[mp_ort]],tab_ORT[],2,FALSE),"")</f>
        <v/>
      </c>
      <c r="T266" s="158">
        <f>COUNTIFS($S$3:$S266,$S266,$S$3:$S266,"&gt;0")</f>
        <v>0</v>
      </c>
      <c r="U266" s="159">
        <f>COUNTIFS(tab_MP[ID_ort],tab_MP[[#This Row],[ID_ort]],tab_MP[ID_ort],"&gt;0")</f>
        <v>0</v>
      </c>
    </row>
    <row r="267" spans="1:21" ht="64.2" hidden="1" customHeight="1" x14ac:dyDescent="0.3">
      <c r="A267" s="90">
        <f t="shared" si="4"/>
        <v>265</v>
      </c>
      <c r="B267" s="201"/>
      <c r="C267" s="202"/>
      <c r="D267" s="202"/>
      <c r="E267" s="202"/>
      <c r="F267" s="203"/>
      <c r="G267" s="180"/>
      <c r="H267" s="208"/>
      <c r="I267" s="209"/>
      <c r="J267" s="103"/>
      <c r="K267" s="104" t="str">
        <f>IF(tab_MP[[#This Row],[prf_mp_janein]]="ja",tab_MP[[#This Row],[mp_zuw]],IF(tab_MP[[#This Row],[prf_mp_janein]]="nein",0,IF(tab_MP[[#This Row],[prf_mp_janein]]="teilweise",-1,"")))</f>
        <v/>
      </c>
      <c r="L267" s="110"/>
      <c r="M267" s="109" t="b">
        <f>AND(OR(tab_MP[[#This Row],[mp_zuw]]="",AND(tab_MP[[#This Row],[mp_zuw]]&lt;&gt;"",tab_MP[[#This Row],[prf_mp_janein]]&lt;&gt;"")),tab_MP[[#This Row],[prf_mp_ges]]&lt;&gt;-1)</f>
        <v>1</v>
      </c>
      <c r="N267" s="170" t="str">
        <f>IFERROR(VLOOKUP(tab_MP[[#This Row],[mp_gegenstand]],tab_GEGENSTAND[],4,FALSE),"")</f>
        <v/>
      </c>
      <c r="O267" s="171" t="str">
        <f>IF(tab_MP[[#This Row],[ID_geg]]=1,"tab_System[Kategorie]",IF(tab_MP[[#This Row],[ID_geg]]=2,"tab_Werkzeug[Kategorie]",IF(tab_MP[[#This Row],[ID_geg]]=3,"tab_Dienst[Kategorie]",IF(tab_MP[[#This Row],[ID_geg]]=4,"tab_WuP[Kategorie]",""))))</f>
        <v/>
      </c>
      <c r="P26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7" s="171" t="str">
        <f>IF(AND(tab_MP[[#This Row],[ID_geg]]=1,tab_MP[[#This Row],[ID_kat]]=1),"tab_Serverkomponenten[Subkategorie]",IF(AND(tab_MP[[#This Row],[ID_geg]]=1,tab_MP[[#This Row],[ID_kat]]=4),"tab_Projektraum[Subkategorie]",""))</f>
        <v/>
      </c>
      <c r="R267" s="171" t="str">
        <f>IFERROR(IF(AND(tab_MP[[#This Row],[ID_geg]]=1,tab_MP[[#This Row],[ID_kat]]=1),VLOOKUP(tab_MP[[#This Row],[mp_subkategorie]],tab_Serverkomponenten[],2,FALSE),IF(AND(tab_MP[[#This Row],[ID_geg]]=1,tab_MP[[#This Row],[ID_kat]]=4),VLOOKUP(tab_MP[[#This Row],[mp_subkategorie]],tab_Projektraum[],2,FALSE),"")),0)</f>
        <v/>
      </c>
      <c r="S267" s="158" t="str">
        <f>IFERROR(VLOOKUP(tab_MP[[#This Row],[mp_ort]],tab_ORT[],2,FALSE),"")</f>
        <v/>
      </c>
      <c r="T267" s="158">
        <f>COUNTIFS($S$3:$S267,$S267,$S$3:$S267,"&gt;0")</f>
        <v>0</v>
      </c>
      <c r="U267" s="159">
        <f>COUNTIFS(tab_MP[ID_ort],tab_MP[[#This Row],[ID_ort]],tab_MP[ID_ort],"&gt;0")</f>
        <v>0</v>
      </c>
    </row>
    <row r="268" spans="1:21" ht="64.2" hidden="1" customHeight="1" x14ac:dyDescent="0.3">
      <c r="A268" s="90">
        <f t="shared" ref="A268:A331" si="5">ROW()-2</f>
        <v>266</v>
      </c>
      <c r="B268" s="201"/>
      <c r="C268" s="202"/>
      <c r="D268" s="202"/>
      <c r="E268" s="202"/>
      <c r="F268" s="203"/>
      <c r="G268" s="180"/>
      <c r="H268" s="208"/>
      <c r="I268" s="209"/>
      <c r="J268" s="106"/>
      <c r="K268" s="107" t="str">
        <f>IF(tab_MP[[#This Row],[prf_mp_janein]]="ja",tab_MP[[#This Row],[mp_zuw]],IF(tab_MP[[#This Row],[prf_mp_janein]]="nein",0,IF(tab_MP[[#This Row],[prf_mp_janein]]="teilweise",-1,"")))</f>
        <v/>
      </c>
      <c r="L268" s="110"/>
      <c r="M268" s="108" t="b">
        <f>AND(OR(tab_MP[[#This Row],[mp_zuw]]="",AND(tab_MP[[#This Row],[mp_zuw]]&lt;&gt;"",tab_MP[[#This Row],[prf_mp_janein]]&lt;&gt;"")),tab_MP[[#This Row],[prf_mp_ges]]&lt;&gt;-1)</f>
        <v>1</v>
      </c>
      <c r="N268" s="170" t="str">
        <f>IFERROR(VLOOKUP(tab_MP[[#This Row],[mp_gegenstand]],tab_GEGENSTAND[],4,FALSE),"")</f>
        <v/>
      </c>
      <c r="O268" s="171" t="str">
        <f>IF(tab_MP[[#This Row],[ID_geg]]=1,"tab_System[Kategorie]",IF(tab_MP[[#This Row],[ID_geg]]=2,"tab_Werkzeug[Kategorie]",IF(tab_MP[[#This Row],[ID_geg]]=3,"tab_Dienst[Kategorie]",IF(tab_MP[[#This Row],[ID_geg]]=4,"tab_WuP[Kategorie]",""))))</f>
        <v/>
      </c>
      <c r="P26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8" s="171" t="str">
        <f>IF(AND(tab_MP[[#This Row],[ID_geg]]=1,tab_MP[[#This Row],[ID_kat]]=1),"tab_Serverkomponenten[Subkategorie]",IF(AND(tab_MP[[#This Row],[ID_geg]]=1,tab_MP[[#This Row],[ID_kat]]=4),"tab_Projektraum[Subkategorie]",""))</f>
        <v/>
      </c>
      <c r="R268" s="171" t="str">
        <f>IFERROR(IF(AND(tab_MP[[#This Row],[ID_geg]]=1,tab_MP[[#This Row],[ID_kat]]=1),VLOOKUP(tab_MP[[#This Row],[mp_subkategorie]],tab_Serverkomponenten[],2,FALSE),IF(AND(tab_MP[[#This Row],[ID_geg]]=1,tab_MP[[#This Row],[ID_kat]]=4),VLOOKUP(tab_MP[[#This Row],[mp_subkategorie]],tab_Projektraum[],2,FALSE),"")),0)</f>
        <v/>
      </c>
      <c r="S268" s="158" t="str">
        <f>IFERROR(VLOOKUP(tab_MP[[#This Row],[mp_ort]],tab_ORT[],2,FALSE),"")</f>
        <v/>
      </c>
      <c r="T268" s="158">
        <f>COUNTIFS($S$3:$S268,$S268,$S$3:$S268,"&gt;0")</f>
        <v>0</v>
      </c>
      <c r="U268" s="159">
        <f>COUNTIFS(tab_MP[ID_ort],tab_MP[[#This Row],[ID_ort]],tab_MP[ID_ort],"&gt;0")</f>
        <v>0</v>
      </c>
    </row>
    <row r="269" spans="1:21" ht="64.2" hidden="1" customHeight="1" x14ac:dyDescent="0.3">
      <c r="A269" s="90">
        <f t="shared" si="5"/>
        <v>267</v>
      </c>
      <c r="B269" s="201"/>
      <c r="C269" s="202"/>
      <c r="D269" s="202"/>
      <c r="E269" s="202"/>
      <c r="F269" s="203"/>
      <c r="G269" s="180"/>
      <c r="H269" s="208"/>
      <c r="I269" s="209"/>
      <c r="J269" s="103"/>
      <c r="K269" s="104" t="str">
        <f>IF(tab_MP[[#This Row],[prf_mp_janein]]="ja",tab_MP[[#This Row],[mp_zuw]],IF(tab_MP[[#This Row],[prf_mp_janein]]="nein",0,IF(tab_MP[[#This Row],[prf_mp_janein]]="teilweise",-1,"")))</f>
        <v/>
      </c>
      <c r="L269" s="110"/>
      <c r="M269" s="109" t="b">
        <f>AND(OR(tab_MP[[#This Row],[mp_zuw]]="",AND(tab_MP[[#This Row],[mp_zuw]]&lt;&gt;"",tab_MP[[#This Row],[prf_mp_janein]]&lt;&gt;"")),tab_MP[[#This Row],[prf_mp_ges]]&lt;&gt;-1)</f>
        <v>1</v>
      </c>
      <c r="N269" s="170" t="str">
        <f>IFERROR(VLOOKUP(tab_MP[[#This Row],[mp_gegenstand]],tab_GEGENSTAND[],4,FALSE),"")</f>
        <v/>
      </c>
      <c r="O269" s="171" t="str">
        <f>IF(tab_MP[[#This Row],[ID_geg]]=1,"tab_System[Kategorie]",IF(tab_MP[[#This Row],[ID_geg]]=2,"tab_Werkzeug[Kategorie]",IF(tab_MP[[#This Row],[ID_geg]]=3,"tab_Dienst[Kategorie]",IF(tab_MP[[#This Row],[ID_geg]]=4,"tab_WuP[Kategorie]",""))))</f>
        <v/>
      </c>
      <c r="P26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69" s="171" t="str">
        <f>IF(AND(tab_MP[[#This Row],[ID_geg]]=1,tab_MP[[#This Row],[ID_kat]]=1),"tab_Serverkomponenten[Subkategorie]",IF(AND(tab_MP[[#This Row],[ID_geg]]=1,tab_MP[[#This Row],[ID_kat]]=4),"tab_Projektraum[Subkategorie]",""))</f>
        <v/>
      </c>
      <c r="R269" s="171" t="str">
        <f>IFERROR(IF(AND(tab_MP[[#This Row],[ID_geg]]=1,tab_MP[[#This Row],[ID_kat]]=1),VLOOKUP(tab_MP[[#This Row],[mp_subkategorie]],tab_Serverkomponenten[],2,FALSE),IF(AND(tab_MP[[#This Row],[ID_geg]]=1,tab_MP[[#This Row],[ID_kat]]=4),VLOOKUP(tab_MP[[#This Row],[mp_subkategorie]],tab_Projektraum[],2,FALSE),"")),0)</f>
        <v/>
      </c>
      <c r="S269" s="158" t="str">
        <f>IFERROR(VLOOKUP(tab_MP[[#This Row],[mp_ort]],tab_ORT[],2,FALSE),"")</f>
        <v/>
      </c>
      <c r="T269" s="158">
        <f>COUNTIFS($S$3:$S269,$S269,$S$3:$S269,"&gt;0")</f>
        <v>0</v>
      </c>
      <c r="U269" s="159">
        <f>COUNTIFS(tab_MP[ID_ort],tab_MP[[#This Row],[ID_ort]],tab_MP[ID_ort],"&gt;0")</f>
        <v>0</v>
      </c>
    </row>
    <row r="270" spans="1:21" ht="64.2" hidden="1" customHeight="1" x14ac:dyDescent="0.3">
      <c r="A270" s="90">
        <f t="shared" si="5"/>
        <v>268</v>
      </c>
      <c r="B270" s="201"/>
      <c r="C270" s="202"/>
      <c r="D270" s="202"/>
      <c r="E270" s="202"/>
      <c r="F270" s="203"/>
      <c r="G270" s="180"/>
      <c r="H270" s="208"/>
      <c r="I270" s="209"/>
      <c r="J270" s="106"/>
      <c r="K270" s="107" t="str">
        <f>IF(tab_MP[[#This Row],[prf_mp_janein]]="ja",tab_MP[[#This Row],[mp_zuw]],IF(tab_MP[[#This Row],[prf_mp_janein]]="nein",0,IF(tab_MP[[#This Row],[prf_mp_janein]]="teilweise",-1,"")))</f>
        <v/>
      </c>
      <c r="L270" s="110"/>
      <c r="M270" s="108" t="b">
        <f>AND(OR(tab_MP[[#This Row],[mp_zuw]]="",AND(tab_MP[[#This Row],[mp_zuw]]&lt;&gt;"",tab_MP[[#This Row],[prf_mp_janein]]&lt;&gt;"")),tab_MP[[#This Row],[prf_mp_ges]]&lt;&gt;-1)</f>
        <v>1</v>
      </c>
      <c r="N270" s="170" t="str">
        <f>IFERROR(VLOOKUP(tab_MP[[#This Row],[mp_gegenstand]],tab_GEGENSTAND[],4,FALSE),"")</f>
        <v/>
      </c>
      <c r="O270" s="171" t="str">
        <f>IF(tab_MP[[#This Row],[ID_geg]]=1,"tab_System[Kategorie]",IF(tab_MP[[#This Row],[ID_geg]]=2,"tab_Werkzeug[Kategorie]",IF(tab_MP[[#This Row],[ID_geg]]=3,"tab_Dienst[Kategorie]",IF(tab_MP[[#This Row],[ID_geg]]=4,"tab_WuP[Kategorie]",""))))</f>
        <v/>
      </c>
      <c r="P27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0" s="171" t="str">
        <f>IF(AND(tab_MP[[#This Row],[ID_geg]]=1,tab_MP[[#This Row],[ID_kat]]=1),"tab_Serverkomponenten[Subkategorie]",IF(AND(tab_MP[[#This Row],[ID_geg]]=1,tab_MP[[#This Row],[ID_kat]]=4),"tab_Projektraum[Subkategorie]",""))</f>
        <v/>
      </c>
      <c r="R270" s="171" t="str">
        <f>IFERROR(IF(AND(tab_MP[[#This Row],[ID_geg]]=1,tab_MP[[#This Row],[ID_kat]]=1),VLOOKUP(tab_MP[[#This Row],[mp_subkategorie]],tab_Serverkomponenten[],2,FALSE),IF(AND(tab_MP[[#This Row],[ID_geg]]=1,tab_MP[[#This Row],[ID_kat]]=4),VLOOKUP(tab_MP[[#This Row],[mp_subkategorie]],tab_Projektraum[],2,FALSE),"")),0)</f>
        <v/>
      </c>
      <c r="S270" s="158" t="str">
        <f>IFERROR(VLOOKUP(tab_MP[[#This Row],[mp_ort]],tab_ORT[],2,FALSE),"")</f>
        <v/>
      </c>
      <c r="T270" s="158">
        <f>COUNTIFS($S$3:$S270,$S270,$S$3:$S270,"&gt;0")</f>
        <v>0</v>
      </c>
      <c r="U270" s="159">
        <f>COUNTIFS(tab_MP[ID_ort],tab_MP[[#This Row],[ID_ort]],tab_MP[ID_ort],"&gt;0")</f>
        <v>0</v>
      </c>
    </row>
    <row r="271" spans="1:21" ht="64.2" hidden="1" customHeight="1" x14ac:dyDescent="0.3">
      <c r="A271" s="90">
        <f t="shared" si="5"/>
        <v>269</v>
      </c>
      <c r="B271" s="201"/>
      <c r="C271" s="202"/>
      <c r="D271" s="202"/>
      <c r="E271" s="202"/>
      <c r="F271" s="203"/>
      <c r="G271" s="180"/>
      <c r="H271" s="208"/>
      <c r="I271" s="209"/>
      <c r="J271" s="103"/>
      <c r="K271" s="104" t="str">
        <f>IF(tab_MP[[#This Row],[prf_mp_janein]]="ja",tab_MP[[#This Row],[mp_zuw]],IF(tab_MP[[#This Row],[prf_mp_janein]]="nein",0,IF(tab_MP[[#This Row],[prf_mp_janein]]="teilweise",-1,"")))</f>
        <v/>
      </c>
      <c r="L271" s="110"/>
      <c r="M271" s="109" t="b">
        <f>AND(OR(tab_MP[[#This Row],[mp_zuw]]="",AND(tab_MP[[#This Row],[mp_zuw]]&lt;&gt;"",tab_MP[[#This Row],[prf_mp_janein]]&lt;&gt;"")),tab_MP[[#This Row],[prf_mp_ges]]&lt;&gt;-1)</f>
        <v>1</v>
      </c>
      <c r="N271" s="170" t="str">
        <f>IFERROR(VLOOKUP(tab_MP[[#This Row],[mp_gegenstand]],tab_GEGENSTAND[],4,FALSE),"")</f>
        <v/>
      </c>
      <c r="O271" s="171" t="str">
        <f>IF(tab_MP[[#This Row],[ID_geg]]=1,"tab_System[Kategorie]",IF(tab_MP[[#This Row],[ID_geg]]=2,"tab_Werkzeug[Kategorie]",IF(tab_MP[[#This Row],[ID_geg]]=3,"tab_Dienst[Kategorie]",IF(tab_MP[[#This Row],[ID_geg]]=4,"tab_WuP[Kategorie]",""))))</f>
        <v/>
      </c>
      <c r="P27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1" s="171" t="str">
        <f>IF(AND(tab_MP[[#This Row],[ID_geg]]=1,tab_MP[[#This Row],[ID_kat]]=1),"tab_Serverkomponenten[Subkategorie]",IF(AND(tab_MP[[#This Row],[ID_geg]]=1,tab_MP[[#This Row],[ID_kat]]=4),"tab_Projektraum[Subkategorie]",""))</f>
        <v/>
      </c>
      <c r="R271" s="171" t="str">
        <f>IFERROR(IF(AND(tab_MP[[#This Row],[ID_geg]]=1,tab_MP[[#This Row],[ID_kat]]=1),VLOOKUP(tab_MP[[#This Row],[mp_subkategorie]],tab_Serverkomponenten[],2,FALSE),IF(AND(tab_MP[[#This Row],[ID_geg]]=1,tab_MP[[#This Row],[ID_kat]]=4),VLOOKUP(tab_MP[[#This Row],[mp_subkategorie]],tab_Projektraum[],2,FALSE),"")),0)</f>
        <v/>
      </c>
      <c r="S271" s="158" t="str">
        <f>IFERROR(VLOOKUP(tab_MP[[#This Row],[mp_ort]],tab_ORT[],2,FALSE),"")</f>
        <v/>
      </c>
      <c r="T271" s="158">
        <f>COUNTIFS($S$3:$S271,$S271,$S$3:$S271,"&gt;0")</f>
        <v>0</v>
      </c>
      <c r="U271" s="159">
        <f>COUNTIFS(tab_MP[ID_ort],tab_MP[[#This Row],[ID_ort]],tab_MP[ID_ort],"&gt;0")</f>
        <v>0</v>
      </c>
    </row>
    <row r="272" spans="1:21" ht="64.2" hidden="1" customHeight="1" x14ac:dyDescent="0.3">
      <c r="A272" s="90">
        <f t="shared" si="5"/>
        <v>270</v>
      </c>
      <c r="B272" s="201"/>
      <c r="C272" s="202"/>
      <c r="D272" s="202"/>
      <c r="E272" s="202"/>
      <c r="F272" s="203"/>
      <c r="G272" s="180"/>
      <c r="H272" s="208"/>
      <c r="I272" s="209"/>
      <c r="J272" s="106"/>
      <c r="K272" s="107" t="str">
        <f>IF(tab_MP[[#This Row],[prf_mp_janein]]="ja",tab_MP[[#This Row],[mp_zuw]],IF(tab_MP[[#This Row],[prf_mp_janein]]="nein",0,IF(tab_MP[[#This Row],[prf_mp_janein]]="teilweise",-1,"")))</f>
        <v/>
      </c>
      <c r="L272" s="110"/>
      <c r="M272" s="108" t="b">
        <f>AND(OR(tab_MP[[#This Row],[mp_zuw]]="",AND(tab_MP[[#This Row],[mp_zuw]]&lt;&gt;"",tab_MP[[#This Row],[prf_mp_janein]]&lt;&gt;"")),tab_MP[[#This Row],[prf_mp_ges]]&lt;&gt;-1)</f>
        <v>1</v>
      </c>
      <c r="N272" s="170" t="str">
        <f>IFERROR(VLOOKUP(tab_MP[[#This Row],[mp_gegenstand]],tab_GEGENSTAND[],4,FALSE),"")</f>
        <v/>
      </c>
      <c r="O272" s="171" t="str">
        <f>IF(tab_MP[[#This Row],[ID_geg]]=1,"tab_System[Kategorie]",IF(tab_MP[[#This Row],[ID_geg]]=2,"tab_Werkzeug[Kategorie]",IF(tab_MP[[#This Row],[ID_geg]]=3,"tab_Dienst[Kategorie]",IF(tab_MP[[#This Row],[ID_geg]]=4,"tab_WuP[Kategorie]",""))))</f>
        <v/>
      </c>
      <c r="P27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2" s="171" t="str">
        <f>IF(AND(tab_MP[[#This Row],[ID_geg]]=1,tab_MP[[#This Row],[ID_kat]]=1),"tab_Serverkomponenten[Subkategorie]",IF(AND(tab_MP[[#This Row],[ID_geg]]=1,tab_MP[[#This Row],[ID_kat]]=4),"tab_Projektraum[Subkategorie]",""))</f>
        <v/>
      </c>
      <c r="R272" s="171" t="str">
        <f>IFERROR(IF(AND(tab_MP[[#This Row],[ID_geg]]=1,tab_MP[[#This Row],[ID_kat]]=1),VLOOKUP(tab_MP[[#This Row],[mp_subkategorie]],tab_Serverkomponenten[],2,FALSE),IF(AND(tab_MP[[#This Row],[ID_geg]]=1,tab_MP[[#This Row],[ID_kat]]=4),VLOOKUP(tab_MP[[#This Row],[mp_subkategorie]],tab_Projektraum[],2,FALSE),"")),0)</f>
        <v/>
      </c>
      <c r="S272" s="158" t="str">
        <f>IFERROR(VLOOKUP(tab_MP[[#This Row],[mp_ort]],tab_ORT[],2,FALSE),"")</f>
        <v/>
      </c>
      <c r="T272" s="158">
        <f>COUNTIFS($S$3:$S272,$S272,$S$3:$S272,"&gt;0")</f>
        <v>0</v>
      </c>
      <c r="U272" s="159">
        <f>COUNTIFS(tab_MP[ID_ort],tab_MP[[#This Row],[ID_ort]],tab_MP[ID_ort],"&gt;0")</f>
        <v>0</v>
      </c>
    </row>
    <row r="273" spans="1:21" ht="64.2" hidden="1" customHeight="1" x14ac:dyDescent="0.3">
      <c r="A273" s="90">
        <f t="shared" si="5"/>
        <v>271</v>
      </c>
      <c r="B273" s="201"/>
      <c r="C273" s="202"/>
      <c r="D273" s="202"/>
      <c r="E273" s="202"/>
      <c r="F273" s="203"/>
      <c r="G273" s="180"/>
      <c r="H273" s="208"/>
      <c r="I273" s="209"/>
      <c r="J273" s="103"/>
      <c r="K273" s="104" t="str">
        <f>IF(tab_MP[[#This Row],[prf_mp_janein]]="ja",tab_MP[[#This Row],[mp_zuw]],IF(tab_MP[[#This Row],[prf_mp_janein]]="nein",0,IF(tab_MP[[#This Row],[prf_mp_janein]]="teilweise",-1,"")))</f>
        <v/>
      </c>
      <c r="L273" s="110"/>
      <c r="M273" s="109" t="b">
        <f>AND(OR(tab_MP[[#This Row],[mp_zuw]]="",AND(tab_MP[[#This Row],[mp_zuw]]&lt;&gt;"",tab_MP[[#This Row],[prf_mp_janein]]&lt;&gt;"")),tab_MP[[#This Row],[prf_mp_ges]]&lt;&gt;-1)</f>
        <v>1</v>
      </c>
      <c r="N273" s="170" t="str">
        <f>IFERROR(VLOOKUP(tab_MP[[#This Row],[mp_gegenstand]],tab_GEGENSTAND[],4,FALSE),"")</f>
        <v/>
      </c>
      <c r="O273" s="171" t="str">
        <f>IF(tab_MP[[#This Row],[ID_geg]]=1,"tab_System[Kategorie]",IF(tab_MP[[#This Row],[ID_geg]]=2,"tab_Werkzeug[Kategorie]",IF(tab_MP[[#This Row],[ID_geg]]=3,"tab_Dienst[Kategorie]",IF(tab_MP[[#This Row],[ID_geg]]=4,"tab_WuP[Kategorie]",""))))</f>
        <v/>
      </c>
      <c r="P27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3" s="171" t="str">
        <f>IF(AND(tab_MP[[#This Row],[ID_geg]]=1,tab_MP[[#This Row],[ID_kat]]=1),"tab_Serverkomponenten[Subkategorie]",IF(AND(tab_MP[[#This Row],[ID_geg]]=1,tab_MP[[#This Row],[ID_kat]]=4),"tab_Projektraum[Subkategorie]",""))</f>
        <v/>
      </c>
      <c r="R273" s="171" t="str">
        <f>IFERROR(IF(AND(tab_MP[[#This Row],[ID_geg]]=1,tab_MP[[#This Row],[ID_kat]]=1),VLOOKUP(tab_MP[[#This Row],[mp_subkategorie]],tab_Serverkomponenten[],2,FALSE),IF(AND(tab_MP[[#This Row],[ID_geg]]=1,tab_MP[[#This Row],[ID_kat]]=4),VLOOKUP(tab_MP[[#This Row],[mp_subkategorie]],tab_Projektraum[],2,FALSE),"")),0)</f>
        <v/>
      </c>
      <c r="S273" s="158" t="str">
        <f>IFERROR(VLOOKUP(tab_MP[[#This Row],[mp_ort]],tab_ORT[],2,FALSE),"")</f>
        <v/>
      </c>
      <c r="T273" s="158">
        <f>COUNTIFS($S$3:$S273,$S273,$S$3:$S273,"&gt;0")</f>
        <v>0</v>
      </c>
      <c r="U273" s="159">
        <f>COUNTIFS(tab_MP[ID_ort],tab_MP[[#This Row],[ID_ort]],tab_MP[ID_ort],"&gt;0")</f>
        <v>0</v>
      </c>
    </row>
    <row r="274" spans="1:21" ht="64.2" hidden="1" customHeight="1" x14ac:dyDescent="0.3">
      <c r="A274" s="90">
        <f t="shared" si="5"/>
        <v>272</v>
      </c>
      <c r="B274" s="201"/>
      <c r="C274" s="202"/>
      <c r="D274" s="202"/>
      <c r="E274" s="202"/>
      <c r="F274" s="203"/>
      <c r="G274" s="180"/>
      <c r="H274" s="208"/>
      <c r="I274" s="209"/>
      <c r="J274" s="106"/>
      <c r="K274" s="107" t="str">
        <f>IF(tab_MP[[#This Row],[prf_mp_janein]]="ja",tab_MP[[#This Row],[mp_zuw]],IF(tab_MP[[#This Row],[prf_mp_janein]]="nein",0,IF(tab_MP[[#This Row],[prf_mp_janein]]="teilweise",-1,"")))</f>
        <v/>
      </c>
      <c r="L274" s="110"/>
      <c r="M274" s="108" t="b">
        <f>AND(OR(tab_MP[[#This Row],[mp_zuw]]="",AND(tab_MP[[#This Row],[mp_zuw]]&lt;&gt;"",tab_MP[[#This Row],[prf_mp_janein]]&lt;&gt;"")),tab_MP[[#This Row],[prf_mp_ges]]&lt;&gt;-1)</f>
        <v>1</v>
      </c>
      <c r="N274" s="170" t="str">
        <f>IFERROR(VLOOKUP(tab_MP[[#This Row],[mp_gegenstand]],tab_GEGENSTAND[],4,FALSE),"")</f>
        <v/>
      </c>
      <c r="O274" s="171" t="str">
        <f>IF(tab_MP[[#This Row],[ID_geg]]=1,"tab_System[Kategorie]",IF(tab_MP[[#This Row],[ID_geg]]=2,"tab_Werkzeug[Kategorie]",IF(tab_MP[[#This Row],[ID_geg]]=3,"tab_Dienst[Kategorie]",IF(tab_MP[[#This Row],[ID_geg]]=4,"tab_WuP[Kategorie]",""))))</f>
        <v/>
      </c>
      <c r="P27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4" s="171" t="str">
        <f>IF(AND(tab_MP[[#This Row],[ID_geg]]=1,tab_MP[[#This Row],[ID_kat]]=1),"tab_Serverkomponenten[Subkategorie]",IF(AND(tab_MP[[#This Row],[ID_geg]]=1,tab_MP[[#This Row],[ID_kat]]=4),"tab_Projektraum[Subkategorie]",""))</f>
        <v/>
      </c>
      <c r="R274" s="171" t="str">
        <f>IFERROR(IF(AND(tab_MP[[#This Row],[ID_geg]]=1,tab_MP[[#This Row],[ID_kat]]=1),VLOOKUP(tab_MP[[#This Row],[mp_subkategorie]],tab_Serverkomponenten[],2,FALSE),IF(AND(tab_MP[[#This Row],[ID_geg]]=1,tab_MP[[#This Row],[ID_kat]]=4),VLOOKUP(tab_MP[[#This Row],[mp_subkategorie]],tab_Projektraum[],2,FALSE),"")),0)</f>
        <v/>
      </c>
      <c r="S274" s="158" t="str">
        <f>IFERROR(VLOOKUP(tab_MP[[#This Row],[mp_ort]],tab_ORT[],2,FALSE),"")</f>
        <v/>
      </c>
      <c r="T274" s="158">
        <f>COUNTIFS($S$3:$S274,$S274,$S$3:$S274,"&gt;0")</f>
        <v>0</v>
      </c>
      <c r="U274" s="159">
        <f>COUNTIFS(tab_MP[ID_ort],tab_MP[[#This Row],[ID_ort]],tab_MP[ID_ort],"&gt;0")</f>
        <v>0</v>
      </c>
    </row>
    <row r="275" spans="1:21" ht="64.2" hidden="1" customHeight="1" x14ac:dyDescent="0.3">
      <c r="A275" s="90">
        <f t="shared" si="5"/>
        <v>273</v>
      </c>
      <c r="B275" s="201"/>
      <c r="C275" s="202"/>
      <c r="D275" s="202"/>
      <c r="E275" s="202"/>
      <c r="F275" s="203"/>
      <c r="G275" s="180"/>
      <c r="H275" s="208"/>
      <c r="I275" s="209"/>
      <c r="J275" s="103"/>
      <c r="K275" s="104" t="str">
        <f>IF(tab_MP[[#This Row],[prf_mp_janein]]="ja",tab_MP[[#This Row],[mp_zuw]],IF(tab_MP[[#This Row],[prf_mp_janein]]="nein",0,IF(tab_MP[[#This Row],[prf_mp_janein]]="teilweise",-1,"")))</f>
        <v/>
      </c>
      <c r="L275" s="110"/>
      <c r="M275" s="109" t="b">
        <f>AND(OR(tab_MP[[#This Row],[mp_zuw]]="",AND(tab_MP[[#This Row],[mp_zuw]]&lt;&gt;"",tab_MP[[#This Row],[prf_mp_janein]]&lt;&gt;"")),tab_MP[[#This Row],[prf_mp_ges]]&lt;&gt;-1)</f>
        <v>1</v>
      </c>
      <c r="N275" s="170" t="str">
        <f>IFERROR(VLOOKUP(tab_MP[[#This Row],[mp_gegenstand]],tab_GEGENSTAND[],4,FALSE),"")</f>
        <v/>
      </c>
      <c r="O275" s="171" t="str">
        <f>IF(tab_MP[[#This Row],[ID_geg]]=1,"tab_System[Kategorie]",IF(tab_MP[[#This Row],[ID_geg]]=2,"tab_Werkzeug[Kategorie]",IF(tab_MP[[#This Row],[ID_geg]]=3,"tab_Dienst[Kategorie]",IF(tab_MP[[#This Row],[ID_geg]]=4,"tab_WuP[Kategorie]",""))))</f>
        <v/>
      </c>
      <c r="P27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5" s="171" t="str">
        <f>IF(AND(tab_MP[[#This Row],[ID_geg]]=1,tab_MP[[#This Row],[ID_kat]]=1),"tab_Serverkomponenten[Subkategorie]",IF(AND(tab_MP[[#This Row],[ID_geg]]=1,tab_MP[[#This Row],[ID_kat]]=4),"tab_Projektraum[Subkategorie]",""))</f>
        <v/>
      </c>
      <c r="R275" s="171" t="str">
        <f>IFERROR(IF(AND(tab_MP[[#This Row],[ID_geg]]=1,tab_MP[[#This Row],[ID_kat]]=1),VLOOKUP(tab_MP[[#This Row],[mp_subkategorie]],tab_Serverkomponenten[],2,FALSE),IF(AND(tab_MP[[#This Row],[ID_geg]]=1,tab_MP[[#This Row],[ID_kat]]=4),VLOOKUP(tab_MP[[#This Row],[mp_subkategorie]],tab_Projektraum[],2,FALSE),"")),0)</f>
        <v/>
      </c>
      <c r="S275" s="158" t="str">
        <f>IFERROR(VLOOKUP(tab_MP[[#This Row],[mp_ort]],tab_ORT[],2,FALSE),"")</f>
        <v/>
      </c>
      <c r="T275" s="158">
        <f>COUNTIFS($S$3:$S275,$S275,$S$3:$S275,"&gt;0")</f>
        <v>0</v>
      </c>
      <c r="U275" s="159">
        <f>COUNTIFS(tab_MP[ID_ort],tab_MP[[#This Row],[ID_ort]],tab_MP[ID_ort],"&gt;0")</f>
        <v>0</v>
      </c>
    </row>
    <row r="276" spans="1:21" ht="64.2" hidden="1" customHeight="1" x14ac:dyDescent="0.3">
      <c r="A276" s="90">
        <f t="shared" si="5"/>
        <v>274</v>
      </c>
      <c r="B276" s="201"/>
      <c r="C276" s="202"/>
      <c r="D276" s="202"/>
      <c r="E276" s="202"/>
      <c r="F276" s="203"/>
      <c r="G276" s="180"/>
      <c r="H276" s="208"/>
      <c r="I276" s="209"/>
      <c r="J276" s="106"/>
      <c r="K276" s="107" t="str">
        <f>IF(tab_MP[[#This Row],[prf_mp_janein]]="ja",tab_MP[[#This Row],[mp_zuw]],IF(tab_MP[[#This Row],[prf_mp_janein]]="nein",0,IF(tab_MP[[#This Row],[prf_mp_janein]]="teilweise",-1,"")))</f>
        <v/>
      </c>
      <c r="L276" s="110"/>
      <c r="M276" s="108" t="b">
        <f>AND(OR(tab_MP[[#This Row],[mp_zuw]]="",AND(tab_MP[[#This Row],[mp_zuw]]&lt;&gt;"",tab_MP[[#This Row],[prf_mp_janein]]&lt;&gt;"")),tab_MP[[#This Row],[prf_mp_ges]]&lt;&gt;-1)</f>
        <v>1</v>
      </c>
      <c r="N276" s="170" t="str">
        <f>IFERROR(VLOOKUP(tab_MP[[#This Row],[mp_gegenstand]],tab_GEGENSTAND[],4,FALSE),"")</f>
        <v/>
      </c>
      <c r="O276" s="171" t="str">
        <f>IF(tab_MP[[#This Row],[ID_geg]]=1,"tab_System[Kategorie]",IF(tab_MP[[#This Row],[ID_geg]]=2,"tab_Werkzeug[Kategorie]",IF(tab_MP[[#This Row],[ID_geg]]=3,"tab_Dienst[Kategorie]",IF(tab_MP[[#This Row],[ID_geg]]=4,"tab_WuP[Kategorie]",""))))</f>
        <v/>
      </c>
      <c r="P27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6" s="171" t="str">
        <f>IF(AND(tab_MP[[#This Row],[ID_geg]]=1,tab_MP[[#This Row],[ID_kat]]=1),"tab_Serverkomponenten[Subkategorie]",IF(AND(tab_MP[[#This Row],[ID_geg]]=1,tab_MP[[#This Row],[ID_kat]]=4),"tab_Projektraum[Subkategorie]",""))</f>
        <v/>
      </c>
      <c r="R276" s="171" t="str">
        <f>IFERROR(IF(AND(tab_MP[[#This Row],[ID_geg]]=1,tab_MP[[#This Row],[ID_kat]]=1),VLOOKUP(tab_MP[[#This Row],[mp_subkategorie]],tab_Serverkomponenten[],2,FALSE),IF(AND(tab_MP[[#This Row],[ID_geg]]=1,tab_MP[[#This Row],[ID_kat]]=4),VLOOKUP(tab_MP[[#This Row],[mp_subkategorie]],tab_Projektraum[],2,FALSE),"")),0)</f>
        <v/>
      </c>
      <c r="S276" s="158" t="str">
        <f>IFERROR(VLOOKUP(tab_MP[[#This Row],[mp_ort]],tab_ORT[],2,FALSE),"")</f>
        <v/>
      </c>
      <c r="T276" s="158">
        <f>COUNTIFS($S$3:$S276,$S276,$S$3:$S276,"&gt;0")</f>
        <v>0</v>
      </c>
      <c r="U276" s="159">
        <f>COUNTIFS(tab_MP[ID_ort],tab_MP[[#This Row],[ID_ort]],tab_MP[ID_ort],"&gt;0")</f>
        <v>0</v>
      </c>
    </row>
    <row r="277" spans="1:21" ht="64.2" hidden="1" customHeight="1" x14ac:dyDescent="0.3">
      <c r="A277" s="90">
        <f t="shared" si="5"/>
        <v>275</v>
      </c>
      <c r="B277" s="201"/>
      <c r="C277" s="202"/>
      <c r="D277" s="202"/>
      <c r="E277" s="202"/>
      <c r="F277" s="203"/>
      <c r="G277" s="180"/>
      <c r="H277" s="208"/>
      <c r="I277" s="209"/>
      <c r="J277" s="103"/>
      <c r="K277" s="104" t="str">
        <f>IF(tab_MP[[#This Row],[prf_mp_janein]]="ja",tab_MP[[#This Row],[mp_zuw]],IF(tab_MP[[#This Row],[prf_mp_janein]]="nein",0,IF(tab_MP[[#This Row],[prf_mp_janein]]="teilweise",-1,"")))</f>
        <v/>
      </c>
      <c r="L277" s="110"/>
      <c r="M277" s="109" t="b">
        <f>AND(OR(tab_MP[[#This Row],[mp_zuw]]="",AND(tab_MP[[#This Row],[mp_zuw]]&lt;&gt;"",tab_MP[[#This Row],[prf_mp_janein]]&lt;&gt;"")),tab_MP[[#This Row],[prf_mp_ges]]&lt;&gt;-1)</f>
        <v>1</v>
      </c>
      <c r="N277" s="170" t="str">
        <f>IFERROR(VLOOKUP(tab_MP[[#This Row],[mp_gegenstand]],tab_GEGENSTAND[],4,FALSE),"")</f>
        <v/>
      </c>
      <c r="O277" s="171" t="str">
        <f>IF(tab_MP[[#This Row],[ID_geg]]=1,"tab_System[Kategorie]",IF(tab_MP[[#This Row],[ID_geg]]=2,"tab_Werkzeug[Kategorie]",IF(tab_MP[[#This Row],[ID_geg]]=3,"tab_Dienst[Kategorie]",IF(tab_MP[[#This Row],[ID_geg]]=4,"tab_WuP[Kategorie]",""))))</f>
        <v/>
      </c>
      <c r="P27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7" s="171" t="str">
        <f>IF(AND(tab_MP[[#This Row],[ID_geg]]=1,tab_MP[[#This Row],[ID_kat]]=1),"tab_Serverkomponenten[Subkategorie]",IF(AND(tab_MP[[#This Row],[ID_geg]]=1,tab_MP[[#This Row],[ID_kat]]=4),"tab_Projektraum[Subkategorie]",""))</f>
        <v/>
      </c>
      <c r="R277" s="171" t="str">
        <f>IFERROR(IF(AND(tab_MP[[#This Row],[ID_geg]]=1,tab_MP[[#This Row],[ID_kat]]=1),VLOOKUP(tab_MP[[#This Row],[mp_subkategorie]],tab_Serverkomponenten[],2,FALSE),IF(AND(tab_MP[[#This Row],[ID_geg]]=1,tab_MP[[#This Row],[ID_kat]]=4),VLOOKUP(tab_MP[[#This Row],[mp_subkategorie]],tab_Projektraum[],2,FALSE),"")),0)</f>
        <v/>
      </c>
      <c r="S277" s="158" t="str">
        <f>IFERROR(VLOOKUP(tab_MP[[#This Row],[mp_ort]],tab_ORT[],2,FALSE),"")</f>
        <v/>
      </c>
      <c r="T277" s="158">
        <f>COUNTIFS($S$3:$S277,$S277,$S$3:$S277,"&gt;0")</f>
        <v>0</v>
      </c>
      <c r="U277" s="159">
        <f>COUNTIFS(tab_MP[ID_ort],tab_MP[[#This Row],[ID_ort]],tab_MP[ID_ort],"&gt;0")</f>
        <v>0</v>
      </c>
    </row>
    <row r="278" spans="1:21" ht="64.2" hidden="1" customHeight="1" x14ac:dyDescent="0.3">
      <c r="A278" s="90">
        <f t="shared" si="5"/>
        <v>276</v>
      </c>
      <c r="B278" s="201"/>
      <c r="C278" s="202"/>
      <c r="D278" s="202"/>
      <c r="E278" s="202"/>
      <c r="F278" s="203"/>
      <c r="G278" s="180"/>
      <c r="H278" s="208"/>
      <c r="I278" s="209"/>
      <c r="J278" s="106"/>
      <c r="K278" s="107" t="str">
        <f>IF(tab_MP[[#This Row],[prf_mp_janein]]="ja",tab_MP[[#This Row],[mp_zuw]],IF(tab_MP[[#This Row],[prf_mp_janein]]="nein",0,IF(tab_MP[[#This Row],[prf_mp_janein]]="teilweise",-1,"")))</f>
        <v/>
      </c>
      <c r="L278" s="110"/>
      <c r="M278" s="108" t="b">
        <f>AND(OR(tab_MP[[#This Row],[mp_zuw]]="",AND(tab_MP[[#This Row],[mp_zuw]]&lt;&gt;"",tab_MP[[#This Row],[prf_mp_janein]]&lt;&gt;"")),tab_MP[[#This Row],[prf_mp_ges]]&lt;&gt;-1)</f>
        <v>1</v>
      </c>
      <c r="N278" s="170" t="str">
        <f>IFERROR(VLOOKUP(tab_MP[[#This Row],[mp_gegenstand]],tab_GEGENSTAND[],4,FALSE),"")</f>
        <v/>
      </c>
      <c r="O278" s="171" t="str">
        <f>IF(tab_MP[[#This Row],[ID_geg]]=1,"tab_System[Kategorie]",IF(tab_MP[[#This Row],[ID_geg]]=2,"tab_Werkzeug[Kategorie]",IF(tab_MP[[#This Row],[ID_geg]]=3,"tab_Dienst[Kategorie]",IF(tab_MP[[#This Row],[ID_geg]]=4,"tab_WuP[Kategorie]",""))))</f>
        <v/>
      </c>
      <c r="P27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8" s="171" t="str">
        <f>IF(AND(tab_MP[[#This Row],[ID_geg]]=1,tab_MP[[#This Row],[ID_kat]]=1),"tab_Serverkomponenten[Subkategorie]",IF(AND(tab_MP[[#This Row],[ID_geg]]=1,tab_MP[[#This Row],[ID_kat]]=4),"tab_Projektraum[Subkategorie]",""))</f>
        <v/>
      </c>
      <c r="R278" s="171" t="str">
        <f>IFERROR(IF(AND(tab_MP[[#This Row],[ID_geg]]=1,tab_MP[[#This Row],[ID_kat]]=1),VLOOKUP(tab_MP[[#This Row],[mp_subkategorie]],tab_Serverkomponenten[],2,FALSE),IF(AND(tab_MP[[#This Row],[ID_geg]]=1,tab_MP[[#This Row],[ID_kat]]=4),VLOOKUP(tab_MP[[#This Row],[mp_subkategorie]],tab_Projektraum[],2,FALSE),"")),0)</f>
        <v/>
      </c>
      <c r="S278" s="158" t="str">
        <f>IFERROR(VLOOKUP(tab_MP[[#This Row],[mp_ort]],tab_ORT[],2,FALSE),"")</f>
        <v/>
      </c>
      <c r="T278" s="158">
        <f>COUNTIFS($S$3:$S278,$S278,$S$3:$S278,"&gt;0")</f>
        <v>0</v>
      </c>
      <c r="U278" s="159">
        <f>COUNTIFS(tab_MP[ID_ort],tab_MP[[#This Row],[ID_ort]],tab_MP[ID_ort],"&gt;0")</f>
        <v>0</v>
      </c>
    </row>
    <row r="279" spans="1:21" ht="64.2" hidden="1" customHeight="1" x14ac:dyDescent="0.3">
      <c r="A279" s="90">
        <f t="shared" si="5"/>
        <v>277</v>
      </c>
      <c r="B279" s="201"/>
      <c r="C279" s="202"/>
      <c r="D279" s="202"/>
      <c r="E279" s="202"/>
      <c r="F279" s="203"/>
      <c r="G279" s="180"/>
      <c r="H279" s="208"/>
      <c r="I279" s="209"/>
      <c r="J279" s="103"/>
      <c r="K279" s="104" t="str">
        <f>IF(tab_MP[[#This Row],[prf_mp_janein]]="ja",tab_MP[[#This Row],[mp_zuw]],IF(tab_MP[[#This Row],[prf_mp_janein]]="nein",0,IF(tab_MP[[#This Row],[prf_mp_janein]]="teilweise",-1,"")))</f>
        <v/>
      </c>
      <c r="L279" s="110"/>
      <c r="M279" s="109" t="b">
        <f>AND(OR(tab_MP[[#This Row],[mp_zuw]]="",AND(tab_MP[[#This Row],[mp_zuw]]&lt;&gt;"",tab_MP[[#This Row],[prf_mp_janein]]&lt;&gt;"")),tab_MP[[#This Row],[prf_mp_ges]]&lt;&gt;-1)</f>
        <v>1</v>
      </c>
      <c r="N279" s="170" t="str">
        <f>IFERROR(VLOOKUP(tab_MP[[#This Row],[mp_gegenstand]],tab_GEGENSTAND[],4,FALSE),"")</f>
        <v/>
      </c>
      <c r="O279" s="171" t="str">
        <f>IF(tab_MP[[#This Row],[ID_geg]]=1,"tab_System[Kategorie]",IF(tab_MP[[#This Row],[ID_geg]]=2,"tab_Werkzeug[Kategorie]",IF(tab_MP[[#This Row],[ID_geg]]=3,"tab_Dienst[Kategorie]",IF(tab_MP[[#This Row],[ID_geg]]=4,"tab_WuP[Kategorie]",""))))</f>
        <v/>
      </c>
      <c r="P27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79" s="171" t="str">
        <f>IF(AND(tab_MP[[#This Row],[ID_geg]]=1,tab_MP[[#This Row],[ID_kat]]=1),"tab_Serverkomponenten[Subkategorie]",IF(AND(tab_MP[[#This Row],[ID_geg]]=1,tab_MP[[#This Row],[ID_kat]]=4),"tab_Projektraum[Subkategorie]",""))</f>
        <v/>
      </c>
      <c r="R279" s="171" t="str">
        <f>IFERROR(IF(AND(tab_MP[[#This Row],[ID_geg]]=1,tab_MP[[#This Row],[ID_kat]]=1),VLOOKUP(tab_MP[[#This Row],[mp_subkategorie]],tab_Serverkomponenten[],2,FALSE),IF(AND(tab_MP[[#This Row],[ID_geg]]=1,tab_MP[[#This Row],[ID_kat]]=4),VLOOKUP(tab_MP[[#This Row],[mp_subkategorie]],tab_Projektraum[],2,FALSE),"")),0)</f>
        <v/>
      </c>
      <c r="S279" s="158" t="str">
        <f>IFERROR(VLOOKUP(tab_MP[[#This Row],[mp_ort]],tab_ORT[],2,FALSE),"")</f>
        <v/>
      </c>
      <c r="T279" s="158">
        <f>COUNTIFS($S$3:$S279,$S279,$S$3:$S279,"&gt;0")</f>
        <v>0</v>
      </c>
      <c r="U279" s="159">
        <f>COUNTIFS(tab_MP[ID_ort],tab_MP[[#This Row],[ID_ort]],tab_MP[ID_ort],"&gt;0")</f>
        <v>0</v>
      </c>
    </row>
    <row r="280" spans="1:21" ht="64.2" hidden="1" customHeight="1" x14ac:dyDescent="0.3">
      <c r="A280" s="90">
        <f t="shared" si="5"/>
        <v>278</v>
      </c>
      <c r="B280" s="201"/>
      <c r="C280" s="202"/>
      <c r="D280" s="202"/>
      <c r="E280" s="202"/>
      <c r="F280" s="203"/>
      <c r="G280" s="180"/>
      <c r="H280" s="208"/>
      <c r="I280" s="209"/>
      <c r="J280" s="106"/>
      <c r="K280" s="107" t="str">
        <f>IF(tab_MP[[#This Row],[prf_mp_janein]]="ja",tab_MP[[#This Row],[mp_zuw]],IF(tab_MP[[#This Row],[prf_mp_janein]]="nein",0,IF(tab_MP[[#This Row],[prf_mp_janein]]="teilweise",-1,"")))</f>
        <v/>
      </c>
      <c r="L280" s="110"/>
      <c r="M280" s="108" t="b">
        <f>AND(OR(tab_MP[[#This Row],[mp_zuw]]="",AND(tab_MP[[#This Row],[mp_zuw]]&lt;&gt;"",tab_MP[[#This Row],[prf_mp_janein]]&lt;&gt;"")),tab_MP[[#This Row],[prf_mp_ges]]&lt;&gt;-1)</f>
        <v>1</v>
      </c>
      <c r="N280" s="170" t="str">
        <f>IFERROR(VLOOKUP(tab_MP[[#This Row],[mp_gegenstand]],tab_GEGENSTAND[],4,FALSE),"")</f>
        <v/>
      </c>
      <c r="O280" s="171" t="str">
        <f>IF(tab_MP[[#This Row],[ID_geg]]=1,"tab_System[Kategorie]",IF(tab_MP[[#This Row],[ID_geg]]=2,"tab_Werkzeug[Kategorie]",IF(tab_MP[[#This Row],[ID_geg]]=3,"tab_Dienst[Kategorie]",IF(tab_MP[[#This Row],[ID_geg]]=4,"tab_WuP[Kategorie]",""))))</f>
        <v/>
      </c>
      <c r="P28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0" s="171" t="str">
        <f>IF(AND(tab_MP[[#This Row],[ID_geg]]=1,tab_MP[[#This Row],[ID_kat]]=1),"tab_Serverkomponenten[Subkategorie]",IF(AND(tab_MP[[#This Row],[ID_geg]]=1,tab_MP[[#This Row],[ID_kat]]=4),"tab_Projektraum[Subkategorie]",""))</f>
        <v/>
      </c>
      <c r="R280" s="171" t="str">
        <f>IFERROR(IF(AND(tab_MP[[#This Row],[ID_geg]]=1,tab_MP[[#This Row],[ID_kat]]=1),VLOOKUP(tab_MP[[#This Row],[mp_subkategorie]],tab_Serverkomponenten[],2,FALSE),IF(AND(tab_MP[[#This Row],[ID_geg]]=1,tab_MP[[#This Row],[ID_kat]]=4),VLOOKUP(tab_MP[[#This Row],[mp_subkategorie]],tab_Projektraum[],2,FALSE),"")),0)</f>
        <v/>
      </c>
      <c r="S280" s="158" t="str">
        <f>IFERROR(VLOOKUP(tab_MP[[#This Row],[mp_ort]],tab_ORT[],2,FALSE),"")</f>
        <v/>
      </c>
      <c r="T280" s="158">
        <f>COUNTIFS($S$3:$S280,$S280,$S$3:$S280,"&gt;0")</f>
        <v>0</v>
      </c>
      <c r="U280" s="159">
        <f>COUNTIFS(tab_MP[ID_ort],tab_MP[[#This Row],[ID_ort]],tab_MP[ID_ort],"&gt;0")</f>
        <v>0</v>
      </c>
    </row>
    <row r="281" spans="1:21" ht="64.2" hidden="1" customHeight="1" x14ac:dyDescent="0.3">
      <c r="A281" s="90">
        <f t="shared" si="5"/>
        <v>279</v>
      </c>
      <c r="B281" s="201"/>
      <c r="C281" s="202"/>
      <c r="D281" s="202"/>
      <c r="E281" s="202"/>
      <c r="F281" s="203"/>
      <c r="G281" s="180"/>
      <c r="H281" s="208"/>
      <c r="I281" s="209"/>
      <c r="J281" s="103"/>
      <c r="K281" s="104" t="str">
        <f>IF(tab_MP[[#This Row],[prf_mp_janein]]="ja",tab_MP[[#This Row],[mp_zuw]],IF(tab_MP[[#This Row],[prf_mp_janein]]="nein",0,IF(tab_MP[[#This Row],[prf_mp_janein]]="teilweise",-1,"")))</f>
        <v/>
      </c>
      <c r="L281" s="110"/>
      <c r="M281" s="109" t="b">
        <f>AND(OR(tab_MP[[#This Row],[mp_zuw]]="",AND(tab_MP[[#This Row],[mp_zuw]]&lt;&gt;"",tab_MP[[#This Row],[prf_mp_janein]]&lt;&gt;"")),tab_MP[[#This Row],[prf_mp_ges]]&lt;&gt;-1)</f>
        <v>1</v>
      </c>
      <c r="N281" s="170" t="str">
        <f>IFERROR(VLOOKUP(tab_MP[[#This Row],[mp_gegenstand]],tab_GEGENSTAND[],4,FALSE),"")</f>
        <v/>
      </c>
      <c r="O281" s="171" t="str">
        <f>IF(tab_MP[[#This Row],[ID_geg]]=1,"tab_System[Kategorie]",IF(tab_MP[[#This Row],[ID_geg]]=2,"tab_Werkzeug[Kategorie]",IF(tab_MP[[#This Row],[ID_geg]]=3,"tab_Dienst[Kategorie]",IF(tab_MP[[#This Row],[ID_geg]]=4,"tab_WuP[Kategorie]",""))))</f>
        <v/>
      </c>
      <c r="P28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1" s="171" t="str">
        <f>IF(AND(tab_MP[[#This Row],[ID_geg]]=1,tab_MP[[#This Row],[ID_kat]]=1),"tab_Serverkomponenten[Subkategorie]",IF(AND(tab_MP[[#This Row],[ID_geg]]=1,tab_MP[[#This Row],[ID_kat]]=4),"tab_Projektraum[Subkategorie]",""))</f>
        <v/>
      </c>
      <c r="R281" s="171" t="str">
        <f>IFERROR(IF(AND(tab_MP[[#This Row],[ID_geg]]=1,tab_MP[[#This Row],[ID_kat]]=1),VLOOKUP(tab_MP[[#This Row],[mp_subkategorie]],tab_Serverkomponenten[],2,FALSE),IF(AND(tab_MP[[#This Row],[ID_geg]]=1,tab_MP[[#This Row],[ID_kat]]=4),VLOOKUP(tab_MP[[#This Row],[mp_subkategorie]],tab_Projektraum[],2,FALSE),"")),0)</f>
        <v/>
      </c>
      <c r="S281" s="158" t="str">
        <f>IFERROR(VLOOKUP(tab_MP[[#This Row],[mp_ort]],tab_ORT[],2,FALSE),"")</f>
        <v/>
      </c>
      <c r="T281" s="158">
        <f>COUNTIFS($S$3:$S281,$S281,$S$3:$S281,"&gt;0")</f>
        <v>0</v>
      </c>
      <c r="U281" s="159">
        <f>COUNTIFS(tab_MP[ID_ort],tab_MP[[#This Row],[ID_ort]],tab_MP[ID_ort],"&gt;0")</f>
        <v>0</v>
      </c>
    </row>
    <row r="282" spans="1:21" ht="64.2" hidden="1" customHeight="1" x14ac:dyDescent="0.3">
      <c r="A282" s="90">
        <f t="shared" si="5"/>
        <v>280</v>
      </c>
      <c r="B282" s="201"/>
      <c r="C282" s="202"/>
      <c r="D282" s="202"/>
      <c r="E282" s="202"/>
      <c r="F282" s="203"/>
      <c r="G282" s="180"/>
      <c r="H282" s="208"/>
      <c r="I282" s="209"/>
      <c r="J282" s="106"/>
      <c r="K282" s="107" t="str">
        <f>IF(tab_MP[[#This Row],[prf_mp_janein]]="ja",tab_MP[[#This Row],[mp_zuw]],IF(tab_MP[[#This Row],[prf_mp_janein]]="nein",0,IF(tab_MP[[#This Row],[prf_mp_janein]]="teilweise",-1,"")))</f>
        <v/>
      </c>
      <c r="L282" s="110"/>
      <c r="M282" s="108" t="b">
        <f>AND(OR(tab_MP[[#This Row],[mp_zuw]]="",AND(tab_MP[[#This Row],[mp_zuw]]&lt;&gt;"",tab_MP[[#This Row],[prf_mp_janein]]&lt;&gt;"")),tab_MP[[#This Row],[prf_mp_ges]]&lt;&gt;-1)</f>
        <v>1</v>
      </c>
      <c r="N282" s="170" t="str">
        <f>IFERROR(VLOOKUP(tab_MP[[#This Row],[mp_gegenstand]],tab_GEGENSTAND[],4,FALSE),"")</f>
        <v/>
      </c>
      <c r="O282" s="171" t="str">
        <f>IF(tab_MP[[#This Row],[ID_geg]]=1,"tab_System[Kategorie]",IF(tab_MP[[#This Row],[ID_geg]]=2,"tab_Werkzeug[Kategorie]",IF(tab_MP[[#This Row],[ID_geg]]=3,"tab_Dienst[Kategorie]",IF(tab_MP[[#This Row],[ID_geg]]=4,"tab_WuP[Kategorie]",""))))</f>
        <v/>
      </c>
      <c r="P28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2" s="171" t="str">
        <f>IF(AND(tab_MP[[#This Row],[ID_geg]]=1,tab_MP[[#This Row],[ID_kat]]=1),"tab_Serverkomponenten[Subkategorie]",IF(AND(tab_MP[[#This Row],[ID_geg]]=1,tab_MP[[#This Row],[ID_kat]]=4),"tab_Projektraum[Subkategorie]",""))</f>
        <v/>
      </c>
      <c r="R282" s="171" t="str">
        <f>IFERROR(IF(AND(tab_MP[[#This Row],[ID_geg]]=1,tab_MP[[#This Row],[ID_kat]]=1),VLOOKUP(tab_MP[[#This Row],[mp_subkategorie]],tab_Serverkomponenten[],2,FALSE),IF(AND(tab_MP[[#This Row],[ID_geg]]=1,tab_MP[[#This Row],[ID_kat]]=4),VLOOKUP(tab_MP[[#This Row],[mp_subkategorie]],tab_Projektraum[],2,FALSE),"")),0)</f>
        <v/>
      </c>
      <c r="S282" s="158" t="str">
        <f>IFERROR(VLOOKUP(tab_MP[[#This Row],[mp_ort]],tab_ORT[],2,FALSE),"")</f>
        <v/>
      </c>
      <c r="T282" s="158">
        <f>COUNTIFS($S$3:$S282,$S282,$S$3:$S282,"&gt;0")</f>
        <v>0</v>
      </c>
      <c r="U282" s="159">
        <f>COUNTIFS(tab_MP[ID_ort],tab_MP[[#This Row],[ID_ort]],tab_MP[ID_ort],"&gt;0")</f>
        <v>0</v>
      </c>
    </row>
    <row r="283" spans="1:21" ht="64.2" hidden="1" customHeight="1" x14ac:dyDescent="0.3">
      <c r="A283" s="90">
        <f t="shared" si="5"/>
        <v>281</v>
      </c>
      <c r="B283" s="201"/>
      <c r="C283" s="202"/>
      <c r="D283" s="202"/>
      <c r="E283" s="202"/>
      <c r="F283" s="203"/>
      <c r="G283" s="180"/>
      <c r="H283" s="208"/>
      <c r="I283" s="209"/>
      <c r="J283" s="103"/>
      <c r="K283" s="104" t="str">
        <f>IF(tab_MP[[#This Row],[prf_mp_janein]]="ja",tab_MP[[#This Row],[mp_zuw]],IF(tab_MP[[#This Row],[prf_mp_janein]]="nein",0,IF(tab_MP[[#This Row],[prf_mp_janein]]="teilweise",-1,"")))</f>
        <v/>
      </c>
      <c r="L283" s="110"/>
      <c r="M283" s="109" t="b">
        <f>AND(OR(tab_MP[[#This Row],[mp_zuw]]="",AND(tab_MP[[#This Row],[mp_zuw]]&lt;&gt;"",tab_MP[[#This Row],[prf_mp_janein]]&lt;&gt;"")),tab_MP[[#This Row],[prf_mp_ges]]&lt;&gt;-1)</f>
        <v>1</v>
      </c>
      <c r="N283" s="170" t="str">
        <f>IFERROR(VLOOKUP(tab_MP[[#This Row],[mp_gegenstand]],tab_GEGENSTAND[],4,FALSE),"")</f>
        <v/>
      </c>
      <c r="O283" s="171" t="str">
        <f>IF(tab_MP[[#This Row],[ID_geg]]=1,"tab_System[Kategorie]",IF(tab_MP[[#This Row],[ID_geg]]=2,"tab_Werkzeug[Kategorie]",IF(tab_MP[[#This Row],[ID_geg]]=3,"tab_Dienst[Kategorie]",IF(tab_MP[[#This Row],[ID_geg]]=4,"tab_WuP[Kategorie]",""))))</f>
        <v/>
      </c>
      <c r="P28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3" s="171" t="str">
        <f>IF(AND(tab_MP[[#This Row],[ID_geg]]=1,tab_MP[[#This Row],[ID_kat]]=1),"tab_Serverkomponenten[Subkategorie]",IF(AND(tab_MP[[#This Row],[ID_geg]]=1,tab_MP[[#This Row],[ID_kat]]=4),"tab_Projektraum[Subkategorie]",""))</f>
        <v/>
      </c>
      <c r="R283" s="171" t="str">
        <f>IFERROR(IF(AND(tab_MP[[#This Row],[ID_geg]]=1,tab_MP[[#This Row],[ID_kat]]=1),VLOOKUP(tab_MP[[#This Row],[mp_subkategorie]],tab_Serverkomponenten[],2,FALSE),IF(AND(tab_MP[[#This Row],[ID_geg]]=1,tab_MP[[#This Row],[ID_kat]]=4),VLOOKUP(tab_MP[[#This Row],[mp_subkategorie]],tab_Projektraum[],2,FALSE),"")),0)</f>
        <v/>
      </c>
      <c r="S283" s="158" t="str">
        <f>IFERROR(VLOOKUP(tab_MP[[#This Row],[mp_ort]],tab_ORT[],2,FALSE),"")</f>
        <v/>
      </c>
      <c r="T283" s="158">
        <f>COUNTIFS($S$3:$S283,$S283,$S$3:$S283,"&gt;0")</f>
        <v>0</v>
      </c>
      <c r="U283" s="159">
        <f>COUNTIFS(tab_MP[ID_ort],tab_MP[[#This Row],[ID_ort]],tab_MP[ID_ort],"&gt;0")</f>
        <v>0</v>
      </c>
    </row>
    <row r="284" spans="1:21" ht="64.2" hidden="1" customHeight="1" x14ac:dyDescent="0.3">
      <c r="A284" s="90">
        <f t="shared" si="5"/>
        <v>282</v>
      </c>
      <c r="B284" s="201"/>
      <c r="C284" s="202"/>
      <c r="D284" s="202"/>
      <c r="E284" s="202"/>
      <c r="F284" s="203"/>
      <c r="G284" s="180"/>
      <c r="H284" s="208"/>
      <c r="I284" s="209"/>
      <c r="J284" s="106"/>
      <c r="K284" s="107" t="str">
        <f>IF(tab_MP[[#This Row],[prf_mp_janein]]="ja",tab_MP[[#This Row],[mp_zuw]],IF(tab_MP[[#This Row],[prf_mp_janein]]="nein",0,IF(tab_MP[[#This Row],[prf_mp_janein]]="teilweise",-1,"")))</f>
        <v/>
      </c>
      <c r="L284" s="110"/>
      <c r="M284" s="108" t="b">
        <f>AND(OR(tab_MP[[#This Row],[mp_zuw]]="",AND(tab_MP[[#This Row],[mp_zuw]]&lt;&gt;"",tab_MP[[#This Row],[prf_mp_janein]]&lt;&gt;"")),tab_MP[[#This Row],[prf_mp_ges]]&lt;&gt;-1)</f>
        <v>1</v>
      </c>
      <c r="N284" s="170" t="str">
        <f>IFERROR(VLOOKUP(tab_MP[[#This Row],[mp_gegenstand]],tab_GEGENSTAND[],4,FALSE),"")</f>
        <v/>
      </c>
      <c r="O284" s="171" t="str">
        <f>IF(tab_MP[[#This Row],[ID_geg]]=1,"tab_System[Kategorie]",IF(tab_MP[[#This Row],[ID_geg]]=2,"tab_Werkzeug[Kategorie]",IF(tab_MP[[#This Row],[ID_geg]]=3,"tab_Dienst[Kategorie]",IF(tab_MP[[#This Row],[ID_geg]]=4,"tab_WuP[Kategorie]",""))))</f>
        <v/>
      </c>
      <c r="P28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4" s="171" t="str">
        <f>IF(AND(tab_MP[[#This Row],[ID_geg]]=1,tab_MP[[#This Row],[ID_kat]]=1),"tab_Serverkomponenten[Subkategorie]",IF(AND(tab_MP[[#This Row],[ID_geg]]=1,tab_MP[[#This Row],[ID_kat]]=4),"tab_Projektraum[Subkategorie]",""))</f>
        <v/>
      </c>
      <c r="R284" s="171" t="str">
        <f>IFERROR(IF(AND(tab_MP[[#This Row],[ID_geg]]=1,tab_MP[[#This Row],[ID_kat]]=1),VLOOKUP(tab_MP[[#This Row],[mp_subkategorie]],tab_Serverkomponenten[],2,FALSE),IF(AND(tab_MP[[#This Row],[ID_geg]]=1,tab_MP[[#This Row],[ID_kat]]=4),VLOOKUP(tab_MP[[#This Row],[mp_subkategorie]],tab_Projektraum[],2,FALSE),"")),0)</f>
        <v/>
      </c>
      <c r="S284" s="158" t="str">
        <f>IFERROR(VLOOKUP(tab_MP[[#This Row],[mp_ort]],tab_ORT[],2,FALSE),"")</f>
        <v/>
      </c>
      <c r="T284" s="158">
        <f>COUNTIFS($S$3:$S284,$S284,$S$3:$S284,"&gt;0")</f>
        <v>0</v>
      </c>
      <c r="U284" s="159">
        <f>COUNTIFS(tab_MP[ID_ort],tab_MP[[#This Row],[ID_ort]],tab_MP[ID_ort],"&gt;0")</f>
        <v>0</v>
      </c>
    </row>
    <row r="285" spans="1:21" ht="64.2" hidden="1" customHeight="1" x14ac:dyDescent="0.3">
      <c r="A285" s="90">
        <f t="shared" si="5"/>
        <v>283</v>
      </c>
      <c r="B285" s="201"/>
      <c r="C285" s="202"/>
      <c r="D285" s="202"/>
      <c r="E285" s="202"/>
      <c r="F285" s="203"/>
      <c r="G285" s="180"/>
      <c r="H285" s="208"/>
      <c r="I285" s="209"/>
      <c r="J285" s="103"/>
      <c r="K285" s="104" t="str">
        <f>IF(tab_MP[[#This Row],[prf_mp_janein]]="ja",tab_MP[[#This Row],[mp_zuw]],IF(tab_MP[[#This Row],[prf_mp_janein]]="nein",0,IF(tab_MP[[#This Row],[prf_mp_janein]]="teilweise",-1,"")))</f>
        <v/>
      </c>
      <c r="L285" s="110"/>
      <c r="M285" s="109" t="b">
        <f>AND(OR(tab_MP[[#This Row],[mp_zuw]]="",AND(tab_MP[[#This Row],[mp_zuw]]&lt;&gt;"",tab_MP[[#This Row],[prf_mp_janein]]&lt;&gt;"")),tab_MP[[#This Row],[prf_mp_ges]]&lt;&gt;-1)</f>
        <v>1</v>
      </c>
      <c r="N285" s="170" t="str">
        <f>IFERROR(VLOOKUP(tab_MP[[#This Row],[mp_gegenstand]],tab_GEGENSTAND[],4,FALSE),"")</f>
        <v/>
      </c>
      <c r="O285" s="171" t="str">
        <f>IF(tab_MP[[#This Row],[ID_geg]]=1,"tab_System[Kategorie]",IF(tab_MP[[#This Row],[ID_geg]]=2,"tab_Werkzeug[Kategorie]",IF(tab_MP[[#This Row],[ID_geg]]=3,"tab_Dienst[Kategorie]",IF(tab_MP[[#This Row],[ID_geg]]=4,"tab_WuP[Kategorie]",""))))</f>
        <v/>
      </c>
      <c r="P28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5" s="171" t="str">
        <f>IF(AND(tab_MP[[#This Row],[ID_geg]]=1,tab_MP[[#This Row],[ID_kat]]=1),"tab_Serverkomponenten[Subkategorie]",IF(AND(tab_MP[[#This Row],[ID_geg]]=1,tab_MP[[#This Row],[ID_kat]]=4),"tab_Projektraum[Subkategorie]",""))</f>
        <v/>
      </c>
      <c r="R285" s="171" t="str">
        <f>IFERROR(IF(AND(tab_MP[[#This Row],[ID_geg]]=1,tab_MP[[#This Row],[ID_kat]]=1),VLOOKUP(tab_MP[[#This Row],[mp_subkategorie]],tab_Serverkomponenten[],2,FALSE),IF(AND(tab_MP[[#This Row],[ID_geg]]=1,tab_MP[[#This Row],[ID_kat]]=4),VLOOKUP(tab_MP[[#This Row],[mp_subkategorie]],tab_Projektraum[],2,FALSE),"")),0)</f>
        <v/>
      </c>
      <c r="S285" s="158" t="str">
        <f>IFERROR(VLOOKUP(tab_MP[[#This Row],[mp_ort]],tab_ORT[],2,FALSE),"")</f>
        <v/>
      </c>
      <c r="T285" s="158">
        <f>COUNTIFS($S$3:$S285,$S285,$S$3:$S285,"&gt;0")</f>
        <v>0</v>
      </c>
      <c r="U285" s="159">
        <f>COUNTIFS(tab_MP[ID_ort],tab_MP[[#This Row],[ID_ort]],tab_MP[ID_ort],"&gt;0")</f>
        <v>0</v>
      </c>
    </row>
    <row r="286" spans="1:21" ht="64.2" hidden="1" customHeight="1" x14ac:dyDescent="0.3">
      <c r="A286" s="90">
        <f t="shared" si="5"/>
        <v>284</v>
      </c>
      <c r="B286" s="201"/>
      <c r="C286" s="202"/>
      <c r="D286" s="202"/>
      <c r="E286" s="202"/>
      <c r="F286" s="203"/>
      <c r="G286" s="180"/>
      <c r="H286" s="208"/>
      <c r="I286" s="209"/>
      <c r="J286" s="106"/>
      <c r="K286" s="107" t="str">
        <f>IF(tab_MP[[#This Row],[prf_mp_janein]]="ja",tab_MP[[#This Row],[mp_zuw]],IF(tab_MP[[#This Row],[prf_mp_janein]]="nein",0,IF(tab_MP[[#This Row],[prf_mp_janein]]="teilweise",-1,"")))</f>
        <v/>
      </c>
      <c r="L286" s="110"/>
      <c r="M286" s="108" t="b">
        <f>AND(OR(tab_MP[[#This Row],[mp_zuw]]="",AND(tab_MP[[#This Row],[mp_zuw]]&lt;&gt;"",tab_MP[[#This Row],[prf_mp_janein]]&lt;&gt;"")),tab_MP[[#This Row],[prf_mp_ges]]&lt;&gt;-1)</f>
        <v>1</v>
      </c>
      <c r="N286" s="170" t="str">
        <f>IFERROR(VLOOKUP(tab_MP[[#This Row],[mp_gegenstand]],tab_GEGENSTAND[],4,FALSE),"")</f>
        <v/>
      </c>
      <c r="O286" s="171" t="str">
        <f>IF(tab_MP[[#This Row],[ID_geg]]=1,"tab_System[Kategorie]",IF(tab_MP[[#This Row],[ID_geg]]=2,"tab_Werkzeug[Kategorie]",IF(tab_MP[[#This Row],[ID_geg]]=3,"tab_Dienst[Kategorie]",IF(tab_MP[[#This Row],[ID_geg]]=4,"tab_WuP[Kategorie]",""))))</f>
        <v/>
      </c>
      <c r="P28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6" s="171" t="str">
        <f>IF(AND(tab_MP[[#This Row],[ID_geg]]=1,tab_MP[[#This Row],[ID_kat]]=1),"tab_Serverkomponenten[Subkategorie]",IF(AND(tab_MP[[#This Row],[ID_geg]]=1,tab_MP[[#This Row],[ID_kat]]=4),"tab_Projektraum[Subkategorie]",""))</f>
        <v/>
      </c>
      <c r="R286" s="171" t="str">
        <f>IFERROR(IF(AND(tab_MP[[#This Row],[ID_geg]]=1,tab_MP[[#This Row],[ID_kat]]=1),VLOOKUP(tab_MP[[#This Row],[mp_subkategorie]],tab_Serverkomponenten[],2,FALSE),IF(AND(tab_MP[[#This Row],[ID_geg]]=1,tab_MP[[#This Row],[ID_kat]]=4),VLOOKUP(tab_MP[[#This Row],[mp_subkategorie]],tab_Projektraum[],2,FALSE),"")),0)</f>
        <v/>
      </c>
      <c r="S286" s="158" t="str">
        <f>IFERROR(VLOOKUP(tab_MP[[#This Row],[mp_ort]],tab_ORT[],2,FALSE),"")</f>
        <v/>
      </c>
      <c r="T286" s="158">
        <f>COUNTIFS($S$3:$S286,$S286,$S$3:$S286,"&gt;0")</f>
        <v>0</v>
      </c>
      <c r="U286" s="159">
        <f>COUNTIFS(tab_MP[ID_ort],tab_MP[[#This Row],[ID_ort]],tab_MP[ID_ort],"&gt;0")</f>
        <v>0</v>
      </c>
    </row>
    <row r="287" spans="1:21" ht="64.2" hidden="1" customHeight="1" x14ac:dyDescent="0.3">
      <c r="A287" s="90">
        <f t="shared" si="5"/>
        <v>285</v>
      </c>
      <c r="B287" s="201"/>
      <c r="C287" s="202"/>
      <c r="D287" s="202"/>
      <c r="E287" s="202"/>
      <c r="F287" s="203"/>
      <c r="G287" s="180"/>
      <c r="H287" s="208"/>
      <c r="I287" s="209"/>
      <c r="J287" s="103"/>
      <c r="K287" s="104" t="str">
        <f>IF(tab_MP[[#This Row],[prf_mp_janein]]="ja",tab_MP[[#This Row],[mp_zuw]],IF(tab_MP[[#This Row],[prf_mp_janein]]="nein",0,IF(tab_MP[[#This Row],[prf_mp_janein]]="teilweise",-1,"")))</f>
        <v/>
      </c>
      <c r="L287" s="110"/>
      <c r="M287" s="109" t="b">
        <f>AND(OR(tab_MP[[#This Row],[mp_zuw]]="",AND(tab_MP[[#This Row],[mp_zuw]]&lt;&gt;"",tab_MP[[#This Row],[prf_mp_janein]]&lt;&gt;"")),tab_MP[[#This Row],[prf_mp_ges]]&lt;&gt;-1)</f>
        <v>1</v>
      </c>
      <c r="N287" s="170" t="str">
        <f>IFERROR(VLOOKUP(tab_MP[[#This Row],[mp_gegenstand]],tab_GEGENSTAND[],4,FALSE),"")</f>
        <v/>
      </c>
      <c r="O287" s="171" t="str">
        <f>IF(tab_MP[[#This Row],[ID_geg]]=1,"tab_System[Kategorie]",IF(tab_MP[[#This Row],[ID_geg]]=2,"tab_Werkzeug[Kategorie]",IF(tab_MP[[#This Row],[ID_geg]]=3,"tab_Dienst[Kategorie]",IF(tab_MP[[#This Row],[ID_geg]]=4,"tab_WuP[Kategorie]",""))))</f>
        <v/>
      </c>
      <c r="P28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7" s="171" t="str">
        <f>IF(AND(tab_MP[[#This Row],[ID_geg]]=1,tab_MP[[#This Row],[ID_kat]]=1),"tab_Serverkomponenten[Subkategorie]",IF(AND(tab_MP[[#This Row],[ID_geg]]=1,tab_MP[[#This Row],[ID_kat]]=4),"tab_Projektraum[Subkategorie]",""))</f>
        <v/>
      </c>
      <c r="R287" s="171" t="str">
        <f>IFERROR(IF(AND(tab_MP[[#This Row],[ID_geg]]=1,tab_MP[[#This Row],[ID_kat]]=1),VLOOKUP(tab_MP[[#This Row],[mp_subkategorie]],tab_Serverkomponenten[],2,FALSE),IF(AND(tab_MP[[#This Row],[ID_geg]]=1,tab_MP[[#This Row],[ID_kat]]=4),VLOOKUP(tab_MP[[#This Row],[mp_subkategorie]],tab_Projektraum[],2,FALSE),"")),0)</f>
        <v/>
      </c>
      <c r="S287" s="158" t="str">
        <f>IFERROR(VLOOKUP(tab_MP[[#This Row],[mp_ort]],tab_ORT[],2,FALSE),"")</f>
        <v/>
      </c>
      <c r="T287" s="158">
        <f>COUNTIFS($S$3:$S287,$S287,$S$3:$S287,"&gt;0")</f>
        <v>0</v>
      </c>
      <c r="U287" s="159">
        <f>COUNTIFS(tab_MP[ID_ort],tab_MP[[#This Row],[ID_ort]],tab_MP[ID_ort],"&gt;0")</f>
        <v>0</v>
      </c>
    </row>
    <row r="288" spans="1:21" ht="64.2" hidden="1" customHeight="1" x14ac:dyDescent="0.3">
      <c r="A288" s="90">
        <f t="shared" si="5"/>
        <v>286</v>
      </c>
      <c r="B288" s="201"/>
      <c r="C288" s="202"/>
      <c r="D288" s="202"/>
      <c r="E288" s="202"/>
      <c r="F288" s="203"/>
      <c r="G288" s="180"/>
      <c r="H288" s="208"/>
      <c r="I288" s="209"/>
      <c r="J288" s="106"/>
      <c r="K288" s="107" t="str">
        <f>IF(tab_MP[[#This Row],[prf_mp_janein]]="ja",tab_MP[[#This Row],[mp_zuw]],IF(tab_MP[[#This Row],[prf_mp_janein]]="nein",0,IF(tab_MP[[#This Row],[prf_mp_janein]]="teilweise",-1,"")))</f>
        <v/>
      </c>
      <c r="L288" s="110"/>
      <c r="M288" s="108" t="b">
        <f>AND(OR(tab_MP[[#This Row],[mp_zuw]]="",AND(tab_MP[[#This Row],[mp_zuw]]&lt;&gt;"",tab_MP[[#This Row],[prf_mp_janein]]&lt;&gt;"")),tab_MP[[#This Row],[prf_mp_ges]]&lt;&gt;-1)</f>
        <v>1</v>
      </c>
      <c r="N288" s="170" t="str">
        <f>IFERROR(VLOOKUP(tab_MP[[#This Row],[mp_gegenstand]],tab_GEGENSTAND[],4,FALSE),"")</f>
        <v/>
      </c>
      <c r="O288" s="171" t="str">
        <f>IF(tab_MP[[#This Row],[ID_geg]]=1,"tab_System[Kategorie]",IF(tab_MP[[#This Row],[ID_geg]]=2,"tab_Werkzeug[Kategorie]",IF(tab_MP[[#This Row],[ID_geg]]=3,"tab_Dienst[Kategorie]",IF(tab_MP[[#This Row],[ID_geg]]=4,"tab_WuP[Kategorie]",""))))</f>
        <v/>
      </c>
      <c r="P28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8" s="171" t="str">
        <f>IF(AND(tab_MP[[#This Row],[ID_geg]]=1,tab_MP[[#This Row],[ID_kat]]=1),"tab_Serverkomponenten[Subkategorie]",IF(AND(tab_MP[[#This Row],[ID_geg]]=1,tab_MP[[#This Row],[ID_kat]]=4),"tab_Projektraum[Subkategorie]",""))</f>
        <v/>
      </c>
      <c r="R288" s="171" t="str">
        <f>IFERROR(IF(AND(tab_MP[[#This Row],[ID_geg]]=1,tab_MP[[#This Row],[ID_kat]]=1),VLOOKUP(tab_MP[[#This Row],[mp_subkategorie]],tab_Serverkomponenten[],2,FALSE),IF(AND(tab_MP[[#This Row],[ID_geg]]=1,tab_MP[[#This Row],[ID_kat]]=4),VLOOKUP(tab_MP[[#This Row],[mp_subkategorie]],tab_Projektraum[],2,FALSE),"")),0)</f>
        <v/>
      </c>
      <c r="S288" s="158" t="str">
        <f>IFERROR(VLOOKUP(tab_MP[[#This Row],[mp_ort]],tab_ORT[],2,FALSE),"")</f>
        <v/>
      </c>
      <c r="T288" s="158">
        <f>COUNTIFS($S$3:$S288,$S288,$S$3:$S288,"&gt;0")</f>
        <v>0</v>
      </c>
      <c r="U288" s="159">
        <f>COUNTIFS(tab_MP[ID_ort],tab_MP[[#This Row],[ID_ort]],tab_MP[ID_ort],"&gt;0")</f>
        <v>0</v>
      </c>
    </row>
    <row r="289" spans="1:21" ht="64.2" hidden="1" customHeight="1" x14ac:dyDescent="0.3">
      <c r="A289" s="90">
        <f t="shared" si="5"/>
        <v>287</v>
      </c>
      <c r="B289" s="201"/>
      <c r="C289" s="202"/>
      <c r="D289" s="202"/>
      <c r="E289" s="202"/>
      <c r="F289" s="203"/>
      <c r="G289" s="180"/>
      <c r="H289" s="208"/>
      <c r="I289" s="209"/>
      <c r="J289" s="103"/>
      <c r="K289" s="104" t="str">
        <f>IF(tab_MP[[#This Row],[prf_mp_janein]]="ja",tab_MP[[#This Row],[mp_zuw]],IF(tab_MP[[#This Row],[prf_mp_janein]]="nein",0,IF(tab_MP[[#This Row],[prf_mp_janein]]="teilweise",-1,"")))</f>
        <v/>
      </c>
      <c r="L289" s="110"/>
      <c r="M289" s="109" t="b">
        <f>AND(OR(tab_MP[[#This Row],[mp_zuw]]="",AND(tab_MP[[#This Row],[mp_zuw]]&lt;&gt;"",tab_MP[[#This Row],[prf_mp_janein]]&lt;&gt;"")),tab_MP[[#This Row],[prf_mp_ges]]&lt;&gt;-1)</f>
        <v>1</v>
      </c>
      <c r="N289" s="170" t="str">
        <f>IFERROR(VLOOKUP(tab_MP[[#This Row],[mp_gegenstand]],tab_GEGENSTAND[],4,FALSE),"")</f>
        <v/>
      </c>
      <c r="O289" s="171" t="str">
        <f>IF(tab_MP[[#This Row],[ID_geg]]=1,"tab_System[Kategorie]",IF(tab_MP[[#This Row],[ID_geg]]=2,"tab_Werkzeug[Kategorie]",IF(tab_MP[[#This Row],[ID_geg]]=3,"tab_Dienst[Kategorie]",IF(tab_MP[[#This Row],[ID_geg]]=4,"tab_WuP[Kategorie]",""))))</f>
        <v/>
      </c>
      <c r="P28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89" s="171" t="str">
        <f>IF(AND(tab_MP[[#This Row],[ID_geg]]=1,tab_MP[[#This Row],[ID_kat]]=1),"tab_Serverkomponenten[Subkategorie]",IF(AND(tab_MP[[#This Row],[ID_geg]]=1,tab_MP[[#This Row],[ID_kat]]=4),"tab_Projektraum[Subkategorie]",""))</f>
        <v/>
      </c>
      <c r="R289" s="171" t="str">
        <f>IFERROR(IF(AND(tab_MP[[#This Row],[ID_geg]]=1,tab_MP[[#This Row],[ID_kat]]=1),VLOOKUP(tab_MP[[#This Row],[mp_subkategorie]],tab_Serverkomponenten[],2,FALSE),IF(AND(tab_MP[[#This Row],[ID_geg]]=1,tab_MP[[#This Row],[ID_kat]]=4),VLOOKUP(tab_MP[[#This Row],[mp_subkategorie]],tab_Projektraum[],2,FALSE),"")),0)</f>
        <v/>
      </c>
      <c r="S289" s="158" t="str">
        <f>IFERROR(VLOOKUP(tab_MP[[#This Row],[mp_ort]],tab_ORT[],2,FALSE),"")</f>
        <v/>
      </c>
      <c r="T289" s="158">
        <f>COUNTIFS($S$3:$S289,$S289,$S$3:$S289,"&gt;0")</f>
        <v>0</v>
      </c>
      <c r="U289" s="159">
        <f>COUNTIFS(tab_MP[ID_ort],tab_MP[[#This Row],[ID_ort]],tab_MP[ID_ort],"&gt;0")</f>
        <v>0</v>
      </c>
    </row>
    <row r="290" spans="1:21" ht="64.2" hidden="1" customHeight="1" x14ac:dyDescent="0.3">
      <c r="A290" s="90">
        <f t="shared" si="5"/>
        <v>288</v>
      </c>
      <c r="B290" s="201"/>
      <c r="C290" s="202"/>
      <c r="D290" s="202"/>
      <c r="E290" s="202"/>
      <c r="F290" s="203"/>
      <c r="G290" s="180"/>
      <c r="H290" s="208"/>
      <c r="I290" s="209"/>
      <c r="J290" s="106"/>
      <c r="K290" s="107" t="str">
        <f>IF(tab_MP[[#This Row],[prf_mp_janein]]="ja",tab_MP[[#This Row],[mp_zuw]],IF(tab_MP[[#This Row],[prf_mp_janein]]="nein",0,IF(tab_MP[[#This Row],[prf_mp_janein]]="teilweise",-1,"")))</f>
        <v/>
      </c>
      <c r="L290" s="110"/>
      <c r="M290" s="108" t="b">
        <f>AND(OR(tab_MP[[#This Row],[mp_zuw]]="",AND(tab_MP[[#This Row],[mp_zuw]]&lt;&gt;"",tab_MP[[#This Row],[prf_mp_janein]]&lt;&gt;"")),tab_MP[[#This Row],[prf_mp_ges]]&lt;&gt;-1)</f>
        <v>1</v>
      </c>
      <c r="N290" s="170" t="str">
        <f>IFERROR(VLOOKUP(tab_MP[[#This Row],[mp_gegenstand]],tab_GEGENSTAND[],4,FALSE),"")</f>
        <v/>
      </c>
      <c r="O290" s="171" t="str">
        <f>IF(tab_MP[[#This Row],[ID_geg]]=1,"tab_System[Kategorie]",IF(tab_MP[[#This Row],[ID_geg]]=2,"tab_Werkzeug[Kategorie]",IF(tab_MP[[#This Row],[ID_geg]]=3,"tab_Dienst[Kategorie]",IF(tab_MP[[#This Row],[ID_geg]]=4,"tab_WuP[Kategorie]",""))))</f>
        <v/>
      </c>
      <c r="P29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0" s="171" t="str">
        <f>IF(AND(tab_MP[[#This Row],[ID_geg]]=1,tab_MP[[#This Row],[ID_kat]]=1),"tab_Serverkomponenten[Subkategorie]",IF(AND(tab_MP[[#This Row],[ID_geg]]=1,tab_MP[[#This Row],[ID_kat]]=4),"tab_Projektraum[Subkategorie]",""))</f>
        <v/>
      </c>
      <c r="R290" s="171" t="str">
        <f>IFERROR(IF(AND(tab_MP[[#This Row],[ID_geg]]=1,tab_MP[[#This Row],[ID_kat]]=1),VLOOKUP(tab_MP[[#This Row],[mp_subkategorie]],tab_Serverkomponenten[],2,FALSE),IF(AND(tab_MP[[#This Row],[ID_geg]]=1,tab_MP[[#This Row],[ID_kat]]=4),VLOOKUP(tab_MP[[#This Row],[mp_subkategorie]],tab_Projektraum[],2,FALSE),"")),0)</f>
        <v/>
      </c>
      <c r="S290" s="158" t="str">
        <f>IFERROR(VLOOKUP(tab_MP[[#This Row],[mp_ort]],tab_ORT[],2,FALSE),"")</f>
        <v/>
      </c>
      <c r="T290" s="158">
        <f>COUNTIFS($S$3:$S290,$S290,$S$3:$S290,"&gt;0")</f>
        <v>0</v>
      </c>
      <c r="U290" s="159">
        <f>COUNTIFS(tab_MP[ID_ort],tab_MP[[#This Row],[ID_ort]],tab_MP[ID_ort],"&gt;0")</f>
        <v>0</v>
      </c>
    </row>
    <row r="291" spans="1:21" ht="64.2" hidden="1" customHeight="1" x14ac:dyDescent="0.3">
      <c r="A291" s="90">
        <f t="shared" si="5"/>
        <v>289</v>
      </c>
      <c r="B291" s="201"/>
      <c r="C291" s="202"/>
      <c r="D291" s="202"/>
      <c r="E291" s="202"/>
      <c r="F291" s="203"/>
      <c r="G291" s="180"/>
      <c r="H291" s="208"/>
      <c r="I291" s="209"/>
      <c r="J291" s="103"/>
      <c r="K291" s="104" t="str">
        <f>IF(tab_MP[[#This Row],[prf_mp_janein]]="ja",tab_MP[[#This Row],[mp_zuw]],IF(tab_MP[[#This Row],[prf_mp_janein]]="nein",0,IF(tab_MP[[#This Row],[prf_mp_janein]]="teilweise",-1,"")))</f>
        <v/>
      </c>
      <c r="L291" s="110"/>
      <c r="M291" s="109" t="b">
        <f>AND(OR(tab_MP[[#This Row],[mp_zuw]]="",AND(tab_MP[[#This Row],[mp_zuw]]&lt;&gt;"",tab_MP[[#This Row],[prf_mp_janein]]&lt;&gt;"")),tab_MP[[#This Row],[prf_mp_ges]]&lt;&gt;-1)</f>
        <v>1</v>
      </c>
      <c r="N291" s="170" t="str">
        <f>IFERROR(VLOOKUP(tab_MP[[#This Row],[mp_gegenstand]],tab_GEGENSTAND[],4,FALSE),"")</f>
        <v/>
      </c>
      <c r="O291" s="171" t="str">
        <f>IF(tab_MP[[#This Row],[ID_geg]]=1,"tab_System[Kategorie]",IF(tab_MP[[#This Row],[ID_geg]]=2,"tab_Werkzeug[Kategorie]",IF(tab_MP[[#This Row],[ID_geg]]=3,"tab_Dienst[Kategorie]",IF(tab_MP[[#This Row],[ID_geg]]=4,"tab_WuP[Kategorie]",""))))</f>
        <v/>
      </c>
      <c r="P29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1" s="171" t="str">
        <f>IF(AND(tab_MP[[#This Row],[ID_geg]]=1,tab_MP[[#This Row],[ID_kat]]=1),"tab_Serverkomponenten[Subkategorie]",IF(AND(tab_MP[[#This Row],[ID_geg]]=1,tab_MP[[#This Row],[ID_kat]]=4),"tab_Projektraum[Subkategorie]",""))</f>
        <v/>
      </c>
      <c r="R291" s="171" t="str">
        <f>IFERROR(IF(AND(tab_MP[[#This Row],[ID_geg]]=1,tab_MP[[#This Row],[ID_kat]]=1),VLOOKUP(tab_MP[[#This Row],[mp_subkategorie]],tab_Serverkomponenten[],2,FALSE),IF(AND(tab_MP[[#This Row],[ID_geg]]=1,tab_MP[[#This Row],[ID_kat]]=4),VLOOKUP(tab_MP[[#This Row],[mp_subkategorie]],tab_Projektraum[],2,FALSE),"")),0)</f>
        <v/>
      </c>
      <c r="S291" s="158" t="str">
        <f>IFERROR(VLOOKUP(tab_MP[[#This Row],[mp_ort]],tab_ORT[],2,FALSE),"")</f>
        <v/>
      </c>
      <c r="T291" s="158">
        <f>COUNTIFS($S$3:$S291,$S291,$S$3:$S291,"&gt;0")</f>
        <v>0</v>
      </c>
      <c r="U291" s="159">
        <f>COUNTIFS(tab_MP[ID_ort],tab_MP[[#This Row],[ID_ort]],tab_MP[ID_ort],"&gt;0")</f>
        <v>0</v>
      </c>
    </row>
    <row r="292" spans="1:21" ht="64.2" hidden="1" customHeight="1" x14ac:dyDescent="0.3">
      <c r="A292" s="90">
        <f t="shared" si="5"/>
        <v>290</v>
      </c>
      <c r="B292" s="201"/>
      <c r="C292" s="202"/>
      <c r="D292" s="202"/>
      <c r="E292" s="202"/>
      <c r="F292" s="203"/>
      <c r="G292" s="180"/>
      <c r="H292" s="208"/>
      <c r="I292" s="209"/>
      <c r="J292" s="106"/>
      <c r="K292" s="107" t="str">
        <f>IF(tab_MP[[#This Row],[prf_mp_janein]]="ja",tab_MP[[#This Row],[mp_zuw]],IF(tab_MP[[#This Row],[prf_mp_janein]]="nein",0,IF(tab_MP[[#This Row],[prf_mp_janein]]="teilweise",-1,"")))</f>
        <v/>
      </c>
      <c r="L292" s="110"/>
      <c r="M292" s="108" t="b">
        <f>AND(OR(tab_MP[[#This Row],[mp_zuw]]="",AND(tab_MP[[#This Row],[mp_zuw]]&lt;&gt;"",tab_MP[[#This Row],[prf_mp_janein]]&lt;&gt;"")),tab_MP[[#This Row],[prf_mp_ges]]&lt;&gt;-1)</f>
        <v>1</v>
      </c>
      <c r="N292" s="170" t="str">
        <f>IFERROR(VLOOKUP(tab_MP[[#This Row],[mp_gegenstand]],tab_GEGENSTAND[],4,FALSE),"")</f>
        <v/>
      </c>
      <c r="O292" s="171" t="str">
        <f>IF(tab_MP[[#This Row],[ID_geg]]=1,"tab_System[Kategorie]",IF(tab_MP[[#This Row],[ID_geg]]=2,"tab_Werkzeug[Kategorie]",IF(tab_MP[[#This Row],[ID_geg]]=3,"tab_Dienst[Kategorie]",IF(tab_MP[[#This Row],[ID_geg]]=4,"tab_WuP[Kategorie]",""))))</f>
        <v/>
      </c>
      <c r="P29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2" s="171" t="str">
        <f>IF(AND(tab_MP[[#This Row],[ID_geg]]=1,tab_MP[[#This Row],[ID_kat]]=1),"tab_Serverkomponenten[Subkategorie]",IF(AND(tab_MP[[#This Row],[ID_geg]]=1,tab_MP[[#This Row],[ID_kat]]=4),"tab_Projektraum[Subkategorie]",""))</f>
        <v/>
      </c>
      <c r="R292" s="171" t="str">
        <f>IFERROR(IF(AND(tab_MP[[#This Row],[ID_geg]]=1,tab_MP[[#This Row],[ID_kat]]=1),VLOOKUP(tab_MP[[#This Row],[mp_subkategorie]],tab_Serverkomponenten[],2,FALSE),IF(AND(tab_MP[[#This Row],[ID_geg]]=1,tab_MP[[#This Row],[ID_kat]]=4),VLOOKUP(tab_MP[[#This Row],[mp_subkategorie]],tab_Projektraum[],2,FALSE),"")),0)</f>
        <v/>
      </c>
      <c r="S292" s="158" t="str">
        <f>IFERROR(VLOOKUP(tab_MP[[#This Row],[mp_ort]],tab_ORT[],2,FALSE),"")</f>
        <v/>
      </c>
      <c r="T292" s="158">
        <f>COUNTIFS($S$3:$S292,$S292,$S$3:$S292,"&gt;0")</f>
        <v>0</v>
      </c>
      <c r="U292" s="159">
        <f>COUNTIFS(tab_MP[ID_ort],tab_MP[[#This Row],[ID_ort]],tab_MP[ID_ort],"&gt;0")</f>
        <v>0</v>
      </c>
    </row>
    <row r="293" spans="1:21" ht="64.2" hidden="1" customHeight="1" x14ac:dyDescent="0.3">
      <c r="A293" s="90">
        <f t="shared" si="5"/>
        <v>291</v>
      </c>
      <c r="B293" s="201"/>
      <c r="C293" s="202"/>
      <c r="D293" s="202"/>
      <c r="E293" s="202"/>
      <c r="F293" s="203"/>
      <c r="G293" s="180"/>
      <c r="H293" s="208"/>
      <c r="I293" s="209"/>
      <c r="J293" s="103"/>
      <c r="K293" s="104" t="str">
        <f>IF(tab_MP[[#This Row],[prf_mp_janein]]="ja",tab_MP[[#This Row],[mp_zuw]],IF(tab_MP[[#This Row],[prf_mp_janein]]="nein",0,IF(tab_MP[[#This Row],[prf_mp_janein]]="teilweise",-1,"")))</f>
        <v/>
      </c>
      <c r="L293" s="110"/>
      <c r="M293" s="109" t="b">
        <f>AND(OR(tab_MP[[#This Row],[mp_zuw]]="",AND(tab_MP[[#This Row],[mp_zuw]]&lt;&gt;"",tab_MP[[#This Row],[prf_mp_janein]]&lt;&gt;"")),tab_MP[[#This Row],[prf_mp_ges]]&lt;&gt;-1)</f>
        <v>1</v>
      </c>
      <c r="N293" s="170" t="str">
        <f>IFERROR(VLOOKUP(tab_MP[[#This Row],[mp_gegenstand]],tab_GEGENSTAND[],4,FALSE),"")</f>
        <v/>
      </c>
      <c r="O293" s="171" t="str">
        <f>IF(tab_MP[[#This Row],[ID_geg]]=1,"tab_System[Kategorie]",IF(tab_MP[[#This Row],[ID_geg]]=2,"tab_Werkzeug[Kategorie]",IF(tab_MP[[#This Row],[ID_geg]]=3,"tab_Dienst[Kategorie]",IF(tab_MP[[#This Row],[ID_geg]]=4,"tab_WuP[Kategorie]",""))))</f>
        <v/>
      </c>
      <c r="P29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3" s="171" t="str">
        <f>IF(AND(tab_MP[[#This Row],[ID_geg]]=1,tab_MP[[#This Row],[ID_kat]]=1),"tab_Serverkomponenten[Subkategorie]",IF(AND(tab_MP[[#This Row],[ID_geg]]=1,tab_MP[[#This Row],[ID_kat]]=4),"tab_Projektraum[Subkategorie]",""))</f>
        <v/>
      </c>
      <c r="R293" s="171" t="str">
        <f>IFERROR(IF(AND(tab_MP[[#This Row],[ID_geg]]=1,tab_MP[[#This Row],[ID_kat]]=1),VLOOKUP(tab_MP[[#This Row],[mp_subkategorie]],tab_Serverkomponenten[],2,FALSE),IF(AND(tab_MP[[#This Row],[ID_geg]]=1,tab_MP[[#This Row],[ID_kat]]=4),VLOOKUP(tab_MP[[#This Row],[mp_subkategorie]],tab_Projektraum[],2,FALSE),"")),0)</f>
        <v/>
      </c>
      <c r="S293" s="158" t="str">
        <f>IFERROR(VLOOKUP(tab_MP[[#This Row],[mp_ort]],tab_ORT[],2,FALSE),"")</f>
        <v/>
      </c>
      <c r="T293" s="158">
        <f>COUNTIFS($S$3:$S293,$S293,$S$3:$S293,"&gt;0")</f>
        <v>0</v>
      </c>
      <c r="U293" s="159">
        <f>COUNTIFS(tab_MP[ID_ort],tab_MP[[#This Row],[ID_ort]],tab_MP[ID_ort],"&gt;0")</f>
        <v>0</v>
      </c>
    </row>
    <row r="294" spans="1:21" ht="64.2" hidden="1" customHeight="1" x14ac:dyDescent="0.3">
      <c r="A294" s="90">
        <f t="shared" si="5"/>
        <v>292</v>
      </c>
      <c r="B294" s="201"/>
      <c r="C294" s="202"/>
      <c r="D294" s="202"/>
      <c r="E294" s="202"/>
      <c r="F294" s="203"/>
      <c r="G294" s="180"/>
      <c r="H294" s="208"/>
      <c r="I294" s="209"/>
      <c r="J294" s="106"/>
      <c r="K294" s="107" t="str">
        <f>IF(tab_MP[[#This Row],[prf_mp_janein]]="ja",tab_MP[[#This Row],[mp_zuw]],IF(tab_MP[[#This Row],[prf_mp_janein]]="nein",0,IF(tab_MP[[#This Row],[prf_mp_janein]]="teilweise",-1,"")))</f>
        <v/>
      </c>
      <c r="L294" s="110"/>
      <c r="M294" s="108" t="b">
        <f>AND(OR(tab_MP[[#This Row],[mp_zuw]]="",AND(tab_MP[[#This Row],[mp_zuw]]&lt;&gt;"",tab_MP[[#This Row],[prf_mp_janein]]&lt;&gt;"")),tab_MP[[#This Row],[prf_mp_ges]]&lt;&gt;-1)</f>
        <v>1</v>
      </c>
      <c r="N294" s="170" t="str">
        <f>IFERROR(VLOOKUP(tab_MP[[#This Row],[mp_gegenstand]],tab_GEGENSTAND[],4,FALSE),"")</f>
        <v/>
      </c>
      <c r="O294" s="171" t="str">
        <f>IF(tab_MP[[#This Row],[ID_geg]]=1,"tab_System[Kategorie]",IF(tab_MP[[#This Row],[ID_geg]]=2,"tab_Werkzeug[Kategorie]",IF(tab_MP[[#This Row],[ID_geg]]=3,"tab_Dienst[Kategorie]",IF(tab_MP[[#This Row],[ID_geg]]=4,"tab_WuP[Kategorie]",""))))</f>
        <v/>
      </c>
      <c r="P29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4" s="171" t="str">
        <f>IF(AND(tab_MP[[#This Row],[ID_geg]]=1,tab_MP[[#This Row],[ID_kat]]=1),"tab_Serverkomponenten[Subkategorie]",IF(AND(tab_MP[[#This Row],[ID_geg]]=1,tab_MP[[#This Row],[ID_kat]]=4),"tab_Projektraum[Subkategorie]",""))</f>
        <v/>
      </c>
      <c r="R294" s="171" t="str">
        <f>IFERROR(IF(AND(tab_MP[[#This Row],[ID_geg]]=1,tab_MP[[#This Row],[ID_kat]]=1),VLOOKUP(tab_MP[[#This Row],[mp_subkategorie]],tab_Serverkomponenten[],2,FALSE),IF(AND(tab_MP[[#This Row],[ID_geg]]=1,tab_MP[[#This Row],[ID_kat]]=4),VLOOKUP(tab_MP[[#This Row],[mp_subkategorie]],tab_Projektraum[],2,FALSE),"")),0)</f>
        <v/>
      </c>
      <c r="S294" s="158" t="str">
        <f>IFERROR(VLOOKUP(tab_MP[[#This Row],[mp_ort]],tab_ORT[],2,FALSE),"")</f>
        <v/>
      </c>
      <c r="T294" s="158">
        <f>COUNTIFS($S$3:$S294,$S294,$S$3:$S294,"&gt;0")</f>
        <v>0</v>
      </c>
      <c r="U294" s="159">
        <f>COUNTIFS(tab_MP[ID_ort],tab_MP[[#This Row],[ID_ort]],tab_MP[ID_ort],"&gt;0")</f>
        <v>0</v>
      </c>
    </row>
    <row r="295" spans="1:21" ht="64.2" hidden="1" customHeight="1" x14ac:dyDescent="0.3">
      <c r="A295" s="90">
        <f t="shared" si="5"/>
        <v>293</v>
      </c>
      <c r="B295" s="201"/>
      <c r="C295" s="202"/>
      <c r="D295" s="202"/>
      <c r="E295" s="202"/>
      <c r="F295" s="203"/>
      <c r="G295" s="180"/>
      <c r="H295" s="208"/>
      <c r="I295" s="209"/>
      <c r="J295" s="103"/>
      <c r="K295" s="104" t="str">
        <f>IF(tab_MP[[#This Row],[prf_mp_janein]]="ja",tab_MP[[#This Row],[mp_zuw]],IF(tab_MP[[#This Row],[prf_mp_janein]]="nein",0,IF(tab_MP[[#This Row],[prf_mp_janein]]="teilweise",-1,"")))</f>
        <v/>
      </c>
      <c r="L295" s="110"/>
      <c r="M295" s="109" t="b">
        <f>AND(OR(tab_MP[[#This Row],[mp_zuw]]="",AND(tab_MP[[#This Row],[mp_zuw]]&lt;&gt;"",tab_MP[[#This Row],[prf_mp_janein]]&lt;&gt;"")),tab_MP[[#This Row],[prf_mp_ges]]&lt;&gt;-1)</f>
        <v>1</v>
      </c>
      <c r="N295" s="170" t="str">
        <f>IFERROR(VLOOKUP(tab_MP[[#This Row],[mp_gegenstand]],tab_GEGENSTAND[],4,FALSE),"")</f>
        <v/>
      </c>
      <c r="O295" s="171" t="str">
        <f>IF(tab_MP[[#This Row],[ID_geg]]=1,"tab_System[Kategorie]",IF(tab_MP[[#This Row],[ID_geg]]=2,"tab_Werkzeug[Kategorie]",IF(tab_MP[[#This Row],[ID_geg]]=3,"tab_Dienst[Kategorie]",IF(tab_MP[[#This Row],[ID_geg]]=4,"tab_WuP[Kategorie]",""))))</f>
        <v/>
      </c>
      <c r="P29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5" s="171" t="str">
        <f>IF(AND(tab_MP[[#This Row],[ID_geg]]=1,tab_MP[[#This Row],[ID_kat]]=1),"tab_Serverkomponenten[Subkategorie]",IF(AND(tab_MP[[#This Row],[ID_geg]]=1,tab_MP[[#This Row],[ID_kat]]=4),"tab_Projektraum[Subkategorie]",""))</f>
        <v/>
      </c>
      <c r="R295" s="171" t="str">
        <f>IFERROR(IF(AND(tab_MP[[#This Row],[ID_geg]]=1,tab_MP[[#This Row],[ID_kat]]=1),VLOOKUP(tab_MP[[#This Row],[mp_subkategorie]],tab_Serverkomponenten[],2,FALSE),IF(AND(tab_MP[[#This Row],[ID_geg]]=1,tab_MP[[#This Row],[ID_kat]]=4),VLOOKUP(tab_MP[[#This Row],[mp_subkategorie]],tab_Projektraum[],2,FALSE),"")),0)</f>
        <v/>
      </c>
      <c r="S295" s="158" t="str">
        <f>IFERROR(VLOOKUP(tab_MP[[#This Row],[mp_ort]],tab_ORT[],2,FALSE),"")</f>
        <v/>
      </c>
      <c r="T295" s="158">
        <f>COUNTIFS($S$3:$S295,$S295,$S$3:$S295,"&gt;0")</f>
        <v>0</v>
      </c>
      <c r="U295" s="159">
        <f>COUNTIFS(tab_MP[ID_ort],tab_MP[[#This Row],[ID_ort]],tab_MP[ID_ort],"&gt;0")</f>
        <v>0</v>
      </c>
    </row>
    <row r="296" spans="1:21" ht="64.2" hidden="1" customHeight="1" x14ac:dyDescent="0.3">
      <c r="A296" s="90">
        <f t="shared" si="5"/>
        <v>294</v>
      </c>
      <c r="B296" s="201"/>
      <c r="C296" s="202"/>
      <c r="D296" s="202"/>
      <c r="E296" s="202"/>
      <c r="F296" s="203"/>
      <c r="G296" s="180"/>
      <c r="H296" s="208"/>
      <c r="I296" s="209"/>
      <c r="J296" s="106"/>
      <c r="K296" s="107" t="str">
        <f>IF(tab_MP[[#This Row],[prf_mp_janein]]="ja",tab_MP[[#This Row],[mp_zuw]],IF(tab_MP[[#This Row],[prf_mp_janein]]="nein",0,IF(tab_MP[[#This Row],[prf_mp_janein]]="teilweise",-1,"")))</f>
        <v/>
      </c>
      <c r="L296" s="110"/>
      <c r="M296" s="108" t="b">
        <f>AND(OR(tab_MP[[#This Row],[mp_zuw]]="",AND(tab_MP[[#This Row],[mp_zuw]]&lt;&gt;"",tab_MP[[#This Row],[prf_mp_janein]]&lt;&gt;"")),tab_MP[[#This Row],[prf_mp_ges]]&lt;&gt;-1)</f>
        <v>1</v>
      </c>
      <c r="N296" s="170" t="str">
        <f>IFERROR(VLOOKUP(tab_MP[[#This Row],[mp_gegenstand]],tab_GEGENSTAND[],4,FALSE),"")</f>
        <v/>
      </c>
      <c r="O296" s="171" t="str">
        <f>IF(tab_MP[[#This Row],[ID_geg]]=1,"tab_System[Kategorie]",IF(tab_MP[[#This Row],[ID_geg]]=2,"tab_Werkzeug[Kategorie]",IF(tab_MP[[#This Row],[ID_geg]]=3,"tab_Dienst[Kategorie]",IF(tab_MP[[#This Row],[ID_geg]]=4,"tab_WuP[Kategorie]",""))))</f>
        <v/>
      </c>
      <c r="P29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6" s="171" t="str">
        <f>IF(AND(tab_MP[[#This Row],[ID_geg]]=1,tab_MP[[#This Row],[ID_kat]]=1),"tab_Serverkomponenten[Subkategorie]",IF(AND(tab_MP[[#This Row],[ID_geg]]=1,tab_MP[[#This Row],[ID_kat]]=4),"tab_Projektraum[Subkategorie]",""))</f>
        <v/>
      </c>
      <c r="R296" s="171" t="str">
        <f>IFERROR(IF(AND(tab_MP[[#This Row],[ID_geg]]=1,tab_MP[[#This Row],[ID_kat]]=1),VLOOKUP(tab_MP[[#This Row],[mp_subkategorie]],tab_Serverkomponenten[],2,FALSE),IF(AND(tab_MP[[#This Row],[ID_geg]]=1,tab_MP[[#This Row],[ID_kat]]=4),VLOOKUP(tab_MP[[#This Row],[mp_subkategorie]],tab_Projektraum[],2,FALSE),"")),0)</f>
        <v/>
      </c>
      <c r="S296" s="158" t="str">
        <f>IFERROR(VLOOKUP(tab_MP[[#This Row],[mp_ort]],tab_ORT[],2,FALSE),"")</f>
        <v/>
      </c>
      <c r="T296" s="158">
        <f>COUNTIFS($S$3:$S296,$S296,$S$3:$S296,"&gt;0")</f>
        <v>0</v>
      </c>
      <c r="U296" s="159">
        <f>COUNTIFS(tab_MP[ID_ort],tab_MP[[#This Row],[ID_ort]],tab_MP[ID_ort],"&gt;0")</f>
        <v>0</v>
      </c>
    </row>
    <row r="297" spans="1:21" ht="64.2" hidden="1" customHeight="1" x14ac:dyDescent="0.3">
      <c r="A297" s="90">
        <f t="shared" si="5"/>
        <v>295</v>
      </c>
      <c r="B297" s="201"/>
      <c r="C297" s="202"/>
      <c r="D297" s="202"/>
      <c r="E297" s="202"/>
      <c r="F297" s="203"/>
      <c r="G297" s="180"/>
      <c r="H297" s="208"/>
      <c r="I297" s="209"/>
      <c r="J297" s="103"/>
      <c r="K297" s="104" t="str">
        <f>IF(tab_MP[[#This Row],[prf_mp_janein]]="ja",tab_MP[[#This Row],[mp_zuw]],IF(tab_MP[[#This Row],[prf_mp_janein]]="nein",0,IF(tab_MP[[#This Row],[prf_mp_janein]]="teilweise",-1,"")))</f>
        <v/>
      </c>
      <c r="L297" s="110"/>
      <c r="M297" s="109" t="b">
        <f>AND(OR(tab_MP[[#This Row],[mp_zuw]]="",AND(tab_MP[[#This Row],[mp_zuw]]&lt;&gt;"",tab_MP[[#This Row],[prf_mp_janein]]&lt;&gt;"")),tab_MP[[#This Row],[prf_mp_ges]]&lt;&gt;-1)</f>
        <v>1</v>
      </c>
      <c r="N297" s="170" t="str">
        <f>IFERROR(VLOOKUP(tab_MP[[#This Row],[mp_gegenstand]],tab_GEGENSTAND[],4,FALSE),"")</f>
        <v/>
      </c>
      <c r="O297" s="171" t="str">
        <f>IF(tab_MP[[#This Row],[ID_geg]]=1,"tab_System[Kategorie]",IF(tab_MP[[#This Row],[ID_geg]]=2,"tab_Werkzeug[Kategorie]",IF(tab_MP[[#This Row],[ID_geg]]=3,"tab_Dienst[Kategorie]",IF(tab_MP[[#This Row],[ID_geg]]=4,"tab_WuP[Kategorie]",""))))</f>
        <v/>
      </c>
      <c r="P29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7" s="171" t="str">
        <f>IF(AND(tab_MP[[#This Row],[ID_geg]]=1,tab_MP[[#This Row],[ID_kat]]=1),"tab_Serverkomponenten[Subkategorie]",IF(AND(tab_MP[[#This Row],[ID_geg]]=1,tab_MP[[#This Row],[ID_kat]]=4),"tab_Projektraum[Subkategorie]",""))</f>
        <v/>
      </c>
      <c r="R297" s="171" t="str">
        <f>IFERROR(IF(AND(tab_MP[[#This Row],[ID_geg]]=1,tab_MP[[#This Row],[ID_kat]]=1),VLOOKUP(tab_MP[[#This Row],[mp_subkategorie]],tab_Serverkomponenten[],2,FALSE),IF(AND(tab_MP[[#This Row],[ID_geg]]=1,tab_MP[[#This Row],[ID_kat]]=4),VLOOKUP(tab_MP[[#This Row],[mp_subkategorie]],tab_Projektraum[],2,FALSE),"")),0)</f>
        <v/>
      </c>
      <c r="S297" s="158" t="str">
        <f>IFERROR(VLOOKUP(tab_MP[[#This Row],[mp_ort]],tab_ORT[],2,FALSE),"")</f>
        <v/>
      </c>
      <c r="T297" s="158">
        <f>COUNTIFS($S$3:$S297,$S297,$S$3:$S297,"&gt;0")</f>
        <v>0</v>
      </c>
      <c r="U297" s="159">
        <f>COUNTIFS(tab_MP[ID_ort],tab_MP[[#This Row],[ID_ort]],tab_MP[ID_ort],"&gt;0")</f>
        <v>0</v>
      </c>
    </row>
    <row r="298" spans="1:21" ht="64.2" hidden="1" customHeight="1" x14ac:dyDescent="0.3">
      <c r="A298" s="90">
        <f t="shared" si="5"/>
        <v>296</v>
      </c>
      <c r="B298" s="201"/>
      <c r="C298" s="202"/>
      <c r="D298" s="202"/>
      <c r="E298" s="202"/>
      <c r="F298" s="203"/>
      <c r="G298" s="180"/>
      <c r="H298" s="208"/>
      <c r="I298" s="209"/>
      <c r="J298" s="106"/>
      <c r="K298" s="107" t="str">
        <f>IF(tab_MP[[#This Row],[prf_mp_janein]]="ja",tab_MP[[#This Row],[mp_zuw]],IF(tab_MP[[#This Row],[prf_mp_janein]]="nein",0,IF(tab_MP[[#This Row],[prf_mp_janein]]="teilweise",-1,"")))</f>
        <v/>
      </c>
      <c r="L298" s="110"/>
      <c r="M298" s="108" t="b">
        <f>AND(OR(tab_MP[[#This Row],[mp_zuw]]="",AND(tab_MP[[#This Row],[mp_zuw]]&lt;&gt;"",tab_MP[[#This Row],[prf_mp_janein]]&lt;&gt;"")),tab_MP[[#This Row],[prf_mp_ges]]&lt;&gt;-1)</f>
        <v>1</v>
      </c>
      <c r="N298" s="170" t="str">
        <f>IFERROR(VLOOKUP(tab_MP[[#This Row],[mp_gegenstand]],tab_GEGENSTAND[],4,FALSE),"")</f>
        <v/>
      </c>
      <c r="O298" s="171" t="str">
        <f>IF(tab_MP[[#This Row],[ID_geg]]=1,"tab_System[Kategorie]",IF(tab_MP[[#This Row],[ID_geg]]=2,"tab_Werkzeug[Kategorie]",IF(tab_MP[[#This Row],[ID_geg]]=3,"tab_Dienst[Kategorie]",IF(tab_MP[[#This Row],[ID_geg]]=4,"tab_WuP[Kategorie]",""))))</f>
        <v/>
      </c>
      <c r="P29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8" s="171" t="str">
        <f>IF(AND(tab_MP[[#This Row],[ID_geg]]=1,tab_MP[[#This Row],[ID_kat]]=1),"tab_Serverkomponenten[Subkategorie]",IF(AND(tab_MP[[#This Row],[ID_geg]]=1,tab_MP[[#This Row],[ID_kat]]=4),"tab_Projektraum[Subkategorie]",""))</f>
        <v/>
      </c>
      <c r="R298" s="171" t="str">
        <f>IFERROR(IF(AND(tab_MP[[#This Row],[ID_geg]]=1,tab_MP[[#This Row],[ID_kat]]=1),VLOOKUP(tab_MP[[#This Row],[mp_subkategorie]],tab_Serverkomponenten[],2,FALSE),IF(AND(tab_MP[[#This Row],[ID_geg]]=1,tab_MP[[#This Row],[ID_kat]]=4),VLOOKUP(tab_MP[[#This Row],[mp_subkategorie]],tab_Projektraum[],2,FALSE),"")),0)</f>
        <v/>
      </c>
      <c r="S298" s="158" t="str">
        <f>IFERROR(VLOOKUP(tab_MP[[#This Row],[mp_ort]],tab_ORT[],2,FALSE),"")</f>
        <v/>
      </c>
      <c r="T298" s="158">
        <f>COUNTIFS($S$3:$S298,$S298,$S$3:$S298,"&gt;0")</f>
        <v>0</v>
      </c>
      <c r="U298" s="159">
        <f>COUNTIFS(tab_MP[ID_ort],tab_MP[[#This Row],[ID_ort]],tab_MP[ID_ort],"&gt;0")</f>
        <v>0</v>
      </c>
    </row>
    <row r="299" spans="1:21" ht="64.2" hidden="1" customHeight="1" x14ac:dyDescent="0.3">
      <c r="A299" s="90">
        <f t="shared" si="5"/>
        <v>297</v>
      </c>
      <c r="B299" s="201"/>
      <c r="C299" s="202"/>
      <c r="D299" s="202"/>
      <c r="E299" s="202"/>
      <c r="F299" s="203"/>
      <c r="G299" s="180"/>
      <c r="H299" s="208"/>
      <c r="I299" s="209"/>
      <c r="J299" s="103"/>
      <c r="K299" s="104" t="str">
        <f>IF(tab_MP[[#This Row],[prf_mp_janein]]="ja",tab_MP[[#This Row],[mp_zuw]],IF(tab_MP[[#This Row],[prf_mp_janein]]="nein",0,IF(tab_MP[[#This Row],[prf_mp_janein]]="teilweise",-1,"")))</f>
        <v/>
      </c>
      <c r="L299" s="110"/>
      <c r="M299" s="109" t="b">
        <f>AND(OR(tab_MP[[#This Row],[mp_zuw]]="",AND(tab_MP[[#This Row],[mp_zuw]]&lt;&gt;"",tab_MP[[#This Row],[prf_mp_janein]]&lt;&gt;"")),tab_MP[[#This Row],[prf_mp_ges]]&lt;&gt;-1)</f>
        <v>1</v>
      </c>
      <c r="N299" s="170" t="str">
        <f>IFERROR(VLOOKUP(tab_MP[[#This Row],[mp_gegenstand]],tab_GEGENSTAND[],4,FALSE),"")</f>
        <v/>
      </c>
      <c r="O299" s="171" t="str">
        <f>IF(tab_MP[[#This Row],[ID_geg]]=1,"tab_System[Kategorie]",IF(tab_MP[[#This Row],[ID_geg]]=2,"tab_Werkzeug[Kategorie]",IF(tab_MP[[#This Row],[ID_geg]]=3,"tab_Dienst[Kategorie]",IF(tab_MP[[#This Row],[ID_geg]]=4,"tab_WuP[Kategorie]",""))))</f>
        <v/>
      </c>
      <c r="P29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299" s="171" t="str">
        <f>IF(AND(tab_MP[[#This Row],[ID_geg]]=1,tab_MP[[#This Row],[ID_kat]]=1),"tab_Serverkomponenten[Subkategorie]",IF(AND(tab_MP[[#This Row],[ID_geg]]=1,tab_MP[[#This Row],[ID_kat]]=4),"tab_Projektraum[Subkategorie]",""))</f>
        <v/>
      </c>
      <c r="R299" s="171" t="str">
        <f>IFERROR(IF(AND(tab_MP[[#This Row],[ID_geg]]=1,tab_MP[[#This Row],[ID_kat]]=1),VLOOKUP(tab_MP[[#This Row],[mp_subkategorie]],tab_Serverkomponenten[],2,FALSE),IF(AND(tab_MP[[#This Row],[ID_geg]]=1,tab_MP[[#This Row],[ID_kat]]=4),VLOOKUP(tab_MP[[#This Row],[mp_subkategorie]],tab_Projektraum[],2,FALSE),"")),0)</f>
        <v/>
      </c>
      <c r="S299" s="158" t="str">
        <f>IFERROR(VLOOKUP(tab_MP[[#This Row],[mp_ort]],tab_ORT[],2,FALSE),"")</f>
        <v/>
      </c>
      <c r="T299" s="158">
        <f>COUNTIFS($S$3:$S299,$S299,$S$3:$S299,"&gt;0")</f>
        <v>0</v>
      </c>
      <c r="U299" s="159">
        <f>COUNTIFS(tab_MP[ID_ort],tab_MP[[#This Row],[ID_ort]],tab_MP[ID_ort],"&gt;0")</f>
        <v>0</v>
      </c>
    </row>
    <row r="300" spans="1:21" ht="64.2" hidden="1" customHeight="1" x14ac:dyDescent="0.3">
      <c r="A300" s="90">
        <f t="shared" si="5"/>
        <v>298</v>
      </c>
      <c r="B300" s="201"/>
      <c r="C300" s="202"/>
      <c r="D300" s="202"/>
      <c r="E300" s="202"/>
      <c r="F300" s="203"/>
      <c r="G300" s="180"/>
      <c r="H300" s="208"/>
      <c r="I300" s="209"/>
      <c r="J300" s="106"/>
      <c r="K300" s="107" t="str">
        <f>IF(tab_MP[[#This Row],[prf_mp_janein]]="ja",tab_MP[[#This Row],[mp_zuw]],IF(tab_MP[[#This Row],[prf_mp_janein]]="nein",0,IF(tab_MP[[#This Row],[prf_mp_janein]]="teilweise",-1,"")))</f>
        <v/>
      </c>
      <c r="L300" s="110"/>
      <c r="M300" s="108" t="b">
        <f>AND(OR(tab_MP[[#This Row],[mp_zuw]]="",AND(tab_MP[[#This Row],[mp_zuw]]&lt;&gt;"",tab_MP[[#This Row],[prf_mp_janein]]&lt;&gt;"")),tab_MP[[#This Row],[prf_mp_ges]]&lt;&gt;-1)</f>
        <v>1</v>
      </c>
      <c r="N300" s="170" t="str">
        <f>IFERROR(VLOOKUP(tab_MP[[#This Row],[mp_gegenstand]],tab_GEGENSTAND[],4,FALSE),"")</f>
        <v/>
      </c>
      <c r="O300" s="171" t="str">
        <f>IF(tab_MP[[#This Row],[ID_geg]]=1,"tab_System[Kategorie]",IF(tab_MP[[#This Row],[ID_geg]]=2,"tab_Werkzeug[Kategorie]",IF(tab_MP[[#This Row],[ID_geg]]=3,"tab_Dienst[Kategorie]",IF(tab_MP[[#This Row],[ID_geg]]=4,"tab_WuP[Kategorie]",""))))</f>
        <v/>
      </c>
      <c r="P30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0" s="171" t="str">
        <f>IF(AND(tab_MP[[#This Row],[ID_geg]]=1,tab_MP[[#This Row],[ID_kat]]=1),"tab_Serverkomponenten[Subkategorie]",IF(AND(tab_MP[[#This Row],[ID_geg]]=1,tab_MP[[#This Row],[ID_kat]]=4),"tab_Projektraum[Subkategorie]",""))</f>
        <v/>
      </c>
      <c r="R300" s="171" t="str">
        <f>IFERROR(IF(AND(tab_MP[[#This Row],[ID_geg]]=1,tab_MP[[#This Row],[ID_kat]]=1),VLOOKUP(tab_MP[[#This Row],[mp_subkategorie]],tab_Serverkomponenten[],2,FALSE),IF(AND(tab_MP[[#This Row],[ID_geg]]=1,tab_MP[[#This Row],[ID_kat]]=4),VLOOKUP(tab_MP[[#This Row],[mp_subkategorie]],tab_Projektraum[],2,FALSE),"")),0)</f>
        <v/>
      </c>
      <c r="S300" s="158" t="str">
        <f>IFERROR(VLOOKUP(tab_MP[[#This Row],[mp_ort]],tab_ORT[],2,FALSE),"")</f>
        <v/>
      </c>
      <c r="T300" s="158">
        <f>COUNTIFS($S$3:$S300,$S300,$S$3:$S300,"&gt;0")</f>
        <v>0</v>
      </c>
      <c r="U300" s="159">
        <f>COUNTIFS(tab_MP[ID_ort],tab_MP[[#This Row],[ID_ort]],tab_MP[ID_ort],"&gt;0")</f>
        <v>0</v>
      </c>
    </row>
    <row r="301" spans="1:21" ht="64.2" hidden="1" customHeight="1" x14ac:dyDescent="0.3">
      <c r="A301" s="90">
        <f t="shared" si="5"/>
        <v>299</v>
      </c>
      <c r="B301" s="201"/>
      <c r="C301" s="202"/>
      <c r="D301" s="202"/>
      <c r="E301" s="202"/>
      <c r="F301" s="203"/>
      <c r="G301" s="180"/>
      <c r="H301" s="208"/>
      <c r="I301" s="209"/>
      <c r="J301" s="103"/>
      <c r="K301" s="104" t="str">
        <f>IF(tab_MP[[#This Row],[prf_mp_janein]]="ja",tab_MP[[#This Row],[mp_zuw]],IF(tab_MP[[#This Row],[prf_mp_janein]]="nein",0,IF(tab_MP[[#This Row],[prf_mp_janein]]="teilweise",-1,"")))</f>
        <v/>
      </c>
      <c r="L301" s="110"/>
      <c r="M301" s="109" t="b">
        <f>AND(OR(tab_MP[[#This Row],[mp_zuw]]="",AND(tab_MP[[#This Row],[mp_zuw]]&lt;&gt;"",tab_MP[[#This Row],[prf_mp_janein]]&lt;&gt;"")),tab_MP[[#This Row],[prf_mp_ges]]&lt;&gt;-1)</f>
        <v>1</v>
      </c>
      <c r="N301" s="170" t="str">
        <f>IFERROR(VLOOKUP(tab_MP[[#This Row],[mp_gegenstand]],tab_GEGENSTAND[],4,FALSE),"")</f>
        <v/>
      </c>
      <c r="O301" s="171" t="str">
        <f>IF(tab_MP[[#This Row],[ID_geg]]=1,"tab_System[Kategorie]",IF(tab_MP[[#This Row],[ID_geg]]=2,"tab_Werkzeug[Kategorie]",IF(tab_MP[[#This Row],[ID_geg]]=3,"tab_Dienst[Kategorie]",IF(tab_MP[[#This Row],[ID_geg]]=4,"tab_WuP[Kategorie]",""))))</f>
        <v/>
      </c>
      <c r="P30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1" s="171" t="str">
        <f>IF(AND(tab_MP[[#This Row],[ID_geg]]=1,tab_MP[[#This Row],[ID_kat]]=1),"tab_Serverkomponenten[Subkategorie]",IF(AND(tab_MP[[#This Row],[ID_geg]]=1,tab_MP[[#This Row],[ID_kat]]=4),"tab_Projektraum[Subkategorie]",""))</f>
        <v/>
      </c>
      <c r="R301" s="171" t="str">
        <f>IFERROR(IF(AND(tab_MP[[#This Row],[ID_geg]]=1,tab_MP[[#This Row],[ID_kat]]=1),VLOOKUP(tab_MP[[#This Row],[mp_subkategorie]],tab_Serverkomponenten[],2,FALSE),IF(AND(tab_MP[[#This Row],[ID_geg]]=1,tab_MP[[#This Row],[ID_kat]]=4),VLOOKUP(tab_MP[[#This Row],[mp_subkategorie]],tab_Projektraum[],2,FALSE),"")),0)</f>
        <v/>
      </c>
      <c r="S301" s="158" t="str">
        <f>IFERROR(VLOOKUP(tab_MP[[#This Row],[mp_ort]],tab_ORT[],2,FALSE),"")</f>
        <v/>
      </c>
      <c r="T301" s="158">
        <f>COUNTIFS($S$3:$S301,$S301,$S$3:$S301,"&gt;0")</f>
        <v>0</v>
      </c>
      <c r="U301" s="159">
        <f>COUNTIFS(tab_MP[ID_ort],tab_MP[[#This Row],[ID_ort]],tab_MP[ID_ort],"&gt;0")</f>
        <v>0</v>
      </c>
    </row>
    <row r="302" spans="1:21" ht="64.2" hidden="1" customHeight="1" x14ac:dyDescent="0.3">
      <c r="A302" s="90">
        <f t="shared" si="5"/>
        <v>300</v>
      </c>
      <c r="B302" s="201"/>
      <c r="C302" s="202"/>
      <c r="D302" s="202"/>
      <c r="E302" s="202"/>
      <c r="F302" s="203"/>
      <c r="G302" s="180"/>
      <c r="H302" s="208"/>
      <c r="I302" s="209"/>
      <c r="J302" s="106"/>
      <c r="K302" s="107" t="str">
        <f>IF(tab_MP[[#This Row],[prf_mp_janein]]="ja",tab_MP[[#This Row],[mp_zuw]],IF(tab_MP[[#This Row],[prf_mp_janein]]="nein",0,IF(tab_MP[[#This Row],[prf_mp_janein]]="teilweise",-1,"")))</f>
        <v/>
      </c>
      <c r="L302" s="110"/>
      <c r="M302" s="108" t="b">
        <f>AND(OR(tab_MP[[#This Row],[mp_zuw]]="",AND(tab_MP[[#This Row],[mp_zuw]]&lt;&gt;"",tab_MP[[#This Row],[prf_mp_janein]]&lt;&gt;"")),tab_MP[[#This Row],[prf_mp_ges]]&lt;&gt;-1)</f>
        <v>1</v>
      </c>
      <c r="N302" s="170" t="str">
        <f>IFERROR(VLOOKUP(tab_MP[[#This Row],[mp_gegenstand]],tab_GEGENSTAND[],4,FALSE),"")</f>
        <v/>
      </c>
      <c r="O302" s="171" t="str">
        <f>IF(tab_MP[[#This Row],[ID_geg]]=1,"tab_System[Kategorie]",IF(tab_MP[[#This Row],[ID_geg]]=2,"tab_Werkzeug[Kategorie]",IF(tab_MP[[#This Row],[ID_geg]]=3,"tab_Dienst[Kategorie]",IF(tab_MP[[#This Row],[ID_geg]]=4,"tab_WuP[Kategorie]",""))))</f>
        <v/>
      </c>
      <c r="P30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2" s="171" t="str">
        <f>IF(AND(tab_MP[[#This Row],[ID_geg]]=1,tab_MP[[#This Row],[ID_kat]]=1),"tab_Serverkomponenten[Subkategorie]",IF(AND(tab_MP[[#This Row],[ID_geg]]=1,tab_MP[[#This Row],[ID_kat]]=4),"tab_Projektraum[Subkategorie]",""))</f>
        <v/>
      </c>
      <c r="R302" s="171" t="str">
        <f>IFERROR(IF(AND(tab_MP[[#This Row],[ID_geg]]=1,tab_MP[[#This Row],[ID_kat]]=1),VLOOKUP(tab_MP[[#This Row],[mp_subkategorie]],tab_Serverkomponenten[],2,FALSE),IF(AND(tab_MP[[#This Row],[ID_geg]]=1,tab_MP[[#This Row],[ID_kat]]=4),VLOOKUP(tab_MP[[#This Row],[mp_subkategorie]],tab_Projektraum[],2,FALSE),"")),0)</f>
        <v/>
      </c>
      <c r="S302" s="158" t="str">
        <f>IFERROR(VLOOKUP(tab_MP[[#This Row],[mp_ort]],tab_ORT[],2,FALSE),"")</f>
        <v/>
      </c>
      <c r="T302" s="158">
        <f>COUNTIFS($S$3:$S302,$S302,$S$3:$S302,"&gt;0")</f>
        <v>0</v>
      </c>
      <c r="U302" s="159">
        <f>COUNTIFS(tab_MP[ID_ort],tab_MP[[#This Row],[ID_ort]],tab_MP[ID_ort],"&gt;0")</f>
        <v>0</v>
      </c>
    </row>
    <row r="303" spans="1:21" ht="64.2" hidden="1" customHeight="1" x14ac:dyDescent="0.3">
      <c r="A303" s="90">
        <f t="shared" si="5"/>
        <v>301</v>
      </c>
      <c r="B303" s="201"/>
      <c r="C303" s="202"/>
      <c r="D303" s="202"/>
      <c r="E303" s="202"/>
      <c r="F303" s="203"/>
      <c r="G303" s="180"/>
      <c r="H303" s="208"/>
      <c r="I303" s="209"/>
      <c r="J303" s="103"/>
      <c r="K303" s="104" t="str">
        <f>IF(tab_MP[[#This Row],[prf_mp_janein]]="ja",tab_MP[[#This Row],[mp_zuw]],IF(tab_MP[[#This Row],[prf_mp_janein]]="nein",0,IF(tab_MP[[#This Row],[prf_mp_janein]]="teilweise",-1,"")))</f>
        <v/>
      </c>
      <c r="L303" s="110"/>
      <c r="M303" s="109" t="b">
        <f>AND(OR(tab_MP[[#This Row],[mp_zuw]]="",AND(tab_MP[[#This Row],[mp_zuw]]&lt;&gt;"",tab_MP[[#This Row],[prf_mp_janein]]&lt;&gt;"")),tab_MP[[#This Row],[prf_mp_ges]]&lt;&gt;-1)</f>
        <v>1</v>
      </c>
      <c r="N303" s="170" t="str">
        <f>IFERROR(VLOOKUP(tab_MP[[#This Row],[mp_gegenstand]],tab_GEGENSTAND[],4,FALSE),"")</f>
        <v/>
      </c>
      <c r="O303" s="171" t="str">
        <f>IF(tab_MP[[#This Row],[ID_geg]]=1,"tab_System[Kategorie]",IF(tab_MP[[#This Row],[ID_geg]]=2,"tab_Werkzeug[Kategorie]",IF(tab_MP[[#This Row],[ID_geg]]=3,"tab_Dienst[Kategorie]",IF(tab_MP[[#This Row],[ID_geg]]=4,"tab_WuP[Kategorie]",""))))</f>
        <v/>
      </c>
      <c r="P30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3" s="171" t="str">
        <f>IF(AND(tab_MP[[#This Row],[ID_geg]]=1,tab_MP[[#This Row],[ID_kat]]=1),"tab_Serverkomponenten[Subkategorie]",IF(AND(tab_MP[[#This Row],[ID_geg]]=1,tab_MP[[#This Row],[ID_kat]]=4),"tab_Projektraum[Subkategorie]",""))</f>
        <v/>
      </c>
      <c r="R303" s="171" t="str">
        <f>IFERROR(IF(AND(tab_MP[[#This Row],[ID_geg]]=1,tab_MP[[#This Row],[ID_kat]]=1),VLOOKUP(tab_MP[[#This Row],[mp_subkategorie]],tab_Serverkomponenten[],2,FALSE),IF(AND(tab_MP[[#This Row],[ID_geg]]=1,tab_MP[[#This Row],[ID_kat]]=4),VLOOKUP(tab_MP[[#This Row],[mp_subkategorie]],tab_Projektraum[],2,FALSE),"")),0)</f>
        <v/>
      </c>
      <c r="S303" s="158" t="str">
        <f>IFERROR(VLOOKUP(tab_MP[[#This Row],[mp_ort]],tab_ORT[],2,FALSE),"")</f>
        <v/>
      </c>
      <c r="T303" s="158">
        <f>COUNTIFS($S$3:$S303,$S303,$S$3:$S303,"&gt;0")</f>
        <v>0</v>
      </c>
      <c r="U303" s="159">
        <f>COUNTIFS(tab_MP[ID_ort],tab_MP[[#This Row],[ID_ort]],tab_MP[ID_ort],"&gt;0")</f>
        <v>0</v>
      </c>
    </row>
    <row r="304" spans="1:21" ht="64.2" hidden="1" customHeight="1" x14ac:dyDescent="0.3">
      <c r="A304" s="90">
        <f t="shared" si="5"/>
        <v>302</v>
      </c>
      <c r="B304" s="201"/>
      <c r="C304" s="202"/>
      <c r="D304" s="202"/>
      <c r="E304" s="202"/>
      <c r="F304" s="203"/>
      <c r="G304" s="180"/>
      <c r="H304" s="208"/>
      <c r="I304" s="209"/>
      <c r="J304" s="106"/>
      <c r="K304" s="107" t="str">
        <f>IF(tab_MP[[#This Row],[prf_mp_janein]]="ja",tab_MP[[#This Row],[mp_zuw]],IF(tab_MP[[#This Row],[prf_mp_janein]]="nein",0,IF(tab_MP[[#This Row],[prf_mp_janein]]="teilweise",-1,"")))</f>
        <v/>
      </c>
      <c r="L304" s="110"/>
      <c r="M304" s="108" t="b">
        <f>AND(OR(tab_MP[[#This Row],[mp_zuw]]="",AND(tab_MP[[#This Row],[mp_zuw]]&lt;&gt;"",tab_MP[[#This Row],[prf_mp_janein]]&lt;&gt;"")),tab_MP[[#This Row],[prf_mp_ges]]&lt;&gt;-1)</f>
        <v>1</v>
      </c>
      <c r="N304" s="170" t="str">
        <f>IFERROR(VLOOKUP(tab_MP[[#This Row],[mp_gegenstand]],tab_GEGENSTAND[],4,FALSE),"")</f>
        <v/>
      </c>
      <c r="O304" s="171" t="str">
        <f>IF(tab_MP[[#This Row],[ID_geg]]=1,"tab_System[Kategorie]",IF(tab_MP[[#This Row],[ID_geg]]=2,"tab_Werkzeug[Kategorie]",IF(tab_MP[[#This Row],[ID_geg]]=3,"tab_Dienst[Kategorie]",IF(tab_MP[[#This Row],[ID_geg]]=4,"tab_WuP[Kategorie]",""))))</f>
        <v/>
      </c>
      <c r="P30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4" s="171" t="str">
        <f>IF(AND(tab_MP[[#This Row],[ID_geg]]=1,tab_MP[[#This Row],[ID_kat]]=1),"tab_Serverkomponenten[Subkategorie]",IF(AND(tab_MP[[#This Row],[ID_geg]]=1,tab_MP[[#This Row],[ID_kat]]=4),"tab_Projektraum[Subkategorie]",""))</f>
        <v/>
      </c>
      <c r="R304" s="171" t="str">
        <f>IFERROR(IF(AND(tab_MP[[#This Row],[ID_geg]]=1,tab_MP[[#This Row],[ID_kat]]=1),VLOOKUP(tab_MP[[#This Row],[mp_subkategorie]],tab_Serverkomponenten[],2,FALSE),IF(AND(tab_MP[[#This Row],[ID_geg]]=1,tab_MP[[#This Row],[ID_kat]]=4),VLOOKUP(tab_MP[[#This Row],[mp_subkategorie]],tab_Projektraum[],2,FALSE),"")),0)</f>
        <v/>
      </c>
      <c r="S304" s="158" t="str">
        <f>IFERROR(VLOOKUP(tab_MP[[#This Row],[mp_ort]],tab_ORT[],2,FALSE),"")</f>
        <v/>
      </c>
      <c r="T304" s="158">
        <f>COUNTIFS($S$3:$S304,$S304,$S$3:$S304,"&gt;0")</f>
        <v>0</v>
      </c>
      <c r="U304" s="159">
        <f>COUNTIFS(tab_MP[ID_ort],tab_MP[[#This Row],[ID_ort]],tab_MP[ID_ort],"&gt;0")</f>
        <v>0</v>
      </c>
    </row>
    <row r="305" spans="1:21" ht="64.2" hidden="1" customHeight="1" x14ac:dyDescent="0.3">
      <c r="A305" s="90">
        <f t="shared" si="5"/>
        <v>303</v>
      </c>
      <c r="B305" s="201"/>
      <c r="C305" s="202"/>
      <c r="D305" s="202"/>
      <c r="E305" s="202"/>
      <c r="F305" s="203"/>
      <c r="G305" s="180"/>
      <c r="H305" s="208"/>
      <c r="I305" s="209"/>
      <c r="J305" s="103"/>
      <c r="K305" s="104" t="str">
        <f>IF(tab_MP[[#This Row],[prf_mp_janein]]="ja",tab_MP[[#This Row],[mp_zuw]],IF(tab_MP[[#This Row],[prf_mp_janein]]="nein",0,IF(tab_MP[[#This Row],[prf_mp_janein]]="teilweise",-1,"")))</f>
        <v/>
      </c>
      <c r="L305" s="110"/>
      <c r="M305" s="109" t="b">
        <f>AND(OR(tab_MP[[#This Row],[mp_zuw]]="",AND(tab_MP[[#This Row],[mp_zuw]]&lt;&gt;"",tab_MP[[#This Row],[prf_mp_janein]]&lt;&gt;"")),tab_MP[[#This Row],[prf_mp_ges]]&lt;&gt;-1)</f>
        <v>1</v>
      </c>
      <c r="N305" s="170" t="str">
        <f>IFERROR(VLOOKUP(tab_MP[[#This Row],[mp_gegenstand]],tab_GEGENSTAND[],4,FALSE),"")</f>
        <v/>
      </c>
      <c r="O305" s="171" t="str">
        <f>IF(tab_MP[[#This Row],[ID_geg]]=1,"tab_System[Kategorie]",IF(tab_MP[[#This Row],[ID_geg]]=2,"tab_Werkzeug[Kategorie]",IF(tab_MP[[#This Row],[ID_geg]]=3,"tab_Dienst[Kategorie]",IF(tab_MP[[#This Row],[ID_geg]]=4,"tab_WuP[Kategorie]",""))))</f>
        <v/>
      </c>
      <c r="P30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5" s="171" t="str">
        <f>IF(AND(tab_MP[[#This Row],[ID_geg]]=1,tab_MP[[#This Row],[ID_kat]]=1),"tab_Serverkomponenten[Subkategorie]",IF(AND(tab_MP[[#This Row],[ID_geg]]=1,tab_MP[[#This Row],[ID_kat]]=4),"tab_Projektraum[Subkategorie]",""))</f>
        <v/>
      </c>
      <c r="R305" s="171" t="str">
        <f>IFERROR(IF(AND(tab_MP[[#This Row],[ID_geg]]=1,tab_MP[[#This Row],[ID_kat]]=1),VLOOKUP(tab_MP[[#This Row],[mp_subkategorie]],tab_Serverkomponenten[],2,FALSE),IF(AND(tab_MP[[#This Row],[ID_geg]]=1,tab_MP[[#This Row],[ID_kat]]=4),VLOOKUP(tab_MP[[#This Row],[mp_subkategorie]],tab_Projektraum[],2,FALSE),"")),0)</f>
        <v/>
      </c>
      <c r="S305" s="158" t="str">
        <f>IFERROR(VLOOKUP(tab_MP[[#This Row],[mp_ort]],tab_ORT[],2,FALSE),"")</f>
        <v/>
      </c>
      <c r="T305" s="158">
        <f>COUNTIFS($S$3:$S305,$S305,$S$3:$S305,"&gt;0")</f>
        <v>0</v>
      </c>
      <c r="U305" s="159">
        <f>COUNTIFS(tab_MP[ID_ort],tab_MP[[#This Row],[ID_ort]],tab_MP[ID_ort],"&gt;0")</f>
        <v>0</v>
      </c>
    </row>
    <row r="306" spans="1:21" ht="64.2" hidden="1" customHeight="1" x14ac:dyDescent="0.3">
      <c r="A306" s="90">
        <f t="shared" si="5"/>
        <v>304</v>
      </c>
      <c r="B306" s="201"/>
      <c r="C306" s="202"/>
      <c r="D306" s="202"/>
      <c r="E306" s="202"/>
      <c r="F306" s="203"/>
      <c r="G306" s="180"/>
      <c r="H306" s="208"/>
      <c r="I306" s="209"/>
      <c r="J306" s="106"/>
      <c r="K306" s="107" t="str">
        <f>IF(tab_MP[[#This Row],[prf_mp_janein]]="ja",tab_MP[[#This Row],[mp_zuw]],IF(tab_MP[[#This Row],[prf_mp_janein]]="nein",0,IF(tab_MP[[#This Row],[prf_mp_janein]]="teilweise",-1,"")))</f>
        <v/>
      </c>
      <c r="L306" s="110"/>
      <c r="M306" s="108" t="b">
        <f>AND(OR(tab_MP[[#This Row],[mp_zuw]]="",AND(tab_MP[[#This Row],[mp_zuw]]&lt;&gt;"",tab_MP[[#This Row],[prf_mp_janein]]&lt;&gt;"")),tab_MP[[#This Row],[prf_mp_ges]]&lt;&gt;-1)</f>
        <v>1</v>
      </c>
      <c r="N306" s="170" t="str">
        <f>IFERROR(VLOOKUP(tab_MP[[#This Row],[mp_gegenstand]],tab_GEGENSTAND[],4,FALSE),"")</f>
        <v/>
      </c>
      <c r="O306" s="171" t="str">
        <f>IF(tab_MP[[#This Row],[ID_geg]]=1,"tab_System[Kategorie]",IF(tab_MP[[#This Row],[ID_geg]]=2,"tab_Werkzeug[Kategorie]",IF(tab_MP[[#This Row],[ID_geg]]=3,"tab_Dienst[Kategorie]",IF(tab_MP[[#This Row],[ID_geg]]=4,"tab_WuP[Kategorie]",""))))</f>
        <v/>
      </c>
      <c r="P30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6" s="171" t="str">
        <f>IF(AND(tab_MP[[#This Row],[ID_geg]]=1,tab_MP[[#This Row],[ID_kat]]=1),"tab_Serverkomponenten[Subkategorie]",IF(AND(tab_MP[[#This Row],[ID_geg]]=1,tab_MP[[#This Row],[ID_kat]]=4),"tab_Projektraum[Subkategorie]",""))</f>
        <v/>
      </c>
      <c r="R306" s="171" t="str">
        <f>IFERROR(IF(AND(tab_MP[[#This Row],[ID_geg]]=1,tab_MP[[#This Row],[ID_kat]]=1),VLOOKUP(tab_MP[[#This Row],[mp_subkategorie]],tab_Serverkomponenten[],2,FALSE),IF(AND(tab_MP[[#This Row],[ID_geg]]=1,tab_MP[[#This Row],[ID_kat]]=4),VLOOKUP(tab_MP[[#This Row],[mp_subkategorie]],tab_Projektraum[],2,FALSE),"")),0)</f>
        <v/>
      </c>
      <c r="S306" s="158" t="str">
        <f>IFERROR(VLOOKUP(tab_MP[[#This Row],[mp_ort]],tab_ORT[],2,FALSE),"")</f>
        <v/>
      </c>
      <c r="T306" s="158">
        <f>COUNTIFS($S$3:$S306,$S306,$S$3:$S306,"&gt;0")</f>
        <v>0</v>
      </c>
      <c r="U306" s="159">
        <f>COUNTIFS(tab_MP[ID_ort],tab_MP[[#This Row],[ID_ort]],tab_MP[ID_ort],"&gt;0")</f>
        <v>0</v>
      </c>
    </row>
    <row r="307" spans="1:21" ht="64.2" hidden="1" customHeight="1" x14ac:dyDescent="0.3">
      <c r="A307" s="90">
        <f t="shared" si="5"/>
        <v>305</v>
      </c>
      <c r="B307" s="201"/>
      <c r="C307" s="202"/>
      <c r="D307" s="202"/>
      <c r="E307" s="202"/>
      <c r="F307" s="203"/>
      <c r="G307" s="180"/>
      <c r="H307" s="208"/>
      <c r="I307" s="209"/>
      <c r="J307" s="103"/>
      <c r="K307" s="104" t="str">
        <f>IF(tab_MP[[#This Row],[prf_mp_janein]]="ja",tab_MP[[#This Row],[mp_zuw]],IF(tab_MP[[#This Row],[prf_mp_janein]]="nein",0,IF(tab_MP[[#This Row],[prf_mp_janein]]="teilweise",-1,"")))</f>
        <v/>
      </c>
      <c r="L307" s="110"/>
      <c r="M307" s="109" t="b">
        <f>AND(OR(tab_MP[[#This Row],[mp_zuw]]="",AND(tab_MP[[#This Row],[mp_zuw]]&lt;&gt;"",tab_MP[[#This Row],[prf_mp_janein]]&lt;&gt;"")),tab_MP[[#This Row],[prf_mp_ges]]&lt;&gt;-1)</f>
        <v>1</v>
      </c>
      <c r="N307" s="170" t="str">
        <f>IFERROR(VLOOKUP(tab_MP[[#This Row],[mp_gegenstand]],tab_GEGENSTAND[],4,FALSE),"")</f>
        <v/>
      </c>
      <c r="O307" s="171" t="str">
        <f>IF(tab_MP[[#This Row],[ID_geg]]=1,"tab_System[Kategorie]",IF(tab_MP[[#This Row],[ID_geg]]=2,"tab_Werkzeug[Kategorie]",IF(tab_MP[[#This Row],[ID_geg]]=3,"tab_Dienst[Kategorie]",IF(tab_MP[[#This Row],[ID_geg]]=4,"tab_WuP[Kategorie]",""))))</f>
        <v/>
      </c>
      <c r="P30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7" s="171" t="str">
        <f>IF(AND(tab_MP[[#This Row],[ID_geg]]=1,tab_MP[[#This Row],[ID_kat]]=1),"tab_Serverkomponenten[Subkategorie]",IF(AND(tab_MP[[#This Row],[ID_geg]]=1,tab_MP[[#This Row],[ID_kat]]=4),"tab_Projektraum[Subkategorie]",""))</f>
        <v/>
      </c>
      <c r="R307" s="171" t="str">
        <f>IFERROR(IF(AND(tab_MP[[#This Row],[ID_geg]]=1,tab_MP[[#This Row],[ID_kat]]=1),VLOOKUP(tab_MP[[#This Row],[mp_subkategorie]],tab_Serverkomponenten[],2,FALSE),IF(AND(tab_MP[[#This Row],[ID_geg]]=1,tab_MP[[#This Row],[ID_kat]]=4),VLOOKUP(tab_MP[[#This Row],[mp_subkategorie]],tab_Projektraum[],2,FALSE),"")),0)</f>
        <v/>
      </c>
      <c r="S307" s="158" t="str">
        <f>IFERROR(VLOOKUP(tab_MP[[#This Row],[mp_ort]],tab_ORT[],2,FALSE),"")</f>
        <v/>
      </c>
      <c r="T307" s="158">
        <f>COUNTIFS($S$3:$S307,$S307,$S$3:$S307,"&gt;0")</f>
        <v>0</v>
      </c>
      <c r="U307" s="159">
        <f>COUNTIFS(tab_MP[ID_ort],tab_MP[[#This Row],[ID_ort]],tab_MP[ID_ort],"&gt;0")</f>
        <v>0</v>
      </c>
    </row>
    <row r="308" spans="1:21" ht="64.2" hidden="1" customHeight="1" x14ac:dyDescent="0.3">
      <c r="A308" s="90">
        <f t="shared" si="5"/>
        <v>306</v>
      </c>
      <c r="B308" s="201"/>
      <c r="C308" s="202"/>
      <c r="D308" s="202"/>
      <c r="E308" s="202"/>
      <c r="F308" s="203"/>
      <c r="G308" s="180"/>
      <c r="H308" s="208"/>
      <c r="I308" s="209"/>
      <c r="J308" s="106"/>
      <c r="K308" s="107" t="str">
        <f>IF(tab_MP[[#This Row],[prf_mp_janein]]="ja",tab_MP[[#This Row],[mp_zuw]],IF(tab_MP[[#This Row],[prf_mp_janein]]="nein",0,IF(tab_MP[[#This Row],[prf_mp_janein]]="teilweise",-1,"")))</f>
        <v/>
      </c>
      <c r="L308" s="110"/>
      <c r="M308" s="108" t="b">
        <f>AND(OR(tab_MP[[#This Row],[mp_zuw]]="",AND(tab_MP[[#This Row],[mp_zuw]]&lt;&gt;"",tab_MP[[#This Row],[prf_mp_janein]]&lt;&gt;"")),tab_MP[[#This Row],[prf_mp_ges]]&lt;&gt;-1)</f>
        <v>1</v>
      </c>
      <c r="N308" s="170" t="str">
        <f>IFERROR(VLOOKUP(tab_MP[[#This Row],[mp_gegenstand]],tab_GEGENSTAND[],4,FALSE),"")</f>
        <v/>
      </c>
      <c r="O308" s="171" t="str">
        <f>IF(tab_MP[[#This Row],[ID_geg]]=1,"tab_System[Kategorie]",IF(tab_MP[[#This Row],[ID_geg]]=2,"tab_Werkzeug[Kategorie]",IF(tab_MP[[#This Row],[ID_geg]]=3,"tab_Dienst[Kategorie]",IF(tab_MP[[#This Row],[ID_geg]]=4,"tab_WuP[Kategorie]",""))))</f>
        <v/>
      </c>
      <c r="P30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8" s="171" t="str">
        <f>IF(AND(tab_MP[[#This Row],[ID_geg]]=1,tab_MP[[#This Row],[ID_kat]]=1),"tab_Serverkomponenten[Subkategorie]",IF(AND(tab_MP[[#This Row],[ID_geg]]=1,tab_MP[[#This Row],[ID_kat]]=4),"tab_Projektraum[Subkategorie]",""))</f>
        <v/>
      </c>
      <c r="R308" s="171" t="str">
        <f>IFERROR(IF(AND(tab_MP[[#This Row],[ID_geg]]=1,tab_MP[[#This Row],[ID_kat]]=1),VLOOKUP(tab_MP[[#This Row],[mp_subkategorie]],tab_Serverkomponenten[],2,FALSE),IF(AND(tab_MP[[#This Row],[ID_geg]]=1,tab_MP[[#This Row],[ID_kat]]=4),VLOOKUP(tab_MP[[#This Row],[mp_subkategorie]],tab_Projektraum[],2,FALSE),"")),0)</f>
        <v/>
      </c>
      <c r="S308" s="158" t="str">
        <f>IFERROR(VLOOKUP(tab_MP[[#This Row],[mp_ort]],tab_ORT[],2,FALSE),"")</f>
        <v/>
      </c>
      <c r="T308" s="158">
        <f>COUNTIFS($S$3:$S308,$S308,$S$3:$S308,"&gt;0")</f>
        <v>0</v>
      </c>
      <c r="U308" s="159">
        <f>COUNTIFS(tab_MP[ID_ort],tab_MP[[#This Row],[ID_ort]],tab_MP[ID_ort],"&gt;0")</f>
        <v>0</v>
      </c>
    </row>
    <row r="309" spans="1:21" ht="64.2" hidden="1" customHeight="1" x14ac:dyDescent="0.3">
      <c r="A309" s="90">
        <f t="shared" si="5"/>
        <v>307</v>
      </c>
      <c r="B309" s="201"/>
      <c r="C309" s="202"/>
      <c r="D309" s="202"/>
      <c r="E309" s="202"/>
      <c r="F309" s="203"/>
      <c r="G309" s="180"/>
      <c r="H309" s="208"/>
      <c r="I309" s="209"/>
      <c r="J309" s="103"/>
      <c r="K309" s="104" t="str">
        <f>IF(tab_MP[[#This Row],[prf_mp_janein]]="ja",tab_MP[[#This Row],[mp_zuw]],IF(tab_MP[[#This Row],[prf_mp_janein]]="nein",0,IF(tab_MP[[#This Row],[prf_mp_janein]]="teilweise",-1,"")))</f>
        <v/>
      </c>
      <c r="L309" s="110"/>
      <c r="M309" s="109" t="b">
        <f>AND(OR(tab_MP[[#This Row],[mp_zuw]]="",AND(tab_MP[[#This Row],[mp_zuw]]&lt;&gt;"",tab_MP[[#This Row],[prf_mp_janein]]&lt;&gt;"")),tab_MP[[#This Row],[prf_mp_ges]]&lt;&gt;-1)</f>
        <v>1</v>
      </c>
      <c r="N309" s="170" t="str">
        <f>IFERROR(VLOOKUP(tab_MP[[#This Row],[mp_gegenstand]],tab_GEGENSTAND[],4,FALSE),"")</f>
        <v/>
      </c>
      <c r="O309" s="171" t="str">
        <f>IF(tab_MP[[#This Row],[ID_geg]]=1,"tab_System[Kategorie]",IF(tab_MP[[#This Row],[ID_geg]]=2,"tab_Werkzeug[Kategorie]",IF(tab_MP[[#This Row],[ID_geg]]=3,"tab_Dienst[Kategorie]",IF(tab_MP[[#This Row],[ID_geg]]=4,"tab_WuP[Kategorie]",""))))</f>
        <v/>
      </c>
      <c r="P30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09" s="171" t="str">
        <f>IF(AND(tab_MP[[#This Row],[ID_geg]]=1,tab_MP[[#This Row],[ID_kat]]=1),"tab_Serverkomponenten[Subkategorie]",IF(AND(tab_MP[[#This Row],[ID_geg]]=1,tab_MP[[#This Row],[ID_kat]]=4),"tab_Projektraum[Subkategorie]",""))</f>
        <v/>
      </c>
      <c r="R309" s="171" t="str">
        <f>IFERROR(IF(AND(tab_MP[[#This Row],[ID_geg]]=1,tab_MP[[#This Row],[ID_kat]]=1),VLOOKUP(tab_MP[[#This Row],[mp_subkategorie]],tab_Serverkomponenten[],2,FALSE),IF(AND(tab_MP[[#This Row],[ID_geg]]=1,tab_MP[[#This Row],[ID_kat]]=4),VLOOKUP(tab_MP[[#This Row],[mp_subkategorie]],tab_Projektraum[],2,FALSE),"")),0)</f>
        <v/>
      </c>
      <c r="S309" s="158" t="str">
        <f>IFERROR(VLOOKUP(tab_MP[[#This Row],[mp_ort]],tab_ORT[],2,FALSE),"")</f>
        <v/>
      </c>
      <c r="T309" s="158">
        <f>COUNTIFS($S$3:$S309,$S309,$S$3:$S309,"&gt;0")</f>
        <v>0</v>
      </c>
      <c r="U309" s="159">
        <f>COUNTIFS(tab_MP[ID_ort],tab_MP[[#This Row],[ID_ort]],tab_MP[ID_ort],"&gt;0")</f>
        <v>0</v>
      </c>
    </row>
    <row r="310" spans="1:21" ht="64.2" hidden="1" customHeight="1" x14ac:dyDescent="0.3">
      <c r="A310" s="90">
        <f t="shared" si="5"/>
        <v>308</v>
      </c>
      <c r="B310" s="201"/>
      <c r="C310" s="202"/>
      <c r="D310" s="202"/>
      <c r="E310" s="202"/>
      <c r="F310" s="203"/>
      <c r="G310" s="180"/>
      <c r="H310" s="208"/>
      <c r="I310" s="209"/>
      <c r="J310" s="106"/>
      <c r="K310" s="107" t="str">
        <f>IF(tab_MP[[#This Row],[prf_mp_janein]]="ja",tab_MP[[#This Row],[mp_zuw]],IF(tab_MP[[#This Row],[prf_mp_janein]]="nein",0,IF(tab_MP[[#This Row],[prf_mp_janein]]="teilweise",-1,"")))</f>
        <v/>
      </c>
      <c r="L310" s="110"/>
      <c r="M310" s="108" t="b">
        <f>AND(OR(tab_MP[[#This Row],[mp_zuw]]="",AND(tab_MP[[#This Row],[mp_zuw]]&lt;&gt;"",tab_MP[[#This Row],[prf_mp_janein]]&lt;&gt;"")),tab_MP[[#This Row],[prf_mp_ges]]&lt;&gt;-1)</f>
        <v>1</v>
      </c>
      <c r="N310" s="170" t="str">
        <f>IFERROR(VLOOKUP(tab_MP[[#This Row],[mp_gegenstand]],tab_GEGENSTAND[],4,FALSE),"")</f>
        <v/>
      </c>
      <c r="O310" s="171" t="str">
        <f>IF(tab_MP[[#This Row],[ID_geg]]=1,"tab_System[Kategorie]",IF(tab_MP[[#This Row],[ID_geg]]=2,"tab_Werkzeug[Kategorie]",IF(tab_MP[[#This Row],[ID_geg]]=3,"tab_Dienst[Kategorie]",IF(tab_MP[[#This Row],[ID_geg]]=4,"tab_WuP[Kategorie]",""))))</f>
        <v/>
      </c>
      <c r="P31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0" s="171" t="str">
        <f>IF(AND(tab_MP[[#This Row],[ID_geg]]=1,tab_MP[[#This Row],[ID_kat]]=1),"tab_Serverkomponenten[Subkategorie]",IF(AND(tab_MP[[#This Row],[ID_geg]]=1,tab_MP[[#This Row],[ID_kat]]=4),"tab_Projektraum[Subkategorie]",""))</f>
        <v/>
      </c>
      <c r="R310" s="171" t="str">
        <f>IFERROR(IF(AND(tab_MP[[#This Row],[ID_geg]]=1,tab_MP[[#This Row],[ID_kat]]=1),VLOOKUP(tab_MP[[#This Row],[mp_subkategorie]],tab_Serverkomponenten[],2,FALSE),IF(AND(tab_MP[[#This Row],[ID_geg]]=1,tab_MP[[#This Row],[ID_kat]]=4),VLOOKUP(tab_MP[[#This Row],[mp_subkategorie]],tab_Projektraum[],2,FALSE),"")),0)</f>
        <v/>
      </c>
      <c r="S310" s="158" t="str">
        <f>IFERROR(VLOOKUP(tab_MP[[#This Row],[mp_ort]],tab_ORT[],2,FALSE),"")</f>
        <v/>
      </c>
      <c r="T310" s="158">
        <f>COUNTIFS($S$3:$S310,$S310,$S$3:$S310,"&gt;0")</f>
        <v>0</v>
      </c>
      <c r="U310" s="159">
        <f>COUNTIFS(tab_MP[ID_ort],tab_MP[[#This Row],[ID_ort]],tab_MP[ID_ort],"&gt;0")</f>
        <v>0</v>
      </c>
    </row>
    <row r="311" spans="1:21" ht="64.2" hidden="1" customHeight="1" x14ac:dyDescent="0.3">
      <c r="A311" s="90">
        <f t="shared" si="5"/>
        <v>309</v>
      </c>
      <c r="B311" s="201"/>
      <c r="C311" s="202"/>
      <c r="D311" s="202"/>
      <c r="E311" s="202"/>
      <c r="F311" s="203"/>
      <c r="G311" s="180"/>
      <c r="H311" s="208"/>
      <c r="I311" s="209"/>
      <c r="J311" s="103"/>
      <c r="K311" s="104" t="str">
        <f>IF(tab_MP[[#This Row],[prf_mp_janein]]="ja",tab_MP[[#This Row],[mp_zuw]],IF(tab_MP[[#This Row],[prf_mp_janein]]="nein",0,IF(tab_MP[[#This Row],[prf_mp_janein]]="teilweise",-1,"")))</f>
        <v/>
      </c>
      <c r="L311" s="110"/>
      <c r="M311" s="109" t="b">
        <f>AND(OR(tab_MP[[#This Row],[mp_zuw]]="",AND(tab_MP[[#This Row],[mp_zuw]]&lt;&gt;"",tab_MP[[#This Row],[prf_mp_janein]]&lt;&gt;"")),tab_MP[[#This Row],[prf_mp_ges]]&lt;&gt;-1)</f>
        <v>1</v>
      </c>
      <c r="N311" s="170" t="str">
        <f>IFERROR(VLOOKUP(tab_MP[[#This Row],[mp_gegenstand]],tab_GEGENSTAND[],4,FALSE),"")</f>
        <v/>
      </c>
      <c r="O311" s="171" t="str">
        <f>IF(tab_MP[[#This Row],[ID_geg]]=1,"tab_System[Kategorie]",IF(tab_MP[[#This Row],[ID_geg]]=2,"tab_Werkzeug[Kategorie]",IF(tab_MP[[#This Row],[ID_geg]]=3,"tab_Dienst[Kategorie]",IF(tab_MP[[#This Row],[ID_geg]]=4,"tab_WuP[Kategorie]",""))))</f>
        <v/>
      </c>
      <c r="P31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1" s="171" t="str">
        <f>IF(AND(tab_MP[[#This Row],[ID_geg]]=1,tab_MP[[#This Row],[ID_kat]]=1),"tab_Serverkomponenten[Subkategorie]",IF(AND(tab_MP[[#This Row],[ID_geg]]=1,tab_MP[[#This Row],[ID_kat]]=4),"tab_Projektraum[Subkategorie]",""))</f>
        <v/>
      </c>
      <c r="R311" s="171" t="str">
        <f>IFERROR(IF(AND(tab_MP[[#This Row],[ID_geg]]=1,tab_MP[[#This Row],[ID_kat]]=1),VLOOKUP(tab_MP[[#This Row],[mp_subkategorie]],tab_Serverkomponenten[],2,FALSE),IF(AND(tab_MP[[#This Row],[ID_geg]]=1,tab_MP[[#This Row],[ID_kat]]=4),VLOOKUP(tab_MP[[#This Row],[mp_subkategorie]],tab_Projektraum[],2,FALSE),"")),0)</f>
        <v/>
      </c>
      <c r="S311" s="158" t="str">
        <f>IFERROR(VLOOKUP(tab_MP[[#This Row],[mp_ort]],tab_ORT[],2,FALSE),"")</f>
        <v/>
      </c>
      <c r="T311" s="158">
        <f>COUNTIFS($S$3:$S311,$S311,$S$3:$S311,"&gt;0")</f>
        <v>0</v>
      </c>
      <c r="U311" s="159">
        <f>COUNTIFS(tab_MP[ID_ort],tab_MP[[#This Row],[ID_ort]],tab_MP[ID_ort],"&gt;0")</f>
        <v>0</v>
      </c>
    </row>
    <row r="312" spans="1:21" ht="64.2" hidden="1" customHeight="1" x14ac:dyDescent="0.3">
      <c r="A312" s="90">
        <f t="shared" si="5"/>
        <v>310</v>
      </c>
      <c r="B312" s="201"/>
      <c r="C312" s="202"/>
      <c r="D312" s="202"/>
      <c r="E312" s="202"/>
      <c r="F312" s="203"/>
      <c r="G312" s="180"/>
      <c r="H312" s="208"/>
      <c r="I312" s="209"/>
      <c r="J312" s="106"/>
      <c r="K312" s="107" t="str">
        <f>IF(tab_MP[[#This Row],[prf_mp_janein]]="ja",tab_MP[[#This Row],[mp_zuw]],IF(tab_MP[[#This Row],[prf_mp_janein]]="nein",0,IF(tab_MP[[#This Row],[prf_mp_janein]]="teilweise",-1,"")))</f>
        <v/>
      </c>
      <c r="L312" s="110"/>
      <c r="M312" s="108" t="b">
        <f>AND(OR(tab_MP[[#This Row],[mp_zuw]]="",AND(tab_MP[[#This Row],[mp_zuw]]&lt;&gt;"",tab_MP[[#This Row],[prf_mp_janein]]&lt;&gt;"")),tab_MP[[#This Row],[prf_mp_ges]]&lt;&gt;-1)</f>
        <v>1</v>
      </c>
      <c r="N312" s="170" t="str">
        <f>IFERROR(VLOOKUP(tab_MP[[#This Row],[mp_gegenstand]],tab_GEGENSTAND[],4,FALSE),"")</f>
        <v/>
      </c>
      <c r="O312" s="171" t="str">
        <f>IF(tab_MP[[#This Row],[ID_geg]]=1,"tab_System[Kategorie]",IF(tab_MP[[#This Row],[ID_geg]]=2,"tab_Werkzeug[Kategorie]",IF(tab_MP[[#This Row],[ID_geg]]=3,"tab_Dienst[Kategorie]",IF(tab_MP[[#This Row],[ID_geg]]=4,"tab_WuP[Kategorie]",""))))</f>
        <v/>
      </c>
      <c r="P31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2" s="171" t="str">
        <f>IF(AND(tab_MP[[#This Row],[ID_geg]]=1,tab_MP[[#This Row],[ID_kat]]=1),"tab_Serverkomponenten[Subkategorie]",IF(AND(tab_MP[[#This Row],[ID_geg]]=1,tab_MP[[#This Row],[ID_kat]]=4),"tab_Projektraum[Subkategorie]",""))</f>
        <v/>
      </c>
      <c r="R312" s="171" t="str">
        <f>IFERROR(IF(AND(tab_MP[[#This Row],[ID_geg]]=1,tab_MP[[#This Row],[ID_kat]]=1),VLOOKUP(tab_MP[[#This Row],[mp_subkategorie]],tab_Serverkomponenten[],2,FALSE),IF(AND(tab_MP[[#This Row],[ID_geg]]=1,tab_MP[[#This Row],[ID_kat]]=4),VLOOKUP(tab_MP[[#This Row],[mp_subkategorie]],tab_Projektraum[],2,FALSE),"")),0)</f>
        <v/>
      </c>
      <c r="S312" s="158" t="str">
        <f>IFERROR(VLOOKUP(tab_MP[[#This Row],[mp_ort]],tab_ORT[],2,FALSE),"")</f>
        <v/>
      </c>
      <c r="T312" s="158">
        <f>COUNTIFS($S$3:$S312,$S312,$S$3:$S312,"&gt;0")</f>
        <v>0</v>
      </c>
      <c r="U312" s="159">
        <f>COUNTIFS(tab_MP[ID_ort],tab_MP[[#This Row],[ID_ort]],tab_MP[ID_ort],"&gt;0")</f>
        <v>0</v>
      </c>
    </row>
    <row r="313" spans="1:21" ht="64.2" hidden="1" customHeight="1" x14ac:dyDescent="0.3">
      <c r="A313" s="90">
        <f t="shared" si="5"/>
        <v>311</v>
      </c>
      <c r="B313" s="201"/>
      <c r="C313" s="202"/>
      <c r="D313" s="202"/>
      <c r="E313" s="202"/>
      <c r="F313" s="203"/>
      <c r="G313" s="180"/>
      <c r="H313" s="208"/>
      <c r="I313" s="209"/>
      <c r="J313" s="103"/>
      <c r="K313" s="104" t="str">
        <f>IF(tab_MP[[#This Row],[prf_mp_janein]]="ja",tab_MP[[#This Row],[mp_zuw]],IF(tab_MP[[#This Row],[prf_mp_janein]]="nein",0,IF(tab_MP[[#This Row],[prf_mp_janein]]="teilweise",-1,"")))</f>
        <v/>
      </c>
      <c r="L313" s="110"/>
      <c r="M313" s="109" t="b">
        <f>AND(OR(tab_MP[[#This Row],[mp_zuw]]="",AND(tab_MP[[#This Row],[mp_zuw]]&lt;&gt;"",tab_MP[[#This Row],[prf_mp_janein]]&lt;&gt;"")),tab_MP[[#This Row],[prf_mp_ges]]&lt;&gt;-1)</f>
        <v>1</v>
      </c>
      <c r="N313" s="170" t="str">
        <f>IFERROR(VLOOKUP(tab_MP[[#This Row],[mp_gegenstand]],tab_GEGENSTAND[],4,FALSE),"")</f>
        <v/>
      </c>
      <c r="O313" s="171" t="str">
        <f>IF(tab_MP[[#This Row],[ID_geg]]=1,"tab_System[Kategorie]",IF(tab_MP[[#This Row],[ID_geg]]=2,"tab_Werkzeug[Kategorie]",IF(tab_MP[[#This Row],[ID_geg]]=3,"tab_Dienst[Kategorie]",IF(tab_MP[[#This Row],[ID_geg]]=4,"tab_WuP[Kategorie]",""))))</f>
        <v/>
      </c>
      <c r="P31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3" s="171" t="str">
        <f>IF(AND(tab_MP[[#This Row],[ID_geg]]=1,tab_MP[[#This Row],[ID_kat]]=1),"tab_Serverkomponenten[Subkategorie]",IF(AND(tab_MP[[#This Row],[ID_geg]]=1,tab_MP[[#This Row],[ID_kat]]=4),"tab_Projektraum[Subkategorie]",""))</f>
        <v/>
      </c>
      <c r="R313" s="171" t="str">
        <f>IFERROR(IF(AND(tab_MP[[#This Row],[ID_geg]]=1,tab_MP[[#This Row],[ID_kat]]=1),VLOOKUP(tab_MP[[#This Row],[mp_subkategorie]],tab_Serverkomponenten[],2,FALSE),IF(AND(tab_MP[[#This Row],[ID_geg]]=1,tab_MP[[#This Row],[ID_kat]]=4),VLOOKUP(tab_MP[[#This Row],[mp_subkategorie]],tab_Projektraum[],2,FALSE),"")),0)</f>
        <v/>
      </c>
      <c r="S313" s="158" t="str">
        <f>IFERROR(VLOOKUP(tab_MP[[#This Row],[mp_ort]],tab_ORT[],2,FALSE),"")</f>
        <v/>
      </c>
      <c r="T313" s="158">
        <f>COUNTIFS($S$3:$S313,$S313,$S$3:$S313,"&gt;0")</f>
        <v>0</v>
      </c>
      <c r="U313" s="159">
        <f>COUNTIFS(tab_MP[ID_ort],tab_MP[[#This Row],[ID_ort]],tab_MP[ID_ort],"&gt;0")</f>
        <v>0</v>
      </c>
    </row>
    <row r="314" spans="1:21" ht="64.2" hidden="1" customHeight="1" x14ac:dyDescent="0.3">
      <c r="A314" s="90">
        <f t="shared" si="5"/>
        <v>312</v>
      </c>
      <c r="B314" s="201"/>
      <c r="C314" s="202"/>
      <c r="D314" s="202"/>
      <c r="E314" s="202"/>
      <c r="F314" s="203"/>
      <c r="G314" s="180"/>
      <c r="H314" s="208"/>
      <c r="I314" s="209"/>
      <c r="J314" s="106"/>
      <c r="K314" s="107" t="str">
        <f>IF(tab_MP[[#This Row],[prf_mp_janein]]="ja",tab_MP[[#This Row],[mp_zuw]],IF(tab_MP[[#This Row],[prf_mp_janein]]="nein",0,IF(tab_MP[[#This Row],[prf_mp_janein]]="teilweise",-1,"")))</f>
        <v/>
      </c>
      <c r="L314" s="110"/>
      <c r="M314" s="108" t="b">
        <f>AND(OR(tab_MP[[#This Row],[mp_zuw]]="",AND(tab_MP[[#This Row],[mp_zuw]]&lt;&gt;"",tab_MP[[#This Row],[prf_mp_janein]]&lt;&gt;"")),tab_MP[[#This Row],[prf_mp_ges]]&lt;&gt;-1)</f>
        <v>1</v>
      </c>
      <c r="N314" s="170" t="str">
        <f>IFERROR(VLOOKUP(tab_MP[[#This Row],[mp_gegenstand]],tab_GEGENSTAND[],4,FALSE),"")</f>
        <v/>
      </c>
      <c r="O314" s="171" t="str">
        <f>IF(tab_MP[[#This Row],[ID_geg]]=1,"tab_System[Kategorie]",IF(tab_MP[[#This Row],[ID_geg]]=2,"tab_Werkzeug[Kategorie]",IF(tab_MP[[#This Row],[ID_geg]]=3,"tab_Dienst[Kategorie]",IF(tab_MP[[#This Row],[ID_geg]]=4,"tab_WuP[Kategorie]",""))))</f>
        <v/>
      </c>
      <c r="P31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4" s="171" t="str">
        <f>IF(AND(tab_MP[[#This Row],[ID_geg]]=1,tab_MP[[#This Row],[ID_kat]]=1),"tab_Serverkomponenten[Subkategorie]",IF(AND(tab_MP[[#This Row],[ID_geg]]=1,tab_MP[[#This Row],[ID_kat]]=4),"tab_Projektraum[Subkategorie]",""))</f>
        <v/>
      </c>
      <c r="R314" s="171" t="str">
        <f>IFERROR(IF(AND(tab_MP[[#This Row],[ID_geg]]=1,tab_MP[[#This Row],[ID_kat]]=1),VLOOKUP(tab_MP[[#This Row],[mp_subkategorie]],tab_Serverkomponenten[],2,FALSE),IF(AND(tab_MP[[#This Row],[ID_geg]]=1,tab_MP[[#This Row],[ID_kat]]=4),VLOOKUP(tab_MP[[#This Row],[mp_subkategorie]],tab_Projektraum[],2,FALSE),"")),0)</f>
        <v/>
      </c>
      <c r="S314" s="158" t="str">
        <f>IFERROR(VLOOKUP(tab_MP[[#This Row],[mp_ort]],tab_ORT[],2,FALSE),"")</f>
        <v/>
      </c>
      <c r="T314" s="158">
        <f>COUNTIFS($S$3:$S314,$S314,$S$3:$S314,"&gt;0")</f>
        <v>0</v>
      </c>
      <c r="U314" s="159">
        <f>COUNTIFS(tab_MP[ID_ort],tab_MP[[#This Row],[ID_ort]],tab_MP[ID_ort],"&gt;0")</f>
        <v>0</v>
      </c>
    </row>
    <row r="315" spans="1:21" ht="64.2" hidden="1" customHeight="1" x14ac:dyDescent="0.3">
      <c r="A315" s="90">
        <f t="shared" si="5"/>
        <v>313</v>
      </c>
      <c r="B315" s="201"/>
      <c r="C315" s="202"/>
      <c r="D315" s="202"/>
      <c r="E315" s="202"/>
      <c r="F315" s="203"/>
      <c r="G315" s="180"/>
      <c r="H315" s="208"/>
      <c r="I315" s="209"/>
      <c r="J315" s="103"/>
      <c r="K315" s="104" t="str">
        <f>IF(tab_MP[[#This Row],[prf_mp_janein]]="ja",tab_MP[[#This Row],[mp_zuw]],IF(tab_MP[[#This Row],[prf_mp_janein]]="nein",0,IF(tab_MP[[#This Row],[prf_mp_janein]]="teilweise",-1,"")))</f>
        <v/>
      </c>
      <c r="L315" s="110"/>
      <c r="M315" s="109" t="b">
        <f>AND(OR(tab_MP[[#This Row],[mp_zuw]]="",AND(tab_MP[[#This Row],[mp_zuw]]&lt;&gt;"",tab_MP[[#This Row],[prf_mp_janein]]&lt;&gt;"")),tab_MP[[#This Row],[prf_mp_ges]]&lt;&gt;-1)</f>
        <v>1</v>
      </c>
      <c r="N315" s="170" t="str">
        <f>IFERROR(VLOOKUP(tab_MP[[#This Row],[mp_gegenstand]],tab_GEGENSTAND[],4,FALSE),"")</f>
        <v/>
      </c>
      <c r="O315" s="171" t="str">
        <f>IF(tab_MP[[#This Row],[ID_geg]]=1,"tab_System[Kategorie]",IF(tab_MP[[#This Row],[ID_geg]]=2,"tab_Werkzeug[Kategorie]",IF(tab_MP[[#This Row],[ID_geg]]=3,"tab_Dienst[Kategorie]",IF(tab_MP[[#This Row],[ID_geg]]=4,"tab_WuP[Kategorie]",""))))</f>
        <v/>
      </c>
      <c r="P31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5" s="171" t="str">
        <f>IF(AND(tab_MP[[#This Row],[ID_geg]]=1,tab_MP[[#This Row],[ID_kat]]=1),"tab_Serverkomponenten[Subkategorie]",IF(AND(tab_MP[[#This Row],[ID_geg]]=1,tab_MP[[#This Row],[ID_kat]]=4),"tab_Projektraum[Subkategorie]",""))</f>
        <v/>
      </c>
      <c r="R315" s="171" t="str">
        <f>IFERROR(IF(AND(tab_MP[[#This Row],[ID_geg]]=1,tab_MP[[#This Row],[ID_kat]]=1),VLOOKUP(tab_MP[[#This Row],[mp_subkategorie]],tab_Serverkomponenten[],2,FALSE),IF(AND(tab_MP[[#This Row],[ID_geg]]=1,tab_MP[[#This Row],[ID_kat]]=4),VLOOKUP(tab_MP[[#This Row],[mp_subkategorie]],tab_Projektraum[],2,FALSE),"")),0)</f>
        <v/>
      </c>
      <c r="S315" s="158" t="str">
        <f>IFERROR(VLOOKUP(tab_MP[[#This Row],[mp_ort]],tab_ORT[],2,FALSE),"")</f>
        <v/>
      </c>
      <c r="T315" s="158">
        <f>COUNTIFS($S$3:$S315,$S315,$S$3:$S315,"&gt;0")</f>
        <v>0</v>
      </c>
      <c r="U315" s="159">
        <f>COUNTIFS(tab_MP[ID_ort],tab_MP[[#This Row],[ID_ort]],tab_MP[ID_ort],"&gt;0")</f>
        <v>0</v>
      </c>
    </row>
    <row r="316" spans="1:21" ht="64.2" hidden="1" customHeight="1" x14ac:dyDescent="0.3">
      <c r="A316" s="90">
        <f t="shared" si="5"/>
        <v>314</v>
      </c>
      <c r="B316" s="201"/>
      <c r="C316" s="202"/>
      <c r="D316" s="202"/>
      <c r="E316" s="202"/>
      <c r="F316" s="203"/>
      <c r="G316" s="180"/>
      <c r="H316" s="208"/>
      <c r="I316" s="209"/>
      <c r="J316" s="106"/>
      <c r="K316" s="107" t="str">
        <f>IF(tab_MP[[#This Row],[prf_mp_janein]]="ja",tab_MP[[#This Row],[mp_zuw]],IF(tab_MP[[#This Row],[prf_mp_janein]]="nein",0,IF(tab_MP[[#This Row],[prf_mp_janein]]="teilweise",-1,"")))</f>
        <v/>
      </c>
      <c r="L316" s="110"/>
      <c r="M316" s="108" t="b">
        <f>AND(OR(tab_MP[[#This Row],[mp_zuw]]="",AND(tab_MP[[#This Row],[mp_zuw]]&lt;&gt;"",tab_MP[[#This Row],[prf_mp_janein]]&lt;&gt;"")),tab_MP[[#This Row],[prf_mp_ges]]&lt;&gt;-1)</f>
        <v>1</v>
      </c>
      <c r="N316" s="170" t="str">
        <f>IFERROR(VLOOKUP(tab_MP[[#This Row],[mp_gegenstand]],tab_GEGENSTAND[],4,FALSE),"")</f>
        <v/>
      </c>
      <c r="O316" s="171" t="str">
        <f>IF(tab_MP[[#This Row],[ID_geg]]=1,"tab_System[Kategorie]",IF(tab_MP[[#This Row],[ID_geg]]=2,"tab_Werkzeug[Kategorie]",IF(tab_MP[[#This Row],[ID_geg]]=3,"tab_Dienst[Kategorie]",IF(tab_MP[[#This Row],[ID_geg]]=4,"tab_WuP[Kategorie]",""))))</f>
        <v/>
      </c>
      <c r="P31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6" s="171" t="str">
        <f>IF(AND(tab_MP[[#This Row],[ID_geg]]=1,tab_MP[[#This Row],[ID_kat]]=1),"tab_Serverkomponenten[Subkategorie]",IF(AND(tab_MP[[#This Row],[ID_geg]]=1,tab_MP[[#This Row],[ID_kat]]=4),"tab_Projektraum[Subkategorie]",""))</f>
        <v/>
      </c>
      <c r="R316" s="171" t="str">
        <f>IFERROR(IF(AND(tab_MP[[#This Row],[ID_geg]]=1,tab_MP[[#This Row],[ID_kat]]=1),VLOOKUP(tab_MP[[#This Row],[mp_subkategorie]],tab_Serverkomponenten[],2,FALSE),IF(AND(tab_MP[[#This Row],[ID_geg]]=1,tab_MP[[#This Row],[ID_kat]]=4),VLOOKUP(tab_MP[[#This Row],[mp_subkategorie]],tab_Projektraum[],2,FALSE),"")),0)</f>
        <v/>
      </c>
      <c r="S316" s="158" t="str">
        <f>IFERROR(VLOOKUP(tab_MP[[#This Row],[mp_ort]],tab_ORT[],2,FALSE),"")</f>
        <v/>
      </c>
      <c r="T316" s="158">
        <f>COUNTIFS($S$3:$S316,$S316,$S$3:$S316,"&gt;0")</f>
        <v>0</v>
      </c>
      <c r="U316" s="159">
        <f>COUNTIFS(tab_MP[ID_ort],tab_MP[[#This Row],[ID_ort]],tab_MP[ID_ort],"&gt;0")</f>
        <v>0</v>
      </c>
    </row>
    <row r="317" spans="1:21" ht="64.2" hidden="1" customHeight="1" x14ac:dyDescent="0.3">
      <c r="A317" s="90">
        <f t="shared" si="5"/>
        <v>315</v>
      </c>
      <c r="B317" s="201"/>
      <c r="C317" s="202"/>
      <c r="D317" s="202"/>
      <c r="E317" s="202"/>
      <c r="F317" s="203"/>
      <c r="G317" s="180"/>
      <c r="H317" s="208"/>
      <c r="I317" s="209"/>
      <c r="J317" s="103"/>
      <c r="K317" s="104" t="str">
        <f>IF(tab_MP[[#This Row],[prf_mp_janein]]="ja",tab_MP[[#This Row],[mp_zuw]],IF(tab_MP[[#This Row],[prf_mp_janein]]="nein",0,IF(tab_MP[[#This Row],[prf_mp_janein]]="teilweise",-1,"")))</f>
        <v/>
      </c>
      <c r="L317" s="110"/>
      <c r="M317" s="109" t="b">
        <f>AND(OR(tab_MP[[#This Row],[mp_zuw]]="",AND(tab_MP[[#This Row],[mp_zuw]]&lt;&gt;"",tab_MP[[#This Row],[prf_mp_janein]]&lt;&gt;"")),tab_MP[[#This Row],[prf_mp_ges]]&lt;&gt;-1)</f>
        <v>1</v>
      </c>
      <c r="N317" s="170" t="str">
        <f>IFERROR(VLOOKUP(tab_MP[[#This Row],[mp_gegenstand]],tab_GEGENSTAND[],4,FALSE),"")</f>
        <v/>
      </c>
      <c r="O317" s="171" t="str">
        <f>IF(tab_MP[[#This Row],[ID_geg]]=1,"tab_System[Kategorie]",IF(tab_MP[[#This Row],[ID_geg]]=2,"tab_Werkzeug[Kategorie]",IF(tab_MP[[#This Row],[ID_geg]]=3,"tab_Dienst[Kategorie]",IF(tab_MP[[#This Row],[ID_geg]]=4,"tab_WuP[Kategorie]",""))))</f>
        <v/>
      </c>
      <c r="P31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7" s="171" t="str">
        <f>IF(AND(tab_MP[[#This Row],[ID_geg]]=1,tab_MP[[#This Row],[ID_kat]]=1),"tab_Serverkomponenten[Subkategorie]",IF(AND(tab_MP[[#This Row],[ID_geg]]=1,tab_MP[[#This Row],[ID_kat]]=4),"tab_Projektraum[Subkategorie]",""))</f>
        <v/>
      </c>
      <c r="R317" s="171" t="str">
        <f>IFERROR(IF(AND(tab_MP[[#This Row],[ID_geg]]=1,tab_MP[[#This Row],[ID_kat]]=1),VLOOKUP(tab_MP[[#This Row],[mp_subkategorie]],tab_Serverkomponenten[],2,FALSE),IF(AND(tab_MP[[#This Row],[ID_geg]]=1,tab_MP[[#This Row],[ID_kat]]=4),VLOOKUP(tab_MP[[#This Row],[mp_subkategorie]],tab_Projektraum[],2,FALSE),"")),0)</f>
        <v/>
      </c>
      <c r="S317" s="158" t="str">
        <f>IFERROR(VLOOKUP(tab_MP[[#This Row],[mp_ort]],tab_ORT[],2,FALSE),"")</f>
        <v/>
      </c>
      <c r="T317" s="158">
        <f>COUNTIFS($S$3:$S317,$S317,$S$3:$S317,"&gt;0")</f>
        <v>0</v>
      </c>
      <c r="U317" s="159">
        <f>COUNTIFS(tab_MP[ID_ort],tab_MP[[#This Row],[ID_ort]],tab_MP[ID_ort],"&gt;0")</f>
        <v>0</v>
      </c>
    </row>
    <row r="318" spans="1:21" ht="64.2" hidden="1" customHeight="1" x14ac:dyDescent="0.3">
      <c r="A318" s="90">
        <f t="shared" si="5"/>
        <v>316</v>
      </c>
      <c r="B318" s="201"/>
      <c r="C318" s="202"/>
      <c r="D318" s="202"/>
      <c r="E318" s="202"/>
      <c r="F318" s="203"/>
      <c r="G318" s="180"/>
      <c r="H318" s="208"/>
      <c r="I318" s="209"/>
      <c r="J318" s="106"/>
      <c r="K318" s="107" t="str">
        <f>IF(tab_MP[[#This Row],[prf_mp_janein]]="ja",tab_MP[[#This Row],[mp_zuw]],IF(tab_MP[[#This Row],[prf_mp_janein]]="nein",0,IF(tab_MP[[#This Row],[prf_mp_janein]]="teilweise",-1,"")))</f>
        <v/>
      </c>
      <c r="L318" s="110"/>
      <c r="M318" s="108" t="b">
        <f>AND(OR(tab_MP[[#This Row],[mp_zuw]]="",AND(tab_MP[[#This Row],[mp_zuw]]&lt;&gt;"",tab_MP[[#This Row],[prf_mp_janein]]&lt;&gt;"")),tab_MP[[#This Row],[prf_mp_ges]]&lt;&gt;-1)</f>
        <v>1</v>
      </c>
      <c r="N318" s="170" t="str">
        <f>IFERROR(VLOOKUP(tab_MP[[#This Row],[mp_gegenstand]],tab_GEGENSTAND[],4,FALSE),"")</f>
        <v/>
      </c>
      <c r="O318" s="171" t="str">
        <f>IF(tab_MP[[#This Row],[ID_geg]]=1,"tab_System[Kategorie]",IF(tab_MP[[#This Row],[ID_geg]]=2,"tab_Werkzeug[Kategorie]",IF(tab_MP[[#This Row],[ID_geg]]=3,"tab_Dienst[Kategorie]",IF(tab_MP[[#This Row],[ID_geg]]=4,"tab_WuP[Kategorie]",""))))</f>
        <v/>
      </c>
      <c r="P31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8" s="171" t="str">
        <f>IF(AND(tab_MP[[#This Row],[ID_geg]]=1,tab_MP[[#This Row],[ID_kat]]=1),"tab_Serverkomponenten[Subkategorie]",IF(AND(tab_MP[[#This Row],[ID_geg]]=1,tab_MP[[#This Row],[ID_kat]]=4),"tab_Projektraum[Subkategorie]",""))</f>
        <v/>
      </c>
      <c r="R318" s="171" t="str">
        <f>IFERROR(IF(AND(tab_MP[[#This Row],[ID_geg]]=1,tab_MP[[#This Row],[ID_kat]]=1),VLOOKUP(tab_MP[[#This Row],[mp_subkategorie]],tab_Serverkomponenten[],2,FALSE),IF(AND(tab_MP[[#This Row],[ID_geg]]=1,tab_MP[[#This Row],[ID_kat]]=4),VLOOKUP(tab_MP[[#This Row],[mp_subkategorie]],tab_Projektraum[],2,FALSE),"")),0)</f>
        <v/>
      </c>
      <c r="S318" s="158" t="str">
        <f>IFERROR(VLOOKUP(tab_MP[[#This Row],[mp_ort]],tab_ORT[],2,FALSE),"")</f>
        <v/>
      </c>
      <c r="T318" s="158">
        <f>COUNTIFS($S$3:$S318,$S318,$S$3:$S318,"&gt;0")</f>
        <v>0</v>
      </c>
      <c r="U318" s="159">
        <f>COUNTIFS(tab_MP[ID_ort],tab_MP[[#This Row],[ID_ort]],tab_MP[ID_ort],"&gt;0")</f>
        <v>0</v>
      </c>
    </row>
    <row r="319" spans="1:21" ht="64.2" hidden="1" customHeight="1" x14ac:dyDescent="0.3">
      <c r="A319" s="90">
        <f t="shared" si="5"/>
        <v>317</v>
      </c>
      <c r="B319" s="201"/>
      <c r="C319" s="202"/>
      <c r="D319" s="202"/>
      <c r="E319" s="202"/>
      <c r="F319" s="203"/>
      <c r="G319" s="180"/>
      <c r="H319" s="208"/>
      <c r="I319" s="209"/>
      <c r="J319" s="103"/>
      <c r="K319" s="104" t="str">
        <f>IF(tab_MP[[#This Row],[prf_mp_janein]]="ja",tab_MP[[#This Row],[mp_zuw]],IF(tab_MP[[#This Row],[prf_mp_janein]]="nein",0,IF(tab_MP[[#This Row],[prf_mp_janein]]="teilweise",-1,"")))</f>
        <v/>
      </c>
      <c r="L319" s="110"/>
      <c r="M319" s="109" t="b">
        <f>AND(OR(tab_MP[[#This Row],[mp_zuw]]="",AND(tab_MP[[#This Row],[mp_zuw]]&lt;&gt;"",tab_MP[[#This Row],[prf_mp_janein]]&lt;&gt;"")),tab_MP[[#This Row],[prf_mp_ges]]&lt;&gt;-1)</f>
        <v>1</v>
      </c>
      <c r="N319" s="170" t="str">
        <f>IFERROR(VLOOKUP(tab_MP[[#This Row],[mp_gegenstand]],tab_GEGENSTAND[],4,FALSE),"")</f>
        <v/>
      </c>
      <c r="O319" s="171" t="str">
        <f>IF(tab_MP[[#This Row],[ID_geg]]=1,"tab_System[Kategorie]",IF(tab_MP[[#This Row],[ID_geg]]=2,"tab_Werkzeug[Kategorie]",IF(tab_MP[[#This Row],[ID_geg]]=3,"tab_Dienst[Kategorie]",IF(tab_MP[[#This Row],[ID_geg]]=4,"tab_WuP[Kategorie]",""))))</f>
        <v/>
      </c>
      <c r="P31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19" s="171" t="str">
        <f>IF(AND(tab_MP[[#This Row],[ID_geg]]=1,tab_MP[[#This Row],[ID_kat]]=1),"tab_Serverkomponenten[Subkategorie]",IF(AND(tab_MP[[#This Row],[ID_geg]]=1,tab_MP[[#This Row],[ID_kat]]=4),"tab_Projektraum[Subkategorie]",""))</f>
        <v/>
      </c>
      <c r="R319" s="171" t="str">
        <f>IFERROR(IF(AND(tab_MP[[#This Row],[ID_geg]]=1,tab_MP[[#This Row],[ID_kat]]=1),VLOOKUP(tab_MP[[#This Row],[mp_subkategorie]],tab_Serverkomponenten[],2,FALSE),IF(AND(tab_MP[[#This Row],[ID_geg]]=1,tab_MP[[#This Row],[ID_kat]]=4),VLOOKUP(tab_MP[[#This Row],[mp_subkategorie]],tab_Projektraum[],2,FALSE),"")),0)</f>
        <v/>
      </c>
      <c r="S319" s="158" t="str">
        <f>IFERROR(VLOOKUP(tab_MP[[#This Row],[mp_ort]],tab_ORT[],2,FALSE),"")</f>
        <v/>
      </c>
      <c r="T319" s="158">
        <f>COUNTIFS($S$3:$S319,$S319,$S$3:$S319,"&gt;0")</f>
        <v>0</v>
      </c>
      <c r="U319" s="159">
        <f>COUNTIFS(tab_MP[ID_ort],tab_MP[[#This Row],[ID_ort]],tab_MP[ID_ort],"&gt;0")</f>
        <v>0</v>
      </c>
    </row>
    <row r="320" spans="1:21" ht="64.2" hidden="1" customHeight="1" x14ac:dyDescent="0.3">
      <c r="A320" s="90">
        <f t="shared" si="5"/>
        <v>318</v>
      </c>
      <c r="B320" s="201"/>
      <c r="C320" s="202"/>
      <c r="D320" s="202"/>
      <c r="E320" s="202"/>
      <c r="F320" s="203"/>
      <c r="G320" s="180"/>
      <c r="H320" s="208"/>
      <c r="I320" s="209"/>
      <c r="J320" s="106"/>
      <c r="K320" s="107" t="str">
        <f>IF(tab_MP[[#This Row],[prf_mp_janein]]="ja",tab_MP[[#This Row],[mp_zuw]],IF(tab_MP[[#This Row],[prf_mp_janein]]="nein",0,IF(tab_MP[[#This Row],[prf_mp_janein]]="teilweise",-1,"")))</f>
        <v/>
      </c>
      <c r="L320" s="110"/>
      <c r="M320" s="108" t="b">
        <f>AND(OR(tab_MP[[#This Row],[mp_zuw]]="",AND(tab_MP[[#This Row],[mp_zuw]]&lt;&gt;"",tab_MP[[#This Row],[prf_mp_janein]]&lt;&gt;"")),tab_MP[[#This Row],[prf_mp_ges]]&lt;&gt;-1)</f>
        <v>1</v>
      </c>
      <c r="N320" s="170" t="str">
        <f>IFERROR(VLOOKUP(tab_MP[[#This Row],[mp_gegenstand]],tab_GEGENSTAND[],4,FALSE),"")</f>
        <v/>
      </c>
      <c r="O320" s="171" t="str">
        <f>IF(tab_MP[[#This Row],[ID_geg]]=1,"tab_System[Kategorie]",IF(tab_MP[[#This Row],[ID_geg]]=2,"tab_Werkzeug[Kategorie]",IF(tab_MP[[#This Row],[ID_geg]]=3,"tab_Dienst[Kategorie]",IF(tab_MP[[#This Row],[ID_geg]]=4,"tab_WuP[Kategorie]",""))))</f>
        <v/>
      </c>
      <c r="P32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0" s="171" t="str">
        <f>IF(AND(tab_MP[[#This Row],[ID_geg]]=1,tab_MP[[#This Row],[ID_kat]]=1),"tab_Serverkomponenten[Subkategorie]",IF(AND(tab_MP[[#This Row],[ID_geg]]=1,tab_MP[[#This Row],[ID_kat]]=4),"tab_Projektraum[Subkategorie]",""))</f>
        <v/>
      </c>
      <c r="R320" s="171" t="str">
        <f>IFERROR(IF(AND(tab_MP[[#This Row],[ID_geg]]=1,tab_MP[[#This Row],[ID_kat]]=1),VLOOKUP(tab_MP[[#This Row],[mp_subkategorie]],tab_Serverkomponenten[],2,FALSE),IF(AND(tab_MP[[#This Row],[ID_geg]]=1,tab_MP[[#This Row],[ID_kat]]=4),VLOOKUP(tab_MP[[#This Row],[mp_subkategorie]],tab_Projektraum[],2,FALSE),"")),0)</f>
        <v/>
      </c>
      <c r="S320" s="158" t="str">
        <f>IFERROR(VLOOKUP(tab_MP[[#This Row],[mp_ort]],tab_ORT[],2,FALSE),"")</f>
        <v/>
      </c>
      <c r="T320" s="158">
        <f>COUNTIFS($S$3:$S320,$S320,$S$3:$S320,"&gt;0")</f>
        <v>0</v>
      </c>
      <c r="U320" s="159">
        <f>COUNTIFS(tab_MP[ID_ort],tab_MP[[#This Row],[ID_ort]],tab_MP[ID_ort],"&gt;0")</f>
        <v>0</v>
      </c>
    </row>
    <row r="321" spans="1:21" ht="64.2" hidden="1" customHeight="1" x14ac:dyDescent="0.3">
      <c r="A321" s="90">
        <f t="shared" si="5"/>
        <v>319</v>
      </c>
      <c r="B321" s="201"/>
      <c r="C321" s="202"/>
      <c r="D321" s="202"/>
      <c r="E321" s="202"/>
      <c r="F321" s="203"/>
      <c r="G321" s="180"/>
      <c r="H321" s="208"/>
      <c r="I321" s="209"/>
      <c r="J321" s="103"/>
      <c r="K321" s="104" t="str">
        <f>IF(tab_MP[[#This Row],[prf_mp_janein]]="ja",tab_MP[[#This Row],[mp_zuw]],IF(tab_MP[[#This Row],[prf_mp_janein]]="nein",0,IF(tab_MP[[#This Row],[prf_mp_janein]]="teilweise",-1,"")))</f>
        <v/>
      </c>
      <c r="L321" s="110"/>
      <c r="M321" s="109" t="b">
        <f>AND(OR(tab_MP[[#This Row],[mp_zuw]]="",AND(tab_MP[[#This Row],[mp_zuw]]&lt;&gt;"",tab_MP[[#This Row],[prf_mp_janein]]&lt;&gt;"")),tab_MP[[#This Row],[prf_mp_ges]]&lt;&gt;-1)</f>
        <v>1</v>
      </c>
      <c r="N321" s="170" t="str">
        <f>IFERROR(VLOOKUP(tab_MP[[#This Row],[mp_gegenstand]],tab_GEGENSTAND[],4,FALSE),"")</f>
        <v/>
      </c>
      <c r="O321" s="171" t="str">
        <f>IF(tab_MP[[#This Row],[ID_geg]]=1,"tab_System[Kategorie]",IF(tab_MP[[#This Row],[ID_geg]]=2,"tab_Werkzeug[Kategorie]",IF(tab_MP[[#This Row],[ID_geg]]=3,"tab_Dienst[Kategorie]",IF(tab_MP[[#This Row],[ID_geg]]=4,"tab_WuP[Kategorie]",""))))</f>
        <v/>
      </c>
      <c r="P32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1" s="171" t="str">
        <f>IF(AND(tab_MP[[#This Row],[ID_geg]]=1,tab_MP[[#This Row],[ID_kat]]=1),"tab_Serverkomponenten[Subkategorie]",IF(AND(tab_MP[[#This Row],[ID_geg]]=1,tab_MP[[#This Row],[ID_kat]]=4),"tab_Projektraum[Subkategorie]",""))</f>
        <v/>
      </c>
      <c r="R321" s="171" t="str">
        <f>IFERROR(IF(AND(tab_MP[[#This Row],[ID_geg]]=1,tab_MP[[#This Row],[ID_kat]]=1),VLOOKUP(tab_MP[[#This Row],[mp_subkategorie]],tab_Serverkomponenten[],2,FALSE),IF(AND(tab_MP[[#This Row],[ID_geg]]=1,tab_MP[[#This Row],[ID_kat]]=4),VLOOKUP(tab_MP[[#This Row],[mp_subkategorie]],tab_Projektraum[],2,FALSE),"")),0)</f>
        <v/>
      </c>
      <c r="S321" s="158" t="str">
        <f>IFERROR(VLOOKUP(tab_MP[[#This Row],[mp_ort]],tab_ORT[],2,FALSE),"")</f>
        <v/>
      </c>
      <c r="T321" s="158">
        <f>COUNTIFS($S$3:$S321,$S321,$S$3:$S321,"&gt;0")</f>
        <v>0</v>
      </c>
      <c r="U321" s="159">
        <f>COUNTIFS(tab_MP[ID_ort],tab_MP[[#This Row],[ID_ort]],tab_MP[ID_ort],"&gt;0")</f>
        <v>0</v>
      </c>
    </row>
    <row r="322" spans="1:21" ht="64.2" hidden="1" customHeight="1" x14ac:dyDescent="0.3">
      <c r="A322" s="90">
        <f t="shared" si="5"/>
        <v>320</v>
      </c>
      <c r="B322" s="201"/>
      <c r="C322" s="202"/>
      <c r="D322" s="202"/>
      <c r="E322" s="202"/>
      <c r="F322" s="203"/>
      <c r="G322" s="180"/>
      <c r="H322" s="208"/>
      <c r="I322" s="209"/>
      <c r="J322" s="106"/>
      <c r="K322" s="107" t="str">
        <f>IF(tab_MP[[#This Row],[prf_mp_janein]]="ja",tab_MP[[#This Row],[mp_zuw]],IF(tab_MP[[#This Row],[prf_mp_janein]]="nein",0,IF(tab_MP[[#This Row],[prf_mp_janein]]="teilweise",-1,"")))</f>
        <v/>
      </c>
      <c r="L322" s="110"/>
      <c r="M322" s="108" t="b">
        <f>AND(OR(tab_MP[[#This Row],[mp_zuw]]="",AND(tab_MP[[#This Row],[mp_zuw]]&lt;&gt;"",tab_MP[[#This Row],[prf_mp_janein]]&lt;&gt;"")),tab_MP[[#This Row],[prf_mp_ges]]&lt;&gt;-1)</f>
        <v>1</v>
      </c>
      <c r="N322" s="170" t="str">
        <f>IFERROR(VLOOKUP(tab_MP[[#This Row],[mp_gegenstand]],tab_GEGENSTAND[],4,FALSE),"")</f>
        <v/>
      </c>
      <c r="O322" s="171" t="str">
        <f>IF(tab_MP[[#This Row],[ID_geg]]=1,"tab_System[Kategorie]",IF(tab_MP[[#This Row],[ID_geg]]=2,"tab_Werkzeug[Kategorie]",IF(tab_MP[[#This Row],[ID_geg]]=3,"tab_Dienst[Kategorie]",IF(tab_MP[[#This Row],[ID_geg]]=4,"tab_WuP[Kategorie]",""))))</f>
        <v/>
      </c>
      <c r="P32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2" s="171" t="str">
        <f>IF(AND(tab_MP[[#This Row],[ID_geg]]=1,tab_MP[[#This Row],[ID_kat]]=1),"tab_Serverkomponenten[Subkategorie]",IF(AND(tab_MP[[#This Row],[ID_geg]]=1,tab_MP[[#This Row],[ID_kat]]=4),"tab_Projektraum[Subkategorie]",""))</f>
        <v/>
      </c>
      <c r="R322" s="171" t="str">
        <f>IFERROR(IF(AND(tab_MP[[#This Row],[ID_geg]]=1,tab_MP[[#This Row],[ID_kat]]=1),VLOOKUP(tab_MP[[#This Row],[mp_subkategorie]],tab_Serverkomponenten[],2,FALSE),IF(AND(tab_MP[[#This Row],[ID_geg]]=1,tab_MP[[#This Row],[ID_kat]]=4),VLOOKUP(tab_MP[[#This Row],[mp_subkategorie]],tab_Projektraum[],2,FALSE),"")),0)</f>
        <v/>
      </c>
      <c r="S322" s="158" t="str">
        <f>IFERROR(VLOOKUP(tab_MP[[#This Row],[mp_ort]],tab_ORT[],2,FALSE),"")</f>
        <v/>
      </c>
      <c r="T322" s="158">
        <f>COUNTIFS($S$3:$S322,$S322,$S$3:$S322,"&gt;0")</f>
        <v>0</v>
      </c>
      <c r="U322" s="159">
        <f>COUNTIFS(tab_MP[ID_ort],tab_MP[[#This Row],[ID_ort]],tab_MP[ID_ort],"&gt;0")</f>
        <v>0</v>
      </c>
    </row>
    <row r="323" spans="1:21" ht="64.2" hidden="1" customHeight="1" x14ac:dyDescent="0.3">
      <c r="A323" s="90">
        <f t="shared" si="5"/>
        <v>321</v>
      </c>
      <c r="B323" s="201"/>
      <c r="C323" s="202"/>
      <c r="D323" s="202"/>
      <c r="E323" s="202"/>
      <c r="F323" s="203"/>
      <c r="G323" s="180"/>
      <c r="H323" s="208"/>
      <c r="I323" s="209"/>
      <c r="J323" s="103"/>
      <c r="K323" s="104" t="str">
        <f>IF(tab_MP[[#This Row],[prf_mp_janein]]="ja",tab_MP[[#This Row],[mp_zuw]],IF(tab_MP[[#This Row],[prf_mp_janein]]="nein",0,IF(tab_MP[[#This Row],[prf_mp_janein]]="teilweise",-1,"")))</f>
        <v/>
      </c>
      <c r="L323" s="110"/>
      <c r="M323" s="109" t="b">
        <f>AND(OR(tab_MP[[#This Row],[mp_zuw]]="",AND(tab_MP[[#This Row],[mp_zuw]]&lt;&gt;"",tab_MP[[#This Row],[prf_mp_janein]]&lt;&gt;"")),tab_MP[[#This Row],[prf_mp_ges]]&lt;&gt;-1)</f>
        <v>1</v>
      </c>
      <c r="N323" s="170" t="str">
        <f>IFERROR(VLOOKUP(tab_MP[[#This Row],[mp_gegenstand]],tab_GEGENSTAND[],4,FALSE),"")</f>
        <v/>
      </c>
      <c r="O323" s="171" t="str">
        <f>IF(tab_MP[[#This Row],[ID_geg]]=1,"tab_System[Kategorie]",IF(tab_MP[[#This Row],[ID_geg]]=2,"tab_Werkzeug[Kategorie]",IF(tab_MP[[#This Row],[ID_geg]]=3,"tab_Dienst[Kategorie]",IF(tab_MP[[#This Row],[ID_geg]]=4,"tab_WuP[Kategorie]",""))))</f>
        <v/>
      </c>
      <c r="P32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3" s="171" t="str">
        <f>IF(AND(tab_MP[[#This Row],[ID_geg]]=1,tab_MP[[#This Row],[ID_kat]]=1),"tab_Serverkomponenten[Subkategorie]",IF(AND(tab_MP[[#This Row],[ID_geg]]=1,tab_MP[[#This Row],[ID_kat]]=4),"tab_Projektraum[Subkategorie]",""))</f>
        <v/>
      </c>
      <c r="R323" s="171" t="str">
        <f>IFERROR(IF(AND(tab_MP[[#This Row],[ID_geg]]=1,tab_MP[[#This Row],[ID_kat]]=1),VLOOKUP(tab_MP[[#This Row],[mp_subkategorie]],tab_Serverkomponenten[],2,FALSE),IF(AND(tab_MP[[#This Row],[ID_geg]]=1,tab_MP[[#This Row],[ID_kat]]=4),VLOOKUP(tab_MP[[#This Row],[mp_subkategorie]],tab_Projektraum[],2,FALSE),"")),0)</f>
        <v/>
      </c>
      <c r="S323" s="158" t="str">
        <f>IFERROR(VLOOKUP(tab_MP[[#This Row],[mp_ort]],tab_ORT[],2,FALSE),"")</f>
        <v/>
      </c>
      <c r="T323" s="158">
        <f>COUNTIFS($S$3:$S323,$S323,$S$3:$S323,"&gt;0")</f>
        <v>0</v>
      </c>
      <c r="U323" s="159">
        <f>COUNTIFS(tab_MP[ID_ort],tab_MP[[#This Row],[ID_ort]],tab_MP[ID_ort],"&gt;0")</f>
        <v>0</v>
      </c>
    </row>
    <row r="324" spans="1:21" ht="64.2" hidden="1" customHeight="1" x14ac:dyDescent="0.3">
      <c r="A324" s="90">
        <f t="shared" si="5"/>
        <v>322</v>
      </c>
      <c r="B324" s="201"/>
      <c r="C324" s="202"/>
      <c r="D324" s="202"/>
      <c r="E324" s="202"/>
      <c r="F324" s="203"/>
      <c r="G324" s="180"/>
      <c r="H324" s="208"/>
      <c r="I324" s="209"/>
      <c r="J324" s="106"/>
      <c r="K324" s="107" t="str">
        <f>IF(tab_MP[[#This Row],[prf_mp_janein]]="ja",tab_MP[[#This Row],[mp_zuw]],IF(tab_MP[[#This Row],[prf_mp_janein]]="nein",0,IF(tab_MP[[#This Row],[prf_mp_janein]]="teilweise",-1,"")))</f>
        <v/>
      </c>
      <c r="L324" s="110"/>
      <c r="M324" s="108" t="b">
        <f>AND(OR(tab_MP[[#This Row],[mp_zuw]]="",AND(tab_MP[[#This Row],[mp_zuw]]&lt;&gt;"",tab_MP[[#This Row],[prf_mp_janein]]&lt;&gt;"")),tab_MP[[#This Row],[prf_mp_ges]]&lt;&gt;-1)</f>
        <v>1</v>
      </c>
      <c r="N324" s="170" t="str">
        <f>IFERROR(VLOOKUP(tab_MP[[#This Row],[mp_gegenstand]],tab_GEGENSTAND[],4,FALSE),"")</f>
        <v/>
      </c>
      <c r="O324" s="171" t="str">
        <f>IF(tab_MP[[#This Row],[ID_geg]]=1,"tab_System[Kategorie]",IF(tab_MP[[#This Row],[ID_geg]]=2,"tab_Werkzeug[Kategorie]",IF(tab_MP[[#This Row],[ID_geg]]=3,"tab_Dienst[Kategorie]",IF(tab_MP[[#This Row],[ID_geg]]=4,"tab_WuP[Kategorie]",""))))</f>
        <v/>
      </c>
      <c r="P32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4" s="171" t="str">
        <f>IF(AND(tab_MP[[#This Row],[ID_geg]]=1,tab_MP[[#This Row],[ID_kat]]=1),"tab_Serverkomponenten[Subkategorie]",IF(AND(tab_MP[[#This Row],[ID_geg]]=1,tab_MP[[#This Row],[ID_kat]]=4),"tab_Projektraum[Subkategorie]",""))</f>
        <v/>
      </c>
      <c r="R324" s="171" t="str">
        <f>IFERROR(IF(AND(tab_MP[[#This Row],[ID_geg]]=1,tab_MP[[#This Row],[ID_kat]]=1),VLOOKUP(tab_MP[[#This Row],[mp_subkategorie]],tab_Serverkomponenten[],2,FALSE),IF(AND(tab_MP[[#This Row],[ID_geg]]=1,tab_MP[[#This Row],[ID_kat]]=4),VLOOKUP(tab_MP[[#This Row],[mp_subkategorie]],tab_Projektraum[],2,FALSE),"")),0)</f>
        <v/>
      </c>
      <c r="S324" s="158" t="str">
        <f>IFERROR(VLOOKUP(tab_MP[[#This Row],[mp_ort]],tab_ORT[],2,FALSE),"")</f>
        <v/>
      </c>
      <c r="T324" s="158">
        <f>COUNTIFS($S$3:$S324,$S324,$S$3:$S324,"&gt;0")</f>
        <v>0</v>
      </c>
      <c r="U324" s="159">
        <f>COUNTIFS(tab_MP[ID_ort],tab_MP[[#This Row],[ID_ort]],tab_MP[ID_ort],"&gt;0")</f>
        <v>0</v>
      </c>
    </row>
    <row r="325" spans="1:21" ht="64.2" hidden="1" customHeight="1" x14ac:dyDescent="0.3">
      <c r="A325" s="90">
        <f t="shared" si="5"/>
        <v>323</v>
      </c>
      <c r="B325" s="201"/>
      <c r="C325" s="202"/>
      <c r="D325" s="202"/>
      <c r="E325" s="202"/>
      <c r="F325" s="203"/>
      <c r="G325" s="180"/>
      <c r="H325" s="208"/>
      <c r="I325" s="209"/>
      <c r="J325" s="103"/>
      <c r="K325" s="104" t="str">
        <f>IF(tab_MP[[#This Row],[prf_mp_janein]]="ja",tab_MP[[#This Row],[mp_zuw]],IF(tab_MP[[#This Row],[prf_mp_janein]]="nein",0,IF(tab_MP[[#This Row],[prf_mp_janein]]="teilweise",-1,"")))</f>
        <v/>
      </c>
      <c r="L325" s="110"/>
      <c r="M325" s="109" t="b">
        <f>AND(OR(tab_MP[[#This Row],[mp_zuw]]="",AND(tab_MP[[#This Row],[mp_zuw]]&lt;&gt;"",tab_MP[[#This Row],[prf_mp_janein]]&lt;&gt;"")),tab_MP[[#This Row],[prf_mp_ges]]&lt;&gt;-1)</f>
        <v>1</v>
      </c>
      <c r="N325" s="170" t="str">
        <f>IFERROR(VLOOKUP(tab_MP[[#This Row],[mp_gegenstand]],tab_GEGENSTAND[],4,FALSE),"")</f>
        <v/>
      </c>
      <c r="O325" s="171" t="str">
        <f>IF(tab_MP[[#This Row],[ID_geg]]=1,"tab_System[Kategorie]",IF(tab_MP[[#This Row],[ID_geg]]=2,"tab_Werkzeug[Kategorie]",IF(tab_MP[[#This Row],[ID_geg]]=3,"tab_Dienst[Kategorie]",IF(tab_MP[[#This Row],[ID_geg]]=4,"tab_WuP[Kategorie]",""))))</f>
        <v/>
      </c>
      <c r="P32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5" s="171" t="str">
        <f>IF(AND(tab_MP[[#This Row],[ID_geg]]=1,tab_MP[[#This Row],[ID_kat]]=1),"tab_Serverkomponenten[Subkategorie]",IF(AND(tab_MP[[#This Row],[ID_geg]]=1,tab_MP[[#This Row],[ID_kat]]=4),"tab_Projektraum[Subkategorie]",""))</f>
        <v/>
      </c>
      <c r="R325" s="171" t="str">
        <f>IFERROR(IF(AND(tab_MP[[#This Row],[ID_geg]]=1,tab_MP[[#This Row],[ID_kat]]=1),VLOOKUP(tab_MP[[#This Row],[mp_subkategorie]],tab_Serverkomponenten[],2,FALSE),IF(AND(tab_MP[[#This Row],[ID_geg]]=1,tab_MP[[#This Row],[ID_kat]]=4),VLOOKUP(tab_MP[[#This Row],[mp_subkategorie]],tab_Projektraum[],2,FALSE),"")),0)</f>
        <v/>
      </c>
      <c r="S325" s="158" t="str">
        <f>IFERROR(VLOOKUP(tab_MP[[#This Row],[mp_ort]],tab_ORT[],2,FALSE),"")</f>
        <v/>
      </c>
      <c r="T325" s="158">
        <f>COUNTIFS($S$3:$S325,$S325,$S$3:$S325,"&gt;0")</f>
        <v>0</v>
      </c>
      <c r="U325" s="159">
        <f>COUNTIFS(tab_MP[ID_ort],tab_MP[[#This Row],[ID_ort]],tab_MP[ID_ort],"&gt;0")</f>
        <v>0</v>
      </c>
    </row>
    <row r="326" spans="1:21" ht="64.2" hidden="1" customHeight="1" x14ac:dyDescent="0.3">
      <c r="A326" s="90">
        <f t="shared" si="5"/>
        <v>324</v>
      </c>
      <c r="B326" s="201"/>
      <c r="C326" s="202"/>
      <c r="D326" s="202"/>
      <c r="E326" s="202"/>
      <c r="F326" s="203"/>
      <c r="G326" s="180"/>
      <c r="H326" s="208"/>
      <c r="I326" s="209"/>
      <c r="J326" s="106"/>
      <c r="K326" s="107" t="str">
        <f>IF(tab_MP[[#This Row],[prf_mp_janein]]="ja",tab_MP[[#This Row],[mp_zuw]],IF(tab_MP[[#This Row],[prf_mp_janein]]="nein",0,IF(tab_MP[[#This Row],[prf_mp_janein]]="teilweise",-1,"")))</f>
        <v/>
      </c>
      <c r="L326" s="110"/>
      <c r="M326" s="108" t="b">
        <f>AND(OR(tab_MP[[#This Row],[mp_zuw]]="",AND(tab_MP[[#This Row],[mp_zuw]]&lt;&gt;"",tab_MP[[#This Row],[prf_mp_janein]]&lt;&gt;"")),tab_MP[[#This Row],[prf_mp_ges]]&lt;&gt;-1)</f>
        <v>1</v>
      </c>
      <c r="N326" s="170" t="str">
        <f>IFERROR(VLOOKUP(tab_MP[[#This Row],[mp_gegenstand]],tab_GEGENSTAND[],4,FALSE),"")</f>
        <v/>
      </c>
      <c r="O326" s="171" t="str">
        <f>IF(tab_MP[[#This Row],[ID_geg]]=1,"tab_System[Kategorie]",IF(tab_MP[[#This Row],[ID_geg]]=2,"tab_Werkzeug[Kategorie]",IF(tab_MP[[#This Row],[ID_geg]]=3,"tab_Dienst[Kategorie]",IF(tab_MP[[#This Row],[ID_geg]]=4,"tab_WuP[Kategorie]",""))))</f>
        <v/>
      </c>
      <c r="P32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6" s="171" t="str">
        <f>IF(AND(tab_MP[[#This Row],[ID_geg]]=1,tab_MP[[#This Row],[ID_kat]]=1),"tab_Serverkomponenten[Subkategorie]",IF(AND(tab_MP[[#This Row],[ID_geg]]=1,tab_MP[[#This Row],[ID_kat]]=4),"tab_Projektraum[Subkategorie]",""))</f>
        <v/>
      </c>
      <c r="R326" s="171" t="str">
        <f>IFERROR(IF(AND(tab_MP[[#This Row],[ID_geg]]=1,tab_MP[[#This Row],[ID_kat]]=1),VLOOKUP(tab_MP[[#This Row],[mp_subkategorie]],tab_Serverkomponenten[],2,FALSE),IF(AND(tab_MP[[#This Row],[ID_geg]]=1,tab_MP[[#This Row],[ID_kat]]=4),VLOOKUP(tab_MP[[#This Row],[mp_subkategorie]],tab_Projektraum[],2,FALSE),"")),0)</f>
        <v/>
      </c>
      <c r="S326" s="158" t="str">
        <f>IFERROR(VLOOKUP(tab_MP[[#This Row],[mp_ort]],tab_ORT[],2,FALSE),"")</f>
        <v/>
      </c>
      <c r="T326" s="158">
        <f>COUNTIFS($S$3:$S326,$S326,$S$3:$S326,"&gt;0")</f>
        <v>0</v>
      </c>
      <c r="U326" s="159">
        <f>COUNTIFS(tab_MP[ID_ort],tab_MP[[#This Row],[ID_ort]],tab_MP[ID_ort],"&gt;0")</f>
        <v>0</v>
      </c>
    </row>
    <row r="327" spans="1:21" ht="64.2" hidden="1" customHeight="1" x14ac:dyDescent="0.3">
      <c r="A327" s="90">
        <f t="shared" si="5"/>
        <v>325</v>
      </c>
      <c r="B327" s="201"/>
      <c r="C327" s="202"/>
      <c r="D327" s="202"/>
      <c r="E327" s="202"/>
      <c r="F327" s="203"/>
      <c r="G327" s="180"/>
      <c r="H327" s="208"/>
      <c r="I327" s="209"/>
      <c r="J327" s="103"/>
      <c r="K327" s="104" t="str">
        <f>IF(tab_MP[[#This Row],[prf_mp_janein]]="ja",tab_MP[[#This Row],[mp_zuw]],IF(tab_MP[[#This Row],[prf_mp_janein]]="nein",0,IF(tab_MP[[#This Row],[prf_mp_janein]]="teilweise",-1,"")))</f>
        <v/>
      </c>
      <c r="L327" s="110"/>
      <c r="M327" s="109" t="b">
        <f>AND(OR(tab_MP[[#This Row],[mp_zuw]]="",AND(tab_MP[[#This Row],[mp_zuw]]&lt;&gt;"",tab_MP[[#This Row],[prf_mp_janein]]&lt;&gt;"")),tab_MP[[#This Row],[prf_mp_ges]]&lt;&gt;-1)</f>
        <v>1</v>
      </c>
      <c r="N327" s="170" t="str">
        <f>IFERROR(VLOOKUP(tab_MP[[#This Row],[mp_gegenstand]],tab_GEGENSTAND[],4,FALSE),"")</f>
        <v/>
      </c>
      <c r="O327" s="171" t="str">
        <f>IF(tab_MP[[#This Row],[ID_geg]]=1,"tab_System[Kategorie]",IF(tab_MP[[#This Row],[ID_geg]]=2,"tab_Werkzeug[Kategorie]",IF(tab_MP[[#This Row],[ID_geg]]=3,"tab_Dienst[Kategorie]",IF(tab_MP[[#This Row],[ID_geg]]=4,"tab_WuP[Kategorie]",""))))</f>
        <v/>
      </c>
      <c r="P32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7" s="171" t="str">
        <f>IF(AND(tab_MP[[#This Row],[ID_geg]]=1,tab_MP[[#This Row],[ID_kat]]=1),"tab_Serverkomponenten[Subkategorie]",IF(AND(tab_MP[[#This Row],[ID_geg]]=1,tab_MP[[#This Row],[ID_kat]]=4),"tab_Projektraum[Subkategorie]",""))</f>
        <v/>
      </c>
      <c r="R327" s="171" t="str">
        <f>IFERROR(IF(AND(tab_MP[[#This Row],[ID_geg]]=1,tab_MP[[#This Row],[ID_kat]]=1),VLOOKUP(tab_MP[[#This Row],[mp_subkategorie]],tab_Serverkomponenten[],2,FALSE),IF(AND(tab_MP[[#This Row],[ID_geg]]=1,tab_MP[[#This Row],[ID_kat]]=4),VLOOKUP(tab_MP[[#This Row],[mp_subkategorie]],tab_Projektraum[],2,FALSE),"")),0)</f>
        <v/>
      </c>
      <c r="S327" s="158" t="str">
        <f>IFERROR(VLOOKUP(tab_MP[[#This Row],[mp_ort]],tab_ORT[],2,FALSE),"")</f>
        <v/>
      </c>
      <c r="T327" s="158">
        <f>COUNTIFS($S$3:$S327,$S327,$S$3:$S327,"&gt;0")</f>
        <v>0</v>
      </c>
      <c r="U327" s="159">
        <f>COUNTIFS(tab_MP[ID_ort],tab_MP[[#This Row],[ID_ort]],tab_MP[ID_ort],"&gt;0")</f>
        <v>0</v>
      </c>
    </row>
    <row r="328" spans="1:21" ht="64.2" hidden="1" customHeight="1" x14ac:dyDescent="0.3">
      <c r="A328" s="90">
        <f t="shared" si="5"/>
        <v>326</v>
      </c>
      <c r="B328" s="201"/>
      <c r="C328" s="202"/>
      <c r="D328" s="202"/>
      <c r="E328" s="202"/>
      <c r="F328" s="203"/>
      <c r="G328" s="180"/>
      <c r="H328" s="208"/>
      <c r="I328" s="209"/>
      <c r="J328" s="106"/>
      <c r="K328" s="107" t="str">
        <f>IF(tab_MP[[#This Row],[prf_mp_janein]]="ja",tab_MP[[#This Row],[mp_zuw]],IF(tab_MP[[#This Row],[prf_mp_janein]]="nein",0,IF(tab_MP[[#This Row],[prf_mp_janein]]="teilweise",-1,"")))</f>
        <v/>
      </c>
      <c r="L328" s="110"/>
      <c r="M328" s="108" t="b">
        <f>AND(OR(tab_MP[[#This Row],[mp_zuw]]="",AND(tab_MP[[#This Row],[mp_zuw]]&lt;&gt;"",tab_MP[[#This Row],[prf_mp_janein]]&lt;&gt;"")),tab_MP[[#This Row],[prf_mp_ges]]&lt;&gt;-1)</f>
        <v>1</v>
      </c>
      <c r="N328" s="170" t="str">
        <f>IFERROR(VLOOKUP(tab_MP[[#This Row],[mp_gegenstand]],tab_GEGENSTAND[],4,FALSE),"")</f>
        <v/>
      </c>
      <c r="O328" s="171" t="str">
        <f>IF(tab_MP[[#This Row],[ID_geg]]=1,"tab_System[Kategorie]",IF(tab_MP[[#This Row],[ID_geg]]=2,"tab_Werkzeug[Kategorie]",IF(tab_MP[[#This Row],[ID_geg]]=3,"tab_Dienst[Kategorie]",IF(tab_MP[[#This Row],[ID_geg]]=4,"tab_WuP[Kategorie]",""))))</f>
        <v/>
      </c>
      <c r="P32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8" s="171" t="str">
        <f>IF(AND(tab_MP[[#This Row],[ID_geg]]=1,tab_MP[[#This Row],[ID_kat]]=1),"tab_Serverkomponenten[Subkategorie]",IF(AND(tab_MP[[#This Row],[ID_geg]]=1,tab_MP[[#This Row],[ID_kat]]=4),"tab_Projektraum[Subkategorie]",""))</f>
        <v/>
      </c>
      <c r="R328" s="171" t="str">
        <f>IFERROR(IF(AND(tab_MP[[#This Row],[ID_geg]]=1,tab_MP[[#This Row],[ID_kat]]=1),VLOOKUP(tab_MP[[#This Row],[mp_subkategorie]],tab_Serverkomponenten[],2,FALSE),IF(AND(tab_MP[[#This Row],[ID_geg]]=1,tab_MP[[#This Row],[ID_kat]]=4),VLOOKUP(tab_MP[[#This Row],[mp_subkategorie]],tab_Projektraum[],2,FALSE),"")),0)</f>
        <v/>
      </c>
      <c r="S328" s="158" t="str">
        <f>IFERROR(VLOOKUP(tab_MP[[#This Row],[mp_ort]],tab_ORT[],2,FALSE),"")</f>
        <v/>
      </c>
      <c r="T328" s="158">
        <f>COUNTIFS($S$3:$S328,$S328,$S$3:$S328,"&gt;0")</f>
        <v>0</v>
      </c>
      <c r="U328" s="159">
        <f>COUNTIFS(tab_MP[ID_ort],tab_MP[[#This Row],[ID_ort]],tab_MP[ID_ort],"&gt;0")</f>
        <v>0</v>
      </c>
    </row>
    <row r="329" spans="1:21" ht="64.2" hidden="1" customHeight="1" x14ac:dyDescent="0.3">
      <c r="A329" s="90">
        <f t="shared" si="5"/>
        <v>327</v>
      </c>
      <c r="B329" s="201"/>
      <c r="C329" s="202"/>
      <c r="D329" s="202"/>
      <c r="E329" s="202"/>
      <c r="F329" s="203"/>
      <c r="G329" s="180"/>
      <c r="H329" s="208"/>
      <c r="I329" s="209"/>
      <c r="J329" s="103"/>
      <c r="K329" s="104" t="str">
        <f>IF(tab_MP[[#This Row],[prf_mp_janein]]="ja",tab_MP[[#This Row],[mp_zuw]],IF(tab_MP[[#This Row],[prf_mp_janein]]="nein",0,IF(tab_MP[[#This Row],[prf_mp_janein]]="teilweise",-1,"")))</f>
        <v/>
      </c>
      <c r="L329" s="110"/>
      <c r="M329" s="109" t="b">
        <f>AND(OR(tab_MP[[#This Row],[mp_zuw]]="",AND(tab_MP[[#This Row],[mp_zuw]]&lt;&gt;"",tab_MP[[#This Row],[prf_mp_janein]]&lt;&gt;"")),tab_MP[[#This Row],[prf_mp_ges]]&lt;&gt;-1)</f>
        <v>1</v>
      </c>
      <c r="N329" s="170" t="str">
        <f>IFERROR(VLOOKUP(tab_MP[[#This Row],[mp_gegenstand]],tab_GEGENSTAND[],4,FALSE),"")</f>
        <v/>
      </c>
      <c r="O329" s="171" t="str">
        <f>IF(tab_MP[[#This Row],[ID_geg]]=1,"tab_System[Kategorie]",IF(tab_MP[[#This Row],[ID_geg]]=2,"tab_Werkzeug[Kategorie]",IF(tab_MP[[#This Row],[ID_geg]]=3,"tab_Dienst[Kategorie]",IF(tab_MP[[#This Row],[ID_geg]]=4,"tab_WuP[Kategorie]",""))))</f>
        <v/>
      </c>
      <c r="P32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29" s="171" t="str">
        <f>IF(AND(tab_MP[[#This Row],[ID_geg]]=1,tab_MP[[#This Row],[ID_kat]]=1),"tab_Serverkomponenten[Subkategorie]",IF(AND(tab_MP[[#This Row],[ID_geg]]=1,tab_MP[[#This Row],[ID_kat]]=4),"tab_Projektraum[Subkategorie]",""))</f>
        <v/>
      </c>
      <c r="R329" s="171" t="str">
        <f>IFERROR(IF(AND(tab_MP[[#This Row],[ID_geg]]=1,tab_MP[[#This Row],[ID_kat]]=1),VLOOKUP(tab_MP[[#This Row],[mp_subkategorie]],tab_Serverkomponenten[],2,FALSE),IF(AND(tab_MP[[#This Row],[ID_geg]]=1,tab_MP[[#This Row],[ID_kat]]=4),VLOOKUP(tab_MP[[#This Row],[mp_subkategorie]],tab_Projektraum[],2,FALSE),"")),0)</f>
        <v/>
      </c>
      <c r="S329" s="158" t="str">
        <f>IFERROR(VLOOKUP(tab_MP[[#This Row],[mp_ort]],tab_ORT[],2,FALSE),"")</f>
        <v/>
      </c>
      <c r="T329" s="158">
        <f>COUNTIFS($S$3:$S329,$S329,$S$3:$S329,"&gt;0")</f>
        <v>0</v>
      </c>
      <c r="U329" s="159">
        <f>COUNTIFS(tab_MP[ID_ort],tab_MP[[#This Row],[ID_ort]],tab_MP[ID_ort],"&gt;0")</f>
        <v>0</v>
      </c>
    </row>
    <row r="330" spans="1:21" ht="64.2" hidden="1" customHeight="1" x14ac:dyDescent="0.3">
      <c r="A330" s="90">
        <f t="shared" si="5"/>
        <v>328</v>
      </c>
      <c r="B330" s="201"/>
      <c r="C330" s="202"/>
      <c r="D330" s="202"/>
      <c r="E330" s="202"/>
      <c r="F330" s="203"/>
      <c r="G330" s="180"/>
      <c r="H330" s="208"/>
      <c r="I330" s="209"/>
      <c r="J330" s="106"/>
      <c r="K330" s="107" t="str">
        <f>IF(tab_MP[[#This Row],[prf_mp_janein]]="ja",tab_MP[[#This Row],[mp_zuw]],IF(tab_MP[[#This Row],[prf_mp_janein]]="nein",0,IF(tab_MP[[#This Row],[prf_mp_janein]]="teilweise",-1,"")))</f>
        <v/>
      </c>
      <c r="L330" s="110"/>
      <c r="M330" s="108" t="b">
        <f>AND(OR(tab_MP[[#This Row],[mp_zuw]]="",AND(tab_MP[[#This Row],[mp_zuw]]&lt;&gt;"",tab_MP[[#This Row],[prf_mp_janein]]&lt;&gt;"")),tab_MP[[#This Row],[prf_mp_ges]]&lt;&gt;-1)</f>
        <v>1</v>
      </c>
      <c r="N330" s="170" t="str">
        <f>IFERROR(VLOOKUP(tab_MP[[#This Row],[mp_gegenstand]],tab_GEGENSTAND[],4,FALSE),"")</f>
        <v/>
      </c>
      <c r="O330" s="171" t="str">
        <f>IF(tab_MP[[#This Row],[ID_geg]]=1,"tab_System[Kategorie]",IF(tab_MP[[#This Row],[ID_geg]]=2,"tab_Werkzeug[Kategorie]",IF(tab_MP[[#This Row],[ID_geg]]=3,"tab_Dienst[Kategorie]",IF(tab_MP[[#This Row],[ID_geg]]=4,"tab_WuP[Kategorie]",""))))</f>
        <v/>
      </c>
      <c r="P33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0" s="171" t="str">
        <f>IF(AND(tab_MP[[#This Row],[ID_geg]]=1,tab_MP[[#This Row],[ID_kat]]=1),"tab_Serverkomponenten[Subkategorie]",IF(AND(tab_MP[[#This Row],[ID_geg]]=1,tab_MP[[#This Row],[ID_kat]]=4),"tab_Projektraum[Subkategorie]",""))</f>
        <v/>
      </c>
      <c r="R330" s="171" t="str">
        <f>IFERROR(IF(AND(tab_MP[[#This Row],[ID_geg]]=1,tab_MP[[#This Row],[ID_kat]]=1),VLOOKUP(tab_MP[[#This Row],[mp_subkategorie]],tab_Serverkomponenten[],2,FALSE),IF(AND(tab_MP[[#This Row],[ID_geg]]=1,tab_MP[[#This Row],[ID_kat]]=4),VLOOKUP(tab_MP[[#This Row],[mp_subkategorie]],tab_Projektraum[],2,FALSE),"")),0)</f>
        <v/>
      </c>
      <c r="S330" s="158" t="str">
        <f>IFERROR(VLOOKUP(tab_MP[[#This Row],[mp_ort]],tab_ORT[],2,FALSE),"")</f>
        <v/>
      </c>
      <c r="T330" s="158">
        <f>COUNTIFS($S$3:$S330,$S330,$S$3:$S330,"&gt;0")</f>
        <v>0</v>
      </c>
      <c r="U330" s="159">
        <f>COUNTIFS(tab_MP[ID_ort],tab_MP[[#This Row],[ID_ort]],tab_MP[ID_ort],"&gt;0")</f>
        <v>0</v>
      </c>
    </row>
    <row r="331" spans="1:21" ht="64.2" hidden="1" customHeight="1" x14ac:dyDescent="0.3">
      <c r="A331" s="90">
        <f t="shared" si="5"/>
        <v>329</v>
      </c>
      <c r="B331" s="201"/>
      <c r="C331" s="202"/>
      <c r="D331" s="202"/>
      <c r="E331" s="202"/>
      <c r="F331" s="203"/>
      <c r="G331" s="180"/>
      <c r="H331" s="208"/>
      <c r="I331" s="209"/>
      <c r="J331" s="103"/>
      <c r="K331" s="104" t="str">
        <f>IF(tab_MP[[#This Row],[prf_mp_janein]]="ja",tab_MP[[#This Row],[mp_zuw]],IF(tab_MP[[#This Row],[prf_mp_janein]]="nein",0,IF(tab_MP[[#This Row],[prf_mp_janein]]="teilweise",-1,"")))</f>
        <v/>
      </c>
      <c r="L331" s="110"/>
      <c r="M331" s="109" t="b">
        <f>AND(OR(tab_MP[[#This Row],[mp_zuw]]="",AND(tab_MP[[#This Row],[mp_zuw]]&lt;&gt;"",tab_MP[[#This Row],[prf_mp_janein]]&lt;&gt;"")),tab_MP[[#This Row],[prf_mp_ges]]&lt;&gt;-1)</f>
        <v>1</v>
      </c>
      <c r="N331" s="170" t="str">
        <f>IFERROR(VLOOKUP(tab_MP[[#This Row],[mp_gegenstand]],tab_GEGENSTAND[],4,FALSE),"")</f>
        <v/>
      </c>
      <c r="O331" s="171" t="str">
        <f>IF(tab_MP[[#This Row],[ID_geg]]=1,"tab_System[Kategorie]",IF(tab_MP[[#This Row],[ID_geg]]=2,"tab_Werkzeug[Kategorie]",IF(tab_MP[[#This Row],[ID_geg]]=3,"tab_Dienst[Kategorie]",IF(tab_MP[[#This Row],[ID_geg]]=4,"tab_WuP[Kategorie]",""))))</f>
        <v/>
      </c>
      <c r="P33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1" s="171" t="str">
        <f>IF(AND(tab_MP[[#This Row],[ID_geg]]=1,tab_MP[[#This Row],[ID_kat]]=1),"tab_Serverkomponenten[Subkategorie]",IF(AND(tab_MP[[#This Row],[ID_geg]]=1,tab_MP[[#This Row],[ID_kat]]=4),"tab_Projektraum[Subkategorie]",""))</f>
        <v/>
      </c>
      <c r="R331" s="171" t="str">
        <f>IFERROR(IF(AND(tab_MP[[#This Row],[ID_geg]]=1,tab_MP[[#This Row],[ID_kat]]=1),VLOOKUP(tab_MP[[#This Row],[mp_subkategorie]],tab_Serverkomponenten[],2,FALSE),IF(AND(tab_MP[[#This Row],[ID_geg]]=1,tab_MP[[#This Row],[ID_kat]]=4),VLOOKUP(tab_MP[[#This Row],[mp_subkategorie]],tab_Projektraum[],2,FALSE),"")),0)</f>
        <v/>
      </c>
      <c r="S331" s="158" t="str">
        <f>IFERROR(VLOOKUP(tab_MP[[#This Row],[mp_ort]],tab_ORT[],2,FALSE),"")</f>
        <v/>
      </c>
      <c r="T331" s="158">
        <f>COUNTIFS($S$3:$S331,$S331,$S$3:$S331,"&gt;0")</f>
        <v>0</v>
      </c>
      <c r="U331" s="159">
        <f>COUNTIFS(tab_MP[ID_ort],tab_MP[[#This Row],[ID_ort]],tab_MP[ID_ort],"&gt;0")</f>
        <v>0</v>
      </c>
    </row>
    <row r="332" spans="1:21" ht="64.2" hidden="1" customHeight="1" x14ac:dyDescent="0.3">
      <c r="A332" s="90">
        <f t="shared" ref="A332:A395" si="6">ROW()-2</f>
        <v>330</v>
      </c>
      <c r="B332" s="201"/>
      <c r="C332" s="202"/>
      <c r="D332" s="202"/>
      <c r="E332" s="202"/>
      <c r="F332" s="203"/>
      <c r="G332" s="180"/>
      <c r="H332" s="208"/>
      <c r="I332" s="209"/>
      <c r="J332" s="106"/>
      <c r="K332" s="107" t="str">
        <f>IF(tab_MP[[#This Row],[prf_mp_janein]]="ja",tab_MP[[#This Row],[mp_zuw]],IF(tab_MP[[#This Row],[prf_mp_janein]]="nein",0,IF(tab_MP[[#This Row],[prf_mp_janein]]="teilweise",-1,"")))</f>
        <v/>
      </c>
      <c r="L332" s="110"/>
      <c r="M332" s="108" t="b">
        <f>AND(OR(tab_MP[[#This Row],[mp_zuw]]="",AND(tab_MP[[#This Row],[mp_zuw]]&lt;&gt;"",tab_MP[[#This Row],[prf_mp_janein]]&lt;&gt;"")),tab_MP[[#This Row],[prf_mp_ges]]&lt;&gt;-1)</f>
        <v>1</v>
      </c>
      <c r="N332" s="170" t="str">
        <f>IFERROR(VLOOKUP(tab_MP[[#This Row],[mp_gegenstand]],tab_GEGENSTAND[],4,FALSE),"")</f>
        <v/>
      </c>
      <c r="O332" s="171" t="str">
        <f>IF(tab_MP[[#This Row],[ID_geg]]=1,"tab_System[Kategorie]",IF(tab_MP[[#This Row],[ID_geg]]=2,"tab_Werkzeug[Kategorie]",IF(tab_MP[[#This Row],[ID_geg]]=3,"tab_Dienst[Kategorie]",IF(tab_MP[[#This Row],[ID_geg]]=4,"tab_WuP[Kategorie]",""))))</f>
        <v/>
      </c>
      <c r="P33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2" s="171" t="str">
        <f>IF(AND(tab_MP[[#This Row],[ID_geg]]=1,tab_MP[[#This Row],[ID_kat]]=1),"tab_Serverkomponenten[Subkategorie]",IF(AND(tab_MP[[#This Row],[ID_geg]]=1,tab_MP[[#This Row],[ID_kat]]=4),"tab_Projektraum[Subkategorie]",""))</f>
        <v/>
      </c>
      <c r="R332" s="171" t="str">
        <f>IFERROR(IF(AND(tab_MP[[#This Row],[ID_geg]]=1,tab_MP[[#This Row],[ID_kat]]=1),VLOOKUP(tab_MP[[#This Row],[mp_subkategorie]],tab_Serverkomponenten[],2,FALSE),IF(AND(tab_MP[[#This Row],[ID_geg]]=1,tab_MP[[#This Row],[ID_kat]]=4),VLOOKUP(tab_MP[[#This Row],[mp_subkategorie]],tab_Projektraum[],2,FALSE),"")),0)</f>
        <v/>
      </c>
      <c r="S332" s="158" t="str">
        <f>IFERROR(VLOOKUP(tab_MP[[#This Row],[mp_ort]],tab_ORT[],2,FALSE),"")</f>
        <v/>
      </c>
      <c r="T332" s="158">
        <f>COUNTIFS($S$3:$S332,$S332,$S$3:$S332,"&gt;0")</f>
        <v>0</v>
      </c>
      <c r="U332" s="159">
        <f>COUNTIFS(tab_MP[ID_ort],tab_MP[[#This Row],[ID_ort]],tab_MP[ID_ort],"&gt;0")</f>
        <v>0</v>
      </c>
    </row>
    <row r="333" spans="1:21" ht="64.2" hidden="1" customHeight="1" x14ac:dyDescent="0.3">
      <c r="A333" s="90">
        <f t="shared" si="6"/>
        <v>331</v>
      </c>
      <c r="B333" s="201"/>
      <c r="C333" s="202"/>
      <c r="D333" s="202"/>
      <c r="E333" s="202"/>
      <c r="F333" s="203"/>
      <c r="G333" s="180"/>
      <c r="H333" s="208"/>
      <c r="I333" s="209"/>
      <c r="J333" s="103"/>
      <c r="K333" s="104" t="str">
        <f>IF(tab_MP[[#This Row],[prf_mp_janein]]="ja",tab_MP[[#This Row],[mp_zuw]],IF(tab_MP[[#This Row],[prf_mp_janein]]="nein",0,IF(tab_MP[[#This Row],[prf_mp_janein]]="teilweise",-1,"")))</f>
        <v/>
      </c>
      <c r="L333" s="110"/>
      <c r="M333" s="109" t="b">
        <f>AND(OR(tab_MP[[#This Row],[mp_zuw]]="",AND(tab_MP[[#This Row],[mp_zuw]]&lt;&gt;"",tab_MP[[#This Row],[prf_mp_janein]]&lt;&gt;"")),tab_MP[[#This Row],[prf_mp_ges]]&lt;&gt;-1)</f>
        <v>1</v>
      </c>
      <c r="N333" s="170" t="str">
        <f>IFERROR(VLOOKUP(tab_MP[[#This Row],[mp_gegenstand]],tab_GEGENSTAND[],4,FALSE),"")</f>
        <v/>
      </c>
      <c r="O333" s="171" t="str">
        <f>IF(tab_MP[[#This Row],[ID_geg]]=1,"tab_System[Kategorie]",IF(tab_MP[[#This Row],[ID_geg]]=2,"tab_Werkzeug[Kategorie]",IF(tab_MP[[#This Row],[ID_geg]]=3,"tab_Dienst[Kategorie]",IF(tab_MP[[#This Row],[ID_geg]]=4,"tab_WuP[Kategorie]",""))))</f>
        <v/>
      </c>
      <c r="P33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3" s="171" t="str">
        <f>IF(AND(tab_MP[[#This Row],[ID_geg]]=1,tab_MP[[#This Row],[ID_kat]]=1),"tab_Serverkomponenten[Subkategorie]",IF(AND(tab_MP[[#This Row],[ID_geg]]=1,tab_MP[[#This Row],[ID_kat]]=4),"tab_Projektraum[Subkategorie]",""))</f>
        <v/>
      </c>
      <c r="R333" s="171" t="str">
        <f>IFERROR(IF(AND(tab_MP[[#This Row],[ID_geg]]=1,tab_MP[[#This Row],[ID_kat]]=1),VLOOKUP(tab_MP[[#This Row],[mp_subkategorie]],tab_Serverkomponenten[],2,FALSE),IF(AND(tab_MP[[#This Row],[ID_geg]]=1,tab_MP[[#This Row],[ID_kat]]=4),VLOOKUP(tab_MP[[#This Row],[mp_subkategorie]],tab_Projektraum[],2,FALSE),"")),0)</f>
        <v/>
      </c>
      <c r="S333" s="158" t="str">
        <f>IFERROR(VLOOKUP(tab_MP[[#This Row],[mp_ort]],tab_ORT[],2,FALSE),"")</f>
        <v/>
      </c>
      <c r="T333" s="158">
        <f>COUNTIFS($S$3:$S333,$S333,$S$3:$S333,"&gt;0")</f>
        <v>0</v>
      </c>
      <c r="U333" s="159">
        <f>COUNTIFS(tab_MP[ID_ort],tab_MP[[#This Row],[ID_ort]],tab_MP[ID_ort],"&gt;0")</f>
        <v>0</v>
      </c>
    </row>
    <row r="334" spans="1:21" ht="64.2" hidden="1" customHeight="1" x14ac:dyDescent="0.3">
      <c r="A334" s="90">
        <f t="shared" si="6"/>
        <v>332</v>
      </c>
      <c r="B334" s="201"/>
      <c r="C334" s="202"/>
      <c r="D334" s="202"/>
      <c r="E334" s="202"/>
      <c r="F334" s="203"/>
      <c r="G334" s="180"/>
      <c r="H334" s="208"/>
      <c r="I334" s="209"/>
      <c r="J334" s="106"/>
      <c r="K334" s="107" t="str">
        <f>IF(tab_MP[[#This Row],[prf_mp_janein]]="ja",tab_MP[[#This Row],[mp_zuw]],IF(tab_MP[[#This Row],[prf_mp_janein]]="nein",0,IF(tab_MP[[#This Row],[prf_mp_janein]]="teilweise",-1,"")))</f>
        <v/>
      </c>
      <c r="L334" s="110"/>
      <c r="M334" s="108" t="b">
        <f>AND(OR(tab_MP[[#This Row],[mp_zuw]]="",AND(tab_MP[[#This Row],[mp_zuw]]&lt;&gt;"",tab_MP[[#This Row],[prf_mp_janein]]&lt;&gt;"")),tab_MP[[#This Row],[prf_mp_ges]]&lt;&gt;-1)</f>
        <v>1</v>
      </c>
      <c r="N334" s="170" t="str">
        <f>IFERROR(VLOOKUP(tab_MP[[#This Row],[mp_gegenstand]],tab_GEGENSTAND[],4,FALSE),"")</f>
        <v/>
      </c>
      <c r="O334" s="171" t="str">
        <f>IF(tab_MP[[#This Row],[ID_geg]]=1,"tab_System[Kategorie]",IF(tab_MP[[#This Row],[ID_geg]]=2,"tab_Werkzeug[Kategorie]",IF(tab_MP[[#This Row],[ID_geg]]=3,"tab_Dienst[Kategorie]",IF(tab_MP[[#This Row],[ID_geg]]=4,"tab_WuP[Kategorie]",""))))</f>
        <v/>
      </c>
      <c r="P33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4" s="171" t="str">
        <f>IF(AND(tab_MP[[#This Row],[ID_geg]]=1,tab_MP[[#This Row],[ID_kat]]=1),"tab_Serverkomponenten[Subkategorie]",IF(AND(tab_MP[[#This Row],[ID_geg]]=1,tab_MP[[#This Row],[ID_kat]]=4),"tab_Projektraum[Subkategorie]",""))</f>
        <v/>
      </c>
      <c r="R334" s="171" t="str">
        <f>IFERROR(IF(AND(tab_MP[[#This Row],[ID_geg]]=1,tab_MP[[#This Row],[ID_kat]]=1),VLOOKUP(tab_MP[[#This Row],[mp_subkategorie]],tab_Serverkomponenten[],2,FALSE),IF(AND(tab_MP[[#This Row],[ID_geg]]=1,tab_MP[[#This Row],[ID_kat]]=4),VLOOKUP(tab_MP[[#This Row],[mp_subkategorie]],tab_Projektraum[],2,FALSE),"")),0)</f>
        <v/>
      </c>
      <c r="S334" s="158" t="str">
        <f>IFERROR(VLOOKUP(tab_MP[[#This Row],[mp_ort]],tab_ORT[],2,FALSE),"")</f>
        <v/>
      </c>
      <c r="T334" s="158">
        <f>COUNTIFS($S$3:$S334,$S334,$S$3:$S334,"&gt;0")</f>
        <v>0</v>
      </c>
      <c r="U334" s="159">
        <f>COUNTIFS(tab_MP[ID_ort],tab_MP[[#This Row],[ID_ort]],tab_MP[ID_ort],"&gt;0")</f>
        <v>0</v>
      </c>
    </row>
    <row r="335" spans="1:21" ht="64.2" hidden="1" customHeight="1" x14ac:dyDescent="0.3">
      <c r="A335" s="90">
        <f t="shared" si="6"/>
        <v>333</v>
      </c>
      <c r="B335" s="201"/>
      <c r="C335" s="202"/>
      <c r="D335" s="202"/>
      <c r="E335" s="202"/>
      <c r="F335" s="203"/>
      <c r="G335" s="180"/>
      <c r="H335" s="208"/>
      <c r="I335" s="209"/>
      <c r="J335" s="103"/>
      <c r="K335" s="104" t="str">
        <f>IF(tab_MP[[#This Row],[prf_mp_janein]]="ja",tab_MP[[#This Row],[mp_zuw]],IF(tab_MP[[#This Row],[prf_mp_janein]]="nein",0,IF(tab_MP[[#This Row],[prf_mp_janein]]="teilweise",-1,"")))</f>
        <v/>
      </c>
      <c r="L335" s="110"/>
      <c r="M335" s="109" t="b">
        <f>AND(OR(tab_MP[[#This Row],[mp_zuw]]="",AND(tab_MP[[#This Row],[mp_zuw]]&lt;&gt;"",tab_MP[[#This Row],[prf_mp_janein]]&lt;&gt;"")),tab_MP[[#This Row],[prf_mp_ges]]&lt;&gt;-1)</f>
        <v>1</v>
      </c>
      <c r="N335" s="170" t="str">
        <f>IFERROR(VLOOKUP(tab_MP[[#This Row],[mp_gegenstand]],tab_GEGENSTAND[],4,FALSE),"")</f>
        <v/>
      </c>
      <c r="O335" s="171" t="str">
        <f>IF(tab_MP[[#This Row],[ID_geg]]=1,"tab_System[Kategorie]",IF(tab_MP[[#This Row],[ID_geg]]=2,"tab_Werkzeug[Kategorie]",IF(tab_MP[[#This Row],[ID_geg]]=3,"tab_Dienst[Kategorie]",IF(tab_MP[[#This Row],[ID_geg]]=4,"tab_WuP[Kategorie]",""))))</f>
        <v/>
      </c>
      <c r="P33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5" s="171" t="str">
        <f>IF(AND(tab_MP[[#This Row],[ID_geg]]=1,tab_MP[[#This Row],[ID_kat]]=1),"tab_Serverkomponenten[Subkategorie]",IF(AND(tab_MP[[#This Row],[ID_geg]]=1,tab_MP[[#This Row],[ID_kat]]=4),"tab_Projektraum[Subkategorie]",""))</f>
        <v/>
      </c>
      <c r="R335" s="171" t="str">
        <f>IFERROR(IF(AND(tab_MP[[#This Row],[ID_geg]]=1,tab_MP[[#This Row],[ID_kat]]=1),VLOOKUP(tab_MP[[#This Row],[mp_subkategorie]],tab_Serverkomponenten[],2,FALSE),IF(AND(tab_MP[[#This Row],[ID_geg]]=1,tab_MP[[#This Row],[ID_kat]]=4),VLOOKUP(tab_MP[[#This Row],[mp_subkategorie]],tab_Projektraum[],2,FALSE),"")),0)</f>
        <v/>
      </c>
      <c r="S335" s="158" t="str">
        <f>IFERROR(VLOOKUP(tab_MP[[#This Row],[mp_ort]],tab_ORT[],2,FALSE),"")</f>
        <v/>
      </c>
      <c r="T335" s="158">
        <f>COUNTIFS($S$3:$S335,$S335,$S$3:$S335,"&gt;0")</f>
        <v>0</v>
      </c>
      <c r="U335" s="159">
        <f>COUNTIFS(tab_MP[ID_ort],tab_MP[[#This Row],[ID_ort]],tab_MP[ID_ort],"&gt;0")</f>
        <v>0</v>
      </c>
    </row>
    <row r="336" spans="1:21" ht="64.2" hidden="1" customHeight="1" x14ac:dyDescent="0.3">
      <c r="A336" s="90">
        <f t="shared" si="6"/>
        <v>334</v>
      </c>
      <c r="B336" s="201"/>
      <c r="C336" s="202"/>
      <c r="D336" s="202"/>
      <c r="E336" s="202"/>
      <c r="F336" s="203"/>
      <c r="G336" s="180"/>
      <c r="H336" s="208"/>
      <c r="I336" s="209"/>
      <c r="J336" s="106"/>
      <c r="K336" s="107" t="str">
        <f>IF(tab_MP[[#This Row],[prf_mp_janein]]="ja",tab_MP[[#This Row],[mp_zuw]],IF(tab_MP[[#This Row],[prf_mp_janein]]="nein",0,IF(tab_MP[[#This Row],[prf_mp_janein]]="teilweise",-1,"")))</f>
        <v/>
      </c>
      <c r="L336" s="110"/>
      <c r="M336" s="108" t="b">
        <f>AND(OR(tab_MP[[#This Row],[mp_zuw]]="",AND(tab_MP[[#This Row],[mp_zuw]]&lt;&gt;"",tab_MP[[#This Row],[prf_mp_janein]]&lt;&gt;"")),tab_MP[[#This Row],[prf_mp_ges]]&lt;&gt;-1)</f>
        <v>1</v>
      </c>
      <c r="N336" s="170" t="str">
        <f>IFERROR(VLOOKUP(tab_MP[[#This Row],[mp_gegenstand]],tab_GEGENSTAND[],4,FALSE),"")</f>
        <v/>
      </c>
      <c r="O336" s="171" t="str">
        <f>IF(tab_MP[[#This Row],[ID_geg]]=1,"tab_System[Kategorie]",IF(tab_MP[[#This Row],[ID_geg]]=2,"tab_Werkzeug[Kategorie]",IF(tab_MP[[#This Row],[ID_geg]]=3,"tab_Dienst[Kategorie]",IF(tab_MP[[#This Row],[ID_geg]]=4,"tab_WuP[Kategorie]",""))))</f>
        <v/>
      </c>
      <c r="P33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6" s="171" t="str">
        <f>IF(AND(tab_MP[[#This Row],[ID_geg]]=1,tab_MP[[#This Row],[ID_kat]]=1),"tab_Serverkomponenten[Subkategorie]",IF(AND(tab_MP[[#This Row],[ID_geg]]=1,tab_MP[[#This Row],[ID_kat]]=4),"tab_Projektraum[Subkategorie]",""))</f>
        <v/>
      </c>
      <c r="R336" s="171" t="str">
        <f>IFERROR(IF(AND(tab_MP[[#This Row],[ID_geg]]=1,tab_MP[[#This Row],[ID_kat]]=1),VLOOKUP(tab_MP[[#This Row],[mp_subkategorie]],tab_Serverkomponenten[],2,FALSE),IF(AND(tab_MP[[#This Row],[ID_geg]]=1,tab_MP[[#This Row],[ID_kat]]=4),VLOOKUP(tab_MP[[#This Row],[mp_subkategorie]],tab_Projektraum[],2,FALSE),"")),0)</f>
        <v/>
      </c>
      <c r="S336" s="158" t="str">
        <f>IFERROR(VLOOKUP(tab_MP[[#This Row],[mp_ort]],tab_ORT[],2,FALSE),"")</f>
        <v/>
      </c>
      <c r="T336" s="158">
        <f>COUNTIFS($S$3:$S336,$S336,$S$3:$S336,"&gt;0")</f>
        <v>0</v>
      </c>
      <c r="U336" s="159">
        <f>COUNTIFS(tab_MP[ID_ort],tab_MP[[#This Row],[ID_ort]],tab_MP[ID_ort],"&gt;0")</f>
        <v>0</v>
      </c>
    </row>
    <row r="337" spans="1:21" ht="64.2" hidden="1" customHeight="1" x14ac:dyDescent="0.3">
      <c r="A337" s="90">
        <f t="shared" si="6"/>
        <v>335</v>
      </c>
      <c r="B337" s="201"/>
      <c r="C337" s="202"/>
      <c r="D337" s="202"/>
      <c r="E337" s="202"/>
      <c r="F337" s="203"/>
      <c r="G337" s="180"/>
      <c r="H337" s="208"/>
      <c r="I337" s="209"/>
      <c r="J337" s="103"/>
      <c r="K337" s="104" t="str">
        <f>IF(tab_MP[[#This Row],[prf_mp_janein]]="ja",tab_MP[[#This Row],[mp_zuw]],IF(tab_MP[[#This Row],[prf_mp_janein]]="nein",0,IF(tab_MP[[#This Row],[prf_mp_janein]]="teilweise",-1,"")))</f>
        <v/>
      </c>
      <c r="L337" s="110"/>
      <c r="M337" s="109" t="b">
        <f>AND(OR(tab_MP[[#This Row],[mp_zuw]]="",AND(tab_MP[[#This Row],[mp_zuw]]&lt;&gt;"",tab_MP[[#This Row],[prf_mp_janein]]&lt;&gt;"")),tab_MP[[#This Row],[prf_mp_ges]]&lt;&gt;-1)</f>
        <v>1</v>
      </c>
      <c r="N337" s="170" t="str">
        <f>IFERROR(VLOOKUP(tab_MP[[#This Row],[mp_gegenstand]],tab_GEGENSTAND[],4,FALSE),"")</f>
        <v/>
      </c>
      <c r="O337" s="171" t="str">
        <f>IF(tab_MP[[#This Row],[ID_geg]]=1,"tab_System[Kategorie]",IF(tab_MP[[#This Row],[ID_geg]]=2,"tab_Werkzeug[Kategorie]",IF(tab_MP[[#This Row],[ID_geg]]=3,"tab_Dienst[Kategorie]",IF(tab_MP[[#This Row],[ID_geg]]=4,"tab_WuP[Kategorie]",""))))</f>
        <v/>
      </c>
      <c r="P33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7" s="171" t="str">
        <f>IF(AND(tab_MP[[#This Row],[ID_geg]]=1,tab_MP[[#This Row],[ID_kat]]=1),"tab_Serverkomponenten[Subkategorie]",IF(AND(tab_MP[[#This Row],[ID_geg]]=1,tab_MP[[#This Row],[ID_kat]]=4),"tab_Projektraum[Subkategorie]",""))</f>
        <v/>
      </c>
      <c r="R337" s="171" t="str">
        <f>IFERROR(IF(AND(tab_MP[[#This Row],[ID_geg]]=1,tab_MP[[#This Row],[ID_kat]]=1),VLOOKUP(tab_MP[[#This Row],[mp_subkategorie]],tab_Serverkomponenten[],2,FALSE),IF(AND(tab_MP[[#This Row],[ID_geg]]=1,tab_MP[[#This Row],[ID_kat]]=4),VLOOKUP(tab_MP[[#This Row],[mp_subkategorie]],tab_Projektraum[],2,FALSE),"")),0)</f>
        <v/>
      </c>
      <c r="S337" s="158" t="str">
        <f>IFERROR(VLOOKUP(tab_MP[[#This Row],[mp_ort]],tab_ORT[],2,FALSE),"")</f>
        <v/>
      </c>
      <c r="T337" s="158">
        <f>COUNTIFS($S$3:$S337,$S337,$S$3:$S337,"&gt;0")</f>
        <v>0</v>
      </c>
      <c r="U337" s="159">
        <f>COUNTIFS(tab_MP[ID_ort],tab_MP[[#This Row],[ID_ort]],tab_MP[ID_ort],"&gt;0")</f>
        <v>0</v>
      </c>
    </row>
    <row r="338" spans="1:21" ht="64.2" hidden="1" customHeight="1" x14ac:dyDescent="0.3">
      <c r="A338" s="90">
        <f t="shared" si="6"/>
        <v>336</v>
      </c>
      <c r="B338" s="201"/>
      <c r="C338" s="202"/>
      <c r="D338" s="202"/>
      <c r="E338" s="202"/>
      <c r="F338" s="203"/>
      <c r="G338" s="180"/>
      <c r="H338" s="208"/>
      <c r="I338" s="209"/>
      <c r="J338" s="106"/>
      <c r="K338" s="107" t="str">
        <f>IF(tab_MP[[#This Row],[prf_mp_janein]]="ja",tab_MP[[#This Row],[mp_zuw]],IF(tab_MP[[#This Row],[prf_mp_janein]]="nein",0,IF(tab_MP[[#This Row],[prf_mp_janein]]="teilweise",-1,"")))</f>
        <v/>
      </c>
      <c r="L338" s="110"/>
      <c r="M338" s="108" t="b">
        <f>AND(OR(tab_MP[[#This Row],[mp_zuw]]="",AND(tab_MP[[#This Row],[mp_zuw]]&lt;&gt;"",tab_MP[[#This Row],[prf_mp_janein]]&lt;&gt;"")),tab_MP[[#This Row],[prf_mp_ges]]&lt;&gt;-1)</f>
        <v>1</v>
      </c>
      <c r="N338" s="170" t="str">
        <f>IFERROR(VLOOKUP(tab_MP[[#This Row],[mp_gegenstand]],tab_GEGENSTAND[],4,FALSE),"")</f>
        <v/>
      </c>
      <c r="O338" s="171" t="str">
        <f>IF(tab_MP[[#This Row],[ID_geg]]=1,"tab_System[Kategorie]",IF(tab_MP[[#This Row],[ID_geg]]=2,"tab_Werkzeug[Kategorie]",IF(tab_MP[[#This Row],[ID_geg]]=3,"tab_Dienst[Kategorie]",IF(tab_MP[[#This Row],[ID_geg]]=4,"tab_WuP[Kategorie]",""))))</f>
        <v/>
      </c>
      <c r="P33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8" s="171" t="str">
        <f>IF(AND(tab_MP[[#This Row],[ID_geg]]=1,tab_MP[[#This Row],[ID_kat]]=1),"tab_Serverkomponenten[Subkategorie]",IF(AND(tab_MP[[#This Row],[ID_geg]]=1,tab_MP[[#This Row],[ID_kat]]=4),"tab_Projektraum[Subkategorie]",""))</f>
        <v/>
      </c>
      <c r="R338" s="171" t="str">
        <f>IFERROR(IF(AND(tab_MP[[#This Row],[ID_geg]]=1,tab_MP[[#This Row],[ID_kat]]=1),VLOOKUP(tab_MP[[#This Row],[mp_subkategorie]],tab_Serverkomponenten[],2,FALSE),IF(AND(tab_MP[[#This Row],[ID_geg]]=1,tab_MP[[#This Row],[ID_kat]]=4),VLOOKUP(tab_MP[[#This Row],[mp_subkategorie]],tab_Projektraum[],2,FALSE),"")),0)</f>
        <v/>
      </c>
      <c r="S338" s="158" t="str">
        <f>IFERROR(VLOOKUP(tab_MP[[#This Row],[mp_ort]],tab_ORT[],2,FALSE),"")</f>
        <v/>
      </c>
      <c r="T338" s="158">
        <f>COUNTIFS($S$3:$S338,$S338,$S$3:$S338,"&gt;0")</f>
        <v>0</v>
      </c>
      <c r="U338" s="159">
        <f>COUNTIFS(tab_MP[ID_ort],tab_MP[[#This Row],[ID_ort]],tab_MP[ID_ort],"&gt;0")</f>
        <v>0</v>
      </c>
    </row>
    <row r="339" spans="1:21" ht="64.2" hidden="1" customHeight="1" x14ac:dyDescent="0.3">
      <c r="A339" s="90">
        <f t="shared" si="6"/>
        <v>337</v>
      </c>
      <c r="B339" s="201"/>
      <c r="C339" s="202"/>
      <c r="D339" s="202"/>
      <c r="E339" s="202"/>
      <c r="F339" s="203"/>
      <c r="G339" s="180"/>
      <c r="H339" s="208"/>
      <c r="I339" s="209"/>
      <c r="J339" s="103"/>
      <c r="K339" s="104" t="str">
        <f>IF(tab_MP[[#This Row],[prf_mp_janein]]="ja",tab_MP[[#This Row],[mp_zuw]],IF(tab_MP[[#This Row],[prf_mp_janein]]="nein",0,IF(tab_MP[[#This Row],[prf_mp_janein]]="teilweise",-1,"")))</f>
        <v/>
      </c>
      <c r="L339" s="110"/>
      <c r="M339" s="109" t="b">
        <f>AND(OR(tab_MP[[#This Row],[mp_zuw]]="",AND(tab_MP[[#This Row],[mp_zuw]]&lt;&gt;"",tab_MP[[#This Row],[prf_mp_janein]]&lt;&gt;"")),tab_MP[[#This Row],[prf_mp_ges]]&lt;&gt;-1)</f>
        <v>1</v>
      </c>
      <c r="N339" s="170" t="str">
        <f>IFERROR(VLOOKUP(tab_MP[[#This Row],[mp_gegenstand]],tab_GEGENSTAND[],4,FALSE),"")</f>
        <v/>
      </c>
      <c r="O339" s="171" t="str">
        <f>IF(tab_MP[[#This Row],[ID_geg]]=1,"tab_System[Kategorie]",IF(tab_MP[[#This Row],[ID_geg]]=2,"tab_Werkzeug[Kategorie]",IF(tab_MP[[#This Row],[ID_geg]]=3,"tab_Dienst[Kategorie]",IF(tab_MP[[#This Row],[ID_geg]]=4,"tab_WuP[Kategorie]",""))))</f>
        <v/>
      </c>
      <c r="P33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39" s="171" t="str">
        <f>IF(AND(tab_MP[[#This Row],[ID_geg]]=1,tab_MP[[#This Row],[ID_kat]]=1),"tab_Serverkomponenten[Subkategorie]",IF(AND(tab_MP[[#This Row],[ID_geg]]=1,tab_MP[[#This Row],[ID_kat]]=4),"tab_Projektraum[Subkategorie]",""))</f>
        <v/>
      </c>
      <c r="R339" s="171" t="str">
        <f>IFERROR(IF(AND(tab_MP[[#This Row],[ID_geg]]=1,tab_MP[[#This Row],[ID_kat]]=1),VLOOKUP(tab_MP[[#This Row],[mp_subkategorie]],tab_Serverkomponenten[],2,FALSE),IF(AND(tab_MP[[#This Row],[ID_geg]]=1,tab_MP[[#This Row],[ID_kat]]=4),VLOOKUP(tab_MP[[#This Row],[mp_subkategorie]],tab_Projektraum[],2,FALSE),"")),0)</f>
        <v/>
      </c>
      <c r="S339" s="158" t="str">
        <f>IFERROR(VLOOKUP(tab_MP[[#This Row],[mp_ort]],tab_ORT[],2,FALSE),"")</f>
        <v/>
      </c>
      <c r="T339" s="158">
        <f>COUNTIFS($S$3:$S339,$S339,$S$3:$S339,"&gt;0")</f>
        <v>0</v>
      </c>
      <c r="U339" s="159">
        <f>COUNTIFS(tab_MP[ID_ort],tab_MP[[#This Row],[ID_ort]],tab_MP[ID_ort],"&gt;0")</f>
        <v>0</v>
      </c>
    </row>
    <row r="340" spans="1:21" ht="64.2" hidden="1" customHeight="1" x14ac:dyDescent="0.3">
      <c r="A340" s="90">
        <f t="shared" si="6"/>
        <v>338</v>
      </c>
      <c r="B340" s="201"/>
      <c r="C340" s="202"/>
      <c r="D340" s="202"/>
      <c r="E340" s="202"/>
      <c r="F340" s="203"/>
      <c r="G340" s="180"/>
      <c r="H340" s="208"/>
      <c r="I340" s="209"/>
      <c r="J340" s="106"/>
      <c r="K340" s="107" t="str">
        <f>IF(tab_MP[[#This Row],[prf_mp_janein]]="ja",tab_MP[[#This Row],[mp_zuw]],IF(tab_MP[[#This Row],[prf_mp_janein]]="nein",0,IF(tab_MP[[#This Row],[prf_mp_janein]]="teilweise",-1,"")))</f>
        <v/>
      </c>
      <c r="L340" s="110"/>
      <c r="M340" s="108" t="b">
        <f>AND(OR(tab_MP[[#This Row],[mp_zuw]]="",AND(tab_MP[[#This Row],[mp_zuw]]&lt;&gt;"",tab_MP[[#This Row],[prf_mp_janein]]&lt;&gt;"")),tab_MP[[#This Row],[prf_mp_ges]]&lt;&gt;-1)</f>
        <v>1</v>
      </c>
      <c r="N340" s="170" t="str">
        <f>IFERROR(VLOOKUP(tab_MP[[#This Row],[mp_gegenstand]],tab_GEGENSTAND[],4,FALSE),"")</f>
        <v/>
      </c>
      <c r="O340" s="171" t="str">
        <f>IF(tab_MP[[#This Row],[ID_geg]]=1,"tab_System[Kategorie]",IF(tab_MP[[#This Row],[ID_geg]]=2,"tab_Werkzeug[Kategorie]",IF(tab_MP[[#This Row],[ID_geg]]=3,"tab_Dienst[Kategorie]",IF(tab_MP[[#This Row],[ID_geg]]=4,"tab_WuP[Kategorie]",""))))</f>
        <v/>
      </c>
      <c r="P34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0" s="171" t="str">
        <f>IF(AND(tab_MP[[#This Row],[ID_geg]]=1,tab_MP[[#This Row],[ID_kat]]=1),"tab_Serverkomponenten[Subkategorie]",IF(AND(tab_MP[[#This Row],[ID_geg]]=1,tab_MP[[#This Row],[ID_kat]]=4),"tab_Projektraum[Subkategorie]",""))</f>
        <v/>
      </c>
      <c r="R340" s="171" t="str">
        <f>IFERROR(IF(AND(tab_MP[[#This Row],[ID_geg]]=1,tab_MP[[#This Row],[ID_kat]]=1),VLOOKUP(tab_MP[[#This Row],[mp_subkategorie]],tab_Serverkomponenten[],2,FALSE),IF(AND(tab_MP[[#This Row],[ID_geg]]=1,tab_MP[[#This Row],[ID_kat]]=4),VLOOKUP(tab_MP[[#This Row],[mp_subkategorie]],tab_Projektraum[],2,FALSE),"")),0)</f>
        <v/>
      </c>
      <c r="S340" s="158" t="str">
        <f>IFERROR(VLOOKUP(tab_MP[[#This Row],[mp_ort]],tab_ORT[],2,FALSE),"")</f>
        <v/>
      </c>
      <c r="T340" s="158">
        <f>COUNTIFS($S$3:$S340,$S340,$S$3:$S340,"&gt;0")</f>
        <v>0</v>
      </c>
      <c r="U340" s="159">
        <f>COUNTIFS(tab_MP[ID_ort],tab_MP[[#This Row],[ID_ort]],tab_MP[ID_ort],"&gt;0")</f>
        <v>0</v>
      </c>
    </row>
    <row r="341" spans="1:21" ht="64.2" hidden="1" customHeight="1" x14ac:dyDescent="0.3">
      <c r="A341" s="90">
        <f t="shared" si="6"/>
        <v>339</v>
      </c>
      <c r="B341" s="201"/>
      <c r="C341" s="202"/>
      <c r="D341" s="202"/>
      <c r="E341" s="202"/>
      <c r="F341" s="203"/>
      <c r="G341" s="180"/>
      <c r="H341" s="208"/>
      <c r="I341" s="209"/>
      <c r="J341" s="103"/>
      <c r="K341" s="104" t="str">
        <f>IF(tab_MP[[#This Row],[prf_mp_janein]]="ja",tab_MP[[#This Row],[mp_zuw]],IF(tab_MP[[#This Row],[prf_mp_janein]]="nein",0,IF(tab_MP[[#This Row],[prf_mp_janein]]="teilweise",-1,"")))</f>
        <v/>
      </c>
      <c r="L341" s="110"/>
      <c r="M341" s="109" t="b">
        <f>AND(OR(tab_MP[[#This Row],[mp_zuw]]="",AND(tab_MP[[#This Row],[mp_zuw]]&lt;&gt;"",tab_MP[[#This Row],[prf_mp_janein]]&lt;&gt;"")),tab_MP[[#This Row],[prf_mp_ges]]&lt;&gt;-1)</f>
        <v>1</v>
      </c>
      <c r="N341" s="170" t="str">
        <f>IFERROR(VLOOKUP(tab_MP[[#This Row],[mp_gegenstand]],tab_GEGENSTAND[],4,FALSE),"")</f>
        <v/>
      </c>
      <c r="O341" s="171" t="str">
        <f>IF(tab_MP[[#This Row],[ID_geg]]=1,"tab_System[Kategorie]",IF(tab_MP[[#This Row],[ID_geg]]=2,"tab_Werkzeug[Kategorie]",IF(tab_MP[[#This Row],[ID_geg]]=3,"tab_Dienst[Kategorie]",IF(tab_MP[[#This Row],[ID_geg]]=4,"tab_WuP[Kategorie]",""))))</f>
        <v/>
      </c>
      <c r="P34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1" s="171" t="str">
        <f>IF(AND(tab_MP[[#This Row],[ID_geg]]=1,tab_MP[[#This Row],[ID_kat]]=1),"tab_Serverkomponenten[Subkategorie]",IF(AND(tab_MP[[#This Row],[ID_geg]]=1,tab_MP[[#This Row],[ID_kat]]=4),"tab_Projektraum[Subkategorie]",""))</f>
        <v/>
      </c>
      <c r="R341" s="171" t="str">
        <f>IFERROR(IF(AND(tab_MP[[#This Row],[ID_geg]]=1,tab_MP[[#This Row],[ID_kat]]=1),VLOOKUP(tab_MP[[#This Row],[mp_subkategorie]],tab_Serverkomponenten[],2,FALSE),IF(AND(tab_MP[[#This Row],[ID_geg]]=1,tab_MP[[#This Row],[ID_kat]]=4),VLOOKUP(tab_MP[[#This Row],[mp_subkategorie]],tab_Projektraum[],2,FALSE),"")),0)</f>
        <v/>
      </c>
      <c r="S341" s="158" t="str">
        <f>IFERROR(VLOOKUP(tab_MP[[#This Row],[mp_ort]],tab_ORT[],2,FALSE),"")</f>
        <v/>
      </c>
      <c r="T341" s="158">
        <f>COUNTIFS($S$3:$S341,$S341,$S$3:$S341,"&gt;0")</f>
        <v>0</v>
      </c>
      <c r="U341" s="159">
        <f>COUNTIFS(tab_MP[ID_ort],tab_MP[[#This Row],[ID_ort]],tab_MP[ID_ort],"&gt;0")</f>
        <v>0</v>
      </c>
    </row>
    <row r="342" spans="1:21" ht="64.2" hidden="1" customHeight="1" x14ac:dyDescent="0.3">
      <c r="A342" s="90">
        <f t="shared" si="6"/>
        <v>340</v>
      </c>
      <c r="B342" s="201"/>
      <c r="C342" s="202"/>
      <c r="D342" s="202"/>
      <c r="E342" s="202"/>
      <c r="F342" s="203"/>
      <c r="G342" s="180"/>
      <c r="H342" s="208"/>
      <c r="I342" s="209"/>
      <c r="J342" s="106"/>
      <c r="K342" s="107" t="str">
        <f>IF(tab_MP[[#This Row],[prf_mp_janein]]="ja",tab_MP[[#This Row],[mp_zuw]],IF(tab_MP[[#This Row],[prf_mp_janein]]="nein",0,IF(tab_MP[[#This Row],[prf_mp_janein]]="teilweise",-1,"")))</f>
        <v/>
      </c>
      <c r="L342" s="110"/>
      <c r="M342" s="108" t="b">
        <f>AND(OR(tab_MP[[#This Row],[mp_zuw]]="",AND(tab_MP[[#This Row],[mp_zuw]]&lt;&gt;"",tab_MP[[#This Row],[prf_mp_janein]]&lt;&gt;"")),tab_MP[[#This Row],[prf_mp_ges]]&lt;&gt;-1)</f>
        <v>1</v>
      </c>
      <c r="N342" s="170" t="str">
        <f>IFERROR(VLOOKUP(tab_MP[[#This Row],[mp_gegenstand]],tab_GEGENSTAND[],4,FALSE),"")</f>
        <v/>
      </c>
      <c r="O342" s="171" t="str">
        <f>IF(tab_MP[[#This Row],[ID_geg]]=1,"tab_System[Kategorie]",IF(tab_MP[[#This Row],[ID_geg]]=2,"tab_Werkzeug[Kategorie]",IF(tab_MP[[#This Row],[ID_geg]]=3,"tab_Dienst[Kategorie]",IF(tab_MP[[#This Row],[ID_geg]]=4,"tab_WuP[Kategorie]",""))))</f>
        <v/>
      </c>
      <c r="P34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2" s="171" t="str">
        <f>IF(AND(tab_MP[[#This Row],[ID_geg]]=1,tab_MP[[#This Row],[ID_kat]]=1),"tab_Serverkomponenten[Subkategorie]",IF(AND(tab_MP[[#This Row],[ID_geg]]=1,tab_MP[[#This Row],[ID_kat]]=4),"tab_Projektraum[Subkategorie]",""))</f>
        <v/>
      </c>
      <c r="R342" s="171" t="str">
        <f>IFERROR(IF(AND(tab_MP[[#This Row],[ID_geg]]=1,tab_MP[[#This Row],[ID_kat]]=1),VLOOKUP(tab_MP[[#This Row],[mp_subkategorie]],tab_Serverkomponenten[],2,FALSE),IF(AND(tab_MP[[#This Row],[ID_geg]]=1,tab_MP[[#This Row],[ID_kat]]=4),VLOOKUP(tab_MP[[#This Row],[mp_subkategorie]],tab_Projektraum[],2,FALSE),"")),0)</f>
        <v/>
      </c>
      <c r="S342" s="158" t="str">
        <f>IFERROR(VLOOKUP(tab_MP[[#This Row],[mp_ort]],tab_ORT[],2,FALSE),"")</f>
        <v/>
      </c>
      <c r="T342" s="158">
        <f>COUNTIFS($S$3:$S342,$S342,$S$3:$S342,"&gt;0")</f>
        <v>0</v>
      </c>
      <c r="U342" s="159">
        <f>COUNTIFS(tab_MP[ID_ort],tab_MP[[#This Row],[ID_ort]],tab_MP[ID_ort],"&gt;0")</f>
        <v>0</v>
      </c>
    </row>
    <row r="343" spans="1:21" ht="64.2" hidden="1" customHeight="1" x14ac:dyDescent="0.3">
      <c r="A343" s="90">
        <f t="shared" si="6"/>
        <v>341</v>
      </c>
      <c r="B343" s="201"/>
      <c r="C343" s="202"/>
      <c r="D343" s="202"/>
      <c r="E343" s="202"/>
      <c r="F343" s="203"/>
      <c r="G343" s="180"/>
      <c r="H343" s="208"/>
      <c r="I343" s="209"/>
      <c r="J343" s="103"/>
      <c r="K343" s="104" t="str">
        <f>IF(tab_MP[[#This Row],[prf_mp_janein]]="ja",tab_MP[[#This Row],[mp_zuw]],IF(tab_MP[[#This Row],[prf_mp_janein]]="nein",0,IF(tab_MP[[#This Row],[prf_mp_janein]]="teilweise",-1,"")))</f>
        <v/>
      </c>
      <c r="L343" s="110"/>
      <c r="M343" s="109" t="b">
        <f>AND(OR(tab_MP[[#This Row],[mp_zuw]]="",AND(tab_MP[[#This Row],[mp_zuw]]&lt;&gt;"",tab_MP[[#This Row],[prf_mp_janein]]&lt;&gt;"")),tab_MP[[#This Row],[prf_mp_ges]]&lt;&gt;-1)</f>
        <v>1</v>
      </c>
      <c r="N343" s="170" t="str">
        <f>IFERROR(VLOOKUP(tab_MP[[#This Row],[mp_gegenstand]],tab_GEGENSTAND[],4,FALSE),"")</f>
        <v/>
      </c>
      <c r="O343" s="171" t="str">
        <f>IF(tab_MP[[#This Row],[ID_geg]]=1,"tab_System[Kategorie]",IF(tab_MP[[#This Row],[ID_geg]]=2,"tab_Werkzeug[Kategorie]",IF(tab_MP[[#This Row],[ID_geg]]=3,"tab_Dienst[Kategorie]",IF(tab_MP[[#This Row],[ID_geg]]=4,"tab_WuP[Kategorie]",""))))</f>
        <v/>
      </c>
      <c r="P34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3" s="171" t="str">
        <f>IF(AND(tab_MP[[#This Row],[ID_geg]]=1,tab_MP[[#This Row],[ID_kat]]=1),"tab_Serverkomponenten[Subkategorie]",IF(AND(tab_MP[[#This Row],[ID_geg]]=1,tab_MP[[#This Row],[ID_kat]]=4),"tab_Projektraum[Subkategorie]",""))</f>
        <v/>
      </c>
      <c r="R343" s="171" t="str">
        <f>IFERROR(IF(AND(tab_MP[[#This Row],[ID_geg]]=1,tab_MP[[#This Row],[ID_kat]]=1),VLOOKUP(tab_MP[[#This Row],[mp_subkategorie]],tab_Serverkomponenten[],2,FALSE),IF(AND(tab_MP[[#This Row],[ID_geg]]=1,tab_MP[[#This Row],[ID_kat]]=4),VLOOKUP(tab_MP[[#This Row],[mp_subkategorie]],tab_Projektraum[],2,FALSE),"")),0)</f>
        <v/>
      </c>
      <c r="S343" s="158" t="str">
        <f>IFERROR(VLOOKUP(tab_MP[[#This Row],[mp_ort]],tab_ORT[],2,FALSE),"")</f>
        <v/>
      </c>
      <c r="T343" s="158">
        <f>COUNTIFS($S$3:$S343,$S343,$S$3:$S343,"&gt;0")</f>
        <v>0</v>
      </c>
      <c r="U343" s="159">
        <f>COUNTIFS(tab_MP[ID_ort],tab_MP[[#This Row],[ID_ort]],tab_MP[ID_ort],"&gt;0")</f>
        <v>0</v>
      </c>
    </row>
    <row r="344" spans="1:21" ht="64.2" hidden="1" customHeight="1" x14ac:dyDescent="0.3">
      <c r="A344" s="90">
        <f t="shared" si="6"/>
        <v>342</v>
      </c>
      <c r="B344" s="201"/>
      <c r="C344" s="202"/>
      <c r="D344" s="202"/>
      <c r="E344" s="202"/>
      <c r="F344" s="203"/>
      <c r="G344" s="180"/>
      <c r="H344" s="208"/>
      <c r="I344" s="209"/>
      <c r="J344" s="106"/>
      <c r="K344" s="107" t="str">
        <f>IF(tab_MP[[#This Row],[prf_mp_janein]]="ja",tab_MP[[#This Row],[mp_zuw]],IF(tab_MP[[#This Row],[prf_mp_janein]]="nein",0,IF(tab_MP[[#This Row],[prf_mp_janein]]="teilweise",-1,"")))</f>
        <v/>
      </c>
      <c r="L344" s="110"/>
      <c r="M344" s="108" t="b">
        <f>AND(OR(tab_MP[[#This Row],[mp_zuw]]="",AND(tab_MP[[#This Row],[mp_zuw]]&lt;&gt;"",tab_MP[[#This Row],[prf_mp_janein]]&lt;&gt;"")),tab_MP[[#This Row],[prf_mp_ges]]&lt;&gt;-1)</f>
        <v>1</v>
      </c>
      <c r="N344" s="170" t="str">
        <f>IFERROR(VLOOKUP(tab_MP[[#This Row],[mp_gegenstand]],tab_GEGENSTAND[],4,FALSE),"")</f>
        <v/>
      </c>
      <c r="O344" s="171" t="str">
        <f>IF(tab_MP[[#This Row],[ID_geg]]=1,"tab_System[Kategorie]",IF(tab_MP[[#This Row],[ID_geg]]=2,"tab_Werkzeug[Kategorie]",IF(tab_MP[[#This Row],[ID_geg]]=3,"tab_Dienst[Kategorie]",IF(tab_MP[[#This Row],[ID_geg]]=4,"tab_WuP[Kategorie]",""))))</f>
        <v/>
      </c>
      <c r="P34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4" s="171" t="str">
        <f>IF(AND(tab_MP[[#This Row],[ID_geg]]=1,tab_MP[[#This Row],[ID_kat]]=1),"tab_Serverkomponenten[Subkategorie]",IF(AND(tab_MP[[#This Row],[ID_geg]]=1,tab_MP[[#This Row],[ID_kat]]=4),"tab_Projektraum[Subkategorie]",""))</f>
        <v/>
      </c>
      <c r="R344" s="171" t="str">
        <f>IFERROR(IF(AND(tab_MP[[#This Row],[ID_geg]]=1,tab_MP[[#This Row],[ID_kat]]=1),VLOOKUP(tab_MP[[#This Row],[mp_subkategorie]],tab_Serverkomponenten[],2,FALSE),IF(AND(tab_MP[[#This Row],[ID_geg]]=1,tab_MP[[#This Row],[ID_kat]]=4),VLOOKUP(tab_MP[[#This Row],[mp_subkategorie]],tab_Projektraum[],2,FALSE),"")),0)</f>
        <v/>
      </c>
      <c r="S344" s="158" t="str">
        <f>IFERROR(VLOOKUP(tab_MP[[#This Row],[mp_ort]],tab_ORT[],2,FALSE),"")</f>
        <v/>
      </c>
      <c r="T344" s="158">
        <f>COUNTIFS($S$3:$S344,$S344,$S$3:$S344,"&gt;0")</f>
        <v>0</v>
      </c>
      <c r="U344" s="159">
        <f>COUNTIFS(tab_MP[ID_ort],tab_MP[[#This Row],[ID_ort]],tab_MP[ID_ort],"&gt;0")</f>
        <v>0</v>
      </c>
    </row>
    <row r="345" spans="1:21" ht="64.2" hidden="1" customHeight="1" x14ac:dyDescent="0.3">
      <c r="A345" s="90">
        <f t="shared" si="6"/>
        <v>343</v>
      </c>
      <c r="B345" s="201"/>
      <c r="C345" s="202"/>
      <c r="D345" s="202"/>
      <c r="E345" s="202"/>
      <c r="F345" s="203"/>
      <c r="G345" s="180"/>
      <c r="H345" s="208"/>
      <c r="I345" s="209"/>
      <c r="J345" s="103"/>
      <c r="K345" s="104" t="str">
        <f>IF(tab_MP[[#This Row],[prf_mp_janein]]="ja",tab_MP[[#This Row],[mp_zuw]],IF(tab_MP[[#This Row],[prf_mp_janein]]="nein",0,IF(tab_MP[[#This Row],[prf_mp_janein]]="teilweise",-1,"")))</f>
        <v/>
      </c>
      <c r="L345" s="110"/>
      <c r="M345" s="109" t="b">
        <f>AND(OR(tab_MP[[#This Row],[mp_zuw]]="",AND(tab_MP[[#This Row],[mp_zuw]]&lt;&gt;"",tab_MP[[#This Row],[prf_mp_janein]]&lt;&gt;"")),tab_MP[[#This Row],[prf_mp_ges]]&lt;&gt;-1)</f>
        <v>1</v>
      </c>
      <c r="N345" s="170" t="str">
        <f>IFERROR(VLOOKUP(tab_MP[[#This Row],[mp_gegenstand]],tab_GEGENSTAND[],4,FALSE),"")</f>
        <v/>
      </c>
      <c r="O345" s="171" t="str">
        <f>IF(tab_MP[[#This Row],[ID_geg]]=1,"tab_System[Kategorie]",IF(tab_MP[[#This Row],[ID_geg]]=2,"tab_Werkzeug[Kategorie]",IF(tab_MP[[#This Row],[ID_geg]]=3,"tab_Dienst[Kategorie]",IF(tab_MP[[#This Row],[ID_geg]]=4,"tab_WuP[Kategorie]",""))))</f>
        <v/>
      </c>
      <c r="P34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5" s="171" t="str">
        <f>IF(AND(tab_MP[[#This Row],[ID_geg]]=1,tab_MP[[#This Row],[ID_kat]]=1),"tab_Serverkomponenten[Subkategorie]",IF(AND(tab_MP[[#This Row],[ID_geg]]=1,tab_MP[[#This Row],[ID_kat]]=4),"tab_Projektraum[Subkategorie]",""))</f>
        <v/>
      </c>
      <c r="R345" s="171" t="str">
        <f>IFERROR(IF(AND(tab_MP[[#This Row],[ID_geg]]=1,tab_MP[[#This Row],[ID_kat]]=1),VLOOKUP(tab_MP[[#This Row],[mp_subkategorie]],tab_Serverkomponenten[],2,FALSE),IF(AND(tab_MP[[#This Row],[ID_geg]]=1,tab_MP[[#This Row],[ID_kat]]=4),VLOOKUP(tab_MP[[#This Row],[mp_subkategorie]],tab_Projektraum[],2,FALSE),"")),0)</f>
        <v/>
      </c>
      <c r="S345" s="158" t="str">
        <f>IFERROR(VLOOKUP(tab_MP[[#This Row],[mp_ort]],tab_ORT[],2,FALSE),"")</f>
        <v/>
      </c>
      <c r="T345" s="158">
        <f>COUNTIFS($S$3:$S345,$S345,$S$3:$S345,"&gt;0")</f>
        <v>0</v>
      </c>
      <c r="U345" s="159">
        <f>COUNTIFS(tab_MP[ID_ort],tab_MP[[#This Row],[ID_ort]],tab_MP[ID_ort],"&gt;0")</f>
        <v>0</v>
      </c>
    </row>
    <row r="346" spans="1:21" ht="64.2" hidden="1" customHeight="1" x14ac:dyDescent="0.3">
      <c r="A346" s="90">
        <f t="shared" si="6"/>
        <v>344</v>
      </c>
      <c r="B346" s="201"/>
      <c r="C346" s="202"/>
      <c r="D346" s="202"/>
      <c r="E346" s="202"/>
      <c r="F346" s="203"/>
      <c r="G346" s="180"/>
      <c r="H346" s="208"/>
      <c r="I346" s="209"/>
      <c r="J346" s="106"/>
      <c r="K346" s="107" t="str">
        <f>IF(tab_MP[[#This Row],[prf_mp_janein]]="ja",tab_MP[[#This Row],[mp_zuw]],IF(tab_MP[[#This Row],[prf_mp_janein]]="nein",0,IF(tab_MP[[#This Row],[prf_mp_janein]]="teilweise",-1,"")))</f>
        <v/>
      </c>
      <c r="L346" s="110"/>
      <c r="M346" s="108" t="b">
        <f>AND(OR(tab_MP[[#This Row],[mp_zuw]]="",AND(tab_MP[[#This Row],[mp_zuw]]&lt;&gt;"",tab_MP[[#This Row],[prf_mp_janein]]&lt;&gt;"")),tab_MP[[#This Row],[prf_mp_ges]]&lt;&gt;-1)</f>
        <v>1</v>
      </c>
      <c r="N346" s="170" t="str">
        <f>IFERROR(VLOOKUP(tab_MP[[#This Row],[mp_gegenstand]],tab_GEGENSTAND[],4,FALSE),"")</f>
        <v/>
      </c>
      <c r="O346" s="171" t="str">
        <f>IF(tab_MP[[#This Row],[ID_geg]]=1,"tab_System[Kategorie]",IF(tab_MP[[#This Row],[ID_geg]]=2,"tab_Werkzeug[Kategorie]",IF(tab_MP[[#This Row],[ID_geg]]=3,"tab_Dienst[Kategorie]",IF(tab_MP[[#This Row],[ID_geg]]=4,"tab_WuP[Kategorie]",""))))</f>
        <v/>
      </c>
      <c r="P34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6" s="171" t="str">
        <f>IF(AND(tab_MP[[#This Row],[ID_geg]]=1,tab_MP[[#This Row],[ID_kat]]=1),"tab_Serverkomponenten[Subkategorie]",IF(AND(tab_MP[[#This Row],[ID_geg]]=1,tab_MP[[#This Row],[ID_kat]]=4),"tab_Projektraum[Subkategorie]",""))</f>
        <v/>
      </c>
      <c r="R346" s="171" t="str">
        <f>IFERROR(IF(AND(tab_MP[[#This Row],[ID_geg]]=1,tab_MP[[#This Row],[ID_kat]]=1),VLOOKUP(tab_MP[[#This Row],[mp_subkategorie]],tab_Serverkomponenten[],2,FALSE),IF(AND(tab_MP[[#This Row],[ID_geg]]=1,tab_MP[[#This Row],[ID_kat]]=4),VLOOKUP(tab_MP[[#This Row],[mp_subkategorie]],tab_Projektraum[],2,FALSE),"")),0)</f>
        <v/>
      </c>
      <c r="S346" s="158" t="str">
        <f>IFERROR(VLOOKUP(tab_MP[[#This Row],[mp_ort]],tab_ORT[],2,FALSE),"")</f>
        <v/>
      </c>
      <c r="T346" s="158">
        <f>COUNTIFS($S$3:$S346,$S346,$S$3:$S346,"&gt;0")</f>
        <v>0</v>
      </c>
      <c r="U346" s="159">
        <f>COUNTIFS(tab_MP[ID_ort],tab_MP[[#This Row],[ID_ort]],tab_MP[ID_ort],"&gt;0")</f>
        <v>0</v>
      </c>
    </row>
    <row r="347" spans="1:21" ht="64.2" hidden="1" customHeight="1" x14ac:dyDescent="0.3">
      <c r="A347" s="90">
        <f t="shared" si="6"/>
        <v>345</v>
      </c>
      <c r="B347" s="201"/>
      <c r="C347" s="202"/>
      <c r="D347" s="202"/>
      <c r="E347" s="202"/>
      <c r="F347" s="203"/>
      <c r="G347" s="180"/>
      <c r="H347" s="208"/>
      <c r="I347" s="209"/>
      <c r="J347" s="103"/>
      <c r="K347" s="104" t="str">
        <f>IF(tab_MP[[#This Row],[prf_mp_janein]]="ja",tab_MP[[#This Row],[mp_zuw]],IF(tab_MP[[#This Row],[prf_mp_janein]]="nein",0,IF(tab_MP[[#This Row],[prf_mp_janein]]="teilweise",-1,"")))</f>
        <v/>
      </c>
      <c r="L347" s="110"/>
      <c r="M347" s="109" t="b">
        <f>AND(OR(tab_MP[[#This Row],[mp_zuw]]="",AND(tab_MP[[#This Row],[mp_zuw]]&lt;&gt;"",tab_MP[[#This Row],[prf_mp_janein]]&lt;&gt;"")),tab_MP[[#This Row],[prf_mp_ges]]&lt;&gt;-1)</f>
        <v>1</v>
      </c>
      <c r="N347" s="170" t="str">
        <f>IFERROR(VLOOKUP(tab_MP[[#This Row],[mp_gegenstand]],tab_GEGENSTAND[],4,FALSE),"")</f>
        <v/>
      </c>
      <c r="O347" s="171" t="str">
        <f>IF(tab_MP[[#This Row],[ID_geg]]=1,"tab_System[Kategorie]",IF(tab_MP[[#This Row],[ID_geg]]=2,"tab_Werkzeug[Kategorie]",IF(tab_MP[[#This Row],[ID_geg]]=3,"tab_Dienst[Kategorie]",IF(tab_MP[[#This Row],[ID_geg]]=4,"tab_WuP[Kategorie]",""))))</f>
        <v/>
      </c>
      <c r="P34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7" s="171" t="str">
        <f>IF(AND(tab_MP[[#This Row],[ID_geg]]=1,tab_MP[[#This Row],[ID_kat]]=1),"tab_Serverkomponenten[Subkategorie]",IF(AND(tab_MP[[#This Row],[ID_geg]]=1,tab_MP[[#This Row],[ID_kat]]=4),"tab_Projektraum[Subkategorie]",""))</f>
        <v/>
      </c>
      <c r="R347" s="171" t="str">
        <f>IFERROR(IF(AND(tab_MP[[#This Row],[ID_geg]]=1,tab_MP[[#This Row],[ID_kat]]=1),VLOOKUP(tab_MP[[#This Row],[mp_subkategorie]],tab_Serverkomponenten[],2,FALSE),IF(AND(tab_MP[[#This Row],[ID_geg]]=1,tab_MP[[#This Row],[ID_kat]]=4),VLOOKUP(tab_MP[[#This Row],[mp_subkategorie]],tab_Projektraum[],2,FALSE),"")),0)</f>
        <v/>
      </c>
      <c r="S347" s="158" t="str">
        <f>IFERROR(VLOOKUP(tab_MP[[#This Row],[mp_ort]],tab_ORT[],2,FALSE),"")</f>
        <v/>
      </c>
      <c r="T347" s="158">
        <f>COUNTIFS($S$3:$S347,$S347,$S$3:$S347,"&gt;0")</f>
        <v>0</v>
      </c>
      <c r="U347" s="159">
        <f>COUNTIFS(tab_MP[ID_ort],tab_MP[[#This Row],[ID_ort]],tab_MP[ID_ort],"&gt;0")</f>
        <v>0</v>
      </c>
    </row>
    <row r="348" spans="1:21" ht="64.2" hidden="1" customHeight="1" x14ac:dyDescent="0.3">
      <c r="A348" s="90">
        <f t="shared" si="6"/>
        <v>346</v>
      </c>
      <c r="B348" s="201"/>
      <c r="C348" s="202"/>
      <c r="D348" s="202"/>
      <c r="E348" s="202"/>
      <c r="F348" s="203"/>
      <c r="G348" s="180"/>
      <c r="H348" s="208"/>
      <c r="I348" s="209"/>
      <c r="J348" s="106"/>
      <c r="K348" s="107" t="str">
        <f>IF(tab_MP[[#This Row],[prf_mp_janein]]="ja",tab_MP[[#This Row],[mp_zuw]],IF(tab_MP[[#This Row],[prf_mp_janein]]="nein",0,IF(tab_MP[[#This Row],[prf_mp_janein]]="teilweise",-1,"")))</f>
        <v/>
      </c>
      <c r="L348" s="110"/>
      <c r="M348" s="108" t="b">
        <f>AND(OR(tab_MP[[#This Row],[mp_zuw]]="",AND(tab_MP[[#This Row],[mp_zuw]]&lt;&gt;"",tab_MP[[#This Row],[prf_mp_janein]]&lt;&gt;"")),tab_MP[[#This Row],[prf_mp_ges]]&lt;&gt;-1)</f>
        <v>1</v>
      </c>
      <c r="N348" s="170" t="str">
        <f>IFERROR(VLOOKUP(tab_MP[[#This Row],[mp_gegenstand]],tab_GEGENSTAND[],4,FALSE),"")</f>
        <v/>
      </c>
      <c r="O348" s="171" t="str">
        <f>IF(tab_MP[[#This Row],[ID_geg]]=1,"tab_System[Kategorie]",IF(tab_MP[[#This Row],[ID_geg]]=2,"tab_Werkzeug[Kategorie]",IF(tab_MP[[#This Row],[ID_geg]]=3,"tab_Dienst[Kategorie]",IF(tab_MP[[#This Row],[ID_geg]]=4,"tab_WuP[Kategorie]",""))))</f>
        <v/>
      </c>
      <c r="P34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8" s="171" t="str">
        <f>IF(AND(tab_MP[[#This Row],[ID_geg]]=1,tab_MP[[#This Row],[ID_kat]]=1),"tab_Serverkomponenten[Subkategorie]",IF(AND(tab_MP[[#This Row],[ID_geg]]=1,tab_MP[[#This Row],[ID_kat]]=4),"tab_Projektraum[Subkategorie]",""))</f>
        <v/>
      </c>
      <c r="R348" s="171" t="str">
        <f>IFERROR(IF(AND(tab_MP[[#This Row],[ID_geg]]=1,tab_MP[[#This Row],[ID_kat]]=1),VLOOKUP(tab_MP[[#This Row],[mp_subkategorie]],tab_Serverkomponenten[],2,FALSE),IF(AND(tab_MP[[#This Row],[ID_geg]]=1,tab_MP[[#This Row],[ID_kat]]=4),VLOOKUP(tab_MP[[#This Row],[mp_subkategorie]],tab_Projektraum[],2,FALSE),"")),0)</f>
        <v/>
      </c>
      <c r="S348" s="158" t="str">
        <f>IFERROR(VLOOKUP(tab_MP[[#This Row],[mp_ort]],tab_ORT[],2,FALSE),"")</f>
        <v/>
      </c>
      <c r="T348" s="158">
        <f>COUNTIFS($S$3:$S348,$S348,$S$3:$S348,"&gt;0")</f>
        <v>0</v>
      </c>
      <c r="U348" s="159">
        <f>COUNTIFS(tab_MP[ID_ort],tab_MP[[#This Row],[ID_ort]],tab_MP[ID_ort],"&gt;0")</f>
        <v>0</v>
      </c>
    </row>
    <row r="349" spans="1:21" ht="64.2" hidden="1" customHeight="1" x14ac:dyDescent="0.3">
      <c r="A349" s="90">
        <f t="shared" si="6"/>
        <v>347</v>
      </c>
      <c r="B349" s="201"/>
      <c r="C349" s="202"/>
      <c r="D349" s="202"/>
      <c r="E349" s="202"/>
      <c r="F349" s="203"/>
      <c r="G349" s="180"/>
      <c r="H349" s="208"/>
      <c r="I349" s="209"/>
      <c r="J349" s="103"/>
      <c r="K349" s="104" t="str">
        <f>IF(tab_MP[[#This Row],[prf_mp_janein]]="ja",tab_MP[[#This Row],[mp_zuw]],IF(tab_MP[[#This Row],[prf_mp_janein]]="nein",0,IF(tab_MP[[#This Row],[prf_mp_janein]]="teilweise",-1,"")))</f>
        <v/>
      </c>
      <c r="L349" s="110"/>
      <c r="M349" s="109" t="b">
        <f>AND(OR(tab_MP[[#This Row],[mp_zuw]]="",AND(tab_MP[[#This Row],[mp_zuw]]&lt;&gt;"",tab_MP[[#This Row],[prf_mp_janein]]&lt;&gt;"")),tab_MP[[#This Row],[prf_mp_ges]]&lt;&gt;-1)</f>
        <v>1</v>
      </c>
      <c r="N349" s="170" t="str">
        <f>IFERROR(VLOOKUP(tab_MP[[#This Row],[mp_gegenstand]],tab_GEGENSTAND[],4,FALSE),"")</f>
        <v/>
      </c>
      <c r="O349" s="171" t="str">
        <f>IF(tab_MP[[#This Row],[ID_geg]]=1,"tab_System[Kategorie]",IF(tab_MP[[#This Row],[ID_geg]]=2,"tab_Werkzeug[Kategorie]",IF(tab_MP[[#This Row],[ID_geg]]=3,"tab_Dienst[Kategorie]",IF(tab_MP[[#This Row],[ID_geg]]=4,"tab_WuP[Kategorie]",""))))</f>
        <v/>
      </c>
      <c r="P34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49" s="171" t="str">
        <f>IF(AND(tab_MP[[#This Row],[ID_geg]]=1,tab_MP[[#This Row],[ID_kat]]=1),"tab_Serverkomponenten[Subkategorie]",IF(AND(tab_MP[[#This Row],[ID_geg]]=1,tab_MP[[#This Row],[ID_kat]]=4),"tab_Projektraum[Subkategorie]",""))</f>
        <v/>
      </c>
      <c r="R349" s="171" t="str">
        <f>IFERROR(IF(AND(tab_MP[[#This Row],[ID_geg]]=1,tab_MP[[#This Row],[ID_kat]]=1),VLOOKUP(tab_MP[[#This Row],[mp_subkategorie]],tab_Serverkomponenten[],2,FALSE),IF(AND(tab_MP[[#This Row],[ID_geg]]=1,tab_MP[[#This Row],[ID_kat]]=4),VLOOKUP(tab_MP[[#This Row],[mp_subkategorie]],tab_Projektraum[],2,FALSE),"")),0)</f>
        <v/>
      </c>
      <c r="S349" s="158" t="str">
        <f>IFERROR(VLOOKUP(tab_MP[[#This Row],[mp_ort]],tab_ORT[],2,FALSE),"")</f>
        <v/>
      </c>
      <c r="T349" s="158">
        <f>COUNTIFS($S$3:$S349,$S349,$S$3:$S349,"&gt;0")</f>
        <v>0</v>
      </c>
      <c r="U349" s="159">
        <f>COUNTIFS(tab_MP[ID_ort],tab_MP[[#This Row],[ID_ort]],tab_MP[ID_ort],"&gt;0")</f>
        <v>0</v>
      </c>
    </row>
    <row r="350" spans="1:21" ht="64.2" hidden="1" customHeight="1" x14ac:dyDescent="0.3">
      <c r="A350" s="90">
        <f t="shared" si="6"/>
        <v>348</v>
      </c>
      <c r="B350" s="201"/>
      <c r="C350" s="202"/>
      <c r="D350" s="202"/>
      <c r="E350" s="202"/>
      <c r="F350" s="203"/>
      <c r="G350" s="180"/>
      <c r="H350" s="208"/>
      <c r="I350" s="209"/>
      <c r="J350" s="106"/>
      <c r="K350" s="107" t="str">
        <f>IF(tab_MP[[#This Row],[prf_mp_janein]]="ja",tab_MP[[#This Row],[mp_zuw]],IF(tab_MP[[#This Row],[prf_mp_janein]]="nein",0,IF(tab_MP[[#This Row],[prf_mp_janein]]="teilweise",-1,"")))</f>
        <v/>
      </c>
      <c r="L350" s="110"/>
      <c r="M350" s="108" t="b">
        <f>AND(OR(tab_MP[[#This Row],[mp_zuw]]="",AND(tab_MP[[#This Row],[mp_zuw]]&lt;&gt;"",tab_MP[[#This Row],[prf_mp_janein]]&lt;&gt;"")),tab_MP[[#This Row],[prf_mp_ges]]&lt;&gt;-1)</f>
        <v>1</v>
      </c>
      <c r="N350" s="170" t="str">
        <f>IFERROR(VLOOKUP(tab_MP[[#This Row],[mp_gegenstand]],tab_GEGENSTAND[],4,FALSE),"")</f>
        <v/>
      </c>
      <c r="O350" s="171" t="str">
        <f>IF(tab_MP[[#This Row],[ID_geg]]=1,"tab_System[Kategorie]",IF(tab_MP[[#This Row],[ID_geg]]=2,"tab_Werkzeug[Kategorie]",IF(tab_MP[[#This Row],[ID_geg]]=3,"tab_Dienst[Kategorie]",IF(tab_MP[[#This Row],[ID_geg]]=4,"tab_WuP[Kategorie]",""))))</f>
        <v/>
      </c>
      <c r="P35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0" s="171" t="str">
        <f>IF(AND(tab_MP[[#This Row],[ID_geg]]=1,tab_MP[[#This Row],[ID_kat]]=1),"tab_Serverkomponenten[Subkategorie]",IF(AND(tab_MP[[#This Row],[ID_geg]]=1,tab_MP[[#This Row],[ID_kat]]=4),"tab_Projektraum[Subkategorie]",""))</f>
        <v/>
      </c>
      <c r="R350" s="171" t="str">
        <f>IFERROR(IF(AND(tab_MP[[#This Row],[ID_geg]]=1,tab_MP[[#This Row],[ID_kat]]=1),VLOOKUP(tab_MP[[#This Row],[mp_subkategorie]],tab_Serverkomponenten[],2,FALSE),IF(AND(tab_MP[[#This Row],[ID_geg]]=1,tab_MP[[#This Row],[ID_kat]]=4),VLOOKUP(tab_MP[[#This Row],[mp_subkategorie]],tab_Projektraum[],2,FALSE),"")),0)</f>
        <v/>
      </c>
      <c r="S350" s="158" t="str">
        <f>IFERROR(VLOOKUP(tab_MP[[#This Row],[mp_ort]],tab_ORT[],2,FALSE),"")</f>
        <v/>
      </c>
      <c r="T350" s="158">
        <f>COUNTIFS($S$3:$S350,$S350,$S$3:$S350,"&gt;0")</f>
        <v>0</v>
      </c>
      <c r="U350" s="159">
        <f>COUNTIFS(tab_MP[ID_ort],tab_MP[[#This Row],[ID_ort]],tab_MP[ID_ort],"&gt;0")</f>
        <v>0</v>
      </c>
    </row>
    <row r="351" spans="1:21" ht="64.2" hidden="1" customHeight="1" x14ac:dyDescent="0.3">
      <c r="A351" s="90">
        <f t="shared" si="6"/>
        <v>349</v>
      </c>
      <c r="B351" s="201"/>
      <c r="C351" s="202"/>
      <c r="D351" s="202"/>
      <c r="E351" s="202"/>
      <c r="F351" s="203"/>
      <c r="G351" s="180"/>
      <c r="H351" s="208"/>
      <c r="I351" s="209"/>
      <c r="J351" s="103"/>
      <c r="K351" s="104" t="str">
        <f>IF(tab_MP[[#This Row],[prf_mp_janein]]="ja",tab_MP[[#This Row],[mp_zuw]],IF(tab_MP[[#This Row],[prf_mp_janein]]="nein",0,IF(tab_MP[[#This Row],[prf_mp_janein]]="teilweise",-1,"")))</f>
        <v/>
      </c>
      <c r="L351" s="110"/>
      <c r="M351" s="109" t="b">
        <f>AND(OR(tab_MP[[#This Row],[mp_zuw]]="",AND(tab_MP[[#This Row],[mp_zuw]]&lt;&gt;"",tab_MP[[#This Row],[prf_mp_janein]]&lt;&gt;"")),tab_MP[[#This Row],[prf_mp_ges]]&lt;&gt;-1)</f>
        <v>1</v>
      </c>
      <c r="N351" s="170" t="str">
        <f>IFERROR(VLOOKUP(tab_MP[[#This Row],[mp_gegenstand]],tab_GEGENSTAND[],4,FALSE),"")</f>
        <v/>
      </c>
      <c r="O351" s="171" t="str">
        <f>IF(tab_MP[[#This Row],[ID_geg]]=1,"tab_System[Kategorie]",IF(tab_MP[[#This Row],[ID_geg]]=2,"tab_Werkzeug[Kategorie]",IF(tab_MP[[#This Row],[ID_geg]]=3,"tab_Dienst[Kategorie]",IF(tab_MP[[#This Row],[ID_geg]]=4,"tab_WuP[Kategorie]",""))))</f>
        <v/>
      </c>
      <c r="P35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1" s="171" t="str">
        <f>IF(AND(tab_MP[[#This Row],[ID_geg]]=1,tab_MP[[#This Row],[ID_kat]]=1),"tab_Serverkomponenten[Subkategorie]",IF(AND(tab_MP[[#This Row],[ID_geg]]=1,tab_MP[[#This Row],[ID_kat]]=4),"tab_Projektraum[Subkategorie]",""))</f>
        <v/>
      </c>
      <c r="R351" s="171" t="str">
        <f>IFERROR(IF(AND(tab_MP[[#This Row],[ID_geg]]=1,tab_MP[[#This Row],[ID_kat]]=1),VLOOKUP(tab_MP[[#This Row],[mp_subkategorie]],tab_Serverkomponenten[],2,FALSE),IF(AND(tab_MP[[#This Row],[ID_geg]]=1,tab_MP[[#This Row],[ID_kat]]=4),VLOOKUP(tab_MP[[#This Row],[mp_subkategorie]],tab_Projektraum[],2,FALSE),"")),0)</f>
        <v/>
      </c>
      <c r="S351" s="158" t="str">
        <f>IFERROR(VLOOKUP(tab_MP[[#This Row],[mp_ort]],tab_ORT[],2,FALSE),"")</f>
        <v/>
      </c>
      <c r="T351" s="158">
        <f>COUNTIFS($S$3:$S351,$S351,$S$3:$S351,"&gt;0")</f>
        <v>0</v>
      </c>
      <c r="U351" s="159">
        <f>COUNTIFS(tab_MP[ID_ort],tab_MP[[#This Row],[ID_ort]],tab_MP[ID_ort],"&gt;0")</f>
        <v>0</v>
      </c>
    </row>
    <row r="352" spans="1:21" ht="64.2" hidden="1" customHeight="1" x14ac:dyDescent="0.3">
      <c r="A352" s="90">
        <f t="shared" si="6"/>
        <v>350</v>
      </c>
      <c r="B352" s="201"/>
      <c r="C352" s="202"/>
      <c r="D352" s="202"/>
      <c r="E352" s="202"/>
      <c r="F352" s="203"/>
      <c r="G352" s="180"/>
      <c r="H352" s="208"/>
      <c r="I352" s="209"/>
      <c r="J352" s="106"/>
      <c r="K352" s="107" t="str">
        <f>IF(tab_MP[[#This Row],[prf_mp_janein]]="ja",tab_MP[[#This Row],[mp_zuw]],IF(tab_MP[[#This Row],[prf_mp_janein]]="nein",0,IF(tab_MP[[#This Row],[prf_mp_janein]]="teilweise",-1,"")))</f>
        <v/>
      </c>
      <c r="L352" s="110"/>
      <c r="M352" s="108" t="b">
        <f>AND(OR(tab_MP[[#This Row],[mp_zuw]]="",AND(tab_MP[[#This Row],[mp_zuw]]&lt;&gt;"",tab_MP[[#This Row],[prf_mp_janein]]&lt;&gt;"")),tab_MP[[#This Row],[prf_mp_ges]]&lt;&gt;-1)</f>
        <v>1</v>
      </c>
      <c r="N352" s="170" t="str">
        <f>IFERROR(VLOOKUP(tab_MP[[#This Row],[mp_gegenstand]],tab_GEGENSTAND[],4,FALSE),"")</f>
        <v/>
      </c>
      <c r="O352" s="171" t="str">
        <f>IF(tab_MP[[#This Row],[ID_geg]]=1,"tab_System[Kategorie]",IF(tab_MP[[#This Row],[ID_geg]]=2,"tab_Werkzeug[Kategorie]",IF(tab_MP[[#This Row],[ID_geg]]=3,"tab_Dienst[Kategorie]",IF(tab_MP[[#This Row],[ID_geg]]=4,"tab_WuP[Kategorie]",""))))</f>
        <v/>
      </c>
      <c r="P35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2" s="171" t="str">
        <f>IF(AND(tab_MP[[#This Row],[ID_geg]]=1,tab_MP[[#This Row],[ID_kat]]=1),"tab_Serverkomponenten[Subkategorie]",IF(AND(tab_MP[[#This Row],[ID_geg]]=1,tab_MP[[#This Row],[ID_kat]]=4),"tab_Projektraum[Subkategorie]",""))</f>
        <v/>
      </c>
      <c r="R352" s="171" t="str">
        <f>IFERROR(IF(AND(tab_MP[[#This Row],[ID_geg]]=1,tab_MP[[#This Row],[ID_kat]]=1),VLOOKUP(tab_MP[[#This Row],[mp_subkategorie]],tab_Serverkomponenten[],2,FALSE),IF(AND(tab_MP[[#This Row],[ID_geg]]=1,tab_MP[[#This Row],[ID_kat]]=4),VLOOKUP(tab_MP[[#This Row],[mp_subkategorie]],tab_Projektraum[],2,FALSE),"")),0)</f>
        <v/>
      </c>
      <c r="S352" s="158" t="str">
        <f>IFERROR(VLOOKUP(tab_MP[[#This Row],[mp_ort]],tab_ORT[],2,FALSE),"")</f>
        <v/>
      </c>
      <c r="T352" s="158">
        <f>COUNTIFS($S$3:$S352,$S352,$S$3:$S352,"&gt;0")</f>
        <v>0</v>
      </c>
      <c r="U352" s="159">
        <f>COUNTIFS(tab_MP[ID_ort],tab_MP[[#This Row],[ID_ort]],tab_MP[ID_ort],"&gt;0")</f>
        <v>0</v>
      </c>
    </row>
    <row r="353" spans="1:21" ht="64.2" hidden="1" customHeight="1" x14ac:dyDescent="0.3">
      <c r="A353" s="90">
        <f t="shared" si="6"/>
        <v>351</v>
      </c>
      <c r="B353" s="201"/>
      <c r="C353" s="202"/>
      <c r="D353" s="202"/>
      <c r="E353" s="202"/>
      <c r="F353" s="203"/>
      <c r="G353" s="180"/>
      <c r="H353" s="208"/>
      <c r="I353" s="209"/>
      <c r="J353" s="103"/>
      <c r="K353" s="104" t="str">
        <f>IF(tab_MP[[#This Row],[prf_mp_janein]]="ja",tab_MP[[#This Row],[mp_zuw]],IF(tab_MP[[#This Row],[prf_mp_janein]]="nein",0,IF(tab_MP[[#This Row],[prf_mp_janein]]="teilweise",-1,"")))</f>
        <v/>
      </c>
      <c r="L353" s="110"/>
      <c r="M353" s="109" t="b">
        <f>AND(OR(tab_MP[[#This Row],[mp_zuw]]="",AND(tab_MP[[#This Row],[mp_zuw]]&lt;&gt;"",tab_MP[[#This Row],[prf_mp_janein]]&lt;&gt;"")),tab_MP[[#This Row],[prf_mp_ges]]&lt;&gt;-1)</f>
        <v>1</v>
      </c>
      <c r="N353" s="170" t="str">
        <f>IFERROR(VLOOKUP(tab_MP[[#This Row],[mp_gegenstand]],tab_GEGENSTAND[],4,FALSE),"")</f>
        <v/>
      </c>
      <c r="O353" s="171" t="str">
        <f>IF(tab_MP[[#This Row],[ID_geg]]=1,"tab_System[Kategorie]",IF(tab_MP[[#This Row],[ID_geg]]=2,"tab_Werkzeug[Kategorie]",IF(tab_MP[[#This Row],[ID_geg]]=3,"tab_Dienst[Kategorie]",IF(tab_MP[[#This Row],[ID_geg]]=4,"tab_WuP[Kategorie]",""))))</f>
        <v/>
      </c>
      <c r="P35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3" s="171" t="str">
        <f>IF(AND(tab_MP[[#This Row],[ID_geg]]=1,tab_MP[[#This Row],[ID_kat]]=1),"tab_Serverkomponenten[Subkategorie]",IF(AND(tab_MP[[#This Row],[ID_geg]]=1,tab_MP[[#This Row],[ID_kat]]=4),"tab_Projektraum[Subkategorie]",""))</f>
        <v/>
      </c>
      <c r="R353" s="171" t="str">
        <f>IFERROR(IF(AND(tab_MP[[#This Row],[ID_geg]]=1,tab_MP[[#This Row],[ID_kat]]=1),VLOOKUP(tab_MP[[#This Row],[mp_subkategorie]],tab_Serverkomponenten[],2,FALSE),IF(AND(tab_MP[[#This Row],[ID_geg]]=1,tab_MP[[#This Row],[ID_kat]]=4),VLOOKUP(tab_MP[[#This Row],[mp_subkategorie]],tab_Projektraum[],2,FALSE),"")),0)</f>
        <v/>
      </c>
      <c r="S353" s="158" t="str">
        <f>IFERROR(VLOOKUP(tab_MP[[#This Row],[mp_ort]],tab_ORT[],2,FALSE),"")</f>
        <v/>
      </c>
      <c r="T353" s="158">
        <f>COUNTIFS($S$3:$S353,$S353,$S$3:$S353,"&gt;0")</f>
        <v>0</v>
      </c>
      <c r="U353" s="159">
        <f>COUNTIFS(tab_MP[ID_ort],tab_MP[[#This Row],[ID_ort]],tab_MP[ID_ort],"&gt;0")</f>
        <v>0</v>
      </c>
    </row>
    <row r="354" spans="1:21" ht="64.2" hidden="1" customHeight="1" x14ac:dyDescent="0.3">
      <c r="A354" s="90">
        <f t="shared" si="6"/>
        <v>352</v>
      </c>
      <c r="B354" s="201"/>
      <c r="C354" s="202"/>
      <c r="D354" s="202"/>
      <c r="E354" s="202"/>
      <c r="F354" s="203"/>
      <c r="G354" s="180"/>
      <c r="H354" s="208"/>
      <c r="I354" s="209"/>
      <c r="J354" s="106"/>
      <c r="K354" s="107" t="str">
        <f>IF(tab_MP[[#This Row],[prf_mp_janein]]="ja",tab_MP[[#This Row],[mp_zuw]],IF(tab_MP[[#This Row],[prf_mp_janein]]="nein",0,IF(tab_MP[[#This Row],[prf_mp_janein]]="teilweise",-1,"")))</f>
        <v/>
      </c>
      <c r="L354" s="110"/>
      <c r="M354" s="108" t="b">
        <f>AND(OR(tab_MP[[#This Row],[mp_zuw]]="",AND(tab_MP[[#This Row],[mp_zuw]]&lt;&gt;"",tab_MP[[#This Row],[prf_mp_janein]]&lt;&gt;"")),tab_MP[[#This Row],[prf_mp_ges]]&lt;&gt;-1)</f>
        <v>1</v>
      </c>
      <c r="N354" s="170" t="str">
        <f>IFERROR(VLOOKUP(tab_MP[[#This Row],[mp_gegenstand]],tab_GEGENSTAND[],4,FALSE),"")</f>
        <v/>
      </c>
      <c r="O354" s="171" t="str">
        <f>IF(tab_MP[[#This Row],[ID_geg]]=1,"tab_System[Kategorie]",IF(tab_MP[[#This Row],[ID_geg]]=2,"tab_Werkzeug[Kategorie]",IF(tab_MP[[#This Row],[ID_geg]]=3,"tab_Dienst[Kategorie]",IF(tab_MP[[#This Row],[ID_geg]]=4,"tab_WuP[Kategorie]",""))))</f>
        <v/>
      </c>
      <c r="P35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4" s="171" t="str">
        <f>IF(AND(tab_MP[[#This Row],[ID_geg]]=1,tab_MP[[#This Row],[ID_kat]]=1),"tab_Serverkomponenten[Subkategorie]",IF(AND(tab_MP[[#This Row],[ID_geg]]=1,tab_MP[[#This Row],[ID_kat]]=4),"tab_Projektraum[Subkategorie]",""))</f>
        <v/>
      </c>
      <c r="R354" s="171" t="str">
        <f>IFERROR(IF(AND(tab_MP[[#This Row],[ID_geg]]=1,tab_MP[[#This Row],[ID_kat]]=1),VLOOKUP(tab_MP[[#This Row],[mp_subkategorie]],tab_Serverkomponenten[],2,FALSE),IF(AND(tab_MP[[#This Row],[ID_geg]]=1,tab_MP[[#This Row],[ID_kat]]=4),VLOOKUP(tab_MP[[#This Row],[mp_subkategorie]],tab_Projektraum[],2,FALSE),"")),0)</f>
        <v/>
      </c>
      <c r="S354" s="158" t="str">
        <f>IFERROR(VLOOKUP(tab_MP[[#This Row],[mp_ort]],tab_ORT[],2,FALSE),"")</f>
        <v/>
      </c>
      <c r="T354" s="158">
        <f>COUNTIFS($S$3:$S354,$S354,$S$3:$S354,"&gt;0")</f>
        <v>0</v>
      </c>
      <c r="U354" s="159">
        <f>COUNTIFS(tab_MP[ID_ort],tab_MP[[#This Row],[ID_ort]],tab_MP[ID_ort],"&gt;0")</f>
        <v>0</v>
      </c>
    </row>
    <row r="355" spans="1:21" ht="64.2" hidden="1" customHeight="1" x14ac:dyDescent="0.3">
      <c r="A355" s="90">
        <f t="shared" si="6"/>
        <v>353</v>
      </c>
      <c r="B355" s="201"/>
      <c r="C355" s="202"/>
      <c r="D355" s="202"/>
      <c r="E355" s="202"/>
      <c r="F355" s="203"/>
      <c r="G355" s="180"/>
      <c r="H355" s="208"/>
      <c r="I355" s="209"/>
      <c r="J355" s="103"/>
      <c r="K355" s="104" t="str">
        <f>IF(tab_MP[[#This Row],[prf_mp_janein]]="ja",tab_MP[[#This Row],[mp_zuw]],IF(tab_MP[[#This Row],[prf_mp_janein]]="nein",0,IF(tab_MP[[#This Row],[prf_mp_janein]]="teilweise",-1,"")))</f>
        <v/>
      </c>
      <c r="L355" s="110"/>
      <c r="M355" s="109" t="b">
        <f>AND(OR(tab_MP[[#This Row],[mp_zuw]]="",AND(tab_MP[[#This Row],[mp_zuw]]&lt;&gt;"",tab_MP[[#This Row],[prf_mp_janein]]&lt;&gt;"")),tab_MP[[#This Row],[prf_mp_ges]]&lt;&gt;-1)</f>
        <v>1</v>
      </c>
      <c r="N355" s="170" t="str">
        <f>IFERROR(VLOOKUP(tab_MP[[#This Row],[mp_gegenstand]],tab_GEGENSTAND[],4,FALSE),"")</f>
        <v/>
      </c>
      <c r="O355" s="171" t="str">
        <f>IF(tab_MP[[#This Row],[ID_geg]]=1,"tab_System[Kategorie]",IF(tab_MP[[#This Row],[ID_geg]]=2,"tab_Werkzeug[Kategorie]",IF(tab_MP[[#This Row],[ID_geg]]=3,"tab_Dienst[Kategorie]",IF(tab_MP[[#This Row],[ID_geg]]=4,"tab_WuP[Kategorie]",""))))</f>
        <v/>
      </c>
      <c r="P35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5" s="171" t="str">
        <f>IF(AND(tab_MP[[#This Row],[ID_geg]]=1,tab_MP[[#This Row],[ID_kat]]=1),"tab_Serverkomponenten[Subkategorie]",IF(AND(tab_MP[[#This Row],[ID_geg]]=1,tab_MP[[#This Row],[ID_kat]]=4),"tab_Projektraum[Subkategorie]",""))</f>
        <v/>
      </c>
      <c r="R355" s="171" t="str">
        <f>IFERROR(IF(AND(tab_MP[[#This Row],[ID_geg]]=1,tab_MP[[#This Row],[ID_kat]]=1),VLOOKUP(tab_MP[[#This Row],[mp_subkategorie]],tab_Serverkomponenten[],2,FALSE),IF(AND(tab_MP[[#This Row],[ID_geg]]=1,tab_MP[[#This Row],[ID_kat]]=4),VLOOKUP(tab_MP[[#This Row],[mp_subkategorie]],tab_Projektraum[],2,FALSE),"")),0)</f>
        <v/>
      </c>
      <c r="S355" s="158" t="str">
        <f>IFERROR(VLOOKUP(tab_MP[[#This Row],[mp_ort]],tab_ORT[],2,FALSE),"")</f>
        <v/>
      </c>
      <c r="T355" s="158">
        <f>COUNTIFS($S$3:$S355,$S355,$S$3:$S355,"&gt;0")</f>
        <v>0</v>
      </c>
      <c r="U355" s="159">
        <f>COUNTIFS(tab_MP[ID_ort],tab_MP[[#This Row],[ID_ort]],tab_MP[ID_ort],"&gt;0")</f>
        <v>0</v>
      </c>
    </row>
    <row r="356" spans="1:21" ht="64.2" hidden="1" customHeight="1" x14ac:dyDescent="0.3">
      <c r="A356" s="90">
        <f t="shared" si="6"/>
        <v>354</v>
      </c>
      <c r="B356" s="201"/>
      <c r="C356" s="202"/>
      <c r="D356" s="202"/>
      <c r="E356" s="202"/>
      <c r="F356" s="203"/>
      <c r="G356" s="180"/>
      <c r="H356" s="208"/>
      <c r="I356" s="209"/>
      <c r="J356" s="106"/>
      <c r="K356" s="107" t="str">
        <f>IF(tab_MP[[#This Row],[prf_mp_janein]]="ja",tab_MP[[#This Row],[mp_zuw]],IF(tab_MP[[#This Row],[prf_mp_janein]]="nein",0,IF(tab_MP[[#This Row],[prf_mp_janein]]="teilweise",-1,"")))</f>
        <v/>
      </c>
      <c r="L356" s="110"/>
      <c r="M356" s="108" t="b">
        <f>AND(OR(tab_MP[[#This Row],[mp_zuw]]="",AND(tab_MP[[#This Row],[mp_zuw]]&lt;&gt;"",tab_MP[[#This Row],[prf_mp_janein]]&lt;&gt;"")),tab_MP[[#This Row],[prf_mp_ges]]&lt;&gt;-1)</f>
        <v>1</v>
      </c>
      <c r="N356" s="170" t="str">
        <f>IFERROR(VLOOKUP(tab_MP[[#This Row],[mp_gegenstand]],tab_GEGENSTAND[],4,FALSE),"")</f>
        <v/>
      </c>
      <c r="O356" s="171" t="str">
        <f>IF(tab_MP[[#This Row],[ID_geg]]=1,"tab_System[Kategorie]",IF(tab_MP[[#This Row],[ID_geg]]=2,"tab_Werkzeug[Kategorie]",IF(tab_MP[[#This Row],[ID_geg]]=3,"tab_Dienst[Kategorie]",IF(tab_MP[[#This Row],[ID_geg]]=4,"tab_WuP[Kategorie]",""))))</f>
        <v/>
      </c>
      <c r="P35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6" s="171" t="str">
        <f>IF(AND(tab_MP[[#This Row],[ID_geg]]=1,tab_MP[[#This Row],[ID_kat]]=1),"tab_Serverkomponenten[Subkategorie]",IF(AND(tab_MP[[#This Row],[ID_geg]]=1,tab_MP[[#This Row],[ID_kat]]=4),"tab_Projektraum[Subkategorie]",""))</f>
        <v/>
      </c>
      <c r="R356" s="171" t="str">
        <f>IFERROR(IF(AND(tab_MP[[#This Row],[ID_geg]]=1,tab_MP[[#This Row],[ID_kat]]=1),VLOOKUP(tab_MP[[#This Row],[mp_subkategorie]],tab_Serverkomponenten[],2,FALSE),IF(AND(tab_MP[[#This Row],[ID_geg]]=1,tab_MP[[#This Row],[ID_kat]]=4),VLOOKUP(tab_MP[[#This Row],[mp_subkategorie]],tab_Projektraum[],2,FALSE),"")),0)</f>
        <v/>
      </c>
      <c r="S356" s="158" t="str">
        <f>IFERROR(VLOOKUP(tab_MP[[#This Row],[mp_ort]],tab_ORT[],2,FALSE),"")</f>
        <v/>
      </c>
      <c r="T356" s="158">
        <f>COUNTIFS($S$3:$S356,$S356,$S$3:$S356,"&gt;0")</f>
        <v>0</v>
      </c>
      <c r="U356" s="159">
        <f>COUNTIFS(tab_MP[ID_ort],tab_MP[[#This Row],[ID_ort]],tab_MP[ID_ort],"&gt;0")</f>
        <v>0</v>
      </c>
    </row>
    <row r="357" spans="1:21" ht="64.2" hidden="1" customHeight="1" x14ac:dyDescent="0.3">
      <c r="A357" s="90">
        <f t="shared" si="6"/>
        <v>355</v>
      </c>
      <c r="B357" s="201"/>
      <c r="C357" s="202"/>
      <c r="D357" s="202"/>
      <c r="E357" s="202"/>
      <c r="F357" s="203"/>
      <c r="G357" s="180"/>
      <c r="H357" s="208"/>
      <c r="I357" s="209"/>
      <c r="J357" s="103"/>
      <c r="K357" s="104" t="str">
        <f>IF(tab_MP[[#This Row],[prf_mp_janein]]="ja",tab_MP[[#This Row],[mp_zuw]],IF(tab_MP[[#This Row],[prf_mp_janein]]="nein",0,IF(tab_MP[[#This Row],[prf_mp_janein]]="teilweise",-1,"")))</f>
        <v/>
      </c>
      <c r="L357" s="110"/>
      <c r="M357" s="109" t="b">
        <f>AND(OR(tab_MP[[#This Row],[mp_zuw]]="",AND(tab_MP[[#This Row],[mp_zuw]]&lt;&gt;"",tab_MP[[#This Row],[prf_mp_janein]]&lt;&gt;"")),tab_MP[[#This Row],[prf_mp_ges]]&lt;&gt;-1)</f>
        <v>1</v>
      </c>
      <c r="N357" s="170" t="str">
        <f>IFERROR(VLOOKUP(tab_MP[[#This Row],[mp_gegenstand]],tab_GEGENSTAND[],4,FALSE),"")</f>
        <v/>
      </c>
      <c r="O357" s="171" t="str">
        <f>IF(tab_MP[[#This Row],[ID_geg]]=1,"tab_System[Kategorie]",IF(tab_MP[[#This Row],[ID_geg]]=2,"tab_Werkzeug[Kategorie]",IF(tab_MP[[#This Row],[ID_geg]]=3,"tab_Dienst[Kategorie]",IF(tab_MP[[#This Row],[ID_geg]]=4,"tab_WuP[Kategorie]",""))))</f>
        <v/>
      </c>
      <c r="P35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7" s="171" t="str">
        <f>IF(AND(tab_MP[[#This Row],[ID_geg]]=1,tab_MP[[#This Row],[ID_kat]]=1),"tab_Serverkomponenten[Subkategorie]",IF(AND(tab_MP[[#This Row],[ID_geg]]=1,tab_MP[[#This Row],[ID_kat]]=4),"tab_Projektraum[Subkategorie]",""))</f>
        <v/>
      </c>
      <c r="R357" s="171" t="str">
        <f>IFERROR(IF(AND(tab_MP[[#This Row],[ID_geg]]=1,tab_MP[[#This Row],[ID_kat]]=1),VLOOKUP(tab_MP[[#This Row],[mp_subkategorie]],tab_Serverkomponenten[],2,FALSE),IF(AND(tab_MP[[#This Row],[ID_geg]]=1,tab_MP[[#This Row],[ID_kat]]=4),VLOOKUP(tab_MP[[#This Row],[mp_subkategorie]],tab_Projektraum[],2,FALSE),"")),0)</f>
        <v/>
      </c>
      <c r="S357" s="158" t="str">
        <f>IFERROR(VLOOKUP(tab_MP[[#This Row],[mp_ort]],tab_ORT[],2,FALSE),"")</f>
        <v/>
      </c>
      <c r="T357" s="158">
        <f>COUNTIFS($S$3:$S357,$S357,$S$3:$S357,"&gt;0")</f>
        <v>0</v>
      </c>
      <c r="U357" s="159">
        <f>COUNTIFS(tab_MP[ID_ort],tab_MP[[#This Row],[ID_ort]],tab_MP[ID_ort],"&gt;0")</f>
        <v>0</v>
      </c>
    </row>
    <row r="358" spans="1:21" ht="64.2" hidden="1" customHeight="1" x14ac:dyDescent="0.3">
      <c r="A358" s="90">
        <f t="shared" si="6"/>
        <v>356</v>
      </c>
      <c r="B358" s="201"/>
      <c r="C358" s="202"/>
      <c r="D358" s="202"/>
      <c r="E358" s="202"/>
      <c r="F358" s="203"/>
      <c r="G358" s="180"/>
      <c r="H358" s="208"/>
      <c r="I358" s="209"/>
      <c r="J358" s="106"/>
      <c r="K358" s="107" t="str">
        <f>IF(tab_MP[[#This Row],[prf_mp_janein]]="ja",tab_MP[[#This Row],[mp_zuw]],IF(tab_MP[[#This Row],[prf_mp_janein]]="nein",0,IF(tab_MP[[#This Row],[prf_mp_janein]]="teilweise",-1,"")))</f>
        <v/>
      </c>
      <c r="L358" s="110"/>
      <c r="M358" s="108" t="b">
        <f>AND(OR(tab_MP[[#This Row],[mp_zuw]]="",AND(tab_MP[[#This Row],[mp_zuw]]&lt;&gt;"",tab_MP[[#This Row],[prf_mp_janein]]&lt;&gt;"")),tab_MP[[#This Row],[prf_mp_ges]]&lt;&gt;-1)</f>
        <v>1</v>
      </c>
      <c r="N358" s="170" t="str">
        <f>IFERROR(VLOOKUP(tab_MP[[#This Row],[mp_gegenstand]],tab_GEGENSTAND[],4,FALSE),"")</f>
        <v/>
      </c>
      <c r="O358" s="171" t="str">
        <f>IF(tab_MP[[#This Row],[ID_geg]]=1,"tab_System[Kategorie]",IF(tab_MP[[#This Row],[ID_geg]]=2,"tab_Werkzeug[Kategorie]",IF(tab_MP[[#This Row],[ID_geg]]=3,"tab_Dienst[Kategorie]",IF(tab_MP[[#This Row],[ID_geg]]=4,"tab_WuP[Kategorie]",""))))</f>
        <v/>
      </c>
      <c r="P35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8" s="171" t="str">
        <f>IF(AND(tab_MP[[#This Row],[ID_geg]]=1,tab_MP[[#This Row],[ID_kat]]=1),"tab_Serverkomponenten[Subkategorie]",IF(AND(tab_MP[[#This Row],[ID_geg]]=1,tab_MP[[#This Row],[ID_kat]]=4),"tab_Projektraum[Subkategorie]",""))</f>
        <v/>
      </c>
      <c r="R358" s="171" t="str">
        <f>IFERROR(IF(AND(tab_MP[[#This Row],[ID_geg]]=1,tab_MP[[#This Row],[ID_kat]]=1),VLOOKUP(tab_MP[[#This Row],[mp_subkategorie]],tab_Serverkomponenten[],2,FALSE),IF(AND(tab_MP[[#This Row],[ID_geg]]=1,tab_MP[[#This Row],[ID_kat]]=4),VLOOKUP(tab_MP[[#This Row],[mp_subkategorie]],tab_Projektraum[],2,FALSE),"")),0)</f>
        <v/>
      </c>
      <c r="S358" s="158" t="str">
        <f>IFERROR(VLOOKUP(tab_MP[[#This Row],[mp_ort]],tab_ORT[],2,FALSE),"")</f>
        <v/>
      </c>
      <c r="T358" s="158">
        <f>COUNTIFS($S$3:$S358,$S358,$S$3:$S358,"&gt;0")</f>
        <v>0</v>
      </c>
      <c r="U358" s="159">
        <f>COUNTIFS(tab_MP[ID_ort],tab_MP[[#This Row],[ID_ort]],tab_MP[ID_ort],"&gt;0")</f>
        <v>0</v>
      </c>
    </row>
    <row r="359" spans="1:21" ht="64.2" hidden="1" customHeight="1" x14ac:dyDescent="0.3">
      <c r="A359" s="90">
        <f t="shared" si="6"/>
        <v>357</v>
      </c>
      <c r="B359" s="201"/>
      <c r="C359" s="202"/>
      <c r="D359" s="202"/>
      <c r="E359" s="202"/>
      <c r="F359" s="203"/>
      <c r="G359" s="180"/>
      <c r="H359" s="208"/>
      <c r="I359" s="209"/>
      <c r="J359" s="103"/>
      <c r="K359" s="104" t="str">
        <f>IF(tab_MP[[#This Row],[prf_mp_janein]]="ja",tab_MP[[#This Row],[mp_zuw]],IF(tab_MP[[#This Row],[prf_mp_janein]]="nein",0,IF(tab_MP[[#This Row],[prf_mp_janein]]="teilweise",-1,"")))</f>
        <v/>
      </c>
      <c r="L359" s="110"/>
      <c r="M359" s="109" t="b">
        <f>AND(OR(tab_MP[[#This Row],[mp_zuw]]="",AND(tab_MP[[#This Row],[mp_zuw]]&lt;&gt;"",tab_MP[[#This Row],[prf_mp_janein]]&lt;&gt;"")),tab_MP[[#This Row],[prf_mp_ges]]&lt;&gt;-1)</f>
        <v>1</v>
      </c>
      <c r="N359" s="170" t="str">
        <f>IFERROR(VLOOKUP(tab_MP[[#This Row],[mp_gegenstand]],tab_GEGENSTAND[],4,FALSE),"")</f>
        <v/>
      </c>
      <c r="O359" s="171" t="str">
        <f>IF(tab_MP[[#This Row],[ID_geg]]=1,"tab_System[Kategorie]",IF(tab_MP[[#This Row],[ID_geg]]=2,"tab_Werkzeug[Kategorie]",IF(tab_MP[[#This Row],[ID_geg]]=3,"tab_Dienst[Kategorie]",IF(tab_MP[[#This Row],[ID_geg]]=4,"tab_WuP[Kategorie]",""))))</f>
        <v/>
      </c>
      <c r="P35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59" s="171" t="str">
        <f>IF(AND(tab_MP[[#This Row],[ID_geg]]=1,tab_MP[[#This Row],[ID_kat]]=1),"tab_Serverkomponenten[Subkategorie]",IF(AND(tab_MP[[#This Row],[ID_geg]]=1,tab_MP[[#This Row],[ID_kat]]=4),"tab_Projektraum[Subkategorie]",""))</f>
        <v/>
      </c>
      <c r="R359" s="171" t="str">
        <f>IFERROR(IF(AND(tab_MP[[#This Row],[ID_geg]]=1,tab_MP[[#This Row],[ID_kat]]=1),VLOOKUP(tab_MP[[#This Row],[mp_subkategorie]],tab_Serverkomponenten[],2,FALSE),IF(AND(tab_MP[[#This Row],[ID_geg]]=1,tab_MP[[#This Row],[ID_kat]]=4),VLOOKUP(tab_MP[[#This Row],[mp_subkategorie]],tab_Projektraum[],2,FALSE),"")),0)</f>
        <v/>
      </c>
      <c r="S359" s="158" t="str">
        <f>IFERROR(VLOOKUP(tab_MP[[#This Row],[mp_ort]],tab_ORT[],2,FALSE),"")</f>
        <v/>
      </c>
      <c r="T359" s="158">
        <f>COUNTIFS($S$3:$S359,$S359,$S$3:$S359,"&gt;0")</f>
        <v>0</v>
      </c>
      <c r="U359" s="159">
        <f>COUNTIFS(tab_MP[ID_ort],tab_MP[[#This Row],[ID_ort]],tab_MP[ID_ort],"&gt;0")</f>
        <v>0</v>
      </c>
    </row>
    <row r="360" spans="1:21" ht="64.2" hidden="1" customHeight="1" x14ac:dyDescent="0.3">
      <c r="A360" s="90">
        <f t="shared" si="6"/>
        <v>358</v>
      </c>
      <c r="B360" s="201"/>
      <c r="C360" s="202"/>
      <c r="D360" s="202"/>
      <c r="E360" s="202"/>
      <c r="F360" s="203"/>
      <c r="G360" s="180"/>
      <c r="H360" s="208"/>
      <c r="I360" s="209"/>
      <c r="J360" s="106"/>
      <c r="K360" s="107" t="str">
        <f>IF(tab_MP[[#This Row],[prf_mp_janein]]="ja",tab_MP[[#This Row],[mp_zuw]],IF(tab_MP[[#This Row],[prf_mp_janein]]="nein",0,IF(tab_MP[[#This Row],[prf_mp_janein]]="teilweise",-1,"")))</f>
        <v/>
      </c>
      <c r="L360" s="110"/>
      <c r="M360" s="108" t="b">
        <f>AND(OR(tab_MP[[#This Row],[mp_zuw]]="",AND(tab_MP[[#This Row],[mp_zuw]]&lt;&gt;"",tab_MP[[#This Row],[prf_mp_janein]]&lt;&gt;"")),tab_MP[[#This Row],[prf_mp_ges]]&lt;&gt;-1)</f>
        <v>1</v>
      </c>
      <c r="N360" s="170" t="str">
        <f>IFERROR(VLOOKUP(tab_MP[[#This Row],[mp_gegenstand]],tab_GEGENSTAND[],4,FALSE),"")</f>
        <v/>
      </c>
      <c r="O360" s="171" t="str">
        <f>IF(tab_MP[[#This Row],[ID_geg]]=1,"tab_System[Kategorie]",IF(tab_MP[[#This Row],[ID_geg]]=2,"tab_Werkzeug[Kategorie]",IF(tab_MP[[#This Row],[ID_geg]]=3,"tab_Dienst[Kategorie]",IF(tab_MP[[#This Row],[ID_geg]]=4,"tab_WuP[Kategorie]",""))))</f>
        <v/>
      </c>
      <c r="P36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0" s="171" t="str">
        <f>IF(AND(tab_MP[[#This Row],[ID_geg]]=1,tab_MP[[#This Row],[ID_kat]]=1),"tab_Serverkomponenten[Subkategorie]",IF(AND(tab_MP[[#This Row],[ID_geg]]=1,tab_MP[[#This Row],[ID_kat]]=4),"tab_Projektraum[Subkategorie]",""))</f>
        <v/>
      </c>
      <c r="R360" s="171" t="str">
        <f>IFERROR(IF(AND(tab_MP[[#This Row],[ID_geg]]=1,tab_MP[[#This Row],[ID_kat]]=1),VLOOKUP(tab_MP[[#This Row],[mp_subkategorie]],tab_Serverkomponenten[],2,FALSE),IF(AND(tab_MP[[#This Row],[ID_geg]]=1,tab_MP[[#This Row],[ID_kat]]=4),VLOOKUP(tab_MP[[#This Row],[mp_subkategorie]],tab_Projektraum[],2,FALSE),"")),0)</f>
        <v/>
      </c>
      <c r="S360" s="158" t="str">
        <f>IFERROR(VLOOKUP(tab_MP[[#This Row],[mp_ort]],tab_ORT[],2,FALSE),"")</f>
        <v/>
      </c>
      <c r="T360" s="158">
        <f>COUNTIFS($S$3:$S360,$S360,$S$3:$S360,"&gt;0")</f>
        <v>0</v>
      </c>
      <c r="U360" s="159">
        <f>COUNTIFS(tab_MP[ID_ort],tab_MP[[#This Row],[ID_ort]],tab_MP[ID_ort],"&gt;0")</f>
        <v>0</v>
      </c>
    </row>
    <row r="361" spans="1:21" ht="64.2" hidden="1" customHeight="1" x14ac:dyDescent="0.3">
      <c r="A361" s="90">
        <f t="shared" si="6"/>
        <v>359</v>
      </c>
      <c r="B361" s="201"/>
      <c r="C361" s="202"/>
      <c r="D361" s="202"/>
      <c r="E361" s="202"/>
      <c r="F361" s="203"/>
      <c r="G361" s="180"/>
      <c r="H361" s="208"/>
      <c r="I361" s="209"/>
      <c r="J361" s="103"/>
      <c r="K361" s="104" t="str">
        <f>IF(tab_MP[[#This Row],[prf_mp_janein]]="ja",tab_MP[[#This Row],[mp_zuw]],IF(tab_MP[[#This Row],[prf_mp_janein]]="nein",0,IF(tab_MP[[#This Row],[prf_mp_janein]]="teilweise",-1,"")))</f>
        <v/>
      </c>
      <c r="L361" s="110"/>
      <c r="M361" s="109" t="b">
        <f>AND(OR(tab_MP[[#This Row],[mp_zuw]]="",AND(tab_MP[[#This Row],[mp_zuw]]&lt;&gt;"",tab_MP[[#This Row],[prf_mp_janein]]&lt;&gt;"")),tab_MP[[#This Row],[prf_mp_ges]]&lt;&gt;-1)</f>
        <v>1</v>
      </c>
      <c r="N361" s="170" t="str">
        <f>IFERROR(VLOOKUP(tab_MP[[#This Row],[mp_gegenstand]],tab_GEGENSTAND[],4,FALSE),"")</f>
        <v/>
      </c>
      <c r="O361" s="171" t="str">
        <f>IF(tab_MP[[#This Row],[ID_geg]]=1,"tab_System[Kategorie]",IF(tab_MP[[#This Row],[ID_geg]]=2,"tab_Werkzeug[Kategorie]",IF(tab_MP[[#This Row],[ID_geg]]=3,"tab_Dienst[Kategorie]",IF(tab_MP[[#This Row],[ID_geg]]=4,"tab_WuP[Kategorie]",""))))</f>
        <v/>
      </c>
      <c r="P36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1" s="171" t="str">
        <f>IF(AND(tab_MP[[#This Row],[ID_geg]]=1,tab_MP[[#This Row],[ID_kat]]=1),"tab_Serverkomponenten[Subkategorie]",IF(AND(tab_MP[[#This Row],[ID_geg]]=1,tab_MP[[#This Row],[ID_kat]]=4),"tab_Projektraum[Subkategorie]",""))</f>
        <v/>
      </c>
      <c r="R361" s="171" t="str">
        <f>IFERROR(IF(AND(tab_MP[[#This Row],[ID_geg]]=1,tab_MP[[#This Row],[ID_kat]]=1),VLOOKUP(tab_MP[[#This Row],[mp_subkategorie]],tab_Serverkomponenten[],2,FALSE),IF(AND(tab_MP[[#This Row],[ID_geg]]=1,tab_MP[[#This Row],[ID_kat]]=4),VLOOKUP(tab_MP[[#This Row],[mp_subkategorie]],tab_Projektraum[],2,FALSE),"")),0)</f>
        <v/>
      </c>
      <c r="S361" s="158" t="str">
        <f>IFERROR(VLOOKUP(tab_MP[[#This Row],[mp_ort]],tab_ORT[],2,FALSE),"")</f>
        <v/>
      </c>
      <c r="T361" s="158">
        <f>COUNTIFS($S$3:$S361,$S361,$S$3:$S361,"&gt;0")</f>
        <v>0</v>
      </c>
      <c r="U361" s="159">
        <f>COUNTIFS(tab_MP[ID_ort],tab_MP[[#This Row],[ID_ort]],tab_MP[ID_ort],"&gt;0")</f>
        <v>0</v>
      </c>
    </row>
    <row r="362" spans="1:21" ht="64.2" hidden="1" customHeight="1" x14ac:dyDescent="0.3">
      <c r="A362" s="90">
        <f t="shared" si="6"/>
        <v>360</v>
      </c>
      <c r="B362" s="201"/>
      <c r="C362" s="202"/>
      <c r="D362" s="202"/>
      <c r="E362" s="202"/>
      <c r="F362" s="203"/>
      <c r="G362" s="180"/>
      <c r="H362" s="208"/>
      <c r="I362" s="209"/>
      <c r="J362" s="106"/>
      <c r="K362" s="107" t="str">
        <f>IF(tab_MP[[#This Row],[prf_mp_janein]]="ja",tab_MP[[#This Row],[mp_zuw]],IF(tab_MP[[#This Row],[prf_mp_janein]]="nein",0,IF(tab_MP[[#This Row],[prf_mp_janein]]="teilweise",-1,"")))</f>
        <v/>
      </c>
      <c r="L362" s="110"/>
      <c r="M362" s="108" t="b">
        <f>AND(OR(tab_MP[[#This Row],[mp_zuw]]="",AND(tab_MP[[#This Row],[mp_zuw]]&lt;&gt;"",tab_MP[[#This Row],[prf_mp_janein]]&lt;&gt;"")),tab_MP[[#This Row],[prf_mp_ges]]&lt;&gt;-1)</f>
        <v>1</v>
      </c>
      <c r="N362" s="170" t="str">
        <f>IFERROR(VLOOKUP(tab_MP[[#This Row],[mp_gegenstand]],tab_GEGENSTAND[],4,FALSE),"")</f>
        <v/>
      </c>
      <c r="O362" s="171" t="str">
        <f>IF(tab_MP[[#This Row],[ID_geg]]=1,"tab_System[Kategorie]",IF(tab_MP[[#This Row],[ID_geg]]=2,"tab_Werkzeug[Kategorie]",IF(tab_MP[[#This Row],[ID_geg]]=3,"tab_Dienst[Kategorie]",IF(tab_MP[[#This Row],[ID_geg]]=4,"tab_WuP[Kategorie]",""))))</f>
        <v/>
      </c>
      <c r="P36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2" s="171" t="str">
        <f>IF(AND(tab_MP[[#This Row],[ID_geg]]=1,tab_MP[[#This Row],[ID_kat]]=1),"tab_Serverkomponenten[Subkategorie]",IF(AND(tab_MP[[#This Row],[ID_geg]]=1,tab_MP[[#This Row],[ID_kat]]=4),"tab_Projektraum[Subkategorie]",""))</f>
        <v/>
      </c>
      <c r="R362" s="171" t="str">
        <f>IFERROR(IF(AND(tab_MP[[#This Row],[ID_geg]]=1,tab_MP[[#This Row],[ID_kat]]=1),VLOOKUP(tab_MP[[#This Row],[mp_subkategorie]],tab_Serverkomponenten[],2,FALSE),IF(AND(tab_MP[[#This Row],[ID_geg]]=1,tab_MP[[#This Row],[ID_kat]]=4),VLOOKUP(tab_MP[[#This Row],[mp_subkategorie]],tab_Projektraum[],2,FALSE),"")),0)</f>
        <v/>
      </c>
      <c r="S362" s="158" t="str">
        <f>IFERROR(VLOOKUP(tab_MP[[#This Row],[mp_ort]],tab_ORT[],2,FALSE),"")</f>
        <v/>
      </c>
      <c r="T362" s="158">
        <f>COUNTIFS($S$3:$S362,$S362,$S$3:$S362,"&gt;0")</f>
        <v>0</v>
      </c>
      <c r="U362" s="159">
        <f>COUNTIFS(tab_MP[ID_ort],tab_MP[[#This Row],[ID_ort]],tab_MP[ID_ort],"&gt;0")</f>
        <v>0</v>
      </c>
    </row>
    <row r="363" spans="1:21" ht="64.2" hidden="1" customHeight="1" x14ac:dyDescent="0.3">
      <c r="A363" s="90">
        <f t="shared" si="6"/>
        <v>361</v>
      </c>
      <c r="B363" s="201"/>
      <c r="C363" s="202"/>
      <c r="D363" s="202"/>
      <c r="E363" s="202"/>
      <c r="F363" s="203"/>
      <c r="G363" s="180"/>
      <c r="H363" s="208"/>
      <c r="I363" s="209"/>
      <c r="J363" s="103"/>
      <c r="K363" s="104" t="str">
        <f>IF(tab_MP[[#This Row],[prf_mp_janein]]="ja",tab_MP[[#This Row],[mp_zuw]],IF(tab_MP[[#This Row],[prf_mp_janein]]="nein",0,IF(tab_MP[[#This Row],[prf_mp_janein]]="teilweise",-1,"")))</f>
        <v/>
      </c>
      <c r="L363" s="110"/>
      <c r="M363" s="109" t="b">
        <f>AND(OR(tab_MP[[#This Row],[mp_zuw]]="",AND(tab_MP[[#This Row],[mp_zuw]]&lt;&gt;"",tab_MP[[#This Row],[prf_mp_janein]]&lt;&gt;"")),tab_MP[[#This Row],[prf_mp_ges]]&lt;&gt;-1)</f>
        <v>1</v>
      </c>
      <c r="N363" s="170" t="str">
        <f>IFERROR(VLOOKUP(tab_MP[[#This Row],[mp_gegenstand]],tab_GEGENSTAND[],4,FALSE),"")</f>
        <v/>
      </c>
      <c r="O363" s="171" t="str">
        <f>IF(tab_MP[[#This Row],[ID_geg]]=1,"tab_System[Kategorie]",IF(tab_MP[[#This Row],[ID_geg]]=2,"tab_Werkzeug[Kategorie]",IF(tab_MP[[#This Row],[ID_geg]]=3,"tab_Dienst[Kategorie]",IF(tab_MP[[#This Row],[ID_geg]]=4,"tab_WuP[Kategorie]",""))))</f>
        <v/>
      </c>
      <c r="P36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3" s="171" t="str">
        <f>IF(AND(tab_MP[[#This Row],[ID_geg]]=1,tab_MP[[#This Row],[ID_kat]]=1),"tab_Serverkomponenten[Subkategorie]",IF(AND(tab_MP[[#This Row],[ID_geg]]=1,tab_MP[[#This Row],[ID_kat]]=4),"tab_Projektraum[Subkategorie]",""))</f>
        <v/>
      </c>
      <c r="R363" s="171" t="str">
        <f>IFERROR(IF(AND(tab_MP[[#This Row],[ID_geg]]=1,tab_MP[[#This Row],[ID_kat]]=1),VLOOKUP(tab_MP[[#This Row],[mp_subkategorie]],tab_Serverkomponenten[],2,FALSE),IF(AND(tab_MP[[#This Row],[ID_geg]]=1,tab_MP[[#This Row],[ID_kat]]=4),VLOOKUP(tab_MP[[#This Row],[mp_subkategorie]],tab_Projektraum[],2,FALSE),"")),0)</f>
        <v/>
      </c>
      <c r="S363" s="158" t="str">
        <f>IFERROR(VLOOKUP(tab_MP[[#This Row],[mp_ort]],tab_ORT[],2,FALSE),"")</f>
        <v/>
      </c>
      <c r="T363" s="158">
        <f>COUNTIFS($S$3:$S363,$S363,$S$3:$S363,"&gt;0")</f>
        <v>0</v>
      </c>
      <c r="U363" s="159">
        <f>COUNTIFS(tab_MP[ID_ort],tab_MP[[#This Row],[ID_ort]],tab_MP[ID_ort],"&gt;0")</f>
        <v>0</v>
      </c>
    </row>
    <row r="364" spans="1:21" ht="64.2" hidden="1" customHeight="1" x14ac:dyDescent="0.3">
      <c r="A364" s="90">
        <f t="shared" si="6"/>
        <v>362</v>
      </c>
      <c r="B364" s="201"/>
      <c r="C364" s="202"/>
      <c r="D364" s="202"/>
      <c r="E364" s="202"/>
      <c r="F364" s="203"/>
      <c r="G364" s="180"/>
      <c r="H364" s="208"/>
      <c r="I364" s="209"/>
      <c r="J364" s="106"/>
      <c r="K364" s="107" t="str">
        <f>IF(tab_MP[[#This Row],[prf_mp_janein]]="ja",tab_MP[[#This Row],[mp_zuw]],IF(tab_MP[[#This Row],[prf_mp_janein]]="nein",0,IF(tab_MP[[#This Row],[prf_mp_janein]]="teilweise",-1,"")))</f>
        <v/>
      </c>
      <c r="L364" s="110"/>
      <c r="M364" s="108" t="b">
        <f>AND(OR(tab_MP[[#This Row],[mp_zuw]]="",AND(tab_MP[[#This Row],[mp_zuw]]&lt;&gt;"",tab_MP[[#This Row],[prf_mp_janein]]&lt;&gt;"")),tab_MP[[#This Row],[prf_mp_ges]]&lt;&gt;-1)</f>
        <v>1</v>
      </c>
      <c r="N364" s="170" t="str">
        <f>IFERROR(VLOOKUP(tab_MP[[#This Row],[mp_gegenstand]],tab_GEGENSTAND[],4,FALSE),"")</f>
        <v/>
      </c>
      <c r="O364" s="171" t="str">
        <f>IF(tab_MP[[#This Row],[ID_geg]]=1,"tab_System[Kategorie]",IF(tab_MP[[#This Row],[ID_geg]]=2,"tab_Werkzeug[Kategorie]",IF(tab_MP[[#This Row],[ID_geg]]=3,"tab_Dienst[Kategorie]",IF(tab_MP[[#This Row],[ID_geg]]=4,"tab_WuP[Kategorie]",""))))</f>
        <v/>
      </c>
      <c r="P36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4" s="171" t="str">
        <f>IF(AND(tab_MP[[#This Row],[ID_geg]]=1,tab_MP[[#This Row],[ID_kat]]=1),"tab_Serverkomponenten[Subkategorie]",IF(AND(tab_MP[[#This Row],[ID_geg]]=1,tab_MP[[#This Row],[ID_kat]]=4),"tab_Projektraum[Subkategorie]",""))</f>
        <v/>
      </c>
      <c r="R364" s="171" t="str">
        <f>IFERROR(IF(AND(tab_MP[[#This Row],[ID_geg]]=1,tab_MP[[#This Row],[ID_kat]]=1),VLOOKUP(tab_MP[[#This Row],[mp_subkategorie]],tab_Serverkomponenten[],2,FALSE),IF(AND(tab_MP[[#This Row],[ID_geg]]=1,tab_MP[[#This Row],[ID_kat]]=4),VLOOKUP(tab_MP[[#This Row],[mp_subkategorie]],tab_Projektraum[],2,FALSE),"")),0)</f>
        <v/>
      </c>
      <c r="S364" s="158" t="str">
        <f>IFERROR(VLOOKUP(tab_MP[[#This Row],[mp_ort]],tab_ORT[],2,FALSE),"")</f>
        <v/>
      </c>
      <c r="T364" s="158">
        <f>COUNTIFS($S$3:$S364,$S364,$S$3:$S364,"&gt;0")</f>
        <v>0</v>
      </c>
      <c r="U364" s="159">
        <f>COUNTIFS(tab_MP[ID_ort],tab_MP[[#This Row],[ID_ort]],tab_MP[ID_ort],"&gt;0")</f>
        <v>0</v>
      </c>
    </row>
    <row r="365" spans="1:21" ht="64.2" hidden="1" customHeight="1" x14ac:dyDescent="0.3">
      <c r="A365" s="90">
        <f t="shared" si="6"/>
        <v>363</v>
      </c>
      <c r="B365" s="201"/>
      <c r="C365" s="202"/>
      <c r="D365" s="202"/>
      <c r="E365" s="202"/>
      <c r="F365" s="203"/>
      <c r="G365" s="180"/>
      <c r="H365" s="208"/>
      <c r="I365" s="209"/>
      <c r="J365" s="103"/>
      <c r="K365" s="104" t="str">
        <f>IF(tab_MP[[#This Row],[prf_mp_janein]]="ja",tab_MP[[#This Row],[mp_zuw]],IF(tab_MP[[#This Row],[prf_mp_janein]]="nein",0,IF(tab_MP[[#This Row],[prf_mp_janein]]="teilweise",-1,"")))</f>
        <v/>
      </c>
      <c r="L365" s="110"/>
      <c r="M365" s="109" t="b">
        <f>AND(OR(tab_MP[[#This Row],[mp_zuw]]="",AND(tab_MP[[#This Row],[mp_zuw]]&lt;&gt;"",tab_MP[[#This Row],[prf_mp_janein]]&lt;&gt;"")),tab_MP[[#This Row],[prf_mp_ges]]&lt;&gt;-1)</f>
        <v>1</v>
      </c>
      <c r="N365" s="170" t="str">
        <f>IFERROR(VLOOKUP(tab_MP[[#This Row],[mp_gegenstand]],tab_GEGENSTAND[],4,FALSE),"")</f>
        <v/>
      </c>
      <c r="O365" s="171" t="str">
        <f>IF(tab_MP[[#This Row],[ID_geg]]=1,"tab_System[Kategorie]",IF(tab_MP[[#This Row],[ID_geg]]=2,"tab_Werkzeug[Kategorie]",IF(tab_MP[[#This Row],[ID_geg]]=3,"tab_Dienst[Kategorie]",IF(tab_MP[[#This Row],[ID_geg]]=4,"tab_WuP[Kategorie]",""))))</f>
        <v/>
      </c>
      <c r="P36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5" s="171" t="str">
        <f>IF(AND(tab_MP[[#This Row],[ID_geg]]=1,tab_MP[[#This Row],[ID_kat]]=1),"tab_Serverkomponenten[Subkategorie]",IF(AND(tab_MP[[#This Row],[ID_geg]]=1,tab_MP[[#This Row],[ID_kat]]=4),"tab_Projektraum[Subkategorie]",""))</f>
        <v/>
      </c>
      <c r="R365" s="171" t="str">
        <f>IFERROR(IF(AND(tab_MP[[#This Row],[ID_geg]]=1,tab_MP[[#This Row],[ID_kat]]=1),VLOOKUP(tab_MP[[#This Row],[mp_subkategorie]],tab_Serverkomponenten[],2,FALSE),IF(AND(tab_MP[[#This Row],[ID_geg]]=1,tab_MP[[#This Row],[ID_kat]]=4),VLOOKUP(tab_MP[[#This Row],[mp_subkategorie]],tab_Projektraum[],2,FALSE),"")),0)</f>
        <v/>
      </c>
      <c r="S365" s="158" t="str">
        <f>IFERROR(VLOOKUP(tab_MP[[#This Row],[mp_ort]],tab_ORT[],2,FALSE),"")</f>
        <v/>
      </c>
      <c r="T365" s="158">
        <f>COUNTIFS($S$3:$S365,$S365,$S$3:$S365,"&gt;0")</f>
        <v>0</v>
      </c>
      <c r="U365" s="159">
        <f>COUNTIFS(tab_MP[ID_ort],tab_MP[[#This Row],[ID_ort]],tab_MP[ID_ort],"&gt;0")</f>
        <v>0</v>
      </c>
    </row>
    <row r="366" spans="1:21" ht="64.2" hidden="1" customHeight="1" x14ac:dyDescent="0.3">
      <c r="A366" s="90">
        <f t="shared" si="6"/>
        <v>364</v>
      </c>
      <c r="B366" s="201"/>
      <c r="C366" s="202"/>
      <c r="D366" s="202"/>
      <c r="E366" s="202"/>
      <c r="F366" s="203"/>
      <c r="G366" s="180"/>
      <c r="H366" s="208"/>
      <c r="I366" s="209"/>
      <c r="J366" s="106"/>
      <c r="K366" s="107" t="str">
        <f>IF(tab_MP[[#This Row],[prf_mp_janein]]="ja",tab_MP[[#This Row],[mp_zuw]],IF(tab_MP[[#This Row],[prf_mp_janein]]="nein",0,IF(tab_MP[[#This Row],[prf_mp_janein]]="teilweise",-1,"")))</f>
        <v/>
      </c>
      <c r="L366" s="110"/>
      <c r="M366" s="108" t="b">
        <f>AND(OR(tab_MP[[#This Row],[mp_zuw]]="",AND(tab_MP[[#This Row],[mp_zuw]]&lt;&gt;"",tab_MP[[#This Row],[prf_mp_janein]]&lt;&gt;"")),tab_MP[[#This Row],[prf_mp_ges]]&lt;&gt;-1)</f>
        <v>1</v>
      </c>
      <c r="N366" s="170" t="str">
        <f>IFERROR(VLOOKUP(tab_MP[[#This Row],[mp_gegenstand]],tab_GEGENSTAND[],4,FALSE),"")</f>
        <v/>
      </c>
      <c r="O366" s="171" t="str">
        <f>IF(tab_MP[[#This Row],[ID_geg]]=1,"tab_System[Kategorie]",IF(tab_MP[[#This Row],[ID_geg]]=2,"tab_Werkzeug[Kategorie]",IF(tab_MP[[#This Row],[ID_geg]]=3,"tab_Dienst[Kategorie]",IF(tab_MP[[#This Row],[ID_geg]]=4,"tab_WuP[Kategorie]",""))))</f>
        <v/>
      </c>
      <c r="P36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6" s="171" t="str">
        <f>IF(AND(tab_MP[[#This Row],[ID_geg]]=1,tab_MP[[#This Row],[ID_kat]]=1),"tab_Serverkomponenten[Subkategorie]",IF(AND(tab_MP[[#This Row],[ID_geg]]=1,tab_MP[[#This Row],[ID_kat]]=4),"tab_Projektraum[Subkategorie]",""))</f>
        <v/>
      </c>
      <c r="R366" s="171" t="str">
        <f>IFERROR(IF(AND(tab_MP[[#This Row],[ID_geg]]=1,tab_MP[[#This Row],[ID_kat]]=1),VLOOKUP(tab_MP[[#This Row],[mp_subkategorie]],tab_Serverkomponenten[],2,FALSE),IF(AND(tab_MP[[#This Row],[ID_geg]]=1,tab_MP[[#This Row],[ID_kat]]=4),VLOOKUP(tab_MP[[#This Row],[mp_subkategorie]],tab_Projektraum[],2,FALSE),"")),0)</f>
        <v/>
      </c>
      <c r="S366" s="158" t="str">
        <f>IFERROR(VLOOKUP(tab_MP[[#This Row],[mp_ort]],tab_ORT[],2,FALSE),"")</f>
        <v/>
      </c>
      <c r="T366" s="158">
        <f>COUNTIFS($S$3:$S366,$S366,$S$3:$S366,"&gt;0")</f>
        <v>0</v>
      </c>
      <c r="U366" s="159">
        <f>COUNTIFS(tab_MP[ID_ort],tab_MP[[#This Row],[ID_ort]],tab_MP[ID_ort],"&gt;0")</f>
        <v>0</v>
      </c>
    </row>
    <row r="367" spans="1:21" ht="64.2" hidden="1" customHeight="1" x14ac:dyDescent="0.3">
      <c r="A367" s="90">
        <f t="shared" si="6"/>
        <v>365</v>
      </c>
      <c r="B367" s="201"/>
      <c r="C367" s="202"/>
      <c r="D367" s="202"/>
      <c r="E367" s="202"/>
      <c r="F367" s="203"/>
      <c r="G367" s="180"/>
      <c r="H367" s="208"/>
      <c r="I367" s="209"/>
      <c r="J367" s="103"/>
      <c r="K367" s="104" t="str">
        <f>IF(tab_MP[[#This Row],[prf_mp_janein]]="ja",tab_MP[[#This Row],[mp_zuw]],IF(tab_MP[[#This Row],[prf_mp_janein]]="nein",0,IF(tab_MP[[#This Row],[prf_mp_janein]]="teilweise",-1,"")))</f>
        <v/>
      </c>
      <c r="L367" s="110"/>
      <c r="M367" s="109" t="b">
        <f>AND(OR(tab_MP[[#This Row],[mp_zuw]]="",AND(tab_MP[[#This Row],[mp_zuw]]&lt;&gt;"",tab_MP[[#This Row],[prf_mp_janein]]&lt;&gt;"")),tab_MP[[#This Row],[prf_mp_ges]]&lt;&gt;-1)</f>
        <v>1</v>
      </c>
      <c r="N367" s="170" t="str">
        <f>IFERROR(VLOOKUP(tab_MP[[#This Row],[mp_gegenstand]],tab_GEGENSTAND[],4,FALSE),"")</f>
        <v/>
      </c>
      <c r="O367" s="171" t="str">
        <f>IF(tab_MP[[#This Row],[ID_geg]]=1,"tab_System[Kategorie]",IF(tab_MP[[#This Row],[ID_geg]]=2,"tab_Werkzeug[Kategorie]",IF(tab_MP[[#This Row],[ID_geg]]=3,"tab_Dienst[Kategorie]",IF(tab_MP[[#This Row],[ID_geg]]=4,"tab_WuP[Kategorie]",""))))</f>
        <v/>
      </c>
      <c r="P36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7" s="171" t="str">
        <f>IF(AND(tab_MP[[#This Row],[ID_geg]]=1,tab_MP[[#This Row],[ID_kat]]=1),"tab_Serverkomponenten[Subkategorie]",IF(AND(tab_MP[[#This Row],[ID_geg]]=1,tab_MP[[#This Row],[ID_kat]]=4),"tab_Projektraum[Subkategorie]",""))</f>
        <v/>
      </c>
      <c r="R367" s="171" t="str">
        <f>IFERROR(IF(AND(tab_MP[[#This Row],[ID_geg]]=1,tab_MP[[#This Row],[ID_kat]]=1),VLOOKUP(tab_MP[[#This Row],[mp_subkategorie]],tab_Serverkomponenten[],2,FALSE),IF(AND(tab_MP[[#This Row],[ID_geg]]=1,tab_MP[[#This Row],[ID_kat]]=4),VLOOKUP(tab_MP[[#This Row],[mp_subkategorie]],tab_Projektraum[],2,FALSE),"")),0)</f>
        <v/>
      </c>
      <c r="S367" s="158" t="str">
        <f>IFERROR(VLOOKUP(tab_MP[[#This Row],[mp_ort]],tab_ORT[],2,FALSE),"")</f>
        <v/>
      </c>
      <c r="T367" s="158">
        <f>COUNTIFS($S$3:$S367,$S367,$S$3:$S367,"&gt;0")</f>
        <v>0</v>
      </c>
      <c r="U367" s="159">
        <f>COUNTIFS(tab_MP[ID_ort],tab_MP[[#This Row],[ID_ort]],tab_MP[ID_ort],"&gt;0")</f>
        <v>0</v>
      </c>
    </row>
    <row r="368" spans="1:21" ht="64.2" hidden="1" customHeight="1" x14ac:dyDescent="0.3">
      <c r="A368" s="90">
        <f t="shared" si="6"/>
        <v>366</v>
      </c>
      <c r="B368" s="201"/>
      <c r="C368" s="202"/>
      <c r="D368" s="202"/>
      <c r="E368" s="202"/>
      <c r="F368" s="203"/>
      <c r="G368" s="180"/>
      <c r="H368" s="208"/>
      <c r="I368" s="209"/>
      <c r="J368" s="106"/>
      <c r="K368" s="107" t="str">
        <f>IF(tab_MP[[#This Row],[prf_mp_janein]]="ja",tab_MP[[#This Row],[mp_zuw]],IF(tab_MP[[#This Row],[prf_mp_janein]]="nein",0,IF(tab_MP[[#This Row],[prf_mp_janein]]="teilweise",-1,"")))</f>
        <v/>
      </c>
      <c r="L368" s="110"/>
      <c r="M368" s="108" t="b">
        <f>AND(OR(tab_MP[[#This Row],[mp_zuw]]="",AND(tab_MP[[#This Row],[mp_zuw]]&lt;&gt;"",tab_MP[[#This Row],[prf_mp_janein]]&lt;&gt;"")),tab_MP[[#This Row],[prf_mp_ges]]&lt;&gt;-1)</f>
        <v>1</v>
      </c>
      <c r="N368" s="170" t="str">
        <f>IFERROR(VLOOKUP(tab_MP[[#This Row],[mp_gegenstand]],tab_GEGENSTAND[],4,FALSE),"")</f>
        <v/>
      </c>
      <c r="O368" s="171" t="str">
        <f>IF(tab_MP[[#This Row],[ID_geg]]=1,"tab_System[Kategorie]",IF(tab_MP[[#This Row],[ID_geg]]=2,"tab_Werkzeug[Kategorie]",IF(tab_MP[[#This Row],[ID_geg]]=3,"tab_Dienst[Kategorie]",IF(tab_MP[[#This Row],[ID_geg]]=4,"tab_WuP[Kategorie]",""))))</f>
        <v/>
      </c>
      <c r="P36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8" s="171" t="str">
        <f>IF(AND(tab_MP[[#This Row],[ID_geg]]=1,tab_MP[[#This Row],[ID_kat]]=1),"tab_Serverkomponenten[Subkategorie]",IF(AND(tab_MP[[#This Row],[ID_geg]]=1,tab_MP[[#This Row],[ID_kat]]=4),"tab_Projektraum[Subkategorie]",""))</f>
        <v/>
      </c>
      <c r="R368" s="171" t="str">
        <f>IFERROR(IF(AND(tab_MP[[#This Row],[ID_geg]]=1,tab_MP[[#This Row],[ID_kat]]=1),VLOOKUP(tab_MP[[#This Row],[mp_subkategorie]],tab_Serverkomponenten[],2,FALSE),IF(AND(tab_MP[[#This Row],[ID_geg]]=1,tab_MP[[#This Row],[ID_kat]]=4),VLOOKUP(tab_MP[[#This Row],[mp_subkategorie]],tab_Projektraum[],2,FALSE),"")),0)</f>
        <v/>
      </c>
      <c r="S368" s="158" t="str">
        <f>IFERROR(VLOOKUP(tab_MP[[#This Row],[mp_ort]],tab_ORT[],2,FALSE),"")</f>
        <v/>
      </c>
      <c r="T368" s="158">
        <f>COUNTIFS($S$3:$S368,$S368,$S$3:$S368,"&gt;0")</f>
        <v>0</v>
      </c>
      <c r="U368" s="159">
        <f>COUNTIFS(tab_MP[ID_ort],tab_MP[[#This Row],[ID_ort]],tab_MP[ID_ort],"&gt;0")</f>
        <v>0</v>
      </c>
    </row>
    <row r="369" spans="1:21" ht="64.2" hidden="1" customHeight="1" x14ac:dyDescent="0.3">
      <c r="A369" s="90">
        <f t="shared" si="6"/>
        <v>367</v>
      </c>
      <c r="B369" s="201"/>
      <c r="C369" s="202"/>
      <c r="D369" s="202"/>
      <c r="E369" s="202"/>
      <c r="F369" s="203"/>
      <c r="G369" s="180"/>
      <c r="H369" s="208"/>
      <c r="I369" s="209"/>
      <c r="J369" s="103"/>
      <c r="K369" s="104" t="str">
        <f>IF(tab_MP[[#This Row],[prf_mp_janein]]="ja",tab_MP[[#This Row],[mp_zuw]],IF(tab_MP[[#This Row],[prf_mp_janein]]="nein",0,IF(tab_MP[[#This Row],[prf_mp_janein]]="teilweise",-1,"")))</f>
        <v/>
      </c>
      <c r="L369" s="110"/>
      <c r="M369" s="109" t="b">
        <f>AND(OR(tab_MP[[#This Row],[mp_zuw]]="",AND(tab_MP[[#This Row],[mp_zuw]]&lt;&gt;"",tab_MP[[#This Row],[prf_mp_janein]]&lt;&gt;"")),tab_MP[[#This Row],[prf_mp_ges]]&lt;&gt;-1)</f>
        <v>1</v>
      </c>
      <c r="N369" s="170" t="str">
        <f>IFERROR(VLOOKUP(tab_MP[[#This Row],[mp_gegenstand]],tab_GEGENSTAND[],4,FALSE),"")</f>
        <v/>
      </c>
      <c r="O369" s="171" t="str">
        <f>IF(tab_MP[[#This Row],[ID_geg]]=1,"tab_System[Kategorie]",IF(tab_MP[[#This Row],[ID_geg]]=2,"tab_Werkzeug[Kategorie]",IF(tab_MP[[#This Row],[ID_geg]]=3,"tab_Dienst[Kategorie]",IF(tab_MP[[#This Row],[ID_geg]]=4,"tab_WuP[Kategorie]",""))))</f>
        <v/>
      </c>
      <c r="P36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69" s="171" t="str">
        <f>IF(AND(tab_MP[[#This Row],[ID_geg]]=1,tab_MP[[#This Row],[ID_kat]]=1),"tab_Serverkomponenten[Subkategorie]",IF(AND(tab_MP[[#This Row],[ID_geg]]=1,tab_MP[[#This Row],[ID_kat]]=4),"tab_Projektraum[Subkategorie]",""))</f>
        <v/>
      </c>
      <c r="R369" s="171" t="str">
        <f>IFERROR(IF(AND(tab_MP[[#This Row],[ID_geg]]=1,tab_MP[[#This Row],[ID_kat]]=1),VLOOKUP(tab_MP[[#This Row],[mp_subkategorie]],tab_Serverkomponenten[],2,FALSE),IF(AND(tab_MP[[#This Row],[ID_geg]]=1,tab_MP[[#This Row],[ID_kat]]=4),VLOOKUP(tab_MP[[#This Row],[mp_subkategorie]],tab_Projektraum[],2,FALSE),"")),0)</f>
        <v/>
      </c>
      <c r="S369" s="158" t="str">
        <f>IFERROR(VLOOKUP(tab_MP[[#This Row],[mp_ort]],tab_ORT[],2,FALSE),"")</f>
        <v/>
      </c>
      <c r="T369" s="158">
        <f>COUNTIFS($S$3:$S369,$S369,$S$3:$S369,"&gt;0")</f>
        <v>0</v>
      </c>
      <c r="U369" s="159">
        <f>COUNTIFS(tab_MP[ID_ort],tab_MP[[#This Row],[ID_ort]],tab_MP[ID_ort],"&gt;0")</f>
        <v>0</v>
      </c>
    </row>
    <row r="370" spans="1:21" ht="64.2" hidden="1" customHeight="1" x14ac:dyDescent="0.3">
      <c r="A370" s="90">
        <f t="shared" si="6"/>
        <v>368</v>
      </c>
      <c r="B370" s="201"/>
      <c r="C370" s="202"/>
      <c r="D370" s="202"/>
      <c r="E370" s="202"/>
      <c r="F370" s="203"/>
      <c r="G370" s="180"/>
      <c r="H370" s="208"/>
      <c r="I370" s="209"/>
      <c r="J370" s="106"/>
      <c r="K370" s="107" t="str">
        <f>IF(tab_MP[[#This Row],[prf_mp_janein]]="ja",tab_MP[[#This Row],[mp_zuw]],IF(tab_MP[[#This Row],[prf_mp_janein]]="nein",0,IF(tab_MP[[#This Row],[prf_mp_janein]]="teilweise",-1,"")))</f>
        <v/>
      </c>
      <c r="L370" s="110"/>
      <c r="M370" s="108" t="b">
        <f>AND(OR(tab_MP[[#This Row],[mp_zuw]]="",AND(tab_MP[[#This Row],[mp_zuw]]&lt;&gt;"",tab_MP[[#This Row],[prf_mp_janein]]&lt;&gt;"")),tab_MP[[#This Row],[prf_mp_ges]]&lt;&gt;-1)</f>
        <v>1</v>
      </c>
      <c r="N370" s="170" t="str">
        <f>IFERROR(VLOOKUP(tab_MP[[#This Row],[mp_gegenstand]],tab_GEGENSTAND[],4,FALSE),"")</f>
        <v/>
      </c>
      <c r="O370" s="171" t="str">
        <f>IF(tab_MP[[#This Row],[ID_geg]]=1,"tab_System[Kategorie]",IF(tab_MP[[#This Row],[ID_geg]]=2,"tab_Werkzeug[Kategorie]",IF(tab_MP[[#This Row],[ID_geg]]=3,"tab_Dienst[Kategorie]",IF(tab_MP[[#This Row],[ID_geg]]=4,"tab_WuP[Kategorie]",""))))</f>
        <v/>
      </c>
      <c r="P37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0" s="171" t="str">
        <f>IF(AND(tab_MP[[#This Row],[ID_geg]]=1,tab_MP[[#This Row],[ID_kat]]=1),"tab_Serverkomponenten[Subkategorie]",IF(AND(tab_MP[[#This Row],[ID_geg]]=1,tab_MP[[#This Row],[ID_kat]]=4),"tab_Projektraum[Subkategorie]",""))</f>
        <v/>
      </c>
      <c r="R370" s="171" t="str">
        <f>IFERROR(IF(AND(tab_MP[[#This Row],[ID_geg]]=1,tab_MP[[#This Row],[ID_kat]]=1),VLOOKUP(tab_MP[[#This Row],[mp_subkategorie]],tab_Serverkomponenten[],2,FALSE),IF(AND(tab_MP[[#This Row],[ID_geg]]=1,tab_MP[[#This Row],[ID_kat]]=4),VLOOKUP(tab_MP[[#This Row],[mp_subkategorie]],tab_Projektraum[],2,FALSE),"")),0)</f>
        <v/>
      </c>
      <c r="S370" s="158" t="str">
        <f>IFERROR(VLOOKUP(tab_MP[[#This Row],[mp_ort]],tab_ORT[],2,FALSE),"")</f>
        <v/>
      </c>
      <c r="T370" s="158">
        <f>COUNTIFS($S$3:$S370,$S370,$S$3:$S370,"&gt;0")</f>
        <v>0</v>
      </c>
      <c r="U370" s="159">
        <f>COUNTIFS(tab_MP[ID_ort],tab_MP[[#This Row],[ID_ort]],tab_MP[ID_ort],"&gt;0")</f>
        <v>0</v>
      </c>
    </row>
    <row r="371" spans="1:21" ht="64.2" hidden="1" customHeight="1" x14ac:dyDescent="0.3">
      <c r="A371" s="90">
        <f t="shared" si="6"/>
        <v>369</v>
      </c>
      <c r="B371" s="201"/>
      <c r="C371" s="202"/>
      <c r="D371" s="202"/>
      <c r="E371" s="202"/>
      <c r="F371" s="203"/>
      <c r="G371" s="180"/>
      <c r="H371" s="208"/>
      <c r="I371" s="209"/>
      <c r="J371" s="103"/>
      <c r="K371" s="104" t="str">
        <f>IF(tab_MP[[#This Row],[prf_mp_janein]]="ja",tab_MP[[#This Row],[mp_zuw]],IF(tab_MP[[#This Row],[prf_mp_janein]]="nein",0,IF(tab_MP[[#This Row],[prf_mp_janein]]="teilweise",-1,"")))</f>
        <v/>
      </c>
      <c r="L371" s="110"/>
      <c r="M371" s="109" t="b">
        <f>AND(OR(tab_MP[[#This Row],[mp_zuw]]="",AND(tab_MP[[#This Row],[mp_zuw]]&lt;&gt;"",tab_MP[[#This Row],[prf_mp_janein]]&lt;&gt;"")),tab_MP[[#This Row],[prf_mp_ges]]&lt;&gt;-1)</f>
        <v>1</v>
      </c>
      <c r="N371" s="170" t="str">
        <f>IFERROR(VLOOKUP(tab_MP[[#This Row],[mp_gegenstand]],tab_GEGENSTAND[],4,FALSE),"")</f>
        <v/>
      </c>
      <c r="O371" s="171" t="str">
        <f>IF(tab_MP[[#This Row],[ID_geg]]=1,"tab_System[Kategorie]",IF(tab_MP[[#This Row],[ID_geg]]=2,"tab_Werkzeug[Kategorie]",IF(tab_MP[[#This Row],[ID_geg]]=3,"tab_Dienst[Kategorie]",IF(tab_MP[[#This Row],[ID_geg]]=4,"tab_WuP[Kategorie]",""))))</f>
        <v/>
      </c>
      <c r="P37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1" s="171" t="str">
        <f>IF(AND(tab_MP[[#This Row],[ID_geg]]=1,tab_MP[[#This Row],[ID_kat]]=1),"tab_Serverkomponenten[Subkategorie]",IF(AND(tab_MP[[#This Row],[ID_geg]]=1,tab_MP[[#This Row],[ID_kat]]=4),"tab_Projektraum[Subkategorie]",""))</f>
        <v/>
      </c>
      <c r="R371" s="171" t="str">
        <f>IFERROR(IF(AND(tab_MP[[#This Row],[ID_geg]]=1,tab_MP[[#This Row],[ID_kat]]=1),VLOOKUP(tab_MP[[#This Row],[mp_subkategorie]],tab_Serverkomponenten[],2,FALSE),IF(AND(tab_MP[[#This Row],[ID_geg]]=1,tab_MP[[#This Row],[ID_kat]]=4),VLOOKUP(tab_MP[[#This Row],[mp_subkategorie]],tab_Projektraum[],2,FALSE),"")),0)</f>
        <v/>
      </c>
      <c r="S371" s="158" t="str">
        <f>IFERROR(VLOOKUP(tab_MP[[#This Row],[mp_ort]],tab_ORT[],2,FALSE),"")</f>
        <v/>
      </c>
      <c r="T371" s="158">
        <f>COUNTIFS($S$3:$S371,$S371,$S$3:$S371,"&gt;0")</f>
        <v>0</v>
      </c>
      <c r="U371" s="159">
        <f>COUNTIFS(tab_MP[ID_ort],tab_MP[[#This Row],[ID_ort]],tab_MP[ID_ort],"&gt;0")</f>
        <v>0</v>
      </c>
    </row>
    <row r="372" spans="1:21" ht="64.2" hidden="1" customHeight="1" x14ac:dyDescent="0.3">
      <c r="A372" s="90">
        <f t="shared" si="6"/>
        <v>370</v>
      </c>
      <c r="B372" s="201"/>
      <c r="C372" s="202"/>
      <c r="D372" s="202"/>
      <c r="E372" s="202"/>
      <c r="F372" s="203"/>
      <c r="G372" s="180"/>
      <c r="H372" s="208"/>
      <c r="I372" s="209"/>
      <c r="J372" s="106"/>
      <c r="K372" s="107" t="str">
        <f>IF(tab_MP[[#This Row],[prf_mp_janein]]="ja",tab_MP[[#This Row],[mp_zuw]],IF(tab_MP[[#This Row],[prf_mp_janein]]="nein",0,IF(tab_MP[[#This Row],[prf_mp_janein]]="teilweise",-1,"")))</f>
        <v/>
      </c>
      <c r="L372" s="110"/>
      <c r="M372" s="108" t="b">
        <f>AND(OR(tab_MP[[#This Row],[mp_zuw]]="",AND(tab_MP[[#This Row],[mp_zuw]]&lt;&gt;"",tab_MP[[#This Row],[prf_mp_janein]]&lt;&gt;"")),tab_MP[[#This Row],[prf_mp_ges]]&lt;&gt;-1)</f>
        <v>1</v>
      </c>
      <c r="N372" s="170" t="str">
        <f>IFERROR(VLOOKUP(tab_MP[[#This Row],[mp_gegenstand]],tab_GEGENSTAND[],4,FALSE),"")</f>
        <v/>
      </c>
      <c r="O372" s="171" t="str">
        <f>IF(tab_MP[[#This Row],[ID_geg]]=1,"tab_System[Kategorie]",IF(tab_MP[[#This Row],[ID_geg]]=2,"tab_Werkzeug[Kategorie]",IF(tab_MP[[#This Row],[ID_geg]]=3,"tab_Dienst[Kategorie]",IF(tab_MP[[#This Row],[ID_geg]]=4,"tab_WuP[Kategorie]",""))))</f>
        <v/>
      </c>
      <c r="P37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2" s="171" t="str">
        <f>IF(AND(tab_MP[[#This Row],[ID_geg]]=1,tab_MP[[#This Row],[ID_kat]]=1),"tab_Serverkomponenten[Subkategorie]",IF(AND(tab_MP[[#This Row],[ID_geg]]=1,tab_MP[[#This Row],[ID_kat]]=4),"tab_Projektraum[Subkategorie]",""))</f>
        <v/>
      </c>
      <c r="R372" s="171" t="str">
        <f>IFERROR(IF(AND(tab_MP[[#This Row],[ID_geg]]=1,tab_MP[[#This Row],[ID_kat]]=1),VLOOKUP(tab_MP[[#This Row],[mp_subkategorie]],tab_Serverkomponenten[],2,FALSE),IF(AND(tab_MP[[#This Row],[ID_geg]]=1,tab_MP[[#This Row],[ID_kat]]=4),VLOOKUP(tab_MP[[#This Row],[mp_subkategorie]],tab_Projektraum[],2,FALSE),"")),0)</f>
        <v/>
      </c>
      <c r="S372" s="158" t="str">
        <f>IFERROR(VLOOKUP(tab_MP[[#This Row],[mp_ort]],tab_ORT[],2,FALSE),"")</f>
        <v/>
      </c>
      <c r="T372" s="158">
        <f>COUNTIFS($S$3:$S372,$S372,$S$3:$S372,"&gt;0")</f>
        <v>0</v>
      </c>
      <c r="U372" s="159">
        <f>COUNTIFS(tab_MP[ID_ort],tab_MP[[#This Row],[ID_ort]],tab_MP[ID_ort],"&gt;0")</f>
        <v>0</v>
      </c>
    </row>
    <row r="373" spans="1:21" ht="64.2" hidden="1" customHeight="1" x14ac:dyDescent="0.3">
      <c r="A373" s="90">
        <f t="shared" si="6"/>
        <v>371</v>
      </c>
      <c r="B373" s="201"/>
      <c r="C373" s="202"/>
      <c r="D373" s="202"/>
      <c r="E373" s="202"/>
      <c r="F373" s="203"/>
      <c r="G373" s="180"/>
      <c r="H373" s="208"/>
      <c r="I373" s="209"/>
      <c r="J373" s="103"/>
      <c r="K373" s="104" t="str">
        <f>IF(tab_MP[[#This Row],[prf_mp_janein]]="ja",tab_MP[[#This Row],[mp_zuw]],IF(tab_MP[[#This Row],[prf_mp_janein]]="nein",0,IF(tab_MP[[#This Row],[prf_mp_janein]]="teilweise",-1,"")))</f>
        <v/>
      </c>
      <c r="L373" s="110"/>
      <c r="M373" s="109" t="b">
        <f>AND(OR(tab_MP[[#This Row],[mp_zuw]]="",AND(tab_MP[[#This Row],[mp_zuw]]&lt;&gt;"",tab_MP[[#This Row],[prf_mp_janein]]&lt;&gt;"")),tab_MP[[#This Row],[prf_mp_ges]]&lt;&gt;-1)</f>
        <v>1</v>
      </c>
      <c r="N373" s="170" t="str">
        <f>IFERROR(VLOOKUP(tab_MP[[#This Row],[mp_gegenstand]],tab_GEGENSTAND[],4,FALSE),"")</f>
        <v/>
      </c>
      <c r="O373" s="171" t="str">
        <f>IF(tab_MP[[#This Row],[ID_geg]]=1,"tab_System[Kategorie]",IF(tab_MP[[#This Row],[ID_geg]]=2,"tab_Werkzeug[Kategorie]",IF(tab_MP[[#This Row],[ID_geg]]=3,"tab_Dienst[Kategorie]",IF(tab_MP[[#This Row],[ID_geg]]=4,"tab_WuP[Kategorie]",""))))</f>
        <v/>
      </c>
      <c r="P37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3" s="171" t="str">
        <f>IF(AND(tab_MP[[#This Row],[ID_geg]]=1,tab_MP[[#This Row],[ID_kat]]=1),"tab_Serverkomponenten[Subkategorie]",IF(AND(tab_MP[[#This Row],[ID_geg]]=1,tab_MP[[#This Row],[ID_kat]]=4),"tab_Projektraum[Subkategorie]",""))</f>
        <v/>
      </c>
      <c r="R373" s="171" t="str">
        <f>IFERROR(IF(AND(tab_MP[[#This Row],[ID_geg]]=1,tab_MP[[#This Row],[ID_kat]]=1),VLOOKUP(tab_MP[[#This Row],[mp_subkategorie]],tab_Serverkomponenten[],2,FALSE),IF(AND(tab_MP[[#This Row],[ID_geg]]=1,tab_MP[[#This Row],[ID_kat]]=4),VLOOKUP(tab_MP[[#This Row],[mp_subkategorie]],tab_Projektraum[],2,FALSE),"")),0)</f>
        <v/>
      </c>
      <c r="S373" s="158" t="str">
        <f>IFERROR(VLOOKUP(tab_MP[[#This Row],[mp_ort]],tab_ORT[],2,FALSE),"")</f>
        <v/>
      </c>
      <c r="T373" s="158">
        <f>COUNTIFS($S$3:$S373,$S373,$S$3:$S373,"&gt;0")</f>
        <v>0</v>
      </c>
      <c r="U373" s="159">
        <f>COUNTIFS(tab_MP[ID_ort],tab_MP[[#This Row],[ID_ort]],tab_MP[ID_ort],"&gt;0")</f>
        <v>0</v>
      </c>
    </row>
    <row r="374" spans="1:21" ht="64.2" hidden="1" customHeight="1" x14ac:dyDescent="0.3">
      <c r="A374" s="90">
        <f t="shared" si="6"/>
        <v>372</v>
      </c>
      <c r="B374" s="201"/>
      <c r="C374" s="202"/>
      <c r="D374" s="202"/>
      <c r="E374" s="202"/>
      <c r="F374" s="203"/>
      <c r="G374" s="180"/>
      <c r="H374" s="208"/>
      <c r="I374" s="209"/>
      <c r="J374" s="106"/>
      <c r="K374" s="107" t="str">
        <f>IF(tab_MP[[#This Row],[prf_mp_janein]]="ja",tab_MP[[#This Row],[mp_zuw]],IF(tab_MP[[#This Row],[prf_mp_janein]]="nein",0,IF(tab_MP[[#This Row],[prf_mp_janein]]="teilweise",-1,"")))</f>
        <v/>
      </c>
      <c r="L374" s="110"/>
      <c r="M374" s="108" t="b">
        <f>AND(OR(tab_MP[[#This Row],[mp_zuw]]="",AND(tab_MP[[#This Row],[mp_zuw]]&lt;&gt;"",tab_MP[[#This Row],[prf_mp_janein]]&lt;&gt;"")),tab_MP[[#This Row],[prf_mp_ges]]&lt;&gt;-1)</f>
        <v>1</v>
      </c>
      <c r="N374" s="170" t="str">
        <f>IFERROR(VLOOKUP(tab_MP[[#This Row],[mp_gegenstand]],tab_GEGENSTAND[],4,FALSE),"")</f>
        <v/>
      </c>
      <c r="O374" s="171" t="str">
        <f>IF(tab_MP[[#This Row],[ID_geg]]=1,"tab_System[Kategorie]",IF(tab_MP[[#This Row],[ID_geg]]=2,"tab_Werkzeug[Kategorie]",IF(tab_MP[[#This Row],[ID_geg]]=3,"tab_Dienst[Kategorie]",IF(tab_MP[[#This Row],[ID_geg]]=4,"tab_WuP[Kategorie]",""))))</f>
        <v/>
      </c>
      <c r="P37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4" s="171" t="str">
        <f>IF(AND(tab_MP[[#This Row],[ID_geg]]=1,tab_MP[[#This Row],[ID_kat]]=1),"tab_Serverkomponenten[Subkategorie]",IF(AND(tab_MP[[#This Row],[ID_geg]]=1,tab_MP[[#This Row],[ID_kat]]=4),"tab_Projektraum[Subkategorie]",""))</f>
        <v/>
      </c>
      <c r="R374" s="171" t="str">
        <f>IFERROR(IF(AND(tab_MP[[#This Row],[ID_geg]]=1,tab_MP[[#This Row],[ID_kat]]=1),VLOOKUP(tab_MP[[#This Row],[mp_subkategorie]],tab_Serverkomponenten[],2,FALSE),IF(AND(tab_MP[[#This Row],[ID_geg]]=1,tab_MP[[#This Row],[ID_kat]]=4),VLOOKUP(tab_MP[[#This Row],[mp_subkategorie]],tab_Projektraum[],2,FALSE),"")),0)</f>
        <v/>
      </c>
      <c r="S374" s="158" t="str">
        <f>IFERROR(VLOOKUP(tab_MP[[#This Row],[mp_ort]],tab_ORT[],2,FALSE),"")</f>
        <v/>
      </c>
      <c r="T374" s="158">
        <f>COUNTIFS($S$3:$S374,$S374,$S$3:$S374,"&gt;0")</f>
        <v>0</v>
      </c>
      <c r="U374" s="159">
        <f>COUNTIFS(tab_MP[ID_ort],tab_MP[[#This Row],[ID_ort]],tab_MP[ID_ort],"&gt;0")</f>
        <v>0</v>
      </c>
    </row>
    <row r="375" spans="1:21" ht="64.2" hidden="1" customHeight="1" x14ac:dyDescent="0.3">
      <c r="A375" s="90">
        <f t="shared" si="6"/>
        <v>373</v>
      </c>
      <c r="B375" s="201"/>
      <c r="C375" s="202"/>
      <c r="D375" s="202"/>
      <c r="E375" s="202"/>
      <c r="F375" s="203"/>
      <c r="G375" s="180"/>
      <c r="H375" s="208"/>
      <c r="I375" s="209"/>
      <c r="J375" s="103"/>
      <c r="K375" s="104" t="str">
        <f>IF(tab_MP[[#This Row],[prf_mp_janein]]="ja",tab_MP[[#This Row],[mp_zuw]],IF(tab_MP[[#This Row],[prf_mp_janein]]="nein",0,IF(tab_MP[[#This Row],[prf_mp_janein]]="teilweise",-1,"")))</f>
        <v/>
      </c>
      <c r="L375" s="110"/>
      <c r="M375" s="109" t="b">
        <f>AND(OR(tab_MP[[#This Row],[mp_zuw]]="",AND(tab_MP[[#This Row],[mp_zuw]]&lt;&gt;"",tab_MP[[#This Row],[prf_mp_janein]]&lt;&gt;"")),tab_MP[[#This Row],[prf_mp_ges]]&lt;&gt;-1)</f>
        <v>1</v>
      </c>
      <c r="N375" s="170" t="str">
        <f>IFERROR(VLOOKUP(tab_MP[[#This Row],[mp_gegenstand]],tab_GEGENSTAND[],4,FALSE),"")</f>
        <v/>
      </c>
      <c r="O375" s="171" t="str">
        <f>IF(tab_MP[[#This Row],[ID_geg]]=1,"tab_System[Kategorie]",IF(tab_MP[[#This Row],[ID_geg]]=2,"tab_Werkzeug[Kategorie]",IF(tab_MP[[#This Row],[ID_geg]]=3,"tab_Dienst[Kategorie]",IF(tab_MP[[#This Row],[ID_geg]]=4,"tab_WuP[Kategorie]",""))))</f>
        <v/>
      </c>
      <c r="P37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5" s="171" t="str">
        <f>IF(AND(tab_MP[[#This Row],[ID_geg]]=1,tab_MP[[#This Row],[ID_kat]]=1),"tab_Serverkomponenten[Subkategorie]",IF(AND(tab_MP[[#This Row],[ID_geg]]=1,tab_MP[[#This Row],[ID_kat]]=4),"tab_Projektraum[Subkategorie]",""))</f>
        <v/>
      </c>
      <c r="R375" s="171" t="str">
        <f>IFERROR(IF(AND(tab_MP[[#This Row],[ID_geg]]=1,tab_MP[[#This Row],[ID_kat]]=1),VLOOKUP(tab_MP[[#This Row],[mp_subkategorie]],tab_Serverkomponenten[],2,FALSE),IF(AND(tab_MP[[#This Row],[ID_geg]]=1,tab_MP[[#This Row],[ID_kat]]=4),VLOOKUP(tab_MP[[#This Row],[mp_subkategorie]],tab_Projektraum[],2,FALSE),"")),0)</f>
        <v/>
      </c>
      <c r="S375" s="158" t="str">
        <f>IFERROR(VLOOKUP(tab_MP[[#This Row],[mp_ort]],tab_ORT[],2,FALSE),"")</f>
        <v/>
      </c>
      <c r="T375" s="158">
        <f>COUNTIFS($S$3:$S375,$S375,$S$3:$S375,"&gt;0")</f>
        <v>0</v>
      </c>
      <c r="U375" s="159">
        <f>COUNTIFS(tab_MP[ID_ort],tab_MP[[#This Row],[ID_ort]],tab_MP[ID_ort],"&gt;0")</f>
        <v>0</v>
      </c>
    </row>
    <row r="376" spans="1:21" ht="64.2" hidden="1" customHeight="1" x14ac:dyDescent="0.3">
      <c r="A376" s="90">
        <f t="shared" si="6"/>
        <v>374</v>
      </c>
      <c r="B376" s="201"/>
      <c r="C376" s="202"/>
      <c r="D376" s="202"/>
      <c r="E376" s="202"/>
      <c r="F376" s="203"/>
      <c r="G376" s="180"/>
      <c r="H376" s="208"/>
      <c r="I376" s="209"/>
      <c r="J376" s="106"/>
      <c r="K376" s="107" t="str">
        <f>IF(tab_MP[[#This Row],[prf_mp_janein]]="ja",tab_MP[[#This Row],[mp_zuw]],IF(tab_MP[[#This Row],[prf_mp_janein]]="nein",0,IF(tab_MP[[#This Row],[prf_mp_janein]]="teilweise",-1,"")))</f>
        <v/>
      </c>
      <c r="L376" s="110"/>
      <c r="M376" s="108" t="b">
        <f>AND(OR(tab_MP[[#This Row],[mp_zuw]]="",AND(tab_MP[[#This Row],[mp_zuw]]&lt;&gt;"",tab_MP[[#This Row],[prf_mp_janein]]&lt;&gt;"")),tab_MP[[#This Row],[prf_mp_ges]]&lt;&gt;-1)</f>
        <v>1</v>
      </c>
      <c r="N376" s="170" t="str">
        <f>IFERROR(VLOOKUP(tab_MP[[#This Row],[mp_gegenstand]],tab_GEGENSTAND[],4,FALSE),"")</f>
        <v/>
      </c>
      <c r="O376" s="171" t="str">
        <f>IF(tab_MP[[#This Row],[ID_geg]]=1,"tab_System[Kategorie]",IF(tab_MP[[#This Row],[ID_geg]]=2,"tab_Werkzeug[Kategorie]",IF(tab_MP[[#This Row],[ID_geg]]=3,"tab_Dienst[Kategorie]",IF(tab_MP[[#This Row],[ID_geg]]=4,"tab_WuP[Kategorie]",""))))</f>
        <v/>
      </c>
      <c r="P37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6" s="171" t="str">
        <f>IF(AND(tab_MP[[#This Row],[ID_geg]]=1,tab_MP[[#This Row],[ID_kat]]=1),"tab_Serverkomponenten[Subkategorie]",IF(AND(tab_MP[[#This Row],[ID_geg]]=1,tab_MP[[#This Row],[ID_kat]]=4),"tab_Projektraum[Subkategorie]",""))</f>
        <v/>
      </c>
      <c r="R376" s="171" t="str">
        <f>IFERROR(IF(AND(tab_MP[[#This Row],[ID_geg]]=1,tab_MP[[#This Row],[ID_kat]]=1),VLOOKUP(tab_MP[[#This Row],[mp_subkategorie]],tab_Serverkomponenten[],2,FALSE),IF(AND(tab_MP[[#This Row],[ID_geg]]=1,tab_MP[[#This Row],[ID_kat]]=4),VLOOKUP(tab_MP[[#This Row],[mp_subkategorie]],tab_Projektraum[],2,FALSE),"")),0)</f>
        <v/>
      </c>
      <c r="S376" s="158" t="str">
        <f>IFERROR(VLOOKUP(tab_MP[[#This Row],[mp_ort]],tab_ORT[],2,FALSE),"")</f>
        <v/>
      </c>
      <c r="T376" s="158">
        <f>COUNTIFS($S$3:$S376,$S376,$S$3:$S376,"&gt;0")</f>
        <v>0</v>
      </c>
      <c r="U376" s="159">
        <f>COUNTIFS(tab_MP[ID_ort],tab_MP[[#This Row],[ID_ort]],tab_MP[ID_ort],"&gt;0")</f>
        <v>0</v>
      </c>
    </row>
    <row r="377" spans="1:21" ht="64.2" hidden="1" customHeight="1" x14ac:dyDescent="0.3">
      <c r="A377" s="90">
        <f t="shared" si="6"/>
        <v>375</v>
      </c>
      <c r="B377" s="201"/>
      <c r="C377" s="202"/>
      <c r="D377" s="202"/>
      <c r="E377" s="202"/>
      <c r="F377" s="203"/>
      <c r="G377" s="180"/>
      <c r="H377" s="208"/>
      <c r="I377" s="209"/>
      <c r="J377" s="103"/>
      <c r="K377" s="104" t="str">
        <f>IF(tab_MP[[#This Row],[prf_mp_janein]]="ja",tab_MP[[#This Row],[mp_zuw]],IF(tab_MP[[#This Row],[prf_mp_janein]]="nein",0,IF(tab_MP[[#This Row],[prf_mp_janein]]="teilweise",-1,"")))</f>
        <v/>
      </c>
      <c r="L377" s="110"/>
      <c r="M377" s="109" t="b">
        <f>AND(OR(tab_MP[[#This Row],[mp_zuw]]="",AND(tab_MP[[#This Row],[mp_zuw]]&lt;&gt;"",tab_MP[[#This Row],[prf_mp_janein]]&lt;&gt;"")),tab_MP[[#This Row],[prf_mp_ges]]&lt;&gt;-1)</f>
        <v>1</v>
      </c>
      <c r="N377" s="170" t="str">
        <f>IFERROR(VLOOKUP(tab_MP[[#This Row],[mp_gegenstand]],tab_GEGENSTAND[],4,FALSE),"")</f>
        <v/>
      </c>
      <c r="O377" s="171" t="str">
        <f>IF(tab_MP[[#This Row],[ID_geg]]=1,"tab_System[Kategorie]",IF(tab_MP[[#This Row],[ID_geg]]=2,"tab_Werkzeug[Kategorie]",IF(tab_MP[[#This Row],[ID_geg]]=3,"tab_Dienst[Kategorie]",IF(tab_MP[[#This Row],[ID_geg]]=4,"tab_WuP[Kategorie]",""))))</f>
        <v/>
      </c>
      <c r="P37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7" s="171" t="str">
        <f>IF(AND(tab_MP[[#This Row],[ID_geg]]=1,tab_MP[[#This Row],[ID_kat]]=1),"tab_Serverkomponenten[Subkategorie]",IF(AND(tab_MP[[#This Row],[ID_geg]]=1,tab_MP[[#This Row],[ID_kat]]=4),"tab_Projektraum[Subkategorie]",""))</f>
        <v/>
      </c>
      <c r="R377" s="171" t="str">
        <f>IFERROR(IF(AND(tab_MP[[#This Row],[ID_geg]]=1,tab_MP[[#This Row],[ID_kat]]=1),VLOOKUP(tab_MP[[#This Row],[mp_subkategorie]],tab_Serverkomponenten[],2,FALSE),IF(AND(tab_MP[[#This Row],[ID_geg]]=1,tab_MP[[#This Row],[ID_kat]]=4),VLOOKUP(tab_MP[[#This Row],[mp_subkategorie]],tab_Projektraum[],2,FALSE),"")),0)</f>
        <v/>
      </c>
      <c r="S377" s="158" t="str">
        <f>IFERROR(VLOOKUP(tab_MP[[#This Row],[mp_ort]],tab_ORT[],2,FALSE),"")</f>
        <v/>
      </c>
      <c r="T377" s="158">
        <f>COUNTIFS($S$3:$S377,$S377,$S$3:$S377,"&gt;0")</f>
        <v>0</v>
      </c>
      <c r="U377" s="159">
        <f>COUNTIFS(tab_MP[ID_ort],tab_MP[[#This Row],[ID_ort]],tab_MP[ID_ort],"&gt;0")</f>
        <v>0</v>
      </c>
    </row>
    <row r="378" spans="1:21" ht="64.2" hidden="1" customHeight="1" x14ac:dyDescent="0.3">
      <c r="A378" s="90">
        <f t="shared" si="6"/>
        <v>376</v>
      </c>
      <c r="B378" s="201"/>
      <c r="C378" s="202"/>
      <c r="D378" s="202"/>
      <c r="E378" s="202"/>
      <c r="F378" s="203"/>
      <c r="G378" s="180"/>
      <c r="H378" s="208"/>
      <c r="I378" s="209"/>
      <c r="J378" s="106"/>
      <c r="K378" s="107" t="str">
        <f>IF(tab_MP[[#This Row],[prf_mp_janein]]="ja",tab_MP[[#This Row],[mp_zuw]],IF(tab_MP[[#This Row],[prf_mp_janein]]="nein",0,IF(tab_MP[[#This Row],[prf_mp_janein]]="teilweise",-1,"")))</f>
        <v/>
      </c>
      <c r="L378" s="110"/>
      <c r="M378" s="108" t="b">
        <f>AND(OR(tab_MP[[#This Row],[mp_zuw]]="",AND(tab_MP[[#This Row],[mp_zuw]]&lt;&gt;"",tab_MP[[#This Row],[prf_mp_janein]]&lt;&gt;"")),tab_MP[[#This Row],[prf_mp_ges]]&lt;&gt;-1)</f>
        <v>1</v>
      </c>
      <c r="N378" s="170" t="str">
        <f>IFERROR(VLOOKUP(tab_MP[[#This Row],[mp_gegenstand]],tab_GEGENSTAND[],4,FALSE),"")</f>
        <v/>
      </c>
      <c r="O378" s="171" t="str">
        <f>IF(tab_MP[[#This Row],[ID_geg]]=1,"tab_System[Kategorie]",IF(tab_MP[[#This Row],[ID_geg]]=2,"tab_Werkzeug[Kategorie]",IF(tab_MP[[#This Row],[ID_geg]]=3,"tab_Dienst[Kategorie]",IF(tab_MP[[#This Row],[ID_geg]]=4,"tab_WuP[Kategorie]",""))))</f>
        <v/>
      </c>
      <c r="P37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8" s="171" t="str">
        <f>IF(AND(tab_MP[[#This Row],[ID_geg]]=1,tab_MP[[#This Row],[ID_kat]]=1),"tab_Serverkomponenten[Subkategorie]",IF(AND(tab_MP[[#This Row],[ID_geg]]=1,tab_MP[[#This Row],[ID_kat]]=4),"tab_Projektraum[Subkategorie]",""))</f>
        <v/>
      </c>
      <c r="R378" s="171" t="str">
        <f>IFERROR(IF(AND(tab_MP[[#This Row],[ID_geg]]=1,tab_MP[[#This Row],[ID_kat]]=1),VLOOKUP(tab_MP[[#This Row],[mp_subkategorie]],tab_Serverkomponenten[],2,FALSE),IF(AND(tab_MP[[#This Row],[ID_geg]]=1,tab_MP[[#This Row],[ID_kat]]=4),VLOOKUP(tab_MP[[#This Row],[mp_subkategorie]],tab_Projektraum[],2,FALSE),"")),0)</f>
        <v/>
      </c>
      <c r="S378" s="158" t="str">
        <f>IFERROR(VLOOKUP(tab_MP[[#This Row],[mp_ort]],tab_ORT[],2,FALSE),"")</f>
        <v/>
      </c>
      <c r="T378" s="158">
        <f>COUNTIFS($S$3:$S378,$S378,$S$3:$S378,"&gt;0")</f>
        <v>0</v>
      </c>
      <c r="U378" s="159">
        <f>COUNTIFS(tab_MP[ID_ort],tab_MP[[#This Row],[ID_ort]],tab_MP[ID_ort],"&gt;0")</f>
        <v>0</v>
      </c>
    </row>
    <row r="379" spans="1:21" ht="64.2" hidden="1" customHeight="1" x14ac:dyDescent="0.3">
      <c r="A379" s="90">
        <f t="shared" si="6"/>
        <v>377</v>
      </c>
      <c r="B379" s="201"/>
      <c r="C379" s="202"/>
      <c r="D379" s="202"/>
      <c r="E379" s="202"/>
      <c r="F379" s="203"/>
      <c r="G379" s="180"/>
      <c r="H379" s="208"/>
      <c r="I379" s="209"/>
      <c r="J379" s="103"/>
      <c r="K379" s="104" t="str">
        <f>IF(tab_MP[[#This Row],[prf_mp_janein]]="ja",tab_MP[[#This Row],[mp_zuw]],IF(tab_MP[[#This Row],[prf_mp_janein]]="nein",0,IF(tab_MP[[#This Row],[prf_mp_janein]]="teilweise",-1,"")))</f>
        <v/>
      </c>
      <c r="L379" s="110"/>
      <c r="M379" s="109" t="b">
        <f>AND(OR(tab_MP[[#This Row],[mp_zuw]]="",AND(tab_MP[[#This Row],[mp_zuw]]&lt;&gt;"",tab_MP[[#This Row],[prf_mp_janein]]&lt;&gt;"")),tab_MP[[#This Row],[prf_mp_ges]]&lt;&gt;-1)</f>
        <v>1</v>
      </c>
      <c r="N379" s="170" t="str">
        <f>IFERROR(VLOOKUP(tab_MP[[#This Row],[mp_gegenstand]],tab_GEGENSTAND[],4,FALSE),"")</f>
        <v/>
      </c>
      <c r="O379" s="171" t="str">
        <f>IF(tab_MP[[#This Row],[ID_geg]]=1,"tab_System[Kategorie]",IF(tab_MP[[#This Row],[ID_geg]]=2,"tab_Werkzeug[Kategorie]",IF(tab_MP[[#This Row],[ID_geg]]=3,"tab_Dienst[Kategorie]",IF(tab_MP[[#This Row],[ID_geg]]=4,"tab_WuP[Kategorie]",""))))</f>
        <v/>
      </c>
      <c r="P37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79" s="171" t="str">
        <f>IF(AND(tab_MP[[#This Row],[ID_geg]]=1,tab_MP[[#This Row],[ID_kat]]=1),"tab_Serverkomponenten[Subkategorie]",IF(AND(tab_MP[[#This Row],[ID_geg]]=1,tab_MP[[#This Row],[ID_kat]]=4),"tab_Projektraum[Subkategorie]",""))</f>
        <v/>
      </c>
      <c r="R379" s="171" t="str">
        <f>IFERROR(IF(AND(tab_MP[[#This Row],[ID_geg]]=1,tab_MP[[#This Row],[ID_kat]]=1),VLOOKUP(tab_MP[[#This Row],[mp_subkategorie]],tab_Serverkomponenten[],2,FALSE),IF(AND(tab_MP[[#This Row],[ID_geg]]=1,tab_MP[[#This Row],[ID_kat]]=4),VLOOKUP(tab_MP[[#This Row],[mp_subkategorie]],tab_Projektraum[],2,FALSE),"")),0)</f>
        <v/>
      </c>
      <c r="S379" s="158" t="str">
        <f>IFERROR(VLOOKUP(tab_MP[[#This Row],[mp_ort]],tab_ORT[],2,FALSE),"")</f>
        <v/>
      </c>
      <c r="T379" s="158">
        <f>COUNTIFS($S$3:$S379,$S379,$S$3:$S379,"&gt;0")</f>
        <v>0</v>
      </c>
      <c r="U379" s="159">
        <f>COUNTIFS(tab_MP[ID_ort],tab_MP[[#This Row],[ID_ort]],tab_MP[ID_ort],"&gt;0")</f>
        <v>0</v>
      </c>
    </row>
    <row r="380" spans="1:21" ht="64.2" hidden="1" customHeight="1" x14ac:dyDescent="0.3">
      <c r="A380" s="90">
        <f t="shared" si="6"/>
        <v>378</v>
      </c>
      <c r="B380" s="201"/>
      <c r="C380" s="202"/>
      <c r="D380" s="202"/>
      <c r="E380" s="202"/>
      <c r="F380" s="203"/>
      <c r="G380" s="180"/>
      <c r="H380" s="208"/>
      <c r="I380" s="209"/>
      <c r="J380" s="106"/>
      <c r="K380" s="107" t="str">
        <f>IF(tab_MP[[#This Row],[prf_mp_janein]]="ja",tab_MP[[#This Row],[mp_zuw]],IF(tab_MP[[#This Row],[prf_mp_janein]]="nein",0,IF(tab_MP[[#This Row],[prf_mp_janein]]="teilweise",-1,"")))</f>
        <v/>
      </c>
      <c r="L380" s="110"/>
      <c r="M380" s="108" t="b">
        <f>AND(OR(tab_MP[[#This Row],[mp_zuw]]="",AND(tab_MP[[#This Row],[mp_zuw]]&lt;&gt;"",tab_MP[[#This Row],[prf_mp_janein]]&lt;&gt;"")),tab_MP[[#This Row],[prf_mp_ges]]&lt;&gt;-1)</f>
        <v>1</v>
      </c>
      <c r="N380" s="170" t="str">
        <f>IFERROR(VLOOKUP(tab_MP[[#This Row],[mp_gegenstand]],tab_GEGENSTAND[],4,FALSE),"")</f>
        <v/>
      </c>
      <c r="O380" s="171" t="str">
        <f>IF(tab_MP[[#This Row],[ID_geg]]=1,"tab_System[Kategorie]",IF(tab_MP[[#This Row],[ID_geg]]=2,"tab_Werkzeug[Kategorie]",IF(tab_MP[[#This Row],[ID_geg]]=3,"tab_Dienst[Kategorie]",IF(tab_MP[[#This Row],[ID_geg]]=4,"tab_WuP[Kategorie]",""))))</f>
        <v/>
      </c>
      <c r="P38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0" s="171" t="str">
        <f>IF(AND(tab_MP[[#This Row],[ID_geg]]=1,tab_MP[[#This Row],[ID_kat]]=1),"tab_Serverkomponenten[Subkategorie]",IF(AND(tab_MP[[#This Row],[ID_geg]]=1,tab_MP[[#This Row],[ID_kat]]=4),"tab_Projektraum[Subkategorie]",""))</f>
        <v/>
      </c>
      <c r="R380" s="171" t="str">
        <f>IFERROR(IF(AND(tab_MP[[#This Row],[ID_geg]]=1,tab_MP[[#This Row],[ID_kat]]=1),VLOOKUP(tab_MP[[#This Row],[mp_subkategorie]],tab_Serverkomponenten[],2,FALSE),IF(AND(tab_MP[[#This Row],[ID_geg]]=1,tab_MP[[#This Row],[ID_kat]]=4),VLOOKUP(tab_MP[[#This Row],[mp_subkategorie]],tab_Projektraum[],2,FALSE),"")),0)</f>
        <v/>
      </c>
      <c r="S380" s="158" t="str">
        <f>IFERROR(VLOOKUP(tab_MP[[#This Row],[mp_ort]],tab_ORT[],2,FALSE),"")</f>
        <v/>
      </c>
      <c r="T380" s="158">
        <f>COUNTIFS($S$3:$S380,$S380,$S$3:$S380,"&gt;0")</f>
        <v>0</v>
      </c>
      <c r="U380" s="159">
        <f>COUNTIFS(tab_MP[ID_ort],tab_MP[[#This Row],[ID_ort]],tab_MP[ID_ort],"&gt;0")</f>
        <v>0</v>
      </c>
    </row>
    <row r="381" spans="1:21" ht="64.2" hidden="1" customHeight="1" x14ac:dyDescent="0.3">
      <c r="A381" s="90">
        <f t="shared" si="6"/>
        <v>379</v>
      </c>
      <c r="B381" s="201"/>
      <c r="C381" s="202"/>
      <c r="D381" s="202"/>
      <c r="E381" s="202"/>
      <c r="F381" s="203"/>
      <c r="G381" s="180"/>
      <c r="H381" s="208"/>
      <c r="I381" s="209"/>
      <c r="J381" s="103"/>
      <c r="K381" s="104" t="str">
        <f>IF(tab_MP[[#This Row],[prf_mp_janein]]="ja",tab_MP[[#This Row],[mp_zuw]],IF(tab_MP[[#This Row],[prf_mp_janein]]="nein",0,IF(tab_MP[[#This Row],[prf_mp_janein]]="teilweise",-1,"")))</f>
        <v/>
      </c>
      <c r="L381" s="110"/>
      <c r="M381" s="109" t="b">
        <f>AND(OR(tab_MP[[#This Row],[mp_zuw]]="",AND(tab_MP[[#This Row],[mp_zuw]]&lt;&gt;"",tab_MP[[#This Row],[prf_mp_janein]]&lt;&gt;"")),tab_MP[[#This Row],[prf_mp_ges]]&lt;&gt;-1)</f>
        <v>1</v>
      </c>
      <c r="N381" s="170" t="str">
        <f>IFERROR(VLOOKUP(tab_MP[[#This Row],[mp_gegenstand]],tab_GEGENSTAND[],4,FALSE),"")</f>
        <v/>
      </c>
      <c r="O381" s="171" t="str">
        <f>IF(tab_MP[[#This Row],[ID_geg]]=1,"tab_System[Kategorie]",IF(tab_MP[[#This Row],[ID_geg]]=2,"tab_Werkzeug[Kategorie]",IF(tab_MP[[#This Row],[ID_geg]]=3,"tab_Dienst[Kategorie]",IF(tab_MP[[#This Row],[ID_geg]]=4,"tab_WuP[Kategorie]",""))))</f>
        <v/>
      </c>
      <c r="P38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1" s="171" t="str">
        <f>IF(AND(tab_MP[[#This Row],[ID_geg]]=1,tab_MP[[#This Row],[ID_kat]]=1),"tab_Serverkomponenten[Subkategorie]",IF(AND(tab_MP[[#This Row],[ID_geg]]=1,tab_MP[[#This Row],[ID_kat]]=4),"tab_Projektraum[Subkategorie]",""))</f>
        <v/>
      </c>
      <c r="R381" s="171" t="str">
        <f>IFERROR(IF(AND(tab_MP[[#This Row],[ID_geg]]=1,tab_MP[[#This Row],[ID_kat]]=1),VLOOKUP(tab_MP[[#This Row],[mp_subkategorie]],tab_Serverkomponenten[],2,FALSE),IF(AND(tab_MP[[#This Row],[ID_geg]]=1,tab_MP[[#This Row],[ID_kat]]=4),VLOOKUP(tab_MP[[#This Row],[mp_subkategorie]],tab_Projektraum[],2,FALSE),"")),0)</f>
        <v/>
      </c>
      <c r="S381" s="158" t="str">
        <f>IFERROR(VLOOKUP(tab_MP[[#This Row],[mp_ort]],tab_ORT[],2,FALSE),"")</f>
        <v/>
      </c>
      <c r="T381" s="158">
        <f>COUNTIFS($S$3:$S381,$S381,$S$3:$S381,"&gt;0")</f>
        <v>0</v>
      </c>
      <c r="U381" s="159">
        <f>COUNTIFS(tab_MP[ID_ort],tab_MP[[#This Row],[ID_ort]],tab_MP[ID_ort],"&gt;0")</f>
        <v>0</v>
      </c>
    </row>
    <row r="382" spans="1:21" ht="64.2" hidden="1" customHeight="1" x14ac:dyDescent="0.3">
      <c r="A382" s="90">
        <f t="shared" si="6"/>
        <v>380</v>
      </c>
      <c r="B382" s="201"/>
      <c r="C382" s="202"/>
      <c r="D382" s="202"/>
      <c r="E382" s="202"/>
      <c r="F382" s="203"/>
      <c r="G382" s="180"/>
      <c r="H382" s="208"/>
      <c r="I382" s="209"/>
      <c r="J382" s="106"/>
      <c r="K382" s="107" t="str">
        <f>IF(tab_MP[[#This Row],[prf_mp_janein]]="ja",tab_MP[[#This Row],[mp_zuw]],IF(tab_MP[[#This Row],[prf_mp_janein]]="nein",0,IF(tab_MP[[#This Row],[prf_mp_janein]]="teilweise",-1,"")))</f>
        <v/>
      </c>
      <c r="L382" s="110"/>
      <c r="M382" s="108" t="b">
        <f>AND(OR(tab_MP[[#This Row],[mp_zuw]]="",AND(tab_MP[[#This Row],[mp_zuw]]&lt;&gt;"",tab_MP[[#This Row],[prf_mp_janein]]&lt;&gt;"")),tab_MP[[#This Row],[prf_mp_ges]]&lt;&gt;-1)</f>
        <v>1</v>
      </c>
      <c r="N382" s="170" t="str">
        <f>IFERROR(VLOOKUP(tab_MP[[#This Row],[mp_gegenstand]],tab_GEGENSTAND[],4,FALSE),"")</f>
        <v/>
      </c>
      <c r="O382" s="171" t="str">
        <f>IF(tab_MP[[#This Row],[ID_geg]]=1,"tab_System[Kategorie]",IF(tab_MP[[#This Row],[ID_geg]]=2,"tab_Werkzeug[Kategorie]",IF(tab_MP[[#This Row],[ID_geg]]=3,"tab_Dienst[Kategorie]",IF(tab_MP[[#This Row],[ID_geg]]=4,"tab_WuP[Kategorie]",""))))</f>
        <v/>
      </c>
      <c r="P38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2" s="171" t="str">
        <f>IF(AND(tab_MP[[#This Row],[ID_geg]]=1,tab_MP[[#This Row],[ID_kat]]=1),"tab_Serverkomponenten[Subkategorie]",IF(AND(tab_MP[[#This Row],[ID_geg]]=1,tab_MP[[#This Row],[ID_kat]]=4),"tab_Projektraum[Subkategorie]",""))</f>
        <v/>
      </c>
      <c r="R382" s="171" t="str">
        <f>IFERROR(IF(AND(tab_MP[[#This Row],[ID_geg]]=1,tab_MP[[#This Row],[ID_kat]]=1),VLOOKUP(tab_MP[[#This Row],[mp_subkategorie]],tab_Serverkomponenten[],2,FALSE),IF(AND(tab_MP[[#This Row],[ID_geg]]=1,tab_MP[[#This Row],[ID_kat]]=4),VLOOKUP(tab_MP[[#This Row],[mp_subkategorie]],tab_Projektraum[],2,FALSE),"")),0)</f>
        <v/>
      </c>
      <c r="S382" s="158" t="str">
        <f>IFERROR(VLOOKUP(tab_MP[[#This Row],[mp_ort]],tab_ORT[],2,FALSE),"")</f>
        <v/>
      </c>
      <c r="T382" s="158">
        <f>COUNTIFS($S$3:$S382,$S382,$S$3:$S382,"&gt;0")</f>
        <v>0</v>
      </c>
      <c r="U382" s="159">
        <f>COUNTIFS(tab_MP[ID_ort],tab_MP[[#This Row],[ID_ort]],tab_MP[ID_ort],"&gt;0")</f>
        <v>0</v>
      </c>
    </row>
    <row r="383" spans="1:21" ht="64.2" hidden="1" customHeight="1" x14ac:dyDescent="0.3">
      <c r="A383" s="90">
        <f t="shared" si="6"/>
        <v>381</v>
      </c>
      <c r="B383" s="201"/>
      <c r="C383" s="202"/>
      <c r="D383" s="202"/>
      <c r="E383" s="202"/>
      <c r="F383" s="203"/>
      <c r="G383" s="180"/>
      <c r="H383" s="208"/>
      <c r="I383" s="209"/>
      <c r="J383" s="103"/>
      <c r="K383" s="104" t="str">
        <f>IF(tab_MP[[#This Row],[prf_mp_janein]]="ja",tab_MP[[#This Row],[mp_zuw]],IF(tab_MP[[#This Row],[prf_mp_janein]]="nein",0,IF(tab_MP[[#This Row],[prf_mp_janein]]="teilweise",-1,"")))</f>
        <v/>
      </c>
      <c r="L383" s="110"/>
      <c r="M383" s="109" t="b">
        <f>AND(OR(tab_MP[[#This Row],[mp_zuw]]="",AND(tab_MP[[#This Row],[mp_zuw]]&lt;&gt;"",tab_MP[[#This Row],[prf_mp_janein]]&lt;&gt;"")),tab_MP[[#This Row],[prf_mp_ges]]&lt;&gt;-1)</f>
        <v>1</v>
      </c>
      <c r="N383" s="170" t="str">
        <f>IFERROR(VLOOKUP(tab_MP[[#This Row],[mp_gegenstand]],tab_GEGENSTAND[],4,FALSE),"")</f>
        <v/>
      </c>
      <c r="O383" s="171" t="str">
        <f>IF(tab_MP[[#This Row],[ID_geg]]=1,"tab_System[Kategorie]",IF(tab_MP[[#This Row],[ID_geg]]=2,"tab_Werkzeug[Kategorie]",IF(tab_MP[[#This Row],[ID_geg]]=3,"tab_Dienst[Kategorie]",IF(tab_MP[[#This Row],[ID_geg]]=4,"tab_WuP[Kategorie]",""))))</f>
        <v/>
      </c>
      <c r="P38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3" s="171" t="str">
        <f>IF(AND(tab_MP[[#This Row],[ID_geg]]=1,tab_MP[[#This Row],[ID_kat]]=1),"tab_Serverkomponenten[Subkategorie]",IF(AND(tab_MP[[#This Row],[ID_geg]]=1,tab_MP[[#This Row],[ID_kat]]=4),"tab_Projektraum[Subkategorie]",""))</f>
        <v/>
      </c>
      <c r="R383" s="171" t="str">
        <f>IFERROR(IF(AND(tab_MP[[#This Row],[ID_geg]]=1,tab_MP[[#This Row],[ID_kat]]=1),VLOOKUP(tab_MP[[#This Row],[mp_subkategorie]],tab_Serverkomponenten[],2,FALSE),IF(AND(tab_MP[[#This Row],[ID_geg]]=1,tab_MP[[#This Row],[ID_kat]]=4),VLOOKUP(tab_MP[[#This Row],[mp_subkategorie]],tab_Projektraum[],2,FALSE),"")),0)</f>
        <v/>
      </c>
      <c r="S383" s="158" t="str">
        <f>IFERROR(VLOOKUP(tab_MP[[#This Row],[mp_ort]],tab_ORT[],2,FALSE),"")</f>
        <v/>
      </c>
      <c r="T383" s="158">
        <f>COUNTIFS($S$3:$S383,$S383,$S$3:$S383,"&gt;0")</f>
        <v>0</v>
      </c>
      <c r="U383" s="159">
        <f>COUNTIFS(tab_MP[ID_ort],tab_MP[[#This Row],[ID_ort]],tab_MP[ID_ort],"&gt;0")</f>
        <v>0</v>
      </c>
    </row>
    <row r="384" spans="1:21" ht="64.2" hidden="1" customHeight="1" x14ac:dyDescent="0.3">
      <c r="A384" s="90">
        <f t="shared" si="6"/>
        <v>382</v>
      </c>
      <c r="B384" s="201"/>
      <c r="C384" s="202"/>
      <c r="D384" s="202"/>
      <c r="E384" s="202"/>
      <c r="F384" s="203"/>
      <c r="G384" s="180"/>
      <c r="H384" s="208"/>
      <c r="I384" s="209"/>
      <c r="J384" s="106"/>
      <c r="K384" s="107" t="str">
        <f>IF(tab_MP[[#This Row],[prf_mp_janein]]="ja",tab_MP[[#This Row],[mp_zuw]],IF(tab_MP[[#This Row],[prf_mp_janein]]="nein",0,IF(tab_MP[[#This Row],[prf_mp_janein]]="teilweise",-1,"")))</f>
        <v/>
      </c>
      <c r="L384" s="110"/>
      <c r="M384" s="108" t="b">
        <f>AND(OR(tab_MP[[#This Row],[mp_zuw]]="",AND(tab_MP[[#This Row],[mp_zuw]]&lt;&gt;"",tab_MP[[#This Row],[prf_mp_janein]]&lt;&gt;"")),tab_MP[[#This Row],[prf_mp_ges]]&lt;&gt;-1)</f>
        <v>1</v>
      </c>
      <c r="N384" s="170" t="str">
        <f>IFERROR(VLOOKUP(tab_MP[[#This Row],[mp_gegenstand]],tab_GEGENSTAND[],4,FALSE),"")</f>
        <v/>
      </c>
      <c r="O384" s="171" t="str">
        <f>IF(tab_MP[[#This Row],[ID_geg]]=1,"tab_System[Kategorie]",IF(tab_MP[[#This Row],[ID_geg]]=2,"tab_Werkzeug[Kategorie]",IF(tab_MP[[#This Row],[ID_geg]]=3,"tab_Dienst[Kategorie]",IF(tab_MP[[#This Row],[ID_geg]]=4,"tab_WuP[Kategorie]",""))))</f>
        <v/>
      </c>
      <c r="P38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4" s="171" t="str">
        <f>IF(AND(tab_MP[[#This Row],[ID_geg]]=1,tab_MP[[#This Row],[ID_kat]]=1),"tab_Serverkomponenten[Subkategorie]",IF(AND(tab_MP[[#This Row],[ID_geg]]=1,tab_MP[[#This Row],[ID_kat]]=4),"tab_Projektraum[Subkategorie]",""))</f>
        <v/>
      </c>
      <c r="R384" s="171" t="str">
        <f>IFERROR(IF(AND(tab_MP[[#This Row],[ID_geg]]=1,tab_MP[[#This Row],[ID_kat]]=1),VLOOKUP(tab_MP[[#This Row],[mp_subkategorie]],tab_Serverkomponenten[],2,FALSE),IF(AND(tab_MP[[#This Row],[ID_geg]]=1,tab_MP[[#This Row],[ID_kat]]=4),VLOOKUP(tab_MP[[#This Row],[mp_subkategorie]],tab_Projektraum[],2,FALSE),"")),0)</f>
        <v/>
      </c>
      <c r="S384" s="158" t="str">
        <f>IFERROR(VLOOKUP(tab_MP[[#This Row],[mp_ort]],tab_ORT[],2,FALSE),"")</f>
        <v/>
      </c>
      <c r="T384" s="158">
        <f>COUNTIFS($S$3:$S384,$S384,$S$3:$S384,"&gt;0")</f>
        <v>0</v>
      </c>
      <c r="U384" s="159">
        <f>COUNTIFS(tab_MP[ID_ort],tab_MP[[#This Row],[ID_ort]],tab_MP[ID_ort],"&gt;0")</f>
        <v>0</v>
      </c>
    </row>
    <row r="385" spans="1:21" ht="64.2" hidden="1" customHeight="1" x14ac:dyDescent="0.3">
      <c r="A385" s="90">
        <f t="shared" si="6"/>
        <v>383</v>
      </c>
      <c r="B385" s="201"/>
      <c r="C385" s="202"/>
      <c r="D385" s="202"/>
      <c r="E385" s="202"/>
      <c r="F385" s="203"/>
      <c r="G385" s="180"/>
      <c r="H385" s="208"/>
      <c r="I385" s="209"/>
      <c r="J385" s="103"/>
      <c r="K385" s="104" t="str">
        <f>IF(tab_MP[[#This Row],[prf_mp_janein]]="ja",tab_MP[[#This Row],[mp_zuw]],IF(tab_MP[[#This Row],[prf_mp_janein]]="nein",0,IF(tab_MP[[#This Row],[prf_mp_janein]]="teilweise",-1,"")))</f>
        <v/>
      </c>
      <c r="L385" s="110"/>
      <c r="M385" s="109" t="b">
        <f>AND(OR(tab_MP[[#This Row],[mp_zuw]]="",AND(tab_MP[[#This Row],[mp_zuw]]&lt;&gt;"",tab_MP[[#This Row],[prf_mp_janein]]&lt;&gt;"")),tab_MP[[#This Row],[prf_mp_ges]]&lt;&gt;-1)</f>
        <v>1</v>
      </c>
      <c r="N385" s="170" t="str">
        <f>IFERROR(VLOOKUP(tab_MP[[#This Row],[mp_gegenstand]],tab_GEGENSTAND[],4,FALSE),"")</f>
        <v/>
      </c>
      <c r="O385" s="171" t="str">
        <f>IF(tab_MP[[#This Row],[ID_geg]]=1,"tab_System[Kategorie]",IF(tab_MP[[#This Row],[ID_geg]]=2,"tab_Werkzeug[Kategorie]",IF(tab_MP[[#This Row],[ID_geg]]=3,"tab_Dienst[Kategorie]",IF(tab_MP[[#This Row],[ID_geg]]=4,"tab_WuP[Kategorie]",""))))</f>
        <v/>
      </c>
      <c r="P38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5" s="171" t="str">
        <f>IF(AND(tab_MP[[#This Row],[ID_geg]]=1,tab_MP[[#This Row],[ID_kat]]=1),"tab_Serverkomponenten[Subkategorie]",IF(AND(tab_MP[[#This Row],[ID_geg]]=1,tab_MP[[#This Row],[ID_kat]]=4),"tab_Projektraum[Subkategorie]",""))</f>
        <v/>
      </c>
      <c r="R385" s="171" t="str">
        <f>IFERROR(IF(AND(tab_MP[[#This Row],[ID_geg]]=1,tab_MP[[#This Row],[ID_kat]]=1),VLOOKUP(tab_MP[[#This Row],[mp_subkategorie]],tab_Serverkomponenten[],2,FALSE),IF(AND(tab_MP[[#This Row],[ID_geg]]=1,tab_MP[[#This Row],[ID_kat]]=4),VLOOKUP(tab_MP[[#This Row],[mp_subkategorie]],tab_Projektraum[],2,FALSE),"")),0)</f>
        <v/>
      </c>
      <c r="S385" s="158" t="str">
        <f>IFERROR(VLOOKUP(tab_MP[[#This Row],[mp_ort]],tab_ORT[],2,FALSE),"")</f>
        <v/>
      </c>
      <c r="T385" s="158">
        <f>COUNTIFS($S$3:$S385,$S385,$S$3:$S385,"&gt;0")</f>
        <v>0</v>
      </c>
      <c r="U385" s="159">
        <f>COUNTIFS(tab_MP[ID_ort],tab_MP[[#This Row],[ID_ort]],tab_MP[ID_ort],"&gt;0")</f>
        <v>0</v>
      </c>
    </row>
    <row r="386" spans="1:21" ht="64.2" hidden="1" customHeight="1" x14ac:dyDescent="0.3">
      <c r="A386" s="90">
        <f t="shared" si="6"/>
        <v>384</v>
      </c>
      <c r="B386" s="201"/>
      <c r="C386" s="202"/>
      <c r="D386" s="202"/>
      <c r="E386" s="202"/>
      <c r="F386" s="203"/>
      <c r="G386" s="180"/>
      <c r="H386" s="208"/>
      <c r="I386" s="209"/>
      <c r="J386" s="106"/>
      <c r="K386" s="107" t="str">
        <f>IF(tab_MP[[#This Row],[prf_mp_janein]]="ja",tab_MP[[#This Row],[mp_zuw]],IF(tab_MP[[#This Row],[prf_mp_janein]]="nein",0,IF(tab_MP[[#This Row],[prf_mp_janein]]="teilweise",-1,"")))</f>
        <v/>
      </c>
      <c r="L386" s="110"/>
      <c r="M386" s="108" t="b">
        <f>AND(OR(tab_MP[[#This Row],[mp_zuw]]="",AND(tab_MP[[#This Row],[mp_zuw]]&lt;&gt;"",tab_MP[[#This Row],[prf_mp_janein]]&lt;&gt;"")),tab_MP[[#This Row],[prf_mp_ges]]&lt;&gt;-1)</f>
        <v>1</v>
      </c>
      <c r="N386" s="170" t="str">
        <f>IFERROR(VLOOKUP(tab_MP[[#This Row],[mp_gegenstand]],tab_GEGENSTAND[],4,FALSE),"")</f>
        <v/>
      </c>
      <c r="O386" s="171" t="str">
        <f>IF(tab_MP[[#This Row],[ID_geg]]=1,"tab_System[Kategorie]",IF(tab_MP[[#This Row],[ID_geg]]=2,"tab_Werkzeug[Kategorie]",IF(tab_MP[[#This Row],[ID_geg]]=3,"tab_Dienst[Kategorie]",IF(tab_MP[[#This Row],[ID_geg]]=4,"tab_WuP[Kategorie]",""))))</f>
        <v/>
      </c>
      <c r="P38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6" s="171" t="str">
        <f>IF(AND(tab_MP[[#This Row],[ID_geg]]=1,tab_MP[[#This Row],[ID_kat]]=1),"tab_Serverkomponenten[Subkategorie]",IF(AND(tab_MP[[#This Row],[ID_geg]]=1,tab_MP[[#This Row],[ID_kat]]=4),"tab_Projektraum[Subkategorie]",""))</f>
        <v/>
      </c>
      <c r="R386" s="171" t="str">
        <f>IFERROR(IF(AND(tab_MP[[#This Row],[ID_geg]]=1,tab_MP[[#This Row],[ID_kat]]=1),VLOOKUP(tab_MP[[#This Row],[mp_subkategorie]],tab_Serverkomponenten[],2,FALSE),IF(AND(tab_MP[[#This Row],[ID_geg]]=1,tab_MP[[#This Row],[ID_kat]]=4),VLOOKUP(tab_MP[[#This Row],[mp_subkategorie]],tab_Projektraum[],2,FALSE),"")),0)</f>
        <v/>
      </c>
      <c r="S386" s="158" t="str">
        <f>IFERROR(VLOOKUP(tab_MP[[#This Row],[mp_ort]],tab_ORT[],2,FALSE),"")</f>
        <v/>
      </c>
      <c r="T386" s="158">
        <f>COUNTIFS($S$3:$S386,$S386,$S$3:$S386,"&gt;0")</f>
        <v>0</v>
      </c>
      <c r="U386" s="159">
        <f>COUNTIFS(tab_MP[ID_ort],tab_MP[[#This Row],[ID_ort]],tab_MP[ID_ort],"&gt;0")</f>
        <v>0</v>
      </c>
    </row>
    <row r="387" spans="1:21" ht="64.2" hidden="1" customHeight="1" x14ac:dyDescent="0.3">
      <c r="A387" s="90">
        <f t="shared" si="6"/>
        <v>385</v>
      </c>
      <c r="B387" s="201"/>
      <c r="C387" s="202"/>
      <c r="D387" s="202"/>
      <c r="E387" s="202"/>
      <c r="F387" s="203"/>
      <c r="G387" s="180"/>
      <c r="H387" s="208"/>
      <c r="I387" s="209"/>
      <c r="J387" s="103"/>
      <c r="K387" s="104" t="str">
        <f>IF(tab_MP[[#This Row],[prf_mp_janein]]="ja",tab_MP[[#This Row],[mp_zuw]],IF(tab_MP[[#This Row],[prf_mp_janein]]="nein",0,IF(tab_MP[[#This Row],[prf_mp_janein]]="teilweise",-1,"")))</f>
        <v/>
      </c>
      <c r="L387" s="110"/>
      <c r="M387" s="109" t="b">
        <f>AND(OR(tab_MP[[#This Row],[mp_zuw]]="",AND(tab_MP[[#This Row],[mp_zuw]]&lt;&gt;"",tab_MP[[#This Row],[prf_mp_janein]]&lt;&gt;"")),tab_MP[[#This Row],[prf_mp_ges]]&lt;&gt;-1)</f>
        <v>1</v>
      </c>
      <c r="N387" s="170" t="str">
        <f>IFERROR(VLOOKUP(tab_MP[[#This Row],[mp_gegenstand]],tab_GEGENSTAND[],4,FALSE),"")</f>
        <v/>
      </c>
      <c r="O387" s="171" t="str">
        <f>IF(tab_MP[[#This Row],[ID_geg]]=1,"tab_System[Kategorie]",IF(tab_MP[[#This Row],[ID_geg]]=2,"tab_Werkzeug[Kategorie]",IF(tab_MP[[#This Row],[ID_geg]]=3,"tab_Dienst[Kategorie]",IF(tab_MP[[#This Row],[ID_geg]]=4,"tab_WuP[Kategorie]",""))))</f>
        <v/>
      </c>
      <c r="P38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7" s="171" t="str">
        <f>IF(AND(tab_MP[[#This Row],[ID_geg]]=1,tab_MP[[#This Row],[ID_kat]]=1),"tab_Serverkomponenten[Subkategorie]",IF(AND(tab_MP[[#This Row],[ID_geg]]=1,tab_MP[[#This Row],[ID_kat]]=4),"tab_Projektraum[Subkategorie]",""))</f>
        <v/>
      </c>
      <c r="R387" s="171" t="str">
        <f>IFERROR(IF(AND(tab_MP[[#This Row],[ID_geg]]=1,tab_MP[[#This Row],[ID_kat]]=1),VLOOKUP(tab_MP[[#This Row],[mp_subkategorie]],tab_Serverkomponenten[],2,FALSE),IF(AND(tab_MP[[#This Row],[ID_geg]]=1,tab_MP[[#This Row],[ID_kat]]=4),VLOOKUP(tab_MP[[#This Row],[mp_subkategorie]],tab_Projektraum[],2,FALSE),"")),0)</f>
        <v/>
      </c>
      <c r="S387" s="158" t="str">
        <f>IFERROR(VLOOKUP(tab_MP[[#This Row],[mp_ort]],tab_ORT[],2,FALSE),"")</f>
        <v/>
      </c>
      <c r="T387" s="158">
        <f>COUNTIFS($S$3:$S387,$S387,$S$3:$S387,"&gt;0")</f>
        <v>0</v>
      </c>
      <c r="U387" s="159">
        <f>COUNTIFS(tab_MP[ID_ort],tab_MP[[#This Row],[ID_ort]],tab_MP[ID_ort],"&gt;0")</f>
        <v>0</v>
      </c>
    </row>
    <row r="388" spans="1:21" ht="64.2" hidden="1" customHeight="1" x14ac:dyDescent="0.3">
      <c r="A388" s="90">
        <f t="shared" si="6"/>
        <v>386</v>
      </c>
      <c r="B388" s="201"/>
      <c r="C388" s="202"/>
      <c r="D388" s="202"/>
      <c r="E388" s="202"/>
      <c r="F388" s="203"/>
      <c r="G388" s="180"/>
      <c r="H388" s="208"/>
      <c r="I388" s="209"/>
      <c r="J388" s="106"/>
      <c r="K388" s="107" t="str">
        <f>IF(tab_MP[[#This Row],[prf_mp_janein]]="ja",tab_MP[[#This Row],[mp_zuw]],IF(tab_MP[[#This Row],[prf_mp_janein]]="nein",0,IF(tab_MP[[#This Row],[prf_mp_janein]]="teilweise",-1,"")))</f>
        <v/>
      </c>
      <c r="L388" s="110"/>
      <c r="M388" s="108" t="b">
        <f>AND(OR(tab_MP[[#This Row],[mp_zuw]]="",AND(tab_MP[[#This Row],[mp_zuw]]&lt;&gt;"",tab_MP[[#This Row],[prf_mp_janein]]&lt;&gt;"")),tab_MP[[#This Row],[prf_mp_ges]]&lt;&gt;-1)</f>
        <v>1</v>
      </c>
      <c r="N388" s="170" t="str">
        <f>IFERROR(VLOOKUP(tab_MP[[#This Row],[mp_gegenstand]],tab_GEGENSTAND[],4,FALSE),"")</f>
        <v/>
      </c>
      <c r="O388" s="171" t="str">
        <f>IF(tab_MP[[#This Row],[ID_geg]]=1,"tab_System[Kategorie]",IF(tab_MP[[#This Row],[ID_geg]]=2,"tab_Werkzeug[Kategorie]",IF(tab_MP[[#This Row],[ID_geg]]=3,"tab_Dienst[Kategorie]",IF(tab_MP[[#This Row],[ID_geg]]=4,"tab_WuP[Kategorie]",""))))</f>
        <v/>
      </c>
      <c r="P38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8" s="171" t="str">
        <f>IF(AND(tab_MP[[#This Row],[ID_geg]]=1,tab_MP[[#This Row],[ID_kat]]=1),"tab_Serverkomponenten[Subkategorie]",IF(AND(tab_MP[[#This Row],[ID_geg]]=1,tab_MP[[#This Row],[ID_kat]]=4),"tab_Projektraum[Subkategorie]",""))</f>
        <v/>
      </c>
      <c r="R388" s="171" t="str">
        <f>IFERROR(IF(AND(tab_MP[[#This Row],[ID_geg]]=1,tab_MP[[#This Row],[ID_kat]]=1),VLOOKUP(tab_MP[[#This Row],[mp_subkategorie]],tab_Serverkomponenten[],2,FALSE),IF(AND(tab_MP[[#This Row],[ID_geg]]=1,tab_MP[[#This Row],[ID_kat]]=4),VLOOKUP(tab_MP[[#This Row],[mp_subkategorie]],tab_Projektraum[],2,FALSE),"")),0)</f>
        <v/>
      </c>
      <c r="S388" s="158" t="str">
        <f>IFERROR(VLOOKUP(tab_MP[[#This Row],[mp_ort]],tab_ORT[],2,FALSE),"")</f>
        <v/>
      </c>
      <c r="T388" s="158">
        <f>COUNTIFS($S$3:$S388,$S388,$S$3:$S388,"&gt;0")</f>
        <v>0</v>
      </c>
      <c r="U388" s="159">
        <f>COUNTIFS(tab_MP[ID_ort],tab_MP[[#This Row],[ID_ort]],tab_MP[ID_ort],"&gt;0")</f>
        <v>0</v>
      </c>
    </row>
    <row r="389" spans="1:21" ht="64.2" hidden="1" customHeight="1" x14ac:dyDescent="0.3">
      <c r="A389" s="90">
        <f t="shared" si="6"/>
        <v>387</v>
      </c>
      <c r="B389" s="201"/>
      <c r="C389" s="202"/>
      <c r="D389" s="202"/>
      <c r="E389" s="202"/>
      <c r="F389" s="203"/>
      <c r="G389" s="180"/>
      <c r="H389" s="208"/>
      <c r="I389" s="209"/>
      <c r="J389" s="103"/>
      <c r="K389" s="104" t="str">
        <f>IF(tab_MP[[#This Row],[prf_mp_janein]]="ja",tab_MP[[#This Row],[mp_zuw]],IF(tab_MP[[#This Row],[prf_mp_janein]]="nein",0,IF(tab_MP[[#This Row],[prf_mp_janein]]="teilweise",-1,"")))</f>
        <v/>
      </c>
      <c r="L389" s="110"/>
      <c r="M389" s="109" t="b">
        <f>AND(OR(tab_MP[[#This Row],[mp_zuw]]="",AND(tab_MP[[#This Row],[mp_zuw]]&lt;&gt;"",tab_MP[[#This Row],[prf_mp_janein]]&lt;&gt;"")),tab_MP[[#This Row],[prf_mp_ges]]&lt;&gt;-1)</f>
        <v>1</v>
      </c>
      <c r="N389" s="170" t="str">
        <f>IFERROR(VLOOKUP(tab_MP[[#This Row],[mp_gegenstand]],tab_GEGENSTAND[],4,FALSE),"")</f>
        <v/>
      </c>
      <c r="O389" s="171" t="str">
        <f>IF(tab_MP[[#This Row],[ID_geg]]=1,"tab_System[Kategorie]",IF(tab_MP[[#This Row],[ID_geg]]=2,"tab_Werkzeug[Kategorie]",IF(tab_MP[[#This Row],[ID_geg]]=3,"tab_Dienst[Kategorie]",IF(tab_MP[[#This Row],[ID_geg]]=4,"tab_WuP[Kategorie]",""))))</f>
        <v/>
      </c>
      <c r="P38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89" s="171" t="str">
        <f>IF(AND(tab_MP[[#This Row],[ID_geg]]=1,tab_MP[[#This Row],[ID_kat]]=1),"tab_Serverkomponenten[Subkategorie]",IF(AND(tab_MP[[#This Row],[ID_geg]]=1,tab_MP[[#This Row],[ID_kat]]=4),"tab_Projektraum[Subkategorie]",""))</f>
        <v/>
      </c>
      <c r="R389" s="171" t="str">
        <f>IFERROR(IF(AND(tab_MP[[#This Row],[ID_geg]]=1,tab_MP[[#This Row],[ID_kat]]=1),VLOOKUP(tab_MP[[#This Row],[mp_subkategorie]],tab_Serverkomponenten[],2,FALSE),IF(AND(tab_MP[[#This Row],[ID_geg]]=1,tab_MP[[#This Row],[ID_kat]]=4),VLOOKUP(tab_MP[[#This Row],[mp_subkategorie]],tab_Projektraum[],2,FALSE),"")),0)</f>
        <v/>
      </c>
      <c r="S389" s="158" t="str">
        <f>IFERROR(VLOOKUP(tab_MP[[#This Row],[mp_ort]],tab_ORT[],2,FALSE),"")</f>
        <v/>
      </c>
      <c r="T389" s="158">
        <f>COUNTIFS($S$3:$S389,$S389,$S$3:$S389,"&gt;0")</f>
        <v>0</v>
      </c>
      <c r="U389" s="159">
        <f>COUNTIFS(tab_MP[ID_ort],tab_MP[[#This Row],[ID_ort]],tab_MP[ID_ort],"&gt;0")</f>
        <v>0</v>
      </c>
    </row>
    <row r="390" spans="1:21" ht="64.2" hidden="1" customHeight="1" x14ac:dyDescent="0.3">
      <c r="A390" s="90">
        <f t="shared" si="6"/>
        <v>388</v>
      </c>
      <c r="B390" s="201"/>
      <c r="C390" s="202"/>
      <c r="D390" s="202"/>
      <c r="E390" s="202"/>
      <c r="F390" s="203"/>
      <c r="G390" s="180"/>
      <c r="H390" s="208"/>
      <c r="I390" s="209"/>
      <c r="J390" s="106"/>
      <c r="K390" s="107" t="str">
        <f>IF(tab_MP[[#This Row],[prf_mp_janein]]="ja",tab_MP[[#This Row],[mp_zuw]],IF(tab_MP[[#This Row],[prf_mp_janein]]="nein",0,IF(tab_MP[[#This Row],[prf_mp_janein]]="teilweise",-1,"")))</f>
        <v/>
      </c>
      <c r="L390" s="110"/>
      <c r="M390" s="108" t="b">
        <f>AND(OR(tab_MP[[#This Row],[mp_zuw]]="",AND(tab_MP[[#This Row],[mp_zuw]]&lt;&gt;"",tab_MP[[#This Row],[prf_mp_janein]]&lt;&gt;"")),tab_MP[[#This Row],[prf_mp_ges]]&lt;&gt;-1)</f>
        <v>1</v>
      </c>
      <c r="N390" s="170" t="str">
        <f>IFERROR(VLOOKUP(tab_MP[[#This Row],[mp_gegenstand]],tab_GEGENSTAND[],4,FALSE),"")</f>
        <v/>
      </c>
      <c r="O390" s="171" t="str">
        <f>IF(tab_MP[[#This Row],[ID_geg]]=1,"tab_System[Kategorie]",IF(tab_MP[[#This Row],[ID_geg]]=2,"tab_Werkzeug[Kategorie]",IF(tab_MP[[#This Row],[ID_geg]]=3,"tab_Dienst[Kategorie]",IF(tab_MP[[#This Row],[ID_geg]]=4,"tab_WuP[Kategorie]",""))))</f>
        <v/>
      </c>
      <c r="P39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0" s="171" t="str">
        <f>IF(AND(tab_MP[[#This Row],[ID_geg]]=1,tab_MP[[#This Row],[ID_kat]]=1),"tab_Serverkomponenten[Subkategorie]",IF(AND(tab_MP[[#This Row],[ID_geg]]=1,tab_MP[[#This Row],[ID_kat]]=4),"tab_Projektraum[Subkategorie]",""))</f>
        <v/>
      </c>
      <c r="R390" s="171" t="str">
        <f>IFERROR(IF(AND(tab_MP[[#This Row],[ID_geg]]=1,tab_MP[[#This Row],[ID_kat]]=1),VLOOKUP(tab_MP[[#This Row],[mp_subkategorie]],tab_Serverkomponenten[],2,FALSE),IF(AND(tab_MP[[#This Row],[ID_geg]]=1,tab_MP[[#This Row],[ID_kat]]=4),VLOOKUP(tab_MP[[#This Row],[mp_subkategorie]],tab_Projektraum[],2,FALSE),"")),0)</f>
        <v/>
      </c>
      <c r="S390" s="158" t="str">
        <f>IFERROR(VLOOKUP(tab_MP[[#This Row],[mp_ort]],tab_ORT[],2,FALSE),"")</f>
        <v/>
      </c>
      <c r="T390" s="158">
        <f>COUNTIFS($S$3:$S390,$S390,$S$3:$S390,"&gt;0")</f>
        <v>0</v>
      </c>
      <c r="U390" s="159">
        <f>COUNTIFS(tab_MP[ID_ort],tab_MP[[#This Row],[ID_ort]],tab_MP[ID_ort],"&gt;0")</f>
        <v>0</v>
      </c>
    </row>
    <row r="391" spans="1:21" ht="64.2" hidden="1" customHeight="1" x14ac:dyDescent="0.3">
      <c r="A391" s="90">
        <f t="shared" si="6"/>
        <v>389</v>
      </c>
      <c r="B391" s="201"/>
      <c r="C391" s="202"/>
      <c r="D391" s="202"/>
      <c r="E391" s="202"/>
      <c r="F391" s="203"/>
      <c r="G391" s="180"/>
      <c r="H391" s="208"/>
      <c r="I391" s="209"/>
      <c r="J391" s="103"/>
      <c r="K391" s="104" t="str">
        <f>IF(tab_MP[[#This Row],[prf_mp_janein]]="ja",tab_MP[[#This Row],[mp_zuw]],IF(tab_MP[[#This Row],[prf_mp_janein]]="nein",0,IF(tab_MP[[#This Row],[prf_mp_janein]]="teilweise",-1,"")))</f>
        <v/>
      </c>
      <c r="L391" s="110"/>
      <c r="M391" s="109" t="b">
        <f>AND(OR(tab_MP[[#This Row],[mp_zuw]]="",AND(tab_MP[[#This Row],[mp_zuw]]&lt;&gt;"",tab_MP[[#This Row],[prf_mp_janein]]&lt;&gt;"")),tab_MP[[#This Row],[prf_mp_ges]]&lt;&gt;-1)</f>
        <v>1</v>
      </c>
      <c r="N391" s="170" t="str">
        <f>IFERROR(VLOOKUP(tab_MP[[#This Row],[mp_gegenstand]],tab_GEGENSTAND[],4,FALSE),"")</f>
        <v/>
      </c>
      <c r="O391" s="171" t="str">
        <f>IF(tab_MP[[#This Row],[ID_geg]]=1,"tab_System[Kategorie]",IF(tab_MP[[#This Row],[ID_geg]]=2,"tab_Werkzeug[Kategorie]",IF(tab_MP[[#This Row],[ID_geg]]=3,"tab_Dienst[Kategorie]",IF(tab_MP[[#This Row],[ID_geg]]=4,"tab_WuP[Kategorie]",""))))</f>
        <v/>
      </c>
      <c r="P39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1" s="171" t="str">
        <f>IF(AND(tab_MP[[#This Row],[ID_geg]]=1,tab_MP[[#This Row],[ID_kat]]=1),"tab_Serverkomponenten[Subkategorie]",IF(AND(tab_MP[[#This Row],[ID_geg]]=1,tab_MP[[#This Row],[ID_kat]]=4),"tab_Projektraum[Subkategorie]",""))</f>
        <v/>
      </c>
      <c r="R391" s="171" t="str">
        <f>IFERROR(IF(AND(tab_MP[[#This Row],[ID_geg]]=1,tab_MP[[#This Row],[ID_kat]]=1),VLOOKUP(tab_MP[[#This Row],[mp_subkategorie]],tab_Serverkomponenten[],2,FALSE),IF(AND(tab_MP[[#This Row],[ID_geg]]=1,tab_MP[[#This Row],[ID_kat]]=4),VLOOKUP(tab_MP[[#This Row],[mp_subkategorie]],tab_Projektraum[],2,FALSE),"")),0)</f>
        <v/>
      </c>
      <c r="S391" s="158" t="str">
        <f>IFERROR(VLOOKUP(tab_MP[[#This Row],[mp_ort]],tab_ORT[],2,FALSE),"")</f>
        <v/>
      </c>
      <c r="T391" s="158">
        <f>COUNTIFS($S$3:$S391,$S391,$S$3:$S391,"&gt;0")</f>
        <v>0</v>
      </c>
      <c r="U391" s="159">
        <f>COUNTIFS(tab_MP[ID_ort],tab_MP[[#This Row],[ID_ort]],tab_MP[ID_ort],"&gt;0")</f>
        <v>0</v>
      </c>
    </row>
    <row r="392" spans="1:21" ht="64.2" hidden="1" customHeight="1" x14ac:dyDescent="0.3">
      <c r="A392" s="90">
        <f t="shared" si="6"/>
        <v>390</v>
      </c>
      <c r="B392" s="201"/>
      <c r="C392" s="202"/>
      <c r="D392" s="202"/>
      <c r="E392" s="202"/>
      <c r="F392" s="203"/>
      <c r="G392" s="180"/>
      <c r="H392" s="208"/>
      <c r="I392" s="209"/>
      <c r="J392" s="106"/>
      <c r="K392" s="107" t="str">
        <f>IF(tab_MP[[#This Row],[prf_mp_janein]]="ja",tab_MP[[#This Row],[mp_zuw]],IF(tab_MP[[#This Row],[prf_mp_janein]]="nein",0,IF(tab_MP[[#This Row],[prf_mp_janein]]="teilweise",-1,"")))</f>
        <v/>
      </c>
      <c r="L392" s="110"/>
      <c r="M392" s="108" t="b">
        <f>AND(OR(tab_MP[[#This Row],[mp_zuw]]="",AND(tab_MP[[#This Row],[mp_zuw]]&lt;&gt;"",tab_MP[[#This Row],[prf_mp_janein]]&lt;&gt;"")),tab_MP[[#This Row],[prf_mp_ges]]&lt;&gt;-1)</f>
        <v>1</v>
      </c>
      <c r="N392" s="170" t="str">
        <f>IFERROR(VLOOKUP(tab_MP[[#This Row],[mp_gegenstand]],tab_GEGENSTAND[],4,FALSE),"")</f>
        <v/>
      </c>
      <c r="O392" s="171" t="str">
        <f>IF(tab_MP[[#This Row],[ID_geg]]=1,"tab_System[Kategorie]",IF(tab_MP[[#This Row],[ID_geg]]=2,"tab_Werkzeug[Kategorie]",IF(tab_MP[[#This Row],[ID_geg]]=3,"tab_Dienst[Kategorie]",IF(tab_MP[[#This Row],[ID_geg]]=4,"tab_WuP[Kategorie]",""))))</f>
        <v/>
      </c>
      <c r="P39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2" s="171" t="str">
        <f>IF(AND(tab_MP[[#This Row],[ID_geg]]=1,tab_MP[[#This Row],[ID_kat]]=1),"tab_Serverkomponenten[Subkategorie]",IF(AND(tab_MP[[#This Row],[ID_geg]]=1,tab_MP[[#This Row],[ID_kat]]=4),"tab_Projektraum[Subkategorie]",""))</f>
        <v/>
      </c>
      <c r="R392" s="171" t="str">
        <f>IFERROR(IF(AND(tab_MP[[#This Row],[ID_geg]]=1,tab_MP[[#This Row],[ID_kat]]=1),VLOOKUP(tab_MP[[#This Row],[mp_subkategorie]],tab_Serverkomponenten[],2,FALSE),IF(AND(tab_MP[[#This Row],[ID_geg]]=1,tab_MP[[#This Row],[ID_kat]]=4),VLOOKUP(tab_MP[[#This Row],[mp_subkategorie]],tab_Projektraum[],2,FALSE),"")),0)</f>
        <v/>
      </c>
      <c r="S392" s="158" t="str">
        <f>IFERROR(VLOOKUP(tab_MP[[#This Row],[mp_ort]],tab_ORT[],2,FALSE),"")</f>
        <v/>
      </c>
      <c r="T392" s="158">
        <f>COUNTIFS($S$3:$S392,$S392,$S$3:$S392,"&gt;0")</f>
        <v>0</v>
      </c>
      <c r="U392" s="159">
        <f>COUNTIFS(tab_MP[ID_ort],tab_MP[[#This Row],[ID_ort]],tab_MP[ID_ort],"&gt;0")</f>
        <v>0</v>
      </c>
    </row>
    <row r="393" spans="1:21" ht="64.2" hidden="1" customHeight="1" x14ac:dyDescent="0.3">
      <c r="A393" s="90">
        <f t="shared" si="6"/>
        <v>391</v>
      </c>
      <c r="B393" s="201"/>
      <c r="C393" s="202"/>
      <c r="D393" s="202"/>
      <c r="E393" s="202"/>
      <c r="F393" s="203"/>
      <c r="G393" s="180"/>
      <c r="H393" s="208"/>
      <c r="I393" s="209"/>
      <c r="J393" s="103"/>
      <c r="K393" s="104" t="str">
        <f>IF(tab_MP[[#This Row],[prf_mp_janein]]="ja",tab_MP[[#This Row],[mp_zuw]],IF(tab_MP[[#This Row],[prf_mp_janein]]="nein",0,IF(tab_MP[[#This Row],[prf_mp_janein]]="teilweise",-1,"")))</f>
        <v/>
      </c>
      <c r="L393" s="110"/>
      <c r="M393" s="109" t="b">
        <f>AND(OR(tab_MP[[#This Row],[mp_zuw]]="",AND(tab_MP[[#This Row],[mp_zuw]]&lt;&gt;"",tab_MP[[#This Row],[prf_mp_janein]]&lt;&gt;"")),tab_MP[[#This Row],[prf_mp_ges]]&lt;&gt;-1)</f>
        <v>1</v>
      </c>
      <c r="N393" s="170" t="str">
        <f>IFERROR(VLOOKUP(tab_MP[[#This Row],[mp_gegenstand]],tab_GEGENSTAND[],4,FALSE),"")</f>
        <v/>
      </c>
      <c r="O393" s="171" t="str">
        <f>IF(tab_MP[[#This Row],[ID_geg]]=1,"tab_System[Kategorie]",IF(tab_MP[[#This Row],[ID_geg]]=2,"tab_Werkzeug[Kategorie]",IF(tab_MP[[#This Row],[ID_geg]]=3,"tab_Dienst[Kategorie]",IF(tab_MP[[#This Row],[ID_geg]]=4,"tab_WuP[Kategorie]",""))))</f>
        <v/>
      </c>
      <c r="P39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3" s="171" t="str">
        <f>IF(AND(tab_MP[[#This Row],[ID_geg]]=1,tab_MP[[#This Row],[ID_kat]]=1),"tab_Serverkomponenten[Subkategorie]",IF(AND(tab_MP[[#This Row],[ID_geg]]=1,tab_MP[[#This Row],[ID_kat]]=4),"tab_Projektraum[Subkategorie]",""))</f>
        <v/>
      </c>
      <c r="R393" s="171" t="str">
        <f>IFERROR(IF(AND(tab_MP[[#This Row],[ID_geg]]=1,tab_MP[[#This Row],[ID_kat]]=1),VLOOKUP(tab_MP[[#This Row],[mp_subkategorie]],tab_Serverkomponenten[],2,FALSE),IF(AND(tab_MP[[#This Row],[ID_geg]]=1,tab_MP[[#This Row],[ID_kat]]=4),VLOOKUP(tab_MP[[#This Row],[mp_subkategorie]],tab_Projektraum[],2,FALSE),"")),0)</f>
        <v/>
      </c>
      <c r="S393" s="158" t="str">
        <f>IFERROR(VLOOKUP(tab_MP[[#This Row],[mp_ort]],tab_ORT[],2,FALSE),"")</f>
        <v/>
      </c>
      <c r="T393" s="158">
        <f>COUNTIFS($S$3:$S393,$S393,$S$3:$S393,"&gt;0")</f>
        <v>0</v>
      </c>
      <c r="U393" s="159">
        <f>COUNTIFS(tab_MP[ID_ort],tab_MP[[#This Row],[ID_ort]],tab_MP[ID_ort],"&gt;0")</f>
        <v>0</v>
      </c>
    </row>
    <row r="394" spans="1:21" ht="64.2" hidden="1" customHeight="1" x14ac:dyDescent="0.3">
      <c r="A394" s="90">
        <f t="shared" si="6"/>
        <v>392</v>
      </c>
      <c r="B394" s="201"/>
      <c r="C394" s="202"/>
      <c r="D394" s="202"/>
      <c r="E394" s="202"/>
      <c r="F394" s="203"/>
      <c r="G394" s="180"/>
      <c r="H394" s="208"/>
      <c r="I394" s="209"/>
      <c r="J394" s="106"/>
      <c r="K394" s="107" t="str">
        <f>IF(tab_MP[[#This Row],[prf_mp_janein]]="ja",tab_MP[[#This Row],[mp_zuw]],IF(tab_MP[[#This Row],[prf_mp_janein]]="nein",0,IF(tab_MP[[#This Row],[prf_mp_janein]]="teilweise",-1,"")))</f>
        <v/>
      </c>
      <c r="L394" s="110"/>
      <c r="M394" s="108" t="b">
        <f>AND(OR(tab_MP[[#This Row],[mp_zuw]]="",AND(tab_MP[[#This Row],[mp_zuw]]&lt;&gt;"",tab_MP[[#This Row],[prf_mp_janein]]&lt;&gt;"")),tab_MP[[#This Row],[prf_mp_ges]]&lt;&gt;-1)</f>
        <v>1</v>
      </c>
      <c r="N394" s="170" t="str">
        <f>IFERROR(VLOOKUP(tab_MP[[#This Row],[mp_gegenstand]],tab_GEGENSTAND[],4,FALSE),"")</f>
        <v/>
      </c>
      <c r="O394" s="171" t="str">
        <f>IF(tab_MP[[#This Row],[ID_geg]]=1,"tab_System[Kategorie]",IF(tab_MP[[#This Row],[ID_geg]]=2,"tab_Werkzeug[Kategorie]",IF(tab_MP[[#This Row],[ID_geg]]=3,"tab_Dienst[Kategorie]",IF(tab_MP[[#This Row],[ID_geg]]=4,"tab_WuP[Kategorie]",""))))</f>
        <v/>
      </c>
      <c r="P39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4" s="171" t="str">
        <f>IF(AND(tab_MP[[#This Row],[ID_geg]]=1,tab_MP[[#This Row],[ID_kat]]=1),"tab_Serverkomponenten[Subkategorie]",IF(AND(tab_MP[[#This Row],[ID_geg]]=1,tab_MP[[#This Row],[ID_kat]]=4),"tab_Projektraum[Subkategorie]",""))</f>
        <v/>
      </c>
      <c r="R394" s="171" t="str">
        <f>IFERROR(IF(AND(tab_MP[[#This Row],[ID_geg]]=1,tab_MP[[#This Row],[ID_kat]]=1),VLOOKUP(tab_MP[[#This Row],[mp_subkategorie]],tab_Serverkomponenten[],2,FALSE),IF(AND(tab_MP[[#This Row],[ID_geg]]=1,tab_MP[[#This Row],[ID_kat]]=4),VLOOKUP(tab_MP[[#This Row],[mp_subkategorie]],tab_Projektraum[],2,FALSE),"")),0)</f>
        <v/>
      </c>
      <c r="S394" s="158" t="str">
        <f>IFERROR(VLOOKUP(tab_MP[[#This Row],[mp_ort]],tab_ORT[],2,FALSE),"")</f>
        <v/>
      </c>
      <c r="T394" s="158">
        <f>COUNTIFS($S$3:$S394,$S394,$S$3:$S394,"&gt;0")</f>
        <v>0</v>
      </c>
      <c r="U394" s="159">
        <f>COUNTIFS(tab_MP[ID_ort],tab_MP[[#This Row],[ID_ort]],tab_MP[ID_ort],"&gt;0")</f>
        <v>0</v>
      </c>
    </row>
    <row r="395" spans="1:21" ht="64.2" hidden="1" customHeight="1" x14ac:dyDescent="0.3">
      <c r="A395" s="90">
        <f t="shared" si="6"/>
        <v>393</v>
      </c>
      <c r="B395" s="201"/>
      <c r="C395" s="202"/>
      <c r="D395" s="202"/>
      <c r="E395" s="202"/>
      <c r="F395" s="203"/>
      <c r="G395" s="180"/>
      <c r="H395" s="208"/>
      <c r="I395" s="209"/>
      <c r="J395" s="103"/>
      <c r="K395" s="104" t="str">
        <f>IF(tab_MP[[#This Row],[prf_mp_janein]]="ja",tab_MP[[#This Row],[mp_zuw]],IF(tab_MP[[#This Row],[prf_mp_janein]]="nein",0,IF(tab_MP[[#This Row],[prf_mp_janein]]="teilweise",-1,"")))</f>
        <v/>
      </c>
      <c r="L395" s="110"/>
      <c r="M395" s="109" t="b">
        <f>AND(OR(tab_MP[[#This Row],[mp_zuw]]="",AND(tab_MP[[#This Row],[mp_zuw]]&lt;&gt;"",tab_MP[[#This Row],[prf_mp_janein]]&lt;&gt;"")),tab_MP[[#This Row],[prf_mp_ges]]&lt;&gt;-1)</f>
        <v>1</v>
      </c>
      <c r="N395" s="170" t="str">
        <f>IFERROR(VLOOKUP(tab_MP[[#This Row],[mp_gegenstand]],tab_GEGENSTAND[],4,FALSE),"")</f>
        <v/>
      </c>
      <c r="O395" s="171" t="str">
        <f>IF(tab_MP[[#This Row],[ID_geg]]=1,"tab_System[Kategorie]",IF(tab_MP[[#This Row],[ID_geg]]=2,"tab_Werkzeug[Kategorie]",IF(tab_MP[[#This Row],[ID_geg]]=3,"tab_Dienst[Kategorie]",IF(tab_MP[[#This Row],[ID_geg]]=4,"tab_WuP[Kategorie]",""))))</f>
        <v/>
      </c>
      <c r="P39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5" s="171" t="str">
        <f>IF(AND(tab_MP[[#This Row],[ID_geg]]=1,tab_MP[[#This Row],[ID_kat]]=1),"tab_Serverkomponenten[Subkategorie]",IF(AND(tab_MP[[#This Row],[ID_geg]]=1,tab_MP[[#This Row],[ID_kat]]=4),"tab_Projektraum[Subkategorie]",""))</f>
        <v/>
      </c>
      <c r="R395" s="171" t="str">
        <f>IFERROR(IF(AND(tab_MP[[#This Row],[ID_geg]]=1,tab_MP[[#This Row],[ID_kat]]=1),VLOOKUP(tab_MP[[#This Row],[mp_subkategorie]],tab_Serverkomponenten[],2,FALSE),IF(AND(tab_MP[[#This Row],[ID_geg]]=1,tab_MP[[#This Row],[ID_kat]]=4),VLOOKUP(tab_MP[[#This Row],[mp_subkategorie]],tab_Projektraum[],2,FALSE),"")),0)</f>
        <v/>
      </c>
      <c r="S395" s="158" t="str">
        <f>IFERROR(VLOOKUP(tab_MP[[#This Row],[mp_ort]],tab_ORT[],2,FALSE),"")</f>
        <v/>
      </c>
      <c r="T395" s="158">
        <f>COUNTIFS($S$3:$S395,$S395,$S$3:$S395,"&gt;0")</f>
        <v>0</v>
      </c>
      <c r="U395" s="159">
        <f>COUNTIFS(tab_MP[ID_ort],tab_MP[[#This Row],[ID_ort]],tab_MP[ID_ort],"&gt;0")</f>
        <v>0</v>
      </c>
    </row>
    <row r="396" spans="1:21" ht="64.2" hidden="1" customHeight="1" x14ac:dyDescent="0.3">
      <c r="A396" s="90">
        <f t="shared" ref="A396:A459" si="7">ROW()-2</f>
        <v>394</v>
      </c>
      <c r="B396" s="201"/>
      <c r="C396" s="202"/>
      <c r="D396" s="202"/>
      <c r="E396" s="202"/>
      <c r="F396" s="203"/>
      <c r="G396" s="180"/>
      <c r="H396" s="208"/>
      <c r="I396" s="209"/>
      <c r="J396" s="106"/>
      <c r="K396" s="107" t="str">
        <f>IF(tab_MP[[#This Row],[prf_mp_janein]]="ja",tab_MP[[#This Row],[mp_zuw]],IF(tab_MP[[#This Row],[prf_mp_janein]]="nein",0,IF(tab_MP[[#This Row],[prf_mp_janein]]="teilweise",-1,"")))</f>
        <v/>
      </c>
      <c r="L396" s="110"/>
      <c r="M396" s="108" t="b">
        <f>AND(OR(tab_MP[[#This Row],[mp_zuw]]="",AND(tab_MP[[#This Row],[mp_zuw]]&lt;&gt;"",tab_MP[[#This Row],[prf_mp_janein]]&lt;&gt;"")),tab_MP[[#This Row],[prf_mp_ges]]&lt;&gt;-1)</f>
        <v>1</v>
      </c>
      <c r="N396" s="170" t="str">
        <f>IFERROR(VLOOKUP(tab_MP[[#This Row],[mp_gegenstand]],tab_GEGENSTAND[],4,FALSE),"")</f>
        <v/>
      </c>
      <c r="O396" s="171" t="str">
        <f>IF(tab_MP[[#This Row],[ID_geg]]=1,"tab_System[Kategorie]",IF(tab_MP[[#This Row],[ID_geg]]=2,"tab_Werkzeug[Kategorie]",IF(tab_MP[[#This Row],[ID_geg]]=3,"tab_Dienst[Kategorie]",IF(tab_MP[[#This Row],[ID_geg]]=4,"tab_WuP[Kategorie]",""))))</f>
        <v/>
      </c>
      <c r="P39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6" s="171" t="str">
        <f>IF(AND(tab_MP[[#This Row],[ID_geg]]=1,tab_MP[[#This Row],[ID_kat]]=1),"tab_Serverkomponenten[Subkategorie]",IF(AND(tab_MP[[#This Row],[ID_geg]]=1,tab_MP[[#This Row],[ID_kat]]=4),"tab_Projektraum[Subkategorie]",""))</f>
        <v/>
      </c>
      <c r="R396" s="171" t="str">
        <f>IFERROR(IF(AND(tab_MP[[#This Row],[ID_geg]]=1,tab_MP[[#This Row],[ID_kat]]=1),VLOOKUP(tab_MP[[#This Row],[mp_subkategorie]],tab_Serverkomponenten[],2,FALSE),IF(AND(tab_MP[[#This Row],[ID_geg]]=1,tab_MP[[#This Row],[ID_kat]]=4),VLOOKUP(tab_MP[[#This Row],[mp_subkategorie]],tab_Projektraum[],2,FALSE),"")),0)</f>
        <v/>
      </c>
      <c r="S396" s="158" t="str">
        <f>IFERROR(VLOOKUP(tab_MP[[#This Row],[mp_ort]],tab_ORT[],2,FALSE),"")</f>
        <v/>
      </c>
      <c r="T396" s="158">
        <f>COUNTIFS($S$3:$S396,$S396,$S$3:$S396,"&gt;0")</f>
        <v>0</v>
      </c>
      <c r="U396" s="159">
        <f>COUNTIFS(tab_MP[ID_ort],tab_MP[[#This Row],[ID_ort]],tab_MP[ID_ort],"&gt;0")</f>
        <v>0</v>
      </c>
    </row>
    <row r="397" spans="1:21" ht="64.2" hidden="1" customHeight="1" x14ac:dyDescent="0.3">
      <c r="A397" s="90">
        <f t="shared" si="7"/>
        <v>395</v>
      </c>
      <c r="B397" s="201"/>
      <c r="C397" s="202"/>
      <c r="D397" s="202"/>
      <c r="E397" s="202"/>
      <c r="F397" s="203"/>
      <c r="G397" s="180"/>
      <c r="H397" s="208"/>
      <c r="I397" s="209"/>
      <c r="J397" s="103"/>
      <c r="K397" s="104" t="str">
        <f>IF(tab_MP[[#This Row],[prf_mp_janein]]="ja",tab_MP[[#This Row],[mp_zuw]],IF(tab_MP[[#This Row],[prf_mp_janein]]="nein",0,IF(tab_MP[[#This Row],[prf_mp_janein]]="teilweise",-1,"")))</f>
        <v/>
      </c>
      <c r="L397" s="110"/>
      <c r="M397" s="109" t="b">
        <f>AND(OR(tab_MP[[#This Row],[mp_zuw]]="",AND(tab_MP[[#This Row],[mp_zuw]]&lt;&gt;"",tab_MP[[#This Row],[prf_mp_janein]]&lt;&gt;"")),tab_MP[[#This Row],[prf_mp_ges]]&lt;&gt;-1)</f>
        <v>1</v>
      </c>
      <c r="N397" s="170" t="str">
        <f>IFERROR(VLOOKUP(tab_MP[[#This Row],[mp_gegenstand]],tab_GEGENSTAND[],4,FALSE),"")</f>
        <v/>
      </c>
      <c r="O397" s="171" t="str">
        <f>IF(tab_MP[[#This Row],[ID_geg]]=1,"tab_System[Kategorie]",IF(tab_MP[[#This Row],[ID_geg]]=2,"tab_Werkzeug[Kategorie]",IF(tab_MP[[#This Row],[ID_geg]]=3,"tab_Dienst[Kategorie]",IF(tab_MP[[#This Row],[ID_geg]]=4,"tab_WuP[Kategorie]",""))))</f>
        <v/>
      </c>
      <c r="P39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7" s="171" t="str">
        <f>IF(AND(tab_MP[[#This Row],[ID_geg]]=1,tab_MP[[#This Row],[ID_kat]]=1),"tab_Serverkomponenten[Subkategorie]",IF(AND(tab_MP[[#This Row],[ID_geg]]=1,tab_MP[[#This Row],[ID_kat]]=4),"tab_Projektraum[Subkategorie]",""))</f>
        <v/>
      </c>
      <c r="R397" s="171" t="str">
        <f>IFERROR(IF(AND(tab_MP[[#This Row],[ID_geg]]=1,tab_MP[[#This Row],[ID_kat]]=1),VLOOKUP(tab_MP[[#This Row],[mp_subkategorie]],tab_Serverkomponenten[],2,FALSE),IF(AND(tab_MP[[#This Row],[ID_geg]]=1,tab_MP[[#This Row],[ID_kat]]=4),VLOOKUP(tab_MP[[#This Row],[mp_subkategorie]],tab_Projektraum[],2,FALSE),"")),0)</f>
        <v/>
      </c>
      <c r="S397" s="158" t="str">
        <f>IFERROR(VLOOKUP(tab_MP[[#This Row],[mp_ort]],tab_ORT[],2,FALSE),"")</f>
        <v/>
      </c>
      <c r="T397" s="158">
        <f>COUNTIFS($S$3:$S397,$S397,$S$3:$S397,"&gt;0")</f>
        <v>0</v>
      </c>
      <c r="U397" s="159">
        <f>COUNTIFS(tab_MP[ID_ort],tab_MP[[#This Row],[ID_ort]],tab_MP[ID_ort],"&gt;0")</f>
        <v>0</v>
      </c>
    </row>
    <row r="398" spans="1:21" ht="64.2" hidden="1" customHeight="1" x14ac:dyDescent="0.3">
      <c r="A398" s="90">
        <f t="shared" si="7"/>
        <v>396</v>
      </c>
      <c r="B398" s="201"/>
      <c r="C398" s="202"/>
      <c r="D398" s="202"/>
      <c r="E398" s="202"/>
      <c r="F398" s="203"/>
      <c r="G398" s="180"/>
      <c r="H398" s="208"/>
      <c r="I398" s="209"/>
      <c r="J398" s="106"/>
      <c r="K398" s="107" t="str">
        <f>IF(tab_MP[[#This Row],[prf_mp_janein]]="ja",tab_MP[[#This Row],[mp_zuw]],IF(tab_MP[[#This Row],[prf_mp_janein]]="nein",0,IF(tab_MP[[#This Row],[prf_mp_janein]]="teilweise",-1,"")))</f>
        <v/>
      </c>
      <c r="L398" s="110"/>
      <c r="M398" s="108" t="b">
        <f>AND(OR(tab_MP[[#This Row],[mp_zuw]]="",AND(tab_MP[[#This Row],[mp_zuw]]&lt;&gt;"",tab_MP[[#This Row],[prf_mp_janein]]&lt;&gt;"")),tab_MP[[#This Row],[prf_mp_ges]]&lt;&gt;-1)</f>
        <v>1</v>
      </c>
      <c r="N398" s="170" t="str">
        <f>IFERROR(VLOOKUP(tab_MP[[#This Row],[mp_gegenstand]],tab_GEGENSTAND[],4,FALSE),"")</f>
        <v/>
      </c>
      <c r="O398" s="171" t="str">
        <f>IF(tab_MP[[#This Row],[ID_geg]]=1,"tab_System[Kategorie]",IF(tab_MP[[#This Row],[ID_geg]]=2,"tab_Werkzeug[Kategorie]",IF(tab_MP[[#This Row],[ID_geg]]=3,"tab_Dienst[Kategorie]",IF(tab_MP[[#This Row],[ID_geg]]=4,"tab_WuP[Kategorie]",""))))</f>
        <v/>
      </c>
      <c r="P39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8" s="171" t="str">
        <f>IF(AND(tab_MP[[#This Row],[ID_geg]]=1,tab_MP[[#This Row],[ID_kat]]=1),"tab_Serverkomponenten[Subkategorie]",IF(AND(tab_MP[[#This Row],[ID_geg]]=1,tab_MP[[#This Row],[ID_kat]]=4),"tab_Projektraum[Subkategorie]",""))</f>
        <v/>
      </c>
      <c r="R398" s="171" t="str">
        <f>IFERROR(IF(AND(tab_MP[[#This Row],[ID_geg]]=1,tab_MP[[#This Row],[ID_kat]]=1),VLOOKUP(tab_MP[[#This Row],[mp_subkategorie]],tab_Serverkomponenten[],2,FALSE),IF(AND(tab_MP[[#This Row],[ID_geg]]=1,tab_MP[[#This Row],[ID_kat]]=4),VLOOKUP(tab_MP[[#This Row],[mp_subkategorie]],tab_Projektraum[],2,FALSE),"")),0)</f>
        <v/>
      </c>
      <c r="S398" s="158" t="str">
        <f>IFERROR(VLOOKUP(tab_MP[[#This Row],[mp_ort]],tab_ORT[],2,FALSE),"")</f>
        <v/>
      </c>
      <c r="T398" s="158">
        <f>COUNTIFS($S$3:$S398,$S398,$S$3:$S398,"&gt;0")</f>
        <v>0</v>
      </c>
      <c r="U398" s="159">
        <f>COUNTIFS(tab_MP[ID_ort],tab_MP[[#This Row],[ID_ort]],tab_MP[ID_ort],"&gt;0")</f>
        <v>0</v>
      </c>
    </row>
    <row r="399" spans="1:21" ht="64.2" hidden="1" customHeight="1" x14ac:dyDescent="0.3">
      <c r="A399" s="90">
        <f t="shared" si="7"/>
        <v>397</v>
      </c>
      <c r="B399" s="201"/>
      <c r="C399" s="202"/>
      <c r="D399" s="202"/>
      <c r="E399" s="202"/>
      <c r="F399" s="203"/>
      <c r="G399" s="180"/>
      <c r="H399" s="208"/>
      <c r="I399" s="209"/>
      <c r="J399" s="103"/>
      <c r="K399" s="104" t="str">
        <f>IF(tab_MP[[#This Row],[prf_mp_janein]]="ja",tab_MP[[#This Row],[mp_zuw]],IF(tab_MP[[#This Row],[prf_mp_janein]]="nein",0,IF(tab_MP[[#This Row],[prf_mp_janein]]="teilweise",-1,"")))</f>
        <v/>
      </c>
      <c r="L399" s="110"/>
      <c r="M399" s="109" t="b">
        <f>AND(OR(tab_MP[[#This Row],[mp_zuw]]="",AND(tab_MP[[#This Row],[mp_zuw]]&lt;&gt;"",tab_MP[[#This Row],[prf_mp_janein]]&lt;&gt;"")),tab_MP[[#This Row],[prf_mp_ges]]&lt;&gt;-1)</f>
        <v>1</v>
      </c>
      <c r="N399" s="170" t="str">
        <f>IFERROR(VLOOKUP(tab_MP[[#This Row],[mp_gegenstand]],tab_GEGENSTAND[],4,FALSE),"")</f>
        <v/>
      </c>
      <c r="O399" s="171" t="str">
        <f>IF(tab_MP[[#This Row],[ID_geg]]=1,"tab_System[Kategorie]",IF(tab_MP[[#This Row],[ID_geg]]=2,"tab_Werkzeug[Kategorie]",IF(tab_MP[[#This Row],[ID_geg]]=3,"tab_Dienst[Kategorie]",IF(tab_MP[[#This Row],[ID_geg]]=4,"tab_WuP[Kategorie]",""))))</f>
        <v/>
      </c>
      <c r="P39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399" s="171" t="str">
        <f>IF(AND(tab_MP[[#This Row],[ID_geg]]=1,tab_MP[[#This Row],[ID_kat]]=1),"tab_Serverkomponenten[Subkategorie]",IF(AND(tab_MP[[#This Row],[ID_geg]]=1,tab_MP[[#This Row],[ID_kat]]=4),"tab_Projektraum[Subkategorie]",""))</f>
        <v/>
      </c>
      <c r="R399" s="171" t="str">
        <f>IFERROR(IF(AND(tab_MP[[#This Row],[ID_geg]]=1,tab_MP[[#This Row],[ID_kat]]=1),VLOOKUP(tab_MP[[#This Row],[mp_subkategorie]],tab_Serverkomponenten[],2,FALSE),IF(AND(tab_MP[[#This Row],[ID_geg]]=1,tab_MP[[#This Row],[ID_kat]]=4),VLOOKUP(tab_MP[[#This Row],[mp_subkategorie]],tab_Projektraum[],2,FALSE),"")),0)</f>
        <v/>
      </c>
      <c r="S399" s="158" t="str">
        <f>IFERROR(VLOOKUP(tab_MP[[#This Row],[mp_ort]],tab_ORT[],2,FALSE),"")</f>
        <v/>
      </c>
      <c r="T399" s="158">
        <f>COUNTIFS($S$3:$S399,$S399,$S$3:$S399,"&gt;0")</f>
        <v>0</v>
      </c>
      <c r="U399" s="159">
        <f>COUNTIFS(tab_MP[ID_ort],tab_MP[[#This Row],[ID_ort]],tab_MP[ID_ort],"&gt;0")</f>
        <v>0</v>
      </c>
    </row>
    <row r="400" spans="1:21" ht="64.2" hidden="1" customHeight="1" x14ac:dyDescent="0.3">
      <c r="A400" s="90">
        <f t="shared" si="7"/>
        <v>398</v>
      </c>
      <c r="B400" s="201"/>
      <c r="C400" s="202"/>
      <c r="D400" s="202"/>
      <c r="E400" s="202"/>
      <c r="F400" s="203"/>
      <c r="G400" s="180"/>
      <c r="H400" s="208"/>
      <c r="I400" s="209"/>
      <c r="J400" s="106"/>
      <c r="K400" s="107" t="str">
        <f>IF(tab_MP[[#This Row],[prf_mp_janein]]="ja",tab_MP[[#This Row],[mp_zuw]],IF(tab_MP[[#This Row],[prf_mp_janein]]="nein",0,IF(tab_MP[[#This Row],[prf_mp_janein]]="teilweise",-1,"")))</f>
        <v/>
      </c>
      <c r="L400" s="110"/>
      <c r="M400" s="108" t="b">
        <f>AND(OR(tab_MP[[#This Row],[mp_zuw]]="",AND(tab_MP[[#This Row],[mp_zuw]]&lt;&gt;"",tab_MP[[#This Row],[prf_mp_janein]]&lt;&gt;"")),tab_MP[[#This Row],[prf_mp_ges]]&lt;&gt;-1)</f>
        <v>1</v>
      </c>
      <c r="N400" s="170" t="str">
        <f>IFERROR(VLOOKUP(tab_MP[[#This Row],[mp_gegenstand]],tab_GEGENSTAND[],4,FALSE),"")</f>
        <v/>
      </c>
      <c r="O400" s="171" t="str">
        <f>IF(tab_MP[[#This Row],[ID_geg]]=1,"tab_System[Kategorie]",IF(tab_MP[[#This Row],[ID_geg]]=2,"tab_Werkzeug[Kategorie]",IF(tab_MP[[#This Row],[ID_geg]]=3,"tab_Dienst[Kategorie]",IF(tab_MP[[#This Row],[ID_geg]]=4,"tab_WuP[Kategorie]",""))))</f>
        <v/>
      </c>
      <c r="P40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0" s="171" t="str">
        <f>IF(AND(tab_MP[[#This Row],[ID_geg]]=1,tab_MP[[#This Row],[ID_kat]]=1),"tab_Serverkomponenten[Subkategorie]",IF(AND(tab_MP[[#This Row],[ID_geg]]=1,tab_MP[[#This Row],[ID_kat]]=4),"tab_Projektraum[Subkategorie]",""))</f>
        <v/>
      </c>
      <c r="R400" s="171" t="str">
        <f>IFERROR(IF(AND(tab_MP[[#This Row],[ID_geg]]=1,tab_MP[[#This Row],[ID_kat]]=1),VLOOKUP(tab_MP[[#This Row],[mp_subkategorie]],tab_Serverkomponenten[],2,FALSE),IF(AND(tab_MP[[#This Row],[ID_geg]]=1,tab_MP[[#This Row],[ID_kat]]=4),VLOOKUP(tab_MP[[#This Row],[mp_subkategorie]],tab_Projektraum[],2,FALSE),"")),0)</f>
        <v/>
      </c>
      <c r="S400" s="158" t="str">
        <f>IFERROR(VLOOKUP(tab_MP[[#This Row],[mp_ort]],tab_ORT[],2,FALSE),"")</f>
        <v/>
      </c>
      <c r="T400" s="158">
        <f>COUNTIFS($S$3:$S400,$S400,$S$3:$S400,"&gt;0")</f>
        <v>0</v>
      </c>
      <c r="U400" s="159">
        <f>COUNTIFS(tab_MP[ID_ort],tab_MP[[#This Row],[ID_ort]],tab_MP[ID_ort],"&gt;0")</f>
        <v>0</v>
      </c>
    </row>
    <row r="401" spans="1:21" ht="64.2" hidden="1" customHeight="1" x14ac:dyDescent="0.3">
      <c r="A401" s="90">
        <f t="shared" si="7"/>
        <v>399</v>
      </c>
      <c r="B401" s="201"/>
      <c r="C401" s="202"/>
      <c r="D401" s="202"/>
      <c r="E401" s="202"/>
      <c r="F401" s="203"/>
      <c r="G401" s="180"/>
      <c r="H401" s="208"/>
      <c r="I401" s="209"/>
      <c r="J401" s="103"/>
      <c r="K401" s="104" t="str">
        <f>IF(tab_MP[[#This Row],[prf_mp_janein]]="ja",tab_MP[[#This Row],[mp_zuw]],IF(tab_MP[[#This Row],[prf_mp_janein]]="nein",0,IF(tab_MP[[#This Row],[prf_mp_janein]]="teilweise",-1,"")))</f>
        <v/>
      </c>
      <c r="L401" s="110"/>
      <c r="M401" s="109" t="b">
        <f>AND(OR(tab_MP[[#This Row],[mp_zuw]]="",AND(tab_MP[[#This Row],[mp_zuw]]&lt;&gt;"",tab_MP[[#This Row],[prf_mp_janein]]&lt;&gt;"")),tab_MP[[#This Row],[prf_mp_ges]]&lt;&gt;-1)</f>
        <v>1</v>
      </c>
      <c r="N401" s="170" t="str">
        <f>IFERROR(VLOOKUP(tab_MP[[#This Row],[mp_gegenstand]],tab_GEGENSTAND[],4,FALSE),"")</f>
        <v/>
      </c>
      <c r="O401" s="171" t="str">
        <f>IF(tab_MP[[#This Row],[ID_geg]]=1,"tab_System[Kategorie]",IF(tab_MP[[#This Row],[ID_geg]]=2,"tab_Werkzeug[Kategorie]",IF(tab_MP[[#This Row],[ID_geg]]=3,"tab_Dienst[Kategorie]",IF(tab_MP[[#This Row],[ID_geg]]=4,"tab_WuP[Kategorie]",""))))</f>
        <v/>
      </c>
      <c r="P40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1" s="171" t="str">
        <f>IF(AND(tab_MP[[#This Row],[ID_geg]]=1,tab_MP[[#This Row],[ID_kat]]=1),"tab_Serverkomponenten[Subkategorie]",IF(AND(tab_MP[[#This Row],[ID_geg]]=1,tab_MP[[#This Row],[ID_kat]]=4),"tab_Projektraum[Subkategorie]",""))</f>
        <v/>
      </c>
      <c r="R401" s="171" t="str">
        <f>IFERROR(IF(AND(tab_MP[[#This Row],[ID_geg]]=1,tab_MP[[#This Row],[ID_kat]]=1),VLOOKUP(tab_MP[[#This Row],[mp_subkategorie]],tab_Serverkomponenten[],2,FALSE),IF(AND(tab_MP[[#This Row],[ID_geg]]=1,tab_MP[[#This Row],[ID_kat]]=4),VLOOKUP(tab_MP[[#This Row],[mp_subkategorie]],tab_Projektraum[],2,FALSE),"")),0)</f>
        <v/>
      </c>
      <c r="S401" s="158" t="str">
        <f>IFERROR(VLOOKUP(tab_MP[[#This Row],[mp_ort]],tab_ORT[],2,FALSE),"")</f>
        <v/>
      </c>
      <c r="T401" s="158">
        <f>COUNTIFS($S$3:$S401,$S401,$S$3:$S401,"&gt;0")</f>
        <v>0</v>
      </c>
      <c r="U401" s="159">
        <f>COUNTIFS(tab_MP[ID_ort],tab_MP[[#This Row],[ID_ort]],tab_MP[ID_ort],"&gt;0")</f>
        <v>0</v>
      </c>
    </row>
    <row r="402" spans="1:21" ht="64.2" hidden="1" customHeight="1" x14ac:dyDescent="0.3">
      <c r="A402" s="90">
        <f t="shared" si="7"/>
        <v>400</v>
      </c>
      <c r="B402" s="201"/>
      <c r="C402" s="202"/>
      <c r="D402" s="202"/>
      <c r="E402" s="202"/>
      <c r="F402" s="203"/>
      <c r="G402" s="180"/>
      <c r="H402" s="208"/>
      <c r="I402" s="209"/>
      <c r="J402" s="106"/>
      <c r="K402" s="107" t="str">
        <f>IF(tab_MP[[#This Row],[prf_mp_janein]]="ja",tab_MP[[#This Row],[mp_zuw]],IF(tab_MP[[#This Row],[prf_mp_janein]]="nein",0,IF(tab_MP[[#This Row],[prf_mp_janein]]="teilweise",-1,"")))</f>
        <v/>
      </c>
      <c r="L402" s="110"/>
      <c r="M402" s="108" t="b">
        <f>AND(OR(tab_MP[[#This Row],[mp_zuw]]="",AND(tab_MP[[#This Row],[mp_zuw]]&lt;&gt;"",tab_MP[[#This Row],[prf_mp_janein]]&lt;&gt;"")),tab_MP[[#This Row],[prf_mp_ges]]&lt;&gt;-1)</f>
        <v>1</v>
      </c>
      <c r="N402" s="170" t="str">
        <f>IFERROR(VLOOKUP(tab_MP[[#This Row],[mp_gegenstand]],tab_GEGENSTAND[],4,FALSE),"")</f>
        <v/>
      </c>
      <c r="O402" s="171" t="str">
        <f>IF(tab_MP[[#This Row],[ID_geg]]=1,"tab_System[Kategorie]",IF(tab_MP[[#This Row],[ID_geg]]=2,"tab_Werkzeug[Kategorie]",IF(tab_MP[[#This Row],[ID_geg]]=3,"tab_Dienst[Kategorie]",IF(tab_MP[[#This Row],[ID_geg]]=4,"tab_WuP[Kategorie]",""))))</f>
        <v/>
      </c>
      <c r="P40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2" s="171" t="str">
        <f>IF(AND(tab_MP[[#This Row],[ID_geg]]=1,tab_MP[[#This Row],[ID_kat]]=1),"tab_Serverkomponenten[Subkategorie]",IF(AND(tab_MP[[#This Row],[ID_geg]]=1,tab_MP[[#This Row],[ID_kat]]=4),"tab_Projektraum[Subkategorie]",""))</f>
        <v/>
      </c>
      <c r="R402" s="171" t="str">
        <f>IFERROR(IF(AND(tab_MP[[#This Row],[ID_geg]]=1,tab_MP[[#This Row],[ID_kat]]=1),VLOOKUP(tab_MP[[#This Row],[mp_subkategorie]],tab_Serverkomponenten[],2,FALSE),IF(AND(tab_MP[[#This Row],[ID_geg]]=1,tab_MP[[#This Row],[ID_kat]]=4),VLOOKUP(tab_MP[[#This Row],[mp_subkategorie]],tab_Projektraum[],2,FALSE),"")),0)</f>
        <v/>
      </c>
      <c r="S402" s="158" t="str">
        <f>IFERROR(VLOOKUP(tab_MP[[#This Row],[mp_ort]],tab_ORT[],2,FALSE),"")</f>
        <v/>
      </c>
      <c r="T402" s="158">
        <f>COUNTIFS($S$3:$S402,$S402,$S$3:$S402,"&gt;0")</f>
        <v>0</v>
      </c>
      <c r="U402" s="159">
        <f>COUNTIFS(tab_MP[ID_ort],tab_MP[[#This Row],[ID_ort]],tab_MP[ID_ort],"&gt;0")</f>
        <v>0</v>
      </c>
    </row>
    <row r="403" spans="1:21" ht="64.2" hidden="1" customHeight="1" x14ac:dyDescent="0.3">
      <c r="A403" s="90">
        <f t="shared" si="7"/>
        <v>401</v>
      </c>
      <c r="B403" s="201"/>
      <c r="C403" s="202"/>
      <c r="D403" s="202"/>
      <c r="E403" s="202"/>
      <c r="F403" s="203"/>
      <c r="G403" s="180"/>
      <c r="H403" s="208"/>
      <c r="I403" s="209"/>
      <c r="J403" s="103"/>
      <c r="K403" s="104" t="str">
        <f>IF(tab_MP[[#This Row],[prf_mp_janein]]="ja",tab_MP[[#This Row],[mp_zuw]],IF(tab_MP[[#This Row],[prf_mp_janein]]="nein",0,IF(tab_MP[[#This Row],[prf_mp_janein]]="teilweise",-1,"")))</f>
        <v/>
      </c>
      <c r="L403" s="110"/>
      <c r="M403" s="109" t="b">
        <f>AND(OR(tab_MP[[#This Row],[mp_zuw]]="",AND(tab_MP[[#This Row],[mp_zuw]]&lt;&gt;"",tab_MP[[#This Row],[prf_mp_janein]]&lt;&gt;"")),tab_MP[[#This Row],[prf_mp_ges]]&lt;&gt;-1)</f>
        <v>1</v>
      </c>
      <c r="N403" s="170" t="str">
        <f>IFERROR(VLOOKUP(tab_MP[[#This Row],[mp_gegenstand]],tab_GEGENSTAND[],4,FALSE),"")</f>
        <v/>
      </c>
      <c r="O403" s="171" t="str">
        <f>IF(tab_MP[[#This Row],[ID_geg]]=1,"tab_System[Kategorie]",IF(tab_MP[[#This Row],[ID_geg]]=2,"tab_Werkzeug[Kategorie]",IF(tab_MP[[#This Row],[ID_geg]]=3,"tab_Dienst[Kategorie]",IF(tab_MP[[#This Row],[ID_geg]]=4,"tab_WuP[Kategorie]",""))))</f>
        <v/>
      </c>
      <c r="P40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3" s="171" t="str">
        <f>IF(AND(tab_MP[[#This Row],[ID_geg]]=1,tab_MP[[#This Row],[ID_kat]]=1),"tab_Serverkomponenten[Subkategorie]",IF(AND(tab_MP[[#This Row],[ID_geg]]=1,tab_MP[[#This Row],[ID_kat]]=4),"tab_Projektraum[Subkategorie]",""))</f>
        <v/>
      </c>
      <c r="R403" s="171" t="str">
        <f>IFERROR(IF(AND(tab_MP[[#This Row],[ID_geg]]=1,tab_MP[[#This Row],[ID_kat]]=1),VLOOKUP(tab_MP[[#This Row],[mp_subkategorie]],tab_Serverkomponenten[],2,FALSE),IF(AND(tab_MP[[#This Row],[ID_geg]]=1,tab_MP[[#This Row],[ID_kat]]=4),VLOOKUP(tab_MP[[#This Row],[mp_subkategorie]],tab_Projektraum[],2,FALSE),"")),0)</f>
        <v/>
      </c>
      <c r="S403" s="158" t="str">
        <f>IFERROR(VLOOKUP(tab_MP[[#This Row],[mp_ort]],tab_ORT[],2,FALSE),"")</f>
        <v/>
      </c>
      <c r="T403" s="158">
        <f>COUNTIFS($S$3:$S403,$S403,$S$3:$S403,"&gt;0")</f>
        <v>0</v>
      </c>
      <c r="U403" s="159">
        <f>COUNTIFS(tab_MP[ID_ort],tab_MP[[#This Row],[ID_ort]],tab_MP[ID_ort],"&gt;0")</f>
        <v>0</v>
      </c>
    </row>
    <row r="404" spans="1:21" ht="64.2" hidden="1" customHeight="1" x14ac:dyDescent="0.3">
      <c r="A404" s="90">
        <f t="shared" si="7"/>
        <v>402</v>
      </c>
      <c r="B404" s="201"/>
      <c r="C404" s="202"/>
      <c r="D404" s="202"/>
      <c r="E404" s="202"/>
      <c r="F404" s="203"/>
      <c r="G404" s="180"/>
      <c r="H404" s="208"/>
      <c r="I404" s="209"/>
      <c r="J404" s="106"/>
      <c r="K404" s="107" t="str">
        <f>IF(tab_MP[[#This Row],[prf_mp_janein]]="ja",tab_MP[[#This Row],[mp_zuw]],IF(tab_MP[[#This Row],[prf_mp_janein]]="nein",0,IF(tab_MP[[#This Row],[prf_mp_janein]]="teilweise",-1,"")))</f>
        <v/>
      </c>
      <c r="L404" s="110"/>
      <c r="M404" s="108" t="b">
        <f>AND(OR(tab_MP[[#This Row],[mp_zuw]]="",AND(tab_MP[[#This Row],[mp_zuw]]&lt;&gt;"",tab_MP[[#This Row],[prf_mp_janein]]&lt;&gt;"")),tab_MP[[#This Row],[prf_mp_ges]]&lt;&gt;-1)</f>
        <v>1</v>
      </c>
      <c r="N404" s="170" t="str">
        <f>IFERROR(VLOOKUP(tab_MP[[#This Row],[mp_gegenstand]],tab_GEGENSTAND[],4,FALSE),"")</f>
        <v/>
      </c>
      <c r="O404" s="171" t="str">
        <f>IF(tab_MP[[#This Row],[ID_geg]]=1,"tab_System[Kategorie]",IF(tab_MP[[#This Row],[ID_geg]]=2,"tab_Werkzeug[Kategorie]",IF(tab_MP[[#This Row],[ID_geg]]=3,"tab_Dienst[Kategorie]",IF(tab_MP[[#This Row],[ID_geg]]=4,"tab_WuP[Kategorie]",""))))</f>
        <v/>
      </c>
      <c r="P40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4" s="171" t="str">
        <f>IF(AND(tab_MP[[#This Row],[ID_geg]]=1,tab_MP[[#This Row],[ID_kat]]=1),"tab_Serverkomponenten[Subkategorie]",IF(AND(tab_MP[[#This Row],[ID_geg]]=1,tab_MP[[#This Row],[ID_kat]]=4),"tab_Projektraum[Subkategorie]",""))</f>
        <v/>
      </c>
      <c r="R404" s="171" t="str">
        <f>IFERROR(IF(AND(tab_MP[[#This Row],[ID_geg]]=1,tab_MP[[#This Row],[ID_kat]]=1),VLOOKUP(tab_MP[[#This Row],[mp_subkategorie]],tab_Serverkomponenten[],2,FALSE),IF(AND(tab_MP[[#This Row],[ID_geg]]=1,tab_MP[[#This Row],[ID_kat]]=4),VLOOKUP(tab_MP[[#This Row],[mp_subkategorie]],tab_Projektraum[],2,FALSE),"")),0)</f>
        <v/>
      </c>
      <c r="S404" s="158" t="str">
        <f>IFERROR(VLOOKUP(tab_MP[[#This Row],[mp_ort]],tab_ORT[],2,FALSE),"")</f>
        <v/>
      </c>
      <c r="T404" s="158">
        <f>COUNTIFS($S$3:$S404,$S404,$S$3:$S404,"&gt;0")</f>
        <v>0</v>
      </c>
      <c r="U404" s="159">
        <f>COUNTIFS(tab_MP[ID_ort],tab_MP[[#This Row],[ID_ort]],tab_MP[ID_ort],"&gt;0")</f>
        <v>0</v>
      </c>
    </row>
    <row r="405" spans="1:21" ht="64.2" hidden="1" customHeight="1" x14ac:dyDescent="0.3">
      <c r="A405" s="90">
        <f t="shared" si="7"/>
        <v>403</v>
      </c>
      <c r="B405" s="201"/>
      <c r="C405" s="202"/>
      <c r="D405" s="202"/>
      <c r="E405" s="202"/>
      <c r="F405" s="203"/>
      <c r="G405" s="180"/>
      <c r="H405" s="208"/>
      <c r="I405" s="209"/>
      <c r="J405" s="103"/>
      <c r="K405" s="104" t="str">
        <f>IF(tab_MP[[#This Row],[prf_mp_janein]]="ja",tab_MP[[#This Row],[mp_zuw]],IF(tab_MP[[#This Row],[prf_mp_janein]]="nein",0,IF(tab_MP[[#This Row],[prf_mp_janein]]="teilweise",-1,"")))</f>
        <v/>
      </c>
      <c r="L405" s="110"/>
      <c r="M405" s="109" t="b">
        <f>AND(OR(tab_MP[[#This Row],[mp_zuw]]="",AND(tab_MP[[#This Row],[mp_zuw]]&lt;&gt;"",tab_MP[[#This Row],[prf_mp_janein]]&lt;&gt;"")),tab_MP[[#This Row],[prf_mp_ges]]&lt;&gt;-1)</f>
        <v>1</v>
      </c>
      <c r="N405" s="170" t="str">
        <f>IFERROR(VLOOKUP(tab_MP[[#This Row],[mp_gegenstand]],tab_GEGENSTAND[],4,FALSE),"")</f>
        <v/>
      </c>
      <c r="O405" s="171" t="str">
        <f>IF(tab_MP[[#This Row],[ID_geg]]=1,"tab_System[Kategorie]",IF(tab_MP[[#This Row],[ID_geg]]=2,"tab_Werkzeug[Kategorie]",IF(tab_MP[[#This Row],[ID_geg]]=3,"tab_Dienst[Kategorie]",IF(tab_MP[[#This Row],[ID_geg]]=4,"tab_WuP[Kategorie]",""))))</f>
        <v/>
      </c>
      <c r="P40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5" s="171" t="str">
        <f>IF(AND(tab_MP[[#This Row],[ID_geg]]=1,tab_MP[[#This Row],[ID_kat]]=1),"tab_Serverkomponenten[Subkategorie]",IF(AND(tab_MP[[#This Row],[ID_geg]]=1,tab_MP[[#This Row],[ID_kat]]=4),"tab_Projektraum[Subkategorie]",""))</f>
        <v/>
      </c>
      <c r="R405" s="171" t="str">
        <f>IFERROR(IF(AND(tab_MP[[#This Row],[ID_geg]]=1,tab_MP[[#This Row],[ID_kat]]=1),VLOOKUP(tab_MP[[#This Row],[mp_subkategorie]],tab_Serverkomponenten[],2,FALSE),IF(AND(tab_MP[[#This Row],[ID_geg]]=1,tab_MP[[#This Row],[ID_kat]]=4),VLOOKUP(tab_MP[[#This Row],[mp_subkategorie]],tab_Projektraum[],2,FALSE),"")),0)</f>
        <v/>
      </c>
      <c r="S405" s="158" t="str">
        <f>IFERROR(VLOOKUP(tab_MP[[#This Row],[mp_ort]],tab_ORT[],2,FALSE),"")</f>
        <v/>
      </c>
      <c r="T405" s="158">
        <f>COUNTIFS($S$3:$S405,$S405,$S$3:$S405,"&gt;0")</f>
        <v>0</v>
      </c>
      <c r="U405" s="159">
        <f>COUNTIFS(tab_MP[ID_ort],tab_MP[[#This Row],[ID_ort]],tab_MP[ID_ort],"&gt;0")</f>
        <v>0</v>
      </c>
    </row>
    <row r="406" spans="1:21" ht="64.2" hidden="1" customHeight="1" x14ac:dyDescent="0.3">
      <c r="A406" s="90">
        <f t="shared" si="7"/>
        <v>404</v>
      </c>
      <c r="B406" s="201"/>
      <c r="C406" s="202"/>
      <c r="D406" s="202"/>
      <c r="E406" s="202"/>
      <c r="F406" s="203"/>
      <c r="G406" s="180"/>
      <c r="H406" s="208"/>
      <c r="I406" s="209"/>
      <c r="J406" s="106"/>
      <c r="K406" s="107" t="str">
        <f>IF(tab_MP[[#This Row],[prf_mp_janein]]="ja",tab_MP[[#This Row],[mp_zuw]],IF(tab_MP[[#This Row],[prf_mp_janein]]="nein",0,IF(tab_MP[[#This Row],[prf_mp_janein]]="teilweise",-1,"")))</f>
        <v/>
      </c>
      <c r="L406" s="110"/>
      <c r="M406" s="108" t="b">
        <f>AND(OR(tab_MP[[#This Row],[mp_zuw]]="",AND(tab_MP[[#This Row],[mp_zuw]]&lt;&gt;"",tab_MP[[#This Row],[prf_mp_janein]]&lt;&gt;"")),tab_MP[[#This Row],[prf_mp_ges]]&lt;&gt;-1)</f>
        <v>1</v>
      </c>
      <c r="N406" s="170" t="str">
        <f>IFERROR(VLOOKUP(tab_MP[[#This Row],[mp_gegenstand]],tab_GEGENSTAND[],4,FALSE),"")</f>
        <v/>
      </c>
      <c r="O406" s="171" t="str">
        <f>IF(tab_MP[[#This Row],[ID_geg]]=1,"tab_System[Kategorie]",IF(tab_MP[[#This Row],[ID_geg]]=2,"tab_Werkzeug[Kategorie]",IF(tab_MP[[#This Row],[ID_geg]]=3,"tab_Dienst[Kategorie]",IF(tab_MP[[#This Row],[ID_geg]]=4,"tab_WuP[Kategorie]",""))))</f>
        <v/>
      </c>
      <c r="P40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6" s="171" t="str">
        <f>IF(AND(tab_MP[[#This Row],[ID_geg]]=1,tab_MP[[#This Row],[ID_kat]]=1),"tab_Serverkomponenten[Subkategorie]",IF(AND(tab_MP[[#This Row],[ID_geg]]=1,tab_MP[[#This Row],[ID_kat]]=4),"tab_Projektraum[Subkategorie]",""))</f>
        <v/>
      </c>
      <c r="R406" s="171" t="str">
        <f>IFERROR(IF(AND(tab_MP[[#This Row],[ID_geg]]=1,tab_MP[[#This Row],[ID_kat]]=1),VLOOKUP(tab_MP[[#This Row],[mp_subkategorie]],tab_Serverkomponenten[],2,FALSE),IF(AND(tab_MP[[#This Row],[ID_geg]]=1,tab_MP[[#This Row],[ID_kat]]=4),VLOOKUP(tab_MP[[#This Row],[mp_subkategorie]],tab_Projektraum[],2,FALSE),"")),0)</f>
        <v/>
      </c>
      <c r="S406" s="158" t="str">
        <f>IFERROR(VLOOKUP(tab_MP[[#This Row],[mp_ort]],tab_ORT[],2,FALSE),"")</f>
        <v/>
      </c>
      <c r="T406" s="158">
        <f>COUNTIFS($S$3:$S406,$S406,$S$3:$S406,"&gt;0")</f>
        <v>0</v>
      </c>
      <c r="U406" s="159">
        <f>COUNTIFS(tab_MP[ID_ort],tab_MP[[#This Row],[ID_ort]],tab_MP[ID_ort],"&gt;0")</f>
        <v>0</v>
      </c>
    </row>
    <row r="407" spans="1:21" ht="64.2" hidden="1" customHeight="1" x14ac:dyDescent="0.3">
      <c r="A407" s="90">
        <f t="shared" si="7"/>
        <v>405</v>
      </c>
      <c r="B407" s="201"/>
      <c r="C407" s="202"/>
      <c r="D407" s="202"/>
      <c r="E407" s="202"/>
      <c r="F407" s="203"/>
      <c r="G407" s="180"/>
      <c r="H407" s="208"/>
      <c r="I407" s="209"/>
      <c r="J407" s="103"/>
      <c r="K407" s="104" t="str">
        <f>IF(tab_MP[[#This Row],[prf_mp_janein]]="ja",tab_MP[[#This Row],[mp_zuw]],IF(tab_MP[[#This Row],[prf_mp_janein]]="nein",0,IF(tab_MP[[#This Row],[prf_mp_janein]]="teilweise",-1,"")))</f>
        <v/>
      </c>
      <c r="L407" s="110"/>
      <c r="M407" s="109" t="b">
        <f>AND(OR(tab_MP[[#This Row],[mp_zuw]]="",AND(tab_MP[[#This Row],[mp_zuw]]&lt;&gt;"",tab_MP[[#This Row],[prf_mp_janein]]&lt;&gt;"")),tab_MP[[#This Row],[prf_mp_ges]]&lt;&gt;-1)</f>
        <v>1</v>
      </c>
      <c r="N407" s="170" t="str">
        <f>IFERROR(VLOOKUP(tab_MP[[#This Row],[mp_gegenstand]],tab_GEGENSTAND[],4,FALSE),"")</f>
        <v/>
      </c>
      <c r="O407" s="171" t="str">
        <f>IF(tab_MP[[#This Row],[ID_geg]]=1,"tab_System[Kategorie]",IF(tab_MP[[#This Row],[ID_geg]]=2,"tab_Werkzeug[Kategorie]",IF(tab_MP[[#This Row],[ID_geg]]=3,"tab_Dienst[Kategorie]",IF(tab_MP[[#This Row],[ID_geg]]=4,"tab_WuP[Kategorie]",""))))</f>
        <v/>
      </c>
      <c r="P40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7" s="171" t="str">
        <f>IF(AND(tab_MP[[#This Row],[ID_geg]]=1,tab_MP[[#This Row],[ID_kat]]=1),"tab_Serverkomponenten[Subkategorie]",IF(AND(tab_MP[[#This Row],[ID_geg]]=1,tab_MP[[#This Row],[ID_kat]]=4),"tab_Projektraum[Subkategorie]",""))</f>
        <v/>
      </c>
      <c r="R407" s="171" t="str">
        <f>IFERROR(IF(AND(tab_MP[[#This Row],[ID_geg]]=1,tab_MP[[#This Row],[ID_kat]]=1),VLOOKUP(tab_MP[[#This Row],[mp_subkategorie]],tab_Serverkomponenten[],2,FALSE),IF(AND(tab_MP[[#This Row],[ID_geg]]=1,tab_MP[[#This Row],[ID_kat]]=4),VLOOKUP(tab_MP[[#This Row],[mp_subkategorie]],tab_Projektraum[],2,FALSE),"")),0)</f>
        <v/>
      </c>
      <c r="S407" s="158" t="str">
        <f>IFERROR(VLOOKUP(tab_MP[[#This Row],[mp_ort]],tab_ORT[],2,FALSE),"")</f>
        <v/>
      </c>
      <c r="T407" s="158">
        <f>COUNTIFS($S$3:$S407,$S407,$S$3:$S407,"&gt;0")</f>
        <v>0</v>
      </c>
      <c r="U407" s="159">
        <f>COUNTIFS(tab_MP[ID_ort],tab_MP[[#This Row],[ID_ort]],tab_MP[ID_ort],"&gt;0")</f>
        <v>0</v>
      </c>
    </row>
    <row r="408" spans="1:21" ht="64.2" hidden="1" customHeight="1" x14ac:dyDescent="0.3">
      <c r="A408" s="90">
        <f t="shared" si="7"/>
        <v>406</v>
      </c>
      <c r="B408" s="201"/>
      <c r="C408" s="202"/>
      <c r="D408" s="202"/>
      <c r="E408" s="202"/>
      <c r="F408" s="203"/>
      <c r="G408" s="180"/>
      <c r="H408" s="208"/>
      <c r="I408" s="209"/>
      <c r="J408" s="106"/>
      <c r="K408" s="107" t="str">
        <f>IF(tab_MP[[#This Row],[prf_mp_janein]]="ja",tab_MP[[#This Row],[mp_zuw]],IF(tab_MP[[#This Row],[prf_mp_janein]]="nein",0,IF(tab_MP[[#This Row],[prf_mp_janein]]="teilweise",-1,"")))</f>
        <v/>
      </c>
      <c r="L408" s="110"/>
      <c r="M408" s="108" t="b">
        <f>AND(OR(tab_MP[[#This Row],[mp_zuw]]="",AND(tab_MP[[#This Row],[mp_zuw]]&lt;&gt;"",tab_MP[[#This Row],[prf_mp_janein]]&lt;&gt;"")),tab_MP[[#This Row],[prf_mp_ges]]&lt;&gt;-1)</f>
        <v>1</v>
      </c>
      <c r="N408" s="170" t="str">
        <f>IFERROR(VLOOKUP(tab_MP[[#This Row],[mp_gegenstand]],tab_GEGENSTAND[],4,FALSE),"")</f>
        <v/>
      </c>
      <c r="O408" s="171" t="str">
        <f>IF(tab_MP[[#This Row],[ID_geg]]=1,"tab_System[Kategorie]",IF(tab_MP[[#This Row],[ID_geg]]=2,"tab_Werkzeug[Kategorie]",IF(tab_MP[[#This Row],[ID_geg]]=3,"tab_Dienst[Kategorie]",IF(tab_MP[[#This Row],[ID_geg]]=4,"tab_WuP[Kategorie]",""))))</f>
        <v/>
      </c>
      <c r="P40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8" s="171" t="str">
        <f>IF(AND(tab_MP[[#This Row],[ID_geg]]=1,tab_MP[[#This Row],[ID_kat]]=1),"tab_Serverkomponenten[Subkategorie]",IF(AND(tab_MP[[#This Row],[ID_geg]]=1,tab_MP[[#This Row],[ID_kat]]=4),"tab_Projektraum[Subkategorie]",""))</f>
        <v/>
      </c>
      <c r="R408" s="171" t="str">
        <f>IFERROR(IF(AND(tab_MP[[#This Row],[ID_geg]]=1,tab_MP[[#This Row],[ID_kat]]=1),VLOOKUP(tab_MP[[#This Row],[mp_subkategorie]],tab_Serverkomponenten[],2,FALSE),IF(AND(tab_MP[[#This Row],[ID_geg]]=1,tab_MP[[#This Row],[ID_kat]]=4),VLOOKUP(tab_MP[[#This Row],[mp_subkategorie]],tab_Projektraum[],2,FALSE),"")),0)</f>
        <v/>
      </c>
      <c r="S408" s="158" t="str">
        <f>IFERROR(VLOOKUP(tab_MP[[#This Row],[mp_ort]],tab_ORT[],2,FALSE),"")</f>
        <v/>
      </c>
      <c r="T408" s="158">
        <f>COUNTIFS($S$3:$S408,$S408,$S$3:$S408,"&gt;0")</f>
        <v>0</v>
      </c>
      <c r="U408" s="159">
        <f>COUNTIFS(tab_MP[ID_ort],tab_MP[[#This Row],[ID_ort]],tab_MP[ID_ort],"&gt;0")</f>
        <v>0</v>
      </c>
    </row>
    <row r="409" spans="1:21" ht="64.2" hidden="1" customHeight="1" x14ac:dyDescent="0.3">
      <c r="A409" s="90">
        <f t="shared" si="7"/>
        <v>407</v>
      </c>
      <c r="B409" s="201"/>
      <c r="C409" s="202"/>
      <c r="D409" s="202"/>
      <c r="E409" s="202"/>
      <c r="F409" s="203"/>
      <c r="G409" s="180"/>
      <c r="H409" s="208"/>
      <c r="I409" s="209"/>
      <c r="J409" s="103"/>
      <c r="K409" s="104" t="str">
        <f>IF(tab_MP[[#This Row],[prf_mp_janein]]="ja",tab_MP[[#This Row],[mp_zuw]],IF(tab_MP[[#This Row],[prf_mp_janein]]="nein",0,IF(tab_MP[[#This Row],[prf_mp_janein]]="teilweise",-1,"")))</f>
        <v/>
      </c>
      <c r="L409" s="110"/>
      <c r="M409" s="109" t="b">
        <f>AND(OR(tab_MP[[#This Row],[mp_zuw]]="",AND(tab_MP[[#This Row],[mp_zuw]]&lt;&gt;"",tab_MP[[#This Row],[prf_mp_janein]]&lt;&gt;"")),tab_MP[[#This Row],[prf_mp_ges]]&lt;&gt;-1)</f>
        <v>1</v>
      </c>
      <c r="N409" s="170" t="str">
        <f>IFERROR(VLOOKUP(tab_MP[[#This Row],[mp_gegenstand]],tab_GEGENSTAND[],4,FALSE),"")</f>
        <v/>
      </c>
      <c r="O409" s="171" t="str">
        <f>IF(tab_MP[[#This Row],[ID_geg]]=1,"tab_System[Kategorie]",IF(tab_MP[[#This Row],[ID_geg]]=2,"tab_Werkzeug[Kategorie]",IF(tab_MP[[#This Row],[ID_geg]]=3,"tab_Dienst[Kategorie]",IF(tab_MP[[#This Row],[ID_geg]]=4,"tab_WuP[Kategorie]",""))))</f>
        <v/>
      </c>
      <c r="P40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09" s="171" t="str">
        <f>IF(AND(tab_MP[[#This Row],[ID_geg]]=1,tab_MP[[#This Row],[ID_kat]]=1),"tab_Serverkomponenten[Subkategorie]",IF(AND(tab_MP[[#This Row],[ID_geg]]=1,tab_MP[[#This Row],[ID_kat]]=4),"tab_Projektraum[Subkategorie]",""))</f>
        <v/>
      </c>
      <c r="R409" s="171" t="str">
        <f>IFERROR(IF(AND(tab_MP[[#This Row],[ID_geg]]=1,tab_MP[[#This Row],[ID_kat]]=1),VLOOKUP(tab_MP[[#This Row],[mp_subkategorie]],tab_Serverkomponenten[],2,FALSE),IF(AND(tab_MP[[#This Row],[ID_geg]]=1,tab_MP[[#This Row],[ID_kat]]=4),VLOOKUP(tab_MP[[#This Row],[mp_subkategorie]],tab_Projektraum[],2,FALSE),"")),0)</f>
        <v/>
      </c>
      <c r="S409" s="158" t="str">
        <f>IFERROR(VLOOKUP(tab_MP[[#This Row],[mp_ort]],tab_ORT[],2,FALSE),"")</f>
        <v/>
      </c>
      <c r="T409" s="158">
        <f>COUNTIFS($S$3:$S409,$S409,$S$3:$S409,"&gt;0")</f>
        <v>0</v>
      </c>
      <c r="U409" s="159">
        <f>COUNTIFS(tab_MP[ID_ort],tab_MP[[#This Row],[ID_ort]],tab_MP[ID_ort],"&gt;0")</f>
        <v>0</v>
      </c>
    </row>
    <row r="410" spans="1:21" ht="64.2" hidden="1" customHeight="1" x14ac:dyDescent="0.3">
      <c r="A410" s="90">
        <f t="shared" si="7"/>
        <v>408</v>
      </c>
      <c r="B410" s="201"/>
      <c r="C410" s="202"/>
      <c r="D410" s="202"/>
      <c r="E410" s="202"/>
      <c r="F410" s="203"/>
      <c r="G410" s="180"/>
      <c r="H410" s="208"/>
      <c r="I410" s="209"/>
      <c r="J410" s="106"/>
      <c r="K410" s="107" t="str">
        <f>IF(tab_MP[[#This Row],[prf_mp_janein]]="ja",tab_MP[[#This Row],[mp_zuw]],IF(tab_MP[[#This Row],[prf_mp_janein]]="nein",0,IF(tab_MP[[#This Row],[prf_mp_janein]]="teilweise",-1,"")))</f>
        <v/>
      </c>
      <c r="L410" s="110"/>
      <c r="M410" s="108" t="b">
        <f>AND(OR(tab_MP[[#This Row],[mp_zuw]]="",AND(tab_MP[[#This Row],[mp_zuw]]&lt;&gt;"",tab_MP[[#This Row],[prf_mp_janein]]&lt;&gt;"")),tab_MP[[#This Row],[prf_mp_ges]]&lt;&gt;-1)</f>
        <v>1</v>
      </c>
      <c r="N410" s="170" t="str">
        <f>IFERROR(VLOOKUP(tab_MP[[#This Row],[mp_gegenstand]],tab_GEGENSTAND[],4,FALSE),"")</f>
        <v/>
      </c>
      <c r="O410" s="171" t="str">
        <f>IF(tab_MP[[#This Row],[ID_geg]]=1,"tab_System[Kategorie]",IF(tab_MP[[#This Row],[ID_geg]]=2,"tab_Werkzeug[Kategorie]",IF(tab_MP[[#This Row],[ID_geg]]=3,"tab_Dienst[Kategorie]",IF(tab_MP[[#This Row],[ID_geg]]=4,"tab_WuP[Kategorie]",""))))</f>
        <v/>
      </c>
      <c r="P41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0" s="171" t="str">
        <f>IF(AND(tab_MP[[#This Row],[ID_geg]]=1,tab_MP[[#This Row],[ID_kat]]=1),"tab_Serverkomponenten[Subkategorie]",IF(AND(tab_MP[[#This Row],[ID_geg]]=1,tab_MP[[#This Row],[ID_kat]]=4),"tab_Projektraum[Subkategorie]",""))</f>
        <v/>
      </c>
      <c r="R410" s="171" t="str">
        <f>IFERROR(IF(AND(tab_MP[[#This Row],[ID_geg]]=1,tab_MP[[#This Row],[ID_kat]]=1),VLOOKUP(tab_MP[[#This Row],[mp_subkategorie]],tab_Serverkomponenten[],2,FALSE),IF(AND(tab_MP[[#This Row],[ID_geg]]=1,tab_MP[[#This Row],[ID_kat]]=4),VLOOKUP(tab_MP[[#This Row],[mp_subkategorie]],tab_Projektraum[],2,FALSE),"")),0)</f>
        <v/>
      </c>
      <c r="S410" s="158" t="str">
        <f>IFERROR(VLOOKUP(tab_MP[[#This Row],[mp_ort]],tab_ORT[],2,FALSE),"")</f>
        <v/>
      </c>
      <c r="T410" s="158">
        <f>COUNTIFS($S$3:$S410,$S410,$S$3:$S410,"&gt;0")</f>
        <v>0</v>
      </c>
      <c r="U410" s="159">
        <f>COUNTIFS(tab_MP[ID_ort],tab_MP[[#This Row],[ID_ort]],tab_MP[ID_ort],"&gt;0")</f>
        <v>0</v>
      </c>
    </row>
    <row r="411" spans="1:21" ht="64.2" hidden="1" customHeight="1" x14ac:dyDescent="0.3">
      <c r="A411" s="90">
        <f t="shared" si="7"/>
        <v>409</v>
      </c>
      <c r="B411" s="201"/>
      <c r="C411" s="202"/>
      <c r="D411" s="202"/>
      <c r="E411" s="202"/>
      <c r="F411" s="203"/>
      <c r="G411" s="180"/>
      <c r="H411" s="208"/>
      <c r="I411" s="209"/>
      <c r="J411" s="103"/>
      <c r="K411" s="104" t="str">
        <f>IF(tab_MP[[#This Row],[prf_mp_janein]]="ja",tab_MP[[#This Row],[mp_zuw]],IF(tab_MP[[#This Row],[prf_mp_janein]]="nein",0,IF(tab_MP[[#This Row],[prf_mp_janein]]="teilweise",-1,"")))</f>
        <v/>
      </c>
      <c r="L411" s="110"/>
      <c r="M411" s="109" t="b">
        <f>AND(OR(tab_MP[[#This Row],[mp_zuw]]="",AND(tab_MP[[#This Row],[mp_zuw]]&lt;&gt;"",tab_MP[[#This Row],[prf_mp_janein]]&lt;&gt;"")),tab_MP[[#This Row],[prf_mp_ges]]&lt;&gt;-1)</f>
        <v>1</v>
      </c>
      <c r="N411" s="170" t="str">
        <f>IFERROR(VLOOKUP(tab_MP[[#This Row],[mp_gegenstand]],tab_GEGENSTAND[],4,FALSE),"")</f>
        <v/>
      </c>
      <c r="O411" s="171" t="str">
        <f>IF(tab_MP[[#This Row],[ID_geg]]=1,"tab_System[Kategorie]",IF(tab_MP[[#This Row],[ID_geg]]=2,"tab_Werkzeug[Kategorie]",IF(tab_MP[[#This Row],[ID_geg]]=3,"tab_Dienst[Kategorie]",IF(tab_MP[[#This Row],[ID_geg]]=4,"tab_WuP[Kategorie]",""))))</f>
        <v/>
      </c>
      <c r="P41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1" s="171" t="str">
        <f>IF(AND(tab_MP[[#This Row],[ID_geg]]=1,tab_MP[[#This Row],[ID_kat]]=1),"tab_Serverkomponenten[Subkategorie]",IF(AND(tab_MP[[#This Row],[ID_geg]]=1,tab_MP[[#This Row],[ID_kat]]=4),"tab_Projektraum[Subkategorie]",""))</f>
        <v/>
      </c>
      <c r="R411" s="171" t="str">
        <f>IFERROR(IF(AND(tab_MP[[#This Row],[ID_geg]]=1,tab_MP[[#This Row],[ID_kat]]=1),VLOOKUP(tab_MP[[#This Row],[mp_subkategorie]],tab_Serverkomponenten[],2,FALSE),IF(AND(tab_MP[[#This Row],[ID_geg]]=1,tab_MP[[#This Row],[ID_kat]]=4),VLOOKUP(tab_MP[[#This Row],[mp_subkategorie]],tab_Projektraum[],2,FALSE),"")),0)</f>
        <v/>
      </c>
      <c r="S411" s="158" t="str">
        <f>IFERROR(VLOOKUP(tab_MP[[#This Row],[mp_ort]],tab_ORT[],2,FALSE),"")</f>
        <v/>
      </c>
      <c r="T411" s="158">
        <f>COUNTIFS($S$3:$S411,$S411,$S$3:$S411,"&gt;0")</f>
        <v>0</v>
      </c>
      <c r="U411" s="159">
        <f>COUNTIFS(tab_MP[ID_ort],tab_MP[[#This Row],[ID_ort]],tab_MP[ID_ort],"&gt;0")</f>
        <v>0</v>
      </c>
    </row>
    <row r="412" spans="1:21" ht="64.2" hidden="1" customHeight="1" x14ac:dyDescent="0.3">
      <c r="A412" s="90">
        <f t="shared" si="7"/>
        <v>410</v>
      </c>
      <c r="B412" s="201"/>
      <c r="C412" s="202"/>
      <c r="D412" s="202"/>
      <c r="E412" s="202"/>
      <c r="F412" s="203"/>
      <c r="G412" s="180"/>
      <c r="H412" s="208"/>
      <c r="I412" s="209"/>
      <c r="J412" s="106"/>
      <c r="K412" s="107" t="str">
        <f>IF(tab_MP[[#This Row],[prf_mp_janein]]="ja",tab_MP[[#This Row],[mp_zuw]],IF(tab_MP[[#This Row],[prf_mp_janein]]="nein",0,IF(tab_MP[[#This Row],[prf_mp_janein]]="teilweise",-1,"")))</f>
        <v/>
      </c>
      <c r="L412" s="110"/>
      <c r="M412" s="108" t="b">
        <f>AND(OR(tab_MP[[#This Row],[mp_zuw]]="",AND(tab_MP[[#This Row],[mp_zuw]]&lt;&gt;"",tab_MP[[#This Row],[prf_mp_janein]]&lt;&gt;"")),tab_MP[[#This Row],[prf_mp_ges]]&lt;&gt;-1)</f>
        <v>1</v>
      </c>
      <c r="N412" s="170" t="str">
        <f>IFERROR(VLOOKUP(tab_MP[[#This Row],[mp_gegenstand]],tab_GEGENSTAND[],4,FALSE),"")</f>
        <v/>
      </c>
      <c r="O412" s="171" t="str">
        <f>IF(tab_MP[[#This Row],[ID_geg]]=1,"tab_System[Kategorie]",IF(tab_MP[[#This Row],[ID_geg]]=2,"tab_Werkzeug[Kategorie]",IF(tab_MP[[#This Row],[ID_geg]]=3,"tab_Dienst[Kategorie]",IF(tab_MP[[#This Row],[ID_geg]]=4,"tab_WuP[Kategorie]",""))))</f>
        <v/>
      </c>
      <c r="P41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2" s="171" t="str">
        <f>IF(AND(tab_MP[[#This Row],[ID_geg]]=1,tab_MP[[#This Row],[ID_kat]]=1),"tab_Serverkomponenten[Subkategorie]",IF(AND(tab_MP[[#This Row],[ID_geg]]=1,tab_MP[[#This Row],[ID_kat]]=4),"tab_Projektraum[Subkategorie]",""))</f>
        <v/>
      </c>
      <c r="R412" s="171" t="str">
        <f>IFERROR(IF(AND(tab_MP[[#This Row],[ID_geg]]=1,tab_MP[[#This Row],[ID_kat]]=1),VLOOKUP(tab_MP[[#This Row],[mp_subkategorie]],tab_Serverkomponenten[],2,FALSE),IF(AND(tab_MP[[#This Row],[ID_geg]]=1,tab_MP[[#This Row],[ID_kat]]=4),VLOOKUP(tab_MP[[#This Row],[mp_subkategorie]],tab_Projektraum[],2,FALSE),"")),0)</f>
        <v/>
      </c>
      <c r="S412" s="158" t="str">
        <f>IFERROR(VLOOKUP(tab_MP[[#This Row],[mp_ort]],tab_ORT[],2,FALSE),"")</f>
        <v/>
      </c>
      <c r="T412" s="158">
        <f>COUNTIFS($S$3:$S412,$S412,$S$3:$S412,"&gt;0")</f>
        <v>0</v>
      </c>
      <c r="U412" s="159">
        <f>COUNTIFS(tab_MP[ID_ort],tab_MP[[#This Row],[ID_ort]],tab_MP[ID_ort],"&gt;0")</f>
        <v>0</v>
      </c>
    </row>
    <row r="413" spans="1:21" ht="64.2" hidden="1" customHeight="1" x14ac:dyDescent="0.3">
      <c r="A413" s="90">
        <f t="shared" si="7"/>
        <v>411</v>
      </c>
      <c r="B413" s="201"/>
      <c r="C413" s="202"/>
      <c r="D413" s="202"/>
      <c r="E413" s="202"/>
      <c r="F413" s="203"/>
      <c r="G413" s="180"/>
      <c r="H413" s="208"/>
      <c r="I413" s="209"/>
      <c r="J413" s="103"/>
      <c r="K413" s="104" t="str">
        <f>IF(tab_MP[[#This Row],[prf_mp_janein]]="ja",tab_MP[[#This Row],[mp_zuw]],IF(tab_MP[[#This Row],[prf_mp_janein]]="nein",0,IF(tab_MP[[#This Row],[prf_mp_janein]]="teilweise",-1,"")))</f>
        <v/>
      </c>
      <c r="L413" s="110"/>
      <c r="M413" s="109" t="b">
        <f>AND(OR(tab_MP[[#This Row],[mp_zuw]]="",AND(tab_MP[[#This Row],[mp_zuw]]&lt;&gt;"",tab_MP[[#This Row],[prf_mp_janein]]&lt;&gt;"")),tab_MP[[#This Row],[prf_mp_ges]]&lt;&gt;-1)</f>
        <v>1</v>
      </c>
      <c r="N413" s="170" t="str">
        <f>IFERROR(VLOOKUP(tab_MP[[#This Row],[mp_gegenstand]],tab_GEGENSTAND[],4,FALSE),"")</f>
        <v/>
      </c>
      <c r="O413" s="171" t="str">
        <f>IF(tab_MP[[#This Row],[ID_geg]]=1,"tab_System[Kategorie]",IF(tab_MP[[#This Row],[ID_geg]]=2,"tab_Werkzeug[Kategorie]",IF(tab_MP[[#This Row],[ID_geg]]=3,"tab_Dienst[Kategorie]",IF(tab_MP[[#This Row],[ID_geg]]=4,"tab_WuP[Kategorie]",""))))</f>
        <v/>
      </c>
      <c r="P41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3" s="171" t="str">
        <f>IF(AND(tab_MP[[#This Row],[ID_geg]]=1,tab_MP[[#This Row],[ID_kat]]=1),"tab_Serverkomponenten[Subkategorie]",IF(AND(tab_MP[[#This Row],[ID_geg]]=1,tab_MP[[#This Row],[ID_kat]]=4),"tab_Projektraum[Subkategorie]",""))</f>
        <v/>
      </c>
      <c r="R413" s="171" t="str">
        <f>IFERROR(IF(AND(tab_MP[[#This Row],[ID_geg]]=1,tab_MP[[#This Row],[ID_kat]]=1),VLOOKUP(tab_MP[[#This Row],[mp_subkategorie]],tab_Serverkomponenten[],2,FALSE),IF(AND(tab_MP[[#This Row],[ID_geg]]=1,tab_MP[[#This Row],[ID_kat]]=4),VLOOKUP(tab_MP[[#This Row],[mp_subkategorie]],tab_Projektraum[],2,FALSE),"")),0)</f>
        <v/>
      </c>
      <c r="S413" s="158" t="str">
        <f>IFERROR(VLOOKUP(tab_MP[[#This Row],[mp_ort]],tab_ORT[],2,FALSE),"")</f>
        <v/>
      </c>
      <c r="T413" s="158">
        <f>COUNTIFS($S$3:$S413,$S413,$S$3:$S413,"&gt;0")</f>
        <v>0</v>
      </c>
      <c r="U413" s="159">
        <f>COUNTIFS(tab_MP[ID_ort],tab_MP[[#This Row],[ID_ort]],tab_MP[ID_ort],"&gt;0")</f>
        <v>0</v>
      </c>
    </row>
    <row r="414" spans="1:21" ht="64.2" hidden="1" customHeight="1" x14ac:dyDescent="0.3">
      <c r="A414" s="90">
        <f t="shared" si="7"/>
        <v>412</v>
      </c>
      <c r="B414" s="201"/>
      <c r="C414" s="202"/>
      <c r="D414" s="202"/>
      <c r="E414" s="202"/>
      <c r="F414" s="203"/>
      <c r="G414" s="180"/>
      <c r="H414" s="208"/>
      <c r="I414" s="209"/>
      <c r="J414" s="106"/>
      <c r="K414" s="107" t="str">
        <f>IF(tab_MP[[#This Row],[prf_mp_janein]]="ja",tab_MP[[#This Row],[mp_zuw]],IF(tab_MP[[#This Row],[prf_mp_janein]]="nein",0,IF(tab_MP[[#This Row],[prf_mp_janein]]="teilweise",-1,"")))</f>
        <v/>
      </c>
      <c r="L414" s="110"/>
      <c r="M414" s="108" t="b">
        <f>AND(OR(tab_MP[[#This Row],[mp_zuw]]="",AND(tab_MP[[#This Row],[mp_zuw]]&lt;&gt;"",tab_MP[[#This Row],[prf_mp_janein]]&lt;&gt;"")),tab_MP[[#This Row],[prf_mp_ges]]&lt;&gt;-1)</f>
        <v>1</v>
      </c>
      <c r="N414" s="170" t="str">
        <f>IFERROR(VLOOKUP(tab_MP[[#This Row],[mp_gegenstand]],tab_GEGENSTAND[],4,FALSE),"")</f>
        <v/>
      </c>
      <c r="O414" s="171" t="str">
        <f>IF(tab_MP[[#This Row],[ID_geg]]=1,"tab_System[Kategorie]",IF(tab_MP[[#This Row],[ID_geg]]=2,"tab_Werkzeug[Kategorie]",IF(tab_MP[[#This Row],[ID_geg]]=3,"tab_Dienst[Kategorie]",IF(tab_MP[[#This Row],[ID_geg]]=4,"tab_WuP[Kategorie]",""))))</f>
        <v/>
      </c>
      <c r="P41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4" s="171" t="str">
        <f>IF(AND(tab_MP[[#This Row],[ID_geg]]=1,tab_MP[[#This Row],[ID_kat]]=1),"tab_Serverkomponenten[Subkategorie]",IF(AND(tab_MP[[#This Row],[ID_geg]]=1,tab_MP[[#This Row],[ID_kat]]=4),"tab_Projektraum[Subkategorie]",""))</f>
        <v/>
      </c>
      <c r="R414" s="171" t="str">
        <f>IFERROR(IF(AND(tab_MP[[#This Row],[ID_geg]]=1,tab_MP[[#This Row],[ID_kat]]=1),VLOOKUP(tab_MP[[#This Row],[mp_subkategorie]],tab_Serverkomponenten[],2,FALSE),IF(AND(tab_MP[[#This Row],[ID_geg]]=1,tab_MP[[#This Row],[ID_kat]]=4),VLOOKUP(tab_MP[[#This Row],[mp_subkategorie]],tab_Projektraum[],2,FALSE),"")),0)</f>
        <v/>
      </c>
      <c r="S414" s="158" t="str">
        <f>IFERROR(VLOOKUP(tab_MP[[#This Row],[mp_ort]],tab_ORT[],2,FALSE),"")</f>
        <v/>
      </c>
      <c r="T414" s="158">
        <f>COUNTIFS($S$3:$S414,$S414,$S$3:$S414,"&gt;0")</f>
        <v>0</v>
      </c>
      <c r="U414" s="159">
        <f>COUNTIFS(tab_MP[ID_ort],tab_MP[[#This Row],[ID_ort]],tab_MP[ID_ort],"&gt;0")</f>
        <v>0</v>
      </c>
    </row>
    <row r="415" spans="1:21" ht="64.2" hidden="1" customHeight="1" x14ac:dyDescent="0.3">
      <c r="A415" s="90">
        <f t="shared" si="7"/>
        <v>413</v>
      </c>
      <c r="B415" s="201"/>
      <c r="C415" s="202"/>
      <c r="D415" s="202"/>
      <c r="E415" s="202"/>
      <c r="F415" s="203"/>
      <c r="G415" s="180"/>
      <c r="H415" s="208"/>
      <c r="I415" s="209"/>
      <c r="J415" s="103"/>
      <c r="K415" s="104" t="str">
        <f>IF(tab_MP[[#This Row],[prf_mp_janein]]="ja",tab_MP[[#This Row],[mp_zuw]],IF(tab_MP[[#This Row],[prf_mp_janein]]="nein",0,IF(tab_MP[[#This Row],[prf_mp_janein]]="teilweise",-1,"")))</f>
        <v/>
      </c>
      <c r="L415" s="110"/>
      <c r="M415" s="109" t="b">
        <f>AND(OR(tab_MP[[#This Row],[mp_zuw]]="",AND(tab_MP[[#This Row],[mp_zuw]]&lt;&gt;"",tab_MP[[#This Row],[prf_mp_janein]]&lt;&gt;"")),tab_MP[[#This Row],[prf_mp_ges]]&lt;&gt;-1)</f>
        <v>1</v>
      </c>
      <c r="N415" s="170" t="str">
        <f>IFERROR(VLOOKUP(tab_MP[[#This Row],[mp_gegenstand]],tab_GEGENSTAND[],4,FALSE),"")</f>
        <v/>
      </c>
      <c r="O415" s="171" t="str">
        <f>IF(tab_MP[[#This Row],[ID_geg]]=1,"tab_System[Kategorie]",IF(tab_MP[[#This Row],[ID_geg]]=2,"tab_Werkzeug[Kategorie]",IF(tab_MP[[#This Row],[ID_geg]]=3,"tab_Dienst[Kategorie]",IF(tab_MP[[#This Row],[ID_geg]]=4,"tab_WuP[Kategorie]",""))))</f>
        <v/>
      </c>
      <c r="P41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5" s="171" t="str">
        <f>IF(AND(tab_MP[[#This Row],[ID_geg]]=1,tab_MP[[#This Row],[ID_kat]]=1),"tab_Serverkomponenten[Subkategorie]",IF(AND(tab_MP[[#This Row],[ID_geg]]=1,tab_MP[[#This Row],[ID_kat]]=4),"tab_Projektraum[Subkategorie]",""))</f>
        <v/>
      </c>
      <c r="R415" s="171" t="str">
        <f>IFERROR(IF(AND(tab_MP[[#This Row],[ID_geg]]=1,tab_MP[[#This Row],[ID_kat]]=1),VLOOKUP(tab_MP[[#This Row],[mp_subkategorie]],tab_Serverkomponenten[],2,FALSE),IF(AND(tab_MP[[#This Row],[ID_geg]]=1,tab_MP[[#This Row],[ID_kat]]=4),VLOOKUP(tab_MP[[#This Row],[mp_subkategorie]],tab_Projektraum[],2,FALSE),"")),0)</f>
        <v/>
      </c>
      <c r="S415" s="158" t="str">
        <f>IFERROR(VLOOKUP(tab_MP[[#This Row],[mp_ort]],tab_ORT[],2,FALSE),"")</f>
        <v/>
      </c>
      <c r="T415" s="158">
        <f>COUNTIFS($S$3:$S415,$S415,$S$3:$S415,"&gt;0")</f>
        <v>0</v>
      </c>
      <c r="U415" s="159">
        <f>COUNTIFS(tab_MP[ID_ort],tab_MP[[#This Row],[ID_ort]],tab_MP[ID_ort],"&gt;0")</f>
        <v>0</v>
      </c>
    </row>
    <row r="416" spans="1:21" ht="64.2" hidden="1" customHeight="1" x14ac:dyDescent="0.3">
      <c r="A416" s="90">
        <f t="shared" si="7"/>
        <v>414</v>
      </c>
      <c r="B416" s="201"/>
      <c r="C416" s="202"/>
      <c r="D416" s="202"/>
      <c r="E416" s="202"/>
      <c r="F416" s="203"/>
      <c r="G416" s="180"/>
      <c r="H416" s="208"/>
      <c r="I416" s="209"/>
      <c r="J416" s="106"/>
      <c r="K416" s="107" t="str">
        <f>IF(tab_MP[[#This Row],[prf_mp_janein]]="ja",tab_MP[[#This Row],[mp_zuw]],IF(tab_MP[[#This Row],[prf_mp_janein]]="nein",0,IF(tab_MP[[#This Row],[prf_mp_janein]]="teilweise",-1,"")))</f>
        <v/>
      </c>
      <c r="L416" s="110"/>
      <c r="M416" s="108" t="b">
        <f>AND(OR(tab_MP[[#This Row],[mp_zuw]]="",AND(tab_MP[[#This Row],[mp_zuw]]&lt;&gt;"",tab_MP[[#This Row],[prf_mp_janein]]&lt;&gt;"")),tab_MP[[#This Row],[prf_mp_ges]]&lt;&gt;-1)</f>
        <v>1</v>
      </c>
      <c r="N416" s="170" t="str">
        <f>IFERROR(VLOOKUP(tab_MP[[#This Row],[mp_gegenstand]],tab_GEGENSTAND[],4,FALSE),"")</f>
        <v/>
      </c>
      <c r="O416" s="171" t="str">
        <f>IF(tab_MP[[#This Row],[ID_geg]]=1,"tab_System[Kategorie]",IF(tab_MP[[#This Row],[ID_geg]]=2,"tab_Werkzeug[Kategorie]",IF(tab_MP[[#This Row],[ID_geg]]=3,"tab_Dienst[Kategorie]",IF(tab_MP[[#This Row],[ID_geg]]=4,"tab_WuP[Kategorie]",""))))</f>
        <v/>
      </c>
      <c r="P41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6" s="171" t="str">
        <f>IF(AND(tab_MP[[#This Row],[ID_geg]]=1,tab_MP[[#This Row],[ID_kat]]=1),"tab_Serverkomponenten[Subkategorie]",IF(AND(tab_MP[[#This Row],[ID_geg]]=1,tab_MP[[#This Row],[ID_kat]]=4),"tab_Projektraum[Subkategorie]",""))</f>
        <v/>
      </c>
      <c r="R416" s="171" t="str">
        <f>IFERROR(IF(AND(tab_MP[[#This Row],[ID_geg]]=1,tab_MP[[#This Row],[ID_kat]]=1),VLOOKUP(tab_MP[[#This Row],[mp_subkategorie]],tab_Serverkomponenten[],2,FALSE),IF(AND(tab_MP[[#This Row],[ID_geg]]=1,tab_MP[[#This Row],[ID_kat]]=4),VLOOKUP(tab_MP[[#This Row],[mp_subkategorie]],tab_Projektraum[],2,FALSE),"")),0)</f>
        <v/>
      </c>
      <c r="S416" s="158" t="str">
        <f>IFERROR(VLOOKUP(tab_MP[[#This Row],[mp_ort]],tab_ORT[],2,FALSE),"")</f>
        <v/>
      </c>
      <c r="T416" s="158">
        <f>COUNTIFS($S$3:$S416,$S416,$S$3:$S416,"&gt;0")</f>
        <v>0</v>
      </c>
      <c r="U416" s="159">
        <f>COUNTIFS(tab_MP[ID_ort],tab_MP[[#This Row],[ID_ort]],tab_MP[ID_ort],"&gt;0")</f>
        <v>0</v>
      </c>
    </row>
    <row r="417" spans="1:21" ht="64.2" hidden="1" customHeight="1" x14ac:dyDescent="0.3">
      <c r="A417" s="90">
        <f t="shared" si="7"/>
        <v>415</v>
      </c>
      <c r="B417" s="201"/>
      <c r="C417" s="202"/>
      <c r="D417" s="202"/>
      <c r="E417" s="202"/>
      <c r="F417" s="203"/>
      <c r="G417" s="180"/>
      <c r="H417" s="208"/>
      <c r="I417" s="209"/>
      <c r="J417" s="103"/>
      <c r="K417" s="104" t="str">
        <f>IF(tab_MP[[#This Row],[prf_mp_janein]]="ja",tab_MP[[#This Row],[mp_zuw]],IF(tab_MP[[#This Row],[prf_mp_janein]]="nein",0,IF(tab_MP[[#This Row],[prf_mp_janein]]="teilweise",-1,"")))</f>
        <v/>
      </c>
      <c r="L417" s="110"/>
      <c r="M417" s="109" t="b">
        <f>AND(OR(tab_MP[[#This Row],[mp_zuw]]="",AND(tab_MP[[#This Row],[mp_zuw]]&lt;&gt;"",tab_MP[[#This Row],[prf_mp_janein]]&lt;&gt;"")),tab_MP[[#This Row],[prf_mp_ges]]&lt;&gt;-1)</f>
        <v>1</v>
      </c>
      <c r="N417" s="170" t="str">
        <f>IFERROR(VLOOKUP(tab_MP[[#This Row],[mp_gegenstand]],tab_GEGENSTAND[],4,FALSE),"")</f>
        <v/>
      </c>
      <c r="O417" s="171" t="str">
        <f>IF(tab_MP[[#This Row],[ID_geg]]=1,"tab_System[Kategorie]",IF(tab_MP[[#This Row],[ID_geg]]=2,"tab_Werkzeug[Kategorie]",IF(tab_MP[[#This Row],[ID_geg]]=3,"tab_Dienst[Kategorie]",IF(tab_MP[[#This Row],[ID_geg]]=4,"tab_WuP[Kategorie]",""))))</f>
        <v/>
      </c>
      <c r="P41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7" s="171" t="str">
        <f>IF(AND(tab_MP[[#This Row],[ID_geg]]=1,tab_MP[[#This Row],[ID_kat]]=1),"tab_Serverkomponenten[Subkategorie]",IF(AND(tab_MP[[#This Row],[ID_geg]]=1,tab_MP[[#This Row],[ID_kat]]=4),"tab_Projektraum[Subkategorie]",""))</f>
        <v/>
      </c>
      <c r="R417" s="171" t="str">
        <f>IFERROR(IF(AND(tab_MP[[#This Row],[ID_geg]]=1,tab_MP[[#This Row],[ID_kat]]=1),VLOOKUP(tab_MP[[#This Row],[mp_subkategorie]],tab_Serverkomponenten[],2,FALSE),IF(AND(tab_MP[[#This Row],[ID_geg]]=1,tab_MP[[#This Row],[ID_kat]]=4),VLOOKUP(tab_MP[[#This Row],[mp_subkategorie]],tab_Projektraum[],2,FALSE),"")),0)</f>
        <v/>
      </c>
      <c r="S417" s="158" t="str">
        <f>IFERROR(VLOOKUP(tab_MP[[#This Row],[mp_ort]],tab_ORT[],2,FALSE),"")</f>
        <v/>
      </c>
      <c r="T417" s="158">
        <f>COUNTIFS($S$3:$S417,$S417,$S$3:$S417,"&gt;0")</f>
        <v>0</v>
      </c>
      <c r="U417" s="159">
        <f>COUNTIFS(tab_MP[ID_ort],tab_MP[[#This Row],[ID_ort]],tab_MP[ID_ort],"&gt;0")</f>
        <v>0</v>
      </c>
    </row>
    <row r="418" spans="1:21" ht="64.2" hidden="1" customHeight="1" x14ac:dyDescent="0.3">
      <c r="A418" s="90">
        <f t="shared" si="7"/>
        <v>416</v>
      </c>
      <c r="B418" s="201"/>
      <c r="C418" s="202"/>
      <c r="D418" s="202"/>
      <c r="E418" s="202"/>
      <c r="F418" s="203"/>
      <c r="G418" s="180"/>
      <c r="H418" s="208"/>
      <c r="I418" s="209"/>
      <c r="J418" s="106"/>
      <c r="K418" s="107" t="str">
        <f>IF(tab_MP[[#This Row],[prf_mp_janein]]="ja",tab_MP[[#This Row],[mp_zuw]],IF(tab_MP[[#This Row],[prf_mp_janein]]="nein",0,IF(tab_MP[[#This Row],[prf_mp_janein]]="teilweise",-1,"")))</f>
        <v/>
      </c>
      <c r="L418" s="110"/>
      <c r="M418" s="108" t="b">
        <f>AND(OR(tab_MP[[#This Row],[mp_zuw]]="",AND(tab_MP[[#This Row],[mp_zuw]]&lt;&gt;"",tab_MP[[#This Row],[prf_mp_janein]]&lt;&gt;"")),tab_MP[[#This Row],[prf_mp_ges]]&lt;&gt;-1)</f>
        <v>1</v>
      </c>
      <c r="N418" s="170" t="str">
        <f>IFERROR(VLOOKUP(tab_MP[[#This Row],[mp_gegenstand]],tab_GEGENSTAND[],4,FALSE),"")</f>
        <v/>
      </c>
      <c r="O418" s="171" t="str">
        <f>IF(tab_MP[[#This Row],[ID_geg]]=1,"tab_System[Kategorie]",IF(tab_MP[[#This Row],[ID_geg]]=2,"tab_Werkzeug[Kategorie]",IF(tab_MP[[#This Row],[ID_geg]]=3,"tab_Dienst[Kategorie]",IF(tab_MP[[#This Row],[ID_geg]]=4,"tab_WuP[Kategorie]",""))))</f>
        <v/>
      </c>
      <c r="P41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8" s="171" t="str">
        <f>IF(AND(tab_MP[[#This Row],[ID_geg]]=1,tab_MP[[#This Row],[ID_kat]]=1),"tab_Serverkomponenten[Subkategorie]",IF(AND(tab_MP[[#This Row],[ID_geg]]=1,tab_MP[[#This Row],[ID_kat]]=4),"tab_Projektraum[Subkategorie]",""))</f>
        <v/>
      </c>
      <c r="R418" s="171" t="str">
        <f>IFERROR(IF(AND(tab_MP[[#This Row],[ID_geg]]=1,tab_MP[[#This Row],[ID_kat]]=1),VLOOKUP(tab_MP[[#This Row],[mp_subkategorie]],tab_Serverkomponenten[],2,FALSE),IF(AND(tab_MP[[#This Row],[ID_geg]]=1,tab_MP[[#This Row],[ID_kat]]=4),VLOOKUP(tab_MP[[#This Row],[mp_subkategorie]],tab_Projektraum[],2,FALSE),"")),0)</f>
        <v/>
      </c>
      <c r="S418" s="158" t="str">
        <f>IFERROR(VLOOKUP(tab_MP[[#This Row],[mp_ort]],tab_ORT[],2,FALSE),"")</f>
        <v/>
      </c>
      <c r="T418" s="158">
        <f>COUNTIFS($S$3:$S418,$S418,$S$3:$S418,"&gt;0")</f>
        <v>0</v>
      </c>
      <c r="U418" s="159">
        <f>COUNTIFS(tab_MP[ID_ort],tab_MP[[#This Row],[ID_ort]],tab_MP[ID_ort],"&gt;0")</f>
        <v>0</v>
      </c>
    </row>
    <row r="419" spans="1:21" ht="64.2" hidden="1" customHeight="1" x14ac:dyDescent="0.3">
      <c r="A419" s="90">
        <f t="shared" si="7"/>
        <v>417</v>
      </c>
      <c r="B419" s="201"/>
      <c r="C419" s="202"/>
      <c r="D419" s="202"/>
      <c r="E419" s="202"/>
      <c r="F419" s="203"/>
      <c r="G419" s="180"/>
      <c r="H419" s="208"/>
      <c r="I419" s="209"/>
      <c r="J419" s="103"/>
      <c r="K419" s="104" t="str">
        <f>IF(tab_MP[[#This Row],[prf_mp_janein]]="ja",tab_MP[[#This Row],[mp_zuw]],IF(tab_MP[[#This Row],[prf_mp_janein]]="nein",0,IF(tab_MP[[#This Row],[prf_mp_janein]]="teilweise",-1,"")))</f>
        <v/>
      </c>
      <c r="L419" s="110"/>
      <c r="M419" s="109" t="b">
        <f>AND(OR(tab_MP[[#This Row],[mp_zuw]]="",AND(tab_MP[[#This Row],[mp_zuw]]&lt;&gt;"",tab_MP[[#This Row],[prf_mp_janein]]&lt;&gt;"")),tab_MP[[#This Row],[prf_mp_ges]]&lt;&gt;-1)</f>
        <v>1</v>
      </c>
      <c r="N419" s="170" t="str">
        <f>IFERROR(VLOOKUP(tab_MP[[#This Row],[mp_gegenstand]],tab_GEGENSTAND[],4,FALSE),"")</f>
        <v/>
      </c>
      <c r="O419" s="171" t="str">
        <f>IF(tab_MP[[#This Row],[ID_geg]]=1,"tab_System[Kategorie]",IF(tab_MP[[#This Row],[ID_geg]]=2,"tab_Werkzeug[Kategorie]",IF(tab_MP[[#This Row],[ID_geg]]=3,"tab_Dienst[Kategorie]",IF(tab_MP[[#This Row],[ID_geg]]=4,"tab_WuP[Kategorie]",""))))</f>
        <v/>
      </c>
      <c r="P41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19" s="171" t="str">
        <f>IF(AND(tab_MP[[#This Row],[ID_geg]]=1,tab_MP[[#This Row],[ID_kat]]=1),"tab_Serverkomponenten[Subkategorie]",IF(AND(tab_MP[[#This Row],[ID_geg]]=1,tab_MP[[#This Row],[ID_kat]]=4),"tab_Projektraum[Subkategorie]",""))</f>
        <v/>
      </c>
      <c r="R419" s="171" t="str">
        <f>IFERROR(IF(AND(tab_MP[[#This Row],[ID_geg]]=1,tab_MP[[#This Row],[ID_kat]]=1),VLOOKUP(tab_MP[[#This Row],[mp_subkategorie]],tab_Serverkomponenten[],2,FALSE),IF(AND(tab_MP[[#This Row],[ID_geg]]=1,tab_MP[[#This Row],[ID_kat]]=4),VLOOKUP(tab_MP[[#This Row],[mp_subkategorie]],tab_Projektraum[],2,FALSE),"")),0)</f>
        <v/>
      </c>
      <c r="S419" s="158" t="str">
        <f>IFERROR(VLOOKUP(tab_MP[[#This Row],[mp_ort]],tab_ORT[],2,FALSE),"")</f>
        <v/>
      </c>
      <c r="T419" s="158">
        <f>COUNTIFS($S$3:$S419,$S419,$S$3:$S419,"&gt;0")</f>
        <v>0</v>
      </c>
      <c r="U419" s="159">
        <f>COUNTIFS(tab_MP[ID_ort],tab_MP[[#This Row],[ID_ort]],tab_MP[ID_ort],"&gt;0")</f>
        <v>0</v>
      </c>
    </row>
    <row r="420" spans="1:21" ht="64.2" hidden="1" customHeight="1" x14ac:dyDescent="0.3">
      <c r="A420" s="90">
        <f t="shared" si="7"/>
        <v>418</v>
      </c>
      <c r="B420" s="201"/>
      <c r="C420" s="202"/>
      <c r="D420" s="202"/>
      <c r="E420" s="202"/>
      <c r="F420" s="203"/>
      <c r="G420" s="180"/>
      <c r="H420" s="208"/>
      <c r="I420" s="209"/>
      <c r="J420" s="106"/>
      <c r="K420" s="107" t="str">
        <f>IF(tab_MP[[#This Row],[prf_mp_janein]]="ja",tab_MP[[#This Row],[mp_zuw]],IF(tab_MP[[#This Row],[prf_mp_janein]]="nein",0,IF(tab_MP[[#This Row],[prf_mp_janein]]="teilweise",-1,"")))</f>
        <v/>
      </c>
      <c r="L420" s="110"/>
      <c r="M420" s="108" t="b">
        <f>AND(OR(tab_MP[[#This Row],[mp_zuw]]="",AND(tab_MP[[#This Row],[mp_zuw]]&lt;&gt;"",tab_MP[[#This Row],[prf_mp_janein]]&lt;&gt;"")),tab_MP[[#This Row],[prf_mp_ges]]&lt;&gt;-1)</f>
        <v>1</v>
      </c>
      <c r="N420" s="170" t="str">
        <f>IFERROR(VLOOKUP(tab_MP[[#This Row],[mp_gegenstand]],tab_GEGENSTAND[],4,FALSE),"")</f>
        <v/>
      </c>
      <c r="O420" s="171" t="str">
        <f>IF(tab_MP[[#This Row],[ID_geg]]=1,"tab_System[Kategorie]",IF(tab_MP[[#This Row],[ID_geg]]=2,"tab_Werkzeug[Kategorie]",IF(tab_MP[[#This Row],[ID_geg]]=3,"tab_Dienst[Kategorie]",IF(tab_MP[[#This Row],[ID_geg]]=4,"tab_WuP[Kategorie]",""))))</f>
        <v/>
      </c>
      <c r="P42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0" s="171" t="str">
        <f>IF(AND(tab_MP[[#This Row],[ID_geg]]=1,tab_MP[[#This Row],[ID_kat]]=1),"tab_Serverkomponenten[Subkategorie]",IF(AND(tab_MP[[#This Row],[ID_geg]]=1,tab_MP[[#This Row],[ID_kat]]=4),"tab_Projektraum[Subkategorie]",""))</f>
        <v/>
      </c>
      <c r="R420" s="171" t="str">
        <f>IFERROR(IF(AND(tab_MP[[#This Row],[ID_geg]]=1,tab_MP[[#This Row],[ID_kat]]=1),VLOOKUP(tab_MP[[#This Row],[mp_subkategorie]],tab_Serverkomponenten[],2,FALSE),IF(AND(tab_MP[[#This Row],[ID_geg]]=1,tab_MP[[#This Row],[ID_kat]]=4),VLOOKUP(tab_MP[[#This Row],[mp_subkategorie]],tab_Projektraum[],2,FALSE),"")),0)</f>
        <v/>
      </c>
      <c r="S420" s="158" t="str">
        <f>IFERROR(VLOOKUP(tab_MP[[#This Row],[mp_ort]],tab_ORT[],2,FALSE),"")</f>
        <v/>
      </c>
      <c r="T420" s="158">
        <f>COUNTIFS($S$3:$S420,$S420,$S$3:$S420,"&gt;0")</f>
        <v>0</v>
      </c>
      <c r="U420" s="159">
        <f>COUNTIFS(tab_MP[ID_ort],tab_MP[[#This Row],[ID_ort]],tab_MP[ID_ort],"&gt;0")</f>
        <v>0</v>
      </c>
    </row>
    <row r="421" spans="1:21" ht="64.2" hidden="1" customHeight="1" x14ac:dyDescent="0.3">
      <c r="A421" s="90">
        <f t="shared" si="7"/>
        <v>419</v>
      </c>
      <c r="B421" s="201"/>
      <c r="C421" s="202"/>
      <c r="D421" s="202"/>
      <c r="E421" s="202"/>
      <c r="F421" s="203"/>
      <c r="G421" s="180"/>
      <c r="H421" s="208"/>
      <c r="I421" s="209"/>
      <c r="J421" s="103"/>
      <c r="K421" s="104" t="str">
        <f>IF(tab_MP[[#This Row],[prf_mp_janein]]="ja",tab_MP[[#This Row],[mp_zuw]],IF(tab_MP[[#This Row],[prf_mp_janein]]="nein",0,IF(tab_MP[[#This Row],[prf_mp_janein]]="teilweise",-1,"")))</f>
        <v/>
      </c>
      <c r="L421" s="110"/>
      <c r="M421" s="109" t="b">
        <f>AND(OR(tab_MP[[#This Row],[mp_zuw]]="",AND(tab_MP[[#This Row],[mp_zuw]]&lt;&gt;"",tab_MP[[#This Row],[prf_mp_janein]]&lt;&gt;"")),tab_MP[[#This Row],[prf_mp_ges]]&lt;&gt;-1)</f>
        <v>1</v>
      </c>
      <c r="N421" s="170" t="str">
        <f>IFERROR(VLOOKUP(tab_MP[[#This Row],[mp_gegenstand]],tab_GEGENSTAND[],4,FALSE),"")</f>
        <v/>
      </c>
      <c r="O421" s="171" t="str">
        <f>IF(tab_MP[[#This Row],[ID_geg]]=1,"tab_System[Kategorie]",IF(tab_MP[[#This Row],[ID_geg]]=2,"tab_Werkzeug[Kategorie]",IF(tab_MP[[#This Row],[ID_geg]]=3,"tab_Dienst[Kategorie]",IF(tab_MP[[#This Row],[ID_geg]]=4,"tab_WuP[Kategorie]",""))))</f>
        <v/>
      </c>
      <c r="P42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1" s="171" t="str">
        <f>IF(AND(tab_MP[[#This Row],[ID_geg]]=1,tab_MP[[#This Row],[ID_kat]]=1),"tab_Serverkomponenten[Subkategorie]",IF(AND(tab_MP[[#This Row],[ID_geg]]=1,tab_MP[[#This Row],[ID_kat]]=4),"tab_Projektraum[Subkategorie]",""))</f>
        <v/>
      </c>
      <c r="R421" s="171" t="str">
        <f>IFERROR(IF(AND(tab_MP[[#This Row],[ID_geg]]=1,tab_MP[[#This Row],[ID_kat]]=1),VLOOKUP(tab_MP[[#This Row],[mp_subkategorie]],tab_Serverkomponenten[],2,FALSE),IF(AND(tab_MP[[#This Row],[ID_geg]]=1,tab_MP[[#This Row],[ID_kat]]=4),VLOOKUP(tab_MP[[#This Row],[mp_subkategorie]],tab_Projektraum[],2,FALSE),"")),0)</f>
        <v/>
      </c>
      <c r="S421" s="158" t="str">
        <f>IFERROR(VLOOKUP(tab_MP[[#This Row],[mp_ort]],tab_ORT[],2,FALSE),"")</f>
        <v/>
      </c>
      <c r="T421" s="158">
        <f>COUNTIFS($S$3:$S421,$S421,$S$3:$S421,"&gt;0")</f>
        <v>0</v>
      </c>
      <c r="U421" s="159">
        <f>COUNTIFS(tab_MP[ID_ort],tab_MP[[#This Row],[ID_ort]],tab_MP[ID_ort],"&gt;0")</f>
        <v>0</v>
      </c>
    </row>
    <row r="422" spans="1:21" ht="64.2" hidden="1" customHeight="1" x14ac:dyDescent="0.3">
      <c r="A422" s="90">
        <f t="shared" si="7"/>
        <v>420</v>
      </c>
      <c r="B422" s="201"/>
      <c r="C422" s="202"/>
      <c r="D422" s="202"/>
      <c r="E422" s="202"/>
      <c r="F422" s="203"/>
      <c r="G422" s="180"/>
      <c r="H422" s="208"/>
      <c r="I422" s="209"/>
      <c r="J422" s="106"/>
      <c r="K422" s="107" t="str">
        <f>IF(tab_MP[[#This Row],[prf_mp_janein]]="ja",tab_MP[[#This Row],[mp_zuw]],IF(tab_MP[[#This Row],[prf_mp_janein]]="nein",0,IF(tab_MP[[#This Row],[prf_mp_janein]]="teilweise",-1,"")))</f>
        <v/>
      </c>
      <c r="L422" s="110"/>
      <c r="M422" s="108" t="b">
        <f>AND(OR(tab_MP[[#This Row],[mp_zuw]]="",AND(tab_MP[[#This Row],[mp_zuw]]&lt;&gt;"",tab_MP[[#This Row],[prf_mp_janein]]&lt;&gt;"")),tab_MP[[#This Row],[prf_mp_ges]]&lt;&gt;-1)</f>
        <v>1</v>
      </c>
      <c r="N422" s="170" t="str">
        <f>IFERROR(VLOOKUP(tab_MP[[#This Row],[mp_gegenstand]],tab_GEGENSTAND[],4,FALSE),"")</f>
        <v/>
      </c>
      <c r="O422" s="171" t="str">
        <f>IF(tab_MP[[#This Row],[ID_geg]]=1,"tab_System[Kategorie]",IF(tab_MP[[#This Row],[ID_geg]]=2,"tab_Werkzeug[Kategorie]",IF(tab_MP[[#This Row],[ID_geg]]=3,"tab_Dienst[Kategorie]",IF(tab_MP[[#This Row],[ID_geg]]=4,"tab_WuP[Kategorie]",""))))</f>
        <v/>
      </c>
      <c r="P42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2" s="171" t="str">
        <f>IF(AND(tab_MP[[#This Row],[ID_geg]]=1,tab_MP[[#This Row],[ID_kat]]=1),"tab_Serverkomponenten[Subkategorie]",IF(AND(tab_MP[[#This Row],[ID_geg]]=1,tab_MP[[#This Row],[ID_kat]]=4),"tab_Projektraum[Subkategorie]",""))</f>
        <v/>
      </c>
      <c r="R422" s="171" t="str">
        <f>IFERROR(IF(AND(tab_MP[[#This Row],[ID_geg]]=1,tab_MP[[#This Row],[ID_kat]]=1),VLOOKUP(tab_MP[[#This Row],[mp_subkategorie]],tab_Serverkomponenten[],2,FALSE),IF(AND(tab_MP[[#This Row],[ID_geg]]=1,tab_MP[[#This Row],[ID_kat]]=4),VLOOKUP(tab_MP[[#This Row],[mp_subkategorie]],tab_Projektraum[],2,FALSE),"")),0)</f>
        <v/>
      </c>
      <c r="S422" s="158" t="str">
        <f>IFERROR(VLOOKUP(tab_MP[[#This Row],[mp_ort]],tab_ORT[],2,FALSE),"")</f>
        <v/>
      </c>
      <c r="T422" s="158">
        <f>COUNTIFS($S$3:$S422,$S422,$S$3:$S422,"&gt;0")</f>
        <v>0</v>
      </c>
      <c r="U422" s="159">
        <f>COUNTIFS(tab_MP[ID_ort],tab_MP[[#This Row],[ID_ort]],tab_MP[ID_ort],"&gt;0")</f>
        <v>0</v>
      </c>
    </row>
    <row r="423" spans="1:21" ht="64.2" hidden="1" customHeight="1" x14ac:dyDescent="0.3">
      <c r="A423" s="90">
        <f t="shared" si="7"/>
        <v>421</v>
      </c>
      <c r="B423" s="201"/>
      <c r="C423" s="202"/>
      <c r="D423" s="202"/>
      <c r="E423" s="202"/>
      <c r="F423" s="203"/>
      <c r="G423" s="180"/>
      <c r="H423" s="208"/>
      <c r="I423" s="209"/>
      <c r="J423" s="103"/>
      <c r="K423" s="104" t="str">
        <f>IF(tab_MP[[#This Row],[prf_mp_janein]]="ja",tab_MP[[#This Row],[mp_zuw]],IF(tab_MP[[#This Row],[prf_mp_janein]]="nein",0,IF(tab_MP[[#This Row],[prf_mp_janein]]="teilweise",-1,"")))</f>
        <v/>
      </c>
      <c r="L423" s="110"/>
      <c r="M423" s="109" t="b">
        <f>AND(OR(tab_MP[[#This Row],[mp_zuw]]="",AND(tab_MP[[#This Row],[mp_zuw]]&lt;&gt;"",tab_MP[[#This Row],[prf_mp_janein]]&lt;&gt;"")),tab_MP[[#This Row],[prf_mp_ges]]&lt;&gt;-1)</f>
        <v>1</v>
      </c>
      <c r="N423" s="170" t="str">
        <f>IFERROR(VLOOKUP(tab_MP[[#This Row],[mp_gegenstand]],tab_GEGENSTAND[],4,FALSE),"")</f>
        <v/>
      </c>
      <c r="O423" s="171" t="str">
        <f>IF(tab_MP[[#This Row],[ID_geg]]=1,"tab_System[Kategorie]",IF(tab_MP[[#This Row],[ID_geg]]=2,"tab_Werkzeug[Kategorie]",IF(tab_MP[[#This Row],[ID_geg]]=3,"tab_Dienst[Kategorie]",IF(tab_MP[[#This Row],[ID_geg]]=4,"tab_WuP[Kategorie]",""))))</f>
        <v/>
      </c>
      <c r="P42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3" s="171" t="str">
        <f>IF(AND(tab_MP[[#This Row],[ID_geg]]=1,tab_MP[[#This Row],[ID_kat]]=1),"tab_Serverkomponenten[Subkategorie]",IF(AND(tab_MP[[#This Row],[ID_geg]]=1,tab_MP[[#This Row],[ID_kat]]=4),"tab_Projektraum[Subkategorie]",""))</f>
        <v/>
      </c>
      <c r="R423" s="171" t="str">
        <f>IFERROR(IF(AND(tab_MP[[#This Row],[ID_geg]]=1,tab_MP[[#This Row],[ID_kat]]=1),VLOOKUP(tab_MP[[#This Row],[mp_subkategorie]],tab_Serverkomponenten[],2,FALSE),IF(AND(tab_MP[[#This Row],[ID_geg]]=1,tab_MP[[#This Row],[ID_kat]]=4),VLOOKUP(tab_MP[[#This Row],[mp_subkategorie]],tab_Projektraum[],2,FALSE),"")),0)</f>
        <v/>
      </c>
      <c r="S423" s="158" t="str">
        <f>IFERROR(VLOOKUP(tab_MP[[#This Row],[mp_ort]],tab_ORT[],2,FALSE),"")</f>
        <v/>
      </c>
      <c r="T423" s="158">
        <f>COUNTIFS($S$3:$S423,$S423,$S$3:$S423,"&gt;0")</f>
        <v>0</v>
      </c>
      <c r="U423" s="159">
        <f>COUNTIFS(tab_MP[ID_ort],tab_MP[[#This Row],[ID_ort]],tab_MP[ID_ort],"&gt;0")</f>
        <v>0</v>
      </c>
    </row>
    <row r="424" spans="1:21" ht="64.2" hidden="1" customHeight="1" x14ac:dyDescent="0.3">
      <c r="A424" s="90">
        <f t="shared" si="7"/>
        <v>422</v>
      </c>
      <c r="B424" s="201"/>
      <c r="C424" s="202"/>
      <c r="D424" s="202"/>
      <c r="E424" s="202"/>
      <c r="F424" s="203"/>
      <c r="G424" s="180"/>
      <c r="H424" s="208"/>
      <c r="I424" s="209"/>
      <c r="J424" s="106"/>
      <c r="K424" s="107" t="str">
        <f>IF(tab_MP[[#This Row],[prf_mp_janein]]="ja",tab_MP[[#This Row],[mp_zuw]],IF(tab_MP[[#This Row],[prf_mp_janein]]="nein",0,IF(tab_MP[[#This Row],[prf_mp_janein]]="teilweise",-1,"")))</f>
        <v/>
      </c>
      <c r="L424" s="110"/>
      <c r="M424" s="108" t="b">
        <f>AND(OR(tab_MP[[#This Row],[mp_zuw]]="",AND(tab_MP[[#This Row],[mp_zuw]]&lt;&gt;"",tab_MP[[#This Row],[prf_mp_janein]]&lt;&gt;"")),tab_MP[[#This Row],[prf_mp_ges]]&lt;&gt;-1)</f>
        <v>1</v>
      </c>
      <c r="N424" s="170" t="str">
        <f>IFERROR(VLOOKUP(tab_MP[[#This Row],[mp_gegenstand]],tab_GEGENSTAND[],4,FALSE),"")</f>
        <v/>
      </c>
      <c r="O424" s="171" t="str">
        <f>IF(tab_MP[[#This Row],[ID_geg]]=1,"tab_System[Kategorie]",IF(tab_MP[[#This Row],[ID_geg]]=2,"tab_Werkzeug[Kategorie]",IF(tab_MP[[#This Row],[ID_geg]]=3,"tab_Dienst[Kategorie]",IF(tab_MP[[#This Row],[ID_geg]]=4,"tab_WuP[Kategorie]",""))))</f>
        <v/>
      </c>
      <c r="P42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4" s="171" t="str">
        <f>IF(AND(tab_MP[[#This Row],[ID_geg]]=1,tab_MP[[#This Row],[ID_kat]]=1),"tab_Serverkomponenten[Subkategorie]",IF(AND(tab_MP[[#This Row],[ID_geg]]=1,tab_MP[[#This Row],[ID_kat]]=4),"tab_Projektraum[Subkategorie]",""))</f>
        <v/>
      </c>
      <c r="R424" s="171" t="str">
        <f>IFERROR(IF(AND(tab_MP[[#This Row],[ID_geg]]=1,tab_MP[[#This Row],[ID_kat]]=1),VLOOKUP(tab_MP[[#This Row],[mp_subkategorie]],tab_Serverkomponenten[],2,FALSE),IF(AND(tab_MP[[#This Row],[ID_geg]]=1,tab_MP[[#This Row],[ID_kat]]=4),VLOOKUP(tab_MP[[#This Row],[mp_subkategorie]],tab_Projektraum[],2,FALSE),"")),0)</f>
        <v/>
      </c>
      <c r="S424" s="158" t="str">
        <f>IFERROR(VLOOKUP(tab_MP[[#This Row],[mp_ort]],tab_ORT[],2,FALSE),"")</f>
        <v/>
      </c>
      <c r="T424" s="158">
        <f>COUNTIFS($S$3:$S424,$S424,$S$3:$S424,"&gt;0")</f>
        <v>0</v>
      </c>
      <c r="U424" s="159">
        <f>COUNTIFS(tab_MP[ID_ort],tab_MP[[#This Row],[ID_ort]],tab_MP[ID_ort],"&gt;0")</f>
        <v>0</v>
      </c>
    </row>
    <row r="425" spans="1:21" ht="64.2" hidden="1" customHeight="1" x14ac:dyDescent="0.3">
      <c r="A425" s="90">
        <f t="shared" si="7"/>
        <v>423</v>
      </c>
      <c r="B425" s="201"/>
      <c r="C425" s="202"/>
      <c r="D425" s="202"/>
      <c r="E425" s="202"/>
      <c r="F425" s="203"/>
      <c r="G425" s="180"/>
      <c r="H425" s="208"/>
      <c r="I425" s="209"/>
      <c r="J425" s="103"/>
      <c r="K425" s="104" t="str">
        <f>IF(tab_MP[[#This Row],[prf_mp_janein]]="ja",tab_MP[[#This Row],[mp_zuw]],IF(tab_MP[[#This Row],[prf_mp_janein]]="nein",0,IF(tab_MP[[#This Row],[prf_mp_janein]]="teilweise",-1,"")))</f>
        <v/>
      </c>
      <c r="L425" s="110"/>
      <c r="M425" s="109" t="b">
        <f>AND(OR(tab_MP[[#This Row],[mp_zuw]]="",AND(tab_MP[[#This Row],[mp_zuw]]&lt;&gt;"",tab_MP[[#This Row],[prf_mp_janein]]&lt;&gt;"")),tab_MP[[#This Row],[prf_mp_ges]]&lt;&gt;-1)</f>
        <v>1</v>
      </c>
      <c r="N425" s="170" t="str">
        <f>IFERROR(VLOOKUP(tab_MP[[#This Row],[mp_gegenstand]],tab_GEGENSTAND[],4,FALSE),"")</f>
        <v/>
      </c>
      <c r="O425" s="171" t="str">
        <f>IF(tab_MP[[#This Row],[ID_geg]]=1,"tab_System[Kategorie]",IF(tab_MP[[#This Row],[ID_geg]]=2,"tab_Werkzeug[Kategorie]",IF(tab_MP[[#This Row],[ID_geg]]=3,"tab_Dienst[Kategorie]",IF(tab_MP[[#This Row],[ID_geg]]=4,"tab_WuP[Kategorie]",""))))</f>
        <v/>
      </c>
      <c r="P42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5" s="171" t="str">
        <f>IF(AND(tab_MP[[#This Row],[ID_geg]]=1,tab_MP[[#This Row],[ID_kat]]=1),"tab_Serverkomponenten[Subkategorie]",IF(AND(tab_MP[[#This Row],[ID_geg]]=1,tab_MP[[#This Row],[ID_kat]]=4),"tab_Projektraum[Subkategorie]",""))</f>
        <v/>
      </c>
      <c r="R425" s="171" t="str">
        <f>IFERROR(IF(AND(tab_MP[[#This Row],[ID_geg]]=1,tab_MP[[#This Row],[ID_kat]]=1),VLOOKUP(tab_MP[[#This Row],[mp_subkategorie]],tab_Serverkomponenten[],2,FALSE),IF(AND(tab_MP[[#This Row],[ID_geg]]=1,tab_MP[[#This Row],[ID_kat]]=4),VLOOKUP(tab_MP[[#This Row],[mp_subkategorie]],tab_Projektraum[],2,FALSE),"")),0)</f>
        <v/>
      </c>
      <c r="S425" s="158" t="str">
        <f>IFERROR(VLOOKUP(tab_MP[[#This Row],[mp_ort]],tab_ORT[],2,FALSE),"")</f>
        <v/>
      </c>
      <c r="T425" s="158">
        <f>COUNTIFS($S$3:$S425,$S425,$S$3:$S425,"&gt;0")</f>
        <v>0</v>
      </c>
      <c r="U425" s="159">
        <f>COUNTIFS(tab_MP[ID_ort],tab_MP[[#This Row],[ID_ort]],tab_MP[ID_ort],"&gt;0")</f>
        <v>0</v>
      </c>
    </row>
    <row r="426" spans="1:21" ht="64.2" hidden="1" customHeight="1" x14ac:dyDescent="0.3">
      <c r="A426" s="90">
        <f t="shared" si="7"/>
        <v>424</v>
      </c>
      <c r="B426" s="201"/>
      <c r="C426" s="202"/>
      <c r="D426" s="202"/>
      <c r="E426" s="202"/>
      <c r="F426" s="203"/>
      <c r="G426" s="180"/>
      <c r="H426" s="208"/>
      <c r="I426" s="209"/>
      <c r="J426" s="106"/>
      <c r="K426" s="107" t="str">
        <f>IF(tab_MP[[#This Row],[prf_mp_janein]]="ja",tab_MP[[#This Row],[mp_zuw]],IF(tab_MP[[#This Row],[prf_mp_janein]]="nein",0,IF(tab_MP[[#This Row],[prf_mp_janein]]="teilweise",-1,"")))</f>
        <v/>
      </c>
      <c r="L426" s="110"/>
      <c r="M426" s="108" t="b">
        <f>AND(OR(tab_MP[[#This Row],[mp_zuw]]="",AND(tab_MP[[#This Row],[mp_zuw]]&lt;&gt;"",tab_MP[[#This Row],[prf_mp_janein]]&lt;&gt;"")),tab_MP[[#This Row],[prf_mp_ges]]&lt;&gt;-1)</f>
        <v>1</v>
      </c>
      <c r="N426" s="170" t="str">
        <f>IFERROR(VLOOKUP(tab_MP[[#This Row],[mp_gegenstand]],tab_GEGENSTAND[],4,FALSE),"")</f>
        <v/>
      </c>
      <c r="O426" s="171" t="str">
        <f>IF(tab_MP[[#This Row],[ID_geg]]=1,"tab_System[Kategorie]",IF(tab_MP[[#This Row],[ID_geg]]=2,"tab_Werkzeug[Kategorie]",IF(tab_MP[[#This Row],[ID_geg]]=3,"tab_Dienst[Kategorie]",IF(tab_MP[[#This Row],[ID_geg]]=4,"tab_WuP[Kategorie]",""))))</f>
        <v/>
      </c>
      <c r="P42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6" s="171" t="str">
        <f>IF(AND(tab_MP[[#This Row],[ID_geg]]=1,tab_MP[[#This Row],[ID_kat]]=1),"tab_Serverkomponenten[Subkategorie]",IF(AND(tab_MP[[#This Row],[ID_geg]]=1,tab_MP[[#This Row],[ID_kat]]=4),"tab_Projektraum[Subkategorie]",""))</f>
        <v/>
      </c>
      <c r="R426" s="171" t="str">
        <f>IFERROR(IF(AND(tab_MP[[#This Row],[ID_geg]]=1,tab_MP[[#This Row],[ID_kat]]=1),VLOOKUP(tab_MP[[#This Row],[mp_subkategorie]],tab_Serverkomponenten[],2,FALSE),IF(AND(tab_MP[[#This Row],[ID_geg]]=1,tab_MP[[#This Row],[ID_kat]]=4),VLOOKUP(tab_MP[[#This Row],[mp_subkategorie]],tab_Projektraum[],2,FALSE),"")),0)</f>
        <v/>
      </c>
      <c r="S426" s="158" t="str">
        <f>IFERROR(VLOOKUP(tab_MP[[#This Row],[mp_ort]],tab_ORT[],2,FALSE),"")</f>
        <v/>
      </c>
      <c r="T426" s="158">
        <f>COUNTIFS($S$3:$S426,$S426,$S$3:$S426,"&gt;0")</f>
        <v>0</v>
      </c>
      <c r="U426" s="159">
        <f>COUNTIFS(tab_MP[ID_ort],tab_MP[[#This Row],[ID_ort]],tab_MP[ID_ort],"&gt;0")</f>
        <v>0</v>
      </c>
    </row>
    <row r="427" spans="1:21" ht="64.2" hidden="1" customHeight="1" x14ac:dyDescent="0.3">
      <c r="A427" s="90">
        <f t="shared" si="7"/>
        <v>425</v>
      </c>
      <c r="B427" s="201"/>
      <c r="C427" s="202"/>
      <c r="D427" s="202"/>
      <c r="E427" s="202"/>
      <c r="F427" s="203"/>
      <c r="G427" s="180"/>
      <c r="H427" s="208"/>
      <c r="I427" s="209"/>
      <c r="J427" s="103"/>
      <c r="K427" s="104" t="str">
        <f>IF(tab_MP[[#This Row],[prf_mp_janein]]="ja",tab_MP[[#This Row],[mp_zuw]],IF(tab_MP[[#This Row],[prf_mp_janein]]="nein",0,IF(tab_MP[[#This Row],[prf_mp_janein]]="teilweise",-1,"")))</f>
        <v/>
      </c>
      <c r="L427" s="110"/>
      <c r="M427" s="109" t="b">
        <f>AND(OR(tab_MP[[#This Row],[mp_zuw]]="",AND(tab_MP[[#This Row],[mp_zuw]]&lt;&gt;"",tab_MP[[#This Row],[prf_mp_janein]]&lt;&gt;"")),tab_MP[[#This Row],[prf_mp_ges]]&lt;&gt;-1)</f>
        <v>1</v>
      </c>
      <c r="N427" s="170" t="str">
        <f>IFERROR(VLOOKUP(tab_MP[[#This Row],[mp_gegenstand]],tab_GEGENSTAND[],4,FALSE),"")</f>
        <v/>
      </c>
      <c r="O427" s="171" t="str">
        <f>IF(tab_MP[[#This Row],[ID_geg]]=1,"tab_System[Kategorie]",IF(tab_MP[[#This Row],[ID_geg]]=2,"tab_Werkzeug[Kategorie]",IF(tab_MP[[#This Row],[ID_geg]]=3,"tab_Dienst[Kategorie]",IF(tab_MP[[#This Row],[ID_geg]]=4,"tab_WuP[Kategorie]",""))))</f>
        <v/>
      </c>
      <c r="P42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7" s="171" t="str">
        <f>IF(AND(tab_MP[[#This Row],[ID_geg]]=1,tab_MP[[#This Row],[ID_kat]]=1),"tab_Serverkomponenten[Subkategorie]",IF(AND(tab_MP[[#This Row],[ID_geg]]=1,tab_MP[[#This Row],[ID_kat]]=4),"tab_Projektraum[Subkategorie]",""))</f>
        <v/>
      </c>
      <c r="R427" s="171" t="str">
        <f>IFERROR(IF(AND(tab_MP[[#This Row],[ID_geg]]=1,tab_MP[[#This Row],[ID_kat]]=1),VLOOKUP(tab_MP[[#This Row],[mp_subkategorie]],tab_Serverkomponenten[],2,FALSE),IF(AND(tab_MP[[#This Row],[ID_geg]]=1,tab_MP[[#This Row],[ID_kat]]=4),VLOOKUP(tab_MP[[#This Row],[mp_subkategorie]],tab_Projektraum[],2,FALSE),"")),0)</f>
        <v/>
      </c>
      <c r="S427" s="158" t="str">
        <f>IFERROR(VLOOKUP(tab_MP[[#This Row],[mp_ort]],tab_ORT[],2,FALSE),"")</f>
        <v/>
      </c>
      <c r="T427" s="158">
        <f>COUNTIFS($S$3:$S427,$S427,$S$3:$S427,"&gt;0")</f>
        <v>0</v>
      </c>
      <c r="U427" s="159">
        <f>COUNTIFS(tab_MP[ID_ort],tab_MP[[#This Row],[ID_ort]],tab_MP[ID_ort],"&gt;0")</f>
        <v>0</v>
      </c>
    </row>
    <row r="428" spans="1:21" ht="64.2" hidden="1" customHeight="1" x14ac:dyDescent="0.3">
      <c r="A428" s="90">
        <f t="shared" si="7"/>
        <v>426</v>
      </c>
      <c r="B428" s="201"/>
      <c r="C428" s="202"/>
      <c r="D428" s="202"/>
      <c r="E428" s="202"/>
      <c r="F428" s="203"/>
      <c r="G428" s="180"/>
      <c r="H428" s="208"/>
      <c r="I428" s="209"/>
      <c r="J428" s="106"/>
      <c r="K428" s="107" t="str">
        <f>IF(tab_MP[[#This Row],[prf_mp_janein]]="ja",tab_MP[[#This Row],[mp_zuw]],IF(tab_MP[[#This Row],[prf_mp_janein]]="nein",0,IF(tab_MP[[#This Row],[prf_mp_janein]]="teilweise",-1,"")))</f>
        <v/>
      </c>
      <c r="L428" s="110"/>
      <c r="M428" s="108" t="b">
        <f>AND(OR(tab_MP[[#This Row],[mp_zuw]]="",AND(tab_MP[[#This Row],[mp_zuw]]&lt;&gt;"",tab_MP[[#This Row],[prf_mp_janein]]&lt;&gt;"")),tab_MP[[#This Row],[prf_mp_ges]]&lt;&gt;-1)</f>
        <v>1</v>
      </c>
      <c r="N428" s="170" t="str">
        <f>IFERROR(VLOOKUP(tab_MP[[#This Row],[mp_gegenstand]],tab_GEGENSTAND[],4,FALSE),"")</f>
        <v/>
      </c>
      <c r="O428" s="171" t="str">
        <f>IF(tab_MP[[#This Row],[ID_geg]]=1,"tab_System[Kategorie]",IF(tab_MP[[#This Row],[ID_geg]]=2,"tab_Werkzeug[Kategorie]",IF(tab_MP[[#This Row],[ID_geg]]=3,"tab_Dienst[Kategorie]",IF(tab_MP[[#This Row],[ID_geg]]=4,"tab_WuP[Kategorie]",""))))</f>
        <v/>
      </c>
      <c r="P42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8" s="171" t="str">
        <f>IF(AND(tab_MP[[#This Row],[ID_geg]]=1,tab_MP[[#This Row],[ID_kat]]=1),"tab_Serverkomponenten[Subkategorie]",IF(AND(tab_MP[[#This Row],[ID_geg]]=1,tab_MP[[#This Row],[ID_kat]]=4),"tab_Projektraum[Subkategorie]",""))</f>
        <v/>
      </c>
      <c r="R428" s="171" t="str">
        <f>IFERROR(IF(AND(tab_MP[[#This Row],[ID_geg]]=1,tab_MP[[#This Row],[ID_kat]]=1),VLOOKUP(tab_MP[[#This Row],[mp_subkategorie]],tab_Serverkomponenten[],2,FALSE),IF(AND(tab_MP[[#This Row],[ID_geg]]=1,tab_MP[[#This Row],[ID_kat]]=4),VLOOKUP(tab_MP[[#This Row],[mp_subkategorie]],tab_Projektraum[],2,FALSE),"")),0)</f>
        <v/>
      </c>
      <c r="S428" s="158" t="str">
        <f>IFERROR(VLOOKUP(tab_MP[[#This Row],[mp_ort]],tab_ORT[],2,FALSE),"")</f>
        <v/>
      </c>
      <c r="T428" s="158">
        <f>COUNTIFS($S$3:$S428,$S428,$S$3:$S428,"&gt;0")</f>
        <v>0</v>
      </c>
      <c r="U428" s="159">
        <f>COUNTIFS(tab_MP[ID_ort],tab_MP[[#This Row],[ID_ort]],tab_MP[ID_ort],"&gt;0")</f>
        <v>0</v>
      </c>
    </row>
    <row r="429" spans="1:21" ht="64.2" hidden="1" customHeight="1" x14ac:dyDescent="0.3">
      <c r="A429" s="90">
        <f t="shared" si="7"/>
        <v>427</v>
      </c>
      <c r="B429" s="201"/>
      <c r="C429" s="202"/>
      <c r="D429" s="202"/>
      <c r="E429" s="202"/>
      <c r="F429" s="203"/>
      <c r="G429" s="180"/>
      <c r="H429" s="208"/>
      <c r="I429" s="209"/>
      <c r="J429" s="103"/>
      <c r="K429" s="104" t="str">
        <f>IF(tab_MP[[#This Row],[prf_mp_janein]]="ja",tab_MP[[#This Row],[mp_zuw]],IF(tab_MP[[#This Row],[prf_mp_janein]]="nein",0,IF(tab_MP[[#This Row],[prf_mp_janein]]="teilweise",-1,"")))</f>
        <v/>
      </c>
      <c r="L429" s="110"/>
      <c r="M429" s="109" t="b">
        <f>AND(OR(tab_MP[[#This Row],[mp_zuw]]="",AND(tab_MP[[#This Row],[mp_zuw]]&lt;&gt;"",tab_MP[[#This Row],[prf_mp_janein]]&lt;&gt;"")),tab_MP[[#This Row],[prf_mp_ges]]&lt;&gt;-1)</f>
        <v>1</v>
      </c>
      <c r="N429" s="170" t="str">
        <f>IFERROR(VLOOKUP(tab_MP[[#This Row],[mp_gegenstand]],tab_GEGENSTAND[],4,FALSE),"")</f>
        <v/>
      </c>
      <c r="O429" s="171" t="str">
        <f>IF(tab_MP[[#This Row],[ID_geg]]=1,"tab_System[Kategorie]",IF(tab_MP[[#This Row],[ID_geg]]=2,"tab_Werkzeug[Kategorie]",IF(tab_MP[[#This Row],[ID_geg]]=3,"tab_Dienst[Kategorie]",IF(tab_MP[[#This Row],[ID_geg]]=4,"tab_WuP[Kategorie]",""))))</f>
        <v/>
      </c>
      <c r="P42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29" s="171" t="str">
        <f>IF(AND(tab_MP[[#This Row],[ID_geg]]=1,tab_MP[[#This Row],[ID_kat]]=1),"tab_Serverkomponenten[Subkategorie]",IF(AND(tab_MP[[#This Row],[ID_geg]]=1,tab_MP[[#This Row],[ID_kat]]=4),"tab_Projektraum[Subkategorie]",""))</f>
        <v/>
      </c>
      <c r="R429" s="171" t="str">
        <f>IFERROR(IF(AND(tab_MP[[#This Row],[ID_geg]]=1,tab_MP[[#This Row],[ID_kat]]=1),VLOOKUP(tab_MP[[#This Row],[mp_subkategorie]],tab_Serverkomponenten[],2,FALSE),IF(AND(tab_MP[[#This Row],[ID_geg]]=1,tab_MP[[#This Row],[ID_kat]]=4),VLOOKUP(tab_MP[[#This Row],[mp_subkategorie]],tab_Projektraum[],2,FALSE),"")),0)</f>
        <v/>
      </c>
      <c r="S429" s="158" t="str">
        <f>IFERROR(VLOOKUP(tab_MP[[#This Row],[mp_ort]],tab_ORT[],2,FALSE),"")</f>
        <v/>
      </c>
      <c r="T429" s="158">
        <f>COUNTIFS($S$3:$S429,$S429,$S$3:$S429,"&gt;0")</f>
        <v>0</v>
      </c>
      <c r="U429" s="159">
        <f>COUNTIFS(tab_MP[ID_ort],tab_MP[[#This Row],[ID_ort]],tab_MP[ID_ort],"&gt;0")</f>
        <v>0</v>
      </c>
    </row>
    <row r="430" spans="1:21" ht="64.2" hidden="1" customHeight="1" x14ac:dyDescent="0.3">
      <c r="A430" s="90">
        <f t="shared" si="7"/>
        <v>428</v>
      </c>
      <c r="B430" s="201"/>
      <c r="C430" s="202"/>
      <c r="D430" s="202"/>
      <c r="E430" s="202"/>
      <c r="F430" s="203"/>
      <c r="G430" s="180"/>
      <c r="H430" s="208"/>
      <c r="I430" s="209"/>
      <c r="J430" s="106"/>
      <c r="K430" s="107" t="str">
        <f>IF(tab_MP[[#This Row],[prf_mp_janein]]="ja",tab_MP[[#This Row],[mp_zuw]],IF(tab_MP[[#This Row],[prf_mp_janein]]="nein",0,IF(tab_MP[[#This Row],[prf_mp_janein]]="teilweise",-1,"")))</f>
        <v/>
      </c>
      <c r="L430" s="110"/>
      <c r="M430" s="108" t="b">
        <f>AND(OR(tab_MP[[#This Row],[mp_zuw]]="",AND(tab_MP[[#This Row],[mp_zuw]]&lt;&gt;"",tab_MP[[#This Row],[prf_mp_janein]]&lt;&gt;"")),tab_MP[[#This Row],[prf_mp_ges]]&lt;&gt;-1)</f>
        <v>1</v>
      </c>
      <c r="N430" s="170" t="str">
        <f>IFERROR(VLOOKUP(tab_MP[[#This Row],[mp_gegenstand]],tab_GEGENSTAND[],4,FALSE),"")</f>
        <v/>
      </c>
      <c r="O430" s="171" t="str">
        <f>IF(tab_MP[[#This Row],[ID_geg]]=1,"tab_System[Kategorie]",IF(tab_MP[[#This Row],[ID_geg]]=2,"tab_Werkzeug[Kategorie]",IF(tab_MP[[#This Row],[ID_geg]]=3,"tab_Dienst[Kategorie]",IF(tab_MP[[#This Row],[ID_geg]]=4,"tab_WuP[Kategorie]",""))))</f>
        <v/>
      </c>
      <c r="P43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0" s="171" t="str">
        <f>IF(AND(tab_MP[[#This Row],[ID_geg]]=1,tab_MP[[#This Row],[ID_kat]]=1),"tab_Serverkomponenten[Subkategorie]",IF(AND(tab_MP[[#This Row],[ID_geg]]=1,tab_MP[[#This Row],[ID_kat]]=4),"tab_Projektraum[Subkategorie]",""))</f>
        <v/>
      </c>
      <c r="R430" s="171" t="str">
        <f>IFERROR(IF(AND(tab_MP[[#This Row],[ID_geg]]=1,tab_MP[[#This Row],[ID_kat]]=1),VLOOKUP(tab_MP[[#This Row],[mp_subkategorie]],tab_Serverkomponenten[],2,FALSE),IF(AND(tab_MP[[#This Row],[ID_geg]]=1,tab_MP[[#This Row],[ID_kat]]=4),VLOOKUP(tab_MP[[#This Row],[mp_subkategorie]],tab_Projektraum[],2,FALSE),"")),0)</f>
        <v/>
      </c>
      <c r="S430" s="158" t="str">
        <f>IFERROR(VLOOKUP(tab_MP[[#This Row],[mp_ort]],tab_ORT[],2,FALSE),"")</f>
        <v/>
      </c>
      <c r="T430" s="158">
        <f>COUNTIFS($S$3:$S430,$S430,$S$3:$S430,"&gt;0")</f>
        <v>0</v>
      </c>
      <c r="U430" s="159">
        <f>COUNTIFS(tab_MP[ID_ort],tab_MP[[#This Row],[ID_ort]],tab_MP[ID_ort],"&gt;0")</f>
        <v>0</v>
      </c>
    </row>
    <row r="431" spans="1:21" ht="64.2" hidden="1" customHeight="1" x14ac:dyDescent="0.3">
      <c r="A431" s="90">
        <f t="shared" si="7"/>
        <v>429</v>
      </c>
      <c r="B431" s="201"/>
      <c r="C431" s="202"/>
      <c r="D431" s="202"/>
      <c r="E431" s="202"/>
      <c r="F431" s="203"/>
      <c r="G431" s="180"/>
      <c r="H431" s="208"/>
      <c r="I431" s="209"/>
      <c r="J431" s="103"/>
      <c r="K431" s="104" t="str">
        <f>IF(tab_MP[[#This Row],[prf_mp_janein]]="ja",tab_MP[[#This Row],[mp_zuw]],IF(tab_MP[[#This Row],[prf_mp_janein]]="nein",0,IF(tab_MP[[#This Row],[prf_mp_janein]]="teilweise",-1,"")))</f>
        <v/>
      </c>
      <c r="L431" s="110"/>
      <c r="M431" s="109" t="b">
        <f>AND(OR(tab_MP[[#This Row],[mp_zuw]]="",AND(tab_MP[[#This Row],[mp_zuw]]&lt;&gt;"",tab_MP[[#This Row],[prf_mp_janein]]&lt;&gt;"")),tab_MP[[#This Row],[prf_mp_ges]]&lt;&gt;-1)</f>
        <v>1</v>
      </c>
      <c r="N431" s="170" t="str">
        <f>IFERROR(VLOOKUP(tab_MP[[#This Row],[mp_gegenstand]],tab_GEGENSTAND[],4,FALSE),"")</f>
        <v/>
      </c>
      <c r="O431" s="171" t="str">
        <f>IF(tab_MP[[#This Row],[ID_geg]]=1,"tab_System[Kategorie]",IF(tab_MP[[#This Row],[ID_geg]]=2,"tab_Werkzeug[Kategorie]",IF(tab_MP[[#This Row],[ID_geg]]=3,"tab_Dienst[Kategorie]",IF(tab_MP[[#This Row],[ID_geg]]=4,"tab_WuP[Kategorie]",""))))</f>
        <v/>
      </c>
      <c r="P43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1" s="171" t="str">
        <f>IF(AND(tab_MP[[#This Row],[ID_geg]]=1,tab_MP[[#This Row],[ID_kat]]=1),"tab_Serverkomponenten[Subkategorie]",IF(AND(tab_MP[[#This Row],[ID_geg]]=1,tab_MP[[#This Row],[ID_kat]]=4),"tab_Projektraum[Subkategorie]",""))</f>
        <v/>
      </c>
      <c r="R431" s="171" t="str">
        <f>IFERROR(IF(AND(tab_MP[[#This Row],[ID_geg]]=1,tab_MP[[#This Row],[ID_kat]]=1),VLOOKUP(tab_MP[[#This Row],[mp_subkategorie]],tab_Serverkomponenten[],2,FALSE),IF(AND(tab_MP[[#This Row],[ID_geg]]=1,tab_MP[[#This Row],[ID_kat]]=4),VLOOKUP(tab_MP[[#This Row],[mp_subkategorie]],tab_Projektraum[],2,FALSE),"")),0)</f>
        <v/>
      </c>
      <c r="S431" s="158" t="str">
        <f>IFERROR(VLOOKUP(tab_MP[[#This Row],[mp_ort]],tab_ORT[],2,FALSE),"")</f>
        <v/>
      </c>
      <c r="T431" s="158">
        <f>COUNTIFS($S$3:$S431,$S431,$S$3:$S431,"&gt;0")</f>
        <v>0</v>
      </c>
      <c r="U431" s="159">
        <f>COUNTIFS(tab_MP[ID_ort],tab_MP[[#This Row],[ID_ort]],tab_MP[ID_ort],"&gt;0")</f>
        <v>0</v>
      </c>
    </row>
    <row r="432" spans="1:21" ht="64.2" hidden="1" customHeight="1" x14ac:dyDescent="0.3">
      <c r="A432" s="90">
        <f t="shared" si="7"/>
        <v>430</v>
      </c>
      <c r="B432" s="201"/>
      <c r="C432" s="202"/>
      <c r="D432" s="202"/>
      <c r="E432" s="202"/>
      <c r="F432" s="203"/>
      <c r="G432" s="180"/>
      <c r="H432" s="208"/>
      <c r="I432" s="209"/>
      <c r="J432" s="106"/>
      <c r="K432" s="107" t="str">
        <f>IF(tab_MP[[#This Row],[prf_mp_janein]]="ja",tab_MP[[#This Row],[mp_zuw]],IF(tab_MP[[#This Row],[prf_mp_janein]]="nein",0,IF(tab_MP[[#This Row],[prf_mp_janein]]="teilweise",-1,"")))</f>
        <v/>
      </c>
      <c r="L432" s="110"/>
      <c r="M432" s="108" t="b">
        <f>AND(OR(tab_MP[[#This Row],[mp_zuw]]="",AND(tab_MP[[#This Row],[mp_zuw]]&lt;&gt;"",tab_MP[[#This Row],[prf_mp_janein]]&lt;&gt;"")),tab_MP[[#This Row],[prf_mp_ges]]&lt;&gt;-1)</f>
        <v>1</v>
      </c>
      <c r="N432" s="170" t="str">
        <f>IFERROR(VLOOKUP(tab_MP[[#This Row],[mp_gegenstand]],tab_GEGENSTAND[],4,FALSE),"")</f>
        <v/>
      </c>
      <c r="O432" s="171" t="str">
        <f>IF(tab_MP[[#This Row],[ID_geg]]=1,"tab_System[Kategorie]",IF(tab_MP[[#This Row],[ID_geg]]=2,"tab_Werkzeug[Kategorie]",IF(tab_MP[[#This Row],[ID_geg]]=3,"tab_Dienst[Kategorie]",IF(tab_MP[[#This Row],[ID_geg]]=4,"tab_WuP[Kategorie]",""))))</f>
        <v/>
      </c>
      <c r="P43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2" s="171" t="str">
        <f>IF(AND(tab_MP[[#This Row],[ID_geg]]=1,tab_MP[[#This Row],[ID_kat]]=1),"tab_Serverkomponenten[Subkategorie]",IF(AND(tab_MP[[#This Row],[ID_geg]]=1,tab_MP[[#This Row],[ID_kat]]=4),"tab_Projektraum[Subkategorie]",""))</f>
        <v/>
      </c>
      <c r="R432" s="171" t="str">
        <f>IFERROR(IF(AND(tab_MP[[#This Row],[ID_geg]]=1,tab_MP[[#This Row],[ID_kat]]=1),VLOOKUP(tab_MP[[#This Row],[mp_subkategorie]],tab_Serverkomponenten[],2,FALSE),IF(AND(tab_MP[[#This Row],[ID_geg]]=1,tab_MP[[#This Row],[ID_kat]]=4),VLOOKUP(tab_MP[[#This Row],[mp_subkategorie]],tab_Projektraum[],2,FALSE),"")),0)</f>
        <v/>
      </c>
      <c r="S432" s="158" t="str">
        <f>IFERROR(VLOOKUP(tab_MP[[#This Row],[mp_ort]],tab_ORT[],2,FALSE),"")</f>
        <v/>
      </c>
      <c r="T432" s="158">
        <f>COUNTIFS($S$3:$S432,$S432,$S$3:$S432,"&gt;0")</f>
        <v>0</v>
      </c>
      <c r="U432" s="159">
        <f>COUNTIFS(tab_MP[ID_ort],tab_MP[[#This Row],[ID_ort]],tab_MP[ID_ort],"&gt;0")</f>
        <v>0</v>
      </c>
    </row>
    <row r="433" spans="1:21" ht="64.2" hidden="1" customHeight="1" x14ac:dyDescent="0.3">
      <c r="A433" s="90">
        <f t="shared" si="7"/>
        <v>431</v>
      </c>
      <c r="B433" s="201"/>
      <c r="C433" s="202"/>
      <c r="D433" s="202"/>
      <c r="E433" s="202"/>
      <c r="F433" s="203"/>
      <c r="G433" s="180"/>
      <c r="H433" s="208"/>
      <c r="I433" s="209"/>
      <c r="J433" s="103"/>
      <c r="K433" s="104" t="str">
        <f>IF(tab_MP[[#This Row],[prf_mp_janein]]="ja",tab_MP[[#This Row],[mp_zuw]],IF(tab_MP[[#This Row],[prf_mp_janein]]="nein",0,IF(tab_MP[[#This Row],[prf_mp_janein]]="teilweise",-1,"")))</f>
        <v/>
      </c>
      <c r="L433" s="110"/>
      <c r="M433" s="109" t="b">
        <f>AND(OR(tab_MP[[#This Row],[mp_zuw]]="",AND(tab_MP[[#This Row],[mp_zuw]]&lt;&gt;"",tab_MP[[#This Row],[prf_mp_janein]]&lt;&gt;"")),tab_MP[[#This Row],[prf_mp_ges]]&lt;&gt;-1)</f>
        <v>1</v>
      </c>
      <c r="N433" s="170" t="str">
        <f>IFERROR(VLOOKUP(tab_MP[[#This Row],[mp_gegenstand]],tab_GEGENSTAND[],4,FALSE),"")</f>
        <v/>
      </c>
      <c r="O433" s="171" t="str">
        <f>IF(tab_MP[[#This Row],[ID_geg]]=1,"tab_System[Kategorie]",IF(tab_MP[[#This Row],[ID_geg]]=2,"tab_Werkzeug[Kategorie]",IF(tab_MP[[#This Row],[ID_geg]]=3,"tab_Dienst[Kategorie]",IF(tab_MP[[#This Row],[ID_geg]]=4,"tab_WuP[Kategorie]",""))))</f>
        <v/>
      </c>
      <c r="P43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3" s="171" t="str">
        <f>IF(AND(tab_MP[[#This Row],[ID_geg]]=1,tab_MP[[#This Row],[ID_kat]]=1),"tab_Serverkomponenten[Subkategorie]",IF(AND(tab_MP[[#This Row],[ID_geg]]=1,tab_MP[[#This Row],[ID_kat]]=4),"tab_Projektraum[Subkategorie]",""))</f>
        <v/>
      </c>
      <c r="R433" s="171" t="str">
        <f>IFERROR(IF(AND(tab_MP[[#This Row],[ID_geg]]=1,tab_MP[[#This Row],[ID_kat]]=1),VLOOKUP(tab_MP[[#This Row],[mp_subkategorie]],tab_Serverkomponenten[],2,FALSE),IF(AND(tab_MP[[#This Row],[ID_geg]]=1,tab_MP[[#This Row],[ID_kat]]=4),VLOOKUP(tab_MP[[#This Row],[mp_subkategorie]],tab_Projektraum[],2,FALSE),"")),0)</f>
        <v/>
      </c>
      <c r="S433" s="158" t="str">
        <f>IFERROR(VLOOKUP(tab_MP[[#This Row],[mp_ort]],tab_ORT[],2,FALSE),"")</f>
        <v/>
      </c>
      <c r="T433" s="158">
        <f>COUNTIFS($S$3:$S433,$S433,$S$3:$S433,"&gt;0")</f>
        <v>0</v>
      </c>
      <c r="U433" s="159">
        <f>COUNTIFS(tab_MP[ID_ort],tab_MP[[#This Row],[ID_ort]],tab_MP[ID_ort],"&gt;0")</f>
        <v>0</v>
      </c>
    </row>
    <row r="434" spans="1:21" ht="64.2" hidden="1" customHeight="1" x14ac:dyDescent="0.3">
      <c r="A434" s="90">
        <f t="shared" si="7"/>
        <v>432</v>
      </c>
      <c r="B434" s="201"/>
      <c r="C434" s="202"/>
      <c r="D434" s="202"/>
      <c r="E434" s="202"/>
      <c r="F434" s="203"/>
      <c r="G434" s="180"/>
      <c r="H434" s="208"/>
      <c r="I434" s="209"/>
      <c r="J434" s="106"/>
      <c r="K434" s="107" t="str">
        <f>IF(tab_MP[[#This Row],[prf_mp_janein]]="ja",tab_MP[[#This Row],[mp_zuw]],IF(tab_MP[[#This Row],[prf_mp_janein]]="nein",0,IF(tab_MP[[#This Row],[prf_mp_janein]]="teilweise",-1,"")))</f>
        <v/>
      </c>
      <c r="L434" s="110"/>
      <c r="M434" s="108" t="b">
        <f>AND(OR(tab_MP[[#This Row],[mp_zuw]]="",AND(tab_MP[[#This Row],[mp_zuw]]&lt;&gt;"",tab_MP[[#This Row],[prf_mp_janein]]&lt;&gt;"")),tab_MP[[#This Row],[prf_mp_ges]]&lt;&gt;-1)</f>
        <v>1</v>
      </c>
      <c r="N434" s="170" t="str">
        <f>IFERROR(VLOOKUP(tab_MP[[#This Row],[mp_gegenstand]],tab_GEGENSTAND[],4,FALSE),"")</f>
        <v/>
      </c>
      <c r="O434" s="171" t="str">
        <f>IF(tab_MP[[#This Row],[ID_geg]]=1,"tab_System[Kategorie]",IF(tab_MP[[#This Row],[ID_geg]]=2,"tab_Werkzeug[Kategorie]",IF(tab_MP[[#This Row],[ID_geg]]=3,"tab_Dienst[Kategorie]",IF(tab_MP[[#This Row],[ID_geg]]=4,"tab_WuP[Kategorie]",""))))</f>
        <v/>
      </c>
      <c r="P43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4" s="171" t="str">
        <f>IF(AND(tab_MP[[#This Row],[ID_geg]]=1,tab_MP[[#This Row],[ID_kat]]=1),"tab_Serverkomponenten[Subkategorie]",IF(AND(tab_MP[[#This Row],[ID_geg]]=1,tab_MP[[#This Row],[ID_kat]]=4),"tab_Projektraum[Subkategorie]",""))</f>
        <v/>
      </c>
      <c r="R434" s="171" t="str">
        <f>IFERROR(IF(AND(tab_MP[[#This Row],[ID_geg]]=1,tab_MP[[#This Row],[ID_kat]]=1),VLOOKUP(tab_MP[[#This Row],[mp_subkategorie]],tab_Serverkomponenten[],2,FALSE),IF(AND(tab_MP[[#This Row],[ID_geg]]=1,tab_MP[[#This Row],[ID_kat]]=4),VLOOKUP(tab_MP[[#This Row],[mp_subkategorie]],tab_Projektraum[],2,FALSE),"")),0)</f>
        <v/>
      </c>
      <c r="S434" s="158" t="str">
        <f>IFERROR(VLOOKUP(tab_MP[[#This Row],[mp_ort]],tab_ORT[],2,FALSE),"")</f>
        <v/>
      </c>
      <c r="T434" s="158">
        <f>COUNTIFS($S$3:$S434,$S434,$S$3:$S434,"&gt;0")</f>
        <v>0</v>
      </c>
      <c r="U434" s="159">
        <f>COUNTIFS(tab_MP[ID_ort],tab_MP[[#This Row],[ID_ort]],tab_MP[ID_ort],"&gt;0")</f>
        <v>0</v>
      </c>
    </row>
    <row r="435" spans="1:21" ht="64.2" hidden="1" customHeight="1" x14ac:dyDescent="0.3">
      <c r="A435" s="90">
        <f t="shared" si="7"/>
        <v>433</v>
      </c>
      <c r="B435" s="201"/>
      <c r="C435" s="202"/>
      <c r="D435" s="202"/>
      <c r="E435" s="202"/>
      <c r="F435" s="203"/>
      <c r="G435" s="180"/>
      <c r="H435" s="208"/>
      <c r="I435" s="209"/>
      <c r="J435" s="103"/>
      <c r="K435" s="104" t="str">
        <f>IF(tab_MP[[#This Row],[prf_mp_janein]]="ja",tab_MP[[#This Row],[mp_zuw]],IF(tab_MP[[#This Row],[prf_mp_janein]]="nein",0,IF(tab_MP[[#This Row],[prf_mp_janein]]="teilweise",-1,"")))</f>
        <v/>
      </c>
      <c r="L435" s="110"/>
      <c r="M435" s="109" t="b">
        <f>AND(OR(tab_MP[[#This Row],[mp_zuw]]="",AND(tab_MP[[#This Row],[mp_zuw]]&lt;&gt;"",tab_MP[[#This Row],[prf_mp_janein]]&lt;&gt;"")),tab_MP[[#This Row],[prf_mp_ges]]&lt;&gt;-1)</f>
        <v>1</v>
      </c>
      <c r="N435" s="170" t="str">
        <f>IFERROR(VLOOKUP(tab_MP[[#This Row],[mp_gegenstand]],tab_GEGENSTAND[],4,FALSE),"")</f>
        <v/>
      </c>
      <c r="O435" s="171" t="str">
        <f>IF(tab_MP[[#This Row],[ID_geg]]=1,"tab_System[Kategorie]",IF(tab_MP[[#This Row],[ID_geg]]=2,"tab_Werkzeug[Kategorie]",IF(tab_MP[[#This Row],[ID_geg]]=3,"tab_Dienst[Kategorie]",IF(tab_MP[[#This Row],[ID_geg]]=4,"tab_WuP[Kategorie]",""))))</f>
        <v/>
      </c>
      <c r="P43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5" s="171" t="str">
        <f>IF(AND(tab_MP[[#This Row],[ID_geg]]=1,tab_MP[[#This Row],[ID_kat]]=1),"tab_Serverkomponenten[Subkategorie]",IF(AND(tab_MP[[#This Row],[ID_geg]]=1,tab_MP[[#This Row],[ID_kat]]=4),"tab_Projektraum[Subkategorie]",""))</f>
        <v/>
      </c>
      <c r="R435" s="171" t="str">
        <f>IFERROR(IF(AND(tab_MP[[#This Row],[ID_geg]]=1,tab_MP[[#This Row],[ID_kat]]=1),VLOOKUP(tab_MP[[#This Row],[mp_subkategorie]],tab_Serverkomponenten[],2,FALSE),IF(AND(tab_MP[[#This Row],[ID_geg]]=1,tab_MP[[#This Row],[ID_kat]]=4),VLOOKUP(tab_MP[[#This Row],[mp_subkategorie]],tab_Projektraum[],2,FALSE),"")),0)</f>
        <v/>
      </c>
      <c r="S435" s="158" t="str">
        <f>IFERROR(VLOOKUP(tab_MP[[#This Row],[mp_ort]],tab_ORT[],2,FALSE),"")</f>
        <v/>
      </c>
      <c r="T435" s="158">
        <f>COUNTIFS($S$3:$S435,$S435,$S$3:$S435,"&gt;0")</f>
        <v>0</v>
      </c>
      <c r="U435" s="159">
        <f>COUNTIFS(tab_MP[ID_ort],tab_MP[[#This Row],[ID_ort]],tab_MP[ID_ort],"&gt;0")</f>
        <v>0</v>
      </c>
    </row>
    <row r="436" spans="1:21" ht="64.2" hidden="1" customHeight="1" x14ac:dyDescent="0.3">
      <c r="A436" s="90">
        <f t="shared" si="7"/>
        <v>434</v>
      </c>
      <c r="B436" s="201"/>
      <c r="C436" s="202"/>
      <c r="D436" s="202"/>
      <c r="E436" s="202"/>
      <c r="F436" s="203"/>
      <c r="G436" s="180"/>
      <c r="H436" s="208"/>
      <c r="I436" s="209"/>
      <c r="J436" s="106"/>
      <c r="K436" s="107" t="str">
        <f>IF(tab_MP[[#This Row],[prf_mp_janein]]="ja",tab_MP[[#This Row],[mp_zuw]],IF(tab_MP[[#This Row],[prf_mp_janein]]="nein",0,IF(tab_MP[[#This Row],[prf_mp_janein]]="teilweise",-1,"")))</f>
        <v/>
      </c>
      <c r="L436" s="110"/>
      <c r="M436" s="108" t="b">
        <f>AND(OR(tab_MP[[#This Row],[mp_zuw]]="",AND(tab_MP[[#This Row],[mp_zuw]]&lt;&gt;"",tab_MP[[#This Row],[prf_mp_janein]]&lt;&gt;"")),tab_MP[[#This Row],[prf_mp_ges]]&lt;&gt;-1)</f>
        <v>1</v>
      </c>
      <c r="N436" s="170" t="str">
        <f>IFERROR(VLOOKUP(tab_MP[[#This Row],[mp_gegenstand]],tab_GEGENSTAND[],4,FALSE),"")</f>
        <v/>
      </c>
      <c r="O436" s="171" t="str">
        <f>IF(tab_MP[[#This Row],[ID_geg]]=1,"tab_System[Kategorie]",IF(tab_MP[[#This Row],[ID_geg]]=2,"tab_Werkzeug[Kategorie]",IF(tab_MP[[#This Row],[ID_geg]]=3,"tab_Dienst[Kategorie]",IF(tab_MP[[#This Row],[ID_geg]]=4,"tab_WuP[Kategorie]",""))))</f>
        <v/>
      </c>
      <c r="P43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6" s="171" t="str">
        <f>IF(AND(tab_MP[[#This Row],[ID_geg]]=1,tab_MP[[#This Row],[ID_kat]]=1),"tab_Serverkomponenten[Subkategorie]",IF(AND(tab_MP[[#This Row],[ID_geg]]=1,tab_MP[[#This Row],[ID_kat]]=4),"tab_Projektraum[Subkategorie]",""))</f>
        <v/>
      </c>
      <c r="R436" s="171" t="str">
        <f>IFERROR(IF(AND(tab_MP[[#This Row],[ID_geg]]=1,tab_MP[[#This Row],[ID_kat]]=1),VLOOKUP(tab_MP[[#This Row],[mp_subkategorie]],tab_Serverkomponenten[],2,FALSE),IF(AND(tab_MP[[#This Row],[ID_geg]]=1,tab_MP[[#This Row],[ID_kat]]=4),VLOOKUP(tab_MP[[#This Row],[mp_subkategorie]],tab_Projektraum[],2,FALSE),"")),0)</f>
        <v/>
      </c>
      <c r="S436" s="158" t="str">
        <f>IFERROR(VLOOKUP(tab_MP[[#This Row],[mp_ort]],tab_ORT[],2,FALSE),"")</f>
        <v/>
      </c>
      <c r="T436" s="158">
        <f>COUNTIFS($S$3:$S436,$S436,$S$3:$S436,"&gt;0")</f>
        <v>0</v>
      </c>
      <c r="U436" s="159">
        <f>COUNTIFS(tab_MP[ID_ort],tab_MP[[#This Row],[ID_ort]],tab_MP[ID_ort],"&gt;0")</f>
        <v>0</v>
      </c>
    </row>
    <row r="437" spans="1:21" ht="64.2" hidden="1" customHeight="1" x14ac:dyDescent="0.3">
      <c r="A437" s="90">
        <f t="shared" si="7"/>
        <v>435</v>
      </c>
      <c r="B437" s="201"/>
      <c r="C437" s="202"/>
      <c r="D437" s="202"/>
      <c r="E437" s="202"/>
      <c r="F437" s="203"/>
      <c r="G437" s="180"/>
      <c r="H437" s="208"/>
      <c r="I437" s="209"/>
      <c r="J437" s="103"/>
      <c r="K437" s="104" t="str">
        <f>IF(tab_MP[[#This Row],[prf_mp_janein]]="ja",tab_MP[[#This Row],[mp_zuw]],IF(tab_MP[[#This Row],[prf_mp_janein]]="nein",0,IF(tab_MP[[#This Row],[prf_mp_janein]]="teilweise",-1,"")))</f>
        <v/>
      </c>
      <c r="L437" s="110"/>
      <c r="M437" s="109" t="b">
        <f>AND(OR(tab_MP[[#This Row],[mp_zuw]]="",AND(tab_MP[[#This Row],[mp_zuw]]&lt;&gt;"",tab_MP[[#This Row],[prf_mp_janein]]&lt;&gt;"")),tab_MP[[#This Row],[prf_mp_ges]]&lt;&gt;-1)</f>
        <v>1</v>
      </c>
      <c r="N437" s="170" t="str">
        <f>IFERROR(VLOOKUP(tab_MP[[#This Row],[mp_gegenstand]],tab_GEGENSTAND[],4,FALSE),"")</f>
        <v/>
      </c>
      <c r="O437" s="171" t="str">
        <f>IF(tab_MP[[#This Row],[ID_geg]]=1,"tab_System[Kategorie]",IF(tab_MP[[#This Row],[ID_geg]]=2,"tab_Werkzeug[Kategorie]",IF(tab_MP[[#This Row],[ID_geg]]=3,"tab_Dienst[Kategorie]",IF(tab_MP[[#This Row],[ID_geg]]=4,"tab_WuP[Kategorie]",""))))</f>
        <v/>
      </c>
      <c r="P43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7" s="171" t="str">
        <f>IF(AND(tab_MP[[#This Row],[ID_geg]]=1,tab_MP[[#This Row],[ID_kat]]=1),"tab_Serverkomponenten[Subkategorie]",IF(AND(tab_MP[[#This Row],[ID_geg]]=1,tab_MP[[#This Row],[ID_kat]]=4),"tab_Projektraum[Subkategorie]",""))</f>
        <v/>
      </c>
      <c r="R437" s="171" t="str">
        <f>IFERROR(IF(AND(tab_MP[[#This Row],[ID_geg]]=1,tab_MP[[#This Row],[ID_kat]]=1),VLOOKUP(tab_MP[[#This Row],[mp_subkategorie]],tab_Serverkomponenten[],2,FALSE),IF(AND(tab_MP[[#This Row],[ID_geg]]=1,tab_MP[[#This Row],[ID_kat]]=4),VLOOKUP(tab_MP[[#This Row],[mp_subkategorie]],tab_Projektraum[],2,FALSE),"")),0)</f>
        <v/>
      </c>
      <c r="S437" s="158" t="str">
        <f>IFERROR(VLOOKUP(tab_MP[[#This Row],[mp_ort]],tab_ORT[],2,FALSE),"")</f>
        <v/>
      </c>
      <c r="T437" s="158">
        <f>COUNTIFS($S$3:$S437,$S437,$S$3:$S437,"&gt;0")</f>
        <v>0</v>
      </c>
      <c r="U437" s="159">
        <f>COUNTIFS(tab_MP[ID_ort],tab_MP[[#This Row],[ID_ort]],tab_MP[ID_ort],"&gt;0")</f>
        <v>0</v>
      </c>
    </row>
    <row r="438" spans="1:21" ht="64.2" hidden="1" customHeight="1" x14ac:dyDescent="0.3">
      <c r="A438" s="90">
        <f t="shared" si="7"/>
        <v>436</v>
      </c>
      <c r="B438" s="201"/>
      <c r="C438" s="202"/>
      <c r="D438" s="202"/>
      <c r="E438" s="202"/>
      <c r="F438" s="203"/>
      <c r="G438" s="180"/>
      <c r="H438" s="208"/>
      <c r="I438" s="209"/>
      <c r="J438" s="106"/>
      <c r="K438" s="107" t="str">
        <f>IF(tab_MP[[#This Row],[prf_mp_janein]]="ja",tab_MP[[#This Row],[mp_zuw]],IF(tab_MP[[#This Row],[prf_mp_janein]]="nein",0,IF(tab_MP[[#This Row],[prf_mp_janein]]="teilweise",-1,"")))</f>
        <v/>
      </c>
      <c r="L438" s="110"/>
      <c r="M438" s="108" t="b">
        <f>AND(OR(tab_MP[[#This Row],[mp_zuw]]="",AND(tab_MP[[#This Row],[mp_zuw]]&lt;&gt;"",tab_MP[[#This Row],[prf_mp_janein]]&lt;&gt;"")),tab_MP[[#This Row],[prf_mp_ges]]&lt;&gt;-1)</f>
        <v>1</v>
      </c>
      <c r="N438" s="170" t="str">
        <f>IFERROR(VLOOKUP(tab_MP[[#This Row],[mp_gegenstand]],tab_GEGENSTAND[],4,FALSE),"")</f>
        <v/>
      </c>
      <c r="O438" s="171" t="str">
        <f>IF(tab_MP[[#This Row],[ID_geg]]=1,"tab_System[Kategorie]",IF(tab_MP[[#This Row],[ID_geg]]=2,"tab_Werkzeug[Kategorie]",IF(tab_MP[[#This Row],[ID_geg]]=3,"tab_Dienst[Kategorie]",IF(tab_MP[[#This Row],[ID_geg]]=4,"tab_WuP[Kategorie]",""))))</f>
        <v/>
      </c>
      <c r="P43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8" s="171" t="str">
        <f>IF(AND(tab_MP[[#This Row],[ID_geg]]=1,tab_MP[[#This Row],[ID_kat]]=1),"tab_Serverkomponenten[Subkategorie]",IF(AND(tab_MP[[#This Row],[ID_geg]]=1,tab_MP[[#This Row],[ID_kat]]=4),"tab_Projektraum[Subkategorie]",""))</f>
        <v/>
      </c>
      <c r="R438" s="171" t="str">
        <f>IFERROR(IF(AND(tab_MP[[#This Row],[ID_geg]]=1,tab_MP[[#This Row],[ID_kat]]=1),VLOOKUP(tab_MP[[#This Row],[mp_subkategorie]],tab_Serverkomponenten[],2,FALSE),IF(AND(tab_MP[[#This Row],[ID_geg]]=1,tab_MP[[#This Row],[ID_kat]]=4),VLOOKUP(tab_MP[[#This Row],[mp_subkategorie]],tab_Projektraum[],2,FALSE),"")),0)</f>
        <v/>
      </c>
      <c r="S438" s="158" t="str">
        <f>IFERROR(VLOOKUP(tab_MP[[#This Row],[mp_ort]],tab_ORT[],2,FALSE),"")</f>
        <v/>
      </c>
      <c r="T438" s="158">
        <f>COUNTIFS($S$3:$S438,$S438,$S$3:$S438,"&gt;0")</f>
        <v>0</v>
      </c>
      <c r="U438" s="159">
        <f>COUNTIFS(tab_MP[ID_ort],tab_MP[[#This Row],[ID_ort]],tab_MP[ID_ort],"&gt;0")</f>
        <v>0</v>
      </c>
    </row>
    <row r="439" spans="1:21" ht="64.2" hidden="1" customHeight="1" x14ac:dyDescent="0.3">
      <c r="A439" s="90">
        <f t="shared" si="7"/>
        <v>437</v>
      </c>
      <c r="B439" s="201"/>
      <c r="C439" s="202"/>
      <c r="D439" s="202"/>
      <c r="E439" s="202"/>
      <c r="F439" s="203"/>
      <c r="G439" s="180"/>
      <c r="H439" s="208"/>
      <c r="I439" s="209"/>
      <c r="J439" s="103"/>
      <c r="K439" s="104" t="str">
        <f>IF(tab_MP[[#This Row],[prf_mp_janein]]="ja",tab_MP[[#This Row],[mp_zuw]],IF(tab_MP[[#This Row],[prf_mp_janein]]="nein",0,IF(tab_MP[[#This Row],[prf_mp_janein]]="teilweise",-1,"")))</f>
        <v/>
      </c>
      <c r="L439" s="110"/>
      <c r="M439" s="109" t="b">
        <f>AND(OR(tab_MP[[#This Row],[mp_zuw]]="",AND(tab_MP[[#This Row],[mp_zuw]]&lt;&gt;"",tab_MP[[#This Row],[prf_mp_janein]]&lt;&gt;"")),tab_MP[[#This Row],[prf_mp_ges]]&lt;&gt;-1)</f>
        <v>1</v>
      </c>
      <c r="N439" s="170" t="str">
        <f>IFERROR(VLOOKUP(tab_MP[[#This Row],[mp_gegenstand]],tab_GEGENSTAND[],4,FALSE),"")</f>
        <v/>
      </c>
      <c r="O439" s="171" t="str">
        <f>IF(tab_MP[[#This Row],[ID_geg]]=1,"tab_System[Kategorie]",IF(tab_MP[[#This Row],[ID_geg]]=2,"tab_Werkzeug[Kategorie]",IF(tab_MP[[#This Row],[ID_geg]]=3,"tab_Dienst[Kategorie]",IF(tab_MP[[#This Row],[ID_geg]]=4,"tab_WuP[Kategorie]",""))))</f>
        <v/>
      </c>
      <c r="P43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39" s="171" t="str">
        <f>IF(AND(tab_MP[[#This Row],[ID_geg]]=1,tab_MP[[#This Row],[ID_kat]]=1),"tab_Serverkomponenten[Subkategorie]",IF(AND(tab_MP[[#This Row],[ID_geg]]=1,tab_MP[[#This Row],[ID_kat]]=4),"tab_Projektraum[Subkategorie]",""))</f>
        <v/>
      </c>
      <c r="R439" s="171" t="str">
        <f>IFERROR(IF(AND(tab_MP[[#This Row],[ID_geg]]=1,tab_MP[[#This Row],[ID_kat]]=1),VLOOKUP(tab_MP[[#This Row],[mp_subkategorie]],tab_Serverkomponenten[],2,FALSE),IF(AND(tab_MP[[#This Row],[ID_geg]]=1,tab_MP[[#This Row],[ID_kat]]=4),VLOOKUP(tab_MP[[#This Row],[mp_subkategorie]],tab_Projektraum[],2,FALSE),"")),0)</f>
        <v/>
      </c>
      <c r="S439" s="158" t="str">
        <f>IFERROR(VLOOKUP(tab_MP[[#This Row],[mp_ort]],tab_ORT[],2,FALSE),"")</f>
        <v/>
      </c>
      <c r="T439" s="158">
        <f>COUNTIFS($S$3:$S439,$S439,$S$3:$S439,"&gt;0")</f>
        <v>0</v>
      </c>
      <c r="U439" s="159">
        <f>COUNTIFS(tab_MP[ID_ort],tab_MP[[#This Row],[ID_ort]],tab_MP[ID_ort],"&gt;0")</f>
        <v>0</v>
      </c>
    </row>
    <row r="440" spans="1:21" ht="64.2" hidden="1" customHeight="1" x14ac:dyDescent="0.3">
      <c r="A440" s="90">
        <f t="shared" si="7"/>
        <v>438</v>
      </c>
      <c r="B440" s="201"/>
      <c r="C440" s="202"/>
      <c r="D440" s="202"/>
      <c r="E440" s="202"/>
      <c r="F440" s="203"/>
      <c r="G440" s="180"/>
      <c r="H440" s="208"/>
      <c r="I440" s="209"/>
      <c r="J440" s="106"/>
      <c r="K440" s="107" t="str">
        <f>IF(tab_MP[[#This Row],[prf_mp_janein]]="ja",tab_MP[[#This Row],[mp_zuw]],IF(tab_MP[[#This Row],[prf_mp_janein]]="nein",0,IF(tab_MP[[#This Row],[prf_mp_janein]]="teilweise",-1,"")))</f>
        <v/>
      </c>
      <c r="L440" s="110"/>
      <c r="M440" s="108" t="b">
        <f>AND(OR(tab_MP[[#This Row],[mp_zuw]]="",AND(tab_MP[[#This Row],[mp_zuw]]&lt;&gt;"",tab_MP[[#This Row],[prf_mp_janein]]&lt;&gt;"")),tab_MP[[#This Row],[prf_mp_ges]]&lt;&gt;-1)</f>
        <v>1</v>
      </c>
      <c r="N440" s="170" t="str">
        <f>IFERROR(VLOOKUP(tab_MP[[#This Row],[mp_gegenstand]],tab_GEGENSTAND[],4,FALSE),"")</f>
        <v/>
      </c>
      <c r="O440" s="171" t="str">
        <f>IF(tab_MP[[#This Row],[ID_geg]]=1,"tab_System[Kategorie]",IF(tab_MP[[#This Row],[ID_geg]]=2,"tab_Werkzeug[Kategorie]",IF(tab_MP[[#This Row],[ID_geg]]=3,"tab_Dienst[Kategorie]",IF(tab_MP[[#This Row],[ID_geg]]=4,"tab_WuP[Kategorie]",""))))</f>
        <v/>
      </c>
      <c r="P44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0" s="171" t="str">
        <f>IF(AND(tab_MP[[#This Row],[ID_geg]]=1,tab_MP[[#This Row],[ID_kat]]=1),"tab_Serverkomponenten[Subkategorie]",IF(AND(tab_MP[[#This Row],[ID_geg]]=1,tab_MP[[#This Row],[ID_kat]]=4),"tab_Projektraum[Subkategorie]",""))</f>
        <v/>
      </c>
      <c r="R440" s="171" t="str">
        <f>IFERROR(IF(AND(tab_MP[[#This Row],[ID_geg]]=1,tab_MP[[#This Row],[ID_kat]]=1),VLOOKUP(tab_MP[[#This Row],[mp_subkategorie]],tab_Serverkomponenten[],2,FALSE),IF(AND(tab_MP[[#This Row],[ID_geg]]=1,tab_MP[[#This Row],[ID_kat]]=4),VLOOKUP(tab_MP[[#This Row],[mp_subkategorie]],tab_Projektraum[],2,FALSE),"")),0)</f>
        <v/>
      </c>
      <c r="S440" s="158" t="str">
        <f>IFERROR(VLOOKUP(tab_MP[[#This Row],[mp_ort]],tab_ORT[],2,FALSE),"")</f>
        <v/>
      </c>
      <c r="T440" s="158">
        <f>COUNTIFS($S$3:$S440,$S440,$S$3:$S440,"&gt;0")</f>
        <v>0</v>
      </c>
      <c r="U440" s="159">
        <f>COUNTIFS(tab_MP[ID_ort],tab_MP[[#This Row],[ID_ort]],tab_MP[ID_ort],"&gt;0")</f>
        <v>0</v>
      </c>
    </row>
    <row r="441" spans="1:21" ht="64.2" hidden="1" customHeight="1" x14ac:dyDescent="0.3">
      <c r="A441" s="90">
        <f t="shared" si="7"/>
        <v>439</v>
      </c>
      <c r="B441" s="201"/>
      <c r="C441" s="202"/>
      <c r="D441" s="202"/>
      <c r="E441" s="202"/>
      <c r="F441" s="203"/>
      <c r="G441" s="180"/>
      <c r="H441" s="208"/>
      <c r="I441" s="209"/>
      <c r="J441" s="103"/>
      <c r="K441" s="104" t="str">
        <f>IF(tab_MP[[#This Row],[prf_mp_janein]]="ja",tab_MP[[#This Row],[mp_zuw]],IF(tab_MP[[#This Row],[prf_mp_janein]]="nein",0,IF(tab_MP[[#This Row],[prf_mp_janein]]="teilweise",-1,"")))</f>
        <v/>
      </c>
      <c r="L441" s="110"/>
      <c r="M441" s="109" t="b">
        <f>AND(OR(tab_MP[[#This Row],[mp_zuw]]="",AND(tab_MP[[#This Row],[mp_zuw]]&lt;&gt;"",tab_MP[[#This Row],[prf_mp_janein]]&lt;&gt;"")),tab_MP[[#This Row],[prf_mp_ges]]&lt;&gt;-1)</f>
        <v>1</v>
      </c>
      <c r="N441" s="170" t="str">
        <f>IFERROR(VLOOKUP(tab_MP[[#This Row],[mp_gegenstand]],tab_GEGENSTAND[],4,FALSE),"")</f>
        <v/>
      </c>
      <c r="O441" s="171" t="str">
        <f>IF(tab_MP[[#This Row],[ID_geg]]=1,"tab_System[Kategorie]",IF(tab_MP[[#This Row],[ID_geg]]=2,"tab_Werkzeug[Kategorie]",IF(tab_MP[[#This Row],[ID_geg]]=3,"tab_Dienst[Kategorie]",IF(tab_MP[[#This Row],[ID_geg]]=4,"tab_WuP[Kategorie]",""))))</f>
        <v/>
      </c>
      <c r="P44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1" s="171" t="str">
        <f>IF(AND(tab_MP[[#This Row],[ID_geg]]=1,tab_MP[[#This Row],[ID_kat]]=1),"tab_Serverkomponenten[Subkategorie]",IF(AND(tab_MP[[#This Row],[ID_geg]]=1,tab_MP[[#This Row],[ID_kat]]=4),"tab_Projektraum[Subkategorie]",""))</f>
        <v/>
      </c>
      <c r="R441" s="171" t="str">
        <f>IFERROR(IF(AND(tab_MP[[#This Row],[ID_geg]]=1,tab_MP[[#This Row],[ID_kat]]=1),VLOOKUP(tab_MP[[#This Row],[mp_subkategorie]],tab_Serverkomponenten[],2,FALSE),IF(AND(tab_MP[[#This Row],[ID_geg]]=1,tab_MP[[#This Row],[ID_kat]]=4),VLOOKUP(tab_MP[[#This Row],[mp_subkategorie]],tab_Projektraum[],2,FALSE),"")),0)</f>
        <v/>
      </c>
      <c r="S441" s="158" t="str">
        <f>IFERROR(VLOOKUP(tab_MP[[#This Row],[mp_ort]],tab_ORT[],2,FALSE),"")</f>
        <v/>
      </c>
      <c r="T441" s="158">
        <f>COUNTIFS($S$3:$S441,$S441,$S$3:$S441,"&gt;0")</f>
        <v>0</v>
      </c>
      <c r="U441" s="159">
        <f>COUNTIFS(tab_MP[ID_ort],tab_MP[[#This Row],[ID_ort]],tab_MP[ID_ort],"&gt;0")</f>
        <v>0</v>
      </c>
    </row>
    <row r="442" spans="1:21" ht="64.2" hidden="1" customHeight="1" x14ac:dyDescent="0.3">
      <c r="A442" s="90">
        <f t="shared" si="7"/>
        <v>440</v>
      </c>
      <c r="B442" s="201"/>
      <c r="C442" s="202"/>
      <c r="D442" s="202"/>
      <c r="E442" s="202"/>
      <c r="F442" s="203"/>
      <c r="G442" s="180"/>
      <c r="H442" s="208"/>
      <c r="I442" s="209"/>
      <c r="J442" s="106"/>
      <c r="K442" s="107" t="str">
        <f>IF(tab_MP[[#This Row],[prf_mp_janein]]="ja",tab_MP[[#This Row],[mp_zuw]],IF(tab_MP[[#This Row],[prf_mp_janein]]="nein",0,IF(tab_MP[[#This Row],[prf_mp_janein]]="teilweise",-1,"")))</f>
        <v/>
      </c>
      <c r="L442" s="110"/>
      <c r="M442" s="108" t="b">
        <f>AND(OR(tab_MP[[#This Row],[mp_zuw]]="",AND(tab_MP[[#This Row],[mp_zuw]]&lt;&gt;"",tab_MP[[#This Row],[prf_mp_janein]]&lt;&gt;"")),tab_MP[[#This Row],[prf_mp_ges]]&lt;&gt;-1)</f>
        <v>1</v>
      </c>
      <c r="N442" s="170" t="str">
        <f>IFERROR(VLOOKUP(tab_MP[[#This Row],[mp_gegenstand]],tab_GEGENSTAND[],4,FALSE),"")</f>
        <v/>
      </c>
      <c r="O442" s="171" t="str">
        <f>IF(tab_MP[[#This Row],[ID_geg]]=1,"tab_System[Kategorie]",IF(tab_MP[[#This Row],[ID_geg]]=2,"tab_Werkzeug[Kategorie]",IF(tab_MP[[#This Row],[ID_geg]]=3,"tab_Dienst[Kategorie]",IF(tab_MP[[#This Row],[ID_geg]]=4,"tab_WuP[Kategorie]",""))))</f>
        <v/>
      </c>
      <c r="P44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2" s="171" t="str">
        <f>IF(AND(tab_MP[[#This Row],[ID_geg]]=1,tab_MP[[#This Row],[ID_kat]]=1),"tab_Serverkomponenten[Subkategorie]",IF(AND(tab_MP[[#This Row],[ID_geg]]=1,tab_MP[[#This Row],[ID_kat]]=4),"tab_Projektraum[Subkategorie]",""))</f>
        <v/>
      </c>
      <c r="R442" s="171" t="str">
        <f>IFERROR(IF(AND(tab_MP[[#This Row],[ID_geg]]=1,tab_MP[[#This Row],[ID_kat]]=1),VLOOKUP(tab_MP[[#This Row],[mp_subkategorie]],tab_Serverkomponenten[],2,FALSE),IF(AND(tab_MP[[#This Row],[ID_geg]]=1,tab_MP[[#This Row],[ID_kat]]=4),VLOOKUP(tab_MP[[#This Row],[mp_subkategorie]],tab_Projektraum[],2,FALSE),"")),0)</f>
        <v/>
      </c>
      <c r="S442" s="158" t="str">
        <f>IFERROR(VLOOKUP(tab_MP[[#This Row],[mp_ort]],tab_ORT[],2,FALSE),"")</f>
        <v/>
      </c>
      <c r="T442" s="158">
        <f>COUNTIFS($S$3:$S442,$S442,$S$3:$S442,"&gt;0")</f>
        <v>0</v>
      </c>
      <c r="U442" s="159">
        <f>COUNTIFS(tab_MP[ID_ort],tab_MP[[#This Row],[ID_ort]],tab_MP[ID_ort],"&gt;0")</f>
        <v>0</v>
      </c>
    </row>
    <row r="443" spans="1:21" ht="64.2" hidden="1" customHeight="1" x14ac:dyDescent="0.3">
      <c r="A443" s="90">
        <f t="shared" si="7"/>
        <v>441</v>
      </c>
      <c r="B443" s="201"/>
      <c r="C443" s="202"/>
      <c r="D443" s="202"/>
      <c r="E443" s="202"/>
      <c r="F443" s="203"/>
      <c r="G443" s="180"/>
      <c r="H443" s="208"/>
      <c r="I443" s="209"/>
      <c r="J443" s="103"/>
      <c r="K443" s="104" t="str">
        <f>IF(tab_MP[[#This Row],[prf_mp_janein]]="ja",tab_MP[[#This Row],[mp_zuw]],IF(tab_MP[[#This Row],[prf_mp_janein]]="nein",0,IF(tab_MP[[#This Row],[prf_mp_janein]]="teilweise",-1,"")))</f>
        <v/>
      </c>
      <c r="L443" s="110"/>
      <c r="M443" s="109" t="b">
        <f>AND(OR(tab_MP[[#This Row],[mp_zuw]]="",AND(tab_MP[[#This Row],[mp_zuw]]&lt;&gt;"",tab_MP[[#This Row],[prf_mp_janein]]&lt;&gt;"")),tab_MP[[#This Row],[prf_mp_ges]]&lt;&gt;-1)</f>
        <v>1</v>
      </c>
      <c r="N443" s="170" t="str">
        <f>IFERROR(VLOOKUP(tab_MP[[#This Row],[mp_gegenstand]],tab_GEGENSTAND[],4,FALSE),"")</f>
        <v/>
      </c>
      <c r="O443" s="171" t="str">
        <f>IF(tab_MP[[#This Row],[ID_geg]]=1,"tab_System[Kategorie]",IF(tab_MP[[#This Row],[ID_geg]]=2,"tab_Werkzeug[Kategorie]",IF(tab_MP[[#This Row],[ID_geg]]=3,"tab_Dienst[Kategorie]",IF(tab_MP[[#This Row],[ID_geg]]=4,"tab_WuP[Kategorie]",""))))</f>
        <v/>
      </c>
      <c r="P44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3" s="171" t="str">
        <f>IF(AND(tab_MP[[#This Row],[ID_geg]]=1,tab_MP[[#This Row],[ID_kat]]=1),"tab_Serverkomponenten[Subkategorie]",IF(AND(tab_MP[[#This Row],[ID_geg]]=1,tab_MP[[#This Row],[ID_kat]]=4),"tab_Projektraum[Subkategorie]",""))</f>
        <v/>
      </c>
      <c r="R443" s="171" t="str">
        <f>IFERROR(IF(AND(tab_MP[[#This Row],[ID_geg]]=1,tab_MP[[#This Row],[ID_kat]]=1),VLOOKUP(tab_MP[[#This Row],[mp_subkategorie]],tab_Serverkomponenten[],2,FALSE),IF(AND(tab_MP[[#This Row],[ID_geg]]=1,tab_MP[[#This Row],[ID_kat]]=4),VLOOKUP(tab_MP[[#This Row],[mp_subkategorie]],tab_Projektraum[],2,FALSE),"")),0)</f>
        <v/>
      </c>
      <c r="S443" s="158" t="str">
        <f>IFERROR(VLOOKUP(tab_MP[[#This Row],[mp_ort]],tab_ORT[],2,FALSE),"")</f>
        <v/>
      </c>
      <c r="T443" s="158">
        <f>COUNTIFS($S$3:$S443,$S443,$S$3:$S443,"&gt;0")</f>
        <v>0</v>
      </c>
      <c r="U443" s="159">
        <f>COUNTIFS(tab_MP[ID_ort],tab_MP[[#This Row],[ID_ort]],tab_MP[ID_ort],"&gt;0")</f>
        <v>0</v>
      </c>
    </row>
    <row r="444" spans="1:21" ht="64.2" hidden="1" customHeight="1" x14ac:dyDescent="0.3">
      <c r="A444" s="90">
        <f t="shared" si="7"/>
        <v>442</v>
      </c>
      <c r="B444" s="201"/>
      <c r="C444" s="202"/>
      <c r="D444" s="202"/>
      <c r="E444" s="202"/>
      <c r="F444" s="203"/>
      <c r="G444" s="180"/>
      <c r="H444" s="208"/>
      <c r="I444" s="209"/>
      <c r="J444" s="106"/>
      <c r="K444" s="107" t="str">
        <f>IF(tab_MP[[#This Row],[prf_mp_janein]]="ja",tab_MP[[#This Row],[mp_zuw]],IF(tab_MP[[#This Row],[prf_mp_janein]]="nein",0,IF(tab_MP[[#This Row],[prf_mp_janein]]="teilweise",-1,"")))</f>
        <v/>
      </c>
      <c r="L444" s="110"/>
      <c r="M444" s="108" t="b">
        <f>AND(OR(tab_MP[[#This Row],[mp_zuw]]="",AND(tab_MP[[#This Row],[mp_zuw]]&lt;&gt;"",tab_MP[[#This Row],[prf_mp_janein]]&lt;&gt;"")),tab_MP[[#This Row],[prf_mp_ges]]&lt;&gt;-1)</f>
        <v>1</v>
      </c>
      <c r="N444" s="170" t="str">
        <f>IFERROR(VLOOKUP(tab_MP[[#This Row],[mp_gegenstand]],tab_GEGENSTAND[],4,FALSE),"")</f>
        <v/>
      </c>
      <c r="O444" s="171" t="str">
        <f>IF(tab_MP[[#This Row],[ID_geg]]=1,"tab_System[Kategorie]",IF(tab_MP[[#This Row],[ID_geg]]=2,"tab_Werkzeug[Kategorie]",IF(tab_MP[[#This Row],[ID_geg]]=3,"tab_Dienst[Kategorie]",IF(tab_MP[[#This Row],[ID_geg]]=4,"tab_WuP[Kategorie]",""))))</f>
        <v/>
      </c>
      <c r="P44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4" s="171" t="str">
        <f>IF(AND(tab_MP[[#This Row],[ID_geg]]=1,tab_MP[[#This Row],[ID_kat]]=1),"tab_Serverkomponenten[Subkategorie]",IF(AND(tab_MP[[#This Row],[ID_geg]]=1,tab_MP[[#This Row],[ID_kat]]=4),"tab_Projektraum[Subkategorie]",""))</f>
        <v/>
      </c>
      <c r="R444" s="171" t="str">
        <f>IFERROR(IF(AND(tab_MP[[#This Row],[ID_geg]]=1,tab_MP[[#This Row],[ID_kat]]=1),VLOOKUP(tab_MP[[#This Row],[mp_subkategorie]],tab_Serverkomponenten[],2,FALSE),IF(AND(tab_MP[[#This Row],[ID_geg]]=1,tab_MP[[#This Row],[ID_kat]]=4),VLOOKUP(tab_MP[[#This Row],[mp_subkategorie]],tab_Projektraum[],2,FALSE),"")),0)</f>
        <v/>
      </c>
      <c r="S444" s="158" t="str">
        <f>IFERROR(VLOOKUP(tab_MP[[#This Row],[mp_ort]],tab_ORT[],2,FALSE),"")</f>
        <v/>
      </c>
      <c r="T444" s="158">
        <f>COUNTIFS($S$3:$S444,$S444,$S$3:$S444,"&gt;0")</f>
        <v>0</v>
      </c>
      <c r="U444" s="159">
        <f>COUNTIFS(tab_MP[ID_ort],tab_MP[[#This Row],[ID_ort]],tab_MP[ID_ort],"&gt;0")</f>
        <v>0</v>
      </c>
    </row>
    <row r="445" spans="1:21" ht="64.2" hidden="1" customHeight="1" x14ac:dyDescent="0.3">
      <c r="A445" s="90">
        <f t="shared" si="7"/>
        <v>443</v>
      </c>
      <c r="B445" s="201"/>
      <c r="C445" s="202"/>
      <c r="D445" s="202"/>
      <c r="E445" s="202"/>
      <c r="F445" s="203"/>
      <c r="G445" s="180"/>
      <c r="H445" s="208"/>
      <c r="I445" s="209"/>
      <c r="J445" s="103"/>
      <c r="K445" s="104" t="str">
        <f>IF(tab_MP[[#This Row],[prf_mp_janein]]="ja",tab_MP[[#This Row],[mp_zuw]],IF(tab_MP[[#This Row],[prf_mp_janein]]="nein",0,IF(tab_MP[[#This Row],[prf_mp_janein]]="teilweise",-1,"")))</f>
        <v/>
      </c>
      <c r="L445" s="110"/>
      <c r="M445" s="109" t="b">
        <f>AND(OR(tab_MP[[#This Row],[mp_zuw]]="",AND(tab_MP[[#This Row],[mp_zuw]]&lt;&gt;"",tab_MP[[#This Row],[prf_mp_janein]]&lt;&gt;"")),tab_MP[[#This Row],[prf_mp_ges]]&lt;&gt;-1)</f>
        <v>1</v>
      </c>
      <c r="N445" s="170" t="str">
        <f>IFERROR(VLOOKUP(tab_MP[[#This Row],[mp_gegenstand]],tab_GEGENSTAND[],4,FALSE),"")</f>
        <v/>
      </c>
      <c r="O445" s="171" t="str">
        <f>IF(tab_MP[[#This Row],[ID_geg]]=1,"tab_System[Kategorie]",IF(tab_MP[[#This Row],[ID_geg]]=2,"tab_Werkzeug[Kategorie]",IF(tab_MP[[#This Row],[ID_geg]]=3,"tab_Dienst[Kategorie]",IF(tab_MP[[#This Row],[ID_geg]]=4,"tab_WuP[Kategorie]",""))))</f>
        <v/>
      </c>
      <c r="P44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5" s="171" t="str">
        <f>IF(AND(tab_MP[[#This Row],[ID_geg]]=1,tab_MP[[#This Row],[ID_kat]]=1),"tab_Serverkomponenten[Subkategorie]",IF(AND(tab_MP[[#This Row],[ID_geg]]=1,tab_MP[[#This Row],[ID_kat]]=4),"tab_Projektraum[Subkategorie]",""))</f>
        <v/>
      </c>
      <c r="R445" s="171" t="str">
        <f>IFERROR(IF(AND(tab_MP[[#This Row],[ID_geg]]=1,tab_MP[[#This Row],[ID_kat]]=1),VLOOKUP(tab_MP[[#This Row],[mp_subkategorie]],tab_Serverkomponenten[],2,FALSE),IF(AND(tab_MP[[#This Row],[ID_geg]]=1,tab_MP[[#This Row],[ID_kat]]=4),VLOOKUP(tab_MP[[#This Row],[mp_subkategorie]],tab_Projektraum[],2,FALSE),"")),0)</f>
        <v/>
      </c>
      <c r="S445" s="158" t="str">
        <f>IFERROR(VLOOKUP(tab_MP[[#This Row],[mp_ort]],tab_ORT[],2,FALSE),"")</f>
        <v/>
      </c>
      <c r="T445" s="158">
        <f>COUNTIFS($S$3:$S445,$S445,$S$3:$S445,"&gt;0")</f>
        <v>0</v>
      </c>
      <c r="U445" s="159">
        <f>COUNTIFS(tab_MP[ID_ort],tab_MP[[#This Row],[ID_ort]],tab_MP[ID_ort],"&gt;0")</f>
        <v>0</v>
      </c>
    </row>
    <row r="446" spans="1:21" ht="64.2" hidden="1" customHeight="1" x14ac:dyDescent="0.3">
      <c r="A446" s="90">
        <f t="shared" si="7"/>
        <v>444</v>
      </c>
      <c r="B446" s="201"/>
      <c r="C446" s="202"/>
      <c r="D446" s="202"/>
      <c r="E446" s="202"/>
      <c r="F446" s="203"/>
      <c r="G446" s="180"/>
      <c r="H446" s="208"/>
      <c r="I446" s="209"/>
      <c r="J446" s="106"/>
      <c r="K446" s="107" t="str">
        <f>IF(tab_MP[[#This Row],[prf_mp_janein]]="ja",tab_MP[[#This Row],[mp_zuw]],IF(tab_MP[[#This Row],[prf_mp_janein]]="nein",0,IF(tab_MP[[#This Row],[prf_mp_janein]]="teilweise",-1,"")))</f>
        <v/>
      </c>
      <c r="L446" s="110"/>
      <c r="M446" s="108" t="b">
        <f>AND(OR(tab_MP[[#This Row],[mp_zuw]]="",AND(tab_MP[[#This Row],[mp_zuw]]&lt;&gt;"",tab_MP[[#This Row],[prf_mp_janein]]&lt;&gt;"")),tab_MP[[#This Row],[prf_mp_ges]]&lt;&gt;-1)</f>
        <v>1</v>
      </c>
      <c r="N446" s="170" t="str">
        <f>IFERROR(VLOOKUP(tab_MP[[#This Row],[mp_gegenstand]],tab_GEGENSTAND[],4,FALSE),"")</f>
        <v/>
      </c>
      <c r="O446" s="171" t="str">
        <f>IF(tab_MP[[#This Row],[ID_geg]]=1,"tab_System[Kategorie]",IF(tab_MP[[#This Row],[ID_geg]]=2,"tab_Werkzeug[Kategorie]",IF(tab_MP[[#This Row],[ID_geg]]=3,"tab_Dienst[Kategorie]",IF(tab_MP[[#This Row],[ID_geg]]=4,"tab_WuP[Kategorie]",""))))</f>
        <v/>
      </c>
      <c r="P44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6" s="171" t="str">
        <f>IF(AND(tab_MP[[#This Row],[ID_geg]]=1,tab_MP[[#This Row],[ID_kat]]=1),"tab_Serverkomponenten[Subkategorie]",IF(AND(tab_MP[[#This Row],[ID_geg]]=1,tab_MP[[#This Row],[ID_kat]]=4),"tab_Projektraum[Subkategorie]",""))</f>
        <v/>
      </c>
      <c r="R446" s="171" t="str">
        <f>IFERROR(IF(AND(tab_MP[[#This Row],[ID_geg]]=1,tab_MP[[#This Row],[ID_kat]]=1),VLOOKUP(tab_MP[[#This Row],[mp_subkategorie]],tab_Serverkomponenten[],2,FALSE),IF(AND(tab_MP[[#This Row],[ID_geg]]=1,tab_MP[[#This Row],[ID_kat]]=4),VLOOKUP(tab_MP[[#This Row],[mp_subkategorie]],tab_Projektraum[],2,FALSE),"")),0)</f>
        <v/>
      </c>
      <c r="S446" s="158" t="str">
        <f>IFERROR(VLOOKUP(tab_MP[[#This Row],[mp_ort]],tab_ORT[],2,FALSE),"")</f>
        <v/>
      </c>
      <c r="T446" s="158">
        <f>COUNTIFS($S$3:$S446,$S446,$S$3:$S446,"&gt;0")</f>
        <v>0</v>
      </c>
      <c r="U446" s="159">
        <f>COUNTIFS(tab_MP[ID_ort],tab_MP[[#This Row],[ID_ort]],tab_MP[ID_ort],"&gt;0")</f>
        <v>0</v>
      </c>
    </row>
    <row r="447" spans="1:21" ht="64.2" hidden="1" customHeight="1" x14ac:dyDescent="0.3">
      <c r="A447" s="90">
        <f t="shared" si="7"/>
        <v>445</v>
      </c>
      <c r="B447" s="201"/>
      <c r="C447" s="202"/>
      <c r="D447" s="202"/>
      <c r="E447" s="202"/>
      <c r="F447" s="203"/>
      <c r="G447" s="180"/>
      <c r="H447" s="208"/>
      <c r="I447" s="209"/>
      <c r="J447" s="103"/>
      <c r="K447" s="104" t="str">
        <f>IF(tab_MP[[#This Row],[prf_mp_janein]]="ja",tab_MP[[#This Row],[mp_zuw]],IF(tab_MP[[#This Row],[prf_mp_janein]]="nein",0,IF(tab_MP[[#This Row],[prf_mp_janein]]="teilweise",-1,"")))</f>
        <v/>
      </c>
      <c r="L447" s="110"/>
      <c r="M447" s="109" t="b">
        <f>AND(OR(tab_MP[[#This Row],[mp_zuw]]="",AND(tab_MP[[#This Row],[mp_zuw]]&lt;&gt;"",tab_MP[[#This Row],[prf_mp_janein]]&lt;&gt;"")),tab_MP[[#This Row],[prf_mp_ges]]&lt;&gt;-1)</f>
        <v>1</v>
      </c>
      <c r="N447" s="170" t="str">
        <f>IFERROR(VLOOKUP(tab_MP[[#This Row],[mp_gegenstand]],tab_GEGENSTAND[],4,FALSE),"")</f>
        <v/>
      </c>
      <c r="O447" s="171" t="str">
        <f>IF(tab_MP[[#This Row],[ID_geg]]=1,"tab_System[Kategorie]",IF(tab_MP[[#This Row],[ID_geg]]=2,"tab_Werkzeug[Kategorie]",IF(tab_MP[[#This Row],[ID_geg]]=3,"tab_Dienst[Kategorie]",IF(tab_MP[[#This Row],[ID_geg]]=4,"tab_WuP[Kategorie]",""))))</f>
        <v/>
      </c>
      <c r="P44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7" s="171" t="str">
        <f>IF(AND(tab_MP[[#This Row],[ID_geg]]=1,tab_MP[[#This Row],[ID_kat]]=1),"tab_Serverkomponenten[Subkategorie]",IF(AND(tab_MP[[#This Row],[ID_geg]]=1,tab_MP[[#This Row],[ID_kat]]=4),"tab_Projektraum[Subkategorie]",""))</f>
        <v/>
      </c>
      <c r="R447" s="171" t="str">
        <f>IFERROR(IF(AND(tab_MP[[#This Row],[ID_geg]]=1,tab_MP[[#This Row],[ID_kat]]=1),VLOOKUP(tab_MP[[#This Row],[mp_subkategorie]],tab_Serverkomponenten[],2,FALSE),IF(AND(tab_MP[[#This Row],[ID_geg]]=1,tab_MP[[#This Row],[ID_kat]]=4),VLOOKUP(tab_MP[[#This Row],[mp_subkategorie]],tab_Projektraum[],2,FALSE),"")),0)</f>
        <v/>
      </c>
      <c r="S447" s="158" t="str">
        <f>IFERROR(VLOOKUP(tab_MP[[#This Row],[mp_ort]],tab_ORT[],2,FALSE),"")</f>
        <v/>
      </c>
      <c r="T447" s="158">
        <f>COUNTIFS($S$3:$S447,$S447,$S$3:$S447,"&gt;0")</f>
        <v>0</v>
      </c>
      <c r="U447" s="159">
        <f>COUNTIFS(tab_MP[ID_ort],tab_MP[[#This Row],[ID_ort]],tab_MP[ID_ort],"&gt;0")</f>
        <v>0</v>
      </c>
    </row>
    <row r="448" spans="1:21" ht="64.2" hidden="1" customHeight="1" x14ac:dyDescent="0.3">
      <c r="A448" s="90">
        <f t="shared" si="7"/>
        <v>446</v>
      </c>
      <c r="B448" s="201"/>
      <c r="C448" s="202"/>
      <c r="D448" s="202"/>
      <c r="E448" s="202"/>
      <c r="F448" s="203"/>
      <c r="G448" s="180"/>
      <c r="H448" s="208"/>
      <c r="I448" s="209"/>
      <c r="J448" s="106"/>
      <c r="K448" s="107" t="str">
        <f>IF(tab_MP[[#This Row],[prf_mp_janein]]="ja",tab_MP[[#This Row],[mp_zuw]],IF(tab_MP[[#This Row],[prf_mp_janein]]="nein",0,IF(tab_MP[[#This Row],[prf_mp_janein]]="teilweise",-1,"")))</f>
        <v/>
      </c>
      <c r="L448" s="110"/>
      <c r="M448" s="108" t="b">
        <f>AND(OR(tab_MP[[#This Row],[mp_zuw]]="",AND(tab_MP[[#This Row],[mp_zuw]]&lt;&gt;"",tab_MP[[#This Row],[prf_mp_janein]]&lt;&gt;"")),tab_MP[[#This Row],[prf_mp_ges]]&lt;&gt;-1)</f>
        <v>1</v>
      </c>
      <c r="N448" s="170" t="str">
        <f>IFERROR(VLOOKUP(tab_MP[[#This Row],[mp_gegenstand]],tab_GEGENSTAND[],4,FALSE),"")</f>
        <v/>
      </c>
      <c r="O448" s="171" t="str">
        <f>IF(tab_MP[[#This Row],[ID_geg]]=1,"tab_System[Kategorie]",IF(tab_MP[[#This Row],[ID_geg]]=2,"tab_Werkzeug[Kategorie]",IF(tab_MP[[#This Row],[ID_geg]]=3,"tab_Dienst[Kategorie]",IF(tab_MP[[#This Row],[ID_geg]]=4,"tab_WuP[Kategorie]",""))))</f>
        <v/>
      </c>
      <c r="P44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8" s="171" t="str">
        <f>IF(AND(tab_MP[[#This Row],[ID_geg]]=1,tab_MP[[#This Row],[ID_kat]]=1),"tab_Serverkomponenten[Subkategorie]",IF(AND(tab_MP[[#This Row],[ID_geg]]=1,tab_MP[[#This Row],[ID_kat]]=4),"tab_Projektraum[Subkategorie]",""))</f>
        <v/>
      </c>
      <c r="R448" s="171" t="str">
        <f>IFERROR(IF(AND(tab_MP[[#This Row],[ID_geg]]=1,tab_MP[[#This Row],[ID_kat]]=1),VLOOKUP(tab_MP[[#This Row],[mp_subkategorie]],tab_Serverkomponenten[],2,FALSE),IF(AND(tab_MP[[#This Row],[ID_geg]]=1,tab_MP[[#This Row],[ID_kat]]=4),VLOOKUP(tab_MP[[#This Row],[mp_subkategorie]],tab_Projektraum[],2,FALSE),"")),0)</f>
        <v/>
      </c>
      <c r="S448" s="158" t="str">
        <f>IFERROR(VLOOKUP(tab_MP[[#This Row],[mp_ort]],tab_ORT[],2,FALSE),"")</f>
        <v/>
      </c>
      <c r="T448" s="158">
        <f>COUNTIFS($S$3:$S448,$S448,$S$3:$S448,"&gt;0")</f>
        <v>0</v>
      </c>
      <c r="U448" s="159">
        <f>COUNTIFS(tab_MP[ID_ort],tab_MP[[#This Row],[ID_ort]],tab_MP[ID_ort],"&gt;0")</f>
        <v>0</v>
      </c>
    </row>
    <row r="449" spans="1:21" ht="64.2" hidden="1" customHeight="1" x14ac:dyDescent="0.3">
      <c r="A449" s="90">
        <f t="shared" si="7"/>
        <v>447</v>
      </c>
      <c r="B449" s="201"/>
      <c r="C449" s="202"/>
      <c r="D449" s="202"/>
      <c r="E449" s="202"/>
      <c r="F449" s="203"/>
      <c r="G449" s="180"/>
      <c r="H449" s="208"/>
      <c r="I449" s="209"/>
      <c r="J449" s="103"/>
      <c r="K449" s="104" t="str">
        <f>IF(tab_MP[[#This Row],[prf_mp_janein]]="ja",tab_MP[[#This Row],[mp_zuw]],IF(tab_MP[[#This Row],[prf_mp_janein]]="nein",0,IF(tab_MP[[#This Row],[prf_mp_janein]]="teilweise",-1,"")))</f>
        <v/>
      </c>
      <c r="L449" s="110"/>
      <c r="M449" s="109" t="b">
        <f>AND(OR(tab_MP[[#This Row],[mp_zuw]]="",AND(tab_MP[[#This Row],[mp_zuw]]&lt;&gt;"",tab_MP[[#This Row],[prf_mp_janein]]&lt;&gt;"")),tab_MP[[#This Row],[prf_mp_ges]]&lt;&gt;-1)</f>
        <v>1</v>
      </c>
      <c r="N449" s="170" t="str">
        <f>IFERROR(VLOOKUP(tab_MP[[#This Row],[mp_gegenstand]],tab_GEGENSTAND[],4,FALSE),"")</f>
        <v/>
      </c>
      <c r="O449" s="171" t="str">
        <f>IF(tab_MP[[#This Row],[ID_geg]]=1,"tab_System[Kategorie]",IF(tab_MP[[#This Row],[ID_geg]]=2,"tab_Werkzeug[Kategorie]",IF(tab_MP[[#This Row],[ID_geg]]=3,"tab_Dienst[Kategorie]",IF(tab_MP[[#This Row],[ID_geg]]=4,"tab_WuP[Kategorie]",""))))</f>
        <v/>
      </c>
      <c r="P44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49" s="171" t="str">
        <f>IF(AND(tab_MP[[#This Row],[ID_geg]]=1,tab_MP[[#This Row],[ID_kat]]=1),"tab_Serverkomponenten[Subkategorie]",IF(AND(tab_MP[[#This Row],[ID_geg]]=1,tab_MP[[#This Row],[ID_kat]]=4),"tab_Projektraum[Subkategorie]",""))</f>
        <v/>
      </c>
      <c r="R449" s="171" t="str">
        <f>IFERROR(IF(AND(tab_MP[[#This Row],[ID_geg]]=1,tab_MP[[#This Row],[ID_kat]]=1),VLOOKUP(tab_MP[[#This Row],[mp_subkategorie]],tab_Serverkomponenten[],2,FALSE),IF(AND(tab_MP[[#This Row],[ID_geg]]=1,tab_MP[[#This Row],[ID_kat]]=4),VLOOKUP(tab_MP[[#This Row],[mp_subkategorie]],tab_Projektraum[],2,FALSE),"")),0)</f>
        <v/>
      </c>
      <c r="S449" s="158" t="str">
        <f>IFERROR(VLOOKUP(tab_MP[[#This Row],[mp_ort]],tab_ORT[],2,FALSE),"")</f>
        <v/>
      </c>
      <c r="T449" s="158">
        <f>COUNTIFS($S$3:$S449,$S449,$S$3:$S449,"&gt;0")</f>
        <v>0</v>
      </c>
      <c r="U449" s="159">
        <f>COUNTIFS(tab_MP[ID_ort],tab_MP[[#This Row],[ID_ort]],tab_MP[ID_ort],"&gt;0")</f>
        <v>0</v>
      </c>
    </row>
    <row r="450" spans="1:21" ht="64.2" hidden="1" customHeight="1" x14ac:dyDescent="0.3">
      <c r="A450" s="90">
        <f t="shared" si="7"/>
        <v>448</v>
      </c>
      <c r="B450" s="201"/>
      <c r="C450" s="202"/>
      <c r="D450" s="202"/>
      <c r="E450" s="202"/>
      <c r="F450" s="203"/>
      <c r="G450" s="180"/>
      <c r="H450" s="208"/>
      <c r="I450" s="209"/>
      <c r="J450" s="106"/>
      <c r="K450" s="107" t="str">
        <f>IF(tab_MP[[#This Row],[prf_mp_janein]]="ja",tab_MP[[#This Row],[mp_zuw]],IF(tab_MP[[#This Row],[prf_mp_janein]]="nein",0,IF(tab_MP[[#This Row],[prf_mp_janein]]="teilweise",-1,"")))</f>
        <v/>
      </c>
      <c r="L450" s="110"/>
      <c r="M450" s="108" t="b">
        <f>AND(OR(tab_MP[[#This Row],[mp_zuw]]="",AND(tab_MP[[#This Row],[mp_zuw]]&lt;&gt;"",tab_MP[[#This Row],[prf_mp_janein]]&lt;&gt;"")),tab_MP[[#This Row],[prf_mp_ges]]&lt;&gt;-1)</f>
        <v>1</v>
      </c>
      <c r="N450" s="170" t="str">
        <f>IFERROR(VLOOKUP(tab_MP[[#This Row],[mp_gegenstand]],tab_GEGENSTAND[],4,FALSE),"")</f>
        <v/>
      </c>
      <c r="O450" s="171" t="str">
        <f>IF(tab_MP[[#This Row],[ID_geg]]=1,"tab_System[Kategorie]",IF(tab_MP[[#This Row],[ID_geg]]=2,"tab_Werkzeug[Kategorie]",IF(tab_MP[[#This Row],[ID_geg]]=3,"tab_Dienst[Kategorie]",IF(tab_MP[[#This Row],[ID_geg]]=4,"tab_WuP[Kategorie]",""))))</f>
        <v/>
      </c>
      <c r="P45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0" s="171" t="str">
        <f>IF(AND(tab_MP[[#This Row],[ID_geg]]=1,tab_MP[[#This Row],[ID_kat]]=1),"tab_Serverkomponenten[Subkategorie]",IF(AND(tab_MP[[#This Row],[ID_geg]]=1,tab_MP[[#This Row],[ID_kat]]=4),"tab_Projektraum[Subkategorie]",""))</f>
        <v/>
      </c>
      <c r="R450" s="171" t="str">
        <f>IFERROR(IF(AND(tab_MP[[#This Row],[ID_geg]]=1,tab_MP[[#This Row],[ID_kat]]=1),VLOOKUP(tab_MP[[#This Row],[mp_subkategorie]],tab_Serverkomponenten[],2,FALSE),IF(AND(tab_MP[[#This Row],[ID_geg]]=1,tab_MP[[#This Row],[ID_kat]]=4),VLOOKUP(tab_MP[[#This Row],[mp_subkategorie]],tab_Projektraum[],2,FALSE),"")),0)</f>
        <v/>
      </c>
      <c r="S450" s="158" t="str">
        <f>IFERROR(VLOOKUP(tab_MP[[#This Row],[mp_ort]],tab_ORT[],2,FALSE),"")</f>
        <v/>
      </c>
      <c r="T450" s="158">
        <f>COUNTIFS($S$3:$S450,$S450,$S$3:$S450,"&gt;0")</f>
        <v>0</v>
      </c>
      <c r="U450" s="159">
        <f>COUNTIFS(tab_MP[ID_ort],tab_MP[[#This Row],[ID_ort]],tab_MP[ID_ort],"&gt;0")</f>
        <v>0</v>
      </c>
    </row>
    <row r="451" spans="1:21" ht="64.2" hidden="1" customHeight="1" x14ac:dyDescent="0.3">
      <c r="A451" s="90">
        <f t="shared" si="7"/>
        <v>449</v>
      </c>
      <c r="B451" s="201"/>
      <c r="C451" s="202"/>
      <c r="D451" s="202"/>
      <c r="E451" s="202"/>
      <c r="F451" s="203"/>
      <c r="G451" s="180"/>
      <c r="H451" s="208"/>
      <c r="I451" s="209"/>
      <c r="J451" s="103"/>
      <c r="K451" s="104" t="str">
        <f>IF(tab_MP[[#This Row],[prf_mp_janein]]="ja",tab_MP[[#This Row],[mp_zuw]],IF(tab_MP[[#This Row],[prf_mp_janein]]="nein",0,IF(tab_MP[[#This Row],[prf_mp_janein]]="teilweise",-1,"")))</f>
        <v/>
      </c>
      <c r="L451" s="110"/>
      <c r="M451" s="109" t="b">
        <f>AND(OR(tab_MP[[#This Row],[mp_zuw]]="",AND(tab_MP[[#This Row],[mp_zuw]]&lt;&gt;"",tab_MP[[#This Row],[prf_mp_janein]]&lt;&gt;"")),tab_MP[[#This Row],[prf_mp_ges]]&lt;&gt;-1)</f>
        <v>1</v>
      </c>
      <c r="N451" s="170" t="str">
        <f>IFERROR(VLOOKUP(tab_MP[[#This Row],[mp_gegenstand]],tab_GEGENSTAND[],4,FALSE),"")</f>
        <v/>
      </c>
      <c r="O451" s="171" t="str">
        <f>IF(tab_MP[[#This Row],[ID_geg]]=1,"tab_System[Kategorie]",IF(tab_MP[[#This Row],[ID_geg]]=2,"tab_Werkzeug[Kategorie]",IF(tab_MP[[#This Row],[ID_geg]]=3,"tab_Dienst[Kategorie]",IF(tab_MP[[#This Row],[ID_geg]]=4,"tab_WuP[Kategorie]",""))))</f>
        <v/>
      </c>
      <c r="P45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1" s="171" t="str">
        <f>IF(AND(tab_MP[[#This Row],[ID_geg]]=1,tab_MP[[#This Row],[ID_kat]]=1),"tab_Serverkomponenten[Subkategorie]",IF(AND(tab_MP[[#This Row],[ID_geg]]=1,tab_MP[[#This Row],[ID_kat]]=4),"tab_Projektraum[Subkategorie]",""))</f>
        <v/>
      </c>
      <c r="R451" s="171" t="str">
        <f>IFERROR(IF(AND(tab_MP[[#This Row],[ID_geg]]=1,tab_MP[[#This Row],[ID_kat]]=1),VLOOKUP(tab_MP[[#This Row],[mp_subkategorie]],tab_Serverkomponenten[],2,FALSE),IF(AND(tab_MP[[#This Row],[ID_geg]]=1,tab_MP[[#This Row],[ID_kat]]=4),VLOOKUP(tab_MP[[#This Row],[mp_subkategorie]],tab_Projektraum[],2,FALSE),"")),0)</f>
        <v/>
      </c>
      <c r="S451" s="158" t="str">
        <f>IFERROR(VLOOKUP(tab_MP[[#This Row],[mp_ort]],tab_ORT[],2,FALSE),"")</f>
        <v/>
      </c>
      <c r="T451" s="158">
        <f>COUNTIFS($S$3:$S451,$S451,$S$3:$S451,"&gt;0")</f>
        <v>0</v>
      </c>
      <c r="U451" s="159">
        <f>COUNTIFS(tab_MP[ID_ort],tab_MP[[#This Row],[ID_ort]],tab_MP[ID_ort],"&gt;0")</f>
        <v>0</v>
      </c>
    </row>
    <row r="452" spans="1:21" ht="64.2" hidden="1" customHeight="1" x14ac:dyDescent="0.3">
      <c r="A452" s="90">
        <f t="shared" si="7"/>
        <v>450</v>
      </c>
      <c r="B452" s="201"/>
      <c r="C452" s="202"/>
      <c r="D452" s="202"/>
      <c r="E452" s="202"/>
      <c r="F452" s="203"/>
      <c r="G452" s="180"/>
      <c r="H452" s="208"/>
      <c r="I452" s="209"/>
      <c r="J452" s="106"/>
      <c r="K452" s="107" t="str">
        <f>IF(tab_MP[[#This Row],[prf_mp_janein]]="ja",tab_MP[[#This Row],[mp_zuw]],IF(tab_MP[[#This Row],[prf_mp_janein]]="nein",0,IF(tab_MP[[#This Row],[prf_mp_janein]]="teilweise",-1,"")))</f>
        <v/>
      </c>
      <c r="L452" s="110"/>
      <c r="M452" s="108" t="b">
        <f>AND(OR(tab_MP[[#This Row],[mp_zuw]]="",AND(tab_MP[[#This Row],[mp_zuw]]&lt;&gt;"",tab_MP[[#This Row],[prf_mp_janein]]&lt;&gt;"")),tab_MP[[#This Row],[prf_mp_ges]]&lt;&gt;-1)</f>
        <v>1</v>
      </c>
      <c r="N452" s="170" t="str">
        <f>IFERROR(VLOOKUP(tab_MP[[#This Row],[mp_gegenstand]],tab_GEGENSTAND[],4,FALSE),"")</f>
        <v/>
      </c>
      <c r="O452" s="171" t="str">
        <f>IF(tab_MP[[#This Row],[ID_geg]]=1,"tab_System[Kategorie]",IF(tab_MP[[#This Row],[ID_geg]]=2,"tab_Werkzeug[Kategorie]",IF(tab_MP[[#This Row],[ID_geg]]=3,"tab_Dienst[Kategorie]",IF(tab_MP[[#This Row],[ID_geg]]=4,"tab_WuP[Kategorie]",""))))</f>
        <v/>
      </c>
      <c r="P45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2" s="171" t="str">
        <f>IF(AND(tab_MP[[#This Row],[ID_geg]]=1,tab_MP[[#This Row],[ID_kat]]=1),"tab_Serverkomponenten[Subkategorie]",IF(AND(tab_MP[[#This Row],[ID_geg]]=1,tab_MP[[#This Row],[ID_kat]]=4),"tab_Projektraum[Subkategorie]",""))</f>
        <v/>
      </c>
      <c r="R452" s="171" t="str">
        <f>IFERROR(IF(AND(tab_MP[[#This Row],[ID_geg]]=1,tab_MP[[#This Row],[ID_kat]]=1),VLOOKUP(tab_MP[[#This Row],[mp_subkategorie]],tab_Serverkomponenten[],2,FALSE),IF(AND(tab_MP[[#This Row],[ID_geg]]=1,tab_MP[[#This Row],[ID_kat]]=4),VLOOKUP(tab_MP[[#This Row],[mp_subkategorie]],tab_Projektraum[],2,FALSE),"")),0)</f>
        <v/>
      </c>
      <c r="S452" s="158" t="str">
        <f>IFERROR(VLOOKUP(tab_MP[[#This Row],[mp_ort]],tab_ORT[],2,FALSE),"")</f>
        <v/>
      </c>
      <c r="T452" s="158">
        <f>COUNTIFS($S$3:$S452,$S452,$S$3:$S452,"&gt;0")</f>
        <v>0</v>
      </c>
      <c r="U452" s="159">
        <f>COUNTIFS(tab_MP[ID_ort],tab_MP[[#This Row],[ID_ort]],tab_MP[ID_ort],"&gt;0")</f>
        <v>0</v>
      </c>
    </row>
    <row r="453" spans="1:21" ht="64.2" hidden="1" customHeight="1" x14ac:dyDescent="0.3">
      <c r="A453" s="90">
        <f t="shared" si="7"/>
        <v>451</v>
      </c>
      <c r="B453" s="201"/>
      <c r="C453" s="202"/>
      <c r="D453" s="202"/>
      <c r="E453" s="202"/>
      <c r="F453" s="203"/>
      <c r="G453" s="180"/>
      <c r="H453" s="208"/>
      <c r="I453" s="209"/>
      <c r="J453" s="103"/>
      <c r="K453" s="104" t="str">
        <f>IF(tab_MP[[#This Row],[prf_mp_janein]]="ja",tab_MP[[#This Row],[mp_zuw]],IF(tab_MP[[#This Row],[prf_mp_janein]]="nein",0,IF(tab_MP[[#This Row],[prf_mp_janein]]="teilweise",-1,"")))</f>
        <v/>
      </c>
      <c r="L453" s="110"/>
      <c r="M453" s="109" t="b">
        <f>AND(OR(tab_MP[[#This Row],[mp_zuw]]="",AND(tab_MP[[#This Row],[mp_zuw]]&lt;&gt;"",tab_MP[[#This Row],[prf_mp_janein]]&lt;&gt;"")),tab_MP[[#This Row],[prf_mp_ges]]&lt;&gt;-1)</f>
        <v>1</v>
      </c>
      <c r="N453" s="170" t="str">
        <f>IFERROR(VLOOKUP(tab_MP[[#This Row],[mp_gegenstand]],tab_GEGENSTAND[],4,FALSE),"")</f>
        <v/>
      </c>
      <c r="O453" s="171" t="str">
        <f>IF(tab_MP[[#This Row],[ID_geg]]=1,"tab_System[Kategorie]",IF(tab_MP[[#This Row],[ID_geg]]=2,"tab_Werkzeug[Kategorie]",IF(tab_MP[[#This Row],[ID_geg]]=3,"tab_Dienst[Kategorie]",IF(tab_MP[[#This Row],[ID_geg]]=4,"tab_WuP[Kategorie]",""))))</f>
        <v/>
      </c>
      <c r="P45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3" s="171" t="str">
        <f>IF(AND(tab_MP[[#This Row],[ID_geg]]=1,tab_MP[[#This Row],[ID_kat]]=1),"tab_Serverkomponenten[Subkategorie]",IF(AND(tab_MP[[#This Row],[ID_geg]]=1,tab_MP[[#This Row],[ID_kat]]=4),"tab_Projektraum[Subkategorie]",""))</f>
        <v/>
      </c>
      <c r="R453" s="171" t="str">
        <f>IFERROR(IF(AND(tab_MP[[#This Row],[ID_geg]]=1,tab_MP[[#This Row],[ID_kat]]=1),VLOOKUP(tab_MP[[#This Row],[mp_subkategorie]],tab_Serverkomponenten[],2,FALSE),IF(AND(tab_MP[[#This Row],[ID_geg]]=1,tab_MP[[#This Row],[ID_kat]]=4),VLOOKUP(tab_MP[[#This Row],[mp_subkategorie]],tab_Projektraum[],2,FALSE),"")),0)</f>
        <v/>
      </c>
      <c r="S453" s="158" t="str">
        <f>IFERROR(VLOOKUP(tab_MP[[#This Row],[mp_ort]],tab_ORT[],2,FALSE),"")</f>
        <v/>
      </c>
      <c r="T453" s="158">
        <f>COUNTIFS($S$3:$S453,$S453,$S$3:$S453,"&gt;0")</f>
        <v>0</v>
      </c>
      <c r="U453" s="159">
        <f>COUNTIFS(tab_MP[ID_ort],tab_MP[[#This Row],[ID_ort]],tab_MP[ID_ort],"&gt;0")</f>
        <v>0</v>
      </c>
    </row>
    <row r="454" spans="1:21" ht="64.2" hidden="1" customHeight="1" x14ac:dyDescent="0.3">
      <c r="A454" s="90">
        <f t="shared" si="7"/>
        <v>452</v>
      </c>
      <c r="B454" s="201"/>
      <c r="C454" s="202"/>
      <c r="D454" s="202"/>
      <c r="E454" s="202"/>
      <c r="F454" s="203"/>
      <c r="G454" s="180"/>
      <c r="H454" s="208"/>
      <c r="I454" s="209"/>
      <c r="J454" s="106"/>
      <c r="K454" s="107" t="str">
        <f>IF(tab_MP[[#This Row],[prf_mp_janein]]="ja",tab_MP[[#This Row],[mp_zuw]],IF(tab_MP[[#This Row],[prf_mp_janein]]="nein",0,IF(tab_MP[[#This Row],[prf_mp_janein]]="teilweise",-1,"")))</f>
        <v/>
      </c>
      <c r="L454" s="110"/>
      <c r="M454" s="108" t="b">
        <f>AND(OR(tab_MP[[#This Row],[mp_zuw]]="",AND(tab_MP[[#This Row],[mp_zuw]]&lt;&gt;"",tab_MP[[#This Row],[prf_mp_janein]]&lt;&gt;"")),tab_MP[[#This Row],[prf_mp_ges]]&lt;&gt;-1)</f>
        <v>1</v>
      </c>
      <c r="N454" s="170" t="str">
        <f>IFERROR(VLOOKUP(tab_MP[[#This Row],[mp_gegenstand]],tab_GEGENSTAND[],4,FALSE),"")</f>
        <v/>
      </c>
      <c r="O454" s="171" t="str">
        <f>IF(tab_MP[[#This Row],[ID_geg]]=1,"tab_System[Kategorie]",IF(tab_MP[[#This Row],[ID_geg]]=2,"tab_Werkzeug[Kategorie]",IF(tab_MP[[#This Row],[ID_geg]]=3,"tab_Dienst[Kategorie]",IF(tab_MP[[#This Row],[ID_geg]]=4,"tab_WuP[Kategorie]",""))))</f>
        <v/>
      </c>
      <c r="P45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4" s="171" t="str">
        <f>IF(AND(tab_MP[[#This Row],[ID_geg]]=1,tab_MP[[#This Row],[ID_kat]]=1),"tab_Serverkomponenten[Subkategorie]",IF(AND(tab_MP[[#This Row],[ID_geg]]=1,tab_MP[[#This Row],[ID_kat]]=4),"tab_Projektraum[Subkategorie]",""))</f>
        <v/>
      </c>
      <c r="R454" s="171" t="str">
        <f>IFERROR(IF(AND(tab_MP[[#This Row],[ID_geg]]=1,tab_MP[[#This Row],[ID_kat]]=1),VLOOKUP(tab_MP[[#This Row],[mp_subkategorie]],tab_Serverkomponenten[],2,FALSE),IF(AND(tab_MP[[#This Row],[ID_geg]]=1,tab_MP[[#This Row],[ID_kat]]=4),VLOOKUP(tab_MP[[#This Row],[mp_subkategorie]],tab_Projektraum[],2,FALSE),"")),0)</f>
        <v/>
      </c>
      <c r="S454" s="158" t="str">
        <f>IFERROR(VLOOKUP(tab_MP[[#This Row],[mp_ort]],tab_ORT[],2,FALSE),"")</f>
        <v/>
      </c>
      <c r="T454" s="158">
        <f>COUNTIFS($S$3:$S454,$S454,$S$3:$S454,"&gt;0")</f>
        <v>0</v>
      </c>
      <c r="U454" s="159">
        <f>COUNTIFS(tab_MP[ID_ort],tab_MP[[#This Row],[ID_ort]],tab_MP[ID_ort],"&gt;0")</f>
        <v>0</v>
      </c>
    </row>
    <row r="455" spans="1:21" ht="64.2" hidden="1" customHeight="1" x14ac:dyDescent="0.3">
      <c r="A455" s="90">
        <f t="shared" si="7"/>
        <v>453</v>
      </c>
      <c r="B455" s="201"/>
      <c r="C455" s="202"/>
      <c r="D455" s="202"/>
      <c r="E455" s="202"/>
      <c r="F455" s="203"/>
      <c r="G455" s="180"/>
      <c r="H455" s="208"/>
      <c r="I455" s="209"/>
      <c r="J455" s="103"/>
      <c r="K455" s="104" t="str">
        <f>IF(tab_MP[[#This Row],[prf_mp_janein]]="ja",tab_MP[[#This Row],[mp_zuw]],IF(tab_MP[[#This Row],[prf_mp_janein]]="nein",0,IF(tab_MP[[#This Row],[prf_mp_janein]]="teilweise",-1,"")))</f>
        <v/>
      </c>
      <c r="L455" s="110"/>
      <c r="M455" s="109" t="b">
        <f>AND(OR(tab_MP[[#This Row],[mp_zuw]]="",AND(tab_MP[[#This Row],[mp_zuw]]&lt;&gt;"",tab_MP[[#This Row],[prf_mp_janein]]&lt;&gt;"")),tab_MP[[#This Row],[prf_mp_ges]]&lt;&gt;-1)</f>
        <v>1</v>
      </c>
      <c r="N455" s="170" t="str">
        <f>IFERROR(VLOOKUP(tab_MP[[#This Row],[mp_gegenstand]],tab_GEGENSTAND[],4,FALSE),"")</f>
        <v/>
      </c>
      <c r="O455" s="171" t="str">
        <f>IF(tab_MP[[#This Row],[ID_geg]]=1,"tab_System[Kategorie]",IF(tab_MP[[#This Row],[ID_geg]]=2,"tab_Werkzeug[Kategorie]",IF(tab_MP[[#This Row],[ID_geg]]=3,"tab_Dienst[Kategorie]",IF(tab_MP[[#This Row],[ID_geg]]=4,"tab_WuP[Kategorie]",""))))</f>
        <v/>
      </c>
      <c r="P45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5" s="171" t="str">
        <f>IF(AND(tab_MP[[#This Row],[ID_geg]]=1,tab_MP[[#This Row],[ID_kat]]=1),"tab_Serverkomponenten[Subkategorie]",IF(AND(tab_MP[[#This Row],[ID_geg]]=1,tab_MP[[#This Row],[ID_kat]]=4),"tab_Projektraum[Subkategorie]",""))</f>
        <v/>
      </c>
      <c r="R455" s="171" t="str">
        <f>IFERROR(IF(AND(tab_MP[[#This Row],[ID_geg]]=1,tab_MP[[#This Row],[ID_kat]]=1),VLOOKUP(tab_MP[[#This Row],[mp_subkategorie]],tab_Serverkomponenten[],2,FALSE),IF(AND(tab_MP[[#This Row],[ID_geg]]=1,tab_MP[[#This Row],[ID_kat]]=4),VLOOKUP(tab_MP[[#This Row],[mp_subkategorie]],tab_Projektraum[],2,FALSE),"")),0)</f>
        <v/>
      </c>
      <c r="S455" s="158" t="str">
        <f>IFERROR(VLOOKUP(tab_MP[[#This Row],[mp_ort]],tab_ORT[],2,FALSE),"")</f>
        <v/>
      </c>
      <c r="T455" s="158">
        <f>COUNTIFS($S$3:$S455,$S455,$S$3:$S455,"&gt;0")</f>
        <v>0</v>
      </c>
      <c r="U455" s="159">
        <f>COUNTIFS(tab_MP[ID_ort],tab_MP[[#This Row],[ID_ort]],tab_MP[ID_ort],"&gt;0")</f>
        <v>0</v>
      </c>
    </row>
    <row r="456" spans="1:21" ht="64.2" hidden="1" customHeight="1" x14ac:dyDescent="0.3">
      <c r="A456" s="90">
        <f t="shared" si="7"/>
        <v>454</v>
      </c>
      <c r="B456" s="201"/>
      <c r="C456" s="202"/>
      <c r="D456" s="202"/>
      <c r="E456" s="202"/>
      <c r="F456" s="203"/>
      <c r="G456" s="180"/>
      <c r="H456" s="208"/>
      <c r="I456" s="209"/>
      <c r="J456" s="106"/>
      <c r="K456" s="107" t="str">
        <f>IF(tab_MP[[#This Row],[prf_mp_janein]]="ja",tab_MP[[#This Row],[mp_zuw]],IF(tab_MP[[#This Row],[prf_mp_janein]]="nein",0,IF(tab_MP[[#This Row],[prf_mp_janein]]="teilweise",-1,"")))</f>
        <v/>
      </c>
      <c r="L456" s="110"/>
      <c r="M456" s="108" t="b">
        <f>AND(OR(tab_MP[[#This Row],[mp_zuw]]="",AND(tab_MP[[#This Row],[mp_zuw]]&lt;&gt;"",tab_MP[[#This Row],[prf_mp_janein]]&lt;&gt;"")),tab_MP[[#This Row],[prf_mp_ges]]&lt;&gt;-1)</f>
        <v>1</v>
      </c>
      <c r="N456" s="170" t="str">
        <f>IFERROR(VLOOKUP(tab_MP[[#This Row],[mp_gegenstand]],tab_GEGENSTAND[],4,FALSE),"")</f>
        <v/>
      </c>
      <c r="O456" s="171" t="str">
        <f>IF(tab_MP[[#This Row],[ID_geg]]=1,"tab_System[Kategorie]",IF(tab_MP[[#This Row],[ID_geg]]=2,"tab_Werkzeug[Kategorie]",IF(tab_MP[[#This Row],[ID_geg]]=3,"tab_Dienst[Kategorie]",IF(tab_MP[[#This Row],[ID_geg]]=4,"tab_WuP[Kategorie]",""))))</f>
        <v/>
      </c>
      <c r="P45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6" s="171" t="str">
        <f>IF(AND(tab_MP[[#This Row],[ID_geg]]=1,tab_MP[[#This Row],[ID_kat]]=1),"tab_Serverkomponenten[Subkategorie]",IF(AND(tab_MP[[#This Row],[ID_geg]]=1,tab_MP[[#This Row],[ID_kat]]=4),"tab_Projektraum[Subkategorie]",""))</f>
        <v/>
      </c>
      <c r="R456" s="171" t="str">
        <f>IFERROR(IF(AND(tab_MP[[#This Row],[ID_geg]]=1,tab_MP[[#This Row],[ID_kat]]=1),VLOOKUP(tab_MP[[#This Row],[mp_subkategorie]],tab_Serverkomponenten[],2,FALSE),IF(AND(tab_MP[[#This Row],[ID_geg]]=1,tab_MP[[#This Row],[ID_kat]]=4),VLOOKUP(tab_MP[[#This Row],[mp_subkategorie]],tab_Projektraum[],2,FALSE),"")),0)</f>
        <v/>
      </c>
      <c r="S456" s="158" t="str">
        <f>IFERROR(VLOOKUP(tab_MP[[#This Row],[mp_ort]],tab_ORT[],2,FALSE),"")</f>
        <v/>
      </c>
      <c r="T456" s="158">
        <f>COUNTIFS($S$3:$S456,$S456,$S$3:$S456,"&gt;0")</f>
        <v>0</v>
      </c>
      <c r="U456" s="159">
        <f>COUNTIFS(tab_MP[ID_ort],tab_MP[[#This Row],[ID_ort]],tab_MP[ID_ort],"&gt;0")</f>
        <v>0</v>
      </c>
    </row>
    <row r="457" spans="1:21" ht="64.2" hidden="1" customHeight="1" x14ac:dyDescent="0.3">
      <c r="A457" s="90">
        <f t="shared" si="7"/>
        <v>455</v>
      </c>
      <c r="B457" s="201"/>
      <c r="C457" s="202"/>
      <c r="D457" s="202"/>
      <c r="E457" s="202"/>
      <c r="F457" s="203"/>
      <c r="G457" s="180"/>
      <c r="H457" s="208"/>
      <c r="I457" s="209"/>
      <c r="J457" s="103"/>
      <c r="K457" s="104" t="str">
        <f>IF(tab_MP[[#This Row],[prf_mp_janein]]="ja",tab_MP[[#This Row],[mp_zuw]],IF(tab_MP[[#This Row],[prf_mp_janein]]="nein",0,IF(tab_MP[[#This Row],[prf_mp_janein]]="teilweise",-1,"")))</f>
        <v/>
      </c>
      <c r="L457" s="110"/>
      <c r="M457" s="109" t="b">
        <f>AND(OR(tab_MP[[#This Row],[mp_zuw]]="",AND(tab_MP[[#This Row],[mp_zuw]]&lt;&gt;"",tab_MP[[#This Row],[prf_mp_janein]]&lt;&gt;"")),tab_MP[[#This Row],[prf_mp_ges]]&lt;&gt;-1)</f>
        <v>1</v>
      </c>
      <c r="N457" s="170" t="str">
        <f>IFERROR(VLOOKUP(tab_MP[[#This Row],[mp_gegenstand]],tab_GEGENSTAND[],4,FALSE),"")</f>
        <v/>
      </c>
      <c r="O457" s="171" t="str">
        <f>IF(tab_MP[[#This Row],[ID_geg]]=1,"tab_System[Kategorie]",IF(tab_MP[[#This Row],[ID_geg]]=2,"tab_Werkzeug[Kategorie]",IF(tab_MP[[#This Row],[ID_geg]]=3,"tab_Dienst[Kategorie]",IF(tab_MP[[#This Row],[ID_geg]]=4,"tab_WuP[Kategorie]",""))))</f>
        <v/>
      </c>
      <c r="P45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7" s="171" t="str">
        <f>IF(AND(tab_MP[[#This Row],[ID_geg]]=1,tab_MP[[#This Row],[ID_kat]]=1),"tab_Serverkomponenten[Subkategorie]",IF(AND(tab_MP[[#This Row],[ID_geg]]=1,tab_MP[[#This Row],[ID_kat]]=4),"tab_Projektraum[Subkategorie]",""))</f>
        <v/>
      </c>
      <c r="R457" s="171" t="str">
        <f>IFERROR(IF(AND(tab_MP[[#This Row],[ID_geg]]=1,tab_MP[[#This Row],[ID_kat]]=1),VLOOKUP(tab_MP[[#This Row],[mp_subkategorie]],tab_Serverkomponenten[],2,FALSE),IF(AND(tab_MP[[#This Row],[ID_geg]]=1,tab_MP[[#This Row],[ID_kat]]=4),VLOOKUP(tab_MP[[#This Row],[mp_subkategorie]],tab_Projektraum[],2,FALSE),"")),0)</f>
        <v/>
      </c>
      <c r="S457" s="158" t="str">
        <f>IFERROR(VLOOKUP(tab_MP[[#This Row],[mp_ort]],tab_ORT[],2,FALSE),"")</f>
        <v/>
      </c>
      <c r="T457" s="158">
        <f>COUNTIFS($S$3:$S457,$S457,$S$3:$S457,"&gt;0")</f>
        <v>0</v>
      </c>
      <c r="U457" s="159">
        <f>COUNTIFS(tab_MP[ID_ort],tab_MP[[#This Row],[ID_ort]],tab_MP[ID_ort],"&gt;0")</f>
        <v>0</v>
      </c>
    </row>
    <row r="458" spans="1:21" ht="64.2" hidden="1" customHeight="1" x14ac:dyDescent="0.3">
      <c r="A458" s="90">
        <f t="shared" si="7"/>
        <v>456</v>
      </c>
      <c r="B458" s="201"/>
      <c r="C458" s="202"/>
      <c r="D458" s="202"/>
      <c r="E458" s="202"/>
      <c r="F458" s="203"/>
      <c r="G458" s="180"/>
      <c r="H458" s="208"/>
      <c r="I458" s="209"/>
      <c r="J458" s="106"/>
      <c r="K458" s="107" t="str">
        <f>IF(tab_MP[[#This Row],[prf_mp_janein]]="ja",tab_MP[[#This Row],[mp_zuw]],IF(tab_MP[[#This Row],[prf_mp_janein]]="nein",0,IF(tab_MP[[#This Row],[prf_mp_janein]]="teilweise",-1,"")))</f>
        <v/>
      </c>
      <c r="L458" s="110"/>
      <c r="M458" s="108" t="b">
        <f>AND(OR(tab_MP[[#This Row],[mp_zuw]]="",AND(tab_MP[[#This Row],[mp_zuw]]&lt;&gt;"",tab_MP[[#This Row],[prf_mp_janein]]&lt;&gt;"")),tab_MP[[#This Row],[prf_mp_ges]]&lt;&gt;-1)</f>
        <v>1</v>
      </c>
      <c r="N458" s="170" t="str">
        <f>IFERROR(VLOOKUP(tab_MP[[#This Row],[mp_gegenstand]],tab_GEGENSTAND[],4,FALSE),"")</f>
        <v/>
      </c>
      <c r="O458" s="171" t="str">
        <f>IF(tab_MP[[#This Row],[ID_geg]]=1,"tab_System[Kategorie]",IF(tab_MP[[#This Row],[ID_geg]]=2,"tab_Werkzeug[Kategorie]",IF(tab_MP[[#This Row],[ID_geg]]=3,"tab_Dienst[Kategorie]",IF(tab_MP[[#This Row],[ID_geg]]=4,"tab_WuP[Kategorie]",""))))</f>
        <v/>
      </c>
      <c r="P45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8" s="171" t="str">
        <f>IF(AND(tab_MP[[#This Row],[ID_geg]]=1,tab_MP[[#This Row],[ID_kat]]=1),"tab_Serverkomponenten[Subkategorie]",IF(AND(tab_MP[[#This Row],[ID_geg]]=1,tab_MP[[#This Row],[ID_kat]]=4),"tab_Projektraum[Subkategorie]",""))</f>
        <v/>
      </c>
      <c r="R458" s="171" t="str">
        <f>IFERROR(IF(AND(tab_MP[[#This Row],[ID_geg]]=1,tab_MP[[#This Row],[ID_kat]]=1),VLOOKUP(tab_MP[[#This Row],[mp_subkategorie]],tab_Serverkomponenten[],2,FALSE),IF(AND(tab_MP[[#This Row],[ID_geg]]=1,tab_MP[[#This Row],[ID_kat]]=4),VLOOKUP(tab_MP[[#This Row],[mp_subkategorie]],tab_Projektraum[],2,FALSE),"")),0)</f>
        <v/>
      </c>
      <c r="S458" s="158" t="str">
        <f>IFERROR(VLOOKUP(tab_MP[[#This Row],[mp_ort]],tab_ORT[],2,FALSE),"")</f>
        <v/>
      </c>
      <c r="T458" s="158">
        <f>COUNTIFS($S$3:$S458,$S458,$S$3:$S458,"&gt;0")</f>
        <v>0</v>
      </c>
      <c r="U458" s="159">
        <f>COUNTIFS(tab_MP[ID_ort],tab_MP[[#This Row],[ID_ort]],tab_MP[ID_ort],"&gt;0")</f>
        <v>0</v>
      </c>
    </row>
    <row r="459" spans="1:21" ht="64.2" hidden="1" customHeight="1" x14ac:dyDescent="0.3">
      <c r="A459" s="90">
        <f t="shared" si="7"/>
        <v>457</v>
      </c>
      <c r="B459" s="201"/>
      <c r="C459" s="202"/>
      <c r="D459" s="202"/>
      <c r="E459" s="202"/>
      <c r="F459" s="203"/>
      <c r="G459" s="180"/>
      <c r="H459" s="208"/>
      <c r="I459" s="209"/>
      <c r="J459" s="103"/>
      <c r="K459" s="104" t="str">
        <f>IF(tab_MP[[#This Row],[prf_mp_janein]]="ja",tab_MP[[#This Row],[mp_zuw]],IF(tab_MP[[#This Row],[prf_mp_janein]]="nein",0,IF(tab_MP[[#This Row],[prf_mp_janein]]="teilweise",-1,"")))</f>
        <v/>
      </c>
      <c r="L459" s="110"/>
      <c r="M459" s="109" t="b">
        <f>AND(OR(tab_MP[[#This Row],[mp_zuw]]="",AND(tab_MP[[#This Row],[mp_zuw]]&lt;&gt;"",tab_MP[[#This Row],[prf_mp_janein]]&lt;&gt;"")),tab_MP[[#This Row],[prf_mp_ges]]&lt;&gt;-1)</f>
        <v>1</v>
      </c>
      <c r="N459" s="170" t="str">
        <f>IFERROR(VLOOKUP(tab_MP[[#This Row],[mp_gegenstand]],tab_GEGENSTAND[],4,FALSE),"")</f>
        <v/>
      </c>
      <c r="O459" s="171" t="str">
        <f>IF(tab_MP[[#This Row],[ID_geg]]=1,"tab_System[Kategorie]",IF(tab_MP[[#This Row],[ID_geg]]=2,"tab_Werkzeug[Kategorie]",IF(tab_MP[[#This Row],[ID_geg]]=3,"tab_Dienst[Kategorie]",IF(tab_MP[[#This Row],[ID_geg]]=4,"tab_WuP[Kategorie]",""))))</f>
        <v/>
      </c>
      <c r="P45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59" s="171" t="str">
        <f>IF(AND(tab_MP[[#This Row],[ID_geg]]=1,tab_MP[[#This Row],[ID_kat]]=1),"tab_Serverkomponenten[Subkategorie]",IF(AND(tab_MP[[#This Row],[ID_geg]]=1,tab_MP[[#This Row],[ID_kat]]=4),"tab_Projektraum[Subkategorie]",""))</f>
        <v/>
      </c>
      <c r="R459" s="171" t="str">
        <f>IFERROR(IF(AND(tab_MP[[#This Row],[ID_geg]]=1,tab_MP[[#This Row],[ID_kat]]=1),VLOOKUP(tab_MP[[#This Row],[mp_subkategorie]],tab_Serverkomponenten[],2,FALSE),IF(AND(tab_MP[[#This Row],[ID_geg]]=1,tab_MP[[#This Row],[ID_kat]]=4),VLOOKUP(tab_MP[[#This Row],[mp_subkategorie]],tab_Projektraum[],2,FALSE),"")),0)</f>
        <v/>
      </c>
      <c r="S459" s="158" t="str">
        <f>IFERROR(VLOOKUP(tab_MP[[#This Row],[mp_ort]],tab_ORT[],2,FALSE),"")</f>
        <v/>
      </c>
      <c r="T459" s="158">
        <f>COUNTIFS($S$3:$S459,$S459,$S$3:$S459,"&gt;0")</f>
        <v>0</v>
      </c>
      <c r="U459" s="159">
        <f>COUNTIFS(tab_MP[ID_ort],tab_MP[[#This Row],[ID_ort]],tab_MP[ID_ort],"&gt;0")</f>
        <v>0</v>
      </c>
    </row>
    <row r="460" spans="1:21" ht="64.2" hidden="1" customHeight="1" x14ac:dyDescent="0.3">
      <c r="A460" s="90">
        <f t="shared" ref="A460:A502" si="8">ROW()-2</f>
        <v>458</v>
      </c>
      <c r="B460" s="201"/>
      <c r="C460" s="202"/>
      <c r="D460" s="202"/>
      <c r="E460" s="202"/>
      <c r="F460" s="203"/>
      <c r="G460" s="180"/>
      <c r="H460" s="208"/>
      <c r="I460" s="209"/>
      <c r="J460" s="106"/>
      <c r="K460" s="107" t="str">
        <f>IF(tab_MP[[#This Row],[prf_mp_janein]]="ja",tab_MP[[#This Row],[mp_zuw]],IF(tab_MP[[#This Row],[prf_mp_janein]]="nein",0,IF(tab_MP[[#This Row],[prf_mp_janein]]="teilweise",-1,"")))</f>
        <v/>
      </c>
      <c r="L460" s="110"/>
      <c r="M460" s="108" t="b">
        <f>AND(OR(tab_MP[[#This Row],[mp_zuw]]="",AND(tab_MP[[#This Row],[mp_zuw]]&lt;&gt;"",tab_MP[[#This Row],[prf_mp_janein]]&lt;&gt;"")),tab_MP[[#This Row],[prf_mp_ges]]&lt;&gt;-1)</f>
        <v>1</v>
      </c>
      <c r="N460" s="170" t="str">
        <f>IFERROR(VLOOKUP(tab_MP[[#This Row],[mp_gegenstand]],tab_GEGENSTAND[],4,FALSE),"")</f>
        <v/>
      </c>
      <c r="O460" s="171" t="str">
        <f>IF(tab_MP[[#This Row],[ID_geg]]=1,"tab_System[Kategorie]",IF(tab_MP[[#This Row],[ID_geg]]=2,"tab_Werkzeug[Kategorie]",IF(tab_MP[[#This Row],[ID_geg]]=3,"tab_Dienst[Kategorie]",IF(tab_MP[[#This Row],[ID_geg]]=4,"tab_WuP[Kategorie]",""))))</f>
        <v/>
      </c>
      <c r="P46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0" s="171" t="str">
        <f>IF(AND(tab_MP[[#This Row],[ID_geg]]=1,tab_MP[[#This Row],[ID_kat]]=1),"tab_Serverkomponenten[Subkategorie]",IF(AND(tab_MP[[#This Row],[ID_geg]]=1,tab_MP[[#This Row],[ID_kat]]=4),"tab_Projektraum[Subkategorie]",""))</f>
        <v/>
      </c>
      <c r="R460" s="171" t="str">
        <f>IFERROR(IF(AND(tab_MP[[#This Row],[ID_geg]]=1,tab_MP[[#This Row],[ID_kat]]=1),VLOOKUP(tab_MP[[#This Row],[mp_subkategorie]],tab_Serverkomponenten[],2,FALSE),IF(AND(tab_MP[[#This Row],[ID_geg]]=1,tab_MP[[#This Row],[ID_kat]]=4),VLOOKUP(tab_MP[[#This Row],[mp_subkategorie]],tab_Projektraum[],2,FALSE),"")),0)</f>
        <v/>
      </c>
      <c r="S460" s="158" t="str">
        <f>IFERROR(VLOOKUP(tab_MP[[#This Row],[mp_ort]],tab_ORT[],2,FALSE),"")</f>
        <v/>
      </c>
      <c r="T460" s="158">
        <f>COUNTIFS($S$3:$S460,$S460,$S$3:$S460,"&gt;0")</f>
        <v>0</v>
      </c>
      <c r="U460" s="159">
        <f>COUNTIFS(tab_MP[ID_ort],tab_MP[[#This Row],[ID_ort]],tab_MP[ID_ort],"&gt;0")</f>
        <v>0</v>
      </c>
    </row>
    <row r="461" spans="1:21" ht="64.2" hidden="1" customHeight="1" x14ac:dyDescent="0.3">
      <c r="A461" s="90">
        <f t="shared" si="8"/>
        <v>459</v>
      </c>
      <c r="B461" s="201"/>
      <c r="C461" s="202"/>
      <c r="D461" s="202"/>
      <c r="E461" s="202"/>
      <c r="F461" s="203"/>
      <c r="G461" s="180"/>
      <c r="H461" s="208"/>
      <c r="I461" s="209"/>
      <c r="J461" s="103"/>
      <c r="K461" s="104" t="str">
        <f>IF(tab_MP[[#This Row],[prf_mp_janein]]="ja",tab_MP[[#This Row],[mp_zuw]],IF(tab_MP[[#This Row],[prf_mp_janein]]="nein",0,IF(tab_MP[[#This Row],[prf_mp_janein]]="teilweise",-1,"")))</f>
        <v/>
      </c>
      <c r="L461" s="110"/>
      <c r="M461" s="109" t="b">
        <f>AND(OR(tab_MP[[#This Row],[mp_zuw]]="",AND(tab_MP[[#This Row],[mp_zuw]]&lt;&gt;"",tab_MP[[#This Row],[prf_mp_janein]]&lt;&gt;"")),tab_MP[[#This Row],[prf_mp_ges]]&lt;&gt;-1)</f>
        <v>1</v>
      </c>
      <c r="N461" s="170" t="str">
        <f>IFERROR(VLOOKUP(tab_MP[[#This Row],[mp_gegenstand]],tab_GEGENSTAND[],4,FALSE),"")</f>
        <v/>
      </c>
      <c r="O461" s="171" t="str">
        <f>IF(tab_MP[[#This Row],[ID_geg]]=1,"tab_System[Kategorie]",IF(tab_MP[[#This Row],[ID_geg]]=2,"tab_Werkzeug[Kategorie]",IF(tab_MP[[#This Row],[ID_geg]]=3,"tab_Dienst[Kategorie]",IF(tab_MP[[#This Row],[ID_geg]]=4,"tab_WuP[Kategorie]",""))))</f>
        <v/>
      </c>
      <c r="P46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1" s="171" t="str">
        <f>IF(AND(tab_MP[[#This Row],[ID_geg]]=1,tab_MP[[#This Row],[ID_kat]]=1),"tab_Serverkomponenten[Subkategorie]",IF(AND(tab_MP[[#This Row],[ID_geg]]=1,tab_MP[[#This Row],[ID_kat]]=4),"tab_Projektraum[Subkategorie]",""))</f>
        <v/>
      </c>
      <c r="R461" s="171" t="str">
        <f>IFERROR(IF(AND(tab_MP[[#This Row],[ID_geg]]=1,tab_MP[[#This Row],[ID_kat]]=1),VLOOKUP(tab_MP[[#This Row],[mp_subkategorie]],tab_Serverkomponenten[],2,FALSE),IF(AND(tab_MP[[#This Row],[ID_geg]]=1,tab_MP[[#This Row],[ID_kat]]=4),VLOOKUP(tab_MP[[#This Row],[mp_subkategorie]],tab_Projektraum[],2,FALSE),"")),0)</f>
        <v/>
      </c>
      <c r="S461" s="158" t="str">
        <f>IFERROR(VLOOKUP(tab_MP[[#This Row],[mp_ort]],tab_ORT[],2,FALSE),"")</f>
        <v/>
      </c>
      <c r="T461" s="158">
        <f>COUNTIFS($S$3:$S461,$S461,$S$3:$S461,"&gt;0")</f>
        <v>0</v>
      </c>
      <c r="U461" s="159">
        <f>COUNTIFS(tab_MP[ID_ort],tab_MP[[#This Row],[ID_ort]],tab_MP[ID_ort],"&gt;0")</f>
        <v>0</v>
      </c>
    </row>
    <row r="462" spans="1:21" ht="64.2" hidden="1" customHeight="1" x14ac:dyDescent="0.3">
      <c r="A462" s="90">
        <f t="shared" si="8"/>
        <v>460</v>
      </c>
      <c r="B462" s="201"/>
      <c r="C462" s="202"/>
      <c r="D462" s="202"/>
      <c r="E462" s="202"/>
      <c r="F462" s="203"/>
      <c r="G462" s="180"/>
      <c r="H462" s="208"/>
      <c r="I462" s="209"/>
      <c r="J462" s="106"/>
      <c r="K462" s="107" t="str">
        <f>IF(tab_MP[[#This Row],[prf_mp_janein]]="ja",tab_MP[[#This Row],[mp_zuw]],IF(tab_MP[[#This Row],[prf_mp_janein]]="nein",0,IF(tab_MP[[#This Row],[prf_mp_janein]]="teilweise",-1,"")))</f>
        <v/>
      </c>
      <c r="L462" s="110"/>
      <c r="M462" s="108" t="b">
        <f>AND(OR(tab_MP[[#This Row],[mp_zuw]]="",AND(tab_MP[[#This Row],[mp_zuw]]&lt;&gt;"",tab_MP[[#This Row],[prf_mp_janein]]&lt;&gt;"")),tab_MP[[#This Row],[prf_mp_ges]]&lt;&gt;-1)</f>
        <v>1</v>
      </c>
      <c r="N462" s="170" t="str">
        <f>IFERROR(VLOOKUP(tab_MP[[#This Row],[mp_gegenstand]],tab_GEGENSTAND[],4,FALSE),"")</f>
        <v/>
      </c>
      <c r="O462" s="171" t="str">
        <f>IF(tab_MP[[#This Row],[ID_geg]]=1,"tab_System[Kategorie]",IF(tab_MP[[#This Row],[ID_geg]]=2,"tab_Werkzeug[Kategorie]",IF(tab_MP[[#This Row],[ID_geg]]=3,"tab_Dienst[Kategorie]",IF(tab_MP[[#This Row],[ID_geg]]=4,"tab_WuP[Kategorie]",""))))</f>
        <v/>
      </c>
      <c r="P46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2" s="171" t="str">
        <f>IF(AND(tab_MP[[#This Row],[ID_geg]]=1,tab_MP[[#This Row],[ID_kat]]=1),"tab_Serverkomponenten[Subkategorie]",IF(AND(tab_MP[[#This Row],[ID_geg]]=1,tab_MP[[#This Row],[ID_kat]]=4),"tab_Projektraum[Subkategorie]",""))</f>
        <v/>
      </c>
      <c r="R462" s="171" t="str">
        <f>IFERROR(IF(AND(tab_MP[[#This Row],[ID_geg]]=1,tab_MP[[#This Row],[ID_kat]]=1),VLOOKUP(tab_MP[[#This Row],[mp_subkategorie]],tab_Serverkomponenten[],2,FALSE),IF(AND(tab_MP[[#This Row],[ID_geg]]=1,tab_MP[[#This Row],[ID_kat]]=4),VLOOKUP(tab_MP[[#This Row],[mp_subkategorie]],tab_Projektraum[],2,FALSE),"")),0)</f>
        <v/>
      </c>
      <c r="S462" s="158" t="str">
        <f>IFERROR(VLOOKUP(tab_MP[[#This Row],[mp_ort]],tab_ORT[],2,FALSE),"")</f>
        <v/>
      </c>
      <c r="T462" s="158">
        <f>COUNTIFS($S$3:$S462,$S462,$S$3:$S462,"&gt;0")</f>
        <v>0</v>
      </c>
      <c r="U462" s="159">
        <f>COUNTIFS(tab_MP[ID_ort],tab_MP[[#This Row],[ID_ort]],tab_MP[ID_ort],"&gt;0")</f>
        <v>0</v>
      </c>
    </row>
    <row r="463" spans="1:21" ht="64.2" hidden="1" customHeight="1" x14ac:dyDescent="0.3">
      <c r="A463" s="90">
        <f t="shared" si="8"/>
        <v>461</v>
      </c>
      <c r="B463" s="201"/>
      <c r="C463" s="202"/>
      <c r="D463" s="202"/>
      <c r="E463" s="202"/>
      <c r="F463" s="203"/>
      <c r="G463" s="180"/>
      <c r="H463" s="208"/>
      <c r="I463" s="209"/>
      <c r="J463" s="103"/>
      <c r="K463" s="104" t="str">
        <f>IF(tab_MP[[#This Row],[prf_mp_janein]]="ja",tab_MP[[#This Row],[mp_zuw]],IF(tab_MP[[#This Row],[prf_mp_janein]]="nein",0,IF(tab_MP[[#This Row],[prf_mp_janein]]="teilweise",-1,"")))</f>
        <v/>
      </c>
      <c r="L463" s="110"/>
      <c r="M463" s="109" t="b">
        <f>AND(OR(tab_MP[[#This Row],[mp_zuw]]="",AND(tab_MP[[#This Row],[mp_zuw]]&lt;&gt;"",tab_MP[[#This Row],[prf_mp_janein]]&lt;&gt;"")),tab_MP[[#This Row],[prf_mp_ges]]&lt;&gt;-1)</f>
        <v>1</v>
      </c>
      <c r="N463" s="170" t="str">
        <f>IFERROR(VLOOKUP(tab_MP[[#This Row],[mp_gegenstand]],tab_GEGENSTAND[],4,FALSE),"")</f>
        <v/>
      </c>
      <c r="O463" s="171" t="str">
        <f>IF(tab_MP[[#This Row],[ID_geg]]=1,"tab_System[Kategorie]",IF(tab_MP[[#This Row],[ID_geg]]=2,"tab_Werkzeug[Kategorie]",IF(tab_MP[[#This Row],[ID_geg]]=3,"tab_Dienst[Kategorie]",IF(tab_MP[[#This Row],[ID_geg]]=4,"tab_WuP[Kategorie]",""))))</f>
        <v/>
      </c>
      <c r="P46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3" s="171" t="str">
        <f>IF(AND(tab_MP[[#This Row],[ID_geg]]=1,tab_MP[[#This Row],[ID_kat]]=1),"tab_Serverkomponenten[Subkategorie]",IF(AND(tab_MP[[#This Row],[ID_geg]]=1,tab_MP[[#This Row],[ID_kat]]=4),"tab_Projektraum[Subkategorie]",""))</f>
        <v/>
      </c>
      <c r="R463" s="171" t="str">
        <f>IFERROR(IF(AND(tab_MP[[#This Row],[ID_geg]]=1,tab_MP[[#This Row],[ID_kat]]=1),VLOOKUP(tab_MP[[#This Row],[mp_subkategorie]],tab_Serverkomponenten[],2,FALSE),IF(AND(tab_MP[[#This Row],[ID_geg]]=1,tab_MP[[#This Row],[ID_kat]]=4),VLOOKUP(tab_MP[[#This Row],[mp_subkategorie]],tab_Projektraum[],2,FALSE),"")),0)</f>
        <v/>
      </c>
      <c r="S463" s="158" t="str">
        <f>IFERROR(VLOOKUP(tab_MP[[#This Row],[mp_ort]],tab_ORT[],2,FALSE),"")</f>
        <v/>
      </c>
      <c r="T463" s="158">
        <f>COUNTIFS($S$3:$S463,$S463,$S$3:$S463,"&gt;0")</f>
        <v>0</v>
      </c>
      <c r="U463" s="159">
        <f>COUNTIFS(tab_MP[ID_ort],tab_MP[[#This Row],[ID_ort]],tab_MP[ID_ort],"&gt;0")</f>
        <v>0</v>
      </c>
    </row>
    <row r="464" spans="1:21" ht="64.2" hidden="1" customHeight="1" x14ac:dyDescent="0.3">
      <c r="A464" s="90">
        <f t="shared" si="8"/>
        <v>462</v>
      </c>
      <c r="B464" s="201"/>
      <c r="C464" s="202"/>
      <c r="D464" s="202"/>
      <c r="E464" s="202"/>
      <c r="F464" s="203"/>
      <c r="G464" s="180"/>
      <c r="H464" s="208"/>
      <c r="I464" s="209"/>
      <c r="J464" s="106"/>
      <c r="K464" s="107" t="str">
        <f>IF(tab_MP[[#This Row],[prf_mp_janein]]="ja",tab_MP[[#This Row],[mp_zuw]],IF(tab_MP[[#This Row],[prf_mp_janein]]="nein",0,IF(tab_MP[[#This Row],[prf_mp_janein]]="teilweise",-1,"")))</f>
        <v/>
      </c>
      <c r="L464" s="110"/>
      <c r="M464" s="108" t="b">
        <f>AND(OR(tab_MP[[#This Row],[mp_zuw]]="",AND(tab_MP[[#This Row],[mp_zuw]]&lt;&gt;"",tab_MP[[#This Row],[prf_mp_janein]]&lt;&gt;"")),tab_MP[[#This Row],[prf_mp_ges]]&lt;&gt;-1)</f>
        <v>1</v>
      </c>
      <c r="N464" s="170" t="str">
        <f>IFERROR(VLOOKUP(tab_MP[[#This Row],[mp_gegenstand]],tab_GEGENSTAND[],4,FALSE),"")</f>
        <v/>
      </c>
      <c r="O464" s="171" t="str">
        <f>IF(tab_MP[[#This Row],[ID_geg]]=1,"tab_System[Kategorie]",IF(tab_MP[[#This Row],[ID_geg]]=2,"tab_Werkzeug[Kategorie]",IF(tab_MP[[#This Row],[ID_geg]]=3,"tab_Dienst[Kategorie]",IF(tab_MP[[#This Row],[ID_geg]]=4,"tab_WuP[Kategorie]",""))))</f>
        <v/>
      </c>
      <c r="P46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4" s="171" t="str">
        <f>IF(AND(tab_MP[[#This Row],[ID_geg]]=1,tab_MP[[#This Row],[ID_kat]]=1),"tab_Serverkomponenten[Subkategorie]",IF(AND(tab_MP[[#This Row],[ID_geg]]=1,tab_MP[[#This Row],[ID_kat]]=4),"tab_Projektraum[Subkategorie]",""))</f>
        <v/>
      </c>
      <c r="R464" s="171" t="str">
        <f>IFERROR(IF(AND(tab_MP[[#This Row],[ID_geg]]=1,tab_MP[[#This Row],[ID_kat]]=1),VLOOKUP(tab_MP[[#This Row],[mp_subkategorie]],tab_Serverkomponenten[],2,FALSE),IF(AND(tab_MP[[#This Row],[ID_geg]]=1,tab_MP[[#This Row],[ID_kat]]=4),VLOOKUP(tab_MP[[#This Row],[mp_subkategorie]],tab_Projektraum[],2,FALSE),"")),0)</f>
        <v/>
      </c>
      <c r="S464" s="158" t="str">
        <f>IFERROR(VLOOKUP(tab_MP[[#This Row],[mp_ort]],tab_ORT[],2,FALSE),"")</f>
        <v/>
      </c>
      <c r="T464" s="158">
        <f>COUNTIFS($S$3:$S464,$S464,$S$3:$S464,"&gt;0")</f>
        <v>0</v>
      </c>
      <c r="U464" s="159">
        <f>COUNTIFS(tab_MP[ID_ort],tab_MP[[#This Row],[ID_ort]],tab_MP[ID_ort],"&gt;0")</f>
        <v>0</v>
      </c>
    </row>
    <row r="465" spans="1:21" ht="64.2" hidden="1" customHeight="1" x14ac:dyDescent="0.3">
      <c r="A465" s="90">
        <f t="shared" si="8"/>
        <v>463</v>
      </c>
      <c r="B465" s="201"/>
      <c r="C465" s="202"/>
      <c r="D465" s="202"/>
      <c r="E465" s="202"/>
      <c r="F465" s="203"/>
      <c r="G465" s="180"/>
      <c r="H465" s="208"/>
      <c r="I465" s="209"/>
      <c r="J465" s="103"/>
      <c r="K465" s="104" t="str">
        <f>IF(tab_MP[[#This Row],[prf_mp_janein]]="ja",tab_MP[[#This Row],[mp_zuw]],IF(tab_MP[[#This Row],[prf_mp_janein]]="nein",0,IF(tab_MP[[#This Row],[prf_mp_janein]]="teilweise",-1,"")))</f>
        <v/>
      </c>
      <c r="L465" s="110"/>
      <c r="M465" s="109" t="b">
        <f>AND(OR(tab_MP[[#This Row],[mp_zuw]]="",AND(tab_MP[[#This Row],[mp_zuw]]&lt;&gt;"",tab_MP[[#This Row],[prf_mp_janein]]&lt;&gt;"")),tab_MP[[#This Row],[prf_mp_ges]]&lt;&gt;-1)</f>
        <v>1</v>
      </c>
      <c r="N465" s="170" t="str">
        <f>IFERROR(VLOOKUP(tab_MP[[#This Row],[mp_gegenstand]],tab_GEGENSTAND[],4,FALSE),"")</f>
        <v/>
      </c>
      <c r="O465" s="171" t="str">
        <f>IF(tab_MP[[#This Row],[ID_geg]]=1,"tab_System[Kategorie]",IF(tab_MP[[#This Row],[ID_geg]]=2,"tab_Werkzeug[Kategorie]",IF(tab_MP[[#This Row],[ID_geg]]=3,"tab_Dienst[Kategorie]",IF(tab_MP[[#This Row],[ID_geg]]=4,"tab_WuP[Kategorie]",""))))</f>
        <v/>
      </c>
      <c r="P46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5" s="171" t="str">
        <f>IF(AND(tab_MP[[#This Row],[ID_geg]]=1,tab_MP[[#This Row],[ID_kat]]=1),"tab_Serverkomponenten[Subkategorie]",IF(AND(tab_MP[[#This Row],[ID_geg]]=1,tab_MP[[#This Row],[ID_kat]]=4),"tab_Projektraum[Subkategorie]",""))</f>
        <v/>
      </c>
      <c r="R465" s="171" t="str">
        <f>IFERROR(IF(AND(tab_MP[[#This Row],[ID_geg]]=1,tab_MP[[#This Row],[ID_kat]]=1),VLOOKUP(tab_MP[[#This Row],[mp_subkategorie]],tab_Serverkomponenten[],2,FALSE),IF(AND(tab_MP[[#This Row],[ID_geg]]=1,tab_MP[[#This Row],[ID_kat]]=4),VLOOKUP(tab_MP[[#This Row],[mp_subkategorie]],tab_Projektraum[],2,FALSE),"")),0)</f>
        <v/>
      </c>
      <c r="S465" s="158" t="str">
        <f>IFERROR(VLOOKUP(tab_MP[[#This Row],[mp_ort]],tab_ORT[],2,FALSE),"")</f>
        <v/>
      </c>
      <c r="T465" s="158">
        <f>COUNTIFS($S$3:$S465,$S465,$S$3:$S465,"&gt;0")</f>
        <v>0</v>
      </c>
      <c r="U465" s="159">
        <f>COUNTIFS(tab_MP[ID_ort],tab_MP[[#This Row],[ID_ort]],tab_MP[ID_ort],"&gt;0")</f>
        <v>0</v>
      </c>
    </row>
    <row r="466" spans="1:21" ht="64.2" hidden="1" customHeight="1" x14ac:dyDescent="0.3">
      <c r="A466" s="90">
        <f t="shared" si="8"/>
        <v>464</v>
      </c>
      <c r="B466" s="201"/>
      <c r="C466" s="202"/>
      <c r="D466" s="202"/>
      <c r="E466" s="202"/>
      <c r="F466" s="203"/>
      <c r="G466" s="180"/>
      <c r="H466" s="208"/>
      <c r="I466" s="209"/>
      <c r="J466" s="106"/>
      <c r="K466" s="107" t="str">
        <f>IF(tab_MP[[#This Row],[prf_mp_janein]]="ja",tab_MP[[#This Row],[mp_zuw]],IF(tab_MP[[#This Row],[prf_mp_janein]]="nein",0,IF(tab_MP[[#This Row],[prf_mp_janein]]="teilweise",-1,"")))</f>
        <v/>
      </c>
      <c r="L466" s="110"/>
      <c r="M466" s="108" t="b">
        <f>AND(OR(tab_MP[[#This Row],[mp_zuw]]="",AND(tab_MP[[#This Row],[mp_zuw]]&lt;&gt;"",tab_MP[[#This Row],[prf_mp_janein]]&lt;&gt;"")),tab_MP[[#This Row],[prf_mp_ges]]&lt;&gt;-1)</f>
        <v>1</v>
      </c>
      <c r="N466" s="170" t="str">
        <f>IFERROR(VLOOKUP(tab_MP[[#This Row],[mp_gegenstand]],tab_GEGENSTAND[],4,FALSE),"")</f>
        <v/>
      </c>
      <c r="O466" s="171" t="str">
        <f>IF(tab_MP[[#This Row],[ID_geg]]=1,"tab_System[Kategorie]",IF(tab_MP[[#This Row],[ID_geg]]=2,"tab_Werkzeug[Kategorie]",IF(tab_MP[[#This Row],[ID_geg]]=3,"tab_Dienst[Kategorie]",IF(tab_MP[[#This Row],[ID_geg]]=4,"tab_WuP[Kategorie]",""))))</f>
        <v/>
      </c>
      <c r="P46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6" s="171" t="str">
        <f>IF(AND(tab_MP[[#This Row],[ID_geg]]=1,tab_MP[[#This Row],[ID_kat]]=1),"tab_Serverkomponenten[Subkategorie]",IF(AND(tab_MP[[#This Row],[ID_geg]]=1,tab_MP[[#This Row],[ID_kat]]=4),"tab_Projektraum[Subkategorie]",""))</f>
        <v/>
      </c>
      <c r="R466" s="171" t="str">
        <f>IFERROR(IF(AND(tab_MP[[#This Row],[ID_geg]]=1,tab_MP[[#This Row],[ID_kat]]=1),VLOOKUP(tab_MP[[#This Row],[mp_subkategorie]],tab_Serverkomponenten[],2,FALSE),IF(AND(tab_MP[[#This Row],[ID_geg]]=1,tab_MP[[#This Row],[ID_kat]]=4),VLOOKUP(tab_MP[[#This Row],[mp_subkategorie]],tab_Projektraum[],2,FALSE),"")),0)</f>
        <v/>
      </c>
      <c r="S466" s="158" t="str">
        <f>IFERROR(VLOOKUP(tab_MP[[#This Row],[mp_ort]],tab_ORT[],2,FALSE),"")</f>
        <v/>
      </c>
      <c r="T466" s="158">
        <f>COUNTIFS($S$3:$S466,$S466,$S$3:$S466,"&gt;0")</f>
        <v>0</v>
      </c>
      <c r="U466" s="159">
        <f>COUNTIFS(tab_MP[ID_ort],tab_MP[[#This Row],[ID_ort]],tab_MP[ID_ort],"&gt;0")</f>
        <v>0</v>
      </c>
    </row>
    <row r="467" spans="1:21" ht="64.2" hidden="1" customHeight="1" x14ac:dyDescent="0.3">
      <c r="A467" s="90">
        <f t="shared" si="8"/>
        <v>465</v>
      </c>
      <c r="B467" s="201"/>
      <c r="C467" s="202"/>
      <c r="D467" s="202"/>
      <c r="E467" s="202"/>
      <c r="F467" s="203"/>
      <c r="G467" s="180"/>
      <c r="H467" s="208"/>
      <c r="I467" s="209"/>
      <c r="J467" s="103"/>
      <c r="K467" s="104" t="str">
        <f>IF(tab_MP[[#This Row],[prf_mp_janein]]="ja",tab_MP[[#This Row],[mp_zuw]],IF(tab_MP[[#This Row],[prf_mp_janein]]="nein",0,IF(tab_MP[[#This Row],[prf_mp_janein]]="teilweise",-1,"")))</f>
        <v/>
      </c>
      <c r="L467" s="110"/>
      <c r="M467" s="109" t="b">
        <f>AND(OR(tab_MP[[#This Row],[mp_zuw]]="",AND(tab_MP[[#This Row],[mp_zuw]]&lt;&gt;"",tab_MP[[#This Row],[prf_mp_janein]]&lt;&gt;"")),tab_MP[[#This Row],[prf_mp_ges]]&lt;&gt;-1)</f>
        <v>1</v>
      </c>
      <c r="N467" s="170" t="str">
        <f>IFERROR(VLOOKUP(tab_MP[[#This Row],[mp_gegenstand]],tab_GEGENSTAND[],4,FALSE),"")</f>
        <v/>
      </c>
      <c r="O467" s="171" t="str">
        <f>IF(tab_MP[[#This Row],[ID_geg]]=1,"tab_System[Kategorie]",IF(tab_MP[[#This Row],[ID_geg]]=2,"tab_Werkzeug[Kategorie]",IF(tab_MP[[#This Row],[ID_geg]]=3,"tab_Dienst[Kategorie]",IF(tab_MP[[#This Row],[ID_geg]]=4,"tab_WuP[Kategorie]",""))))</f>
        <v/>
      </c>
      <c r="P46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7" s="171" t="str">
        <f>IF(AND(tab_MP[[#This Row],[ID_geg]]=1,tab_MP[[#This Row],[ID_kat]]=1),"tab_Serverkomponenten[Subkategorie]",IF(AND(tab_MP[[#This Row],[ID_geg]]=1,tab_MP[[#This Row],[ID_kat]]=4),"tab_Projektraum[Subkategorie]",""))</f>
        <v/>
      </c>
      <c r="R467" s="171" t="str">
        <f>IFERROR(IF(AND(tab_MP[[#This Row],[ID_geg]]=1,tab_MP[[#This Row],[ID_kat]]=1),VLOOKUP(tab_MP[[#This Row],[mp_subkategorie]],tab_Serverkomponenten[],2,FALSE),IF(AND(tab_MP[[#This Row],[ID_geg]]=1,tab_MP[[#This Row],[ID_kat]]=4),VLOOKUP(tab_MP[[#This Row],[mp_subkategorie]],tab_Projektraum[],2,FALSE),"")),0)</f>
        <v/>
      </c>
      <c r="S467" s="158" t="str">
        <f>IFERROR(VLOOKUP(tab_MP[[#This Row],[mp_ort]],tab_ORT[],2,FALSE),"")</f>
        <v/>
      </c>
      <c r="T467" s="158">
        <f>COUNTIFS($S$3:$S467,$S467,$S$3:$S467,"&gt;0")</f>
        <v>0</v>
      </c>
      <c r="U467" s="159">
        <f>COUNTIFS(tab_MP[ID_ort],tab_MP[[#This Row],[ID_ort]],tab_MP[ID_ort],"&gt;0")</f>
        <v>0</v>
      </c>
    </row>
    <row r="468" spans="1:21" ht="64.2" hidden="1" customHeight="1" x14ac:dyDescent="0.3">
      <c r="A468" s="90">
        <f t="shared" si="8"/>
        <v>466</v>
      </c>
      <c r="B468" s="201"/>
      <c r="C468" s="202"/>
      <c r="D468" s="202"/>
      <c r="E468" s="202"/>
      <c r="F468" s="203"/>
      <c r="G468" s="180"/>
      <c r="H468" s="208"/>
      <c r="I468" s="209"/>
      <c r="J468" s="106"/>
      <c r="K468" s="107" t="str">
        <f>IF(tab_MP[[#This Row],[prf_mp_janein]]="ja",tab_MP[[#This Row],[mp_zuw]],IF(tab_MP[[#This Row],[prf_mp_janein]]="nein",0,IF(tab_MP[[#This Row],[prf_mp_janein]]="teilweise",-1,"")))</f>
        <v/>
      </c>
      <c r="L468" s="110"/>
      <c r="M468" s="108" t="b">
        <f>AND(OR(tab_MP[[#This Row],[mp_zuw]]="",AND(tab_MP[[#This Row],[mp_zuw]]&lt;&gt;"",tab_MP[[#This Row],[prf_mp_janein]]&lt;&gt;"")),tab_MP[[#This Row],[prf_mp_ges]]&lt;&gt;-1)</f>
        <v>1</v>
      </c>
      <c r="N468" s="170" t="str">
        <f>IFERROR(VLOOKUP(tab_MP[[#This Row],[mp_gegenstand]],tab_GEGENSTAND[],4,FALSE),"")</f>
        <v/>
      </c>
      <c r="O468" s="171" t="str">
        <f>IF(tab_MP[[#This Row],[ID_geg]]=1,"tab_System[Kategorie]",IF(tab_MP[[#This Row],[ID_geg]]=2,"tab_Werkzeug[Kategorie]",IF(tab_MP[[#This Row],[ID_geg]]=3,"tab_Dienst[Kategorie]",IF(tab_MP[[#This Row],[ID_geg]]=4,"tab_WuP[Kategorie]",""))))</f>
        <v/>
      </c>
      <c r="P46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8" s="171" t="str">
        <f>IF(AND(tab_MP[[#This Row],[ID_geg]]=1,tab_MP[[#This Row],[ID_kat]]=1),"tab_Serverkomponenten[Subkategorie]",IF(AND(tab_MP[[#This Row],[ID_geg]]=1,tab_MP[[#This Row],[ID_kat]]=4),"tab_Projektraum[Subkategorie]",""))</f>
        <v/>
      </c>
      <c r="R468" s="171" t="str">
        <f>IFERROR(IF(AND(tab_MP[[#This Row],[ID_geg]]=1,tab_MP[[#This Row],[ID_kat]]=1),VLOOKUP(tab_MP[[#This Row],[mp_subkategorie]],tab_Serverkomponenten[],2,FALSE),IF(AND(tab_MP[[#This Row],[ID_geg]]=1,tab_MP[[#This Row],[ID_kat]]=4),VLOOKUP(tab_MP[[#This Row],[mp_subkategorie]],tab_Projektraum[],2,FALSE),"")),0)</f>
        <v/>
      </c>
      <c r="S468" s="158" t="str">
        <f>IFERROR(VLOOKUP(tab_MP[[#This Row],[mp_ort]],tab_ORT[],2,FALSE),"")</f>
        <v/>
      </c>
      <c r="T468" s="158">
        <f>COUNTIFS($S$3:$S468,$S468,$S$3:$S468,"&gt;0")</f>
        <v>0</v>
      </c>
      <c r="U468" s="159">
        <f>COUNTIFS(tab_MP[ID_ort],tab_MP[[#This Row],[ID_ort]],tab_MP[ID_ort],"&gt;0")</f>
        <v>0</v>
      </c>
    </row>
    <row r="469" spans="1:21" ht="64.2" hidden="1" customHeight="1" x14ac:dyDescent="0.3">
      <c r="A469" s="90">
        <f t="shared" si="8"/>
        <v>467</v>
      </c>
      <c r="B469" s="201"/>
      <c r="C469" s="202"/>
      <c r="D469" s="202"/>
      <c r="E469" s="202"/>
      <c r="F469" s="203"/>
      <c r="G469" s="180"/>
      <c r="H469" s="208"/>
      <c r="I469" s="209"/>
      <c r="J469" s="103"/>
      <c r="K469" s="104" t="str">
        <f>IF(tab_MP[[#This Row],[prf_mp_janein]]="ja",tab_MP[[#This Row],[mp_zuw]],IF(tab_MP[[#This Row],[prf_mp_janein]]="nein",0,IF(tab_MP[[#This Row],[prf_mp_janein]]="teilweise",-1,"")))</f>
        <v/>
      </c>
      <c r="L469" s="110"/>
      <c r="M469" s="109" t="b">
        <f>AND(OR(tab_MP[[#This Row],[mp_zuw]]="",AND(tab_MP[[#This Row],[mp_zuw]]&lt;&gt;"",tab_MP[[#This Row],[prf_mp_janein]]&lt;&gt;"")),tab_MP[[#This Row],[prf_mp_ges]]&lt;&gt;-1)</f>
        <v>1</v>
      </c>
      <c r="N469" s="170" t="str">
        <f>IFERROR(VLOOKUP(tab_MP[[#This Row],[mp_gegenstand]],tab_GEGENSTAND[],4,FALSE),"")</f>
        <v/>
      </c>
      <c r="O469" s="171" t="str">
        <f>IF(tab_MP[[#This Row],[ID_geg]]=1,"tab_System[Kategorie]",IF(tab_MP[[#This Row],[ID_geg]]=2,"tab_Werkzeug[Kategorie]",IF(tab_MP[[#This Row],[ID_geg]]=3,"tab_Dienst[Kategorie]",IF(tab_MP[[#This Row],[ID_geg]]=4,"tab_WuP[Kategorie]",""))))</f>
        <v/>
      </c>
      <c r="P46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69" s="171" t="str">
        <f>IF(AND(tab_MP[[#This Row],[ID_geg]]=1,tab_MP[[#This Row],[ID_kat]]=1),"tab_Serverkomponenten[Subkategorie]",IF(AND(tab_MP[[#This Row],[ID_geg]]=1,tab_MP[[#This Row],[ID_kat]]=4),"tab_Projektraum[Subkategorie]",""))</f>
        <v/>
      </c>
      <c r="R469" s="171" t="str">
        <f>IFERROR(IF(AND(tab_MP[[#This Row],[ID_geg]]=1,tab_MP[[#This Row],[ID_kat]]=1),VLOOKUP(tab_MP[[#This Row],[mp_subkategorie]],tab_Serverkomponenten[],2,FALSE),IF(AND(tab_MP[[#This Row],[ID_geg]]=1,tab_MP[[#This Row],[ID_kat]]=4),VLOOKUP(tab_MP[[#This Row],[mp_subkategorie]],tab_Projektraum[],2,FALSE),"")),0)</f>
        <v/>
      </c>
      <c r="S469" s="158" t="str">
        <f>IFERROR(VLOOKUP(tab_MP[[#This Row],[mp_ort]],tab_ORT[],2,FALSE),"")</f>
        <v/>
      </c>
      <c r="T469" s="158">
        <f>COUNTIFS($S$3:$S469,$S469,$S$3:$S469,"&gt;0")</f>
        <v>0</v>
      </c>
      <c r="U469" s="159">
        <f>COUNTIFS(tab_MP[ID_ort],tab_MP[[#This Row],[ID_ort]],tab_MP[ID_ort],"&gt;0")</f>
        <v>0</v>
      </c>
    </row>
    <row r="470" spans="1:21" ht="64.2" hidden="1" customHeight="1" x14ac:dyDescent="0.3">
      <c r="A470" s="90">
        <f t="shared" si="8"/>
        <v>468</v>
      </c>
      <c r="B470" s="201"/>
      <c r="C470" s="202"/>
      <c r="D470" s="202"/>
      <c r="E470" s="202"/>
      <c r="F470" s="203"/>
      <c r="G470" s="180"/>
      <c r="H470" s="208"/>
      <c r="I470" s="209"/>
      <c r="J470" s="106"/>
      <c r="K470" s="107" t="str">
        <f>IF(tab_MP[[#This Row],[prf_mp_janein]]="ja",tab_MP[[#This Row],[mp_zuw]],IF(tab_MP[[#This Row],[prf_mp_janein]]="nein",0,IF(tab_MP[[#This Row],[prf_mp_janein]]="teilweise",-1,"")))</f>
        <v/>
      </c>
      <c r="L470" s="110"/>
      <c r="M470" s="108" t="b">
        <f>AND(OR(tab_MP[[#This Row],[mp_zuw]]="",AND(tab_MP[[#This Row],[mp_zuw]]&lt;&gt;"",tab_MP[[#This Row],[prf_mp_janein]]&lt;&gt;"")),tab_MP[[#This Row],[prf_mp_ges]]&lt;&gt;-1)</f>
        <v>1</v>
      </c>
      <c r="N470" s="170" t="str">
        <f>IFERROR(VLOOKUP(tab_MP[[#This Row],[mp_gegenstand]],tab_GEGENSTAND[],4,FALSE),"")</f>
        <v/>
      </c>
      <c r="O470" s="171" t="str">
        <f>IF(tab_MP[[#This Row],[ID_geg]]=1,"tab_System[Kategorie]",IF(tab_MP[[#This Row],[ID_geg]]=2,"tab_Werkzeug[Kategorie]",IF(tab_MP[[#This Row],[ID_geg]]=3,"tab_Dienst[Kategorie]",IF(tab_MP[[#This Row],[ID_geg]]=4,"tab_WuP[Kategorie]",""))))</f>
        <v/>
      </c>
      <c r="P47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0" s="171" t="str">
        <f>IF(AND(tab_MP[[#This Row],[ID_geg]]=1,tab_MP[[#This Row],[ID_kat]]=1),"tab_Serverkomponenten[Subkategorie]",IF(AND(tab_MP[[#This Row],[ID_geg]]=1,tab_MP[[#This Row],[ID_kat]]=4),"tab_Projektraum[Subkategorie]",""))</f>
        <v/>
      </c>
      <c r="R470" s="171" t="str">
        <f>IFERROR(IF(AND(tab_MP[[#This Row],[ID_geg]]=1,tab_MP[[#This Row],[ID_kat]]=1),VLOOKUP(tab_MP[[#This Row],[mp_subkategorie]],tab_Serverkomponenten[],2,FALSE),IF(AND(tab_MP[[#This Row],[ID_geg]]=1,tab_MP[[#This Row],[ID_kat]]=4),VLOOKUP(tab_MP[[#This Row],[mp_subkategorie]],tab_Projektraum[],2,FALSE),"")),0)</f>
        <v/>
      </c>
      <c r="S470" s="158" t="str">
        <f>IFERROR(VLOOKUP(tab_MP[[#This Row],[mp_ort]],tab_ORT[],2,FALSE),"")</f>
        <v/>
      </c>
      <c r="T470" s="158">
        <f>COUNTIFS($S$3:$S470,$S470,$S$3:$S470,"&gt;0")</f>
        <v>0</v>
      </c>
      <c r="U470" s="159">
        <f>COUNTIFS(tab_MP[ID_ort],tab_MP[[#This Row],[ID_ort]],tab_MP[ID_ort],"&gt;0")</f>
        <v>0</v>
      </c>
    </row>
    <row r="471" spans="1:21" ht="64.2" hidden="1" customHeight="1" x14ac:dyDescent="0.3">
      <c r="A471" s="90">
        <f t="shared" si="8"/>
        <v>469</v>
      </c>
      <c r="B471" s="201"/>
      <c r="C471" s="202"/>
      <c r="D471" s="202"/>
      <c r="E471" s="202"/>
      <c r="F471" s="203"/>
      <c r="G471" s="180"/>
      <c r="H471" s="208"/>
      <c r="I471" s="209"/>
      <c r="J471" s="103"/>
      <c r="K471" s="104" t="str">
        <f>IF(tab_MP[[#This Row],[prf_mp_janein]]="ja",tab_MP[[#This Row],[mp_zuw]],IF(tab_MP[[#This Row],[prf_mp_janein]]="nein",0,IF(tab_MP[[#This Row],[prf_mp_janein]]="teilweise",-1,"")))</f>
        <v/>
      </c>
      <c r="L471" s="110"/>
      <c r="M471" s="109" t="b">
        <f>AND(OR(tab_MP[[#This Row],[mp_zuw]]="",AND(tab_MP[[#This Row],[mp_zuw]]&lt;&gt;"",tab_MP[[#This Row],[prf_mp_janein]]&lt;&gt;"")),tab_MP[[#This Row],[prf_mp_ges]]&lt;&gt;-1)</f>
        <v>1</v>
      </c>
      <c r="N471" s="170" t="str">
        <f>IFERROR(VLOOKUP(tab_MP[[#This Row],[mp_gegenstand]],tab_GEGENSTAND[],4,FALSE),"")</f>
        <v/>
      </c>
      <c r="O471" s="171" t="str">
        <f>IF(tab_MP[[#This Row],[ID_geg]]=1,"tab_System[Kategorie]",IF(tab_MP[[#This Row],[ID_geg]]=2,"tab_Werkzeug[Kategorie]",IF(tab_MP[[#This Row],[ID_geg]]=3,"tab_Dienst[Kategorie]",IF(tab_MP[[#This Row],[ID_geg]]=4,"tab_WuP[Kategorie]",""))))</f>
        <v/>
      </c>
      <c r="P47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1" s="171" t="str">
        <f>IF(AND(tab_MP[[#This Row],[ID_geg]]=1,tab_MP[[#This Row],[ID_kat]]=1),"tab_Serverkomponenten[Subkategorie]",IF(AND(tab_MP[[#This Row],[ID_geg]]=1,tab_MP[[#This Row],[ID_kat]]=4),"tab_Projektraum[Subkategorie]",""))</f>
        <v/>
      </c>
      <c r="R471" s="171" t="str">
        <f>IFERROR(IF(AND(tab_MP[[#This Row],[ID_geg]]=1,tab_MP[[#This Row],[ID_kat]]=1),VLOOKUP(tab_MP[[#This Row],[mp_subkategorie]],tab_Serverkomponenten[],2,FALSE),IF(AND(tab_MP[[#This Row],[ID_geg]]=1,tab_MP[[#This Row],[ID_kat]]=4),VLOOKUP(tab_MP[[#This Row],[mp_subkategorie]],tab_Projektraum[],2,FALSE),"")),0)</f>
        <v/>
      </c>
      <c r="S471" s="158" t="str">
        <f>IFERROR(VLOOKUP(tab_MP[[#This Row],[mp_ort]],tab_ORT[],2,FALSE),"")</f>
        <v/>
      </c>
      <c r="T471" s="158">
        <f>COUNTIFS($S$3:$S471,$S471,$S$3:$S471,"&gt;0")</f>
        <v>0</v>
      </c>
      <c r="U471" s="159">
        <f>COUNTIFS(tab_MP[ID_ort],tab_MP[[#This Row],[ID_ort]],tab_MP[ID_ort],"&gt;0")</f>
        <v>0</v>
      </c>
    </row>
    <row r="472" spans="1:21" ht="64.2" hidden="1" customHeight="1" x14ac:dyDescent="0.3">
      <c r="A472" s="90">
        <f t="shared" si="8"/>
        <v>470</v>
      </c>
      <c r="B472" s="201"/>
      <c r="C472" s="202"/>
      <c r="D472" s="202"/>
      <c r="E472" s="202"/>
      <c r="F472" s="203"/>
      <c r="G472" s="180"/>
      <c r="H472" s="208"/>
      <c r="I472" s="209"/>
      <c r="J472" s="106"/>
      <c r="K472" s="107" t="str">
        <f>IF(tab_MP[[#This Row],[prf_mp_janein]]="ja",tab_MP[[#This Row],[mp_zuw]],IF(tab_MP[[#This Row],[prf_mp_janein]]="nein",0,IF(tab_MP[[#This Row],[prf_mp_janein]]="teilweise",-1,"")))</f>
        <v/>
      </c>
      <c r="L472" s="110"/>
      <c r="M472" s="108" t="b">
        <f>AND(OR(tab_MP[[#This Row],[mp_zuw]]="",AND(tab_MP[[#This Row],[mp_zuw]]&lt;&gt;"",tab_MP[[#This Row],[prf_mp_janein]]&lt;&gt;"")),tab_MP[[#This Row],[prf_mp_ges]]&lt;&gt;-1)</f>
        <v>1</v>
      </c>
      <c r="N472" s="170" t="str">
        <f>IFERROR(VLOOKUP(tab_MP[[#This Row],[mp_gegenstand]],tab_GEGENSTAND[],4,FALSE),"")</f>
        <v/>
      </c>
      <c r="O472" s="171" t="str">
        <f>IF(tab_MP[[#This Row],[ID_geg]]=1,"tab_System[Kategorie]",IF(tab_MP[[#This Row],[ID_geg]]=2,"tab_Werkzeug[Kategorie]",IF(tab_MP[[#This Row],[ID_geg]]=3,"tab_Dienst[Kategorie]",IF(tab_MP[[#This Row],[ID_geg]]=4,"tab_WuP[Kategorie]",""))))</f>
        <v/>
      </c>
      <c r="P47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2" s="171" t="str">
        <f>IF(AND(tab_MP[[#This Row],[ID_geg]]=1,tab_MP[[#This Row],[ID_kat]]=1),"tab_Serverkomponenten[Subkategorie]",IF(AND(tab_MP[[#This Row],[ID_geg]]=1,tab_MP[[#This Row],[ID_kat]]=4),"tab_Projektraum[Subkategorie]",""))</f>
        <v/>
      </c>
      <c r="R472" s="171" t="str">
        <f>IFERROR(IF(AND(tab_MP[[#This Row],[ID_geg]]=1,tab_MP[[#This Row],[ID_kat]]=1),VLOOKUP(tab_MP[[#This Row],[mp_subkategorie]],tab_Serverkomponenten[],2,FALSE),IF(AND(tab_MP[[#This Row],[ID_geg]]=1,tab_MP[[#This Row],[ID_kat]]=4),VLOOKUP(tab_MP[[#This Row],[mp_subkategorie]],tab_Projektraum[],2,FALSE),"")),0)</f>
        <v/>
      </c>
      <c r="S472" s="158" t="str">
        <f>IFERROR(VLOOKUP(tab_MP[[#This Row],[mp_ort]],tab_ORT[],2,FALSE),"")</f>
        <v/>
      </c>
      <c r="T472" s="158">
        <f>COUNTIFS($S$3:$S472,$S472,$S$3:$S472,"&gt;0")</f>
        <v>0</v>
      </c>
      <c r="U472" s="159">
        <f>COUNTIFS(tab_MP[ID_ort],tab_MP[[#This Row],[ID_ort]],tab_MP[ID_ort],"&gt;0")</f>
        <v>0</v>
      </c>
    </row>
    <row r="473" spans="1:21" ht="64.2" hidden="1" customHeight="1" x14ac:dyDescent="0.3">
      <c r="A473" s="90">
        <f t="shared" si="8"/>
        <v>471</v>
      </c>
      <c r="B473" s="201"/>
      <c r="C473" s="202"/>
      <c r="D473" s="202"/>
      <c r="E473" s="202"/>
      <c r="F473" s="203"/>
      <c r="G473" s="180"/>
      <c r="H473" s="208"/>
      <c r="I473" s="209"/>
      <c r="J473" s="103"/>
      <c r="K473" s="104" t="str">
        <f>IF(tab_MP[[#This Row],[prf_mp_janein]]="ja",tab_MP[[#This Row],[mp_zuw]],IF(tab_MP[[#This Row],[prf_mp_janein]]="nein",0,IF(tab_MP[[#This Row],[prf_mp_janein]]="teilweise",-1,"")))</f>
        <v/>
      </c>
      <c r="L473" s="110"/>
      <c r="M473" s="109" t="b">
        <f>AND(OR(tab_MP[[#This Row],[mp_zuw]]="",AND(tab_MP[[#This Row],[mp_zuw]]&lt;&gt;"",tab_MP[[#This Row],[prf_mp_janein]]&lt;&gt;"")),tab_MP[[#This Row],[prf_mp_ges]]&lt;&gt;-1)</f>
        <v>1</v>
      </c>
      <c r="N473" s="170" t="str">
        <f>IFERROR(VLOOKUP(tab_MP[[#This Row],[mp_gegenstand]],tab_GEGENSTAND[],4,FALSE),"")</f>
        <v/>
      </c>
      <c r="O473" s="171" t="str">
        <f>IF(tab_MP[[#This Row],[ID_geg]]=1,"tab_System[Kategorie]",IF(tab_MP[[#This Row],[ID_geg]]=2,"tab_Werkzeug[Kategorie]",IF(tab_MP[[#This Row],[ID_geg]]=3,"tab_Dienst[Kategorie]",IF(tab_MP[[#This Row],[ID_geg]]=4,"tab_WuP[Kategorie]",""))))</f>
        <v/>
      </c>
      <c r="P47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3" s="171" t="str">
        <f>IF(AND(tab_MP[[#This Row],[ID_geg]]=1,tab_MP[[#This Row],[ID_kat]]=1),"tab_Serverkomponenten[Subkategorie]",IF(AND(tab_MP[[#This Row],[ID_geg]]=1,tab_MP[[#This Row],[ID_kat]]=4),"tab_Projektraum[Subkategorie]",""))</f>
        <v/>
      </c>
      <c r="R473" s="171" t="str">
        <f>IFERROR(IF(AND(tab_MP[[#This Row],[ID_geg]]=1,tab_MP[[#This Row],[ID_kat]]=1),VLOOKUP(tab_MP[[#This Row],[mp_subkategorie]],tab_Serverkomponenten[],2,FALSE),IF(AND(tab_MP[[#This Row],[ID_geg]]=1,tab_MP[[#This Row],[ID_kat]]=4),VLOOKUP(tab_MP[[#This Row],[mp_subkategorie]],tab_Projektraum[],2,FALSE),"")),0)</f>
        <v/>
      </c>
      <c r="S473" s="158" t="str">
        <f>IFERROR(VLOOKUP(tab_MP[[#This Row],[mp_ort]],tab_ORT[],2,FALSE),"")</f>
        <v/>
      </c>
      <c r="T473" s="158">
        <f>COUNTIFS($S$3:$S473,$S473,$S$3:$S473,"&gt;0")</f>
        <v>0</v>
      </c>
      <c r="U473" s="159">
        <f>COUNTIFS(tab_MP[ID_ort],tab_MP[[#This Row],[ID_ort]],tab_MP[ID_ort],"&gt;0")</f>
        <v>0</v>
      </c>
    </row>
    <row r="474" spans="1:21" ht="64.2" hidden="1" customHeight="1" x14ac:dyDescent="0.3">
      <c r="A474" s="90">
        <f t="shared" si="8"/>
        <v>472</v>
      </c>
      <c r="B474" s="201"/>
      <c r="C474" s="202"/>
      <c r="D474" s="202"/>
      <c r="E474" s="202"/>
      <c r="F474" s="203"/>
      <c r="G474" s="180"/>
      <c r="H474" s="208"/>
      <c r="I474" s="209"/>
      <c r="J474" s="106"/>
      <c r="K474" s="107" t="str">
        <f>IF(tab_MP[[#This Row],[prf_mp_janein]]="ja",tab_MP[[#This Row],[mp_zuw]],IF(tab_MP[[#This Row],[prf_mp_janein]]="nein",0,IF(tab_MP[[#This Row],[prf_mp_janein]]="teilweise",-1,"")))</f>
        <v/>
      </c>
      <c r="L474" s="110"/>
      <c r="M474" s="108" t="b">
        <f>AND(OR(tab_MP[[#This Row],[mp_zuw]]="",AND(tab_MP[[#This Row],[mp_zuw]]&lt;&gt;"",tab_MP[[#This Row],[prf_mp_janein]]&lt;&gt;"")),tab_MP[[#This Row],[prf_mp_ges]]&lt;&gt;-1)</f>
        <v>1</v>
      </c>
      <c r="N474" s="170" t="str">
        <f>IFERROR(VLOOKUP(tab_MP[[#This Row],[mp_gegenstand]],tab_GEGENSTAND[],4,FALSE),"")</f>
        <v/>
      </c>
      <c r="O474" s="171" t="str">
        <f>IF(tab_MP[[#This Row],[ID_geg]]=1,"tab_System[Kategorie]",IF(tab_MP[[#This Row],[ID_geg]]=2,"tab_Werkzeug[Kategorie]",IF(tab_MP[[#This Row],[ID_geg]]=3,"tab_Dienst[Kategorie]",IF(tab_MP[[#This Row],[ID_geg]]=4,"tab_WuP[Kategorie]",""))))</f>
        <v/>
      </c>
      <c r="P47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4" s="171" t="str">
        <f>IF(AND(tab_MP[[#This Row],[ID_geg]]=1,tab_MP[[#This Row],[ID_kat]]=1),"tab_Serverkomponenten[Subkategorie]",IF(AND(tab_MP[[#This Row],[ID_geg]]=1,tab_MP[[#This Row],[ID_kat]]=4),"tab_Projektraum[Subkategorie]",""))</f>
        <v/>
      </c>
      <c r="R474" s="171" t="str">
        <f>IFERROR(IF(AND(tab_MP[[#This Row],[ID_geg]]=1,tab_MP[[#This Row],[ID_kat]]=1),VLOOKUP(tab_MP[[#This Row],[mp_subkategorie]],tab_Serverkomponenten[],2,FALSE),IF(AND(tab_MP[[#This Row],[ID_geg]]=1,tab_MP[[#This Row],[ID_kat]]=4),VLOOKUP(tab_MP[[#This Row],[mp_subkategorie]],tab_Projektraum[],2,FALSE),"")),0)</f>
        <v/>
      </c>
      <c r="S474" s="158" t="str">
        <f>IFERROR(VLOOKUP(tab_MP[[#This Row],[mp_ort]],tab_ORT[],2,FALSE),"")</f>
        <v/>
      </c>
      <c r="T474" s="158">
        <f>COUNTIFS($S$3:$S474,$S474,$S$3:$S474,"&gt;0")</f>
        <v>0</v>
      </c>
      <c r="U474" s="159">
        <f>COUNTIFS(tab_MP[ID_ort],tab_MP[[#This Row],[ID_ort]],tab_MP[ID_ort],"&gt;0")</f>
        <v>0</v>
      </c>
    </row>
    <row r="475" spans="1:21" ht="64.2" hidden="1" customHeight="1" x14ac:dyDescent="0.3">
      <c r="A475" s="90">
        <f t="shared" si="8"/>
        <v>473</v>
      </c>
      <c r="B475" s="201"/>
      <c r="C475" s="202"/>
      <c r="D475" s="202"/>
      <c r="E475" s="202"/>
      <c r="F475" s="203"/>
      <c r="G475" s="180"/>
      <c r="H475" s="208"/>
      <c r="I475" s="209"/>
      <c r="J475" s="103"/>
      <c r="K475" s="104" t="str">
        <f>IF(tab_MP[[#This Row],[prf_mp_janein]]="ja",tab_MP[[#This Row],[mp_zuw]],IF(tab_MP[[#This Row],[prf_mp_janein]]="nein",0,IF(tab_MP[[#This Row],[prf_mp_janein]]="teilweise",-1,"")))</f>
        <v/>
      </c>
      <c r="L475" s="110"/>
      <c r="M475" s="109" t="b">
        <f>AND(OR(tab_MP[[#This Row],[mp_zuw]]="",AND(tab_MP[[#This Row],[mp_zuw]]&lt;&gt;"",tab_MP[[#This Row],[prf_mp_janein]]&lt;&gt;"")),tab_MP[[#This Row],[prf_mp_ges]]&lt;&gt;-1)</f>
        <v>1</v>
      </c>
      <c r="N475" s="170" t="str">
        <f>IFERROR(VLOOKUP(tab_MP[[#This Row],[mp_gegenstand]],tab_GEGENSTAND[],4,FALSE),"")</f>
        <v/>
      </c>
      <c r="O475" s="171" t="str">
        <f>IF(tab_MP[[#This Row],[ID_geg]]=1,"tab_System[Kategorie]",IF(tab_MP[[#This Row],[ID_geg]]=2,"tab_Werkzeug[Kategorie]",IF(tab_MP[[#This Row],[ID_geg]]=3,"tab_Dienst[Kategorie]",IF(tab_MP[[#This Row],[ID_geg]]=4,"tab_WuP[Kategorie]",""))))</f>
        <v/>
      </c>
      <c r="P47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5" s="171" t="str">
        <f>IF(AND(tab_MP[[#This Row],[ID_geg]]=1,tab_MP[[#This Row],[ID_kat]]=1),"tab_Serverkomponenten[Subkategorie]",IF(AND(tab_MP[[#This Row],[ID_geg]]=1,tab_MP[[#This Row],[ID_kat]]=4),"tab_Projektraum[Subkategorie]",""))</f>
        <v/>
      </c>
      <c r="R475" s="171" t="str">
        <f>IFERROR(IF(AND(tab_MP[[#This Row],[ID_geg]]=1,tab_MP[[#This Row],[ID_kat]]=1),VLOOKUP(tab_MP[[#This Row],[mp_subkategorie]],tab_Serverkomponenten[],2,FALSE),IF(AND(tab_MP[[#This Row],[ID_geg]]=1,tab_MP[[#This Row],[ID_kat]]=4),VLOOKUP(tab_MP[[#This Row],[mp_subkategorie]],tab_Projektraum[],2,FALSE),"")),0)</f>
        <v/>
      </c>
      <c r="S475" s="158" t="str">
        <f>IFERROR(VLOOKUP(tab_MP[[#This Row],[mp_ort]],tab_ORT[],2,FALSE),"")</f>
        <v/>
      </c>
      <c r="T475" s="158">
        <f>COUNTIFS($S$3:$S475,$S475,$S$3:$S475,"&gt;0")</f>
        <v>0</v>
      </c>
      <c r="U475" s="159">
        <f>COUNTIFS(tab_MP[ID_ort],tab_MP[[#This Row],[ID_ort]],tab_MP[ID_ort],"&gt;0")</f>
        <v>0</v>
      </c>
    </row>
    <row r="476" spans="1:21" ht="64.2" hidden="1" customHeight="1" x14ac:dyDescent="0.3">
      <c r="A476" s="90">
        <f t="shared" si="8"/>
        <v>474</v>
      </c>
      <c r="B476" s="201"/>
      <c r="C476" s="202"/>
      <c r="D476" s="202"/>
      <c r="E476" s="202"/>
      <c r="F476" s="203"/>
      <c r="G476" s="180"/>
      <c r="H476" s="208"/>
      <c r="I476" s="209"/>
      <c r="J476" s="106"/>
      <c r="K476" s="107" t="str">
        <f>IF(tab_MP[[#This Row],[prf_mp_janein]]="ja",tab_MP[[#This Row],[mp_zuw]],IF(tab_MP[[#This Row],[prf_mp_janein]]="nein",0,IF(tab_MP[[#This Row],[prf_mp_janein]]="teilweise",-1,"")))</f>
        <v/>
      </c>
      <c r="L476" s="110"/>
      <c r="M476" s="108" t="b">
        <f>AND(OR(tab_MP[[#This Row],[mp_zuw]]="",AND(tab_MP[[#This Row],[mp_zuw]]&lt;&gt;"",tab_MP[[#This Row],[prf_mp_janein]]&lt;&gt;"")),tab_MP[[#This Row],[prf_mp_ges]]&lt;&gt;-1)</f>
        <v>1</v>
      </c>
      <c r="N476" s="170" t="str">
        <f>IFERROR(VLOOKUP(tab_MP[[#This Row],[mp_gegenstand]],tab_GEGENSTAND[],4,FALSE),"")</f>
        <v/>
      </c>
      <c r="O476" s="171" t="str">
        <f>IF(tab_MP[[#This Row],[ID_geg]]=1,"tab_System[Kategorie]",IF(tab_MP[[#This Row],[ID_geg]]=2,"tab_Werkzeug[Kategorie]",IF(tab_MP[[#This Row],[ID_geg]]=3,"tab_Dienst[Kategorie]",IF(tab_MP[[#This Row],[ID_geg]]=4,"tab_WuP[Kategorie]",""))))</f>
        <v/>
      </c>
      <c r="P47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6" s="171" t="str">
        <f>IF(AND(tab_MP[[#This Row],[ID_geg]]=1,tab_MP[[#This Row],[ID_kat]]=1),"tab_Serverkomponenten[Subkategorie]",IF(AND(tab_MP[[#This Row],[ID_geg]]=1,tab_MP[[#This Row],[ID_kat]]=4),"tab_Projektraum[Subkategorie]",""))</f>
        <v/>
      </c>
      <c r="R476" s="171" t="str">
        <f>IFERROR(IF(AND(tab_MP[[#This Row],[ID_geg]]=1,tab_MP[[#This Row],[ID_kat]]=1),VLOOKUP(tab_MP[[#This Row],[mp_subkategorie]],tab_Serverkomponenten[],2,FALSE),IF(AND(tab_MP[[#This Row],[ID_geg]]=1,tab_MP[[#This Row],[ID_kat]]=4),VLOOKUP(tab_MP[[#This Row],[mp_subkategorie]],tab_Projektraum[],2,FALSE),"")),0)</f>
        <v/>
      </c>
      <c r="S476" s="158" t="str">
        <f>IFERROR(VLOOKUP(tab_MP[[#This Row],[mp_ort]],tab_ORT[],2,FALSE),"")</f>
        <v/>
      </c>
      <c r="T476" s="158">
        <f>COUNTIFS($S$3:$S476,$S476,$S$3:$S476,"&gt;0")</f>
        <v>0</v>
      </c>
      <c r="U476" s="159">
        <f>COUNTIFS(tab_MP[ID_ort],tab_MP[[#This Row],[ID_ort]],tab_MP[ID_ort],"&gt;0")</f>
        <v>0</v>
      </c>
    </row>
    <row r="477" spans="1:21" ht="64.2" hidden="1" customHeight="1" x14ac:dyDescent="0.3">
      <c r="A477" s="90">
        <f t="shared" si="8"/>
        <v>475</v>
      </c>
      <c r="B477" s="201"/>
      <c r="C477" s="202"/>
      <c r="D477" s="202"/>
      <c r="E477" s="202"/>
      <c r="F477" s="203"/>
      <c r="G477" s="180"/>
      <c r="H477" s="208"/>
      <c r="I477" s="209"/>
      <c r="J477" s="103"/>
      <c r="K477" s="104" t="str">
        <f>IF(tab_MP[[#This Row],[prf_mp_janein]]="ja",tab_MP[[#This Row],[mp_zuw]],IF(tab_MP[[#This Row],[prf_mp_janein]]="nein",0,IF(tab_MP[[#This Row],[prf_mp_janein]]="teilweise",-1,"")))</f>
        <v/>
      </c>
      <c r="L477" s="110"/>
      <c r="M477" s="109" t="b">
        <f>AND(OR(tab_MP[[#This Row],[mp_zuw]]="",AND(tab_MP[[#This Row],[mp_zuw]]&lt;&gt;"",tab_MP[[#This Row],[prf_mp_janein]]&lt;&gt;"")),tab_MP[[#This Row],[prf_mp_ges]]&lt;&gt;-1)</f>
        <v>1</v>
      </c>
      <c r="N477" s="170" t="str">
        <f>IFERROR(VLOOKUP(tab_MP[[#This Row],[mp_gegenstand]],tab_GEGENSTAND[],4,FALSE),"")</f>
        <v/>
      </c>
      <c r="O477" s="171" t="str">
        <f>IF(tab_MP[[#This Row],[ID_geg]]=1,"tab_System[Kategorie]",IF(tab_MP[[#This Row],[ID_geg]]=2,"tab_Werkzeug[Kategorie]",IF(tab_MP[[#This Row],[ID_geg]]=3,"tab_Dienst[Kategorie]",IF(tab_MP[[#This Row],[ID_geg]]=4,"tab_WuP[Kategorie]",""))))</f>
        <v/>
      </c>
      <c r="P47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7" s="171" t="str">
        <f>IF(AND(tab_MP[[#This Row],[ID_geg]]=1,tab_MP[[#This Row],[ID_kat]]=1),"tab_Serverkomponenten[Subkategorie]",IF(AND(tab_MP[[#This Row],[ID_geg]]=1,tab_MP[[#This Row],[ID_kat]]=4),"tab_Projektraum[Subkategorie]",""))</f>
        <v/>
      </c>
      <c r="R477" s="171" t="str">
        <f>IFERROR(IF(AND(tab_MP[[#This Row],[ID_geg]]=1,tab_MP[[#This Row],[ID_kat]]=1),VLOOKUP(tab_MP[[#This Row],[mp_subkategorie]],tab_Serverkomponenten[],2,FALSE),IF(AND(tab_MP[[#This Row],[ID_geg]]=1,tab_MP[[#This Row],[ID_kat]]=4),VLOOKUP(tab_MP[[#This Row],[mp_subkategorie]],tab_Projektraum[],2,FALSE),"")),0)</f>
        <v/>
      </c>
      <c r="S477" s="158" t="str">
        <f>IFERROR(VLOOKUP(tab_MP[[#This Row],[mp_ort]],tab_ORT[],2,FALSE),"")</f>
        <v/>
      </c>
      <c r="T477" s="158">
        <f>COUNTIFS($S$3:$S477,$S477,$S$3:$S477,"&gt;0")</f>
        <v>0</v>
      </c>
      <c r="U477" s="159">
        <f>COUNTIFS(tab_MP[ID_ort],tab_MP[[#This Row],[ID_ort]],tab_MP[ID_ort],"&gt;0")</f>
        <v>0</v>
      </c>
    </row>
    <row r="478" spans="1:21" ht="64.2" hidden="1" customHeight="1" x14ac:dyDescent="0.3">
      <c r="A478" s="90">
        <f t="shared" si="8"/>
        <v>476</v>
      </c>
      <c r="B478" s="201"/>
      <c r="C478" s="202"/>
      <c r="D478" s="202"/>
      <c r="E478" s="202"/>
      <c r="F478" s="203"/>
      <c r="G478" s="180"/>
      <c r="H478" s="208"/>
      <c r="I478" s="209"/>
      <c r="J478" s="106"/>
      <c r="K478" s="107" t="str">
        <f>IF(tab_MP[[#This Row],[prf_mp_janein]]="ja",tab_MP[[#This Row],[mp_zuw]],IF(tab_MP[[#This Row],[prf_mp_janein]]="nein",0,IF(tab_MP[[#This Row],[prf_mp_janein]]="teilweise",-1,"")))</f>
        <v/>
      </c>
      <c r="L478" s="110"/>
      <c r="M478" s="108" t="b">
        <f>AND(OR(tab_MP[[#This Row],[mp_zuw]]="",AND(tab_MP[[#This Row],[mp_zuw]]&lt;&gt;"",tab_MP[[#This Row],[prf_mp_janein]]&lt;&gt;"")),tab_MP[[#This Row],[prf_mp_ges]]&lt;&gt;-1)</f>
        <v>1</v>
      </c>
      <c r="N478" s="170" t="str">
        <f>IFERROR(VLOOKUP(tab_MP[[#This Row],[mp_gegenstand]],tab_GEGENSTAND[],4,FALSE),"")</f>
        <v/>
      </c>
      <c r="O478" s="171" t="str">
        <f>IF(tab_MP[[#This Row],[ID_geg]]=1,"tab_System[Kategorie]",IF(tab_MP[[#This Row],[ID_geg]]=2,"tab_Werkzeug[Kategorie]",IF(tab_MP[[#This Row],[ID_geg]]=3,"tab_Dienst[Kategorie]",IF(tab_MP[[#This Row],[ID_geg]]=4,"tab_WuP[Kategorie]",""))))</f>
        <v/>
      </c>
      <c r="P47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8" s="171" t="str">
        <f>IF(AND(tab_MP[[#This Row],[ID_geg]]=1,tab_MP[[#This Row],[ID_kat]]=1),"tab_Serverkomponenten[Subkategorie]",IF(AND(tab_MP[[#This Row],[ID_geg]]=1,tab_MP[[#This Row],[ID_kat]]=4),"tab_Projektraum[Subkategorie]",""))</f>
        <v/>
      </c>
      <c r="R478" s="171" t="str">
        <f>IFERROR(IF(AND(tab_MP[[#This Row],[ID_geg]]=1,tab_MP[[#This Row],[ID_kat]]=1),VLOOKUP(tab_MP[[#This Row],[mp_subkategorie]],tab_Serverkomponenten[],2,FALSE),IF(AND(tab_MP[[#This Row],[ID_geg]]=1,tab_MP[[#This Row],[ID_kat]]=4),VLOOKUP(tab_MP[[#This Row],[mp_subkategorie]],tab_Projektraum[],2,FALSE),"")),0)</f>
        <v/>
      </c>
      <c r="S478" s="158" t="str">
        <f>IFERROR(VLOOKUP(tab_MP[[#This Row],[mp_ort]],tab_ORT[],2,FALSE),"")</f>
        <v/>
      </c>
      <c r="T478" s="158">
        <f>COUNTIFS($S$3:$S478,$S478,$S$3:$S478,"&gt;0")</f>
        <v>0</v>
      </c>
      <c r="U478" s="159">
        <f>COUNTIFS(tab_MP[ID_ort],tab_MP[[#This Row],[ID_ort]],tab_MP[ID_ort],"&gt;0")</f>
        <v>0</v>
      </c>
    </row>
    <row r="479" spans="1:21" ht="64.2" hidden="1" customHeight="1" x14ac:dyDescent="0.3">
      <c r="A479" s="90">
        <f t="shared" si="8"/>
        <v>477</v>
      </c>
      <c r="B479" s="201"/>
      <c r="C479" s="202"/>
      <c r="D479" s="202"/>
      <c r="E479" s="202"/>
      <c r="F479" s="203"/>
      <c r="G479" s="180"/>
      <c r="H479" s="208"/>
      <c r="I479" s="209"/>
      <c r="J479" s="103"/>
      <c r="K479" s="104" t="str">
        <f>IF(tab_MP[[#This Row],[prf_mp_janein]]="ja",tab_MP[[#This Row],[mp_zuw]],IF(tab_MP[[#This Row],[prf_mp_janein]]="nein",0,IF(tab_MP[[#This Row],[prf_mp_janein]]="teilweise",-1,"")))</f>
        <v/>
      </c>
      <c r="L479" s="110"/>
      <c r="M479" s="109" t="b">
        <f>AND(OR(tab_MP[[#This Row],[mp_zuw]]="",AND(tab_MP[[#This Row],[mp_zuw]]&lt;&gt;"",tab_MP[[#This Row],[prf_mp_janein]]&lt;&gt;"")),tab_MP[[#This Row],[prf_mp_ges]]&lt;&gt;-1)</f>
        <v>1</v>
      </c>
      <c r="N479" s="170" t="str">
        <f>IFERROR(VLOOKUP(tab_MP[[#This Row],[mp_gegenstand]],tab_GEGENSTAND[],4,FALSE),"")</f>
        <v/>
      </c>
      <c r="O479" s="171" t="str">
        <f>IF(tab_MP[[#This Row],[ID_geg]]=1,"tab_System[Kategorie]",IF(tab_MP[[#This Row],[ID_geg]]=2,"tab_Werkzeug[Kategorie]",IF(tab_MP[[#This Row],[ID_geg]]=3,"tab_Dienst[Kategorie]",IF(tab_MP[[#This Row],[ID_geg]]=4,"tab_WuP[Kategorie]",""))))</f>
        <v/>
      </c>
      <c r="P47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79" s="171" t="str">
        <f>IF(AND(tab_MP[[#This Row],[ID_geg]]=1,tab_MP[[#This Row],[ID_kat]]=1),"tab_Serverkomponenten[Subkategorie]",IF(AND(tab_MP[[#This Row],[ID_geg]]=1,tab_MP[[#This Row],[ID_kat]]=4),"tab_Projektraum[Subkategorie]",""))</f>
        <v/>
      </c>
      <c r="R479" s="171" t="str">
        <f>IFERROR(IF(AND(tab_MP[[#This Row],[ID_geg]]=1,tab_MP[[#This Row],[ID_kat]]=1),VLOOKUP(tab_MP[[#This Row],[mp_subkategorie]],tab_Serverkomponenten[],2,FALSE),IF(AND(tab_MP[[#This Row],[ID_geg]]=1,tab_MP[[#This Row],[ID_kat]]=4),VLOOKUP(tab_MP[[#This Row],[mp_subkategorie]],tab_Projektraum[],2,FALSE),"")),0)</f>
        <v/>
      </c>
      <c r="S479" s="158" t="str">
        <f>IFERROR(VLOOKUP(tab_MP[[#This Row],[mp_ort]],tab_ORT[],2,FALSE),"")</f>
        <v/>
      </c>
      <c r="T479" s="158">
        <f>COUNTIFS($S$3:$S479,$S479,$S$3:$S479,"&gt;0")</f>
        <v>0</v>
      </c>
      <c r="U479" s="159">
        <f>COUNTIFS(tab_MP[ID_ort],tab_MP[[#This Row],[ID_ort]],tab_MP[ID_ort],"&gt;0")</f>
        <v>0</v>
      </c>
    </row>
    <row r="480" spans="1:21" ht="64.2" hidden="1" customHeight="1" x14ac:dyDescent="0.3">
      <c r="A480" s="90">
        <f t="shared" si="8"/>
        <v>478</v>
      </c>
      <c r="B480" s="201"/>
      <c r="C480" s="202"/>
      <c r="D480" s="202"/>
      <c r="E480" s="202"/>
      <c r="F480" s="203"/>
      <c r="G480" s="180"/>
      <c r="H480" s="208"/>
      <c r="I480" s="209"/>
      <c r="J480" s="106"/>
      <c r="K480" s="107" t="str">
        <f>IF(tab_MP[[#This Row],[prf_mp_janein]]="ja",tab_MP[[#This Row],[mp_zuw]],IF(tab_MP[[#This Row],[prf_mp_janein]]="nein",0,IF(tab_MP[[#This Row],[prf_mp_janein]]="teilweise",-1,"")))</f>
        <v/>
      </c>
      <c r="L480" s="110"/>
      <c r="M480" s="108" t="b">
        <f>AND(OR(tab_MP[[#This Row],[mp_zuw]]="",AND(tab_MP[[#This Row],[mp_zuw]]&lt;&gt;"",tab_MP[[#This Row],[prf_mp_janein]]&lt;&gt;"")),tab_MP[[#This Row],[prf_mp_ges]]&lt;&gt;-1)</f>
        <v>1</v>
      </c>
      <c r="N480" s="170" t="str">
        <f>IFERROR(VLOOKUP(tab_MP[[#This Row],[mp_gegenstand]],tab_GEGENSTAND[],4,FALSE),"")</f>
        <v/>
      </c>
      <c r="O480" s="171" t="str">
        <f>IF(tab_MP[[#This Row],[ID_geg]]=1,"tab_System[Kategorie]",IF(tab_MP[[#This Row],[ID_geg]]=2,"tab_Werkzeug[Kategorie]",IF(tab_MP[[#This Row],[ID_geg]]=3,"tab_Dienst[Kategorie]",IF(tab_MP[[#This Row],[ID_geg]]=4,"tab_WuP[Kategorie]",""))))</f>
        <v/>
      </c>
      <c r="P48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0" s="171" t="str">
        <f>IF(AND(tab_MP[[#This Row],[ID_geg]]=1,tab_MP[[#This Row],[ID_kat]]=1),"tab_Serverkomponenten[Subkategorie]",IF(AND(tab_MP[[#This Row],[ID_geg]]=1,tab_MP[[#This Row],[ID_kat]]=4),"tab_Projektraum[Subkategorie]",""))</f>
        <v/>
      </c>
      <c r="R480" s="171" t="str">
        <f>IFERROR(IF(AND(tab_MP[[#This Row],[ID_geg]]=1,tab_MP[[#This Row],[ID_kat]]=1),VLOOKUP(tab_MP[[#This Row],[mp_subkategorie]],tab_Serverkomponenten[],2,FALSE),IF(AND(tab_MP[[#This Row],[ID_geg]]=1,tab_MP[[#This Row],[ID_kat]]=4),VLOOKUP(tab_MP[[#This Row],[mp_subkategorie]],tab_Projektraum[],2,FALSE),"")),0)</f>
        <v/>
      </c>
      <c r="S480" s="158" t="str">
        <f>IFERROR(VLOOKUP(tab_MP[[#This Row],[mp_ort]],tab_ORT[],2,FALSE),"")</f>
        <v/>
      </c>
      <c r="T480" s="158">
        <f>COUNTIFS($S$3:$S480,$S480,$S$3:$S480,"&gt;0")</f>
        <v>0</v>
      </c>
      <c r="U480" s="159">
        <f>COUNTIFS(tab_MP[ID_ort],tab_MP[[#This Row],[ID_ort]],tab_MP[ID_ort],"&gt;0")</f>
        <v>0</v>
      </c>
    </row>
    <row r="481" spans="1:21" ht="64.2" hidden="1" customHeight="1" x14ac:dyDescent="0.3">
      <c r="A481" s="90">
        <f t="shared" si="8"/>
        <v>479</v>
      </c>
      <c r="B481" s="201"/>
      <c r="C481" s="202"/>
      <c r="D481" s="202"/>
      <c r="E481" s="202"/>
      <c r="F481" s="203"/>
      <c r="G481" s="180"/>
      <c r="H481" s="208"/>
      <c r="I481" s="209"/>
      <c r="J481" s="103"/>
      <c r="K481" s="104" t="str">
        <f>IF(tab_MP[[#This Row],[prf_mp_janein]]="ja",tab_MP[[#This Row],[mp_zuw]],IF(tab_MP[[#This Row],[prf_mp_janein]]="nein",0,IF(tab_MP[[#This Row],[prf_mp_janein]]="teilweise",-1,"")))</f>
        <v/>
      </c>
      <c r="L481" s="110"/>
      <c r="M481" s="109" t="b">
        <f>AND(OR(tab_MP[[#This Row],[mp_zuw]]="",AND(tab_MP[[#This Row],[mp_zuw]]&lt;&gt;"",tab_MP[[#This Row],[prf_mp_janein]]&lt;&gt;"")),tab_MP[[#This Row],[prf_mp_ges]]&lt;&gt;-1)</f>
        <v>1</v>
      </c>
      <c r="N481" s="170" t="str">
        <f>IFERROR(VLOOKUP(tab_MP[[#This Row],[mp_gegenstand]],tab_GEGENSTAND[],4,FALSE),"")</f>
        <v/>
      </c>
      <c r="O481" s="171" t="str">
        <f>IF(tab_MP[[#This Row],[ID_geg]]=1,"tab_System[Kategorie]",IF(tab_MP[[#This Row],[ID_geg]]=2,"tab_Werkzeug[Kategorie]",IF(tab_MP[[#This Row],[ID_geg]]=3,"tab_Dienst[Kategorie]",IF(tab_MP[[#This Row],[ID_geg]]=4,"tab_WuP[Kategorie]",""))))</f>
        <v/>
      </c>
      <c r="P48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1" s="171" t="str">
        <f>IF(AND(tab_MP[[#This Row],[ID_geg]]=1,tab_MP[[#This Row],[ID_kat]]=1),"tab_Serverkomponenten[Subkategorie]",IF(AND(tab_MP[[#This Row],[ID_geg]]=1,tab_MP[[#This Row],[ID_kat]]=4),"tab_Projektraum[Subkategorie]",""))</f>
        <v/>
      </c>
      <c r="R481" s="171" t="str">
        <f>IFERROR(IF(AND(tab_MP[[#This Row],[ID_geg]]=1,tab_MP[[#This Row],[ID_kat]]=1),VLOOKUP(tab_MP[[#This Row],[mp_subkategorie]],tab_Serverkomponenten[],2,FALSE),IF(AND(tab_MP[[#This Row],[ID_geg]]=1,tab_MP[[#This Row],[ID_kat]]=4),VLOOKUP(tab_MP[[#This Row],[mp_subkategorie]],tab_Projektraum[],2,FALSE),"")),0)</f>
        <v/>
      </c>
      <c r="S481" s="158" t="str">
        <f>IFERROR(VLOOKUP(tab_MP[[#This Row],[mp_ort]],tab_ORT[],2,FALSE),"")</f>
        <v/>
      </c>
      <c r="T481" s="158">
        <f>COUNTIFS($S$3:$S481,$S481,$S$3:$S481,"&gt;0")</f>
        <v>0</v>
      </c>
      <c r="U481" s="159">
        <f>COUNTIFS(tab_MP[ID_ort],tab_MP[[#This Row],[ID_ort]],tab_MP[ID_ort],"&gt;0")</f>
        <v>0</v>
      </c>
    </row>
    <row r="482" spans="1:21" ht="64.2" hidden="1" customHeight="1" x14ac:dyDescent="0.3">
      <c r="A482" s="90">
        <f t="shared" si="8"/>
        <v>480</v>
      </c>
      <c r="B482" s="201"/>
      <c r="C482" s="202"/>
      <c r="D482" s="202"/>
      <c r="E482" s="202"/>
      <c r="F482" s="203"/>
      <c r="G482" s="180"/>
      <c r="H482" s="208"/>
      <c r="I482" s="209"/>
      <c r="J482" s="106"/>
      <c r="K482" s="107" t="str">
        <f>IF(tab_MP[[#This Row],[prf_mp_janein]]="ja",tab_MP[[#This Row],[mp_zuw]],IF(tab_MP[[#This Row],[prf_mp_janein]]="nein",0,IF(tab_MP[[#This Row],[prf_mp_janein]]="teilweise",-1,"")))</f>
        <v/>
      </c>
      <c r="L482" s="110"/>
      <c r="M482" s="108" t="b">
        <f>AND(OR(tab_MP[[#This Row],[mp_zuw]]="",AND(tab_MP[[#This Row],[mp_zuw]]&lt;&gt;"",tab_MP[[#This Row],[prf_mp_janein]]&lt;&gt;"")),tab_MP[[#This Row],[prf_mp_ges]]&lt;&gt;-1)</f>
        <v>1</v>
      </c>
      <c r="N482" s="170" t="str">
        <f>IFERROR(VLOOKUP(tab_MP[[#This Row],[mp_gegenstand]],tab_GEGENSTAND[],4,FALSE),"")</f>
        <v/>
      </c>
      <c r="O482" s="171" t="str">
        <f>IF(tab_MP[[#This Row],[ID_geg]]=1,"tab_System[Kategorie]",IF(tab_MP[[#This Row],[ID_geg]]=2,"tab_Werkzeug[Kategorie]",IF(tab_MP[[#This Row],[ID_geg]]=3,"tab_Dienst[Kategorie]",IF(tab_MP[[#This Row],[ID_geg]]=4,"tab_WuP[Kategorie]",""))))</f>
        <v/>
      </c>
      <c r="P48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2" s="171" t="str">
        <f>IF(AND(tab_MP[[#This Row],[ID_geg]]=1,tab_MP[[#This Row],[ID_kat]]=1),"tab_Serverkomponenten[Subkategorie]",IF(AND(tab_MP[[#This Row],[ID_geg]]=1,tab_MP[[#This Row],[ID_kat]]=4),"tab_Projektraum[Subkategorie]",""))</f>
        <v/>
      </c>
      <c r="R482" s="171" t="str">
        <f>IFERROR(IF(AND(tab_MP[[#This Row],[ID_geg]]=1,tab_MP[[#This Row],[ID_kat]]=1),VLOOKUP(tab_MP[[#This Row],[mp_subkategorie]],tab_Serverkomponenten[],2,FALSE),IF(AND(tab_MP[[#This Row],[ID_geg]]=1,tab_MP[[#This Row],[ID_kat]]=4),VLOOKUP(tab_MP[[#This Row],[mp_subkategorie]],tab_Projektraum[],2,FALSE),"")),0)</f>
        <v/>
      </c>
      <c r="S482" s="158" t="str">
        <f>IFERROR(VLOOKUP(tab_MP[[#This Row],[mp_ort]],tab_ORT[],2,FALSE),"")</f>
        <v/>
      </c>
      <c r="T482" s="158">
        <f>COUNTIFS($S$3:$S482,$S482,$S$3:$S482,"&gt;0")</f>
        <v>0</v>
      </c>
      <c r="U482" s="159">
        <f>COUNTIFS(tab_MP[ID_ort],tab_MP[[#This Row],[ID_ort]],tab_MP[ID_ort],"&gt;0")</f>
        <v>0</v>
      </c>
    </row>
    <row r="483" spans="1:21" ht="64.2" hidden="1" customHeight="1" x14ac:dyDescent="0.3">
      <c r="A483" s="90">
        <f t="shared" si="8"/>
        <v>481</v>
      </c>
      <c r="B483" s="201"/>
      <c r="C483" s="202"/>
      <c r="D483" s="202"/>
      <c r="E483" s="202"/>
      <c r="F483" s="203"/>
      <c r="G483" s="180"/>
      <c r="H483" s="208"/>
      <c r="I483" s="209"/>
      <c r="J483" s="103"/>
      <c r="K483" s="104" t="str">
        <f>IF(tab_MP[[#This Row],[prf_mp_janein]]="ja",tab_MP[[#This Row],[mp_zuw]],IF(tab_MP[[#This Row],[prf_mp_janein]]="nein",0,IF(tab_MP[[#This Row],[prf_mp_janein]]="teilweise",-1,"")))</f>
        <v/>
      </c>
      <c r="L483" s="110"/>
      <c r="M483" s="109" t="b">
        <f>AND(OR(tab_MP[[#This Row],[mp_zuw]]="",AND(tab_MP[[#This Row],[mp_zuw]]&lt;&gt;"",tab_MP[[#This Row],[prf_mp_janein]]&lt;&gt;"")),tab_MP[[#This Row],[prf_mp_ges]]&lt;&gt;-1)</f>
        <v>1</v>
      </c>
      <c r="N483" s="170" t="str">
        <f>IFERROR(VLOOKUP(tab_MP[[#This Row],[mp_gegenstand]],tab_GEGENSTAND[],4,FALSE),"")</f>
        <v/>
      </c>
      <c r="O483" s="171" t="str">
        <f>IF(tab_MP[[#This Row],[ID_geg]]=1,"tab_System[Kategorie]",IF(tab_MP[[#This Row],[ID_geg]]=2,"tab_Werkzeug[Kategorie]",IF(tab_MP[[#This Row],[ID_geg]]=3,"tab_Dienst[Kategorie]",IF(tab_MP[[#This Row],[ID_geg]]=4,"tab_WuP[Kategorie]",""))))</f>
        <v/>
      </c>
      <c r="P48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3" s="171" t="str">
        <f>IF(AND(tab_MP[[#This Row],[ID_geg]]=1,tab_MP[[#This Row],[ID_kat]]=1),"tab_Serverkomponenten[Subkategorie]",IF(AND(tab_MP[[#This Row],[ID_geg]]=1,tab_MP[[#This Row],[ID_kat]]=4),"tab_Projektraum[Subkategorie]",""))</f>
        <v/>
      </c>
      <c r="R483" s="171" t="str">
        <f>IFERROR(IF(AND(tab_MP[[#This Row],[ID_geg]]=1,tab_MP[[#This Row],[ID_kat]]=1),VLOOKUP(tab_MP[[#This Row],[mp_subkategorie]],tab_Serverkomponenten[],2,FALSE),IF(AND(tab_MP[[#This Row],[ID_geg]]=1,tab_MP[[#This Row],[ID_kat]]=4),VLOOKUP(tab_MP[[#This Row],[mp_subkategorie]],tab_Projektraum[],2,FALSE),"")),0)</f>
        <v/>
      </c>
      <c r="S483" s="158" t="str">
        <f>IFERROR(VLOOKUP(tab_MP[[#This Row],[mp_ort]],tab_ORT[],2,FALSE),"")</f>
        <v/>
      </c>
      <c r="T483" s="158">
        <f>COUNTIFS($S$3:$S483,$S483,$S$3:$S483,"&gt;0")</f>
        <v>0</v>
      </c>
      <c r="U483" s="159">
        <f>COUNTIFS(tab_MP[ID_ort],tab_MP[[#This Row],[ID_ort]],tab_MP[ID_ort],"&gt;0")</f>
        <v>0</v>
      </c>
    </row>
    <row r="484" spans="1:21" ht="64.2" hidden="1" customHeight="1" x14ac:dyDescent="0.3">
      <c r="A484" s="90">
        <f t="shared" si="8"/>
        <v>482</v>
      </c>
      <c r="B484" s="201"/>
      <c r="C484" s="202"/>
      <c r="D484" s="202"/>
      <c r="E484" s="202"/>
      <c r="F484" s="203"/>
      <c r="G484" s="180"/>
      <c r="H484" s="208"/>
      <c r="I484" s="209"/>
      <c r="J484" s="106"/>
      <c r="K484" s="107" t="str">
        <f>IF(tab_MP[[#This Row],[prf_mp_janein]]="ja",tab_MP[[#This Row],[mp_zuw]],IF(tab_MP[[#This Row],[prf_mp_janein]]="nein",0,IF(tab_MP[[#This Row],[prf_mp_janein]]="teilweise",-1,"")))</f>
        <v/>
      </c>
      <c r="L484" s="110"/>
      <c r="M484" s="108" t="b">
        <f>AND(OR(tab_MP[[#This Row],[mp_zuw]]="",AND(tab_MP[[#This Row],[mp_zuw]]&lt;&gt;"",tab_MP[[#This Row],[prf_mp_janein]]&lt;&gt;"")),tab_MP[[#This Row],[prf_mp_ges]]&lt;&gt;-1)</f>
        <v>1</v>
      </c>
      <c r="N484" s="170" t="str">
        <f>IFERROR(VLOOKUP(tab_MP[[#This Row],[mp_gegenstand]],tab_GEGENSTAND[],4,FALSE),"")</f>
        <v/>
      </c>
      <c r="O484" s="171" t="str">
        <f>IF(tab_MP[[#This Row],[ID_geg]]=1,"tab_System[Kategorie]",IF(tab_MP[[#This Row],[ID_geg]]=2,"tab_Werkzeug[Kategorie]",IF(tab_MP[[#This Row],[ID_geg]]=3,"tab_Dienst[Kategorie]",IF(tab_MP[[#This Row],[ID_geg]]=4,"tab_WuP[Kategorie]",""))))</f>
        <v/>
      </c>
      <c r="P48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4" s="171" t="str">
        <f>IF(AND(tab_MP[[#This Row],[ID_geg]]=1,tab_MP[[#This Row],[ID_kat]]=1),"tab_Serverkomponenten[Subkategorie]",IF(AND(tab_MP[[#This Row],[ID_geg]]=1,tab_MP[[#This Row],[ID_kat]]=4),"tab_Projektraum[Subkategorie]",""))</f>
        <v/>
      </c>
      <c r="R484" s="171" t="str">
        <f>IFERROR(IF(AND(tab_MP[[#This Row],[ID_geg]]=1,tab_MP[[#This Row],[ID_kat]]=1),VLOOKUP(tab_MP[[#This Row],[mp_subkategorie]],tab_Serverkomponenten[],2,FALSE),IF(AND(tab_MP[[#This Row],[ID_geg]]=1,tab_MP[[#This Row],[ID_kat]]=4),VLOOKUP(tab_MP[[#This Row],[mp_subkategorie]],tab_Projektraum[],2,FALSE),"")),0)</f>
        <v/>
      </c>
      <c r="S484" s="158" t="str">
        <f>IFERROR(VLOOKUP(tab_MP[[#This Row],[mp_ort]],tab_ORT[],2,FALSE),"")</f>
        <v/>
      </c>
      <c r="T484" s="158">
        <f>COUNTIFS($S$3:$S484,$S484,$S$3:$S484,"&gt;0")</f>
        <v>0</v>
      </c>
      <c r="U484" s="159">
        <f>COUNTIFS(tab_MP[ID_ort],tab_MP[[#This Row],[ID_ort]],tab_MP[ID_ort],"&gt;0")</f>
        <v>0</v>
      </c>
    </row>
    <row r="485" spans="1:21" ht="64.2" hidden="1" customHeight="1" x14ac:dyDescent="0.3">
      <c r="A485" s="90">
        <f t="shared" si="8"/>
        <v>483</v>
      </c>
      <c r="B485" s="201"/>
      <c r="C485" s="202"/>
      <c r="D485" s="202"/>
      <c r="E485" s="202"/>
      <c r="F485" s="203"/>
      <c r="G485" s="180"/>
      <c r="H485" s="208"/>
      <c r="I485" s="209"/>
      <c r="J485" s="103"/>
      <c r="K485" s="104" t="str">
        <f>IF(tab_MP[[#This Row],[prf_mp_janein]]="ja",tab_MP[[#This Row],[mp_zuw]],IF(tab_MP[[#This Row],[prf_mp_janein]]="nein",0,IF(tab_MP[[#This Row],[prf_mp_janein]]="teilweise",-1,"")))</f>
        <v/>
      </c>
      <c r="L485" s="110"/>
      <c r="M485" s="109" t="b">
        <f>AND(OR(tab_MP[[#This Row],[mp_zuw]]="",AND(tab_MP[[#This Row],[mp_zuw]]&lt;&gt;"",tab_MP[[#This Row],[prf_mp_janein]]&lt;&gt;"")),tab_MP[[#This Row],[prf_mp_ges]]&lt;&gt;-1)</f>
        <v>1</v>
      </c>
      <c r="N485" s="170" t="str">
        <f>IFERROR(VLOOKUP(tab_MP[[#This Row],[mp_gegenstand]],tab_GEGENSTAND[],4,FALSE),"")</f>
        <v/>
      </c>
      <c r="O485" s="171" t="str">
        <f>IF(tab_MP[[#This Row],[ID_geg]]=1,"tab_System[Kategorie]",IF(tab_MP[[#This Row],[ID_geg]]=2,"tab_Werkzeug[Kategorie]",IF(tab_MP[[#This Row],[ID_geg]]=3,"tab_Dienst[Kategorie]",IF(tab_MP[[#This Row],[ID_geg]]=4,"tab_WuP[Kategorie]",""))))</f>
        <v/>
      </c>
      <c r="P48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5" s="171" t="str">
        <f>IF(AND(tab_MP[[#This Row],[ID_geg]]=1,tab_MP[[#This Row],[ID_kat]]=1),"tab_Serverkomponenten[Subkategorie]",IF(AND(tab_MP[[#This Row],[ID_geg]]=1,tab_MP[[#This Row],[ID_kat]]=4),"tab_Projektraum[Subkategorie]",""))</f>
        <v/>
      </c>
      <c r="R485" s="171" t="str">
        <f>IFERROR(IF(AND(tab_MP[[#This Row],[ID_geg]]=1,tab_MP[[#This Row],[ID_kat]]=1),VLOOKUP(tab_MP[[#This Row],[mp_subkategorie]],tab_Serverkomponenten[],2,FALSE),IF(AND(tab_MP[[#This Row],[ID_geg]]=1,tab_MP[[#This Row],[ID_kat]]=4),VLOOKUP(tab_MP[[#This Row],[mp_subkategorie]],tab_Projektraum[],2,FALSE),"")),0)</f>
        <v/>
      </c>
      <c r="S485" s="158" t="str">
        <f>IFERROR(VLOOKUP(tab_MP[[#This Row],[mp_ort]],tab_ORT[],2,FALSE),"")</f>
        <v/>
      </c>
      <c r="T485" s="158">
        <f>COUNTIFS($S$3:$S485,$S485,$S$3:$S485,"&gt;0")</f>
        <v>0</v>
      </c>
      <c r="U485" s="159">
        <f>COUNTIFS(tab_MP[ID_ort],tab_MP[[#This Row],[ID_ort]],tab_MP[ID_ort],"&gt;0")</f>
        <v>0</v>
      </c>
    </row>
    <row r="486" spans="1:21" ht="64.2" hidden="1" customHeight="1" x14ac:dyDescent="0.3">
      <c r="A486" s="90">
        <f t="shared" si="8"/>
        <v>484</v>
      </c>
      <c r="B486" s="201"/>
      <c r="C486" s="202"/>
      <c r="D486" s="202"/>
      <c r="E486" s="202"/>
      <c r="F486" s="203"/>
      <c r="G486" s="180"/>
      <c r="H486" s="208"/>
      <c r="I486" s="209"/>
      <c r="J486" s="106"/>
      <c r="K486" s="107" t="str">
        <f>IF(tab_MP[[#This Row],[prf_mp_janein]]="ja",tab_MP[[#This Row],[mp_zuw]],IF(tab_MP[[#This Row],[prf_mp_janein]]="nein",0,IF(tab_MP[[#This Row],[prf_mp_janein]]="teilweise",-1,"")))</f>
        <v/>
      </c>
      <c r="L486" s="110"/>
      <c r="M486" s="108" t="b">
        <f>AND(OR(tab_MP[[#This Row],[mp_zuw]]="",AND(tab_MP[[#This Row],[mp_zuw]]&lt;&gt;"",tab_MP[[#This Row],[prf_mp_janein]]&lt;&gt;"")),tab_MP[[#This Row],[prf_mp_ges]]&lt;&gt;-1)</f>
        <v>1</v>
      </c>
      <c r="N486" s="170" t="str">
        <f>IFERROR(VLOOKUP(tab_MP[[#This Row],[mp_gegenstand]],tab_GEGENSTAND[],4,FALSE),"")</f>
        <v/>
      </c>
      <c r="O486" s="171" t="str">
        <f>IF(tab_MP[[#This Row],[ID_geg]]=1,"tab_System[Kategorie]",IF(tab_MP[[#This Row],[ID_geg]]=2,"tab_Werkzeug[Kategorie]",IF(tab_MP[[#This Row],[ID_geg]]=3,"tab_Dienst[Kategorie]",IF(tab_MP[[#This Row],[ID_geg]]=4,"tab_WuP[Kategorie]",""))))</f>
        <v/>
      </c>
      <c r="P48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6" s="171" t="str">
        <f>IF(AND(tab_MP[[#This Row],[ID_geg]]=1,tab_MP[[#This Row],[ID_kat]]=1),"tab_Serverkomponenten[Subkategorie]",IF(AND(tab_MP[[#This Row],[ID_geg]]=1,tab_MP[[#This Row],[ID_kat]]=4),"tab_Projektraum[Subkategorie]",""))</f>
        <v/>
      </c>
      <c r="R486" s="171" t="str">
        <f>IFERROR(IF(AND(tab_MP[[#This Row],[ID_geg]]=1,tab_MP[[#This Row],[ID_kat]]=1),VLOOKUP(tab_MP[[#This Row],[mp_subkategorie]],tab_Serverkomponenten[],2,FALSE),IF(AND(tab_MP[[#This Row],[ID_geg]]=1,tab_MP[[#This Row],[ID_kat]]=4),VLOOKUP(tab_MP[[#This Row],[mp_subkategorie]],tab_Projektraum[],2,FALSE),"")),0)</f>
        <v/>
      </c>
      <c r="S486" s="158" t="str">
        <f>IFERROR(VLOOKUP(tab_MP[[#This Row],[mp_ort]],tab_ORT[],2,FALSE),"")</f>
        <v/>
      </c>
      <c r="T486" s="158">
        <f>COUNTIFS($S$3:$S486,$S486,$S$3:$S486,"&gt;0")</f>
        <v>0</v>
      </c>
      <c r="U486" s="159">
        <f>COUNTIFS(tab_MP[ID_ort],tab_MP[[#This Row],[ID_ort]],tab_MP[ID_ort],"&gt;0")</f>
        <v>0</v>
      </c>
    </row>
    <row r="487" spans="1:21" ht="64.2" hidden="1" customHeight="1" x14ac:dyDescent="0.3">
      <c r="A487" s="90">
        <f t="shared" si="8"/>
        <v>485</v>
      </c>
      <c r="B487" s="201"/>
      <c r="C487" s="202"/>
      <c r="D487" s="202"/>
      <c r="E487" s="202"/>
      <c r="F487" s="203"/>
      <c r="G487" s="180"/>
      <c r="H487" s="208"/>
      <c r="I487" s="209"/>
      <c r="J487" s="103"/>
      <c r="K487" s="104" t="str">
        <f>IF(tab_MP[[#This Row],[prf_mp_janein]]="ja",tab_MP[[#This Row],[mp_zuw]],IF(tab_MP[[#This Row],[prf_mp_janein]]="nein",0,IF(tab_MP[[#This Row],[prf_mp_janein]]="teilweise",-1,"")))</f>
        <v/>
      </c>
      <c r="L487" s="110"/>
      <c r="M487" s="109" t="b">
        <f>AND(OR(tab_MP[[#This Row],[mp_zuw]]="",AND(tab_MP[[#This Row],[mp_zuw]]&lt;&gt;"",tab_MP[[#This Row],[prf_mp_janein]]&lt;&gt;"")),tab_MP[[#This Row],[prf_mp_ges]]&lt;&gt;-1)</f>
        <v>1</v>
      </c>
      <c r="N487" s="170" t="str">
        <f>IFERROR(VLOOKUP(tab_MP[[#This Row],[mp_gegenstand]],tab_GEGENSTAND[],4,FALSE),"")</f>
        <v/>
      </c>
      <c r="O487" s="171" t="str">
        <f>IF(tab_MP[[#This Row],[ID_geg]]=1,"tab_System[Kategorie]",IF(tab_MP[[#This Row],[ID_geg]]=2,"tab_Werkzeug[Kategorie]",IF(tab_MP[[#This Row],[ID_geg]]=3,"tab_Dienst[Kategorie]",IF(tab_MP[[#This Row],[ID_geg]]=4,"tab_WuP[Kategorie]",""))))</f>
        <v/>
      </c>
      <c r="P48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7" s="171" t="str">
        <f>IF(AND(tab_MP[[#This Row],[ID_geg]]=1,tab_MP[[#This Row],[ID_kat]]=1),"tab_Serverkomponenten[Subkategorie]",IF(AND(tab_MP[[#This Row],[ID_geg]]=1,tab_MP[[#This Row],[ID_kat]]=4),"tab_Projektraum[Subkategorie]",""))</f>
        <v/>
      </c>
      <c r="R487" s="171" t="str">
        <f>IFERROR(IF(AND(tab_MP[[#This Row],[ID_geg]]=1,tab_MP[[#This Row],[ID_kat]]=1),VLOOKUP(tab_MP[[#This Row],[mp_subkategorie]],tab_Serverkomponenten[],2,FALSE),IF(AND(tab_MP[[#This Row],[ID_geg]]=1,tab_MP[[#This Row],[ID_kat]]=4),VLOOKUP(tab_MP[[#This Row],[mp_subkategorie]],tab_Projektraum[],2,FALSE),"")),0)</f>
        <v/>
      </c>
      <c r="S487" s="158" t="str">
        <f>IFERROR(VLOOKUP(tab_MP[[#This Row],[mp_ort]],tab_ORT[],2,FALSE),"")</f>
        <v/>
      </c>
      <c r="T487" s="158">
        <f>COUNTIFS($S$3:$S487,$S487,$S$3:$S487,"&gt;0")</f>
        <v>0</v>
      </c>
      <c r="U487" s="159">
        <f>COUNTIFS(tab_MP[ID_ort],tab_MP[[#This Row],[ID_ort]],tab_MP[ID_ort],"&gt;0")</f>
        <v>0</v>
      </c>
    </row>
    <row r="488" spans="1:21" ht="64.2" hidden="1" customHeight="1" x14ac:dyDescent="0.3">
      <c r="A488" s="90">
        <f t="shared" si="8"/>
        <v>486</v>
      </c>
      <c r="B488" s="201"/>
      <c r="C488" s="202"/>
      <c r="D488" s="202"/>
      <c r="E488" s="202"/>
      <c r="F488" s="203"/>
      <c r="G488" s="180"/>
      <c r="H488" s="208"/>
      <c r="I488" s="209"/>
      <c r="J488" s="106"/>
      <c r="K488" s="107" t="str">
        <f>IF(tab_MP[[#This Row],[prf_mp_janein]]="ja",tab_MP[[#This Row],[mp_zuw]],IF(tab_MP[[#This Row],[prf_mp_janein]]="nein",0,IF(tab_MP[[#This Row],[prf_mp_janein]]="teilweise",-1,"")))</f>
        <v/>
      </c>
      <c r="L488" s="110"/>
      <c r="M488" s="108" t="b">
        <f>AND(OR(tab_MP[[#This Row],[mp_zuw]]="",AND(tab_MP[[#This Row],[mp_zuw]]&lt;&gt;"",tab_MP[[#This Row],[prf_mp_janein]]&lt;&gt;"")),tab_MP[[#This Row],[prf_mp_ges]]&lt;&gt;-1)</f>
        <v>1</v>
      </c>
      <c r="N488" s="170" t="str">
        <f>IFERROR(VLOOKUP(tab_MP[[#This Row],[mp_gegenstand]],tab_GEGENSTAND[],4,FALSE),"")</f>
        <v/>
      </c>
      <c r="O488" s="171" t="str">
        <f>IF(tab_MP[[#This Row],[ID_geg]]=1,"tab_System[Kategorie]",IF(tab_MP[[#This Row],[ID_geg]]=2,"tab_Werkzeug[Kategorie]",IF(tab_MP[[#This Row],[ID_geg]]=3,"tab_Dienst[Kategorie]",IF(tab_MP[[#This Row],[ID_geg]]=4,"tab_WuP[Kategorie]",""))))</f>
        <v/>
      </c>
      <c r="P48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8" s="171" t="str">
        <f>IF(AND(tab_MP[[#This Row],[ID_geg]]=1,tab_MP[[#This Row],[ID_kat]]=1),"tab_Serverkomponenten[Subkategorie]",IF(AND(tab_MP[[#This Row],[ID_geg]]=1,tab_MP[[#This Row],[ID_kat]]=4),"tab_Projektraum[Subkategorie]",""))</f>
        <v/>
      </c>
      <c r="R488" s="171" t="str">
        <f>IFERROR(IF(AND(tab_MP[[#This Row],[ID_geg]]=1,tab_MP[[#This Row],[ID_kat]]=1),VLOOKUP(tab_MP[[#This Row],[mp_subkategorie]],tab_Serverkomponenten[],2,FALSE),IF(AND(tab_MP[[#This Row],[ID_geg]]=1,tab_MP[[#This Row],[ID_kat]]=4),VLOOKUP(tab_MP[[#This Row],[mp_subkategorie]],tab_Projektraum[],2,FALSE),"")),0)</f>
        <v/>
      </c>
      <c r="S488" s="158" t="str">
        <f>IFERROR(VLOOKUP(tab_MP[[#This Row],[mp_ort]],tab_ORT[],2,FALSE),"")</f>
        <v/>
      </c>
      <c r="T488" s="158">
        <f>COUNTIFS($S$3:$S488,$S488,$S$3:$S488,"&gt;0")</f>
        <v>0</v>
      </c>
      <c r="U488" s="159">
        <f>COUNTIFS(tab_MP[ID_ort],tab_MP[[#This Row],[ID_ort]],tab_MP[ID_ort],"&gt;0")</f>
        <v>0</v>
      </c>
    </row>
    <row r="489" spans="1:21" ht="64.2" hidden="1" customHeight="1" x14ac:dyDescent="0.3">
      <c r="A489" s="90">
        <f t="shared" si="8"/>
        <v>487</v>
      </c>
      <c r="B489" s="201"/>
      <c r="C489" s="202"/>
      <c r="D489" s="202"/>
      <c r="E489" s="202"/>
      <c r="F489" s="203"/>
      <c r="G489" s="180"/>
      <c r="H489" s="208"/>
      <c r="I489" s="209"/>
      <c r="J489" s="103"/>
      <c r="K489" s="104" t="str">
        <f>IF(tab_MP[[#This Row],[prf_mp_janein]]="ja",tab_MP[[#This Row],[mp_zuw]],IF(tab_MP[[#This Row],[prf_mp_janein]]="nein",0,IF(tab_MP[[#This Row],[prf_mp_janein]]="teilweise",-1,"")))</f>
        <v/>
      </c>
      <c r="L489" s="110"/>
      <c r="M489" s="109" t="b">
        <f>AND(OR(tab_MP[[#This Row],[mp_zuw]]="",AND(tab_MP[[#This Row],[mp_zuw]]&lt;&gt;"",tab_MP[[#This Row],[prf_mp_janein]]&lt;&gt;"")),tab_MP[[#This Row],[prf_mp_ges]]&lt;&gt;-1)</f>
        <v>1</v>
      </c>
      <c r="N489" s="170" t="str">
        <f>IFERROR(VLOOKUP(tab_MP[[#This Row],[mp_gegenstand]],tab_GEGENSTAND[],4,FALSE),"")</f>
        <v/>
      </c>
      <c r="O489" s="171" t="str">
        <f>IF(tab_MP[[#This Row],[ID_geg]]=1,"tab_System[Kategorie]",IF(tab_MP[[#This Row],[ID_geg]]=2,"tab_Werkzeug[Kategorie]",IF(tab_MP[[#This Row],[ID_geg]]=3,"tab_Dienst[Kategorie]",IF(tab_MP[[#This Row],[ID_geg]]=4,"tab_WuP[Kategorie]",""))))</f>
        <v/>
      </c>
      <c r="P48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89" s="171" t="str">
        <f>IF(AND(tab_MP[[#This Row],[ID_geg]]=1,tab_MP[[#This Row],[ID_kat]]=1),"tab_Serverkomponenten[Subkategorie]",IF(AND(tab_MP[[#This Row],[ID_geg]]=1,tab_MP[[#This Row],[ID_kat]]=4),"tab_Projektraum[Subkategorie]",""))</f>
        <v/>
      </c>
      <c r="R489" s="171" t="str">
        <f>IFERROR(IF(AND(tab_MP[[#This Row],[ID_geg]]=1,tab_MP[[#This Row],[ID_kat]]=1),VLOOKUP(tab_MP[[#This Row],[mp_subkategorie]],tab_Serverkomponenten[],2,FALSE),IF(AND(tab_MP[[#This Row],[ID_geg]]=1,tab_MP[[#This Row],[ID_kat]]=4),VLOOKUP(tab_MP[[#This Row],[mp_subkategorie]],tab_Projektraum[],2,FALSE),"")),0)</f>
        <v/>
      </c>
      <c r="S489" s="158" t="str">
        <f>IFERROR(VLOOKUP(tab_MP[[#This Row],[mp_ort]],tab_ORT[],2,FALSE),"")</f>
        <v/>
      </c>
      <c r="T489" s="158">
        <f>COUNTIFS($S$3:$S489,$S489,$S$3:$S489,"&gt;0")</f>
        <v>0</v>
      </c>
      <c r="U489" s="159">
        <f>COUNTIFS(tab_MP[ID_ort],tab_MP[[#This Row],[ID_ort]],tab_MP[ID_ort],"&gt;0")</f>
        <v>0</v>
      </c>
    </row>
    <row r="490" spans="1:21" ht="64.2" hidden="1" customHeight="1" x14ac:dyDescent="0.3">
      <c r="A490" s="90">
        <f t="shared" si="8"/>
        <v>488</v>
      </c>
      <c r="B490" s="201"/>
      <c r="C490" s="202"/>
      <c r="D490" s="202"/>
      <c r="E490" s="202"/>
      <c r="F490" s="203"/>
      <c r="G490" s="180"/>
      <c r="H490" s="208"/>
      <c r="I490" s="209"/>
      <c r="J490" s="106"/>
      <c r="K490" s="107" t="str">
        <f>IF(tab_MP[[#This Row],[prf_mp_janein]]="ja",tab_MP[[#This Row],[mp_zuw]],IF(tab_MP[[#This Row],[prf_mp_janein]]="nein",0,IF(tab_MP[[#This Row],[prf_mp_janein]]="teilweise",-1,"")))</f>
        <v/>
      </c>
      <c r="L490" s="110"/>
      <c r="M490" s="108" t="b">
        <f>AND(OR(tab_MP[[#This Row],[mp_zuw]]="",AND(tab_MP[[#This Row],[mp_zuw]]&lt;&gt;"",tab_MP[[#This Row],[prf_mp_janein]]&lt;&gt;"")),tab_MP[[#This Row],[prf_mp_ges]]&lt;&gt;-1)</f>
        <v>1</v>
      </c>
      <c r="N490" s="170" t="str">
        <f>IFERROR(VLOOKUP(tab_MP[[#This Row],[mp_gegenstand]],tab_GEGENSTAND[],4,FALSE),"")</f>
        <v/>
      </c>
      <c r="O490" s="171" t="str">
        <f>IF(tab_MP[[#This Row],[ID_geg]]=1,"tab_System[Kategorie]",IF(tab_MP[[#This Row],[ID_geg]]=2,"tab_Werkzeug[Kategorie]",IF(tab_MP[[#This Row],[ID_geg]]=3,"tab_Dienst[Kategorie]",IF(tab_MP[[#This Row],[ID_geg]]=4,"tab_WuP[Kategorie]",""))))</f>
        <v/>
      </c>
      <c r="P49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0" s="171" t="str">
        <f>IF(AND(tab_MP[[#This Row],[ID_geg]]=1,tab_MP[[#This Row],[ID_kat]]=1),"tab_Serverkomponenten[Subkategorie]",IF(AND(tab_MP[[#This Row],[ID_geg]]=1,tab_MP[[#This Row],[ID_kat]]=4),"tab_Projektraum[Subkategorie]",""))</f>
        <v/>
      </c>
      <c r="R490" s="171" t="str">
        <f>IFERROR(IF(AND(tab_MP[[#This Row],[ID_geg]]=1,tab_MP[[#This Row],[ID_kat]]=1),VLOOKUP(tab_MP[[#This Row],[mp_subkategorie]],tab_Serverkomponenten[],2,FALSE),IF(AND(tab_MP[[#This Row],[ID_geg]]=1,tab_MP[[#This Row],[ID_kat]]=4),VLOOKUP(tab_MP[[#This Row],[mp_subkategorie]],tab_Projektraum[],2,FALSE),"")),0)</f>
        <v/>
      </c>
      <c r="S490" s="158" t="str">
        <f>IFERROR(VLOOKUP(tab_MP[[#This Row],[mp_ort]],tab_ORT[],2,FALSE),"")</f>
        <v/>
      </c>
      <c r="T490" s="158">
        <f>COUNTIFS($S$3:$S490,$S490,$S$3:$S490,"&gt;0")</f>
        <v>0</v>
      </c>
      <c r="U490" s="159">
        <f>COUNTIFS(tab_MP[ID_ort],tab_MP[[#This Row],[ID_ort]],tab_MP[ID_ort],"&gt;0")</f>
        <v>0</v>
      </c>
    </row>
    <row r="491" spans="1:21" ht="64.2" hidden="1" customHeight="1" x14ac:dyDescent="0.3">
      <c r="A491" s="90">
        <f t="shared" si="8"/>
        <v>489</v>
      </c>
      <c r="B491" s="201"/>
      <c r="C491" s="202"/>
      <c r="D491" s="202"/>
      <c r="E491" s="202"/>
      <c r="F491" s="203"/>
      <c r="G491" s="180"/>
      <c r="H491" s="208"/>
      <c r="I491" s="209"/>
      <c r="J491" s="103"/>
      <c r="K491" s="104" t="str">
        <f>IF(tab_MP[[#This Row],[prf_mp_janein]]="ja",tab_MP[[#This Row],[mp_zuw]],IF(tab_MP[[#This Row],[prf_mp_janein]]="nein",0,IF(tab_MP[[#This Row],[prf_mp_janein]]="teilweise",-1,"")))</f>
        <v/>
      </c>
      <c r="L491" s="110"/>
      <c r="M491" s="109" t="b">
        <f>AND(OR(tab_MP[[#This Row],[mp_zuw]]="",AND(tab_MP[[#This Row],[mp_zuw]]&lt;&gt;"",tab_MP[[#This Row],[prf_mp_janein]]&lt;&gt;"")),tab_MP[[#This Row],[prf_mp_ges]]&lt;&gt;-1)</f>
        <v>1</v>
      </c>
      <c r="N491" s="170" t="str">
        <f>IFERROR(VLOOKUP(tab_MP[[#This Row],[mp_gegenstand]],tab_GEGENSTAND[],4,FALSE),"")</f>
        <v/>
      </c>
      <c r="O491" s="171" t="str">
        <f>IF(tab_MP[[#This Row],[ID_geg]]=1,"tab_System[Kategorie]",IF(tab_MP[[#This Row],[ID_geg]]=2,"tab_Werkzeug[Kategorie]",IF(tab_MP[[#This Row],[ID_geg]]=3,"tab_Dienst[Kategorie]",IF(tab_MP[[#This Row],[ID_geg]]=4,"tab_WuP[Kategorie]",""))))</f>
        <v/>
      </c>
      <c r="P49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1" s="171" t="str">
        <f>IF(AND(tab_MP[[#This Row],[ID_geg]]=1,tab_MP[[#This Row],[ID_kat]]=1),"tab_Serverkomponenten[Subkategorie]",IF(AND(tab_MP[[#This Row],[ID_geg]]=1,tab_MP[[#This Row],[ID_kat]]=4),"tab_Projektraum[Subkategorie]",""))</f>
        <v/>
      </c>
      <c r="R491" s="171" t="str">
        <f>IFERROR(IF(AND(tab_MP[[#This Row],[ID_geg]]=1,tab_MP[[#This Row],[ID_kat]]=1),VLOOKUP(tab_MP[[#This Row],[mp_subkategorie]],tab_Serverkomponenten[],2,FALSE),IF(AND(tab_MP[[#This Row],[ID_geg]]=1,tab_MP[[#This Row],[ID_kat]]=4),VLOOKUP(tab_MP[[#This Row],[mp_subkategorie]],tab_Projektraum[],2,FALSE),"")),0)</f>
        <v/>
      </c>
      <c r="S491" s="158" t="str">
        <f>IFERROR(VLOOKUP(tab_MP[[#This Row],[mp_ort]],tab_ORT[],2,FALSE),"")</f>
        <v/>
      </c>
      <c r="T491" s="158">
        <f>COUNTIFS($S$3:$S491,$S491,$S$3:$S491,"&gt;0")</f>
        <v>0</v>
      </c>
      <c r="U491" s="159">
        <f>COUNTIFS(tab_MP[ID_ort],tab_MP[[#This Row],[ID_ort]],tab_MP[ID_ort],"&gt;0")</f>
        <v>0</v>
      </c>
    </row>
    <row r="492" spans="1:21" ht="64.2" hidden="1" customHeight="1" x14ac:dyDescent="0.3">
      <c r="A492" s="90">
        <f t="shared" si="8"/>
        <v>490</v>
      </c>
      <c r="B492" s="201"/>
      <c r="C492" s="202"/>
      <c r="D492" s="202"/>
      <c r="E492" s="202"/>
      <c r="F492" s="203"/>
      <c r="G492" s="180"/>
      <c r="H492" s="208"/>
      <c r="I492" s="209"/>
      <c r="J492" s="106"/>
      <c r="K492" s="107" t="str">
        <f>IF(tab_MP[[#This Row],[prf_mp_janein]]="ja",tab_MP[[#This Row],[mp_zuw]],IF(tab_MP[[#This Row],[prf_mp_janein]]="nein",0,IF(tab_MP[[#This Row],[prf_mp_janein]]="teilweise",-1,"")))</f>
        <v/>
      </c>
      <c r="L492" s="110"/>
      <c r="M492" s="108" t="b">
        <f>AND(OR(tab_MP[[#This Row],[mp_zuw]]="",AND(tab_MP[[#This Row],[mp_zuw]]&lt;&gt;"",tab_MP[[#This Row],[prf_mp_janein]]&lt;&gt;"")),tab_MP[[#This Row],[prf_mp_ges]]&lt;&gt;-1)</f>
        <v>1</v>
      </c>
      <c r="N492" s="170" t="str">
        <f>IFERROR(VLOOKUP(tab_MP[[#This Row],[mp_gegenstand]],tab_GEGENSTAND[],4,FALSE),"")</f>
        <v/>
      </c>
      <c r="O492" s="171" t="str">
        <f>IF(tab_MP[[#This Row],[ID_geg]]=1,"tab_System[Kategorie]",IF(tab_MP[[#This Row],[ID_geg]]=2,"tab_Werkzeug[Kategorie]",IF(tab_MP[[#This Row],[ID_geg]]=3,"tab_Dienst[Kategorie]",IF(tab_MP[[#This Row],[ID_geg]]=4,"tab_WuP[Kategorie]",""))))</f>
        <v/>
      </c>
      <c r="P492"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2" s="171" t="str">
        <f>IF(AND(tab_MP[[#This Row],[ID_geg]]=1,tab_MP[[#This Row],[ID_kat]]=1),"tab_Serverkomponenten[Subkategorie]",IF(AND(tab_MP[[#This Row],[ID_geg]]=1,tab_MP[[#This Row],[ID_kat]]=4),"tab_Projektraum[Subkategorie]",""))</f>
        <v/>
      </c>
      <c r="R492" s="171" t="str">
        <f>IFERROR(IF(AND(tab_MP[[#This Row],[ID_geg]]=1,tab_MP[[#This Row],[ID_kat]]=1),VLOOKUP(tab_MP[[#This Row],[mp_subkategorie]],tab_Serverkomponenten[],2,FALSE),IF(AND(tab_MP[[#This Row],[ID_geg]]=1,tab_MP[[#This Row],[ID_kat]]=4),VLOOKUP(tab_MP[[#This Row],[mp_subkategorie]],tab_Projektraum[],2,FALSE),"")),0)</f>
        <v/>
      </c>
      <c r="S492" s="158" t="str">
        <f>IFERROR(VLOOKUP(tab_MP[[#This Row],[mp_ort]],tab_ORT[],2,FALSE),"")</f>
        <v/>
      </c>
      <c r="T492" s="158">
        <f>COUNTIFS($S$3:$S492,$S492,$S$3:$S492,"&gt;0")</f>
        <v>0</v>
      </c>
      <c r="U492" s="159">
        <f>COUNTIFS(tab_MP[ID_ort],tab_MP[[#This Row],[ID_ort]],tab_MP[ID_ort],"&gt;0")</f>
        <v>0</v>
      </c>
    </row>
    <row r="493" spans="1:21" ht="64.2" hidden="1" customHeight="1" x14ac:dyDescent="0.3">
      <c r="A493" s="90">
        <f t="shared" si="8"/>
        <v>491</v>
      </c>
      <c r="B493" s="201"/>
      <c r="C493" s="202"/>
      <c r="D493" s="202"/>
      <c r="E493" s="202"/>
      <c r="F493" s="203"/>
      <c r="G493" s="180"/>
      <c r="H493" s="208"/>
      <c r="I493" s="209"/>
      <c r="J493" s="103"/>
      <c r="K493" s="104" t="str">
        <f>IF(tab_MP[[#This Row],[prf_mp_janein]]="ja",tab_MP[[#This Row],[mp_zuw]],IF(tab_MP[[#This Row],[prf_mp_janein]]="nein",0,IF(tab_MP[[#This Row],[prf_mp_janein]]="teilweise",-1,"")))</f>
        <v/>
      </c>
      <c r="L493" s="110"/>
      <c r="M493" s="109" t="b">
        <f>AND(OR(tab_MP[[#This Row],[mp_zuw]]="",AND(tab_MP[[#This Row],[mp_zuw]]&lt;&gt;"",tab_MP[[#This Row],[prf_mp_janein]]&lt;&gt;"")),tab_MP[[#This Row],[prf_mp_ges]]&lt;&gt;-1)</f>
        <v>1</v>
      </c>
      <c r="N493" s="170" t="str">
        <f>IFERROR(VLOOKUP(tab_MP[[#This Row],[mp_gegenstand]],tab_GEGENSTAND[],4,FALSE),"")</f>
        <v/>
      </c>
      <c r="O493" s="171" t="str">
        <f>IF(tab_MP[[#This Row],[ID_geg]]=1,"tab_System[Kategorie]",IF(tab_MP[[#This Row],[ID_geg]]=2,"tab_Werkzeug[Kategorie]",IF(tab_MP[[#This Row],[ID_geg]]=3,"tab_Dienst[Kategorie]",IF(tab_MP[[#This Row],[ID_geg]]=4,"tab_WuP[Kategorie]",""))))</f>
        <v/>
      </c>
      <c r="P493"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3" s="171" t="str">
        <f>IF(AND(tab_MP[[#This Row],[ID_geg]]=1,tab_MP[[#This Row],[ID_kat]]=1),"tab_Serverkomponenten[Subkategorie]",IF(AND(tab_MP[[#This Row],[ID_geg]]=1,tab_MP[[#This Row],[ID_kat]]=4),"tab_Projektraum[Subkategorie]",""))</f>
        <v/>
      </c>
      <c r="R493" s="171" t="str">
        <f>IFERROR(IF(AND(tab_MP[[#This Row],[ID_geg]]=1,tab_MP[[#This Row],[ID_kat]]=1),VLOOKUP(tab_MP[[#This Row],[mp_subkategorie]],tab_Serverkomponenten[],2,FALSE),IF(AND(tab_MP[[#This Row],[ID_geg]]=1,tab_MP[[#This Row],[ID_kat]]=4),VLOOKUP(tab_MP[[#This Row],[mp_subkategorie]],tab_Projektraum[],2,FALSE),"")),0)</f>
        <v/>
      </c>
      <c r="S493" s="158" t="str">
        <f>IFERROR(VLOOKUP(tab_MP[[#This Row],[mp_ort]],tab_ORT[],2,FALSE),"")</f>
        <v/>
      </c>
      <c r="T493" s="158">
        <f>COUNTIFS($S$3:$S493,$S493,$S$3:$S493,"&gt;0")</f>
        <v>0</v>
      </c>
      <c r="U493" s="159">
        <f>COUNTIFS(tab_MP[ID_ort],tab_MP[[#This Row],[ID_ort]],tab_MP[ID_ort],"&gt;0")</f>
        <v>0</v>
      </c>
    </row>
    <row r="494" spans="1:21" ht="64.2" hidden="1" customHeight="1" x14ac:dyDescent="0.3">
      <c r="A494" s="90">
        <f t="shared" si="8"/>
        <v>492</v>
      </c>
      <c r="B494" s="201"/>
      <c r="C494" s="202"/>
      <c r="D494" s="202"/>
      <c r="E494" s="202"/>
      <c r="F494" s="203"/>
      <c r="G494" s="180"/>
      <c r="H494" s="208"/>
      <c r="I494" s="209"/>
      <c r="J494" s="106"/>
      <c r="K494" s="107" t="str">
        <f>IF(tab_MP[[#This Row],[prf_mp_janein]]="ja",tab_MP[[#This Row],[mp_zuw]],IF(tab_MP[[#This Row],[prf_mp_janein]]="nein",0,IF(tab_MP[[#This Row],[prf_mp_janein]]="teilweise",-1,"")))</f>
        <v/>
      </c>
      <c r="L494" s="110"/>
      <c r="M494" s="108" t="b">
        <f>AND(OR(tab_MP[[#This Row],[mp_zuw]]="",AND(tab_MP[[#This Row],[mp_zuw]]&lt;&gt;"",tab_MP[[#This Row],[prf_mp_janein]]&lt;&gt;"")),tab_MP[[#This Row],[prf_mp_ges]]&lt;&gt;-1)</f>
        <v>1</v>
      </c>
      <c r="N494" s="170" t="str">
        <f>IFERROR(VLOOKUP(tab_MP[[#This Row],[mp_gegenstand]],tab_GEGENSTAND[],4,FALSE),"")</f>
        <v/>
      </c>
      <c r="O494" s="171" t="str">
        <f>IF(tab_MP[[#This Row],[ID_geg]]=1,"tab_System[Kategorie]",IF(tab_MP[[#This Row],[ID_geg]]=2,"tab_Werkzeug[Kategorie]",IF(tab_MP[[#This Row],[ID_geg]]=3,"tab_Dienst[Kategorie]",IF(tab_MP[[#This Row],[ID_geg]]=4,"tab_WuP[Kategorie]",""))))</f>
        <v/>
      </c>
      <c r="P494"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4" s="171" t="str">
        <f>IF(AND(tab_MP[[#This Row],[ID_geg]]=1,tab_MP[[#This Row],[ID_kat]]=1),"tab_Serverkomponenten[Subkategorie]",IF(AND(tab_MP[[#This Row],[ID_geg]]=1,tab_MP[[#This Row],[ID_kat]]=4),"tab_Projektraum[Subkategorie]",""))</f>
        <v/>
      </c>
      <c r="R494" s="171" t="str">
        <f>IFERROR(IF(AND(tab_MP[[#This Row],[ID_geg]]=1,tab_MP[[#This Row],[ID_kat]]=1),VLOOKUP(tab_MP[[#This Row],[mp_subkategorie]],tab_Serverkomponenten[],2,FALSE),IF(AND(tab_MP[[#This Row],[ID_geg]]=1,tab_MP[[#This Row],[ID_kat]]=4),VLOOKUP(tab_MP[[#This Row],[mp_subkategorie]],tab_Projektraum[],2,FALSE),"")),0)</f>
        <v/>
      </c>
      <c r="S494" s="158" t="str">
        <f>IFERROR(VLOOKUP(tab_MP[[#This Row],[mp_ort]],tab_ORT[],2,FALSE),"")</f>
        <v/>
      </c>
      <c r="T494" s="158">
        <f>COUNTIFS($S$3:$S494,$S494,$S$3:$S494,"&gt;0")</f>
        <v>0</v>
      </c>
      <c r="U494" s="159">
        <f>COUNTIFS(tab_MP[ID_ort],tab_MP[[#This Row],[ID_ort]],tab_MP[ID_ort],"&gt;0")</f>
        <v>0</v>
      </c>
    </row>
    <row r="495" spans="1:21" ht="64.2" hidden="1" customHeight="1" x14ac:dyDescent="0.3">
      <c r="A495" s="90">
        <f t="shared" si="8"/>
        <v>493</v>
      </c>
      <c r="B495" s="201"/>
      <c r="C495" s="202"/>
      <c r="D495" s="202"/>
      <c r="E495" s="202"/>
      <c r="F495" s="203"/>
      <c r="G495" s="180"/>
      <c r="H495" s="208"/>
      <c r="I495" s="209"/>
      <c r="J495" s="103"/>
      <c r="K495" s="104" t="str">
        <f>IF(tab_MP[[#This Row],[prf_mp_janein]]="ja",tab_MP[[#This Row],[mp_zuw]],IF(tab_MP[[#This Row],[prf_mp_janein]]="nein",0,IF(tab_MP[[#This Row],[prf_mp_janein]]="teilweise",-1,"")))</f>
        <v/>
      </c>
      <c r="L495" s="110"/>
      <c r="M495" s="109" t="b">
        <f>AND(OR(tab_MP[[#This Row],[mp_zuw]]="",AND(tab_MP[[#This Row],[mp_zuw]]&lt;&gt;"",tab_MP[[#This Row],[prf_mp_janein]]&lt;&gt;"")),tab_MP[[#This Row],[prf_mp_ges]]&lt;&gt;-1)</f>
        <v>1</v>
      </c>
      <c r="N495" s="170" t="str">
        <f>IFERROR(VLOOKUP(tab_MP[[#This Row],[mp_gegenstand]],tab_GEGENSTAND[],4,FALSE),"")</f>
        <v/>
      </c>
      <c r="O495" s="171" t="str">
        <f>IF(tab_MP[[#This Row],[ID_geg]]=1,"tab_System[Kategorie]",IF(tab_MP[[#This Row],[ID_geg]]=2,"tab_Werkzeug[Kategorie]",IF(tab_MP[[#This Row],[ID_geg]]=3,"tab_Dienst[Kategorie]",IF(tab_MP[[#This Row],[ID_geg]]=4,"tab_WuP[Kategorie]",""))))</f>
        <v/>
      </c>
      <c r="P495"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5" s="171" t="str">
        <f>IF(AND(tab_MP[[#This Row],[ID_geg]]=1,tab_MP[[#This Row],[ID_kat]]=1),"tab_Serverkomponenten[Subkategorie]",IF(AND(tab_MP[[#This Row],[ID_geg]]=1,tab_MP[[#This Row],[ID_kat]]=4),"tab_Projektraum[Subkategorie]",""))</f>
        <v/>
      </c>
      <c r="R495" s="171" t="str">
        <f>IFERROR(IF(AND(tab_MP[[#This Row],[ID_geg]]=1,tab_MP[[#This Row],[ID_kat]]=1),VLOOKUP(tab_MP[[#This Row],[mp_subkategorie]],tab_Serverkomponenten[],2,FALSE),IF(AND(tab_MP[[#This Row],[ID_geg]]=1,tab_MP[[#This Row],[ID_kat]]=4),VLOOKUP(tab_MP[[#This Row],[mp_subkategorie]],tab_Projektraum[],2,FALSE),"")),0)</f>
        <v/>
      </c>
      <c r="S495" s="158" t="str">
        <f>IFERROR(VLOOKUP(tab_MP[[#This Row],[mp_ort]],tab_ORT[],2,FALSE),"")</f>
        <v/>
      </c>
      <c r="T495" s="158">
        <f>COUNTIFS($S$3:$S495,$S495,$S$3:$S495,"&gt;0")</f>
        <v>0</v>
      </c>
      <c r="U495" s="159">
        <f>COUNTIFS(tab_MP[ID_ort],tab_MP[[#This Row],[ID_ort]],tab_MP[ID_ort],"&gt;0")</f>
        <v>0</v>
      </c>
    </row>
    <row r="496" spans="1:21" ht="64.2" hidden="1" customHeight="1" x14ac:dyDescent="0.3">
      <c r="A496" s="90">
        <f t="shared" si="8"/>
        <v>494</v>
      </c>
      <c r="B496" s="201"/>
      <c r="C496" s="202"/>
      <c r="D496" s="202"/>
      <c r="E496" s="202"/>
      <c r="F496" s="203"/>
      <c r="G496" s="180"/>
      <c r="H496" s="208"/>
      <c r="I496" s="209"/>
      <c r="J496" s="106"/>
      <c r="K496" s="107" t="str">
        <f>IF(tab_MP[[#This Row],[prf_mp_janein]]="ja",tab_MP[[#This Row],[mp_zuw]],IF(tab_MP[[#This Row],[prf_mp_janein]]="nein",0,IF(tab_MP[[#This Row],[prf_mp_janein]]="teilweise",-1,"")))</f>
        <v/>
      </c>
      <c r="L496" s="110"/>
      <c r="M496" s="108" t="b">
        <f>AND(OR(tab_MP[[#This Row],[mp_zuw]]="",AND(tab_MP[[#This Row],[mp_zuw]]&lt;&gt;"",tab_MP[[#This Row],[prf_mp_janein]]&lt;&gt;"")),tab_MP[[#This Row],[prf_mp_ges]]&lt;&gt;-1)</f>
        <v>1</v>
      </c>
      <c r="N496" s="170" t="str">
        <f>IFERROR(VLOOKUP(tab_MP[[#This Row],[mp_gegenstand]],tab_GEGENSTAND[],4,FALSE),"")</f>
        <v/>
      </c>
      <c r="O496" s="171" t="str">
        <f>IF(tab_MP[[#This Row],[ID_geg]]=1,"tab_System[Kategorie]",IF(tab_MP[[#This Row],[ID_geg]]=2,"tab_Werkzeug[Kategorie]",IF(tab_MP[[#This Row],[ID_geg]]=3,"tab_Dienst[Kategorie]",IF(tab_MP[[#This Row],[ID_geg]]=4,"tab_WuP[Kategorie]",""))))</f>
        <v/>
      </c>
      <c r="P496"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6" s="171" t="str">
        <f>IF(AND(tab_MP[[#This Row],[ID_geg]]=1,tab_MP[[#This Row],[ID_kat]]=1),"tab_Serverkomponenten[Subkategorie]",IF(AND(tab_MP[[#This Row],[ID_geg]]=1,tab_MP[[#This Row],[ID_kat]]=4),"tab_Projektraum[Subkategorie]",""))</f>
        <v/>
      </c>
      <c r="R496" s="171" t="str">
        <f>IFERROR(IF(AND(tab_MP[[#This Row],[ID_geg]]=1,tab_MP[[#This Row],[ID_kat]]=1),VLOOKUP(tab_MP[[#This Row],[mp_subkategorie]],tab_Serverkomponenten[],2,FALSE),IF(AND(tab_MP[[#This Row],[ID_geg]]=1,tab_MP[[#This Row],[ID_kat]]=4),VLOOKUP(tab_MP[[#This Row],[mp_subkategorie]],tab_Projektraum[],2,FALSE),"")),0)</f>
        <v/>
      </c>
      <c r="S496" s="158" t="str">
        <f>IFERROR(VLOOKUP(tab_MP[[#This Row],[mp_ort]],tab_ORT[],2,FALSE),"")</f>
        <v/>
      </c>
      <c r="T496" s="158">
        <f>COUNTIFS($S$3:$S496,$S496,$S$3:$S496,"&gt;0")</f>
        <v>0</v>
      </c>
      <c r="U496" s="159">
        <f>COUNTIFS(tab_MP[ID_ort],tab_MP[[#This Row],[ID_ort]],tab_MP[ID_ort],"&gt;0")</f>
        <v>0</v>
      </c>
    </row>
    <row r="497" spans="1:21" ht="64.2" hidden="1" customHeight="1" x14ac:dyDescent="0.3">
      <c r="A497" s="90">
        <f t="shared" si="8"/>
        <v>495</v>
      </c>
      <c r="B497" s="201"/>
      <c r="C497" s="202"/>
      <c r="D497" s="202"/>
      <c r="E497" s="202"/>
      <c r="F497" s="203"/>
      <c r="G497" s="180"/>
      <c r="H497" s="208"/>
      <c r="I497" s="209"/>
      <c r="J497" s="103"/>
      <c r="K497" s="104" t="str">
        <f>IF(tab_MP[[#This Row],[prf_mp_janein]]="ja",tab_MP[[#This Row],[mp_zuw]],IF(tab_MP[[#This Row],[prf_mp_janein]]="nein",0,IF(tab_MP[[#This Row],[prf_mp_janein]]="teilweise",-1,"")))</f>
        <v/>
      </c>
      <c r="L497" s="110"/>
      <c r="M497" s="109" t="b">
        <f>AND(OR(tab_MP[[#This Row],[mp_zuw]]="",AND(tab_MP[[#This Row],[mp_zuw]]&lt;&gt;"",tab_MP[[#This Row],[prf_mp_janein]]&lt;&gt;"")),tab_MP[[#This Row],[prf_mp_ges]]&lt;&gt;-1)</f>
        <v>1</v>
      </c>
      <c r="N497" s="170" t="str">
        <f>IFERROR(VLOOKUP(tab_MP[[#This Row],[mp_gegenstand]],tab_GEGENSTAND[],4,FALSE),"")</f>
        <v/>
      </c>
      <c r="O497" s="171" t="str">
        <f>IF(tab_MP[[#This Row],[ID_geg]]=1,"tab_System[Kategorie]",IF(tab_MP[[#This Row],[ID_geg]]=2,"tab_Werkzeug[Kategorie]",IF(tab_MP[[#This Row],[ID_geg]]=3,"tab_Dienst[Kategorie]",IF(tab_MP[[#This Row],[ID_geg]]=4,"tab_WuP[Kategorie]",""))))</f>
        <v/>
      </c>
      <c r="P497"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7" s="171" t="str">
        <f>IF(AND(tab_MP[[#This Row],[ID_geg]]=1,tab_MP[[#This Row],[ID_kat]]=1),"tab_Serverkomponenten[Subkategorie]",IF(AND(tab_MP[[#This Row],[ID_geg]]=1,tab_MP[[#This Row],[ID_kat]]=4),"tab_Projektraum[Subkategorie]",""))</f>
        <v/>
      </c>
      <c r="R497" s="171" t="str">
        <f>IFERROR(IF(AND(tab_MP[[#This Row],[ID_geg]]=1,tab_MP[[#This Row],[ID_kat]]=1),VLOOKUP(tab_MP[[#This Row],[mp_subkategorie]],tab_Serverkomponenten[],2,FALSE),IF(AND(tab_MP[[#This Row],[ID_geg]]=1,tab_MP[[#This Row],[ID_kat]]=4),VLOOKUP(tab_MP[[#This Row],[mp_subkategorie]],tab_Projektraum[],2,FALSE),"")),0)</f>
        <v/>
      </c>
      <c r="S497" s="158" t="str">
        <f>IFERROR(VLOOKUP(tab_MP[[#This Row],[mp_ort]],tab_ORT[],2,FALSE),"")</f>
        <v/>
      </c>
      <c r="T497" s="158">
        <f>COUNTIFS($S$3:$S497,$S497,$S$3:$S497,"&gt;0")</f>
        <v>0</v>
      </c>
      <c r="U497" s="159">
        <f>COUNTIFS(tab_MP[ID_ort],tab_MP[[#This Row],[ID_ort]],tab_MP[ID_ort],"&gt;0")</f>
        <v>0</v>
      </c>
    </row>
    <row r="498" spans="1:21" ht="64.2" hidden="1" customHeight="1" x14ac:dyDescent="0.3">
      <c r="A498" s="90">
        <f t="shared" si="8"/>
        <v>496</v>
      </c>
      <c r="B498" s="201"/>
      <c r="C498" s="202"/>
      <c r="D498" s="202"/>
      <c r="E498" s="202"/>
      <c r="F498" s="203"/>
      <c r="G498" s="180"/>
      <c r="H498" s="208"/>
      <c r="I498" s="209"/>
      <c r="J498" s="106"/>
      <c r="K498" s="107" t="str">
        <f>IF(tab_MP[[#This Row],[prf_mp_janein]]="ja",tab_MP[[#This Row],[mp_zuw]],IF(tab_MP[[#This Row],[prf_mp_janein]]="nein",0,IF(tab_MP[[#This Row],[prf_mp_janein]]="teilweise",-1,"")))</f>
        <v/>
      </c>
      <c r="L498" s="110"/>
      <c r="M498" s="108" t="b">
        <f>AND(OR(tab_MP[[#This Row],[mp_zuw]]="",AND(tab_MP[[#This Row],[mp_zuw]]&lt;&gt;"",tab_MP[[#This Row],[prf_mp_janein]]&lt;&gt;"")),tab_MP[[#This Row],[prf_mp_ges]]&lt;&gt;-1)</f>
        <v>1</v>
      </c>
      <c r="N498" s="170" t="str">
        <f>IFERROR(VLOOKUP(tab_MP[[#This Row],[mp_gegenstand]],tab_GEGENSTAND[],4,FALSE),"")</f>
        <v/>
      </c>
      <c r="O498" s="171" t="str">
        <f>IF(tab_MP[[#This Row],[ID_geg]]=1,"tab_System[Kategorie]",IF(tab_MP[[#This Row],[ID_geg]]=2,"tab_Werkzeug[Kategorie]",IF(tab_MP[[#This Row],[ID_geg]]=3,"tab_Dienst[Kategorie]",IF(tab_MP[[#This Row],[ID_geg]]=4,"tab_WuP[Kategorie]",""))))</f>
        <v/>
      </c>
      <c r="P498"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8" s="171" t="str">
        <f>IF(AND(tab_MP[[#This Row],[ID_geg]]=1,tab_MP[[#This Row],[ID_kat]]=1),"tab_Serverkomponenten[Subkategorie]",IF(AND(tab_MP[[#This Row],[ID_geg]]=1,tab_MP[[#This Row],[ID_kat]]=4),"tab_Projektraum[Subkategorie]",""))</f>
        <v/>
      </c>
      <c r="R498" s="171" t="str">
        <f>IFERROR(IF(AND(tab_MP[[#This Row],[ID_geg]]=1,tab_MP[[#This Row],[ID_kat]]=1),VLOOKUP(tab_MP[[#This Row],[mp_subkategorie]],tab_Serverkomponenten[],2,FALSE),IF(AND(tab_MP[[#This Row],[ID_geg]]=1,tab_MP[[#This Row],[ID_kat]]=4),VLOOKUP(tab_MP[[#This Row],[mp_subkategorie]],tab_Projektraum[],2,FALSE),"")),0)</f>
        <v/>
      </c>
      <c r="S498" s="158" t="str">
        <f>IFERROR(VLOOKUP(tab_MP[[#This Row],[mp_ort]],tab_ORT[],2,FALSE),"")</f>
        <v/>
      </c>
      <c r="T498" s="158">
        <f>COUNTIFS($S$3:$S498,$S498,$S$3:$S498,"&gt;0")</f>
        <v>0</v>
      </c>
      <c r="U498" s="159">
        <f>COUNTIFS(tab_MP[ID_ort],tab_MP[[#This Row],[ID_ort]],tab_MP[ID_ort],"&gt;0")</f>
        <v>0</v>
      </c>
    </row>
    <row r="499" spans="1:21" ht="64.2" hidden="1" customHeight="1" x14ac:dyDescent="0.3">
      <c r="A499" s="90">
        <f t="shared" si="8"/>
        <v>497</v>
      </c>
      <c r="B499" s="201"/>
      <c r="C499" s="202"/>
      <c r="D499" s="202"/>
      <c r="E499" s="202"/>
      <c r="F499" s="203"/>
      <c r="G499" s="180"/>
      <c r="H499" s="208"/>
      <c r="I499" s="209"/>
      <c r="J499" s="103"/>
      <c r="K499" s="104" t="str">
        <f>IF(tab_MP[[#This Row],[prf_mp_janein]]="ja",tab_MP[[#This Row],[mp_zuw]],IF(tab_MP[[#This Row],[prf_mp_janein]]="nein",0,IF(tab_MP[[#This Row],[prf_mp_janein]]="teilweise",-1,"")))</f>
        <v/>
      </c>
      <c r="L499" s="110"/>
      <c r="M499" s="109" t="b">
        <f>AND(OR(tab_MP[[#This Row],[mp_zuw]]="",AND(tab_MP[[#This Row],[mp_zuw]]&lt;&gt;"",tab_MP[[#This Row],[prf_mp_janein]]&lt;&gt;"")),tab_MP[[#This Row],[prf_mp_ges]]&lt;&gt;-1)</f>
        <v>1</v>
      </c>
      <c r="N499" s="170" t="str">
        <f>IFERROR(VLOOKUP(tab_MP[[#This Row],[mp_gegenstand]],tab_GEGENSTAND[],4,FALSE),"")</f>
        <v/>
      </c>
      <c r="O499" s="171" t="str">
        <f>IF(tab_MP[[#This Row],[ID_geg]]=1,"tab_System[Kategorie]",IF(tab_MP[[#This Row],[ID_geg]]=2,"tab_Werkzeug[Kategorie]",IF(tab_MP[[#This Row],[ID_geg]]=3,"tab_Dienst[Kategorie]",IF(tab_MP[[#This Row],[ID_geg]]=4,"tab_WuP[Kategorie]",""))))</f>
        <v/>
      </c>
      <c r="P499"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499" s="171" t="str">
        <f>IF(AND(tab_MP[[#This Row],[ID_geg]]=1,tab_MP[[#This Row],[ID_kat]]=1),"tab_Serverkomponenten[Subkategorie]",IF(AND(tab_MP[[#This Row],[ID_geg]]=1,tab_MP[[#This Row],[ID_kat]]=4),"tab_Projektraum[Subkategorie]",""))</f>
        <v/>
      </c>
      <c r="R499" s="171" t="str">
        <f>IFERROR(IF(AND(tab_MP[[#This Row],[ID_geg]]=1,tab_MP[[#This Row],[ID_kat]]=1),VLOOKUP(tab_MP[[#This Row],[mp_subkategorie]],tab_Serverkomponenten[],2,FALSE),IF(AND(tab_MP[[#This Row],[ID_geg]]=1,tab_MP[[#This Row],[ID_kat]]=4),VLOOKUP(tab_MP[[#This Row],[mp_subkategorie]],tab_Projektraum[],2,FALSE),"")),0)</f>
        <v/>
      </c>
      <c r="S499" s="158" t="str">
        <f>IFERROR(VLOOKUP(tab_MP[[#This Row],[mp_ort]],tab_ORT[],2,FALSE),"")</f>
        <v/>
      </c>
      <c r="T499" s="158">
        <f>COUNTIFS($S$3:$S499,$S499,$S$3:$S499,"&gt;0")</f>
        <v>0</v>
      </c>
      <c r="U499" s="159">
        <f>COUNTIFS(tab_MP[ID_ort],tab_MP[[#This Row],[ID_ort]],tab_MP[ID_ort],"&gt;0")</f>
        <v>0</v>
      </c>
    </row>
    <row r="500" spans="1:21" ht="64.2" hidden="1" customHeight="1" x14ac:dyDescent="0.3">
      <c r="A500" s="90">
        <f t="shared" si="8"/>
        <v>498</v>
      </c>
      <c r="B500" s="201"/>
      <c r="C500" s="202"/>
      <c r="D500" s="202"/>
      <c r="E500" s="202"/>
      <c r="F500" s="203"/>
      <c r="G500" s="180"/>
      <c r="H500" s="208"/>
      <c r="I500" s="209"/>
      <c r="J500" s="106"/>
      <c r="K500" s="107" t="str">
        <f>IF(tab_MP[[#This Row],[prf_mp_janein]]="ja",tab_MP[[#This Row],[mp_zuw]],IF(tab_MP[[#This Row],[prf_mp_janein]]="nein",0,IF(tab_MP[[#This Row],[prf_mp_janein]]="teilweise",-1,"")))</f>
        <v/>
      </c>
      <c r="L500" s="110"/>
      <c r="M500" s="108" t="b">
        <f>AND(OR(tab_MP[[#This Row],[mp_zuw]]="",AND(tab_MP[[#This Row],[mp_zuw]]&lt;&gt;"",tab_MP[[#This Row],[prf_mp_janein]]&lt;&gt;"")),tab_MP[[#This Row],[prf_mp_ges]]&lt;&gt;-1)</f>
        <v>1</v>
      </c>
      <c r="N500" s="170" t="str">
        <f>IFERROR(VLOOKUP(tab_MP[[#This Row],[mp_gegenstand]],tab_GEGENSTAND[],4,FALSE),"")</f>
        <v/>
      </c>
      <c r="O500" s="171" t="str">
        <f>IF(tab_MP[[#This Row],[ID_geg]]=1,"tab_System[Kategorie]",IF(tab_MP[[#This Row],[ID_geg]]=2,"tab_Werkzeug[Kategorie]",IF(tab_MP[[#This Row],[ID_geg]]=3,"tab_Dienst[Kategorie]",IF(tab_MP[[#This Row],[ID_geg]]=4,"tab_WuP[Kategorie]",""))))</f>
        <v/>
      </c>
      <c r="P500"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00" s="171" t="str">
        <f>IF(AND(tab_MP[[#This Row],[ID_geg]]=1,tab_MP[[#This Row],[ID_kat]]=1),"tab_Serverkomponenten[Subkategorie]",IF(AND(tab_MP[[#This Row],[ID_geg]]=1,tab_MP[[#This Row],[ID_kat]]=4),"tab_Projektraum[Subkategorie]",""))</f>
        <v/>
      </c>
      <c r="R500" s="171" t="str">
        <f>IFERROR(IF(AND(tab_MP[[#This Row],[ID_geg]]=1,tab_MP[[#This Row],[ID_kat]]=1),VLOOKUP(tab_MP[[#This Row],[mp_subkategorie]],tab_Serverkomponenten[],2,FALSE),IF(AND(tab_MP[[#This Row],[ID_geg]]=1,tab_MP[[#This Row],[ID_kat]]=4),VLOOKUP(tab_MP[[#This Row],[mp_subkategorie]],tab_Projektraum[],2,FALSE),"")),0)</f>
        <v/>
      </c>
      <c r="S500" s="158" t="str">
        <f>IFERROR(VLOOKUP(tab_MP[[#This Row],[mp_ort]],tab_ORT[],2,FALSE),"")</f>
        <v/>
      </c>
      <c r="T500" s="158">
        <f>COUNTIFS($S$3:$S500,$S500,$S$3:$S500,"&gt;0")</f>
        <v>0</v>
      </c>
      <c r="U500" s="159">
        <f>COUNTIFS(tab_MP[ID_ort],tab_MP[[#This Row],[ID_ort]],tab_MP[ID_ort],"&gt;0")</f>
        <v>0</v>
      </c>
    </row>
    <row r="501" spans="1:21" ht="64.2" hidden="1" customHeight="1" x14ac:dyDescent="0.3">
      <c r="A501" s="90">
        <f t="shared" si="8"/>
        <v>499</v>
      </c>
      <c r="B501" s="201"/>
      <c r="C501" s="202"/>
      <c r="D501" s="202"/>
      <c r="E501" s="202"/>
      <c r="F501" s="203"/>
      <c r="G501" s="180"/>
      <c r="H501" s="208"/>
      <c r="I501" s="209"/>
      <c r="J501" s="103"/>
      <c r="K501" s="104" t="str">
        <f>IF(tab_MP[[#This Row],[prf_mp_janein]]="ja",tab_MP[[#This Row],[mp_zuw]],IF(tab_MP[[#This Row],[prf_mp_janein]]="nein",0,IF(tab_MP[[#This Row],[prf_mp_janein]]="teilweise",-1,"")))</f>
        <v/>
      </c>
      <c r="L501" s="110"/>
      <c r="M501" s="109" t="b">
        <f>AND(OR(tab_MP[[#This Row],[mp_zuw]]="",AND(tab_MP[[#This Row],[mp_zuw]]&lt;&gt;"",tab_MP[[#This Row],[prf_mp_janein]]&lt;&gt;"")),tab_MP[[#This Row],[prf_mp_ges]]&lt;&gt;-1)</f>
        <v>1</v>
      </c>
      <c r="N501" s="170" t="str">
        <f>IFERROR(VLOOKUP(tab_MP[[#This Row],[mp_gegenstand]],tab_GEGENSTAND[],4,FALSE),"")</f>
        <v/>
      </c>
      <c r="O501" s="171" t="str">
        <f>IF(tab_MP[[#This Row],[ID_geg]]=1,"tab_System[Kategorie]",IF(tab_MP[[#This Row],[ID_geg]]=2,"tab_Werkzeug[Kategorie]",IF(tab_MP[[#This Row],[ID_geg]]=3,"tab_Dienst[Kategorie]",IF(tab_MP[[#This Row],[ID_geg]]=4,"tab_WuP[Kategorie]",""))))</f>
        <v/>
      </c>
      <c r="P501" s="171"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01" s="171" t="str">
        <f>IF(AND(tab_MP[[#This Row],[ID_geg]]=1,tab_MP[[#This Row],[ID_kat]]=1),"tab_Serverkomponenten[Subkategorie]",IF(AND(tab_MP[[#This Row],[ID_geg]]=1,tab_MP[[#This Row],[ID_kat]]=4),"tab_Projektraum[Subkategorie]",""))</f>
        <v/>
      </c>
      <c r="R501" s="171" t="str">
        <f>IFERROR(IF(AND(tab_MP[[#This Row],[ID_geg]]=1,tab_MP[[#This Row],[ID_kat]]=1),VLOOKUP(tab_MP[[#This Row],[mp_subkategorie]],tab_Serverkomponenten[],2,FALSE),IF(AND(tab_MP[[#This Row],[ID_geg]]=1,tab_MP[[#This Row],[ID_kat]]=4),VLOOKUP(tab_MP[[#This Row],[mp_subkategorie]],tab_Projektraum[],2,FALSE),"")),0)</f>
        <v/>
      </c>
      <c r="S501" s="158" t="str">
        <f>IFERROR(VLOOKUP(tab_MP[[#This Row],[mp_ort]],tab_ORT[],2,FALSE),"")</f>
        <v/>
      </c>
      <c r="T501" s="158">
        <f>COUNTIFS($S$3:$S501,$S501,$S$3:$S501,"&gt;0")</f>
        <v>0</v>
      </c>
      <c r="U501" s="159">
        <f>COUNTIFS(tab_MP[ID_ort],tab_MP[[#This Row],[ID_ort]],tab_MP[ID_ort],"&gt;0")</f>
        <v>0</v>
      </c>
    </row>
    <row r="502" spans="1:21" ht="64.2" hidden="1" customHeight="1" thickBot="1" x14ac:dyDescent="0.35">
      <c r="A502" s="92">
        <f t="shared" si="8"/>
        <v>500</v>
      </c>
      <c r="B502" s="201"/>
      <c r="C502" s="204"/>
      <c r="D502" s="204"/>
      <c r="E502" s="204"/>
      <c r="F502" s="205"/>
      <c r="G502" s="180"/>
      <c r="H502" s="210"/>
      <c r="I502" s="209"/>
      <c r="J502" s="106"/>
      <c r="K502" s="107" t="str">
        <f>IF(tab_MP[[#This Row],[prf_mp_janein]]="ja",tab_MP[[#This Row],[mp_zuw]],IF(tab_MP[[#This Row],[prf_mp_janein]]="nein",0,IF(tab_MP[[#This Row],[prf_mp_janein]]="teilweise",-1,"")))</f>
        <v/>
      </c>
      <c r="L502" s="110"/>
      <c r="M502" s="108" t="b">
        <f>AND(OR(tab_MP[[#This Row],[mp_zuw]]="",AND(tab_MP[[#This Row],[mp_zuw]]&lt;&gt;"",tab_MP[[#This Row],[prf_mp_janein]]&lt;&gt;"")),tab_MP[[#This Row],[prf_mp_ges]]&lt;&gt;-1)</f>
        <v>1</v>
      </c>
      <c r="N502" s="172" t="str">
        <f>IFERROR(VLOOKUP(tab_MP[[#This Row],[mp_gegenstand]],tab_GEGENSTAND[],4,FALSE),"")</f>
        <v/>
      </c>
      <c r="O502" s="173" t="str">
        <f>IF(tab_MP[[#This Row],[ID_geg]]=1,"tab_System[Kategorie]",IF(tab_MP[[#This Row],[ID_geg]]=2,"tab_Werkzeug[Kategorie]",IF(tab_MP[[#This Row],[ID_geg]]=3,"tab_Dienst[Kategorie]",IF(tab_MP[[#This Row],[ID_geg]]=4,"tab_WuP[Kategorie]",""))))</f>
        <v/>
      </c>
      <c r="P502" s="173" t="str">
        <f>IFERROR(IF(tab_MP[[#This Row],[ID_geg]]=1,VLOOKUP(tab_MP[[#This Row],[mp_kategorie]],tab_System[],2,FALSE),IF(tab_MP[[#This Row],[ID_geg]]=2,VLOOKUP(tab_MP[[#This Row],[mp_kategorie]],tab_Werkzeug[],2,FALSE),IF(tab_MP[[#This Row],[ID_geg]]=3,VLOOKUP(tab_MP[[#This Row],[mp_kategorie]],tab_Dienst[],2,FALSE),IF(tab_MP[[#This Row],[ID_geg]]=4,VLOOKUP(tab_MP[[#This Row],[mp_kategorie]],tab_WuP[],2,FALSE),"")))),0)</f>
        <v/>
      </c>
      <c r="Q502" s="173" t="str">
        <f>IF(AND(tab_MP[[#This Row],[ID_geg]]=1,tab_MP[[#This Row],[ID_kat]]=1),"tab_Serverkomponenten[Subkategorie]",IF(AND(tab_MP[[#This Row],[ID_geg]]=1,tab_MP[[#This Row],[ID_kat]]=4),"tab_Projektraum[Subkategorie]",""))</f>
        <v/>
      </c>
      <c r="R502" s="173" t="str">
        <f>IFERROR(IF(AND(tab_MP[[#This Row],[ID_geg]]=1,tab_MP[[#This Row],[ID_kat]]=1),VLOOKUP(tab_MP[[#This Row],[mp_subkategorie]],tab_Serverkomponenten[],2,FALSE),IF(AND(tab_MP[[#This Row],[ID_geg]]=1,tab_MP[[#This Row],[ID_kat]]=4),VLOOKUP(tab_MP[[#This Row],[mp_subkategorie]],tab_Projektraum[],2,FALSE),"")),0)</f>
        <v/>
      </c>
      <c r="S502" s="160" t="str">
        <f>IFERROR(VLOOKUP(tab_MP[[#This Row],[mp_ort]],tab_ORT[],2,FALSE),"")</f>
        <v/>
      </c>
      <c r="T502" s="160">
        <f>COUNTIFS($S$3:$S502,$S502,$S$3:$S502,"&gt;0")</f>
        <v>0</v>
      </c>
      <c r="U502" s="161">
        <f>COUNTIFS(tab_MP[ID_ort],tab_MP[[#This Row],[ID_ort]],tab_MP[ID_ort],"&gt;0")</f>
        <v>0</v>
      </c>
    </row>
    <row r="503" spans="1:21" ht="15" thickBot="1" x14ac:dyDescent="0.35">
      <c r="A503" s="93"/>
      <c r="B503" s="151">
        <f>COUNTIFS(tab_MP[mp_gegenstand],"&lt;&gt;"&amp;"")</f>
        <v>0</v>
      </c>
      <c r="C503" s="95"/>
      <c r="D503" s="95"/>
      <c r="E503" s="95"/>
      <c r="F503" s="94">
        <f>COUNTA(tab_MP[mp_beschreibung])</f>
        <v>0</v>
      </c>
      <c r="G503" s="94"/>
      <c r="H503" s="96">
        <f>SUM(tab_MP[mp_ges])</f>
        <v>0</v>
      </c>
      <c r="I503" s="97">
        <f>SUM(tab_MP[mp_zuw])</f>
        <v>0</v>
      </c>
      <c r="J503" s="111"/>
      <c r="K503" s="112">
        <f>SUM(Maßnahmenplanung!$K$3:$K$502)</f>
        <v>0</v>
      </c>
      <c r="L503" s="111"/>
      <c r="M503" s="111"/>
      <c r="N503" s="95"/>
      <c r="O503" s="95"/>
      <c r="P503" s="95"/>
      <c r="Q503" s="95"/>
      <c r="R503" s="95"/>
      <c r="S503" s="155"/>
      <c r="T503" s="155"/>
      <c r="U503" s="155"/>
    </row>
    <row r="504" spans="1:21" ht="40.5" customHeight="1" x14ac:dyDescent="0.3">
      <c r="A504" s="643" t="s">
        <v>27110</v>
      </c>
      <c r="B504" s="643"/>
      <c r="C504" s="643"/>
      <c r="D504" s="643"/>
    </row>
  </sheetData>
  <sheetProtection algorithmName="SHA-512" hashValue="h009a3dkgK0iSv+SdiWvQrv6LXRFaw7D/FnYoz05yokNHpGspOCwcUErAtOphDbNu7foH51/qEmkaBuSBpMOSQ==" saltValue="gZhhk4NcX/srPbEkHfZ58A==" spinCount="100000" sheet="1" objects="1" scenarios="1" formatRows="0"/>
  <mergeCells count="2">
    <mergeCell ref="N1:U1"/>
    <mergeCell ref="A504:D504"/>
  </mergeCells>
  <conditionalFormatting sqref="K3:K502">
    <cfRule type="expression" dxfId="159" priority="25">
      <formula>($J3="teilweise")</formula>
    </cfRule>
  </conditionalFormatting>
  <conditionalFormatting sqref="L3:L502">
    <cfRule type="expression" dxfId="158" priority="17">
      <formula>(OR($J3="teilweise",$J3="nein",$L3&lt;&gt;""))</formula>
    </cfRule>
  </conditionalFormatting>
  <conditionalFormatting sqref="N3:R502">
    <cfRule type="expression" dxfId="157" priority="13">
      <formula>(AND(#REF!="schulübergreifende Dienstleistung",$B3&lt;&gt;"schulübergreifend: Beauftragung externer Dienstleister"))</formula>
    </cfRule>
  </conditionalFormatting>
  <conditionalFormatting sqref="J3:J502">
    <cfRule type="expression" dxfId="156" priority="72">
      <formula>OR(AND(#REF!="Bitte Begründung eintragen",$J3="ja"),AND(J3="ja",B3="f) schulgebundene mobile Endgeräte",OR(#REF!="weder vorhanden noch beantragt",#REF!="")))</formula>
    </cfRule>
    <cfRule type="expression" dxfId="155" priority="73">
      <formula>AND(#REF!="ja",#REF!&lt;&gt;"Bitte Begründung eintragen",$J3="")</formula>
    </cfRule>
  </conditionalFormatting>
  <conditionalFormatting sqref="D3:D502">
    <cfRule type="expression" dxfId="154" priority="6">
      <formula>($Q3="")</formula>
    </cfRule>
  </conditionalFormatting>
  <conditionalFormatting sqref="C3:F502 H3:I502">
    <cfRule type="expression" dxfId="153" priority="7">
      <formula>AND($B3&lt;&gt;"",C3="")</formula>
    </cfRule>
  </conditionalFormatting>
  <conditionalFormatting sqref="F3:F502">
    <cfRule type="expression" dxfId="152" priority="9">
      <formula>AND($B3&lt;&gt;"",$F3&lt;&gt;"")</formula>
    </cfRule>
  </conditionalFormatting>
  <conditionalFormatting sqref="M1">
    <cfRule type="expression" dxfId="151" priority="1">
      <formula>$M$1&gt;0</formula>
    </cfRule>
    <cfRule type="expression" dxfId="150" priority="2">
      <formula>$M$1=0</formula>
    </cfRule>
  </conditionalFormatting>
  <dataValidations count="7">
    <dataValidation type="list" allowBlank="1" showInputMessage="1" showErrorMessage="1" sqref="J3:J502">
      <formula1>"ja,nein,teilweise"</formula1>
    </dataValidation>
    <dataValidation type="decimal" allowBlank="1" showInputMessage="1" showErrorMessage="1" errorTitle="Zuwendungsfähig" error="Bitte einen Betrag von 0 € bis max. zu den Gesamtkosten eintragen." promptTitle="Zuwendungsfähige Kosten" prompt="Ziehen Sie bei der Schätzung der zuwendungsfähigen Kosten insbesondere ab:_x000a_- Nicht zuwendungsfähige Anteile wie Schulungen etc._x000a_- Leasing-, Miet- oder Lizenzausgaben, die nach dem 16.5.2024 anfallen" sqref="I3:I502">
      <formula1>0</formula1>
      <formula2>H3</formula2>
    </dataValidation>
    <dataValidation type="textLength" operator="lessThanOrEqual" allowBlank="1" showInputMessage="1" showErrorMessage="1" promptTitle="Maßnahmenbeschreibung" prompt="Aus der Beschreibung muss die unmittelbare Nutzbarkeit durch die Schulen für unterrichtsbezogene Zwecke eindeutig hervorgehen. Bitte beachten Sie auch das Muster zur Maßnahmenplanung!" sqref="F3:F502">
      <formula1>400</formula1>
    </dataValidation>
    <dataValidation type="decimal" operator="greaterThanOrEqual" allowBlank="1" showInputMessage="1" showErrorMessage="1" sqref="S3:U502">
      <formula1>0</formula1>
    </dataValidation>
    <dataValidation type="list" allowBlank="1" showInputMessage="1" showErrorMessage="1" promptTitle="Konkretisierung" prompt="Falls hier &quot;Sonstiges&quot; gewählt wird, ist die Art der Maßnahme bei der &quot;konkreten Beschreibung&quot; in nebenstehender Spalte zwingend mit anzugeben." sqref="D3:D502">
      <formula1>INDIRECT(Q3)</formula1>
    </dataValidation>
    <dataValidation type="list" allowBlank="1" showInputMessage="1" showErrorMessage="1" promptTitle="Konkretisierung" prompt="Falls hier &quot;Sonstiges&quot; gewählt wird, ist die Art der Maßnahme bei der &quot;konkreten Beschreibung&quot; in nebenstehender Spalte zwingend mit anzugeben." sqref="C3:C502">
      <formula1>INDIRECT(O3)</formula1>
    </dataValidation>
    <dataValidation type="decimal" allowBlank="1" showInputMessage="1" showErrorMessage="1" errorTitle="Gesamtkosten" error="Bitte einen Betrag von 0 € bis max. 20.000.000 € eintragen." sqref="H3:H502">
      <formula1>0</formula1>
      <formula2>20000000</formula2>
    </dataValidation>
  </dataValidations>
  <pageMargins left="0.7" right="0.7" top="0.78740157499999996" bottom="0.78740157499999996" header="0.3" footer="0.3"/>
  <pageSetup paperSize="9" scale="69" fitToWidth="2" orientation="landscape" r:id="rId1"/>
  <colBreaks count="1" manualBreakCount="1">
    <brk id="7" max="22" man="1"/>
  </colBreaks>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promptTitle="Fördergegenstand" prompt="Bitte wählen Sie hier den Ort, an dem die beantragte Maßnahme umgesetzt wird.">
          <x14:formula1>
            <xm:f>Diverses!$A$21:$A$27</xm:f>
          </x14:formula1>
          <xm:sqref>E3:E502</xm:sqref>
        </x14:dataValidation>
        <x14:dataValidation type="list" allowBlank="1" showInputMessage="1" showErrorMessage="1" promptTitle="Fördergegenstand" prompt="Kann eine Maßnahme nicht eindeutig zugeordnet werden, trennen Sie sie auf mehrere Zeilen auf. Sollte das nicht möglich sein, wählen Sie die Option, die den überwiegenden Teil der Ausgaben verursacht. ">
          <x14:formula1>
            <xm:f>Diverses!$A$13:$A$16</xm:f>
          </x14:formula1>
          <xm:sqref>B3:B502</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tabColor theme="9" tint="0.59999389629810485"/>
  </sheetPr>
  <dimension ref="A1:J155"/>
  <sheetViews>
    <sheetView showGridLines="0" showRuler="0" view="pageLayout" topLeftCell="A4" zoomScale="110" zoomScaleNormal="100" zoomScaleSheetLayoutView="130" zoomScalePageLayoutView="110" workbookViewId="0">
      <selection activeCell="F6" sqref="F6:H7"/>
    </sheetView>
  </sheetViews>
  <sheetFormatPr baseColWidth="10" defaultColWidth="11.44140625" defaultRowHeight="14.4" x14ac:dyDescent="0.3"/>
  <cols>
    <col min="1" max="1" width="3.5546875" customWidth="1"/>
    <col min="2" max="2" width="11.44140625" customWidth="1"/>
    <col min="3" max="4" width="14" customWidth="1"/>
    <col min="5" max="5" width="2.44140625" customWidth="1"/>
    <col min="6" max="6" width="14" customWidth="1"/>
    <col min="7" max="7" width="13.33203125" customWidth="1"/>
    <col min="8" max="8" width="14.5546875" customWidth="1"/>
  </cols>
  <sheetData>
    <row r="1" spans="1:8" s="2" customFormat="1" ht="15" customHeight="1" x14ac:dyDescent="0.3">
      <c r="A1" s="762" t="s">
        <v>27339</v>
      </c>
      <c r="B1" s="763"/>
      <c r="C1" s="763"/>
      <c r="D1" s="763"/>
      <c r="E1" s="763"/>
      <c r="F1" s="763"/>
      <c r="G1" s="763"/>
      <c r="H1" s="764"/>
    </row>
    <row r="2" spans="1:8" s="2" customFormat="1" ht="15" customHeight="1" x14ac:dyDescent="0.3">
      <c r="A2" s="765"/>
      <c r="B2" s="766"/>
      <c r="C2" s="766"/>
      <c r="D2" s="766"/>
      <c r="E2" s="766"/>
      <c r="F2" s="766"/>
      <c r="G2" s="766"/>
      <c r="H2" s="767"/>
    </row>
    <row r="3" spans="1:8" ht="15" customHeight="1" x14ac:dyDescent="0.3"/>
    <row r="4" spans="1:8" s="2" customFormat="1" ht="15" customHeight="1" thickBot="1" x14ac:dyDescent="0.35">
      <c r="A4" s="445" t="s">
        <v>27018</v>
      </c>
      <c r="B4" s="446"/>
      <c r="C4" s="446"/>
      <c r="D4" s="447"/>
      <c r="F4" s="768" t="s">
        <v>27019</v>
      </c>
      <c r="G4" s="448"/>
      <c r="H4" s="449"/>
    </row>
    <row r="5" spans="1:8" s="2" customFormat="1" ht="15" customHeight="1" x14ac:dyDescent="0.3">
      <c r="A5" s="450" t="str">
        <f>IFERROR(VLOOKUP(Antragsteller!$I$1,tab_RBZ[],3,FALSE),"")</f>
        <v/>
      </c>
      <c r="B5" s="451"/>
      <c r="C5" s="451"/>
      <c r="D5" s="452"/>
      <c r="F5" s="769" t="s">
        <v>26990</v>
      </c>
      <c r="G5" s="770"/>
      <c r="H5" s="771"/>
    </row>
    <row r="6" spans="1:8" s="2" customFormat="1" ht="15" customHeight="1" x14ac:dyDescent="0.3">
      <c r="A6" s="713" t="str">
        <f>IFERROR(VLOOKUP(Antragsteller!$I$1,tab_RBZ[],4,FALSE),"bitte Tabellenblatt Antragsteller ausfüllen")</f>
        <v>bitte Tabellenblatt Antragsteller ausfüllen</v>
      </c>
      <c r="B6" s="714"/>
      <c r="C6" s="714"/>
      <c r="D6" s="715"/>
      <c r="F6" s="716" t="str">
        <f>IF(Antragsteller!$D$2="Bitte Antragsteller (bzw. Bevollmächtigten) angeben","Bitte Tabellenblatt Antragsteller ausfüllen",Antragsteller!$D$2)</f>
        <v>Bitte Tabellenblatt Antragsteller ausfüllen</v>
      </c>
      <c r="G6" s="717"/>
      <c r="H6" s="718"/>
    </row>
    <row r="7" spans="1:8" s="2" customFormat="1" ht="15" customHeight="1" thickBot="1" x14ac:dyDescent="0.35">
      <c r="A7" s="20"/>
      <c r="B7" s="21"/>
      <c r="C7" s="21"/>
      <c r="D7" s="22"/>
      <c r="F7" s="719"/>
      <c r="G7" s="720"/>
      <c r="H7" s="721"/>
    </row>
    <row r="8" spans="1:8" ht="15" customHeight="1" x14ac:dyDescent="0.3">
      <c r="B8" s="722" t="s">
        <v>27020</v>
      </c>
      <c r="C8" s="722"/>
      <c r="D8" s="722"/>
      <c r="F8" s="723"/>
      <c r="G8" s="723"/>
      <c r="H8" s="723"/>
    </row>
    <row r="9" spans="1:8" ht="15" customHeight="1" x14ac:dyDescent="0.3">
      <c r="A9" s="731" t="s">
        <v>27021</v>
      </c>
      <c r="B9" s="732"/>
      <c r="C9" s="732"/>
      <c r="D9" s="733"/>
      <c r="F9" s="724"/>
      <c r="G9" s="725"/>
      <c r="H9" s="726"/>
    </row>
    <row r="10" spans="1:8" ht="15" customHeight="1" x14ac:dyDescent="0.3">
      <c r="A10" s="450"/>
      <c r="B10" s="451"/>
      <c r="C10" s="451"/>
      <c r="D10" s="452"/>
      <c r="F10" s="727"/>
      <c r="G10" s="728"/>
      <c r="H10" s="729"/>
    </row>
    <row r="11" spans="1:8" ht="15" customHeight="1" x14ac:dyDescent="0.3">
      <c r="A11" s="734" t="s">
        <v>27014</v>
      </c>
      <c r="B11" s="735"/>
      <c r="C11" s="735"/>
      <c r="D11" s="736"/>
      <c r="F11" s="730" t="str">
        <f>IF(OR(LEFT($F$6,1)&lt;&gt;Antragsteller!$I$1,$F$6="Wird von der Regierung vergeben"),"Vorsicht, keine gültige Trägerkennziffer!","")</f>
        <v>Vorsicht, keine gültige Trägerkennziffer!</v>
      </c>
      <c r="G11" s="730"/>
      <c r="H11" s="730"/>
    </row>
    <row r="12" spans="1:8" ht="15" customHeight="1" x14ac:dyDescent="0.3">
      <c r="A12" s="737"/>
      <c r="B12" s="738"/>
      <c r="C12" s="738"/>
      <c r="D12" s="739"/>
      <c r="F12" s="730"/>
      <c r="G12" s="730"/>
      <c r="H12" s="730"/>
    </row>
    <row r="13" spans="1:8" ht="15" customHeight="1" x14ac:dyDescent="0.3">
      <c r="B13" s="722" t="s">
        <v>27022</v>
      </c>
      <c r="C13" s="722"/>
      <c r="D13" s="722"/>
    </row>
    <row r="14" spans="1:8" ht="9" customHeight="1" x14ac:dyDescent="0.3">
      <c r="B14" s="23"/>
      <c r="C14" s="23"/>
      <c r="D14" s="23"/>
    </row>
    <row r="15" spans="1:8" s="2" customFormat="1" ht="15" customHeight="1" x14ac:dyDescent="0.3">
      <c r="A15" s="760" t="s">
        <v>27023</v>
      </c>
      <c r="B15" s="760"/>
      <c r="C15" s="760"/>
      <c r="D15" s="760"/>
      <c r="E15" s="760"/>
      <c r="F15" s="760"/>
      <c r="G15" s="760"/>
      <c r="H15" s="760"/>
    </row>
    <row r="16" spans="1:8" s="2" customFormat="1" ht="15" customHeight="1" x14ac:dyDescent="0.3">
      <c r="A16" s="24" t="s">
        <v>27024</v>
      </c>
      <c r="B16" s="761" t="s">
        <v>27190</v>
      </c>
      <c r="C16" s="761"/>
      <c r="D16" s="761"/>
      <c r="E16" s="761"/>
      <c r="F16" s="761"/>
      <c r="G16" s="761"/>
      <c r="H16" s="761"/>
    </row>
    <row r="17" spans="1:8" s="2" customFormat="1" ht="30" customHeight="1" x14ac:dyDescent="0.3">
      <c r="A17" s="25" t="s">
        <v>27025</v>
      </c>
      <c r="B17" s="467" t="s">
        <v>27026</v>
      </c>
      <c r="C17" s="467"/>
      <c r="D17" s="467"/>
      <c r="E17" s="467"/>
      <c r="F17" s="467"/>
      <c r="G17" s="467"/>
      <c r="H17" s="467"/>
    </row>
    <row r="18" spans="1:8" s="2" customFormat="1" ht="15" customHeight="1" x14ac:dyDescent="0.3">
      <c r="A18" s="25" t="s">
        <v>27027</v>
      </c>
      <c r="B18" s="467" t="s">
        <v>27028</v>
      </c>
      <c r="C18" s="467"/>
      <c r="D18" s="467"/>
      <c r="E18" s="467"/>
      <c r="F18" s="467"/>
      <c r="G18" s="467"/>
      <c r="H18" s="467"/>
    </row>
    <row r="19" spans="1:8" s="28" customFormat="1" ht="13.5" hidden="1" customHeight="1" x14ac:dyDescent="0.3">
      <c r="A19" s="26"/>
      <c r="B19" s="27"/>
      <c r="C19" s="27"/>
      <c r="D19" s="27"/>
      <c r="E19" s="27"/>
      <c r="F19" s="27"/>
      <c r="G19" s="27"/>
      <c r="H19" s="27"/>
    </row>
    <row r="20" spans="1:8" s="30" customFormat="1" ht="18.45" customHeight="1" x14ac:dyDescent="0.3">
      <c r="A20" s="29" t="s">
        <v>27024</v>
      </c>
      <c r="B20" s="677" t="s">
        <v>26987</v>
      </c>
      <c r="C20" s="677"/>
      <c r="D20" s="677"/>
      <c r="E20" s="677"/>
      <c r="F20" s="677"/>
      <c r="G20" s="677"/>
      <c r="H20" s="678"/>
    </row>
    <row r="21" spans="1:8" s="8" customFormat="1" ht="15" customHeight="1" x14ac:dyDescent="0.3">
      <c r="A21" s="756"/>
      <c r="B21" s="464" t="s">
        <v>27103</v>
      </c>
      <c r="C21" s="465"/>
      <c r="D21" s="465"/>
      <c r="E21" s="465"/>
      <c r="F21" s="465"/>
      <c r="G21" s="465"/>
      <c r="H21" s="466"/>
    </row>
    <row r="22" spans="1:8" s="30" customFormat="1" ht="16.350000000000001" customHeight="1" x14ac:dyDescent="0.3">
      <c r="A22" s="756"/>
      <c r="B22" s="529" t="str">
        <f>IFERROR(Antragsteller!B8,"")</f>
        <v>Trägerkennziffer gemäß Anlage zur dBIR eingeben.</v>
      </c>
      <c r="C22" s="530"/>
      <c r="D22" s="530"/>
      <c r="E22" s="530"/>
      <c r="F22" s="530"/>
      <c r="G22" s="530"/>
      <c r="H22" s="531"/>
    </row>
    <row r="23" spans="1:8" s="8" customFormat="1" ht="15" customHeight="1" x14ac:dyDescent="0.3">
      <c r="A23" s="756"/>
      <c r="B23" s="32" t="s">
        <v>27030</v>
      </c>
      <c r="C23" s="33"/>
      <c r="D23" s="33"/>
      <c r="E23" s="33"/>
      <c r="F23" s="34" t="s">
        <v>2</v>
      </c>
      <c r="G23" s="758" t="s">
        <v>3</v>
      </c>
      <c r="H23" s="759"/>
    </row>
    <row r="24" spans="1:8" s="30" customFormat="1" ht="16.350000000000001" customHeight="1" x14ac:dyDescent="0.3">
      <c r="A24" s="756"/>
      <c r="B24" s="480"/>
      <c r="C24" s="483"/>
      <c r="D24" s="483"/>
      <c r="E24" s="481"/>
      <c r="F24" s="330"/>
      <c r="G24" s="772"/>
      <c r="H24" s="773"/>
    </row>
    <row r="25" spans="1:8" s="8" customFormat="1" ht="15" customHeight="1" x14ac:dyDescent="0.3">
      <c r="A25" s="756"/>
      <c r="B25" s="464" t="s">
        <v>27031</v>
      </c>
      <c r="C25" s="465"/>
      <c r="D25" s="465"/>
      <c r="E25" s="465"/>
      <c r="F25" s="465"/>
      <c r="G25" s="465"/>
      <c r="H25" s="466"/>
    </row>
    <row r="26" spans="1:8" s="30" customFormat="1" ht="16.350000000000001" customHeight="1" x14ac:dyDescent="0.3">
      <c r="A26" s="756"/>
      <c r="B26" s="787"/>
      <c r="C26" s="788"/>
      <c r="D26" s="788"/>
      <c r="E26" s="788"/>
      <c r="F26" s="788"/>
      <c r="G26" s="788"/>
      <c r="H26" s="789"/>
    </row>
    <row r="27" spans="1:8" s="8" customFormat="1" ht="15" customHeight="1" x14ac:dyDescent="0.3">
      <c r="A27" s="756"/>
      <c r="B27" s="464" t="s">
        <v>27032</v>
      </c>
      <c r="C27" s="465"/>
      <c r="D27" s="465"/>
      <c r="E27" s="465"/>
      <c r="F27" s="465"/>
      <c r="G27" s="465"/>
      <c r="H27" s="466"/>
    </row>
    <row r="28" spans="1:8" s="30" customFormat="1" ht="16.350000000000001" customHeight="1" x14ac:dyDescent="0.3">
      <c r="A28" s="756"/>
      <c r="B28" s="480"/>
      <c r="C28" s="483"/>
      <c r="D28" s="483"/>
      <c r="E28" s="483"/>
      <c r="F28" s="483"/>
      <c r="G28" s="483"/>
      <c r="H28" s="481"/>
    </row>
    <row r="29" spans="1:8" s="35" customFormat="1" ht="15" customHeight="1" x14ac:dyDescent="0.3">
      <c r="A29" s="756"/>
      <c r="B29" s="478" t="s">
        <v>27033</v>
      </c>
      <c r="C29" s="479"/>
      <c r="D29" s="478" t="s">
        <v>27034</v>
      </c>
      <c r="E29" s="482"/>
      <c r="F29" s="482"/>
      <c r="G29" s="482"/>
      <c r="H29" s="479"/>
    </row>
    <row r="30" spans="1:8" s="30" customFormat="1" ht="16.350000000000001" customHeight="1" x14ac:dyDescent="0.3">
      <c r="A30" s="757"/>
      <c r="B30" s="480"/>
      <c r="C30" s="481"/>
      <c r="D30" s="529" t="str">
        <f>IF(Antragsteller!C8&lt;&gt;"",Antragsteller!C8,"Bitte im Tabellenblatt Antragsteller ausfüllen.")</f>
        <v>Bitte im Tabellenblatt Antragsteller ausfüllen.</v>
      </c>
      <c r="E30" s="530"/>
      <c r="F30" s="530"/>
      <c r="G30" s="530"/>
      <c r="H30" s="530"/>
    </row>
    <row r="31" spans="1:8" s="30" customFormat="1" ht="16.350000000000001" customHeight="1" x14ac:dyDescent="0.3">
      <c r="A31"/>
      <c r="B31"/>
      <c r="C31"/>
      <c r="D31"/>
      <c r="E31"/>
      <c r="F31"/>
      <c r="G31"/>
      <c r="H31"/>
    </row>
    <row r="32" spans="1:8" s="30" customFormat="1" ht="18.45" customHeight="1" x14ac:dyDescent="0.3">
      <c r="A32" s="29" t="s">
        <v>27025</v>
      </c>
      <c r="B32" s="782" t="s">
        <v>27121</v>
      </c>
      <c r="C32" s="782"/>
      <c r="D32" s="782"/>
      <c r="E32" s="782"/>
      <c r="F32" s="782"/>
      <c r="G32" s="782"/>
      <c r="H32" s="783"/>
    </row>
    <row r="33" spans="1:10" s="30" customFormat="1" ht="32.25" customHeight="1" x14ac:dyDescent="0.3">
      <c r="A33" s="29" t="s">
        <v>27193</v>
      </c>
      <c r="B33" s="784" t="str">
        <f>IF(Maßnahmenplanung!$B$503=0,"wird aus der Maßnahmenplanung generiert...",IF(COUNTA(Antragsteller!A14:A63)&gt;0,"Die Antragsteller setzen ","Der Antragsteller setzt ")&amp;Maßnahmenplanung!$B$503&amp;" regionale Maßnahme"&amp;IF(Maßnahmenplanung!$B$503=1,"","n")&amp;" gemäß beiliegender Planung um. Dabei werden "&amp;Antragsteller!$A$2&amp;" Schulen sowie "&amp;Antragsteller!$A$3&amp;" Schülerinnen und Schüler erreicht.")</f>
        <v>wird aus der Maßnahmenplanung generiert...</v>
      </c>
      <c r="C33" s="785"/>
      <c r="D33" s="785"/>
      <c r="E33" s="785"/>
      <c r="F33" s="785"/>
      <c r="G33" s="785"/>
      <c r="H33" s="786"/>
    </row>
    <row r="34" spans="1:10" s="28" customFormat="1" ht="15" customHeight="1" x14ac:dyDescent="0.3"/>
    <row r="35" spans="1:10" s="30" customFormat="1" ht="17.100000000000001" customHeight="1" x14ac:dyDescent="0.3">
      <c r="A35" s="29" t="s">
        <v>27027</v>
      </c>
      <c r="B35" s="677" t="s">
        <v>27035</v>
      </c>
      <c r="C35" s="677"/>
      <c r="D35" s="677"/>
      <c r="E35" s="677"/>
      <c r="F35" s="677"/>
      <c r="G35" s="677"/>
      <c r="H35" s="678"/>
    </row>
    <row r="36" spans="1:10" s="30" customFormat="1" ht="24.9" customHeight="1" x14ac:dyDescent="0.3">
      <c r="A36" s="774"/>
      <c r="B36" s="776" t="s">
        <v>27036</v>
      </c>
      <c r="C36" s="777"/>
      <c r="D36" s="777"/>
      <c r="E36" s="777"/>
      <c r="F36" s="777"/>
      <c r="G36" s="777"/>
      <c r="H36" s="778"/>
      <c r="I36"/>
      <c r="J36" s="28"/>
    </row>
    <row r="37" spans="1:10" s="30" customFormat="1" ht="17.100000000000001" customHeight="1" x14ac:dyDescent="0.3">
      <c r="A37" s="775"/>
      <c r="B37" s="37" t="s">
        <v>27037</v>
      </c>
      <c r="C37" s="38"/>
      <c r="D37" s="38"/>
      <c r="E37" s="38"/>
      <c r="F37" s="38"/>
      <c r="G37" s="38"/>
      <c r="H37" s="39">
        <f>SUM(tab_MP[mp_ges])</f>
        <v>0</v>
      </c>
      <c r="I37"/>
      <c r="J37" s="28"/>
    </row>
    <row r="38" spans="1:10" s="30" customFormat="1" ht="17.100000000000001" customHeight="1" x14ac:dyDescent="0.3">
      <c r="A38" s="775"/>
      <c r="B38" s="40" t="s">
        <v>27038</v>
      </c>
      <c r="C38" s="41"/>
      <c r="D38" s="41"/>
      <c r="E38" s="41"/>
      <c r="F38" s="41"/>
      <c r="G38" s="41"/>
      <c r="H38" s="42">
        <f>SUM(tab_MP[mp_zuw])</f>
        <v>0</v>
      </c>
      <c r="I38"/>
      <c r="J38" s="28"/>
    </row>
    <row r="39" spans="1:10" s="28" customFormat="1" ht="17.100000000000001" customHeight="1" x14ac:dyDescent="0.3">
      <c r="A39" s="779"/>
      <c r="B39" s="779"/>
      <c r="C39" s="779"/>
      <c r="D39" s="779"/>
      <c r="E39" s="779"/>
      <c r="F39" s="779"/>
      <c r="G39" s="779"/>
      <c r="H39" s="779"/>
      <c r="I39"/>
    </row>
    <row r="40" spans="1:10" s="28" customFormat="1" ht="17.100000000000001" customHeight="1" x14ac:dyDescent="0.3">
      <c r="A40" s="29" t="s">
        <v>27039</v>
      </c>
      <c r="B40" s="676" t="s">
        <v>27040</v>
      </c>
      <c r="C40" s="677"/>
      <c r="D40" s="677"/>
      <c r="E40" s="677"/>
      <c r="F40" s="677"/>
      <c r="G40" s="677"/>
      <c r="H40" s="678"/>
    </row>
    <row r="41" spans="1:10" s="28" customFormat="1" ht="41.4" customHeight="1" thickBot="1" x14ac:dyDescent="0.35">
      <c r="A41" s="45"/>
      <c r="B41" s="780" t="s">
        <v>27350</v>
      </c>
      <c r="C41" s="780"/>
      <c r="D41" s="780"/>
      <c r="E41" s="780"/>
      <c r="F41" s="780"/>
      <c r="G41" s="780"/>
      <c r="H41" s="781"/>
    </row>
    <row r="42" spans="1:10" s="28" customFormat="1" ht="17.100000000000001" hidden="1" customHeight="1" thickBot="1" x14ac:dyDescent="0.35">
      <c r="A42" s="46"/>
      <c r="B42" s="644" t="s">
        <v>27236</v>
      </c>
      <c r="C42" s="645"/>
      <c r="D42" s="645"/>
      <c r="E42" s="645"/>
      <c r="F42" s="645"/>
      <c r="G42" s="645"/>
      <c r="H42" s="114">
        <f>SUM(ABRECHNUNG!C20+ABRECHNUNG!C21+ABRECHNUNG!C22)</f>
        <v>0</v>
      </c>
    </row>
    <row r="43" spans="1:10" s="28" customFormat="1" ht="17.100000000000001" hidden="1" customHeight="1" thickBot="1" x14ac:dyDescent="0.35">
      <c r="A43" s="46"/>
      <c r="B43" s="644" t="s">
        <v>27398</v>
      </c>
      <c r="C43" s="645"/>
      <c r="D43" s="645"/>
      <c r="E43" s="645"/>
      <c r="F43" s="645"/>
      <c r="G43" s="645"/>
      <c r="H43" s="114">
        <f>ROUND(0.9*SUM(tab_MP[mp_zuw]),2)-$H$42</f>
        <v>0</v>
      </c>
    </row>
    <row r="44" spans="1:10" s="28" customFormat="1" ht="17.100000000000001" customHeight="1" thickBot="1" x14ac:dyDescent="0.35">
      <c r="A44" s="47"/>
      <c r="B44" s="644" t="s">
        <v>27397</v>
      </c>
      <c r="C44" s="645"/>
      <c r="D44" s="645"/>
      <c r="E44" s="645"/>
      <c r="F44" s="645"/>
      <c r="G44" s="645"/>
      <c r="H44" s="114">
        <f>H42+H43</f>
        <v>0</v>
      </c>
    </row>
    <row r="45" spans="1:10" s="28" customFormat="1" ht="17.25" customHeight="1" x14ac:dyDescent="0.3">
      <c r="A45"/>
      <c r="B45" s="48"/>
      <c r="C45" s="48"/>
      <c r="D45" s="48"/>
      <c r="E45" s="48"/>
      <c r="F45" s="48"/>
      <c r="H45" s="49"/>
    </row>
    <row r="46" spans="1:10" x14ac:dyDescent="0.3">
      <c r="A46" s="29" t="s">
        <v>27287</v>
      </c>
      <c r="B46" s="676" t="s">
        <v>27073</v>
      </c>
      <c r="C46" s="677"/>
      <c r="D46" s="677"/>
      <c r="E46" s="677"/>
      <c r="F46" s="677"/>
      <c r="G46" s="677"/>
      <c r="H46" s="678"/>
    </row>
    <row r="47" spans="1:10" x14ac:dyDescent="0.3">
      <c r="A47" s="60"/>
      <c r="B47" s="669" t="s">
        <v>27074</v>
      </c>
      <c r="C47" s="670"/>
      <c r="D47" s="670"/>
      <c r="E47" s="670"/>
      <c r="F47" s="670"/>
      <c r="G47" s="670"/>
      <c r="H47" s="331"/>
    </row>
    <row r="48" spans="1:10" x14ac:dyDescent="0.3">
      <c r="A48" s="61"/>
      <c r="B48" s="671" t="s">
        <v>27075</v>
      </c>
      <c r="C48" s="672"/>
      <c r="D48" s="672"/>
      <c r="E48" s="672"/>
      <c r="F48" s="672"/>
      <c r="G48" s="672"/>
      <c r="H48" s="332"/>
    </row>
    <row r="49" spans="1:8" s="76" customFormat="1" x14ac:dyDescent="0.3">
      <c r="A49" s="31"/>
      <c r="B49" s="115"/>
      <c r="C49" s="115"/>
      <c r="D49" s="115"/>
      <c r="E49" s="115"/>
      <c r="F49" s="115"/>
      <c r="G49" s="115"/>
      <c r="H49" s="116"/>
    </row>
    <row r="50" spans="1:8" s="14" customFormat="1" ht="17.100000000000001" customHeight="1" x14ac:dyDescent="0.3">
      <c r="A50" s="29" t="s">
        <v>27308</v>
      </c>
      <c r="B50" s="677" t="s">
        <v>27041</v>
      </c>
      <c r="C50" s="677"/>
      <c r="D50" s="677"/>
      <c r="E50" s="677"/>
      <c r="F50" s="677"/>
      <c r="G50" s="677"/>
      <c r="H50" s="678"/>
    </row>
    <row r="51" spans="1:8" s="28" customFormat="1" ht="60" customHeight="1" x14ac:dyDescent="0.3">
      <c r="A51" s="36"/>
      <c r="B51" s="740" t="s">
        <v>27194</v>
      </c>
      <c r="C51" s="741"/>
      <c r="D51" s="741"/>
      <c r="E51" s="741"/>
      <c r="F51" s="741"/>
      <c r="G51" s="741"/>
      <c r="H51" s="742"/>
    </row>
    <row r="52" spans="1:8" s="28" customFormat="1" ht="17.100000000000001" customHeight="1" x14ac:dyDescent="0.3">
      <c r="A52"/>
      <c r="B52"/>
      <c r="C52"/>
      <c r="D52"/>
      <c r="E52"/>
      <c r="F52"/>
      <c r="G52"/>
      <c r="H52"/>
    </row>
    <row r="53" spans="1:8" s="28" customFormat="1" ht="17.100000000000001" customHeight="1" x14ac:dyDescent="0.3">
      <c r="A53" s="36" t="s">
        <v>27048</v>
      </c>
      <c r="B53" s="749" t="s">
        <v>27042</v>
      </c>
      <c r="C53" s="749"/>
      <c r="D53" s="749"/>
      <c r="E53" s="749"/>
      <c r="F53" s="749"/>
      <c r="G53" s="749"/>
      <c r="H53" s="750"/>
    </row>
    <row r="54" spans="1:8" s="28" customFormat="1" ht="17.100000000000001" customHeight="1" x14ac:dyDescent="0.3">
      <c r="A54" s="45"/>
      <c r="B54" s="37" t="s">
        <v>27204</v>
      </c>
      <c r="C54" s="38"/>
      <c r="D54" s="38"/>
      <c r="E54" s="38"/>
      <c r="F54" s="38"/>
      <c r="G54" s="38"/>
      <c r="H54" s="39">
        <f>MIN(H43,Antragsteller!A5)</f>
        <v>0</v>
      </c>
    </row>
    <row r="55" spans="1:8" s="28" customFormat="1" ht="17.100000000000001" customHeight="1" x14ac:dyDescent="0.3">
      <c r="A55" s="46"/>
      <c r="B55" s="40" t="s">
        <v>27043</v>
      </c>
      <c r="C55" s="41"/>
      <c r="D55" s="41"/>
      <c r="E55" s="41"/>
      <c r="F55" s="41"/>
      <c r="G55" s="41"/>
      <c r="H55" s="333"/>
    </row>
    <row r="56" spans="1:8" s="28" customFormat="1" ht="17.100000000000001" customHeight="1" x14ac:dyDescent="0.3">
      <c r="A56" s="46"/>
      <c r="B56" s="40" t="s">
        <v>27044</v>
      </c>
      <c r="C56" s="41"/>
      <c r="D56" s="41"/>
      <c r="E56" s="41"/>
      <c r="F56" s="41"/>
      <c r="G56" s="41"/>
      <c r="H56" s="333"/>
    </row>
    <row r="57" spans="1:8" s="28" customFormat="1" ht="17.100000000000001" customHeight="1" x14ac:dyDescent="0.3">
      <c r="A57" s="46"/>
      <c r="B57" s="40" t="s">
        <v>27045</v>
      </c>
      <c r="C57" s="41"/>
      <c r="D57" s="41"/>
      <c r="E57" s="41"/>
      <c r="F57" s="41"/>
      <c r="G57" s="41"/>
      <c r="H57" s="333"/>
    </row>
    <row r="58" spans="1:8" s="28" customFormat="1" ht="17.100000000000001" customHeight="1" x14ac:dyDescent="0.3">
      <c r="A58" s="46"/>
      <c r="B58" s="43" t="s">
        <v>27046</v>
      </c>
      <c r="C58" s="44"/>
      <c r="D58" s="44"/>
      <c r="E58" s="44"/>
      <c r="F58" s="44"/>
      <c r="G58" s="44"/>
      <c r="H58" s="50">
        <f>H59-SUM(H54:H57)</f>
        <v>0</v>
      </c>
    </row>
    <row r="59" spans="1:8" s="28" customFormat="1" ht="17.100000000000001" customHeight="1" x14ac:dyDescent="0.3">
      <c r="A59" s="47"/>
      <c r="B59" s="51" t="s">
        <v>27047</v>
      </c>
      <c r="C59" s="52"/>
      <c r="D59" s="52"/>
      <c r="E59" s="52"/>
      <c r="F59" s="52"/>
      <c r="G59" s="52"/>
      <c r="H59" s="53">
        <f>H37</f>
        <v>0</v>
      </c>
    </row>
    <row r="60" spans="1:8" s="28" customFormat="1" ht="17.100000000000001" customHeight="1" x14ac:dyDescent="0.3">
      <c r="A60"/>
      <c r="B60"/>
      <c r="C60"/>
      <c r="D60"/>
      <c r="E60"/>
      <c r="F60"/>
      <c r="G60"/>
      <c r="H60"/>
    </row>
    <row r="61" spans="1:8" s="28" customFormat="1" ht="17.100000000000001" customHeight="1" x14ac:dyDescent="0.3">
      <c r="A61" s="36" t="s">
        <v>27056</v>
      </c>
      <c r="B61" s="749" t="s">
        <v>27049</v>
      </c>
      <c r="C61" s="749"/>
      <c r="D61" s="749"/>
      <c r="E61" s="749"/>
      <c r="F61" s="749"/>
      <c r="G61" s="749"/>
      <c r="H61" s="750"/>
    </row>
    <row r="62" spans="1:8" s="28" customFormat="1" ht="30" customHeight="1" x14ac:dyDescent="0.3">
      <c r="A62" s="45"/>
      <c r="B62" s="751" t="s">
        <v>27050</v>
      </c>
      <c r="C62" s="751"/>
      <c r="D62" s="751"/>
      <c r="E62" s="751"/>
      <c r="F62" s="751"/>
      <c r="G62" s="54" t="s">
        <v>27051</v>
      </c>
      <c r="H62" s="55" t="s">
        <v>27052</v>
      </c>
    </row>
    <row r="63" spans="1:8" s="28" customFormat="1" ht="15" customHeight="1" x14ac:dyDescent="0.3">
      <c r="A63" s="46"/>
      <c r="B63" s="669" t="s">
        <v>27053</v>
      </c>
      <c r="C63" s="670"/>
      <c r="D63" s="670"/>
      <c r="E63" s="670"/>
      <c r="F63" s="752"/>
      <c r="G63" s="334"/>
      <c r="H63" s="334"/>
    </row>
    <row r="64" spans="1:8" s="28" customFormat="1" ht="15" customHeight="1" x14ac:dyDescent="0.3">
      <c r="A64" s="46"/>
      <c r="B64" s="753" t="s">
        <v>27054</v>
      </c>
      <c r="C64" s="754"/>
      <c r="D64" s="754"/>
      <c r="E64" s="754"/>
      <c r="F64" s="755"/>
      <c r="G64" s="50">
        <f>IF(G63&lt;&gt;"",H37-G63,0)</f>
        <v>0</v>
      </c>
      <c r="H64" s="50">
        <f>IF(H63&lt;&gt;"",H38-H63,0)</f>
        <v>0</v>
      </c>
    </row>
    <row r="65" spans="1:9" s="28" customFormat="1" ht="15" customHeight="1" x14ac:dyDescent="0.3">
      <c r="A65" s="47"/>
      <c r="B65" s="56" t="s">
        <v>27055</v>
      </c>
      <c r="C65" s="57"/>
      <c r="D65" s="57"/>
      <c r="E65" s="57"/>
      <c r="F65" s="58"/>
      <c r="G65" s="59">
        <f>SUM(G63:G64)</f>
        <v>0</v>
      </c>
      <c r="H65" s="59">
        <f>SUM(H63:H64)</f>
        <v>0</v>
      </c>
    </row>
    <row r="66" spans="1:9" s="28" customFormat="1" ht="17.100000000000001" customHeight="1" x14ac:dyDescent="0.3">
      <c r="A66"/>
      <c r="B66"/>
      <c r="C66"/>
      <c r="D66"/>
      <c r="E66"/>
      <c r="F66"/>
      <c r="G66"/>
      <c r="H66"/>
      <c r="I66"/>
    </row>
    <row r="67" spans="1:9" s="30" customFormat="1" ht="17.100000000000001" customHeight="1" x14ac:dyDescent="0.3">
      <c r="A67" s="29" t="s">
        <v>27059</v>
      </c>
      <c r="B67" s="677" t="s">
        <v>27057</v>
      </c>
      <c r="C67" s="677"/>
      <c r="D67" s="677"/>
      <c r="E67" s="677"/>
      <c r="F67" s="677"/>
      <c r="G67" s="677"/>
      <c r="H67" s="678"/>
    </row>
    <row r="68" spans="1:9" s="2" customFormat="1" ht="60.6" customHeight="1" x14ac:dyDescent="0.3">
      <c r="A68" s="36"/>
      <c r="B68" s="740" t="s">
        <v>27058</v>
      </c>
      <c r="C68" s="741"/>
      <c r="D68" s="741"/>
      <c r="E68" s="741"/>
      <c r="F68" s="741"/>
      <c r="G68" s="741"/>
      <c r="H68" s="742"/>
    </row>
    <row r="69" spans="1:9" s="2" customFormat="1" ht="17.100000000000001" customHeight="1" x14ac:dyDescent="0.3">
      <c r="A69"/>
      <c r="B69"/>
      <c r="C69"/>
      <c r="D69"/>
      <c r="E69"/>
      <c r="F69"/>
      <c r="G69"/>
      <c r="H69"/>
    </row>
    <row r="70" spans="1:9" s="2" customFormat="1" ht="17.100000000000001" customHeight="1" x14ac:dyDescent="0.3">
      <c r="A70" s="29" t="s">
        <v>27064</v>
      </c>
      <c r="B70" s="676" t="s">
        <v>27060</v>
      </c>
      <c r="C70" s="677"/>
      <c r="D70" s="677"/>
      <c r="E70" s="677"/>
      <c r="F70" s="677"/>
      <c r="G70" s="677"/>
      <c r="H70" s="678"/>
    </row>
    <row r="71" spans="1:9" s="2" customFormat="1" ht="28.95" customHeight="1" x14ac:dyDescent="0.3">
      <c r="A71" s="60"/>
      <c r="B71" s="743" t="s">
        <v>27061</v>
      </c>
      <c r="C71" s="744"/>
      <c r="D71" s="744"/>
      <c r="E71" s="744"/>
      <c r="F71" s="744"/>
      <c r="G71" s="744"/>
      <c r="H71" s="745"/>
    </row>
    <row r="72" spans="1:9" s="28" customFormat="1" ht="15" customHeight="1" x14ac:dyDescent="0.3">
      <c r="A72" s="61"/>
      <c r="B72" s="746" t="s">
        <v>27062</v>
      </c>
      <c r="C72" s="747"/>
      <c r="D72" s="747"/>
      <c r="E72" s="747" t="s">
        <v>27063</v>
      </c>
      <c r="F72" s="747"/>
      <c r="G72" s="747"/>
      <c r="H72" s="748"/>
    </row>
    <row r="73" spans="1:9" s="28" customFormat="1" ht="15" customHeight="1" x14ac:dyDescent="0.3">
      <c r="A73"/>
      <c r="B73"/>
      <c r="C73"/>
      <c r="D73"/>
      <c r="E73"/>
      <c r="F73"/>
      <c r="G73"/>
      <c r="H73"/>
      <c r="I73"/>
    </row>
    <row r="74" spans="1:9" x14ac:dyDescent="0.3">
      <c r="A74" s="29" t="s">
        <v>27066</v>
      </c>
      <c r="B74" s="677" t="s">
        <v>27076</v>
      </c>
      <c r="C74" s="677"/>
      <c r="D74" s="677"/>
      <c r="E74" s="677"/>
      <c r="F74" s="677"/>
      <c r="G74" s="677"/>
      <c r="H74" s="678"/>
    </row>
    <row r="75" spans="1:9" ht="45" customHeight="1" x14ac:dyDescent="0.3">
      <c r="A75" s="70"/>
      <c r="B75" s="701" t="s">
        <v>27425</v>
      </c>
      <c r="C75" s="702"/>
      <c r="D75" s="702"/>
      <c r="E75" s="702"/>
      <c r="F75" s="702"/>
      <c r="G75" s="702"/>
      <c r="H75" s="703"/>
    </row>
    <row r="76" spans="1:9" ht="61.5" customHeight="1" x14ac:dyDescent="0.3">
      <c r="A76" s="70"/>
      <c r="B76" s="704" t="s">
        <v>27424</v>
      </c>
      <c r="C76" s="705"/>
      <c r="D76" s="705"/>
      <c r="E76" s="705"/>
      <c r="F76" s="705"/>
      <c r="G76" s="705"/>
      <c r="H76" s="706"/>
    </row>
    <row r="77" spans="1:9" ht="15" customHeight="1" x14ac:dyDescent="0.3">
      <c r="A77" s="70"/>
      <c r="B77" s="707" t="s">
        <v>27077</v>
      </c>
      <c r="C77" s="708"/>
      <c r="D77" s="708"/>
      <c r="E77" s="708"/>
      <c r="F77" s="708"/>
      <c r="G77" s="708"/>
      <c r="H77" s="709"/>
    </row>
    <row r="78" spans="1:9" ht="45" customHeight="1" x14ac:dyDescent="0.3">
      <c r="A78" s="70"/>
      <c r="B78" s="791" t="s">
        <v>27426</v>
      </c>
      <c r="C78" s="792"/>
      <c r="D78" s="792"/>
      <c r="E78" s="792"/>
      <c r="F78" s="792"/>
      <c r="G78" s="792"/>
      <c r="H78" s="793"/>
    </row>
    <row r="79" spans="1:9" ht="59.4" customHeight="1" x14ac:dyDescent="0.3">
      <c r="A79" s="70"/>
      <c r="B79" s="707" t="s">
        <v>27183</v>
      </c>
      <c r="C79" s="708"/>
      <c r="D79" s="708"/>
      <c r="E79" s="708"/>
      <c r="F79" s="708"/>
      <c r="G79" s="708"/>
      <c r="H79" s="709"/>
    </row>
    <row r="80" spans="1:9" ht="45.6" customHeight="1" x14ac:dyDescent="0.3">
      <c r="A80" s="70"/>
      <c r="B80" s="707" t="s">
        <v>27420</v>
      </c>
      <c r="C80" s="708"/>
      <c r="D80" s="708"/>
      <c r="E80" s="708"/>
      <c r="F80" s="708"/>
      <c r="G80" s="708"/>
      <c r="H80" s="709"/>
    </row>
    <row r="81" spans="1:9" ht="48.6" customHeight="1" x14ac:dyDescent="0.3">
      <c r="A81" s="70"/>
      <c r="B81" s="707" t="s">
        <v>27427</v>
      </c>
      <c r="C81" s="708"/>
      <c r="D81" s="708"/>
      <c r="E81" s="708"/>
      <c r="F81" s="708"/>
      <c r="G81" s="708"/>
      <c r="H81" s="709"/>
    </row>
    <row r="82" spans="1:9" ht="31.5" customHeight="1" x14ac:dyDescent="0.3">
      <c r="A82" s="437"/>
      <c r="B82" s="710" t="s">
        <v>27421</v>
      </c>
      <c r="C82" s="711"/>
      <c r="D82" s="711"/>
      <c r="E82" s="711"/>
      <c r="F82" s="711"/>
      <c r="G82" s="711"/>
      <c r="H82" s="712"/>
    </row>
    <row r="83" spans="1:9" x14ac:dyDescent="0.3">
      <c r="B83" s="68"/>
      <c r="C83" s="68"/>
      <c r="D83" s="68"/>
      <c r="F83" s="69"/>
      <c r="G83" s="69"/>
      <c r="H83" s="69"/>
    </row>
    <row r="84" spans="1:9" x14ac:dyDescent="0.3">
      <c r="A84" s="36" t="s">
        <v>27067</v>
      </c>
      <c r="B84" s="679" t="s">
        <v>27078</v>
      </c>
      <c r="C84" s="679"/>
      <c r="D84" s="679"/>
      <c r="E84" s="679"/>
      <c r="F84" s="679"/>
      <c r="G84" s="679"/>
      <c r="H84" s="680"/>
    </row>
    <row r="85" spans="1:9" x14ac:dyDescent="0.3">
      <c r="A85" s="63"/>
      <c r="B85" s="681" t="s">
        <v>27079</v>
      </c>
      <c r="C85" s="682"/>
      <c r="D85" s="682"/>
      <c r="E85" s="682"/>
      <c r="F85" s="682"/>
      <c r="G85" s="682"/>
      <c r="H85" s="683"/>
    </row>
    <row r="86" spans="1:9" x14ac:dyDescent="0.3">
      <c r="A86" s="63"/>
      <c r="B86" s="689" t="s">
        <v>27070</v>
      </c>
      <c r="C86" s="690"/>
      <c r="D86" s="690"/>
      <c r="E86" s="690"/>
      <c r="F86" s="690"/>
      <c r="G86" s="690"/>
      <c r="H86" s="691"/>
    </row>
    <row r="87" spans="1:9" x14ac:dyDescent="0.3">
      <c r="A87" s="63"/>
      <c r="B87" s="684" t="s">
        <v>27080</v>
      </c>
      <c r="C87" s="692"/>
      <c r="D87" s="695"/>
      <c r="E87" s="696"/>
      <c r="F87" s="696"/>
      <c r="G87" s="696"/>
      <c r="H87" s="697"/>
    </row>
    <row r="88" spans="1:9" x14ac:dyDescent="0.3">
      <c r="A88" s="64"/>
      <c r="B88" s="693"/>
      <c r="C88" s="694"/>
      <c r="D88" s="698"/>
      <c r="E88" s="699"/>
      <c r="F88" s="699"/>
      <c r="G88" s="699"/>
      <c r="H88" s="700"/>
    </row>
    <row r="89" spans="1:9" s="28" customFormat="1" ht="15" customHeight="1" x14ac:dyDescent="0.3">
      <c r="A89"/>
      <c r="B89"/>
      <c r="C89"/>
      <c r="D89"/>
      <c r="E89"/>
      <c r="F89"/>
      <c r="G89"/>
      <c r="H89"/>
      <c r="I89"/>
    </row>
    <row r="90" spans="1:9" s="28" customFormat="1" ht="15" customHeight="1" x14ac:dyDescent="0.3">
      <c r="A90" s="29" t="s">
        <v>27118</v>
      </c>
      <c r="B90" s="676" t="s">
        <v>27065</v>
      </c>
      <c r="C90" s="677"/>
      <c r="D90" s="677"/>
      <c r="E90" s="677"/>
      <c r="F90" s="677"/>
      <c r="G90" s="677"/>
      <c r="H90" s="678"/>
      <c r="I90"/>
    </row>
    <row r="91" spans="1:9" s="28" customFormat="1" ht="30.6" customHeight="1" x14ac:dyDescent="0.3">
      <c r="A91" s="62"/>
      <c r="B91" s="673" t="s">
        <v>27191</v>
      </c>
      <c r="C91" s="674"/>
      <c r="D91" s="674"/>
      <c r="E91" s="674"/>
      <c r="F91" s="674"/>
      <c r="G91" s="674"/>
      <c r="H91" s="675"/>
      <c r="I91"/>
    </row>
    <row r="92" spans="1:9" s="28" customFormat="1" ht="15" customHeight="1" x14ac:dyDescent="0.3">
      <c r="A92"/>
      <c r="B92"/>
      <c r="C92"/>
      <c r="D92"/>
      <c r="E92"/>
      <c r="F92"/>
      <c r="G92"/>
      <c r="H92"/>
      <c r="I92"/>
    </row>
    <row r="93" spans="1:9" s="28" customFormat="1" ht="15" customHeight="1" x14ac:dyDescent="0.3">
      <c r="A93" s="29" t="s">
        <v>27119</v>
      </c>
      <c r="B93" s="676" t="s">
        <v>27395</v>
      </c>
      <c r="C93" s="677"/>
      <c r="D93" s="677"/>
      <c r="E93" s="677"/>
      <c r="F93" s="677"/>
      <c r="G93" s="677"/>
      <c r="H93" s="678"/>
      <c r="I93"/>
    </row>
    <row r="94" spans="1:9" s="28" customFormat="1" ht="45" customHeight="1" x14ac:dyDescent="0.3">
      <c r="A94" s="62"/>
      <c r="B94" s="673" t="s">
        <v>27396</v>
      </c>
      <c r="C94" s="674"/>
      <c r="D94" s="674"/>
      <c r="E94" s="674"/>
      <c r="F94" s="674"/>
      <c r="G94" s="674"/>
      <c r="H94" s="675"/>
      <c r="I94"/>
    </row>
    <row r="95" spans="1:9" s="28" customFormat="1" ht="15" customHeight="1" x14ac:dyDescent="0.3"/>
    <row r="96" spans="1:9" x14ac:dyDescent="0.3">
      <c r="A96" s="36" t="s">
        <v>27120</v>
      </c>
      <c r="B96" s="679" t="s">
        <v>27068</v>
      </c>
      <c r="C96" s="679"/>
      <c r="D96" s="679"/>
      <c r="E96" s="679"/>
      <c r="F96" s="679"/>
      <c r="G96" s="679"/>
      <c r="H96" s="680"/>
    </row>
    <row r="97" spans="1:8" ht="46.35" customHeight="1" x14ac:dyDescent="0.3">
      <c r="A97" s="63"/>
      <c r="B97" s="681" t="s">
        <v>27192</v>
      </c>
      <c r="C97" s="682"/>
      <c r="D97" s="682"/>
      <c r="E97" s="682"/>
      <c r="F97" s="682"/>
      <c r="G97" s="682"/>
      <c r="H97" s="683"/>
    </row>
    <row r="98" spans="1:8" ht="27" customHeight="1" x14ac:dyDescent="0.3">
      <c r="A98" s="63"/>
      <c r="B98" s="684" t="s">
        <v>27069</v>
      </c>
      <c r="C98" s="685"/>
      <c r="D98" s="686" t="str">
        <f>IF(D30&lt;&gt;"",D30,"")</f>
        <v>Bitte im Tabellenblatt Antragsteller ausfüllen.</v>
      </c>
      <c r="E98" s="687"/>
      <c r="F98" s="687"/>
      <c r="G98" s="687"/>
      <c r="H98" s="688"/>
    </row>
    <row r="99" spans="1:8" ht="15" customHeight="1" x14ac:dyDescent="0.3">
      <c r="A99" s="64"/>
      <c r="B99" s="655" t="s">
        <v>27070</v>
      </c>
      <c r="C99" s="656"/>
      <c r="D99" s="656"/>
      <c r="E99" s="656"/>
      <c r="F99" s="656"/>
      <c r="G99" s="656"/>
      <c r="H99" s="657"/>
    </row>
    <row r="100" spans="1:8" x14ac:dyDescent="0.3">
      <c r="A100" s="65"/>
    </row>
    <row r="101" spans="1:8" hidden="1" x14ac:dyDescent="0.3">
      <c r="F101" s="11"/>
      <c r="G101" s="11"/>
      <c r="H101" s="11"/>
    </row>
    <row r="102" spans="1:8" x14ac:dyDescent="0.3">
      <c r="F102" s="11"/>
      <c r="G102" s="11"/>
      <c r="H102" s="11"/>
    </row>
    <row r="103" spans="1:8" ht="15" customHeight="1" x14ac:dyDescent="0.3">
      <c r="B103" s="658" t="str">
        <f>CONCATENATE(IF(G24&lt;&gt;"",G24,"XYZ"),", den ")</f>
        <v xml:space="preserve">XYZ, den </v>
      </c>
      <c r="C103" s="658"/>
      <c r="D103" s="659"/>
      <c r="F103" s="661"/>
      <c r="G103" s="661"/>
      <c r="H103" s="661"/>
    </row>
    <row r="104" spans="1:8" ht="15" customHeight="1" x14ac:dyDescent="0.3">
      <c r="B104" s="658"/>
      <c r="C104" s="658"/>
      <c r="D104" s="660"/>
      <c r="F104" s="660"/>
      <c r="G104" s="660"/>
      <c r="H104" s="660"/>
    </row>
    <row r="105" spans="1:8" x14ac:dyDescent="0.3">
      <c r="B105" s="66"/>
      <c r="C105" s="66"/>
      <c r="D105" s="67" t="s">
        <v>27071</v>
      </c>
      <c r="F105" s="579" t="s">
        <v>27072</v>
      </c>
      <c r="G105" s="579"/>
      <c r="H105" s="579"/>
    </row>
    <row r="106" spans="1:8" ht="36" customHeight="1" thickBot="1" x14ac:dyDescent="0.35">
      <c r="A106" s="667" t="s">
        <v>27417</v>
      </c>
      <c r="B106" s="668"/>
      <c r="C106" s="668"/>
      <c r="D106" s="668"/>
      <c r="E106" s="668"/>
      <c r="F106" s="668"/>
      <c r="G106" s="668"/>
      <c r="H106" s="668"/>
    </row>
    <row r="107" spans="1:8" s="8" customFormat="1" ht="33.9" customHeight="1" thickBot="1" x14ac:dyDescent="0.35">
      <c r="A107" s="662" t="s">
        <v>27122</v>
      </c>
      <c r="B107" s="663"/>
      <c r="C107" s="663"/>
      <c r="D107" s="663"/>
      <c r="E107" s="663"/>
      <c r="F107" s="663"/>
      <c r="G107" s="663"/>
      <c r="H107" s="664"/>
    </row>
    <row r="108" spans="1:8" s="28" customFormat="1" ht="13.8" x14ac:dyDescent="0.3">
      <c r="A108" s="665" t="s">
        <v>27082</v>
      </c>
      <c r="B108" s="665"/>
      <c r="C108" s="665"/>
      <c r="D108" s="665"/>
      <c r="E108" s="665"/>
      <c r="F108" s="665"/>
      <c r="G108" s="665"/>
      <c r="H108" s="665"/>
    </row>
    <row r="109" spans="1:8" s="28" customFormat="1" ht="13.8" x14ac:dyDescent="0.3">
      <c r="A109" s="71"/>
      <c r="B109" s="71"/>
      <c r="C109" s="71"/>
      <c r="D109" s="71"/>
      <c r="E109" s="71"/>
      <c r="F109" s="71"/>
      <c r="G109" s="71"/>
      <c r="H109" s="71"/>
    </row>
    <row r="110" spans="1:8" s="28" customFormat="1" ht="13.8" x14ac:dyDescent="0.3">
      <c r="A110" s="646" t="s">
        <v>27083</v>
      </c>
      <c r="B110" s="646"/>
      <c r="C110" s="646"/>
      <c r="D110" s="646"/>
      <c r="E110" s="646"/>
      <c r="F110" s="646"/>
      <c r="G110" s="646"/>
      <c r="H110" s="646"/>
    </row>
    <row r="111" spans="1:8" s="28" customFormat="1" ht="13.8" x14ac:dyDescent="0.3"/>
    <row r="112" spans="1:8" s="2" customFormat="1" x14ac:dyDescent="0.3">
      <c r="A112" s="666" t="s">
        <v>27084</v>
      </c>
      <c r="B112" s="666"/>
      <c r="C112" s="666"/>
      <c r="D112" s="666"/>
      <c r="E112" s="666"/>
      <c r="F112" s="666"/>
      <c r="G112" s="666"/>
      <c r="H112" s="666"/>
    </row>
    <row r="113" spans="1:8" s="28" customFormat="1" ht="13.8" x14ac:dyDescent="0.3">
      <c r="A113" s="646" t="s">
        <v>27085</v>
      </c>
      <c r="B113" s="646"/>
      <c r="C113" s="646"/>
      <c r="D113" s="646"/>
      <c r="E113" s="646"/>
      <c r="F113" s="646"/>
      <c r="G113" s="646"/>
      <c r="H113" s="646"/>
    </row>
    <row r="114" spans="1:8" s="28" customFormat="1" ht="13.8" x14ac:dyDescent="0.3">
      <c r="B114" s="28" t="s">
        <v>27086</v>
      </c>
    </row>
    <row r="115" spans="1:8" s="28" customFormat="1" ht="13.8" x14ac:dyDescent="0.3">
      <c r="B115" s="28" t="s">
        <v>27087</v>
      </c>
    </row>
    <row r="116" spans="1:8" s="28" customFormat="1" ht="13.8" x14ac:dyDescent="0.3">
      <c r="B116" s="646" t="s">
        <v>27400</v>
      </c>
      <c r="C116" s="646"/>
      <c r="D116" s="646"/>
      <c r="E116" s="646"/>
      <c r="F116" s="646"/>
      <c r="G116" s="646"/>
      <c r="H116" s="72"/>
    </row>
    <row r="117" spans="1:8" s="28" customFormat="1" ht="13.8" x14ac:dyDescent="0.3">
      <c r="C117" s="28" t="s">
        <v>27088</v>
      </c>
    </row>
    <row r="118" spans="1:8" s="28" customFormat="1" ht="13.8" x14ac:dyDescent="0.3">
      <c r="C118" s="28" t="s">
        <v>27089</v>
      </c>
    </row>
    <row r="119" spans="1:8" s="28" customFormat="1" ht="13.8" x14ac:dyDescent="0.3">
      <c r="B119" s="28" t="s">
        <v>27090</v>
      </c>
      <c r="C119" s="647"/>
      <c r="D119" s="647"/>
      <c r="E119" s="647"/>
      <c r="F119" s="647"/>
      <c r="G119" s="647"/>
      <c r="H119" s="73"/>
    </row>
    <row r="120" spans="1:8" s="28" customFormat="1" ht="13.8" x14ac:dyDescent="0.3">
      <c r="A120" s="654" t="s">
        <v>27091</v>
      </c>
      <c r="B120" s="654"/>
      <c r="C120" s="654"/>
      <c r="D120" s="654"/>
      <c r="E120" s="654"/>
      <c r="F120" s="654"/>
      <c r="G120" s="654"/>
      <c r="H120" s="654"/>
    </row>
    <row r="121" spans="1:8" s="28" customFormat="1" ht="13.8" x14ac:dyDescent="0.3">
      <c r="B121" s="646" t="s">
        <v>27092</v>
      </c>
      <c r="C121" s="646"/>
      <c r="D121" s="646"/>
      <c r="E121" s="646"/>
      <c r="F121" s="646"/>
      <c r="G121" s="646"/>
      <c r="H121" s="646"/>
    </row>
    <row r="122" spans="1:8" s="28" customFormat="1" ht="13.8" x14ac:dyDescent="0.3">
      <c r="B122" s="646" t="s">
        <v>27093</v>
      </c>
      <c r="C122" s="646"/>
      <c r="D122" s="646"/>
      <c r="E122" s="646"/>
      <c r="F122" s="646"/>
      <c r="G122" s="646"/>
      <c r="H122" s="646"/>
    </row>
    <row r="123" spans="1:8" s="28" customFormat="1" ht="13.8" x14ac:dyDescent="0.3">
      <c r="B123" s="646" t="s">
        <v>27094</v>
      </c>
      <c r="C123" s="646"/>
      <c r="D123" s="646"/>
      <c r="E123" s="646"/>
      <c r="F123" s="646"/>
      <c r="G123" s="646"/>
      <c r="H123" s="646"/>
    </row>
    <row r="124" spans="1:8" s="28" customFormat="1" ht="13.8" x14ac:dyDescent="0.3">
      <c r="B124" s="646" t="s">
        <v>27095</v>
      </c>
      <c r="C124" s="646"/>
      <c r="D124" s="646"/>
      <c r="E124" s="646"/>
      <c r="F124" s="646"/>
      <c r="G124" s="646"/>
      <c r="H124" s="646"/>
    </row>
    <row r="125" spans="1:8" s="28" customFormat="1" ht="13.8" x14ac:dyDescent="0.3">
      <c r="B125" s="28" t="s">
        <v>27096</v>
      </c>
      <c r="C125" s="647"/>
      <c r="D125" s="647"/>
      <c r="E125" s="647"/>
      <c r="F125" s="647"/>
      <c r="G125" s="647"/>
    </row>
    <row r="126" spans="1:8" s="28" customFormat="1" ht="13.8" x14ac:dyDescent="0.3"/>
    <row r="127" spans="1:8" s="2" customFormat="1" ht="30" customHeight="1" x14ac:dyDescent="0.3">
      <c r="A127" s="653" t="s">
        <v>27097</v>
      </c>
      <c r="B127" s="653"/>
      <c r="C127" s="653"/>
      <c r="D127" s="653"/>
      <c r="E127" s="653"/>
      <c r="F127" s="653"/>
      <c r="G127" s="653"/>
      <c r="H127" s="653"/>
    </row>
    <row r="128" spans="1:8" s="28" customFormat="1" ht="13.8" x14ac:dyDescent="0.3">
      <c r="B128" s="28" t="s">
        <v>27087</v>
      </c>
    </row>
    <row r="129" spans="1:8" s="28" customFormat="1" ht="13.8" x14ac:dyDescent="0.3">
      <c r="B129" s="646" t="s">
        <v>27399</v>
      </c>
      <c r="C129" s="646"/>
      <c r="D129" s="646"/>
      <c r="E129" s="646"/>
      <c r="F129" s="646"/>
      <c r="G129" s="646"/>
      <c r="H129" s="72"/>
    </row>
    <row r="130" spans="1:8" s="28" customFormat="1" ht="13.8" x14ac:dyDescent="0.3">
      <c r="C130" s="28" t="s">
        <v>27088</v>
      </c>
    </row>
    <row r="131" spans="1:8" s="28" customFormat="1" ht="13.8" x14ac:dyDescent="0.3">
      <c r="C131" s="28" t="s">
        <v>27089</v>
      </c>
    </row>
    <row r="132" spans="1:8" s="28" customFormat="1" ht="13.8" x14ac:dyDescent="0.3">
      <c r="B132" s="28" t="s">
        <v>27090</v>
      </c>
      <c r="C132" s="647"/>
      <c r="D132" s="647"/>
      <c r="E132" s="647"/>
      <c r="F132" s="647"/>
      <c r="G132" s="647"/>
      <c r="H132" s="73"/>
    </row>
    <row r="133" spans="1:8" s="28" customFormat="1" ht="13.8" x14ac:dyDescent="0.3">
      <c r="A133" s="654" t="s">
        <v>27091</v>
      </c>
      <c r="B133" s="654"/>
      <c r="C133" s="654"/>
      <c r="D133" s="654"/>
      <c r="E133" s="654"/>
      <c r="F133" s="654"/>
      <c r="G133" s="654"/>
      <c r="H133" s="654"/>
    </row>
    <row r="134" spans="1:8" s="28" customFormat="1" ht="13.8" x14ac:dyDescent="0.3">
      <c r="B134" s="646" t="s">
        <v>27098</v>
      </c>
      <c r="C134" s="646"/>
      <c r="D134" s="646"/>
      <c r="E134" s="646"/>
      <c r="F134" s="646"/>
      <c r="G134" s="646"/>
      <c r="H134" s="646"/>
    </row>
    <row r="135" spans="1:8" s="28" customFormat="1" ht="13.8" x14ac:dyDescent="0.3">
      <c r="B135" s="646" t="s">
        <v>27094</v>
      </c>
      <c r="C135" s="646"/>
      <c r="D135" s="646"/>
      <c r="E135" s="646"/>
      <c r="F135" s="646"/>
      <c r="G135" s="646"/>
      <c r="H135" s="646"/>
    </row>
    <row r="136" spans="1:8" s="28" customFormat="1" ht="13.8" x14ac:dyDescent="0.3">
      <c r="B136" s="646" t="s">
        <v>27095</v>
      </c>
      <c r="C136" s="646"/>
      <c r="D136" s="646"/>
      <c r="E136" s="646"/>
      <c r="F136" s="646"/>
      <c r="G136" s="646"/>
      <c r="H136" s="646"/>
    </row>
    <row r="137" spans="1:8" s="28" customFormat="1" ht="13.8" x14ac:dyDescent="0.3">
      <c r="B137" s="646" t="s">
        <v>27099</v>
      </c>
      <c r="C137" s="646"/>
      <c r="D137" s="646"/>
      <c r="E137" s="646"/>
      <c r="F137" s="646"/>
      <c r="G137" s="646"/>
      <c r="H137" s="646"/>
    </row>
    <row r="138" spans="1:8" s="28" customFormat="1" ht="13.8" x14ac:dyDescent="0.3">
      <c r="B138" s="28" t="s">
        <v>27096</v>
      </c>
      <c r="C138" s="647"/>
      <c r="D138" s="647"/>
      <c r="E138" s="647"/>
      <c r="F138" s="647"/>
      <c r="G138" s="647"/>
    </row>
    <row r="139" spans="1:8" s="28" customFormat="1" ht="13.8" x14ac:dyDescent="0.3"/>
    <row r="140" spans="1:8" s="74" customFormat="1" ht="30" customHeight="1" x14ac:dyDescent="0.3">
      <c r="A140" s="653" t="s">
        <v>27100</v>
      </c>
      <c r="B140" s="653"/>
      <c r="C140" s="653"/>
      <c r="D140" s="653"/>
      <c r="E140" s="653"/>
      <c r="F140" s="653"/>
      <c r="G140" s="653"/>
      <c r="H140" s="653"/>
    </row>
    <row r="141" spans="1:8" s="28" customFormat="1" ht="13.8" x14ac:dyDescent="0.3">
      <c r="B141" s="28" t="s">
        <v>27087</v>
      </c>
    </row>
    <row r="142" spans="1:8" s="28" customFormat="1" ht="13.8" x14ac:dyDescent="0.3">
      <c r="B142" s="646" t="s">
        <v>27400</v>
      </c>
      <c r="C142" s="646"/>
      <c r="D142" s="646"/>
      <c r="E142" s="646"/>
      <c r="F142" s="646"/>
      <c r="G142" s="646"/>
      <c r="H142" s="72"/>
    </row>
    <row r="143" spans="1:8" s="28" customFormat="1" ht="13.8" x14ac:dyDescent="0.3">
      <c r="C143" s="28" t="s">
        <v>27088</v>
      </c>
    </row>
    <row r="144" spans="1:8" s="28" customFormat="1" ht="13.8" x14ac:dyDescent="0.3">
      <c r="C144" s="28" t="s">
        <v>27089</v>
      </c>
    </row>
    <row r="145" spans="1:8" s="28" customFormat="1" ht="13.8" x14ac:dyDescent="0.3">
      <c r="B145" s="28" t="s">
        <v>27090</v>
      </c>
      <c r="C145" s="647"/>
      <c r="D145" s="647"/>
      <c r="E145" s="647"/>
      <c r="F145" s="647"/>
      <c r="G145" s="647"/>
      <c r="H145" s="73"/>
    </row>
    <row r="146" spans="1:8" s="28" customFormat="1" ht="13.8" x14ac:dyDescent="0.3">
      <c r="A146" s="654" t="s">
        <v>27091</v>
      </c>
      <c r="B146" s="654"/>
      <c r="C146" s="654"/>
      <c r="D146" s="654"/>
      <c r="E146" s="654"/>
      <c r="F146" s="654"/>
      <c r="G146" s="654"/>
      <c r="H146" s="654"/>
    </row>
    <row r="147" spans="1:8" s="28" customFormat="1" ht="13.8" x14ac:dyDescent="0.3">
      <c r="B147" s="646" t="s">
        <v>27101</v>
      </c>
      <c r="C147" s="646"/>
      <c r="D147" s="646"/>
      <c r="E147" s="646"/>
      <c r="F147" s="646"/>
      <c r="G147" s="646"/>
      <c r="H147" s="646"/>
    </row>
    <row r="148" spans="1:8" s="28" customFormat="1" ht="13.8" x14ac:dyDescent="0.3">
      <c r="B148" s="646" t="s">
        <v>27094</v>
      </c>
      <c r="C148" s="646"/>
      <c r="D148" s="646"/>
      <c r="E148" s="646"/>
      <c r="F148" s="646"/>
      <c r="G148" s="646"/>
      <c r="H148" s="646"/>
    </row>
    <row r="149" spans="1:8" s="28" customFormat="1" ht="13.8" x14ac:dyDescent="0.3">
      <c r="B149" s="646" t="s">
        <v>27095</v>
      </c>
      <c r="C149" s="646"/>
      <c r="D149" s="646"/>
      <c r="E149" s="646"/>
      <c r="F149" s="646"/>
      <c r="G149" s="646"/>
      <c r="H149" s="646"/>
    </row>
    <row r="150" spans="1:8" s="28" customFormat="1" ht="13.8" x14ac:dyDescent="0.3">
      <c r="B150" s="646" t="s">
        <v>27102</v>
      </c>
      <c r="C150" s="646"/>
      <c r="D150" s="646"/>
      <c r="E150" s="646"/>
      <c r="F150" s="646"/>
      <c r="G150" s="646"/>
      <c r="H150" s="646"/>
    </row>
    <row r="151" spans="1:8" s="28" customFormat="1" ht="13.8" x14ac:dyDescent="0.3">
      <c r="B151" s="28" t="s">
        <v>27096</v>
      </c>
      <c r="C151" s="647"/>
      <c r="D151" s="647"/>
      <c r="E151" s="647"/>
      <c r="F151" s="647"/>
      <c r="G151" s="647"/>
    </row>
    <row r="152" spans="1:8" s="28" customFormat="1" ht="13.8" x14ac:dyDescent="0.3"/>
    <row r="153" spans="1:8" s="28" customFormat="1" ht="15" customHeight="1" x14ac:dyDescent="0.3">
      <c r="A153" s="75"/>
      <c r="B153" s="648"/>
      <c r="C153" s="648"/>
      <c r="D153" s="648"/>
      <c r="F153" s="649"/>
      <c r="G153" s="649"/>
      <c r="H153" s="649"/>
    </row>
    <row r="154" spans="1:8" x14ac:dyDescent="0.3">
      <c r="A154" s="75"/>
      <c r="B154" s="648"/>
      <c r="C154" s="648"/>
      <c r="D154" s="648"/>
      <c r="E154" s="28"/>
      <c r="F154" s="650"/>
      <c r="G154" s="650"/>
      <c r="H154" s="650"/>
    </row>
    <row r="155" spans="1:8" x14ac:dyDescent="0.3">
      <c r="A155" s="76"/>
      <c r="B155" s="651"/>
      <c r="C155" s="651"/>
      <c r="D155" s="651"/>
      <c r="F155" s="652" t="s">
        <v>27081</v>
      </c>
      <c r="G155" s="652"/>
      <c r="H155" s="652"/>
    </row>
  </sheetData>
  <sheetProtection algorithmName="SHA-512" hashValue="YMumUpsK1klugjgp4Jy7pn6YSxwyjJS4SfHh7hTmIy+qGTX8IFuwOSKE/+4S7Qjacf2nOdNkOQAeylCqaoqZwA==" saltValue="+cT21+y/T3GiakH4epuK7Q==" spinCount="100000" sheet="1" objects="1" scenarios="1"/>
  <mergeCells count="123">
    <mergeCell ref="A5:D5"/>
    <mergeCell ref="B42:G42"/>
    <mergeCell ref="A1:H2"/>
    <mergeCell ref="A4:D4"/>
    <mergeCell ref="F4:H4"/>
    <mergeCell ref="F5:H5"/>
    <mergeCell ref="B24:E24"/>
    <mergeCell ref="G24:H24"/>
    <mergeCell ref="A36:A38"/>
    <mergeCell ref="B36:H36"/>
    <mergeCell ref="A39:H39"/>
    <mergeCell ref="B40:H40"/>
    <mergeCell ref="B41:H41"/>
    <mergeCell ref="B30:C30"/>
    <mergeCell ref="B32:H32"/>
    <mergeCell ref="B33:H33"/>
    <mergeCell ref="B35:H35"/>
    <mergeCell ref="D30:H30"/>
    <mergeCell ref="B25:H25"/>
    <mergeCell ref="B26:H26"/>
    <mergeCell ref="B27:H27"/>
    <mergeCell ref="B28:H28"/>
    <mergeCell ref="B29:C29"/>
    <mergeCell ref="D29:H29"/>
    <mergeCell ref="B20:H20"/>
    <mergeCell ref="A21:A30"/>
    <mergeCell ref="B21:H21"/>
    <mergeCell ref="B22:H22"/>
    <mergeCell ref="G23:H23"/>
    <mergeCell ref="B13:D13"/>
    <mergeCell ref="A15:H15"/>
    <mergeCell ref="B16:H16"/>
    <mergeCell ref="B17:H17"/>
    <mergeCell ref="B18:H18"/>
    <mergeCell ref="A6:D6"/>
    <mergeCell ref="F6:H7"/>
    <mergeCell ref="B8:D8"/>
    <mergeCell ref="F8:H8"/>
    <mergeCell ref="F9:H10"/>
    <mergeCell ref="F11:H12"/>
    <mergeCell ref="A9:D10"/>
    <mergeCell ref="A11:D12"/>
    <mergeCell ref="B74:H74"/>
    <mergeCell ref="B68:H68"/>
    <mergeCell ref="B70:H70"/>
    <mergeCell ref="B71:H71"/>
    <mergeCell ref="B72:D72"/>
    <mergeCell ref="E72:H72"/>
    <mergeCell ref="B53:H53"/>
    <mergeCell ref="B61:H61"/>
    <mergeCell ref="B62:F62"/>
    <mergeCell ref="B63:F63"/>
    <mergeCell ref="B64:F64"/>
    <mergeCell ref="B67:H67"/>
    <mergeCell ref="B43:G43"/>
    <mergeCell ref="B50:H50"/>
    <mergeCell ref="B51:H51"/>
    <mergeCell ref="B46:H46"/>
    <mergeCell ref="B47:G47"/>
    <mergeCell ref="B48:G48"/>
    <mergeCell ref="B91:H91"/>
    <mergeCell ref="B93:H93"/>
    <mergeCell ref="B94:H94"/>
    <mergeCell ref="B96:H96"/>
    <mergeCell ref="B97:H97"/>
    <mergeCell ref="B98:C98"/>
    <mergeCell ref="D98:H98"/>
    <mergeCell ref="B90:H90"/>
    <mergeCell ref="B85:H85"/>
    <mergeCell ref="B86:H86"/>
    <mergeCell ref="B87:C88"/>
    <mergeCell ref="D87:H88"/>
    <mergeCell ref="B75:H75"/>
    <mergeCell ref="B76:H76"/>
    <mergeCell ref="B77:H77"/>
    <mergeCell ref="B78:H78"/>
    <mergeCell ref="B84:H84"/>
    <mergeCell ref="B79:H79"/>
    <mergeCell ref="B81:H81"/>
    <mergeCell ref="B80:H80"/>
    <mergeCell ref="B82:H82"/>
    <mergeCell ref="D103:D104"/>
    <mergeCell ref="F103:H104"/>
    <mergeCell ref="F105:H105"/>
    <mergeCell ref="A133:H133"/>
    <mergeCell ref="B134:H134"/>
    <mergeCell ref="B135:H135"/>
    <mergeCell ref="B136:H136"/>
    <mergeCell ref="B122:H122"/>
    <mergeCell ref="A107:H107"/>
    <mergeCell ref="A108:H108"/>
    <mergeCell ref="A110:H110"/>
    <mergeCell ref="A112:H112"/>
    <mergeCell ref="A113:H113"/>
    <mergeCell ref="B116:G116"/>
    <mergeCell ref="C119:G119"/>
    <mergeCell ref="A120:H120"/>
    <mergeCell ref="B121:H121"/>
    <mergeCell ref="A106:H106"/>
    <mergeCell ref="B44:G44"/>
    <mergeCell ref="B150:H150"/>
    <mergeCell ref="C151:G151"/>
    <mergeCell ref="B153:D154"/>
    <mergeCell ref="F153:H154"/>
    <mergeCell ref="B155:D155"/>
    <mergeCell ref="F155:H155"/>
    <mergeCell ref="A140:H140"/>
    <mergeCell ref="B142:G142"/>
    <mergeCell ref="C145:G145"/>
    <mergeCell ref="A146:H146"/>
    <mergeCell ref="B147:H147"/>
    <mergeCell ref="B148:H148"/>
    <mergeCell ref="B137:H137"/>
    <mergeCell ref="C138:G138"/>
    <mergeCell ref="B123:H123"/>
    <mergeCell ref="B124:H124"/>
    <mergeCell ref="C125:G125"/>
    <mergeCell ref="A127:H127"/>
    <mergeCell ref="B129:G129"/>
    <mergeCell ref="C132:G132"/>
    <mergeCell ref="B149:H149"/>
    <mergeCell ref="B99:H99"/>
    <mergeCell ref="B103:C104"/>
  </mergeCells>
  <conditionalFormatting sqref="F6:H7">
    <cfRule type="expression" dxfId="103" priority="5">
      <formula>($F$6="bitte eintragen")</formula>
    </cfRule>
  </conditionalFormatting>
  <conditionalFormatting sqref="F11">
    <cfRule type="expression" dxfId="102" priority="3">
      <formula>AND($F$11 &lt;&gt; "Vorsicht, keine gültige Trägerkennziffer. Bitte Groß- und Kleinschreibung beachten!",$F$11&lt;&gt;"Vorsicht, keine gültige Trägerkennziffer!")</formula>
    </cfRule>
  </conditionalFormatting>
  <conditionalFormatting sqref="A39:H39">
    <cfRule type="expression" dxfId="101" priority="2">
      <formula>(#REF!="nicht erreicht*")</formula>
    </cfRule>
  </conditionalFormatting>
  <conditionalFormatting sqref="B33:H33">
    <cfRule type="expression" dxfId="100" priority="1">
      <formula>$B$33="wird aus der Maßnahmenplanung generiert..."</formula>
    </cfRule>
  </conditionalFormatting>
  <dataValidations disablePrompts="1" count="7">
    <dataValidation type="date" operator="greaterThan" allowBlank="1" showInputMessage="1" showErrorMessage="1" errorTitle="Datumsangabe ungültig" error="Bitte geben Sie ein gültiges Datum ein, frühestens 17.05.2019." sqref="H49">
      <formula1>43601</formula1>
    </dataValidation>
    <dataValidation type="textLength" operator="lessThanOrEqual" allowBlank="1" showInputMessage="1" showErrorMessage="1" errorTitle="Bitte maximal 400 Zeichen!" error="Bitte beachten Sie, dass die Beschreibung maximal 400 Zeichen lang sein darf. Sie wird im Rahmen der Berichtspflichten gegenüber dem Bund verwendet._x000a_TIPP: Zum Erhalten des eingegebenen Textes &quot;Wiederholen&quot; klicken!" sqref="B33:H33">
      <formula1>400</formula1>
    </dataValidation>
    <dataValidation type="decimal" allowBlank="1" showInputMessage="1" showErrorMessage="1" sqref="G63">
      <formula1>0</formula1>
      <formula2>H37</formula2>
    </dataValidation>
    <dataValidation type="decimal" allowBlank="1" showInputMessage="1" showErrorMessage="1" sqref="H63">
      <formula1>0</formula1>
      <formula2>H38</formula2>
    </dataValidation>
    <dataValidation type="date" allowBlank="1" showInputMessage="1" showErrorMessage="1" errorTitle="Datumsangabe ungültig" error="Bitte geben Sie ein gültiges Datum ein, frühestens 17.05.2019." sqref="H47">
      <formula1>43602</formula1>
      <formula2>45428</formula2>
    </dataValidation>
    <dataValidation type="date" allowBlank="1" showInputMessage="1" showErrorMessage="1" errorTitle="Datumsangabe ungültig" error="Bitte geben Sie ein gültiges Datum ein, frühestens 17.05.2019." sqref="H48">
      <formula1>43602</formula1>
      <formula2>45793</formula2>
    </dataValidation>
    <dataValidation type="date" allowBlank="1" showInputMessage="1" showErrorMessage="1" sqref="D103:D104">
      <formula1>44648</formula1>
      <formula2>44926</formula2>
    </dataValidation>
  </dataValidations>
  <pageMargins left="0.51181102362204722" right="0.51181102362204722" top="0.59055118110236227" bottom="0.39370078740157483" header="0.11811023622047245" footer="0.11811023622047245"/>
  <pageSetup paperSize="9" scale="99" orientation="portrait" r:id="rId1"/>
  <rowBreaks count="2" manualBreakCount="2">
    <brk id="45" max="7" man="1"/>
    <brk id="10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45720</xdr:colOff>
                    <xdr:row>70</xdr:row>
                    <xdr:rowOff>327660</xdr:rowOff>
                  </from>
                  <to>
                    <xdr:col>1</xdr:col>
                    <xdr:colOff>259080</xdr:colOff>
                    <xdr:row>72</xdr:row>
                    <xdr:rowOff>38100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4</xdr:col>
                    <xdr:colOff>45720</xdr:colOff>
                    <xdr:row>70</xdr:row>
                    <xdr:rowOff>327660</xdr:rowOff>
                  </from>
                  <to>
                    <xdr:col>5</xdr:col>
                    <xdr:colOff>99060</xdr:colOff>
                    <xdr:row>72</xdr:row>
                    <xdr:rowOff>45720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1</xdr:col>
                    <xdr:colOff>7620</xdr:colOff>
                    <xdr:row>67</xdr:row>
                    <xdr:rowOff>22860</xdr:rowOff>
                  </from>
                  <to>
                    <xdr:col>1</xdr:col>
                    <xdr:colOff>213360</xdr:colOff>
                    <xdr:row>67</xdr:row>
                    <xdr:rowOff>190500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1</xdr:col>
                    <xdr:colOff>22860</xdr:colOff>
                    <xdr:row>50</xdr:row>
                    <xdr:rowOff>22860</xdr:rowOff>
                  </from>
                  <to>
                    <xdr:col>1</xdr:col>
                    <xdr:colOff>220980</xdr:colOff>
                    <xdr:row>50</xdr:row>
                    <xdr:rowOff>190500</xdr:rowOff>
                  </to>
                </anchor>
              </controlPr>
            </control>
          </mc:Choice>
        </mc:AlternateContent>
        <mc:AlternateContent xmlns:mc="http://schemas.openxmlformats.org/markup-compatibility/2006">
          <mc:Choice Requires="x14">
            <control shapeId="6149" r:id="rId8" name="Check Box 5">
              <controlPr defaultSize="0" autoFill="0" autoLine="0" autoPict="0">
                <anchor moveWithCells="1">
                  <from>
                    <xdr:col>1</xdr:col>
                    <xdr:colOff>7620</xdr:colOff>
                    <xdr:row>76</xdr:row>
                    <xdr:rowOff>182880</xdr:rowOff>
                  </from>
                  <to>
                    <xdr:col>1</xdr:col>
                    <xdr:colOff>213360</xdr:colOff>
                    <xdr:row>77</xdr:row>
                    <xdr:rowOff>213360</xdr:rowOff>
                  </to>
                </anchor>
              </controlPr>
            </control>
          </mc:Choice>
        </mc:AlternateContent>
        <mc:AlternateContent xmlns:mc="http://schemas.openxmlformats.org/markup-compatibility/2006">
          <mc:Choice Requires="x14">
            <control shapeId="6150" r:id="rId9" name="Check Box 6">
              <controlPr defaultSize="0" autoFill="0" autoLine="0" autoPict="0">
                <anchor moveWithCells="1">
                  <from>
                    <xdr:col>1</xdr:col>
                    <xdr:colOff>7620</xdr:colOff>
                    <xdr:row>84</xdr:row>
                    <xdr:rowOff>144780</xdr:rowOff>
                  </from>
                  <to>
                    <xdr:col>1</xdr:col>
                    <xdr:colOff>213360</xdr:colOff>
                    <xdr:row>86</xdr:row>
                    <xdr:rowOff>22860</xdr:rowOff>
                  </to>
                </anchor>
              </controlPr>
            </control>
          </mc:Choice>
        </mc:AlternateContent>
        <mc:AlternateContent xmlns:mc="http://schemas.openxmlformats.org/markup-compatibility/2006">
          <mc:Choice Requires="x14">
            <control shapeId="6151" r:id="rId10" name="Check Box 7">
              <controlPr defaultSize="0" autoFill="0" autoLine="0" autoPict="0">
                <anchor moveWithCells="1">
                  <from>
                    <xdr:col>1</xdr:col>
                    <xdr:colOff>7620</xdr:colOff>
                    <xdr:row>85</xdr:row>
                    <xdr:rowOff>160020</xdr:rowOff>
                  </from>
                  <to>
                    <xdr:col>1</xdr:col>
                    <xdr:colOff>213360</xdr:colOff>
                    <xdr:row>87</xdr:row>
                    <xdr:rowOff>30480</xdr:rowOff>
                  </to>
                </anchor>
              </controlPr>
            </control>
          </mc:Choice>
        </mc:AlternateContent>
        <mc:AlternateContent xmlns:mc="http://schemas.openxmlformats.org/markup-compatibility/2006">
          <mc:Choice Requires="x14">
            <control shapeId="6152" r:id="rId11" name="Check Box 8">
              <controlPr defaultSize="0" autoFill="0" autoLine="0" autoPict="0">
                <anchor moveWithCells="1">
                  <from>
                    <xdr:col>0</xdr:col>
                    <xdr:colOff>0</xdr:colOff>
                    <xdr:row>112</xdr:row>
                    <xdr:rowOff>106680</xdr:rowOff>
                  </from>
                  <to>
                    <xdr:col>1</xdr:col>
                    <xdr:colOff>22860</xdr:colOff>
                    <xdr:row>114</xdr:row>
                    <xdr:rowOff>22860</xdr:rowOff>
                  </to>
                </anchor>
              </controlPr>
            </control>
          </mc:Choice>
        </mc:AlternateContent>
        <mc:AlternateContent xmlns:mc="http://schemas.openxmlformats.org/markup-compatibility/2006">
          <mc:Choice Requires="x14">
            <control shapeId="6153" r:id="rId12" name="Check Box 9">
              <controlPr defaultSize="0" autoFill="0" autoLine="0" autoPict="0">
                <anchor moveWithCells="1">
                  <from>
                    <xdr:col>0</xdr:col>
                    <xdr:colOff>0</xdr:colOff>
                    <xdr:row>114</xdr:row>
                    <xdr:rowOff>114300</xdr:rowOff>
                  </from>
                  <to>
                    <xdr:col>1</xdr:col>
                    <xdr:colOff>22860</xdr:colOff>
                    <xdr:row>116</xdr:row>
                    <xdr:rowOff>22860</xdr:rowOff>
                  </to>
                </anchor>
              </controlPr>
            </control>
          </mc:Choice>
        </mc:AlternateContent>
        <mc:AlternateContent xmlns:mc="http://schemas.openxmlformats.org/markup-compatibility/2006">
          <mc:Choice Requires="x14">
            <control shapeId="6154" r:id="rId13" name="Check Box 10">
              <controlPr defaultSize="0" autoFill="0" autoLine="0" autoPict="0">
                <anchor moveWithCells="1">
                  <from>
                    <xdr:col>0</xdr:col>
                    <xdr:colOff>0</xdr:colOff>
                    <xdr:row>113</xdr:row>
                    <xdr:rowOff>114300</xdr:rowOff>
                  </from>
                  <to>
                    <xdr:col>1</xdr:col>
                    <xdr:colOff>22860</xdr:colOff>
                    <xdr:row>115</xdr:row>
                    <xdr:rowOff>22860</xdr:rowOff>
                  </to>
                </anchor>
              </controlPr>
            </control>
          </mc:Choice>
        </mc:AlternateContent>
        <mc:AlternateContent xmlns:mc="http://schemas.openxmlformats.org/markup-compatibility/2006">
          <mc:Choice Requires="x14">
            <control shapeId="6157" r:id="rId14" name="Check Box 13">
              <controlPr defaultSize="0" autoFill="0" autoLine="0" autoPict="0">
                <anchor moveWithCells="1">
                  <from>
                    <xdr:col>1</xdr:col>
                    <xdr:colOff>441960</xdr:colOff>
                    <xdr:row>115</xdr:row>
                    <xdr:rowOff>114300</xdr:rowOff>
                  </from>
                  <to>
                    <xdr:col>2</xdr:col>
                    <xdr:colOff>38100</xdr:colOff>
                    <xdr:row>117</xdr:row>
                    <xdr:rowOff>30480</xdr:rowOff>
                  </to>
                </anchor>
              </controlPr>
            </control>
          </mc:Choice>
        </mc:AlternateContent>
        <mc:AlternateContent xmlns:mc="http://schemas.openxmlformats.org/markup-compatibility/2006">
          <mc:Choice Requires="x14">
            <control shapeId="6158" r:id="rId15" name="Check Box 14">
              <controlPr defaultSize="0" autoFill="0" autoLine="0" autoPict="0">
                <anchor moveWithCells="1">
                  <from>
                    <xdr:col>1</xdr:col>
                    <xdr:colOff>441960</xdr:colOff>
                    <xdr:row>116</xdr:row>
                    <xdr:rowOff>121920</xdr:rowOff>
                  </from>
                  <to>
                    <xdr:col>2</xdr:col>
                    <xdr:colOff>45720</xdr:colOff>
                    <xdr:row>118</xdr:row>
                    <xdr:rowOff>38100</xdr:rowOff>
                  </to>
                </anchor>
              </controlPr>
            </control>
          </mc:Choice>
        </mc:AlternateContent>
        <mc:AlternateContent xmlns:mc="http://schemas.openxmlformats.org/markup-compatibility/2006">
          <mc:Choice Requires="x14">
            <control shapeId="6159" r:id="rId16" name="Check Box 15">
              <controlPr defaultSize="0" autoFill="0" autoLine="0" autoPict="0">
                <anchor moveWithCells="1">
                  <from>
                    <xdr:col>0</xdr:col>
                    <xdr:colOff>0</xdr:colOff>
                    <xdr:row>117</xdr:row>
                    <xdr:rowOff>114300</xdr:rowOff>
                  </from>
                  <to>
                    <xdr:col>1</xdr:col>
                    <xdr:colOff>22860</xdr:colOff>
                    <xdr:row>119</xdr:row>
                    <xdr:rowOff>30480</xdr:rowOff>
                  </to>
                </anchor>
              </controlPr>
            </control>
          </mc:Choice>
        </mc:AlternateContent>
        <mc:AlternateContent xmlns:mc="http://schemas.openxmlformats.org/markup-compatibility/2006">
          <mc:Choice Requires="x14">
            <control shapeId="6160" r:id="rId17" name="Check Box 16">
              <controlPr defaultSize="0" autoFill="0" autoLine="0" autoPict="0">
                <anchor moveWithCells="1">
                  <from>
                    <xdr:col>0</xdr:col>
                    <xdr:colOff>0</xdr:colOff>
                    <xdr:row>119</xdr:row>
                    <xdr:rowOff>106680</xdr:rowOff>
                  </from>
                  <to>
                    <xdr:col>1</xdr:col>
                    <xdr:colOff>22860</xdr:colOff>
                    <xdr:row>121</xdr:row>
                    <xdr:rowOff>22860</xdr:rowOff>
                  </to>
                </anchor>
              </controlPr>
            </control>
          </mc:Choice>
        </mc:AlternateContent>
        <mc:AlternateContent xmlns:mc="http://schemas.openxmlformats.org/markup-compatibility/2006">
          <mc:Choice Requires="x14">
            <control shapeId="6161" r:id="rId18" name="Check Box 17">
              <controlPr defaultSize="0" autoFill="0" autoLine="0" autoPict="0">
                <anchor moveWithCells="1">
                  <from>
                    <xdr:col>0</xdr:col>
                    <xdr:colOff>0</xdr:colOff>
                    <xdr:row>121</xdr:row>
                    <xdr:rowOff>106680</xdr:rowOff>
                  </from>
                  <to>
                    <xdr:col>1</xdr:col>
                    <xdr:colOff>22860</xdr:colOff>
                    <xdr:row>123</xdr:row>
                    <xdr:rowOff>30480</xdr:rowOff>
                  </to>
                </anchor>
              </controlPr>
            </control>
          </mc:Choice>
        </mc:AlternateContent>
        <mc:AlternateContent xmlns:mc="http://schemas.openxmlformats.org/markup-compatibility/2006">
          <mc:Choice Requires="x14">
            <control shapeId="6162" r:id="rId19" name="Check Box 18">
              <controlPr defaultSize="0" autoFill="0" autoLine="0" autoPict="0">
                <anchor moveWithCells="1">
                  <from>
                    <xdr:col>0</xdr:col>
                    <xdr:colOff>0</xdr:colOff>
                    <xdr:row>120</xdr:row>
                    <xdr:rowOff>106680</xdr:rowOff>
                  </from>
                  <to>
                    <xdr:col>1</xdr:col>
                    <xdr:colOff>22860</xdr:colOff>
                    <xdr:row>122</xdr:row>
                    <xdr:rowOff>30480</xdr:rowOff>
                  </to>
                </anchor>
              </controlPr>
            </control>
          </mc:Choice>
        </mc:AlternateContent>
        <mc:AlternateContent xmlns:mc="http://schemas.openxmlformats.org/markup-compatibility/2006">
          <mc:Choice Requires="x14">
            <control shapeId="6163" r:id="rId20" name="Check Box 19">
              <controlPr defaultSize="0" autoFill="0" autoLine="0" autoPict="0">
                <anchor moveWithCells="1">
                  <from>
                    <xdr:col>0</xdr:col>
                    <xdr:colOff>0</xdr:colOff>
                    <xdr:row>122</xdr:row>
                    <xdr:rowOff>106680</xdr:rowOff>
                  </from>
                  <to>
                    <xdr:col>1</xdr:col>
                    <xdr:colOff>22860</xdr:colOff>
                    <xdr:row>124</xdr:row>
                    <xdr:rowOff>30480</xdr:rowOff>
                  </to>
                </anchor>
              </controlPr>
            </control>
          </mc:Choice>
        </mc:AlternateContent>
        <mc:AlternateContent xmlns:mc="http://schemas.openxmlformats.org/markup-compatibility/2006">
          <mc:Choice Requires="x14">
            <control shapeId="6164" r:id="rId21" name="Check Box 20">
              <controlPr defaultSize="0" autoFill="0" autoLine="0" autoPict="0">
                <anchor moveWithCells="1">
                  <from>
                    <xdr:col>0</xdr:col>
                    <xdr:colOff>0</xdr:colOff>
                    <xdr:row>123</xdr:row>
                    <xdr:rowOff>106680</xdr:rowOff>
                  </from>
                  <to>
                    <xdr:col>1</xdr:col>
                    <xdr:colOff>22860</xdr:colOff>
                    <xdr:row>125</xdr:row>
                    <xdr:rowOff>30480</xdr:rowOff>
                  </to>
                </anchor>
              </controlPr>
            </control>
          </mc:Choice>
        </mc:AlternateContent>
        <mc:AlternateContent xmlns:mc="http://schemas.openxmlformats.org/markup-compatibility/2006">
          <mc:Choice Requires="x14">
            <control shapeId="6165" r:id="rId22" name="Check Box 21">
              <controlPr defaultSize="0" autoFill="0" autoLine="0" autoPict="0">
                <anchor moveWithCells="1">
                  <from>
                    <xdr:col>0</xdr:col>
                    <xdr:colOff>7620</xdr:colOff>
                    <xdr:row>126</xdr:row>
                    <xdr:rowOff>335280</xdr:rowOff>
                  </from>
                  <to>
                    <xdr:col>1</xdr:col>
                    <xdr:colOff>22860</xdr:colOff>
                    <xdr:row>128</xdr:row>
                    <xdr:rowOff>30480</xdr:rowOff>
                  </to>
                </anchor>
              </controlPr>
            </control>
          </mc:Choice>
        </mc:AlternateContent>
        <mc:AlternateContent xmlns:mc="http://schemas.openxmlformats.org/markup-compatibility/2006">
          <mc:Choice Requires="x14">
            <control shapeId="6166" r:id="rId23" name="Check Box 22">
              <controlPr defaultSize="0" autoFill="0" autoLine="0" autoPict="0">
                <anchor moveWithCells="1">
                  <from>
                    <xdr:col>1</xdr:col>
                    <xdr:colOff>441960</xdr:colOff>
                    <xdr:row>128</xdr:row>
                    <xdr:rowOff>106680</xdr:rowOff>
                  </from>
                  <to>
                    <xdr:col>2</xdr:col>
                    <xdr:colOff>30480</xdr:colOff>
                    <xdr:row>130</xdr:row>
                    <xdr:rowOff>22860</xdr:rowOff>
                  </to>
                </anchor>
              </controlPr>
            </control>
          </mc:Choice>
        </mc:AlternateContent>
        <mc:AlternateContent xmlns:mc="http://schemas.openxmlformats.org/markup-compatibility/2006">
          <mc:Choice Requires="x14">
            <control shapeId="6167" r:id="rId24" name="Check Box 23">
              <controlPr defaultSize="0" autoFill="0" autoLine="0" autoPict="0">
                <anchor moveWithCells="1">
                  <from>
                    <xdr:col>1</xdr:col>
                    <xdr:colOff>441960</xdr:colOff>
                    <xdr:row>129</xdr:row>
                    <xdr:rowOff>114300</xdr:rowOff>
                  </from>
                  <to>
                    <xdr:col>2</xdr:col>
                    <xdr:colOff>30480</xdr:colOff>
                    <xdr:row>131</xdr:row>
                    <xdr:rowOff>30480</xdr:rowOff>
                  </to>
                </anchor>
              </controlPr>
            </control>
          </mc:Choice>
        </mc:AlternateContent>
        <mc:AlternateContent xmlns:mc="http://schemas.openxmlformats.org/markup-compatibility/2006">
          <mc:Choice Requires="x14">
            <control shapeId="6168" r:id="rId25" name="Check Box 24">
              <controlPr defaultSize="0" autoFill="0" autoLine="0" autoPict="0">
                <anchor moveWithCells="1">
                  <from>
                    <xdr:col>0</xdr:col>
                    <xdr:colOff>7620</xdr:colOff>
                    <xdr:row>130</xdr:row>
                    <xdr:rowOff>114300</xdr:rowOff>
                  </from>
                  <to>
                    <xdr:col>1</xdr:col>
                    <xdr:colOff>22860</xdr:colOff>
                    <xdr:row>132</xdr:row>
                    <xdr:rowOff>30480</xdr:rowOff>
                  </to>
                </anchor>
              </controlPr>
            </control>
          </mc:Choice>
        </mc:AlternateContent>
        <mc:AlternateContent xmlns:mc="http://schemas.openxmlformats.org/markup-compatibility/2006">
          <mc:Choice Requires="x14">
            <control shapeId="6169" r:id="rId26" name="Check Box 25">
              <controlPr defaultSize="0" autoFill="0" autoLine="0" autoPict="0">
                <anchor moveWithCells="1">
                  <from>
                    <xdr:col>2</xdr:col>
                    <xdr:colOff>0</xdr:colOff>
                    <xdr:row>127</xdr:row>
                    <xdr:rowOff>137160</xdr:rowOff>
                  </from>
                  <to>
                    <xdr:col>3</xdr:col>
                    <xdr:colOff>708660</xdr:colOff>
                    <xdr:row>129</xdr:row>
                    <xdr:rowOff>60960</xdr:rowOff>
                  </to>
                </anchor>
              </controlPr>
            </control>
          </mc:Choice>
        </mc:AlternateContent>
        <mc:AlternateContent xmlns:mc="http://schemas.openxmlformats.org/markup-compatibility/2006">
          <mc:Choice Requires="x14">
            <control shapeId="6170" r:id="rId27" name="Check Box 26">
              <controlPr defaultSize="0" autoFill="0" autoLine="0" autoPict="0">
                <anchor moveWithCells="1">
                  <from>
                    <xdr:col>3</xdr:col>
                    <xdr:colOff>685800</xdr:colOff>
                    <xdr:row>127</xdr:row>
                    <xdr:rowOff>137160</xdr:rowOff>
                  </from>
                  <to>
                    <xdr:col>6</xdr:col>
                    <xdr:colOff>441960</xdr:colOff>
                    <xdr:row>129</xdr:row>
                    <xdr:rowOff>60960</xdr:rowOff>
                  </to>
                </anchor>
              </controlPr>
            </control>
          </mc:Choice>
        </mc:AlternateContent>
        <mc:AlternateContent xmlns:mc="http://schemas.openxmlformats.org/markup-compatibility/2006">
          <mc:Choice Requires="x14">
            <control shapeId="6171" r:id="rId28" name="Check Box 27">
              <controlPr defaultSize="0" autoFill="0" autoLine="0" autoPict="0">
                <anchor moveWithCells="1">
                  <from>
                    <xdr:col>0</xdr:col>
                    <xdr:colOff>7620</xdr:colOff>
                    <xdr:row>132</xdr:row>
                    <xdr:rowOff>106680</xdr:rowOff>
                  </from>
                  <to>
                    <xdr:col>1</xdr:col>
                    <xdr:colOff>22860</xdr:colOff>
                    <xdr:row>134</xdr:row>
                    <xdr:rowOff>22860</xdr:rowOff>
                  </to>
                </anchor>
              </controlPr>
            </control>
          </mc:Choice>
        </mc:AlternateContent>
        <mc:AlternateContent xmlns:mc="http://schemas.openxmlformats.org/markup-compatibility/2006">
          <mc:Choice Requires="x14">
            <control shapeId="6172" r:id="rId29" name="Check Box 28">
              <controlPr defaultSize="0" autoFill="0" autoLine="0" autoPict="0">
                <anchor moveWithCells="1">
                  <from>
                    <xdr:col>0</xdr:col>
                    <xdr:colOff>7620</xdr:colOff>
                    <xdr:row>133</xdr:row>
                    <xdr:rowOff>106680</xdr:rowOff>
                  </from>
                  <to>
                    <xdr:col>1</xdr:col>
                    <xdr:colOff>22860</xdr:colOff>
                    <xdr:row>135</xdr:row>
                    <xdr:rowOff>22860</xdr:rowOff>
                  </to>
                </anchor>
              </controlPr>
            </control>
          </mc:Choice>
        </mc:AlternateContent>
        <mc:AlternateContent xmlns:mc="http://schemas.openxmlformats.org/markup-compatibility/2006">
          <mc:Choice Requires="x14">
            <control shapeId="6173" r:id="rId30" name="Check Box 29">
              <controlPr defaultSize="0" autoFill="0" autoLine="0" autoPict="0">
                <anchor moveWithCells="1">
                  <from>
                    <xdr:col>0</xdr:col>
                    <xdr:colOff>7620</xdr:colOff>
                    <xdr:row>134</xdr:row>
                    <xdr:rowOff>106680</xdr:rowOff>
                  </from>
                  <to>
                    <xdr:col>1</xdr:col>
                    <xdr:colOff>22860</xdr:colOff>
                    <xdr:row>136</xdr:row>
                    <xdr:rowOff>22860</xdr:rowOff>
                  </to>
                </anchor>
              </controlPr>
            </control>
          </mc:Choice>
        </mc:AlternateContent>
        <mc:AlternateContent xmlns:mc="http://schemas.openxmlformats.org/markup-compatibility/2006">
          <mc:Choice Requires="x14">
            <control shapeId="6174" r:id="rId31" name="Check Box 30">
              <controlPr defaultSize="0" autoFill="0" autoLine="0" autoPict="0">
                <anchor moveWithCells="1">
                  <from>
                    <xdr:col>0</xdr:col>
                    <xdr:colOff>7620</xdr:colOff>
                    <xdr:row>136</xdr:row>
                    <xdr:rowOff>114300</xdr:rowOff>
                  </from>
                  <to>
                    <xdr:col>1</xdr:col>
                    <xdr:colOff>22860</xdr:colOff>
                    <xdr:row>138</xdr:row>
                    <xdr:rowOff>30480</xdr:rowOff>
                  </to>
                </anchor>
              </controlPr>
            </control>
          </mc:Choice>
        </mc:AlternateContent>
        <mc:AlternateContent xmlns:mc="http://schemas.openxmlformats.org/markup-compatibility/2006">
          <mc:Choice Requires="x14">
            <control shapeId="6175" r:id="rId32" name="Check Box 31">
              <controlPr defaultSize="0" autoFill="0" autoLine="0" autoPict="0">
                <anchor moveWithCells="1">
                  <from>
                    <xdr:col>0</xdr:col>
                    <xdr:colOff>7620</xdr:colOff>
                    <xdr:row>139</xdr:row>
                    <xdr:rowOff>342900</xdr:rowOff>
                  </from>
                  <to>
                    <xdr:col>1</xdr:col>
                    <xdr:colOff>22860</xdr:colOff>
                    <xdr:row>141</xdr:row>
                    <xdr:rowOff>38100</xdr:rowOff>
                  </to>
                </anchor>
              </controlPr>
            </control>
          </mc:Choice>
        </mc:AlternateContent>
        <mc:AlternateContent xmlns:mc="http://schemas.openxmlformats.org/markup-compatibility/2006">
          <mc:Choice Requires="x14">
            <control shapeId="6176" r:id="rId33" name="Check Box 32">
              <controlPr defaultSize="0" autoFill="0" autoLine="0" autoPict="0">
                <anchor moveWithCells="1">
                  <from>
                    <xdr:col>0</xdr:col>
                    <xdr:colOff>7620</xdr:colOff>
                    <xdr:row>140</xdr:row>
                    <xdr:rowOff>114300</xdr:rowOff>
                  </from>
                  <to>
                    <xdr:col>1</xdr:col>
                    <xdr:colOff>22860</xdr:colOff>
                    <xdr:row>142</xdr:row>
                    <xdr:rowOff>30480</xdr:rowOff>
                  </to>
                </anchor>
              </controlPr>
            </control>
          </mc:Choice>
        </mc:AlternateContent>
        <mc:AlternateContent xmlns:mc="http://schemas.openxmlformats.org/markup-compatibility/2006">
          <mc:Choice Requires="x14">
            <control shapeId="6177" r:id="rId34" name="Check Box 33">
              <controlPr defaultSize="0" autoFill="0" autoLine="0" autoPict="0">
                <anchor moveWithCells="1">
                  <from>
                    <xdr:col>1</xdr:col>
                    <xdr:colOff>449580</xdr:colOff>
                    <xdr:row>141</xdr:row>
                    <xdr:rowOff>114300</xdr:rowOff>
                  </from>
                  <to>
                    <xdr:col>2</xdr:col>
                    <xdr:colOff>45720</xdr:colOff>
                    <xdr:row>143</xdr:row>
                    <xdr:rowOff>30480</xdr:rowOff>
                  </to>
                </anchor>
              </controlPr>
            </control>
          </mc:Choice>
        </mc:AlternateContent>
        <mc:AlternateContent xmlns:mc="http://schemas.openxmlformats.org/markup-compatibility/2006">
          <mc:Choice Requires="x14">
            <control shapeId="6178" r:id="rId35" name="Check Box 34">
              <controlPr defaultSize="0" autoFill="0" autoLine="0" autoPict="0">
                <anchor moveWithCells="1">
                  <from>
                    <xdr:col>1</xdr:col>
                    <xdr:colOff>449580</xdr:colOff>
                    <xdr:row>142</xdr:row>
                    <xdr:rowOff>106680</xdr:rowOff>
                  </from>
                  <to>
                    <xdr:col>2</xdr:col>
                    <xdr:colOff>45720</xdr:colOff>
                    <xdr:row>144</xdr:row>
                    <xdr:rowOff>22860</xdr:rowOff>
                  </to>
                </anchor>
              </controlPr>
            </control>
          </mc:Choice>
        </mc:AlternateContent>
        <mc:AlternateContent xmlns:mc="http://schemas.openxmlformats.org/markup-compatibility/2006">
          <mc:Choice Requires="x14">
            <control shapeId="6181" r:id="rId36" name="Check Box 37">
              <controlPr defaultSize="0" autoFill="0" autoLine="0" autoPict="0">
                <anchor moveWithCells="1">
                  <from>
                    <xdr:col>0</xdr:col>
                    <xdr:colOff>7620</xdr:colOff>
                    <xdr:row>143</xdr:row>
                    <xdr:rowOff>114300</xdr:rowOff>
                  </from>
                  <to>
                    <xdr:col>1</xdr:col>
                    <xdr:colOff>22860</xdr:colOff>
                    <xdr:row>145</xdr:row>
                    <xdr:rowOff>30480</xdr:rowOff>
                  </to>
                </anchor>
              </controlPr>
            </control>
          </mc:Choice>
        </mc:AlternateContent>
        <mc:AlternateContent xmlns:mc="http://schemas.openxmlformats.org/markup-compatibility/2006">
          <mc:Choice Requires="x14">
            <control shapeId="6182" r:id="rId37" name="Check Box 38">
              <controlPr defaultSize="0" autoFill="0" autoLine="0" autoPict="0">
                <anchor moveWithCells="1">
                  <from>
                    <xdr:col>0</xdr:col>
                    <xdr:colOff>7620</xdr:colOff>
                    <xdr:row>145</xdr:row>
                    <xdr:rowOff>114300</xdr:rowOff>
                  </from>
                  <to>
                    <xdr:col>1</xdr:col>
                    <xdr:colOff>22860</xdr:colOff>
                    <xdr:row>147</xdr:row>
                    <xdr:rowOff>30480</xdr:rowOff>
                  </to>
                </anchor>
              </controlPr>
            </control>
          </mc:Choice>
        </mc:AlternateContent>
        <mc:AlternateContent xmlns:mc="http://schemas.openxmlformats.org/markup-compatibility/2006">
          <mc:Choice Requires="x14">
            <control shapeId="6183" r:id="rId38" name="Check Box 39">
              <controlPr defaultSize="0" autoFill="0" autoLine="0" autoPict="0">
                <anchor moveWithCells="1">
                  <from>
                    <xdr:col>0</xdr:col>
                    <xdr:colOff>7620</xdr:colOff>
                    <xdr:row>146</xdr:row>
                    <xdr:rowOff>114300</xdr:rowOff>
                  </from>
                  <to>
                    <xdr:col>1</xdr:col>
                    <xdr:colOff>22860</xdr:colOff>
                    <xdr:row>148</xdr:row>
                    <xdr:rowOff>30480</xdr:rowOff>
                  </to>
                </anchor>
              </controlPr>
            </control>
          </mc:Choice>
        </mc:AlternateContent>
        <mc:AlternateContent xmlns:mc="http://schemas.openxmlformats.org/markup-compatibility/2006">
          <mc:Choice Requires="x14">
            <control shapeId="6184" r:id="rId39" name="Check Box 40">
              <controlPr defaultSize="0" autoFill="0" autoLine="0" autoPict="0">
                <anchor moveWithCells="1">
                  <from>
                    <xdr:col>0</xdr:col>
                    <xdr:colOff>7620</xdr:colOff>
                    <xdr:row>147</xdr:row>
                    <xdr:rowOff>106680</xdr:rowOff>
                  </from>
                  <to>
                    <xdr:col>1</xdr:col>
                    <xdr:colOff>22860</xdr:colOff>
                    <xdr:row>149</xdr:row>
                    <xdr:rowOff>22860</xdr:rowOff>
                  </to>
                </anchor>
              </controlPr>
            </control>
          </mc:Choice>
        </mc:AlternateContent>
        <mc:AlternateContent xmlns:mc="http://schemas.openxmlformats.org/markup-compatibility/2006">
          <mc:Choice Requires="x14">
            <control shapeId="6185" r:id="rId40" name="Check Box 41">
              <controlPr defaultSize="0" autoFill="0" autoLine="0" autoPict="0">
                <anchor moveWithCells="1">
                  <from>
                    <xdr:col>0</xdr:col>
                    <xdr:colOff>7620</xdr:colOff>
                    <xdr:row>148</xdr:row>
                    <xdr:rowOff>106680</xdr:rowOff>
                  </from>
                  <to>
                    <xdr:col>1</xdr:col>
                    <xdr:colOff>22860</xdr:colOff>
                    <xdr:row>150</xdr:row>
                    <xdr:rowOff>22860</xdr:rowOff>
                  </to>
                </anchor>
              </controlPr>
            </control>
          </mc:Choice>
        </mc:AlternateContent>
        <mc:AlternateContent xmlns:mc="http://schemas.openxmlformats.org/markup-compatibility/2006">
          <mc:Choice Requires="x14">
            <control shapeId="6186" r:id="rId41" name="Check Box 42">
              <controlPr defaultSize="0" autoFill="0" autoLine="0" autoPict="0">
                <anchor moveWithCells="1">
                  <from>
                    <xdr:col>0</xdr:col>
                    <xdr:colOff>7620</xdr:colOff>
                    <xdr:row>149</xdr:row>
                    <xdr:rowOff>106680</xdr:rowOff>
                  </from>
                  <to>
                    <xdr:col>1</xdr:col>
                    <xdr:colOff>22860</xdr:colOff>
                    <xdr:row>151</xdr:row>
                    <xdr:rowOff>22860</xdr:rowOff>
                  </to>
                </anchor>
              </controlPr>
            </control>
          </mc:Choice>
        </mc:AlternateContent>
        <mc:AlternateContent xmlns:mc="http://schemas.openxmlformats.org/markup-compatibility/2006">
          <mc:Choice Requires="x14">
            <control shapeId="6187" r:id="rId42" name="Check Box 43">
              <controlPr defaultSize="0" autoFill="0" autoLine="0" autoPict="0">
                <anchor moveWithCells="1">
                  <from>
                    <xdr:col>0</xdr:col>
                    <xdr:colOff>7620</xdr:colOff>
                    <xdr:row>135</xdr:row>
                    <xdr:rowOff>114300</xdr:rowOff>
                  </from>
                  <to>
                    <xdr:col>1</xdr:col>
                    <xdr:colOff>22860</xdr:colOff>
                    <xdr:row>137</xdr:row>
                    <xdr:rowOff>30480</xdr:rowOff>
                  </to>
                </anchor>
              </controlPr>
            </control>
          </mc:Choice>
        </mc:AlternateContent>
        <mc:AlternateContent xmlns:mc="http://schemas.openxmlformats.org/markup-compatibility/2006">
          <mc:Choice Requires="x14">
            <control shapeId="6188" r:id="rId43" name="Check Box 44">
              <controlPr defaultSize="0" autoFill="0" autoLine="0" autoPict="0">
                <anchor moveWithCells="1">
                  <from>
                    <xdr:col>0</xdr:col>
                    <xdr:colOff>7620</xdr:colOff>
                    <xdr:row>127</xdr:row>
                    <xdr:rowOff>114300</xdr:rowOff>
                  </from>
                  <to>
                    <xdr:col>1</xdr:col>
                    <xdr:colOff>22860</xdr:colOff>
                    <xdr:row>129</xdr:row>
                    <xdr:rowOff>30480</xdr:rowOff>
                  </to>
                </anchor>
              </controlPr>
            </control>
          </mc:Choice>
        </mc:AlternateContent>
        <mc:AlternateContent xmlns:mc="http://schemas.openxmlformats.org/markup-compatibility/2006">
          <mc:Choice Requires="x14">
            <control shapeId="6189" r:id="rId44" name="Check Box 45">
              <controlPr defaultSize="0" autoFill="0" autoLine="0" autoPict="0">
                <anchor moveWithCells="1">
                  <from>
                    <xdr:col>1</xdr:col>
                    <xdr:colOff>7620</xdr:colOff>
                    <xdr:row>75</xdr:row>
                    <xdr:rowOff>762000</xdr:rowOff>
                  </from>
                  <to>
                    <xdr:col>1</xdr:col>
                    <xdr:colOff>213360</xdr:colOff>
                    <xdr:row>77</xdr:row>
                    <xdr:rowOff>30480</xdr:rowOff>
                  </to>
                </anchor>
              </controlPr>
            </control>
          </mc:Choice>
        </mc:AlternateContent>
        <mc:AlternateContent xmlns:mc="http://schemas.openxmlformats.org/markup-compatibility/2006">
          <mc:Choice Requires="x14">
            <control shapeId="6190" r:id="rId45" name="Check Box 46">
              <controlPr defaultSize="0" autoFill="0" autoLine="0" autoPict="0">
                <anchor moveWithCells="1">
                  <from>
                    <xdr:col>1</xdr:col>
                    <xdr:colOff>7620</xdr:colOff>
                    <xdr:row>74</xdr:row>
                    <xdr:rowOff>7620</xdr:rowOff>
                  </from>
                  <to>
                    <xdr:col>1</xdr:col>
                    <xdr:colOff>213360</xdr:colOff>
                    <xdr:row>74</xdr:row>
                    <xdr:rowOff>213360</xdr:rowOff>
                  </to>
                </anchor>
              </controlPr>
            </control>
          </mc:Choice>
        </mc:AlternateContent>
        <mc:AlternateContent xmlns:mc="http://schemas.openxmlformats.org/markup-compatibility/2006">
          <mc:Choice Requires="x14">
            <control shapeId="6192" r:id="rId46" name="Check Box 48">
              <controlPr defaultSize="0" autoFill="0" autoLine="0" autoPict="0">
                <anchor moveWithCells="1">
                  <from>
                    <xdr:col>1</xdr:col>
                    <xdr:colOff>7620</xdr:colOff>
                    <xdr:row>74</xdr:row>
                    <xdr:rowOff>533400</xdr:rowOff>
                  </from>
                  <to>
                    <xdr:col>1</xdr:col>
                    <xdr:colOff>213360</xdr:colOff>
                    <xdr:row>75</xdr:row>
                    <xdr:rowOff>251460</xdr:rowOff>
                  </to>
                </anchor>
              </controlPr>
            </control>
          </mc:Choice>
        </mc:AlternateContent>
        <mc:AlternateContent xmlns:mc="http://schemas.openxmlformats.org/markup-compatibility/2006">
          <mc:Choice Requires="x14">
            <control shapeId="6193" r:id="rId47" name="Check Box 49">
              <controlPr defaultSize="0" autoFill="0" autoLine="0" autoPict="0">
                <anchor moveWithCells="1">
                  <from>
                    <xdr:col>1</xdr:col>
                    <xdr:colOff>30480</xdr:colOff>
                    <xdr:row>97</xdr:row>
                    <xdr:rowOff>335280</xdr:rowOff>
                  </from>
                  <to>
                    <xdr:col>1</xdr:col>
                    <xdr:colOff>251460</xdr:colOff>
                    <xdr:row>99</xdr:row>
                    <xdr:rowOff>30480</xdr:rowOff>
                  </to>
                </anchor>
              </controlPr>
            </control>
          </mc:Choice>
        </mc:AlternateContent>
        <mc:AlternateContent xmlns:mc="http://schemas.openxmlformats.org/markup-compatibility/2006">
          <mc:Choice Requires="x14">
            <control shapeId="6194" r:id="rId48" name="Check Box 50">
              <controlPr defaultSize="0" autoFill="0" autoLine="0" autoPict="0">
                <anchor moveWithCells="1">
                  <from>
                    <xdr:col>1</xdr:col>
                    <xdr:colOff>30480</xdr:colOff>
                    <xdr:row>97</xdr:row>
                    <xdr:rowOff>7620</xdr:rowOff>
                  </from>
                  <to>
                    <xdr:col>1</xdr:col>
                    <xdr:colOff>251460</xdr:colOff>
                    <xdr:row>97</xdr:row>
                    <xdr:rowOff>182880</xdr:rowOff>
                  </to>
                </anchor>
              </controlPr>
            </control>
          </mc:Choice>
        </mc:AlternateContent>
        <mc:AlternateContent xmlns:mc="http://schemas.openxmlformats.org/markup-compatibility/2006">
          <mc:Choice Requires="x14">
            <control shapeId="6195" r:id="rId49" name="Check Box 51">
              <controlPr defaultSize="0" autoFill="0" autoLine="0" autoPict="0">
                <anchor moveWithCells="1">
                  <from>
                    <xdr:col>1</xdr:col>
                    <xdr:colOff>7620</xdr:colOff>
                    <xdr:row>77</xdr:row>
                    <xdr:rowOff>563880</xdr:rowOff>
                  </from>
                  <to>
                    <xdr:col>1</xdr:col>
                    <xdr:colOff>213360</xdr:colOff>
                    <xdr:row>78</xdr:row>
                    <xdr:rowOff>213360</xdr:rowOff>
                  </to>
                </anchor>
              </controlPr>
            </control>
          </mc:Choice>
        </mc:AlternateContent>
        <mc:AlternateContent xmlns:mc="http://schemas.openxmlformats.org/markup-compatibility/2006">
          <mc:Choice Requires="x14">
            <control shapeId="6196" r:id="rId50" name="Check Box 52">
              <controlPr defaultSize="0" autoFill="0" autoLine="0" autoPict="0">
                <anchor moveWithCells="1">
                  <from>
                    <xdr:col>1</xdr:col>
                    <xdr:colOff>30480</xdr:colOff>
                    <xdr:row>78</xdr:row>
                    <xdr:rowOff>746760</xdr:rowOff>
                  </from>
                  <to>
                    <xdr:col>1</xdr:col>
                    <xdr:colOff>236220</xdr:colOff>
                    <xdr:row>79</xdr:row>
                    <xdr:rowOff>213360</xdr:rowOff>
                  </to>
                </anchor>
              </controlPr>
            </control>
          </mc:Choice>
        </mc:AlternateContent>
        <mc:AlternateContent xmlns:mc="http://schemas.openxmlformats.org/markup-compatibility/2006">
          <mc:Choice Requires="x14">
            <control shapeId="6197" r:id="rId51" name="Check Box 53">
              <controlPr defaultSize="0" autoFill="0" autoLine="0" autoPict="0">
                <anchor moveWithCells="1">
                  <from>
                    <xdr:col>1</xdr:col>
                    <xdr:colOff>7620</xdr:colOff>
                    <xdr:row>79</xdr:row>
                    <xdr:rowOff>579120</xdr:rowOff>
                  </from>
                  <to>
                    <xdr:col>1</xdr:col>
                    <xdr:colOff>213360</xdr:colOff>
                    <xdr:row>80</xdr:row>
                    <xdr:rowOff>220980</xdr:rowOff>
                  </to>
                </anchor>
              </controlPr>
            </control>
          </mc:Choice>
        </mc:AlternateContent>
        <mc:AlternateContent xmlns:mc="http://schemas.openxmlformats.org/markup-compatibility/2006">
          <mc:Choice Requires="x14">
            <control shapeId="6198" r:id="rId52" name="Check Box 54">
              <controlPr defaultSize="0" autoFill="0" autoLine="0" autoPict="0">
                <anchor moveWithCells="1">
                  <from>
                    <xdr:col>2</xdr:col>
                    <xdr:colOff>7620</xdr:colOff>
                    <xdr:row>114</xdr:row>
                    <xdr:rowOff>137160</xdr:rowOff>
                  </from>
                  <to>
                    <xdr:col>3</xdr:col>
                    <xdr:colOff>708660</xdr:colOff>
                    <xdr:row>116</xdr:row>
                    <xdr:rowOff>60960</xdr:rowOff>
                  </to>
                </anchor>
              </controlPr>
            </control>
          </mc:Choice>
        </mc:AlternateContent>
        <mc:AlternateContent xmlns:mc="http://schemas.openxmlformats.org/markup-compatibility/2006">
          <mc:Choice Requires="x14">
            <control shapeId="6199" r:id="rId53" name="Check Box 55">
              <controlPr defaultSize="0" autoFill="0" autoLine="0" autoPict="0">
                <anchor moveWithCells="1">
                  <from>
                    <xdr:col>3</xdr:col>
                    <xdr:colOff>693420</xdr:colOff>
                    <xdr:row>114</xdr:row>
                    <xdr:rowOff>137160</xdr:rowOff>
                  </from>
                  <to>
                    <xdr:col>6</xdr:col>
                    <xdr:colOff>449580</xdr:colOff>
                    <xdr:row>116</xdr:row>
                    <xdr:rowOff>60960</xdr:rowOff>
                  </to>
                </anchor>
              </controlPr>
            </control>
          </mc:Choice>
        </mc:AlternateContent>
        <mc:AlternateContent xmlns:mc="http://schemas.openxmlformats.org/markup-compatibility/2006">
          <mc:Choice Requires="x14">
            <control shapeId="6201" r:id="rId54" name="Check Box 57">
              <controlPr defaultSize="0" autoFill="0" autoLine="0" autoPict="0">
                <anchor moveWithCells="1">
                  <from>
                    <xdr:col>2</xdr:col>
                    <xdr:colOff>22860</xdr:colOff>
                    <xdr:row>140</xdr:row>
                    <xdr:rowOff>137160</xdr:rowOff>
                  </from>
                  <to>
                    <xdr:col>3</xdr:col>
                    <xdr:colOff>716280</xdr:colOff>
                    <xdr:row>142</xdr:row>
                    <xdr:rowOff>60960</xdr:rowOff>
                  </to>
                </anchor>
              </controlPr>
            </control>
          </mc:Choice>
        </mc:AlternateContent>
        <mc:AlternateContent xmlns:mc="http://schemas.openxmlformats.org/markup-compatibility/2006">
          <mc:Choice Requires="x14">
            <control shapeId="6202" r:id="rId55" name="Check Box 58">
              <controlPr defaultSize="0" autoFill="0" autoLine="0" autoPict="0">
                <anchor moveWithCells="1">
                  <from>
                    <xdr:col>3</xdr:col>
                    <xdr:colOff>708660</xdr:colOff>
                    <xdr:row>140</xdr:row>
                    <xdr:rowOff>137160</xdr:rowOff>
                  </from>
                  <to>
                    <xdr:col>6</xdr:col>
                    <xdr:colOff>457200</xdr:colOff>
                    <xdr:row>142</xdr:row>
                    <xdr:rowOff>60960</xdr:rowOff>
                  </to>
                </anchor>
              </controlPr>
            </control>
          </mc:Choice>
        </mc:AlternateContent>
        <mc:AlternateContent xmlns:mc="http://schemas.openxmlformats.org/markup-compatibility/2006">
          <mc:Choice Requires="x14">
            <control shapeId="6203" r:id="rId56" name="Check Box 59">
              <controlPr defaultSize="0" autoFill="0" autoLine="0" autoPict="0">
                <anchor moveWithCells="1">
                  <from>
                    <xdr:col>1</xdr:col>
                    <xdr:colOff>7620</xdr:colOff>
                    <xdr:row>80</xdr:row>
                    <xdr:rowOff>579120</xdr:rowOff>
                  </from>
                  <to>
                    <xdr:col>1</xdr:col>
                    <xdr:colOff>213360</xdr:colOff>
                    <xdr:row>81</xdr:row>
                    <xdr:rowOff>182880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tabColor theme="7" tint="0.59999389629810485"/>
    <pageSetUpPr fitToPage="1"/>
  </sheetPr>
  <dimension ref="A1:L504"/>
  <sheetViews>
    <sheetView showGridLines="0" zoomScaleNormal="100" zoomScaleSheetLayoutView="70" workbookViewId="0">
      <pane xSplit="1" ySplit="1" topLeftCell="B2" activePane="bottomRight" state="frozen"/>
      <selection pane="topRight" activeCell="B1" sqref="B1"/>
      <selection pane="bottomLeft" activeCell="A2" sqref="A2"/>
      <selection pane="bottomRight" activeCell="B3" sqref="B3"/>
    </sheetView>
  </sheetViews>
  <sheetFormatPr baseColWidth="10" defaultColWidth="11.44140625" defaultRowHeight="14.4" x14ac:dyDescent="0.3"/>
  <cols>
    <col min="1" max="1" width="9.44140625" style="418" customWidth="1"/>
    <col min="2" max="5" width="27.44140625" style="418" customWidth="1"/>
    <col min="6" max="6" width="44.109375" style="418" customWidth="1"/>
    <col min="7" max="7" width="12.6640625" style="430" hidden="1" customWidth="1"/>
    <col min="8" max="9" width="17" style="418" customWidth="1"/>
    <col min="10" max="10" width="14.33203125" style="418" customWidth="1"/>
    <col min="11" max="11" width="17" style="418" customWidth="1"/>
    <col min="12" max="12" width="36" style="418" customWidth="1"/>
    <col min="13" max="13" width="17.88671875" style="418" customWidth="1"/>
    <col min="14" max="19" width="10.6640625" style="418" customWidth="1"/>
    <col min="20" max="21" width="17.44140625" style="418" customWidth="1"/>
    <col min="22" max="16384" width="11.44140625" style="418"/>
  </cols>
  <sheetData>
    <row r="1" spans="1:12" s="387" customFormat="1" ht="78" customHeight="1" thickBot="1" x14ac:dyDescent="0.35">
      <c r="A1" s="381">
        <v>10</v>
      </c>
      <c r="B1" s="382" t="s">
        <v>27233</v>
      </c>
      <c r="C1" s="382" t="s">
        <v>27235</v>
      </c>
      <c r="D1" s="382" t="s">
        <v>27198</v>
      </c>
      <c r="E1" s="382" t="s">
        <v>27234</v>
      </c>
      <c r="F1" s="382" t="s">
        <v>27382</v>
      </c>
      <c r="G1" s="382" t="s">
        <v>27239</v>
      </c>
      <c r="H1" s="383" t="s">
        <v>27176</v>
      </c>
      <c r="I1" s="383" t="s">
        <v>27383</v>
      </c>
      <c r="J1" s="384" t="s">
        <v>27181</v>
      </c>
      <c r="K1" s="385" t="s">
        <v>27179</v>
      </c>
      <c r="L1" s="386" t="s">
        <v>27180</v>
      </c>
    </row>
    <row r="2" spans="1:12" s="397" customFormat="1" ht="22.2" customHeight="1" thickBot="1" x14ac:dyDescent="0.35">
      <c r="A2" s="388" t="s">
        <v>27175</v>
      </c>
      <c r="B2" s="389" t="s">
        <v>27165</v>
      </c>
      <c r="C2" s="389" t="s">
        <v>27167</v>
      </c>
      <c r="D2" s="389" t="s">
        <v>27197</v>
      </c>
      <c r="E2" s="389" t="s">
        <v>27166</v>
      </c>
      <c r="F2" s="390" t="s">
        <v>27168</v>
      </c>
      <c r="G2" s="391" t="s">
        <v>27240</v>
      </c>
      <c r="H2" s="392" t="s">
        <v>27178</v>
      </c>
      <c r="I2" s="393" t="s">
        <v>27177</v>
      </c>
      <c r="J2" s="394" t="s">
        <v>27170</v>
      </c>
      <c r="K2" s="395" t="s">
        <v>27169</v>
      </c>
      <c r="L2" s="396" t="s">
        <v>27171</v>
      </c>
    </row>
    <row r="3" spans="1:12" s="397" customFormat="1" ht="64.2" customHeight="1" x14ac:dyDescent="0.3">
      <c r="A3" s="398">
        <f t="shared" ref="A3:A10" si="0">ROW()-2</f>
        <v>1</v>
      </c>
      <c r="B3" s="399" t="s">
        <v>27114</v>
      </c>
      <c r="C3" s="400" t="s">
        <v>27163</v>
      </c>
      <c r="D3" s="400"/>
      <c r="E3" s="400" t="s">
        <v>27148</v>
      </c>
      <c r="F3" s="401" t="s">
        <v>27391</v>
      </c>
      <c r="G3" s="402"/>
      <c r="H3" s="403">
        <v>12500</v>
      </c>
      <c r="I3" s="404">
        <v>12500</v>
      </c>
      <c r="J3" s="405" t="s">
        <v>27387</v>
      </c>
      <c r="K3" s="406">
        <f>IF(tab_BSP[[#This Row],[prf_mp_janein]]="ja",tab_BSP[[#This Row],[mp_zuw]],IF(tab_BSP[[#This Row],[prf_mp_janein]]="nein",0,IF(tab_BSP[[#This Row],[prf_mp_janein]]="teilweise",-1,"")))</f>
        <v>12500</v>
      </c>
      <c r="L3" s="407"/>
    </row>
    <row r="4" spans="1:12" s="397" customFormat="1" ht="64.2" customHeight="1" x14ac:dyDescent="0.3">
      <c r="A4" s="408">
        <f t="shared" si="0"/>
        <v>2</v>
      </c>
      <c r="B4" s="409" t="s">
        <v>27114</v>
      </c>
      <c r="C4" s="410" t="s">
        <v>27160</v>
      </c>
      <c r="D4" s="410" t="s">
        <v>27229</v>
      </c>
      <c r="E4" s="410" t="s">
        <v>27144</v>
      </c>
      <c r="F4" s="411" t="s">
        <v>27392</v>
      </c>
      <c r="G4" s="402"/>
      <c r="H4" s="412">
        <v>37500</v>
      </c>
      <c r="I4" s="413">
        <v>37500</v>
      </c>
      <c r="J4" s="414" t="s">
        <v>27387</v>
      </c>
      <c r="K4" s="415">
        <f>IF(tab_BSP[[#This Row],[prf_mp_janein]]="ja",tab_BSP[[#This Row],[mp_zuw]],IF(tab_BSP[[#This Row],[prf_mp_janein]]="nein",0,IF(tab_BSP[[#This Row],[prf_mp_janein]]="teilweise",-1,"")))</f>
        <v>37500</v>
      </c>
      <c r="L4" s="407"/>
    </row>
    <row r="5" spans="1:12" s="397" customFormat="1" ht="64.2" customHeight="1" x14ac:dyDescent="0.3">
      <c r="A5" s="408">
        <f t="shared" si="0"/>
        <v>3</v>
      </c>
      <c r="B5" s="409" t="s">
        <v>27115</v>
      </c>
      <c r="C5" s="410" t="s">
        <v>27209</v>
      </c>
      <c r="D5" s="410"/>
      <c r="E5" s="410" t="s">
        <v>27145</v>
      </c>
      <c r="F5" s="411" t="s">
        <v>27384</v>
      </c>
      <c r="G5" s="402"/>
      <c r="H5" s="412">
        <v>7500</v>
      </c>
      <c r="I5" s="413">
        <v>7500</v>
      </c>
      <c r="J5" s="405" t="s">
        <v>27387</v>
      </c>
      <c r="K5" s="406">
        <f>IF(tab_BSP[[#This Row],[prf_mp_janein]]="ja",tab_BSP[[#This Row],[mp_zuw]],IF(tab_BSP[[#This Row],[prf_mp_janein]]="nein",0,IF(tab_BSP[[#This Row],[prf_mp_janein]]="teilweise",-1,"")))</f>
        <v>7500</v>
      </c>
      <c r="L5" s="407"/>
    </row>
    <row r="6" spans="1:12" s="397" customFormat="1" ht="64.2" customHeight="1" x14ac:dyDescent="0.3">
      <c r="A6" s="408">
        <f t="shared" si="0"/>
        <v>4</v>
      </c>
      <c r="B6" s="409" t="s">
        <v>27117</v>
      </c>
      <c r="C6" s="410" t="s">
        <v>27218</v>
      </c>
      <c r="D6" s="410"/>
      <c r="E6" s="410" t="s">
        <v>27148</v>
      </c>
      <c r="F6" s="411" t="s">
        <v>27393</v>
      </c>
      <c r="G6" s="402"/>
      <c r="H6" s="412">
        <v>5000</v>
      </c>
      <c r="I6" s="413">
        <v>5000</v>
      </c>
      <c r="J6" s="414" t="s">
        <v>27387</v>
      </c>
      <c r="K6" s="415">
        <f>IF(tab_BSP[[#This Row],[prf_mp_janein]]="ja",tab_BSP[[#This Row],[mp_zuw]],IF(tab_BSP[[#This Row],[prf_mp_janein]]="nein",0,IF(tab_BSP[[#This Row],[prf_mp_janein]]="teilweise",-1,"")))</f>
        <v>5000</v>
      </c>
      <c r="L6" s="407"/>
    </row>
    <row r="7" spans="1:12" s="397" customFormat="1" ht="64.2" customHeight="1" x14ac:dyDescent="0.3">
      <c r="A7" s="408">
        <f t="shared" si="0"/>
        <v>5</v>
      </c>
      <c r="B7" s="409" t="s">
        <v>27114</v>
      </c>
      <c r="C7" s="410" t="s">
        <v>27162</v>
      </c>
      <c r="D7" s="410" t="s">
        <v>27231</v>
      </c>
      <c r="E7" s="410" t="s">
        <v>27148</v>
      </c>
      <c r="F7" s="411" t="s">
        <v>27394</v>
      </c>
      <c r="G7" s="402"/>
      <c r="H7" s="412">
        <v>21000</v>
      </c>
      <c r="I7" s="413">
        <v>21000</v>
      </c>
      <c r="J7" s="405" t="s">
        <v>27387</v>
      </c>
      <c r="K7" s="406">
        <f>IF(tab_BSP[[#This Row],[prf_mp_janein]]="ja",tab_BSP[[#This Row],[mp_zuw]],IF(tab_BSP[[#This Row],[prf_mp_janein]]="nein",0,IF(tab_BSP[[#This Row],[prf_mp_janein]]="teilweise",-1,"")))</f>
        <v>21000</v>
      </c>
      <c r="L7" s="407"/>
    </row>
    <row r="8" spans="1:12" s="397" customFormat="1" ht="64.2" hidden="1" customHeight="1" x14ac:dyDescent="0.3">
      <c r="A8" s="408">
        <f t="shared" si="0"/>
        <v>6</v>
      </c>
      <c r="B8" s="409"/>
      <c r="C8" s="410"/>
      <c r="D8" s="410"/>
      <c r="E8" s="410"/>
      <c r="F8" s="411"/>
      <c r="G8" s="402"/>
      <c r="H8" s="412"/>
      <c r="I8" s="413"/>
      <c r="J8" s="414"/>
      <c r="K8" s="415" t="str">
        <f>IF(tab_BSP[[#This Row],[prf_mp_janein]]="ja",tab_BSP[[#This Row],[mp_zuw]],IF(tab_BSP[[#This Row],[prf_mp_janein]]="nein",0,IF(tab_BSP[[#This Row],[prf_mp_janein]]="teilweise",-1,"")))</f>
        <v/>
      </c>
      <c r="L8" s="407"/>
    </row>
    <row r="9" spans="1:12" s="397" customFormat="1" ht="64.2" hidden="1" customHeight="1" x14ac:dyDescent="0.3">
      <c r="A9" s="408">
        <f t="shared" si="0"/>
        <v>7</v>
      </c>
      <c r="B9" s="409"/>
      <c r="C9" s="410"/>
      <c r="D9" s="410"/>
      <c r="E9" s="410"/>
      <c r="F9" s="411"/>
      <c r="G9" s="402"/>
      <c r="H9" s="412"/>
      <c r="I9" s="413"/>
      <c r="J9" s="405"/>
      <c r="K9" s="406" t="str">
        <f>IF(tab_BSP[[#This Row],[prf_mp_janein]]="ja",tab_BSP[[#This Row],[mp_zuw]],IF(tab_BSP[[#This Row],[prf_mp_janein]]="nein",0,IF(tab_BSP[[#This Row],[prf_mp_janein]]="teilweise",-1,"")))</f>
        <v/>
      </c>
      <c r="L9" s="407"/>
    </row>
    <row r="10" spans="1:12" s="397" customFormat="1" ht="64.2" hidden="1" customHeight="1" x14ac:dyDescent="0.3">
      <c r="A10" s="408">
        <f t="shared" si="0"/>
        <v>8</v>
      </c>
      <c r="B10" s="409"/>
      <c r="C10" s="410"/>
      <c r="D10" s="410"/>
      <c r="E10" s="410"/>
      <c r="F10" s="411"/>
      <c r="G10" s="402"/>
      <c r="H10" s="412"/>
      <c r="I10" s="413"/>
      <c r="J10" s="414"/>
      <c r="K10" s="415" t="str">
        <f>IF(tab_BSP[[#This Row],[prf_mp_janein]]="ja",tab_BSP[[#This Row],[mp_zuw]],IF(tab_BSP[[#This Row],[prf_mp_janein]]="nein",0,IF(tab_BSP[[#This Row],[prf_mp_janein]]="teilweise",-1,"")))</f>
        <v/>
      </c>
      <c r="L10" s="407"/>
    </row>
    <row r="11" spans="1:12" s="397" customFormat="1" ht="64.2" hidden="1" customHeight="1" x14ac:dyDescent="0.3">
      <c r="A11" s="416">
        <f>ROW()-2</f>
        <v>9</v>
      </c>
      <c r="B11" s="409"/>
      <c r="C11" s="410"/>
      <c r="D11" s="410"/>
      <c r="E11" s="410"/>
      <c r="F11" s="411"/>
      <c r="G11" s="402"/>
      <c r="H11" s="412"/>
      <c r="I11" s="413"/>
      <c r="J11" s="405"/>
      <c r="K11" s="406" t="str">
        <f>IF(tab_BSP[[#This Row],[prf_mp_janein]]="ja",tab_BSP[[#This Row],[mp_zuw]],IF(tab_BSP[[#This Row],[prf_mp_janein]]="nein",0,IF(tab_BSP[[#This Row],[prf_mp_janein]]="teilweise",-1,"")))</f>
        <v/>
      </c>
      <c r="L11" s="407"/>
    </row>
    <row r="12" spans="1:12" s="397" customFormat="1" ht="64.2" hidden="1" customHeight="1" x14ac:dyDescent="0.3">
      <c r="A12" s="408">
        <f t="shared" ref="A12:A75" si="1">ROW()-2</f>
        <v>10</v>
      </c>
      <c r="B12" s="409"/>
      <c r="C12" s="410"/>
      <c r="D12" s="410"/>
      <c r="E12" s="410"/>
      <c r="F12" s="411"/>
      <c r="G12" s="402"/>
      <c r="H12" s="412"/>
      <c r="I12" s="413"/>
      <c r="J12" s="414"/>
      <c r="K12" s="415" t="str">
        <f>IF(tab_BSP[[#This Row],[prf_mp_janein]]="ja",tab_BSP[[#This Row],[mp_zuw]],IF(tab_BSP[[#This Row],[prf_mp_janein]]="nein",0,IF(tab_BSP[[#This Row],[prf_mp_janein]]="teilweise",-1,"")))</f>
        <v/>
      </c>
      <c r="L12" s="407"/>
    </row>
    <row r="13" spans="1:12" s="397" customFormat="1" ht="64.2" hidden="1" customHeight="1" x14ac:dyDescent="0.3">
      <c r="A13" s="408">
        <f t="shared" si="1"/>
        <v>11</v>
      </c>
      <c r="B13" s="409"/>
      <c r="C13" s="410"/>
      <c r="D13" s="410"/>
      <c r="E13" s="410"/>
      <c r="F13" s="411"/>
      <c r="G13" s="402"/>
      <c r="H13" s="412"/>
      <c r="I13" s="413"/>
      <c r="J13" s="405"/>
      <c r="K13" s="406" t="str">
        <f>IF(tab_BSP[[#This Row],[prf_mp_janein]]="ja",tab_BSP[[#This Row],[mp_zuw]],IF(tab_BSP[[#This Row],[prf_mp_janein]]="nein",0,IF(tab_BSP[[#This Row],[prf_mp_janein]]="teilweise",-1,"")))</f>
        <v/>
      </c>
      <c r="L13" s="407"/>
    </row>
    <row r="14" spans="1:12" s="397" customFormat="1" ht="64.2" hidden="1" customHeight="1" x14ac:dyDescent="0.3">
      <c r="A14" s="408">
        <f t="shared" si="1"/>
        <v>12</v>
      </c>
      <c r="B14" s="409"/>
      <c r="C14" s="410"/>
      <c r="D14" s="410"/>
      <c r="E14" s="410"/>
      <c r="F14" s="411"/>
      <c r="G14" s="402"/>
      <c r="H14" s="412"/>
      <c r="I14" s="413"/>
      <c r="J14" s="414"/>
      <c r="K14" s="415" t="str">
        <f>IF(tab_BSP[[#This Row],[prf_mp_janein]]="ja",tab_BSP[[#This Row],[mp_zuw]],IF(tab_BSP[[#This Row],[prf_mp_janein]]="nein",0,IF(tab_BSP[[#This Row],[prf_mp_janein]]="teilweise",-1,"")))</f>
        <v/>
      </c>
      <c r="L14" s="407"/>
    </row>
    <row r="15" spans="1:12" s="397" customFormat="1" ht="64.2" hidden="1" customHeight="1" x14ac:dyDescent="0.3">
      <c r="A15" s="408">
        <f t="shared" si="1"/>
        <v>13</v>
      </c>
      <c r="B15" s="409"/>
      <c r="C15" s="410"/>
      <c r="D15" s="410"/>
      <c r="E15" s="410"/>
      <c r="F15" s="411"/>
      <c r="G15" s="402"/>
      <c r="H15" s="412"/>
      <c r="I15" s="413"/>
      <c r="J15" s="405"/>
      <c r="K15" s="406" t="str">
        <f>IF(tab_BSP[[#This Row],[prf_mp_janein]]="ja",tab_BSP[[#This Row],[mp_zuw]],IF(tab_BSP[[#This Row],[prf_mp_janein]]="nein",0,IF(tab_BSP[[#This Row],[prf_mp_janein]]="teilweise",-1,"")))</f>
        <v/>
      </c>
      <c r="L15" s="407"/>
    </row>
    <row r="16" spans="1:12" s="397" customFormat="1" ht="64.2" hidden="1" customHeight="1" x14ac:dyDescent="0.3">
      <c r="A16" s="408">
        <f t="shared" si="1"/>
        <v>14</v>
      </c>
      <c r="B16" s="409"/>
      <c r="C16" s="410"/>
      <c r="D16" s="410"/>
      <c r="E16" s="410"/>
      <c r="F16" s="411"/>
      <c r="G16" s="402"/>
      <c r="H16" s="412"/>
      <c r="I16" s="413"/>
      <c r="J16" s="414"/>
      <c r="K16" s="415" t="str">
        <f>IF(tab_BSP[[#This Row],[prf_mp_janein]]="ja",tab_BSP[[#This Row],[mp_zuw]],IF(tab_BSP[[#This Row],[prf_mp_janein]]="nein",0,IF(tab_BSP[[#This Row],[prf_mp_janein]]="teilweise",-1,"")))</f>
        <v/>
      </c>
      <c r="L16" s="407"/>
    </row>
    <row r="17" spans="1:12" s="397" customFormat="1" ht="64.2" hidden="1" customHeight="1" x14ac:dyDescent="0.3">
      <c r="A17" s="408">
        <f t="shared" si="1"/>
        <v>15</v>
      </c>
      <c r="B17" s="409"/>
      <c r="C17" s="410"/>
      <c r="D17" s="410"/>
      <c r="E17" s="410"/>
      <c r="F17" s="411"/>
      <c r="G17" s="402"/>
      <c r="H17" s="412"/>
      <c r="I17" s="413"/>
      <c r="J17" s="405"/>
      <c r="K17" s="406" t="str">
        <f>IF(tab_BSP[[#This Row],[prf_mp_janein]]="ja",tab_BSP[[#This Row],[mp_zuw]],IF(tab_BSP[[#This Row],[prf_mp_janein]]="nein",0,IF(tab_BSP[[#This Row],[prf_mp_janein]]="teilweise",-1,"")))</f>
        <v/>
      </c>
      <c r="L17" s="407"/>
    </row>
    <row r="18" spans="1:12" s="397" customFormat="1" ht="64.2" hidden="1" customHeight="1" x14ac:dyDescent="0.3">
      <c r="A18" s="408">
        <f t="shared" si="1"/>
        <v>16</v>
      </c>
      <c r="B18" s="409"/>
      <c r="C18" s="410"/>
      <c r="D18" s="410"/>
      <c r="E18" s="410"/>
      <c r="F18" s="411"/>
      <c r="G18" s="402"/>
      <c r="H18" s="412"/>
      <c r="I18" s="413"/>
      <c r="J18" s="414"/>
      <c r="K18" s="415" t="str">
        <f>IF(tab_BSP[[#This Row],[prf_mp_janein]]="ja",tab_BSP[[#This Row],[mp_zuw]],IF(tab_BSP[[#This Row],[prf_mp_janein]]="nein",0,IF(tab_BSP[[#This Row],[prf_mp_janein]]="teilweise",-1,"")))</f>
        <v/>
      </c>
      <c r="L18" s="407"/>
    </row>
    <row r="19" spans="1:12" s="397" customFormat="1" ht="64.2" hidden="1" customHeight="1" x14ac:dyDescent="0.3">
      <c r="A19" s="408">
        <f t="shared" si="1"/>
        <v>17</v>
      </c>
      <c r="B19" s="409"/>
      <c r="C19" s="410"/>
      <c r="D19" s="410"/>
      <c r="E19" s="410"/>
      <c r="F19" s="411"/>
      <c r="G19" s="402"/>
      <c r="H19" s="412"/>
      <c r="I19" s="413"/>
      <c r="J19" s="405"/>
      <c r="K19" s="406" t="str">
        <f>IF(tab_BSP[[#This Row],[prf_mp_janein]]="ja",tab_BSP[[#This Row],[mp_zuw]],IF(tab_BSP[[#This Row],[prf_mp_janein]]="nein",0,IF(tab_BSP[[#This Row],[prf_mp_janein]]="teilweise",-1,"")))</f>
        <v/>
      </c>
      <c r="L19" s="407"/>
    </row>
    <row r="20" spans="1:12" s="397" customFormat="1" ht="64.2" hidden="1" customHeight="1" x14ac:dyDescent="0.3">
      <c r="A20" s="408">
        <f t="shared" si="1"/>
        <v>18</v>
      </c>
      <c r="B20" s="409"/>
      <c r="C20" s="410"/>
      <c r="D20" s="410"/>
      <c r="E20" s="410"/>
      <c r="F20" s="411"/>
      <c r="G20" s="402"/>
      <c r="H20" s="412"/>
      <c r="I20" s="413"/>
      <c r="J20" s="414"/>
      <c r="K20" s="415" t="str">
        <f>IF(tab_BSP[[#This Row],[prf_mp_janein]]="ja",tab_BSP[[#This Row],[mp_zuw]],IF(tab_BSP[[#This Row],[prf_mp_janein]]="nein",0,IF(tab_BSP[[#This Row],[prf_mp_janein]]="teilweise",-1,"")))</f>
        <v/>
      </c>
      <c r="L20" s="407"/>
    </row>
    <row r="21" spans="1:12" s="397" customFormat="1" ht="64.2" hidden="1" customHeight="1" x14ac:dyDescent="0.3">
      <c r="A21" s="408">
        <f t="shared" si="1"/>
        <v>19</v>
      </c>
      <c r="B21" s="409"/>
      <c r="C21" s="410"/>
      <c r="D21" s="410"/>
      <c r="E21" s="410"/>
      <c r="F21" s="411"/>
      <c r="G21" s="402"/>
      <c r="H21" s="412"/>
      <c r="I21" s="413"/>
      <c r="J21" s="405"/>
      <c r="K21" s="406" t="str">
        <f>IF(tab_BSP[[#This Row],[prf_mp_janein]]="ja",tab_BSP[[#This Row],[mp_zuw]],IF(tab_BSP[[#This Row],[prf_mp_janein]]="nein",0,IF(tab_BSP[[#This Row],[prf_mp_janein]]="teilweise",-1,"")))</f>
        <v/>
      </c>
      <c r="L21" s="407"/>
    </row>
    <row r="22" spans="1:12" s="397" customFormat="1" ht="64.2" hidden="1" customHeight="1" x14ac:dyDescent="0.3">
      <c r="A22" s="408">
        <f t="shared" si="1"/>
        <v>20</v>
      </c>
      <c r="B22" s="409"/>
      <c r="C22" s="410"/>
      <c r="D22" s="410"/>
      <c r="E22" s="410"/>
      <c r="F22" s="411"/>
      <c r="G22" s="402"/>
      <c r="H22" s="412"/>
      <c r="I22" s="413"/>
      <c r="J22" s="414"/>
      <c r="K22" s="415" t="str">
        <f>IF(tab_BSP[[#This Row],[prf_mp_janein]]="ja",tab_BSP[[#This Row],[mp_zuw]],IF(tab_BSP[[#This Row],[prf_mp_janein]]="nein",0,IF(tab_BSP[[#This Row],[prf_mp_janein]]="teilweise",-1,"")))</f>
        <v/>
      </c>
      <c r="L22" s="407"/>
    </row>
    <row r="23" spans="1:12" s="417" customFormat="1" ht="64.2" hidden="1" customHeight="1" x14ac:dyDescent="0.3">
      <c r="A23" s="408">
        <f t="shared" si="1"/>
        <v>21</v>
      </c>
      <c r="B23" s="409"/>
      <c r="C23" s="410"/>
      <c r="D23" s="410"/>
      <c r="E23" s="410"/>
      <c r="F23" s="411"/>
      <c r="G23" s="402"/>
      <c r="H23" s="412"/>
      <c r="I23" s="413"/>
      <c r="J23" s="405"/>
      <c r="K23" s="406" t="str">
        <f>IF(tab_BSP[[#This Row],[prf_mp_janein]]="ja",tab_BSP[[#This Row],[mp_zuw]],IF(tab_BSP[[#This Row],[prf_mp_janein]]="nein",0,IF(tab_BSP[[#This Row],[prf_mp_janein]]="teilweise",-1,"")))</f>
        <v/>
      </c>
      <c r="L23" s="407"/>
    </row>
    <row r="24" spans="1:12" ht="64.2" hidden="1" customHeight="1" x14ac:dyDescent="0.3">
      <c r="A24" s="408">
        <f t="shared" si="1"/>
        <v>22</v>
      </c>
      <c r="B24" s="409"/>
      <c r="C24" s="410"/>
      <c r="D24" s="410"/>
      <c r="E24" s="410"/>
      <c r="F24" s="411"/>
      <c r="G24" s="402"/>
      <c r="H24" s="412"/>
      <c r="I24" s="413"/>
      <c r="J24" s="414"/>
      <c r="K24" s="415" t="str">
        <f>IF(tab_BSP[[#This Row],[prf_mp_janein]]="ja",tab_BSP[[#This Row],[mp_zuw]],IF(tab_BSP[[#This Row],[prf_mp_janein]]="nein",0,IF(tab_BSP[[#This Row],[prf_mp_janein]]="teilweise",-1,"")))</f>
        <v/>
      </c>
      <c r="L24" s="407"/>
    </row>
    <row r="25" spans="1:12" ht="64.2" hidden="1" customHeight="1" x14ac:dyDescent="0.3">
      <c r="A25" s="408">
        <f t="shared" si="1"/>
        <v>23</v>
      </c>
      <c r="B25" s="409"/>
      <c r="C25" s="410"/>
      <c r="D25" s="410"/>
      <c r="E25" s="410"/>
      <c r="F25" s="411"/>
      <c r="G25" s="402"/>
      <c r="H25" s="412"/>
      <c r="I25" s="413"/>
      <c r="J25" s="405"/>
      <c r="K25" s="406" t="str">
        <f>IF(tab_BSP[[#This Row],[prf_mp_janein]]="ja",tab_BSP[[#This Row],[mp_zuw]],IF(tab_BSP[[#This Row],[prf_mp_janein]]="nein",0,IF(tab_BSP[[#This Row],[prf_mp_janein]]="teilweise",-1,"")))</f>
        <v/>
      </c>
      <c r="L25" s="407"/>
    </row>
    <row r="26" spans="1:12" ht="64.2" hidden="1" customHeight="1" x14ac:dyDescent="0.3">
      <c r="A26" s="408">
        <f t="shared" si="1"/>
        <v>24</v>
      </c>
      <c r="B26" s="409"/>
      <c r="C26" s="410"/>
      <c r="D26" s="410"/>
      <c r="E26" s="410"/>
      <c r="F26" s="411"/>
      <c r="G26" s="402"/>
      <c r="H26" s="412"/>
      <c r="I26" s="413"/>
      <c r="J26" s="414"/>
      <c r="K26" s="415" t="str">
        <f>IF(tab_BSP[[#This Row],[prf_mp_janein]]="ja",tab_BSP[[#This Row],[mp_zuw]],IF(tab_BSP[[#This Row],[prf_mp_janein]]="nein",0,IF(tab_BSP[[#This Row],[prf_mp_janein]]="teilweise",-1,"")))</f>
        <v/>
      </c>
      <c r="L26" s="407"/>
    </row>
    <row r="27" spans="1:12" ht="64.2" hidden="1" customHeight="1" x14ac:dyDescent="0.3">
      <c r="A27" s="408">
        <f t="shared" si="1"/>
        <v>25</v>
      </c>
      <c r="B27" s="409"/>
      <c r="C27" s="410"/>
      <c r="D27" s="410"/>
      <c r="E27" s="410"/>
      <c r="F27" s="411"/>
      <c r="G27" s="402"/>
      <c r="H27" s="412"/>
      <c r="I27" s="413"/>
      <c r="J27" s="405"/>
      <c r="K27" s="406" t="str">
        <f>IF(tab_BSP[[#This Row],[prf_mp_janein]]="ja",tab_BSP[[#This Row],[mp_zuw]],IF(tab_BSP[[#This Row],[prf_mp_janein]]="nein",0,IF(tab_BSP[[#This Row],[prf_mp_janein]]="teilweise",-1,"")))</f>
        <v/>
      </c>
      <c r="L27" s="407"/>
    </row>
    <row r="28" spans="1:12" ht="64.2" hidden="1" customHeight="1" x14ac:dyDescent="0.3">
      <c r="A28" s="408">
        <f t="shared" si="1"/>
        <v>26</v>
      </c>
      <c r="B28" s="409"/>
      <c r="C28" s="410"/>
      <c r="D28" s="410"/>
      <c r="E28" s="410"/>
      <c r="F28" s="411"/>
      <c r="G28" s="402"/>
      <c r="H28" s="412"/>
      <c r="I28" s="413"/>
      <c r="J28" s="414"/>
      <c r="K28" s="415" t="str">
        <f>IF(tab_BSP[[#This Row],[prf_mp_janein]]="ja",tab_BSP[[#This Row],[mp_zuw]],IF(tab_BSP[[#This Row],[prf_mp_janein]]="nein",0,IF(tab_BSP[[#This Row],[prf_mp_janein]]="teilweise",-1,"")))</f>
        <v/>
      </c>
      <c r="L28" s="407"/>
    </row>
    <row r="29" spans="1:12" ht="64.2" hidden="1" customHeight="1" x14ac:dyDescent="0.3">
      <c r="A29" s="408">
        <f t="shared" si="1"/>
        <v>27</v>
      </c>
      <c r="B29" s="409"/>
      <c r="C29" s="410"/>
      <c r="D29" s="410"/>
      <c r="E29" s="410"/>
      <c r="F29" s="411"/>
      <c r="G29" s="402"/>
      <c r="H29" s="412"/>
      <c r="I29" s="413"/>
      <c r="J29" s="405"/>
      <c r="K29" s="406" t="str">
        <f>IF(tab_BSP[[#This Row],[prf_mp_janein]]="ja",tab_BSP[[#This Row],[mp_zuw]],IF(tab_BSP[[#This Row],[prf_mp_janein]]="nein",0,IF(tab_BSP[[#This Row],[prf_mp_janein]]="teilweise",-1,"")))</f>
        <v/>
      </c>
      <c r="L29" s="407"/>
    </row>
    <row r="30" spans="1:12" ht="64.2" hidden="1" customHeight="1" x14ac:dyDescent="0.3">
      <c r="A30" s="408">
        <f t="shared" si="1"/>
        <v>28</v>
      </c>
      <c r="B30" s="409"/>
      <c r="C30" s="410"/>
      <c r="D30" s="410"/>
      <c r="E30" s="410"/>
      <c r="F30" s="411"/>
      <c r="G30" s="402"/>
      <c r="H30" s="412"/>
      <c r="I30" s="413"/>
      <c r="J30" s="414"/>
      <c r="K30" s="415" t="str">
        <f>IF(tab_BSP[[#This Row],[prf_mp_janein]]="ja",tab_BSP[[#This Row],[mp_zuw]],IF(tab_BSP[[#This Row],[prf_mp_janein]]="nein",0,IF(tab_BSP[[#This Row],[prf_mp_janein]]="teilweise",-1,"")))</f>
        <v/>
      </c>
      <c r="L30" s="407"/>
    </row>
    <row r="31" spans="1:12" ht="64.2" hidden="1" customHeight="1" x14ac:dyDescent="0.3">
      <c r="A31" s="408">
        <f t="shared" si="1"/>
        <v>29</v>
      </c>
      <c r="B31" s="409"/>
      <c r="C31" s="410"/>
      <c r="D31" s="410"/>
      <c r="E31" s="410"/>
      <c r="F31" s="411"/>
      <c r="G31" s="402"/>
      <c r="H31" s="412"/>
      <c r="I31" s="413"/>
      <c r="J31" s="405"/>
      <c r="K31" s="406" t="str">
        <f>IF(tab_BSP[[#This Row],[prf_mp_janein]]="ja",tab_BSP[[#This Row],[mp_zuw]],IF(tab_BSP[[#This Row],[prf_mp_janein]]="nein",0,IF(tab_BSP[[#This Row],[prf_mp_janein]]="teilweise",-1,"")))</f>
        <v/>
      </c>
      <c r="L31" s="407"/>
    </row>
    <row r="32" spans="1:12" ht="64.2" hidden="1" customHeight="1" x14ac:dyDescent="0.3">
      <c r="A32" s="408">
        <f t="shared" si="1"/>
        <v>30</v>
      </c>
      <c r="B32" s="409"/>
      <c r="C32" s="410"/>
      <c r="D32" s="410"/>
      <c r="E32" s="410"/>
      <c r="F32" s="411"/>
      <c r="G32" s="402"/>
      <c r="H32" s="412"/>
      <c r="I32" s="413"/>
      <c r="J32" s="414"/>
      <c r="K32" s="415" t="str">
        <f>IF(tab_BSP[[#This Row],[prf_mp_janein]]="ja",tab_BSP[[#This Row],[mp_zuw]],IF(tab_BSP[[#This Row],[prf_mp_janein]]="nein",0,IF(tab_BSP[[#This Row],[prf_mp_janein]]="teilweise",-1,"")))</f>
        <v/>
      </c>
      <c r="L32" s="407"/>
    </row>
    <row r="33" spans="1:12" ht="64.2" hidden="1" customHeight="1" x14ac:dyDescent="0.3">
      <c r="A33" s="408">
        <f t="shared" si="1"/>
        <v>31</v>
      </c>
      <c r="B33" s="409"/>
      <c r="C33" s="410"/>
      <c r="D33" s="410"/>
      <c r="E33" s="410"/>
      <c r="F33" s="411"/>
      <c r="G33" s="402"/>
      <c r="H33" s="412"/>
      <c r="I33" s="413"/>
      <c r="J33" s="405"/>
      <c r="K33" s="406" t="str">
        <f>IF(tab_BSP[[#This Row],[prf_mp_janein]]="ja",tab_BSP[[#This Row],[mp_zuw]],IF(tab_BSP[[#This Row],[prf_mp_janein]]="nein",0,IF(tab_BSP[[#This Row],[prf_mp_janein]]="teilweise",-1,"")))</f>
        <v/>
      </c>
      <c r="L33" s="407"/>
    </row>
    <row r="34" spans="1:12" ht="64.2" hidden="1" customHeight="1" x14ac:dyDescent="0.3">
      <c r="A34" s="408">
        <f t="shared" si="1"/>
        <v>32</v>
      </c>
      <c r="B34" s="409"/>
      <c r="C34" s="410"/>
      <c r="D34" s="410"/>
      <c r="E34" s="410"/>
      <c r="F34" s="411"/>
      <c r="G34" s="402"/>
      <c r="H34" s="412"/>
      <c r="I34" s="413"/>
      <c r="J34" s="414"/>
      <c r="K34" s="415" t="str">
        <f>IF(tab_BSP[[#This Row],[prf_mp_janein]]="ja",tab_BSP[[#This Row],[mp_zuw]],IF(tab_BSP[[#This Row],[prf_mp_janein]]="nein",0,IF(tab_BSP[[#This Row],[prf_mp_janein]]="teilweise",-1,"")))</f>
        <v/>
      </c>
      <c r="L34" s="407"/>
    </row>
    <row r="35" spans="1:12" ht="64.2" hidden="1" customHeight="1" x14ac:dyDescent="0.3">
      <c r="A35" s="408">
        <f t="shared" si="1"/>
        <v>33</v>
      </c>
      <c r="B35" s="409"/>
      <c r="C35" s="410"/>
      <c r="D35" s="410"/>
      <c r="E35" s="410"/>
      <c r="F35" s="411"/>
      <c r="G35" s="402"/>
      <c r="H35" s="412"/>
      <c r="I35" s="413"/>
      <c r="J35" s="405"/>
      <c r="K35" s="406" t="str">
        <f>IF(tab_BSP[[#This Row],[prf_mp_janein]]="ja",tab_BSP[[#This Row],[mp_zuw]],IF(tab_BSP[[#This Row],[prf_mp_janein]]="nein",0,IF(tab_BSP[[#This Row],[prf_mp_janein]]="teilweise",-1,"")))</f>
        <v/>
      </c>
      <c r="L35" s="407"/>
    </row>
    <row r="36" spans="1:12" ht="64.2" hidden="1" customHeight="1" x14ac:dyDescent="0.3">
      <c r="A36" s="408">
        <f t="shared" si="1"/>
        <v>34</v>
      </c>
      <c r="B36" s="409"/>
      <c r="C36" s="410"/>
      <c r="D36" s="410"/>
      <c r="E36" s="410"/>
      <c r="F36" s="411"/>
      <c r="G36" s="402"/>
      <c r="H36" s="412"/>
      <c r="I36" s="413"/>
      <c r="J36" s="414"/>
      <c r="K36" s="415" t="str">
        <f>IF(tab_BSP[[#This Row],[prf_mp_janein]]="ja",tab_BSP[[#This Row],[mp_zuw]],IF(tab_BSP[[#This Row],[prf_mp_janein]]="nein",0,IF(tab_BSP[[#This Row],[prf_mp_janein]]="teilweise",-1,"")))</f>
        <v/>
      </c>
      <c r="L36" s="407"/>
    </row>
    <row r="37" spans="1:12" ht="64.2" hidden="1" customHeight="1" x14ac:dyDescent="0.3">
      <c r="A37" s="408">
        <f t="shared" si="1"/>
        <v>35</v>
      </c>
      <c r="B37" s="409"/>
      <c r="C37" s="410"/>
      <c r="D37" s="410"/>
      <c r="E37" s="410"/>
      <c r="F37" s="411"/>
      <c r="G37" s="402"/>
      <c r="H37" s="412"/>
      <c r="I37" s="413"/>
      <c r="J37" s="405"/>
      <c r="K37" s="406" t="str">
        <f>IF(tab_BSP[[#This Row],[prf_mp_janein]]="ja",tab_BSP[[#This Row],[mp_zuw]],IF(tab_BSP[[#This Row],[prf_mp_janein]]="nein",0,IF(tab_BSP[[#This Row],[prf_mp_janein]]="teilweise",-1,"")))</f>
        <v/>
      </c>
      <c r="L37" s="407"/>
    </row>
    <row r="38" spans="1:12" ht="64.2" hidden="1" customHeight="1" x14ac:dyDescent="0.3">
      <c r="A38" s="408">
        <f t="shared" si="1"/>
        <v>36</v>
      </c>
      <c r="B38" s="409"/>
      <c r="C38" s="410"/>
      <c r="D38" s="410"/>
      <c r="E38" s="410"/>
      <c r="F38" s="411"/>
      <c r="G38" s="402"/>
      <c r="H38" s="412"/>
      <c r="I38" s="413"/>
      <c r="J38" s="414"/>
      <c r="K38" s="415" t="str">
        <f>IF(tab_BSP[[#This Row],[prf_mp_janein]]="ja",tab_BSP[[#This Row],[mp_zuw]],IF(tab_BSP[[#This Row],[prf_mp_janein]]="nein",0,IF(tab_BSP[[#This Row],[prf_mp_janein]]="teilweise",-1,"")))</f>
        <v/>
      </c>
      <c r="L38" s="407"/>
    </row>
    <row r="39" spans="1:12" ht="64.2" hidden="1" customHeight="1" x14ac:dyDescent="0.3">
      <c r="A39" s="408">
        <f t="shared" si="1"/>
        <v>37</v>
      </c>
      <c r="B39" s="409"/>
      <c r="C39" s="410"/>
      <c r="D39" s="410"/>
      <c r="E39" s="410"/>
      <c r="F39" s="411"/>
      <c r="G39" s="402"/>
      <c r="H39" s="412"/>
      <c r="I39" s="413"/>
      <c r="J39" s="405"/>
      <c r="K39" s="406" t="str">
        <f>IF(tab_BSP[[#This Row],[prf_mp_janein]]="ja",tab_BSP[[#This Row],[mp_zuw]],IF(tab_BSP[[#This Row],[prf_mp_janein]]="nein",0,IF(tab_BSP[[#This Row],[prf_mp_janein]]="teilweise",-1,"")))</f>
        <v/>
      </c>
      <c r="L39" s="407"/>
    </row>
    <row r="40" spans="1:12" ht="64.2" hidden="1" customHeight="1" x14ac:dyDescent="0.3">
      <c r="A40" s="408">
        <f t="shared" si="1"/>
        <v>38</v>
      </c>
      <c r="B40" s="409"/>
      <c r="C40" s="410"/>
      <c r="D40" s="410"/>
      <c r="E40" s="410"/>
      <c r="F40" s="411"/>
      <c r="G40" s="402"/>
      <c r="H40" s="412"/>
      <c r="I40" s="413"/>
      <c r="J40" s="414"/>
      <c r="K40" s="415" t="str">
        <f>IF(tab_BSP[[#This Row],[prf_mp_janein]]="ja",tab_BSP[[#This Row],[mp_zuw]],IF(tab_BSP[[#This Row],[prf_mp_janein]]="nein",0,IF(tab_BSP[[#This Row],[prf_mp_janein]]="teilweise",-1,"")))</f>
        <v/>
      </c>
      <c r="L40" s="407"/>
    </row>
    <row r="41" spans="1:12" ht="64.2" hidden="1" customHeight="1" x14ac:dyDescent="0.3">
      <c r="A41" s="408">
        <f t="shared" si="1"/>
        <v>39</v>
      </c>
      <c r="B41" s="409"/>
      <c r="C41" s="410"/>
      <c r="D41" s="410"/>
      <c r="E41" s="410"/>
      <c r="F41" s="411"/>
      <c r="G41" s="402"/>
      <c r="H41" s="412"/>
      <c r="I41" s="413"/>
      <c r="J41" s="405"/>
      <c r="K41" s="406" t="str">
        <f>IF(tab_BSP[[#This Row],[prf_mp_janein]]="ja",tab_BSP[[#This Row],[mp_zuw]],IF(tab_BSP[[#This Row],[prf_mp_janein]]="nein",0,IF(tab_BSP[[#This Row],[prf_mp_janein]]="teilweise",-1,"")))</f>
        <v/>
      </c>
      <c r="L41" s="407"/>
    </row>
    <row r="42" spans="1:12" ht="64.2" hidden="1" customHeight="1" x14ac:dyDescent="0.3">
      <c r="A42" s="408">
        <f t="shared" si="1"/>
        <v>40</v>
      </c>
      <c r="B42" s="409"/>
      <c r="C42" s="410"/>
      <c r="D42" s="410"/>
      <c r="E42" s="410"/>
      <c r="F42" s="411"/>
      <c r="G42" s="402"/>
      <c r="H42" s="412"/>
      <c r="I42" s="413"/>
      <c r="J42" s="414"/>
      <c r="K42" s="415" t="str">
        <f>IF(tab_BSP[[#This Row],[prf_mp_janein]]="ja",tab_BSP[[#This Row],[mp_zuw]],IF(tab_BSP[[#This Row],[prf_mp_janein]]="nein",0,IF(tab_BSP[[#This Row],[prf_mp_janein]]="teilweise",-1,"")))</f>
        <v/>
      </c>
      <c r="L42" s="407"/>
    </row>
    <row r="43" spans="1:12" ht="64.2" hidden="1" customHeight="1" x14ac:dyDescent="0.3">
      <c r="A43" s="408">
        <f t="shared" si="1"/>
        <v>41</v>
      </c>
      <c r="B43" s="409"/>
      <c r="C43" s="410"/>
      <c r="D43" s="410"/>
      <c r="E43" s="410"/>
      <c r="F43" s="411"/>
      <c r="G43" s="402"/>
      <c r="H43" s="412"/>
      <c r="I43" s="413"/>
      <c r="J43" s="405"/>
      <c r="K43" s="406" t="str">
        <f>IF(tab_BSP[[#This Row],[prf_mp_janein]]="ja",tab_BSP[[#This Row],[mp_zuw]],IF(tab_BSP[[#This Row],[prf_mp_janein]]="nein",0,IF(tab_BSP[[#This Row],[prf_mp_janein]]="teilweise",-1,"")))</f>
        <v/>
      </c>
      <c r="L43" s="407"/>
    </row>
    <row r="44" spans="1:12" ht="64.2" hidden="1" customHeight="1" x14ac:dyDescent="0.3">
      <c r="A44" s="408">
        <f t="shared" si="1"/>
        <v>42</v>
      </c>
      <c r="B44" s="409"/>
      <c r="C44" s="410"/>
      <c r="D44" s="410"/>
      <c r="E44" s="410"/>
      <c r="F44" s="411"/>
      <c r="G44" s="402"/>
      <c r="H44" s="412"/>
      <c r="I44" s="413"/>
      <c r="J44" s="414"/>
      <c r="K44" s="415" t="str">
        <f>IF(tab_BSP[[#This Row],[prf_mp_janein]]="ja",tab_BSP[[#This Row],[mp_zuw]],IF(tab_BSP[[#This Row],[prf_mp_janein]]="nein",0,IF(tab_BSP[[#This Row],[prf_mp_janein]]="teilweise",-1,"")))</f>
        <v/>
      </c>
      <c r="L44" s="407"/>
    </row>
    <row r="45" spans="1:12" ht="64.2" hidden="1" customHeight="1" x14ac:dyDescent="0.3">
      <c r="A45" s="408">
        <f t="shared" si="1"/>
        <v>43</v>
      </c>
      <c r="B45" s="409"/>
      <c r="C45" s="410"/>
      <c r="D45" s="410"/>
      <c r="E45" s="410"/>
      <c r="F45" s="411"/>
      <c r="G45" s="402"/>
      <c r="H45" s="412"/>
      <c r="I45" s="413"/>
      <c r="J45" s="405"/>
      <c r="K45" s="406" t="str">
        <f>IF(tab_BSP[[#This Row],[prf_mp_janein]]="ja",tab_BSP[[#This Row],[mp_zuw]],IF(tab_BSP[[#This Row],[prf_mp_janein]]="nein",0,IF(tab_BSP[[#This Row],[prf_mp_janein]]="teilweise",-1,"")))</f>
        <v/>
      </c>
      <c r="L45" s="407"/>
    </row>
    <row r="46" spans="1:12" ht="64.2" hidden="1" customHeight="1" x14ac:dyDescent="0.3">
      <c r="A46" s="408">
        <f t="shared" si="1"/>
        <v>44</v>
      </c>
      <c r="B46" s="409"/>
      <c r="C46" s="410"/>
      <c r="D46" s="410"/>
      <c r="E46" s="410"/>
      <c r="F46" s="411"/>
      <c r="G46" s="402"/>
      <c r="H46" s="412"/>
      <c r="I46" s="413"/>
      <c r="J46" s="414"/>
      <c r="K46" s="415" t="str">
        <f>IF(tab_BSP[[#This Row],[prf_mp_janein]]="ja",tab_BSP[[#This Row],[mp_zuw]],IF(tab_BSP[[#This Row],[prf_mp_janein]]="nein",0,IF(tab_BSP[[#This Row],[prf_mp_janein]]="teilweise",-1,"")))</f>
        <v/>
      </c>
      <c r="L46" s="407"/>
    </row>
    <row r="47" spans="1:12" ht="64.2" hidden="1" customHeight="1" x14ac:dyDescent="0.3">
      <c r="A47" s="408">
        <f t="shared" si="1"/>
        <v>45</v>
      </c>
      <c r="B47" s="409"/>
      <c r="C47" s="410"/>
      <c r="D47" s="410"/>
      <c r="E47" s="410"/>
      <c r="F47" s="411"/>
      <c r="G47" s="402"/>
      <c r="H47" s="412"/>
      <c r="I47" s="413"/>
      <c r="J47" s="405"/>
      <c r="K47" s="406" t="str">
        <f>IF(tab_BSP[[#This Row],[prf_mp_janein]]="ja",tab_BSP[[#This Row],[mp_zuw]],IF(tab_BSP[[#This Row],[prf_mp_janein]]="nein",0,IF(tab_BSP[[#This Row],[prf_mp_janein]]="teilweise",-1,"")))</f>
        <v/>
      </c>
      <c r="L47" s="407"/>
    </row>
    <row r="48" spans="1:12" ht="64.2" hidden="1" customHeight="1" x14ac:dyDescent="0.3">
      <c r="A48" s="408">
        <f t="shared" si="1"/>
        <v>46</v>
      </c>
      <c r="B48" s="409"/>
      <c r="C48" s="410"/>
      <c r="D48" s="410"/>
      <c r="E48" s="410"/>
      <c r="F48" s="411"/>
      <c r="G48" s="402"/>
      <c r="H48" s="412"/>
      <c r="I48" s="413"/>
      <c r="J48" s="414"/>
      <c r="K48" s="415" t="str">
        <f>IF(tab_BSP[[#This Row],[prf_mp_janein]]="ja",tab_BSP[[#This Row],[mp_zuw]],IF(tab_BSP[[#This Row],[prf_mp_janein]]="nein",0,IF(tab_BSP[[#This Row],[prf_mp_janein]]="teilweise",-1,"")))</f>
        <v/>
      </c>
      <c r="L48" s="407"/>
    </row>
    <row r="49" spans="1:12" ht="64.2" hidden="1" customHeight="1" x14ac:dyDescent="0.3">
      <c r="A49" s="408">
        <f t="shared" si="1"/>
        <v>47</v>
      </c>
      <c r="B49" s="409"/>
      <c r="C49" s="410"/>
      <c r="D49" s="410"/>
      <c r="E49" s="410"/>
      <c r="F49" s="411"/>
      <c r="G49" s="402"/>
      <c r="H49" s="412"/>
      <c r="I49" s="413"/>
      <c r="J49" s="405"/>
      <c r="K49" s="406" t="str">
        <f>IF(tab_BSP[[#This Row],[prf_mp_janein]]="ja",tab_BSP[[#This Row],[mp_zuw]],IF(tab_BSP[[#This Row],[prf_mp_janein]]="nein",0,IF(tab_BSP[[#This Row],[prf_mp_janein]]="teilweise",-1,"")))</f>
        <v/>
      </c>
      <c r="L49" s="407"/>
    </row>
    <row r="50" spans="1:12" ht="64.2" hidden="1" customHeight="1" x14ac:dyDescent="0.3">
      <c r="A50" s="408">
        <f t="shared" si="1"/>
        <v>48</v>
      </c>
      <c r="B50" s="409"/>
      <c r="C50" s="410"/>
      <c r="D50" s="410"/>
      <c r="E50" s="410"/>
      <c r="F50" s="411"/>
      <c r="G50" s="402"/>
      <c r="H50" s="412"/>
      <c r="I50" s="413"/>
      <c r="J50" s="414"/>
      <c r="K50" s="415" t="str">
        <f>IF(tab_BSP[[#This Row],[prf_mp_janein]]="ja",tab_BSP[[#This Row],[mp_zuw]],IF(tab_BSP[[#This Row],[prf_mp_janein]]="nein",0,IF(tab_BSP[[#This Row],[prf_mp_janein]]="teilweise",-1,"")))</f>
        <v/>
      </c>
      <c r="L50" s="407"/>
    </row>
    <row r="51" spans="1:12" ht="64.2" hidden="1" customHeight="1" x14ac:dyDescent="0.3">
      <c r="A51" s="408">
        <f t="shared" si="1"/>
        <v>49</v>
      </c>
      <c r="B51" s="409"/>
      <c r="C51" s="410"/>
      <c r="D51" s="410"/>
      <c r="E51" s="410"/>
      <c r="F51" s="411"/>
      <c r="G51" s="402"/>
      <c r="H51" s="412"/>
      <c r="I51" s="413"/>
      <c r="J51" s="405"/>
      <c r="K51" s="406" t="str">
        <f>IF(tab_BSP[[#This Row],[prf_mp_janein]]="ja",tab_BSP[[#This Row],[mp_zuw]],IF(tab_BSP[[#This Row],[prf_mp_janein]]="nein",0,IF(tab_BSP[[#This Row],[prf_mp_janein]]="teilweise",-1,"")))</f>
        <v/>
      </c>
      <c r="L51" s="407"/>
    </row>
    <row r="52" spans="1:12" ht="64.2" hidden="1" customHeight="1" x14ac:dyDescent="0.3">
      <c r="A52" s="408">
        <f t="shared" si="1"/>
        <v>50</v>
      </c>
      <c r="B52" s="409"/>
      <c r="C52" s="410"/>
      <c r="D52" s="410"/>
      <c r="E52" s="410"/>
      <c r="F52" s="411"/>
      <c r="G52" s="402"/>
      <c r="H52" s="412"/>
      <c r="I52" s="413"/>
      <c r="J52" s="414"/>
      <c r="K52" s="415" t="str">
        <f>IF(tab_BSP[[#This Row],[prf_mp_janein]]="ja",tab_BSP[[#This Row],[mp_zuw]],IF(tab_BSP[[#This Row],[prf_mp_janein]]="nein",0,IF(tab_BSP[[#This Row],[prf_mp_janein]]="teilweise",-1,"")))</f>
        <v/>
      </c>
      <c r="L52" s="407"/>
    </row>
    <row r="53" spans="1:12" ht="64.2" hidden="1" customHeight="1" x14ac:dyDescent="0.3">
      <c r="A53" s="408">
        <f t="shared" si="1"/>
        <v>51</v>
      </c>
      <c r="B53" s="409"/>
      <c r="C53" s="410"/>
      <c r="D53" s="410"/>
      <c r="E53" s="410"/>
      <c r="F53" s="411"/>
      <c r="G53" s="402"/>
      <c r="H53" s="412"/>
      <c r="I53" s="413"/>
      <c r="J53" s="405"/>
      <c r="K53" s="406" t="str">
        <f>IF(tab_BSP[[#This Row],[prf_mp_janein]]="ja",tab_BSP[[#This Row],[mp_zuw]],IF(tab_BSP[[#This Row],[prf_mp_janein]]="nein",0,IF(tab_BSP[[#This Row],[prf_mp_janein]]="teilweise",-1,"")))</f>
        <v/>
      </c>
      <c r="L53" s="407"/>
    </row>
    <row r="54" spans="1:12" ht="64.2" hidden="1" customHeight="1" x14ac:dyDescent="0.3">
      <c r="A54" s="408">
        <f t="shared" si="1"/>
        <v>52</v>
      </c>
      <c r="B54" s="409"/>
      <c r="C54" s="410"/>
      <c r="D54" s="410"/>
      <c r="E54" s="410"/>
      <c r="F54" s="411"/>
      <c r="G54" s="402"/>
      <c r="H54" s="412"/>
      <c r="I54" s="413"/>
      <c r="J54" s="414"/>
      <c r="K54" s="415" t="str">
        <f>IF(tab_BSP[[#This Row],[prf_mp_janein]]="ja",tab_BSP[[#This Row],[mp_zuw]],IF(tab_BSP[[#This Row],[prf_mp_janein]]="nein",0,IF(tab_BSP[[#This Row],[prf_mp_janein]]="teilweise",-1,"")))</f>
        <v/>
      </c>
      <c r="L54" s="407"/>
    </row>
    <row r="55" spans="1:12" ht="64.2" hidden="1" customHeight="1" x14ac:dyDescent="0.3">
      <c r="A55" s="408">
        <f t="shared" si="1"/>
        <v>53</v>
      </c>
      <c r="B55" s="409"/>
      <c r="C55" s="410"/>
      <c r="D55" s="410"/>
      <c r="E55" s="410"/>
      <c r="F55" s="411"/>
      <c r="G55" s="402"/>
      <c r="H55" s="412"/>
      <c r="I55" s="413"/>
      <c r="J55" s="405"/>
      <c r="K55" s="406" t="str">
        <f>IF(tab_BSP[[#This Row],[prf_mp_janein]]="ja",tab_BSP[[#This Row],[mp_zuw]],IF(tab_BSP[[#This Row],[prf_mp_janein]]="nein",0,IF(tab_BSP[[#This Row],[prf_mp_janein]]="teilweise",-1,"")))</f>
        <v/>
      </c>
      <c r="L55" s="407"/>
    </row>
    <row r="56" spans="1:12" ht="64.2" hidden="1" customHeight="1" x14ac:dyDescent="0.3">
      <c r="A56" s="408">
        <f t="shared" si="1"/>
        <v>54</v>
      </c>
      <c r="B56" s="409"/>
      <c r="C56" s="410"/>
      <c r="D56" s="410"/>
      <c r="E56" s="410"/>
      <c r="F56" s="411"/>
      <c r="G56" s="402"/>
      <c r="H56" s="412"/>
      <c r="I56" s="413"/>
      <c r="J56" s="414"/>
      <c r="K56" s="415" t="str">
        <f>IF(tab_BSP[[#This Row],[prf_mp_janein]]="ja",tab_BSP[[#This Row],[mp_zuw]],IF(tab_BSP[[#This Row],[prf_mp_janein]]="nein",0,IF(tab_BSP[[#This Row],[prf_mp_janein]]="teilweise",-1,"")))</f>
        <v/>
      </c>
      <c r="L56" s="407"/>
    </row>
    <row r="57" spans="1:12" ht="64.2" hidden="1" customHeight="1" x14ac:dyDescent="0.3">
      <c r="A57" s="408">
        <f t="shared" si="1"/>
        <v>55</v>
      </c>
      <c r="B57" s="409"/>
      <c r="C57" s="410"/>
      <c r="D57" s="410"/>
      <c r="E57" s="410"/>
      <c r="F57" s="411"/>
      <c r="G57" s="402"/>
      <c r="H57" s="412"/>
      <c r="I57" s="413"/>
      <c r="J57" s="405"/>
      <c r="K57" s="406" t="str">
        <f>IF(tab_BSP[[#This Row],[prf_mp_janein]]="ja",tab_BSP[[#This Row],[mp_zuw]],IF(tab_BSP[[#This Row],[prf_mp_janein]]="nein",0,IF(tab_BSP[[#This Row],[prf_mp_janein]]="teilweise",-1,"")))</f>
        <v/>
      </c>
      <c r="L57" s="407"/>
    </row>
    <row r="58" spans="1:12" ht="64.2" hidden="1" customHeight="1" x14ac:dyDescent="0.3">
      <c r="A58" s="408">
        <f t="shared" si="1"/>
        <v>56</v>
      </c>
      <c r="B58" s="409"/>
      <c r="C58" s="410"/>
      <c r="D58" s="410"/>
      <c r="E58" s="410"/>
      <c r="F58" s="411"/>
      <c r="G58" s="402"/>
      <c r="H58" s="412"/>
      <c r="I58" s="413"/>
      <c r="J58" s="414"/>
      <c r="K58" s="415" t="str">
        <f>IF(tab_BSP[[#This Row],[prf_mp_janein]]="ja",tab_BSP[[#This Row],[mp_zuw]],IF(tab_BSP[[#This Row],[prf_mp_janein]]="nein",0,IF(tab_BSP[[#This Row],[prf_mp_janein]]="teilweise",-1,"")))</f>
        <v/>
      </c>
      <c r="L58" s="407"/>
    </row>
    <row r="59" spans="1:12" ht="64.2" hidden="1" customHeight="1" x14ac:dyDescent="0.3">
      <c r="A59" s="408">
        <f t="shared" si="1"/>
        <v>57</v>
      </c>
      <c r="B59" s="409"/>
      <c r="C59" s="410"/>
      <c r="D59" s="410"/>
      <c r="E59" s="410"/>
      <c r="F59" s="411"/>
      <c r="G59" s="402"/>
      <c r="H59" s="412"/>
      <c r="I59" s="413"/>
      <c r="J59" s="405"/>
      <c r="K59" s="406" t="str">
        <f>IF(tab_BSP[[#This Row],[prf_mp_janein]]="ja",tab_BSP[[#This Row],[mp_zuw]],IF(tab_BSP[[#This Row],[prf_mp_janein]]="nein",0,IF(tab_BSP[[#This Row],[prf_mp_janein]]="teilweise",-1,"")))</f>
        <v/>
      </c>
      <c r="L59" s="407"/>
    </row>
    <row r="60" spans="1:12" ht="64.2" hidden="1" customHeight="1" x14ac:dyDescent="0.3">
      <c r="A60" s="408">
        <f t="shared" si="1"/>
        <v>58</v>
      </c>
      <c r="B60" s="409"/>
      <c r="C60" s="410"/>
      <c r="D60" s="410"/>
      <c r="E60" s="410"/>
      <c r="F60" s="411"/>
      <c r="G60" s="402"/>
      <c r="H60" s="412"/>
      <c r="I60" s="413"/>
      <c r="J60" s="414"/>
      <c r="K60" s="415" t="str">
        <f>IF(tab_BSP[[#This Row],[prf_mp_janein]]="ja",tab_BSP[[#This Row],[mp_zuw]],IF(tab_BSP[[#This Row],[prf_mp_janein]]="nein",0,IF(tab_BSP[[#This Row],[prf_mp_janein]]="teilweise",-1,"")))</f>
        <v/>
      </c>
      <c r="L60" s="407"/>
    </row>
    <row r="61" spans="1:12" ht="64.2" hidden="1" customHeight="1" x14ac:dyDescent="0.3">
      <c r="A61" s="408">
        <f t="shared" si="1"/>
        <v>59</v>
      </c>
      <c r="B61" s="409"/>
      <c r="C61" s="410"/>
      <c r="D61" s="410"/>
      <c r="E61" s="410"/>
      <c r="F61" s="411"/>
      <c r="G61" s="402"/>
      <c r="H61" s="412"/>
      <c r="I61" s="413"/>
      <c r="J61" s="405"/>
      <c r="K61" s="406" t="str">
        <f>IF(tab_BSP[[#This Row],[prf_mp_janein]]="ja",tab_BSP[[#This Row],[mp_zuw]],IF(tab_BSP[[#This Row],[prf_mp_janein]]="nein",0,IF(tab_BSP[[#This Row],[prf_mp_janein]]="teilweise",-1,"")))</f>
        <v/>
      </c>
      <c r="L61" s="407"/>
    </row>
    <row r="62" spans="1:12" ht="64.2" hidden="1" customHeight="1" x14ac:dyDescent="0.3">
      <c r="A62" s="408">
        <f t="shared" si="1"/>
        <v>60</v>
      </c>
      <c r="B62" s="409"/>
      <c r="C62" s="410"/>
      <c r="D62" s="410"/>
      <c r="E62" s="410"/>
      <c r="F62" s="411"/>
      <c r="G62" s="402"/>
      <c r="H62" s="412"/>
      <c r="I62" s="413"/>
      <c r="J62" s="414"/>
      <c r="K62" s="415" t="str">
        <f>IF(tab_BSP[[#This Row],[prf_mp_janein]]="ja",tab_BSP[[#This Row],[mp_zuw]],IF(tab_BSP[[#This Row],[prf_mp_janein]]="nein",0,IF(tab_BSP[[#This Row],[prf_mp_janein]]="teilweise",-1,"")))</f>
        <v/>
      </c>
      <c r="L62" s="407"/>
    </row>
    <row r="63" spans="1:12" ht="64.2" hidden="1" customHeight="1" x14ac:dyDescent="0.3">
      <c r="A63" s="408">
        <f t="shared" si="1"/>
        <v>61</v>
      </c>
      <c r="B63" s="409"/>
      <c r="C63" s="410"/>
      <c r="D63" s="410"/>
      <c r="E63" s="410"/>
      <c r="F63" s="411"/>
      <c r="G63" s="402"/>
      <c r="H63" s="412"/>
      <c r="I63" s="413"/>
      <c r="J63" s="405"/>
      <c r="K63" s="406" t="str">
        <f>IF(tab_BSP[[#This Row],[prf_mp_janein]]="ja",tab_BSP[[#This Row],[mp_zuw]],IF(tab_BSP[[#This Row],[prf_mp_janein]]="nein",0,IF(tab_BSP[[#This Row],[prf_mp_janein]]="teilweise",-1,"")))</f>
        <v/>
      </c>
      <c r="L63" s="407"/>
    </row>
    <row r="64" spans="1:12" ht="64.2" hidden="1" customHeight="1" x14ac:dyDescent="0.3">
      <c r="A64" s="408">
        <f t="shared" si="1"/>
        <v>62</v>
      </c>
      <c r="B64" s="409"/>
      <c r="C64" s="410"/>
      <c r="D64" s="410"/>
      <c r="E64" s="410"/>
      <c r="F64" s="411"/>
      <c r="G64" s="402"/>
      <c r="H64" s="412"/>
      <c r="I64" s="413"/>
      <c r="J64" s="414"/>
      <c r="K64" s="415" t="str">
        <f>IF(tab_BSP[[#This Row],[prf_mp_janein]]="ja",tab_BSP[[#This Row],[mp_zuw]],IF(tab_BSP[[#This Row],[prf_mp_janein]]="nein",0,IF(tab_BSP[[#This Row],[prf_mp_janein]]="teilweise",-1,"")))</f>
        <v/>
      </c>
      <c r="L64" s="407"/>
    </row>
    <row r="65" spans="1:12" ht="64.2" hidden="1" customHeight="1" x14ac:dyDescent="0.3">
      <c r="A65" s="408">
        <f t="shared" si="1"/>
        <v>63</v>
      </c>
      <c r="B65" s="409"/>
      <c r="C65" s="410"/>
      <c r="D65" s="410"/>
      <c r="E65" s="410"/>
      <c r="F65" s="411"/>
      <c r="G65" s="402"/>
      <c r="H65" s="412"/>
      <c r="I65" s="413"/>
      <c r="J65" s="405"/>
      <c r="K65" s="406" t="str">
        <f>IF(tab_BSP[[#This Row],[prf_mp_janein]]="ja",tab_BSP[[#This Row],[mp_zuw]],IF(tab_BSP[[#This Row],[prf_mp_janein]]="nein",0,IF(tab_BSP[[#This Row],[prf_mp_janein]]="teilweise",-1,"")))</f>
        <v/>
      </c>
      <c r="L65" s="407"/>
    </row>
    <row r="66" spans="1:12" ht="64.2" hidden="1" customHeight="1" x14ac:dyDescent="0.3">
      <c r="A66" s="408">
        <f t="shared" si="1"/>
        <v>64</v>
      </c>
      <c r="B66" s="409"/>
      <c r="C66" s="410"/>
      <c r="D66" s="410"/>
      <c r="E66" s="410"/>
      <c r="F66" s="411"/>
      <c r="G66" s="402"/>
      <c r="H66" s="412"/>
      <c r="I66" s="413"/>
      <c r="J66" s="414"/>
      <c r="K66" s="415" t="str">
        <f>IF(tab_BSP[[#This Row],[prf_mp_janein]]="ja",tab_BSP[[#This Row],[mp_zuw]],IF(tab_BSP[[#This Row],[prf_mp_janein]]="nein",0,IF(tab_BSP[[#This Row],[prf_mp_janein]]="teilweise",-1,"")))</f>
        <v/>
      </c>
      <c r="L66" s="407"/>
    </row>
    <row r="67" spans="1:12" ht="64.2" hidden="1" customHeight="1" x14ac:dyDescent="0.3">
      <c r="A67" s="408">
        <f t="shared" si="1"/>
        <v>65</v>
      </c>
      <c r="B67" s="409"/>
      <c r="C67" s="410"/>
      <c r="D67" s="410"/>
      <c r="E67" s="410"/>
      <c r="F67" s="411"/>
      <c r="G67" s="402"/>
      <c r="H67" s="412"/>
      <c r="I67" s="413"/>
      <c r="J67" s="405"/>
      <c r="K67" s="406" t="str">
        <f>IF(tab_BSP[[#This Row],[prf_mp_janein]]="ja",tab_BSP[[#This Row],[mp_zuw]],IF(tab_BSP[[#This Row],[prf_mp_janein]]="nein",0,IF(tab_BSP[[#This Row],[prf_mp_janein]]="teilweise",-1,"")))</f>
        <v/>
      </c>
      <c r="L67" s="407"/>
    </row>
    <row r="68" spans="1:12" ht="64.2" hidden="1" customHeight="1" x14ac:dyDescent="0.3">
      <c r="A68" s="408">
        <f t="shared" si="1"/>
        <v>66</v>
      </c>
      <c r="B68" s="409"/>
      <c r="C68" s="410"/>
      <c r="D68" s="410"/>
      <c r="E68" s="410"/>
      <c r="F68" s="411"/>
      <c r="G68" s="402"/>
      <c r="H68" s="412"/>
      <c r="I68" s="413"/>
      <c r="J68" s="414"/>
      <c r="K68" s="415" t="str">
        <f>IF(tab_BSP[[#This Row],[prf_mp_janein]]="ja",tab_BSP[[#This Row],[mp_zuw]],IF(tab_BSP[[#This Row],[prf_mp_janein]]="nein",0,IF(tab_BSP[[#This Row],[prf_mp_janein]]="teilweise",-1,"")))</f>
        <v/>
      </c>
      <c r="L68" s="407"/>
    </row>
    <row r="69" spans="1:12" ht="64.2" hidden="1" customHeight="1" x14ac:dyDescent="0.3">
      <c r="A69" s="408">
        <f t="shared" si="1"/>
        <v>67</v>
      </c>
      <c r="B69" s="409"/>
      <c r="C69" s="410"/>
      <c r="D69" s="410"/>
      <c r="E69" s="410"/>
      <c r="F69" s="411"/>
      <c r="G69" s="402"/>
      <c r="H69" s="412"/>
      <c r="I69" s="413"/>
      <c r="J69" s="405"/>
      <c r="K69" s="406" t="str">
        <f>IF(tab_BSP[[#This Row],[prf_mp_janein]]="ja",tab_BSP[[#This Row],[mp_zuw]],IF(tab_BSP[[#This Row],[prf_mp_janein]]="nein",0,IF(tab_BSP[[#This Row],[prf_mp_janein]]="teilweise",-1,"")))</f>
        <v/>
      </c>
      <c r="L69" s="407"/>
    </row>
    <row r="70" spans="1:12" ht="64.2" hidden="1" customHeight="1" x14ac:dyDescent="0.3">
      <c r="A70" s="408">
        <f t="shared" si="1"/>
        <v>68</v>
      </c>
      <c r="B70" s="409"/>
      <c r="C70" s="410"/>
      <c r="D70" s="410"/>
      <c r="E70" s="410"/>
      <c r="F70" s="411"/>
      <c r="G70" s="402"/>
      <c r="H70" s="412"/>
      <c r="I70" s="413"/>
      <c r="J70" s="414"/>
      <c r="K70" s="415" t="str">
        <f>IF(tab_BSP[[#This Row],[prf_mp_janein]]="ja",tab_BSP[[#This Row],[mp_zuw]],IF(tab_BSP[[#This Row],[prf_mp_janein]]="nein",0,IF(tab_BSP[[#This Row],[prf_mp_janein]]="teilweise",-1,"")))</f>
        <v/>
      </c>
      <c r="L70" s="407"/>
    </row>
    <row r="71" spans="1:12" ht="64.2" hidden="1" customHeight="1" x14ac:dyDescent="0.3">
      <c r="A71" s="408">
        <f t="shared" si="1"/>
        <v>69</v>
      </c>
      <c r="B71" s="409"/>
      <c r="C71" s="410"/>
      <c r="D71" s="410"/>
      <c r="E71" s="410"/>
      <c r="F71" s="411"/>
      <c r="G71" s="402"/>
      <c r="H71" s="412"/>
      <c r="I71" s="413"/>
      <c r="J71" s="405"/>
      <c r="K71" s="406" t="str">
        <f>IF(tab_BSP[[#This Row],[prf_mp_janein]]="ja",tab_BSP[[#This Row],[mp_zuw]],IF(tab_BSP[[#This Row],[prf_mp_janein]]="nein",0,IF(tab_BSP[[#This Row],[prf_mp_janein]]="teilweise",-1,"")))</f>
        <v/>
      </c>
      <c r="L71" s="407"/>
    </row>
    <row r="72" spans="1:12" ht="64.2" hidden="1" customHeight="1" x14ac:dyDescent="0.3">
      <c r="A72" s="408">
        <f t="shared" si="1"/>
        <v>70</v>
      </c>
      <c r="B72" s="409"/>
      <c r="C72" s="410"/>
      <c r="D72" s="410"/>
      <c r="E72" s="410"/>
      <c r="F72" s="411"/>
      <c r="G72" s="402"/>
      <c r="H72" s="412"/>
      <c r="I72" s="413"/>
      <c r="J72" s="414"/>
      <c r="K72" s="415" t="str">
        <f>IF(tab_BSP[[#This Row],[prf_mp_janein]]="ja",tab_BSP[[#This Row],[mp_zuw]],IF(tab_BSP[[#This Row],[prf_mp_janein]]="nein",0,IF(tab_BSP[[#This Row],[prf_mp_janein]]="teilweise",-1,"")))</f>
        <v/>
      </c>
      <c r="L72" s="407"/>
    </row>
    <row r="73" spans="1:12" ht="64.2" hidden="1" customHeight="1" x14ac:dyDescent="0.3">
      <c r="A73" s="408">
        <f t="shared" si="1"/>
        <v>71</v>
      </c>
      <c r="B73" s="409"/>
      <c r="C73" s="410"/>
      <c r="D73" s="410"/>
      <c r="E73" s="410"/>
      <c r="F73" s="411"/>
      <c r="G73" s="402"/>
      <c r="H73" s="412"/>
      <c r="I73" s="413"/>
      <c r="J73" s="405"/>
      <c r="K73" s="406" t="str">
        <f>IF(tab_BSP[[#This Row],[prf_mp_janein]]="ja",tab_BSP[[#This Row],[mp_zuw]],IF(tab_BSP[[#This Row],[prf_mp_janein]]="nein",0,IF(tab_BSP[[#This Row],[prf_mp_janein]]="teilweise",-1,"")))</f>
        <v/>
      </c>
      <c r="L73" s="407"/>
    </row>
    <row r="74" spans="1:12" ht="64.2" hidden="1" customHeight="1" x14ac:dyDescent="0.3">
      <c r="A74" s="408">
        <f t="shared" si="1"/>
        <v>72</v>
      </c>
      <c r="B74" s="409"/>
      <c r="C74" s="410"/>
      <c r="D74" s="410"/>
      <c r="E74" s="410"/>
      <c r="F74" s="411"/>
      <c r="G74" s="402"/>
      <c r="H74" s="412"/>
      <c r="I74" s="413"/>
      <c r="J74" s="414"/>
      <c r="K74" s="415" t="str">
        <f>IF(tab_BSP[[#This Row],[prf_mp_janein]]="ja",tab_BSP[[#This Row],[mp_zuw]],IF(tab_BSP[[#This Row],[prf_mp_janein]]="nein",0,IF(tab_BSP[[#This Row],[prf_mp_janein]]="teilweise",-1,"")))</f>
        <v/>
      </c>
      <c r="L74" s="407"/>
    </row>
    <row r="75" spans="1:12" ht="64.2" hidden="1" customHeight="1" x14ac:dyDescent="0.3">
      <c r="A75" s="408">
        <f t="shared" si="1"/>
        <v>73</v>
      </c>
      <c r="B75" s="409"/>
      <c r="C75" s="410"/>
      <c r="D75" s="410"/>
      <c r="E75" s="410"/>
      <c r="F75" s="411"/>
      <c r="G75" s="402"/>
      <c r="H75" s="412"/>
      <c r="I75" s="413"/>
      <c r="J75" s="405"/>
      <c r="K75" s="406" t="str">
        <f>IF(tab_BSP[[#This Row],[prf_mp_janein]]="ja",tab_BSP[[#This Row],[mp_zuw]],IF(tab_BSP[[#This Row],[prf_mp_janein]]="nein",0,IF(tab_BSP[[#This Row],[prf_mp_janein]]="teilweise",-1,"")))</f>
        <v/>
      </c>
      <c r="L75" s="407"/>
    </row>
    <row r="76" spans="1:12" ht="64.2" hidden="1" customHeight="1" x14ac:dyDescent="0.3">
      <c r="A76" s="408">
        <f t="shared" ref="A76:A139" si="2">ROW()-2</f>
        <v>74</v>
      </c>
      <c r="B76" s="409"/>
      <c r="C76" s="410"/>
      <c r="D76" s="410"/>
      <c r="E76" s="410"/>
      <c r="F76" s="411"/>
      <c r="G76" s="402"/>
      <c r="H76" s="412"/>
      <c r="I76" s="413"/>
      <c r="J76" s="414"/>
      <c r="K76" s="415" t="str">
        <f>IF(tab_BSP[[#This Row],[prf_mp_janein]]="ja",tab_BSP[[#This Row],[mp_zuw]],IF(tab_BSP[[#This Row],[prf_mp_janein]]="nein",0,IF(tab_BSP[[#This Row],[prf_mp_janein]]="teilweise",-1,"")))</f>
        <v/>
      </c>
      <c r="L76" s="407"/>
    </row>
    <row r="77" spans="1:12" ht="64.2" hidden="1" customHeight="1" x14ac:dyDescent="0.3">
      <c r="A77" s="408">
        <f t="shared" si="2"/>
        <v>75</v>
      </c>
      <c r="B77" s="409"/>
      <c r="C77" s="410"/>
      <c r="D77" s="410"/>
      <c r="E77" s="410"/>
      <c r="F77" s="411"/>
      <c r="G77" s="402"/>
      <c r="H77" s="412"/>
      <c r="I77" s="413"/>
      <c r="J77" s="405"/>
      <c r="K77" s="406" t="str">
        <f>IF(tab_BSP[[#This Row],[prf_mp_janein]]="ja",tab_BSP[[#This Row],[mp_zuw]],IF(tab_BSP[[#This Row],[prf_mp_janein]]="nein",0,IF(tab_BSP[[#This Row],[prf_mp_janein]]="teilweise",-1,"")))</f>
        <v/>
      </c>
      <c r="L77" s="407"/>
    </row>
    <row r="78" spans="1:12" ht="64.2" hidden="1" customHeight="1" x14ac:dyDescent="0.3">
      <c r="A78" s="408">
        <f t="shared" si="2"/>
        <v>76</v>
      </c>
      <c r="B78" s="409"/>
      <c r="C78" s="410"/>
      <c r="D78" s="410"/>
      <c r="E78" s="410"/>
      <c r="F78" s="411"/>
      <c r="G78" s="402"/>
      <c r="H78" s="412"/>
      <c r="I78" s="413"/>
      <c r="J78" s="414"/>
      <c r="K78" s="415" t="str">
        <f>IF(tab_BSP[[#This Row],[prf_mp_janein]]="ja",tab_BSP[[#This Row],[mp_zuw]],IF(tab_BSP[[#This Row],[prf_mp_janein]]="nein",0,IF(tab_BSP[[#This Row],[prf_mp_janein]]="teilweise",-1,"")))</f>
        <v/>
      </c>
      <c r="L78" s="407"/>
    </row>
    <row r="79" spans="1:12" ht="64.2" hidden="1" customHeight="1" x14ac:dyDescent="0.3">
      <c r="A79" s="408">
        <f t="shared" si="2"/>
        <v>77</v>
      </c>
      <c r="B79" s="409"/>
      <c r="C79" s="410"/>
      <c r="D79" s="410"/>
      <c r="E79" s="410"/>
      <c r="F79" s="411"/>
      <c r="G79" s="402"/>
      <c r="H79" s="412"/>
      <c r="I79" s="413"/>
      <c r="J79" s="405"/>
      <c r="K79" s="406" t="str">
        <f>IF(tab_BSP[[#This Row],[prf_mp_janein]]="ja",tab_BSP[[#This Row],[mp_zuw]],IF(tab_BSP[[#This Row],[prf_mp_janein]]="nein",0,IF(tab_BSP[[#This Row],[prf_mp_janein]]="teilweise",-1,"")))</f>
        <v/>
      </c>
      <c r="L79" s="407"/>
    </row>
    <row r="80" spans="1:12" ht="64.2" hidden="1" customHeight="1" x14ac:dyDescent="0.3">
      <c r="A80" s="408">
        <f t="shared" si="2"/>
        <v>78</v>
      </c>
      <c r="B80" s="409"/>
      <c r="C80" s="410"/>
      <c r="D80" s="410"/>
      <c r="E80" s="410"/>
      <c r="F80" s="411"/>
      <c r="G80" s="402"/>
      <c r="H80" s="412"/>
      <c r="I80" s="413"/>
      <c r="J80" s="414"/>
      <c r="K80" s="415" t="str">
        <f>IF(tab_BSP[[#This Row],[prf_mp_janein]]="ja",tab_BSP[[#This Row],[mp_zuw]],IF(tab_BSP[[#This Row],[prf_mp_janein]]="nein",0,IF(tab_BSP[[#This Row],[prf_mp_janein]]="teilweise",-1,"")))</f>
        <v/>
      </c>
      <c r="L80" s="407"/>
    </row>
    <row r="81" spans="1:12" ht="64.2" hidden="1" customHeight="1" x14ac:dyDescent="0.3">
      <c r="A81" s="408">
        <f t="shared" si="2"/>
        <v>79</v>
      </c>
      <c r="B81" s="409"/>
      <c r="C81" s="410"/>
      <c r="D81" s="410"/>
      <c r="E81" s="410"/>
      <c r="F81" s="411"/>
      <c r="G81" s="402"/>
      <c r="H81" s="412"/>
      <c r="I81" s="413"/>
      <c r="J81" s="405"/>
      <c r="K81" s="406" t="str">
        <f>IF(tab_BSP[[#This Row],[prf_mp_janein]]="ja",tab_BSP[[#This Row],[mp_zuw]],IF(tab_BSP[[#This Row],[prf_mp_janein]]="nein",0,IF(tab_BSP[[#This Row],[prf_mp_janein]]="teilweise",-1,"")))</f>
        <v/>
      </c>
      <c r="L81" s="407"/>
    </row>
    <row r="82" spans="1:12" ht="64.2" hidden="1" customHeight="1" x14ac:dyDescent="0.3">
      <c r="A82" s="408">
        <f t="shared" si="2"/>
        <v>80</v>
      </c>
      <c r="B82" s="409"/>
      <c r="C82" s="410"/>
      <c r="D82" s="410"/>
      <c r="E82" s="410"/>
      <c r="F82" s="411"/>
      <c r="G82" s="402"/>
      <c r="H82" s="412"/>
      <c r="I82" s="413"/>
      <c r="J82" s="414"/>
      <c r="K82" s="415" t="str">
        <f>IF(tab_BSP[[#This Row],[prf_mp_janein]]="ja",tab_BSP[[#This Row],[mp_zuw]],IF(tab_BSP[[#This Row],[prf_mp_janein]]="nein",0,IF(tab_BSP[[#This Row],[prf_mp_janein]]="teilweise",-1,"")))</f>
        <v/>
      </c>
      <c r="L82" s="407"/>
    </row>
    <row r="83" spans="1:12" ht="64.2" hidden="1" customHeight="1" x14ac:dyDescent="0.3">
      <c r="A83" s="408">
        <f t="shared" si="2"/>
        <v>81</v>
      </c>
      <c r="B83" s="409"/>
      <c r="C83" s="410"/>
      <c r="D83" s="410"/>
      <c r="E83" s="410"/>
      <c r="F83" s="411"/>
      <c r="G83" s="402"/>
      <c r="H83" s="412"/>
      <c r="I83" s="413"/>
      <c r="J83" s="405"/>
      <c r="K83" s="406" t="str">
        <f>IF(tab_BSP[[#This Row],[prf_mp_janein]]="ja",tab_BSP[[#This Row],[mp_zuw]],IF(tab_BSP[[#This Row],[prf_mp_janein]]="nein",0,IF(tab_BSP[[#This Row],[prf_mp_janein]]="teilweise",-1,"")))</f>
        <v/>
      </c>
      <c r="L83" s="407"/>
    </row>
    <row r="84" spans="1:12" ht="64.2" hidden="1" customHeight="1" x14ac:dyDescent="0.3">
      <c r="A84" s="408">
        <f t="shared" si="2"/>
        <v>82</v>
      </c>
      <c r="B84" s="409"/>
      <c r="C84" s="410"/>
      <c r="D84" s="410"/>
      <c r="E84" s="410"/>
      <c r="F84" s="411"/>
      <c r="G84" s="402"/>
      <c r="H84" s="412"/>
      <c r="I84" s="413"/>
      <c r="J84" s="414"/>
      <c r="K84" s="415" t="str">
        <f>IF(tab_BSP[[#This Row],[prf_mp_janein]]="ja",tab_BSP[[#This Row],[mp_zuw]],IF(tab_BSP[[#This Row],[prf_mp_janein]]="nein",0,IF(tab_BSP[[#This Row],[prf_mp_janein]]="teilweise",-1,"")))</f>
        <v/>
      </c>
      <c r="L84" s="407"/>
    </row>
    <row r="85" spans="1:12" ht="64.2" hidden="1" customHeight="1" x14ac:dyDescent="0.3">
      <c r="A85" s="408">
        <f t="shared" si="2"/>
        <v>83</v>
      </c>
      <c r="B85" s="409"/>
      <c r="C85" s="410"/>
      <c r="D85" s="410"/>
      <c r="E85" s="410"/>
      <c r="F85" s="411"/>
      <c r="G85" s="402"/>
      <c r="H85" s="412"/>
      <c r="I85" s="413"/>
      <c r="J85" s="405"/>
      <c r="K85" s="406" t="str">
        <f>IF(tab_BSP[[#This Row],[prf_mp_janein]]="ja",tab_BSP[[#This Row],[mp_zuw]],IF(tab_BSP[[#This Row],[prf_mp_janein]]="nein",0,IF(tab_BSP[[#This Row],[prf_mp_janein]]="teilweise",-1,"")))</f>
        <v/>
      </c>
      <c r="L85" s="407"/>
    </row>
    <row r="86" spans="1:12" ht="64.2" hidden="1" customHeight="1" x14ac:dyDescent="0.3">
      <c r="A86" s="408">
        <f t="shared" si="2"/>
        <v>84</v>
      </c>
      <c r="B86" s="409"/>
      <c r="C86" s="410"/>
      <c r="D86" s="410"/>
      <c r="E86" s="410"/>
      <c r="F86" s="411"/>
      <c r="G86" s="402"/>
      <c r="H86" s="412"/>
      <c r="I86" s="413"/>
      <c r="J86" s="414"/>
      <c r="K86" s="415" t="str">
        <f>IF(tab_BSP[[#This Row],[prf_mp_janein]]="ja",tab_BSP[[#This Row],[mp_zuw]],IF(tab_BSP[[#This Row],[prf_mp_janein]]="nein",0,IF(tab_BSP[[#This Row],[prf_mp_janein]]="teilweise",-1,"")))</f>
        <v/>
      </c>
      <c r="L86" s="407"/>
    </row>
    <row r="87" spans="1:12" ht="64.2" hidden="1" customHeight="1" x14ac:dyDescent="0.3">
      <c r="A87" s="408">
        <f t="shared" si="2"/>
        <v>85</v>
      </c>
      <c r="B87" s="409"/>
      <c r="C87" s="410"/>
      <c r="D87" s="410"/>
      <c r="E87" s="410"/>
      <c r="F87" s="411"/>
      <c r="G87" s="402"/>
      <c r="H87" s="412"/>
      <c r="I87" s="413"/>
      <c r="J87" s="405"/>
      <c r="K87" s="406" t="str">
        <f>IF(tab_BSP[[#This Row],[prf_mp_janein]]="ja",tab_BSP[[#This Row],[mp_zuw]],IF(tab_BSP[[#This Row],[prf_mp_janein]]="nein",0,IF(tab_BSP[[#This Row],[prf_mp_janein]]="teilweise",-1,"")))</f>
        <v/>
      </c>
      <c r="L87" s="407"/>
    </row>
    <row r="88" spans="1:12" ht="64.2" hidden="1" customHeight="1" x14ac:dyDescent="0.3">
      <c r="A88" s="408">
        <f t="shared" si="2"/>
        <v>86</v>
      </c>
      <c r="B88" s="409"/>
      <c r="C88" s="410"/>
      <c r="D88" s="410"/>
      <c r="E88" s="410"/>
      <c r="F88" s="411"/>
      <c r="G88" s="402"/>
      <c r="H88" s="412"/>
      <c r="I88" s="413"/>
      <c r="J88" s="414"/>
      <c r="K88" s="415" t="str">
        <f>IF(tab_BSP[[#This Row],[prf_mp_janein]]="ja",tab_BSP[[#This Row],[mp_zuw]],IF(tab_BSP[[#This Row],[prf_mp_janein]]="nein",0,IF(tab_BSP[[#This Row],[prf_mp_janein]]="teilweise",-1,"")))</f>
        <v/>
      </c>
      <c r="L88" s="407"/>
    </row>
    <row r="89" spans="1:12" ht="64.2" hidden="1" customHeight="1" x14ac:dyDescent="0.3">
      <c r="A89" s="408">
        <f t="shared" si="2"/>
        <v>87</v>
      </c>
      <c r="B89" s="409"/>
      <c r="C89" s="410"/>
      <c r="D89" s="410"/>
      <c r="E89" s="410"/>
      <c r="F89" s="411"/>
      <c r="G89" s="402"/>
      <c r="H89" s="412"/>
      <c r="I89" s="413"/>
      <c r="J89" s="405"/>
      <c r="K89" s="406" t="str">
        <f>IF(tab_BSP[[#This Row],[prf_mp_janein]]="ja",tab_BSP[[#This Row],[mp_zuw]],IF(tab_BSP[[#This Row],[prf_mp_janein]]="nein",0,IF(tab_BSP[[#This Row],[prf_mp_janein]]="teilweise",-1,"")))</f>
        <v/>
      </c>
      <c r="L89" s="407"/>
    </row>
    <row r="90" spans="1:12" ht="64.2" hidden="1" customHeight="1" x14ac:dyDescent="0.3">
      <c r="A90" s="408">
        <f t="shared" si="2"/>
        <v>88</v>
      </c>
      <c r="B90" s="409"/>
      <c r="C90" s="410"/>
      <c r="D90" s="410"/>
      <c r="E90" s="410"/>
      <c r="F90" s="411"/>
      <c r="G90" s="402"/>
      <c r="H90" s="412"/>
      <c r="I90" s="413"/>
      <c r="J90" s="414"/>
      <c r="K90" s="415" t="str">
        <f>IF(tab_BSP[[#This Row],[prf_mp_janein]]="ja",tab_BSP[[#This Row],[mp_zuw]],IF(tab_BSP[[#This Row],[prf_mp_janein]]="nein",0,IF(tab_BSP[[#This Row],[prf_mp_janein]]="teilweise",-1,"")))</f>
        <v/>
      </c>
      <c r="L90" s="407"/>
    </row>
    <row r="91" spans="1:12" ht="64.2" hidden="1" customHeight="1" x14ac:dyDescent="0.3">
      <c r="A91" s="408">
        <f t="shared" si="2"/>
        <v>89</v>
      </c>
      <c r="B91" s="409"/>
      <c r="C91" s="410"/>
      <c r="D91" s="410"/>
      <c r="E91" s="410"/>
      <c r="F91" s="411"/>
      <c r="G91" s="402"/>
      <c r="H91" s="412"/>
      <c r="I91" s="413"/>
      <c r="J91" s="405"/>
      <c r="K91" s="406" t="str">
        <f>IF(tab_BSP[[#This Row],[prf_mp_janein]]="ja",tab_BSP[[#This Row],[mp_zuw]],IF(tab_BSP[[#This Row],[prf_mp_janein]]="nein",0,IF(tab_BSP[[#This Row],[prf_mp_janein]]="teilweise",-1,"")))</f>
        <v/>
      </c>
      <c r="L91" s="407"/>
    </row>
    <row r="92" spans="1:12" ht="64.2" hidden="1" customHeight="1" x14ac:dyDescent="0.3">
      <c r="A92" s="408">
        <f t="shared" si="2"/>
        <v>90</v>
      </c>
      <c r="B92" s="409"/>
      <c r="C92" s="410"/>
      <c r="D92" s="410"/>
      <c r="E92" s="410"/>
      <c r="F92" s="411"/>
      <c r="G92" s="402"/>
      <c r="H92" s="412"/>
      <c r="I92" s="413"/>
      <c r="J92" s="414"/>
      <c r="K92" s="415" t="str">
        <f>IF(tab_BSP[[#This Row],[prf_mp_janein]]="ja",tab_BSP[[#This Row],[mp_zuw]],IF(tab_BSP[[#This Row],[prf_mp_janein]]="nein",0,IF(tab_BSP[[#This Row],[prf_mp_janein]]="teilweise",-1,"")))</f>
        <v/>
      </c>
      <c r="L92" s="407"/>
    </row>
    <row r="93" spans="1:12" ht="64.2" hidden="1" customHeight="1" x14ac:dyDescent="0.3">
      <c r="A93" s="408">
        <f t="shared" si="2"/>
        <v>91</v>
      </c>
      <c r="B93" s="409"/>
      <c r="C93" s="410"/>
      <c r="D93" s="410"/>
      <c r="E93" s="410"/>
      <c r="F93" s="411"/>
      <c r="G93" s="402"/>
      <c r="H93" s="412"/>
      <c r="I93" s="413"/>
      <c r="J93" s="405"/>
      <c r="K93" s="406" t="str">
        <f>IF(tab_BSP[[#This Row],[prf_mp_janein]]="ja",tab_BSP[[#This Row],[mp_zuw]],IF(tab_BSP[[#This Row],[prf_mp_janein]]="nein",0,IF(tab_BSP[[#This Row],[prf_mp_janein]]="teilweise",-1,"")))</f>
        <v/>
      </c>
      <c r="L93" s="407"/>
    </row>
    <row r="94" spans="1:12" ht="64.2" hidden="1" customHeight="1" x14ac:dyDescent="0.3">
      <c r="A94" s="408">
        <f t="shared" si="2"/>
        <v>92</v>
      </c>
      <c r="B94" s="409"/>
      <c r="C94" s="410"/>
      <c r="D94" s="410"/>
      <c r="E94" s="410"/>
      <c r="F94" s="411"/>
      <c r="G94" s="402"/>
      <c r="H94" s="412"/>
      <c r="I94" s="413"/>
      <c r="J94" s="414"/>
      <c r="K94" s="415" t="str">
        <f>IF(tab_BSP[[#This Row],[prf_mp_janein]]="ja",tab_BSP[[#This Row],[mp_zuw]],IF(tab_BSP[[#This Row],[prf_mp_janein]]="nein",0,IF(tab_BSP[[#This Row],[prf_mp_janein]]="teilweise",-1,"")))</f>
        <v/>
      </c>
      <c r="L94" s="407"/>
    </row>
    <row r="95" spans="1:12" ht="64.2" hidden="1" customHeight="1" x14ac:dyDescent="0.3">
      <c r="A95" s="408">
        <f t="shared" si="2"/>
        <v>93</v>
      </c>
      <c r="B95" s="409"/>
      <c r="C95" s="410"/>
      <c r="D95" s="410"/>
      <c r="E95" s="410"/>
      <c r="F95" s="411"/>
      <c r="G95" s="402"/>
      <c r="H95" s="412"/>
      <c r="I95" s="413"/>
      <c r="J95" s="405"/>
      <c r="K95" s="406" t="str">
        <f>IF(tab_BSP[[#This Row],[prf_mp_janein]]="ja",tab_BSP[[#This Row],[mp_zuw]],IF(tab_BSP[[#This Row],[prf_mp_janein]]="nein",0,IF(tab_BSP[[#This Row],[prf_mp_janein]]="teilweise",-1,"")))</f>
        <v/>
      </c>
      <c r="L95" s="407"/>
    </row>
    <row r="96" spans="1:12" ht="64.2" hidden="1" customHeight="1" x14ac:dyDescent="0.3">
      <c r="A96" s="408">
        <f t="shared" si="2"/>
        <v>94</v>
      </c>
      <c r="B96" s="409"/>
      <c r="C96" s="410"/>
      <c r="D96" s="410"/>
      <c r="E96" s="410"/>
      <c r="F96" s="411"/>
      <c r="G96" s="402"/>
      <c r="H96" s="412"/>
      <c r="I96" s="413"/>
      <c r="J96" s="414"/>
      <c r="K96" s="415" t="str">
        <f>IF(tab_BSP[[#This Row],[prf_mp_janein]]="ja",tab_BSP[[#This Row],[mp_zuw]],IF(tab_BSP[[#This Row],[prf_mp_janein]]="nein",0,IF(tab_BSP[[#This Row],[prf_mp_janein]]="teilweise",-1,"")))</f>
        <v/>
      </c>
      <c r="L96" s="407"/>
    </row>
    <row r="97" spans="1:12" ht="64.2" hidden="1" customHeight="1" x14ac:dyDescent="0.3">
      <c r="A97" s="408">
        <f t="shared" si="2"/>
        <v>95</v>
      </c>
      <c r="B97" s="409"/>
      <c r="C97" s="410"/>
      <c r="D97" s="410"/>
      <c r="E97" s="410"/>
      <c r="F97" s="411"/>
      <c r="G97" s="402"/>
      <c r="H97" s="412"/>
      <c r="I97" s="413"/>
      <c r="J97" s="405"/>
      <c r="K97" s="406" t="str">
        <f>IF(tab_BSP[[#This Row],[prf_mp_janein]]="ja",tab_BSP[[#This Row],[mp_zuw]],IF(tab_BSP[[#This Row],[prf_mp_janein]]="nein",0,IF(tab_BSP[[#This Row],[prf_mp_janein]]="teilweise",-1,"")))</f>
        <v/>
      </c>
      <c r="L97" s="407"/>
    </row>
    <row r="98" spans="1:12" ht="64.2" hidden="1" customHeight="1" x14ac:dyDescent="0.3">
      <c r="A98" s="408">
        <f t="shared" si="2"/>
        <v>96</v>
      </c>
      <c r="B98" s="409"/>
      <c r="C98" s="410"/>
      <c r="D98" s="410"/>
      <c r="E98" s="410"/>
      <c r="F98" s="411"/>
      <c r="G98" s="402"/>
      <c r="H98" s="412"/>
      <c r="I98" s="413"/>
      <c r="J98" s="414"/>
      <c r="K98" s="415" t="str">
        <f>IF(tab_BSP[[#This Row],[prf_mp_janein]]="ja",tab_BSP[[#This Row],[mp_zuw]],IF(tab_BSP[[#This Row],[prf_mp_janein]]="nein",0,IF(tab_BSP[[#This Row],[prf_mp_janein]]="teilweise",-1,"")))</f>
        <v/>
      </c>
      <c r="L98" s="407"/>
    </row>
    <row r="99" spans="1:12" ht="64.2" hidden="1" customHeight="1" x14ac:dyDescent="0.3">
      <c r="A99" s="408">
        <f t="shared" si="2"/>
        <v>97</v>
      </c>
      <c r="B99" s="409"/>
      <c r="C99" s="410"/>
      <c r="D99" s="410"/>
      <c r="E99" s="410"/>
      <c r="F99" s="411"/>
      <c r="G99" s="402"/>
      <c r="H99" s="412"/>
      <c r="I99" s="413"/>
      <c r="J99" s="405"/>
      <c r="K99" s="406" t="str">
        <f>IF(tab_BSP[[#This Row],[prf_mp_janein]]="ja",tab_BSP[[#This Row],[mp_zuw]],IF(tab_BSP[[#This Row],[prf_mp_janein]]="nein",0,IF(tab_BSP[[#This Row],[prf_mp_janein]]="teilweise",-1,"")))</f>
        <v/>
      </c>
      <c r="L99" s="407"/>
    </row>
    <row r="100" spans="1:12" ht="64.2" hidden="1" customHeight="1" x14ac:dyDescent="0.3">
      <c r="A100" s="408">
        <f t="shared" si="2"/>
        <v>98</v>
      </c>
      <c r="B100" s="409"/>
      <c r="C100" s="410"/>
      <c r="D100" s="410"/>
      <c r="E100" s="410"/>
      <c r="F100" s="411"/>
      <c r="G100" s="402"/>
      <c r="H100" s="412"/>
      <c r="I100" s="413"/>
      <c r="J100" s="414"/>
      <c r="K100" s="415" t="str">
        <f>IF(tab_BSP[[#This Row],[prf_mp_janein]]="ja",tab_BSP[[#This Row],[mp_zuw]],IF(tab_BSP[[#This Row],[prf_mp_janein]]="nein",0,IF(tab_BSP[[#This Row],[prf_mp_janein]]="teilweise",-1,"")))</f>
        <v/>
      </c>
      <c r="L100" s="407"/>
    </row>
    <row r="101" spans="1:12" ht="64.2" hidden="1" customHeight="1" x14ac:dyDescent="0.3">
      <c r="A101" s="408">
        <f t="shared" si="2"/>
        <v>99</v>
      </c>
      <c r="B101" s="409"/>
      <c r="C101" s="410"/>
      <c r="D101" s="410"/>
      <c r="E101" s="410"/>
      <c r="F101" s="411"/>
      <c r="G101" s="402"/>
      <c r="H101" s="412"/>
      <c r="I101" s="413"/>
      <c r="J101" s="405"/>
      <c r="K101" s="406" t="str">
        <f>IF(tab_BSP[[#This Row],[prf_mp_janein]]="ja",tab_BSP[[#This Row],[mp_zuw]],IF(tab_BSP[[#This Row],[prf_mp_janein]]="nein",0,IF(tab_BSP[[#This Row],[prf_mp_janein]]="teilweise",-1,"")))</f>
        <v/>
      </c>
      <c r="L101" s="407"/>
    </row>
    <row r="102" spans="1:12" ht="64.2" hidden="1" customHeight="1" x14ac:dyDescent="0.3">
      <c r="A102" s="408">
        <f t="shared" si="2"/>
        <v>100</v>
      </c>
      <c r="B102" s="409"/>
      <c r="C102" s="410"/>
      <c r="D102" s="410"/>
      <c r="E102" s="410"/>
      <c r="F102" s="411"/>
      <c r="G102" s="402"/>
      <c r="H102" s="412"/>
      <c r="I102" s="413"/>
      <c r="J102" s="414"/>
      <c r="K102" s="415" t="str">
        <f>IF(tab_BSP[[#This Row],[prf_mp_janein]]="ja",tab_BSP[[#This Row],[mp_zuw]],IF(tab_BSP[[#This Row],[prf_mp_janein]]="nein",0,IF(tab_BSP[[#This Row],[prf_mp_janein]]="teilweise",-1,"")))</f>
        <v/>
      </c>
      <c r="L102" s="407"/>
    </row>
    <row r="103" spans="1:12" ht="64.2" hidden="1" customHeight="1" x14ac:dyDescent="0.3">
      <c r="A103" s="408">
        <f t="shared" si="2"/>
        <v>101</v>
      </c>
      <c r="B103" s="409"/>
      <c r="C103" s="410"/>
      <c r="D103" s="410"/>
      <c r="E103" s="410"/>
      <c r="F103" s="411"/>
      <c r="G103" s="402"/>
      <c r="H103" s="412"/>
      <c r="I103" s="413"/>
      <c r="J103" s="405"/>
      <c r="K103" s="406" t="str">
        <f>IF(tab_BSP[[#This Row],[prf_mp_janein]]="ja",tab_BSP[[#This Row],[mp_zuw]],IF(tab_BSP[[#This Row],[prf_mp_janein]]="nein",0,IF(tab_BSP[[#This Row],[prf_mp_janein]]="teilweise",-1,"")))</f>
        <v/>
      </c>
      <c r="L103" s="407"/>
    </row>
    <row r="104" spans="1:12" ht="64.2" hidden="1" customHeight="1" x14ac:dyDescent="0.3">
      <c r="A104" s="408">
        <f t="shared" si="2"/>
        <v>102</v>
      </c>
      <c r="B104" s="409"/>
      <c r="C104" s="410"/>
      <c r="D104" s="410"/>
      <c r="E104" s="410"/>
      <c r="F104" s="411"/>
      <c r="G104" s="402"/>
      <c r="H104" s="412"/>
      <c r="I104" s="413"/>
      <c r="J104" s="414"/>
      <c r="K104" s="415" t="str">
        <f>IF(tab_BSP[[#This Row],[prf_mp_janein]]="ja",tab_BSP[[#This Row],[mp_zuw]],IF(tab_BSP[[#This Row],[prf_mp_janein]]="nein",0,IF(tab_BSP[[#This Row],[prf_mp_janein]]="teilweise",-1,"")))</f>
        <v/>
      </c>
      <c r="L104" s="407"/>
    </row>
    <row r="105" spans="1:12" ht="64.2" hidden="1" customHeight="1" x14ac:dyDescent="0.3">
      <c r="A105" s="408">
        <f t="shared" si="2"/>
        <v>103</v>
      </c>
      <c r="B105" s="409"/>
      <c r="C105" s="410"/>
      <c r="D105" s="410"/>
      <c r="E105" s="410"/>
      <c r="F105" s="411"/>
      <c r="G105" s="402"/>
      <c r="H105" s="412"/>
      <c r="I105" s="413"/>
      <c r="J105" s="405"/>
      <c r="K105" s="406" t="str">
        <f>IF(tab_BSP[[#This Row],[prf_mp_janein]]="ja",tab_BSP[[#This Row],[mp_zuw]],IF(tab_BSP[[#This Row],[prf_mp_janein]]="nein",0,IF(tab_BSP[[#This Row],[prf_mp_janein]]="teilweise",-1,"")))</f>
        <v/>
      </c>
      <c r="L105" s="407"/>
    </row>
    <row r="106" spans="1:12" ht="64.2" hidden="1" customHeight="1" x14ac:dyDescent="0.3">
      <c r="A106" s="408">
        <f t="shared" si="2"/>
        <v>104</v>
      </c>
      <c r="B106" s="409"/>
      <c r="C106" s="410"/>
      <c r="D106" s="410"/>
      <c r="E106" s="410"/>
      <c r="F106" s="411"/>
      <c r="G106" s="402"/>
      <c r="H106" s="412"/>
      <c r="I106" s="413"/>
      <c r="J106" s="414"/>
      <c r="K106" s="415" t="str">
        <f>IF(tab_BSP[[#This Row],[prf_mp_janein]]="ja",tab_BSP[[#This Row],[mp_zuw]],IF(tab_BSP[[#This Row],[prf_mp_janein]]="nein",0,IF(tab_BSP[[#This Row],[prf_mp_janein]]="teilweise",-1,"")))</f>
        <v/>
      </c>
      <c r="L106" s="407"/>
    </row>
    <row r="107" spans="1:12" ht="64.2" hidden="1" customHeight="1" x14ac:dyDescent="0.3">
      <c r="A107" s="408">
        <f t="shared" si="2"/>
        <v>105</v>
      </c>
      <c r="B107" s="409"/>
      <c r="C107" s="410"/>
      <c r="D107" s="410"/>
      <c r="E107" s="410"/>
      <c r="F107" s="411"/>
      <c r="G107" s="402"/>
      <c r="H107" s="412"/>
      <c r="I107" s="413"/>
      <c r="J107" s="405"/>
      <c r="K107" s="406" t="str">
        <f>IF(tab_BSP[[#This Row],[prf_mp_janein]]="ja",tab_BSP[[#This Row],[mp_zuw]],IF(tab_BSP[[#This Row],[prf_mp_janein]]="nein",0,IF(tab_BSP[[#This Row],[prf_mp_janein]]="teilweise",-1,"")))</f>
        <v/>
      </c>
      <c r="L107" s="407"/>
    </row>
    <row r="108" spans="1:12" ht="64.2" hidden="1" customHeight="1" x14ac:dyDescent="0.3">
      <c r="A108" s="408">
        <f t="shared" si="2"/>
        <v>106</v>
      </c>
      <c r="B108" s="409"/>
      <c r="C108" s="410"/>
      <c r="D108" s="410"/>
      <c r="E108" s="410"/>
      <c r="F108" s="411"/>
      <c r="G108" s="402"/>
      <c r="H108" s="412"/>
      <c r="I108" s="413"/>
      <c r="J108" s="414"/>
      <c r="K108" s="415" t="str">
        <f>IF(tab_BSP[[#This Row],[prf_mp_janein]]="ja",tab_BSP[[#This Row],[mp_zuw]],IF(tab_BSP[[#This Row],[prf_mp_janein]]="nein",0,IF(tab_BSP[[#This Row],[prf_mp_janein]]="teilweise",-1,"")))</f>
        <v/>
      </c>
      <c r="L108" s="407"/>
    </row>
    <row r="109" spans="1:12" ht="64.2" hidden="1" customHeight="1" x14ac:dyDescent="0.3">
      <c r="A109" s="408">
        <f t="shared" si="2"/>
        <v>107</v>
      </c>
      <c r="B109" s="409"/>
      <c r="C109" s="410"/>
      <c r="D109" s="410"/>
      <c r="E109" s="410"/>
      <c r="F109" s="411"/>
      <c r="G109" s="402"/>
      <c r="H109" s="412"/>
      <c r="I109" s="413"/>
      <c r="J109" s="405"/>
      <c r="K109" s="406" t="str">
        <f>IF(tab_BSP[[#This Row],[prf_mp_janein]]="ja",tab_BSP[[#This Row],[mp_zuw]],IF(tab_BSP[[#This Row],[prf_mp_janein]]="nein",0,IF(tab_BSP[[#This Row],[prf_mp_janein]]="teilweise",-1,"")))</f>
        <v/>
      </c>
      <c r="L109" s="407"/>
    </row>
    <row r="110" spans="1:12" ht="64.2" hidden="1" customHeight="1" x14ac:dyDescent="0.3">
      <c r="A110" s="408">
        <f t="shared" si="2"/>
        <v>108</v>
      </c>
      <c r="B110" s="409"/>
      <c r="C110" s="410"/>
      <c r="D110" s="410"/>
      <c r="E110" s="410"/>
      <c r="F110" s="411"/>
      <c r="G110" s="402"/>
      <c r="H110" s="412"/>
      <c r="I110" s="413"/>
      <c r="J110" s="414"/>
      <c r="K110" s="415" t="str">
        <f>IF(tab_BSP[[#This Row],[prf_mp_janein]]="ja",tab_BSP[[#This Row],[mp_zuw]],IF(tab_BSP[[#This Row],[prf_mp_janein]]="nein",0,IF(tab_BSP[[#This Row],[prf_mp_janein]]="teilweise",-1,"")))</f>
        <v/>
      </c>
      <c r="L110" s="407"/>
    </row>
    <row r="111" spans="1:12" ht="64.2" hidden="1" customHeight="1" x14ac:dyDescent="0.3">
      <c r="A111" s="408">
        <f t="shared" si="2"/>
        <v>109</v>
      </c>
      <c r="B111" s="409"/>
      <c r="C111" s="410"/>
      <c r="D111" s="410"/>
      <c r="E111" s="410"/>
      <c r="F111" s="411"/>
      <c r="G111" s="402"/>
      <c r="H111" s="412"/>
      <c r="I111" s="413"/>
      <c r="J111" s="405"/>
      <c r="K111" s="406" t="str">
        <f>IF(tab_BSP[[#This Row],[prf_mp_janein]]="ja",tab_BSP[[#This Row],[mp_zuw]],IF(tab_BSP[[#This Row],[prf_mp_janein]]="nein",0,IF(tab_BSP[[#This Row],[prf_mp_janein]]="teilweise",-1,"")))</f>
        <v/>
      </c>
      <c r="L111" s="407"/>
    </row>
    <row r="112" spans="1:12" ht="64.2" hidden="1" customHeight="1" x14ac:dyDescent="0.3">
      <c r="A112" s="408">
        <f t="shared" si="2"/>
        <v>110</v>
      </c>
      <c r="B112" s="409"/>
      <c r="C112" s="410"/>
      <c r="D112" s="410"/>
      <c r="E112" s="410"/>
      <c r="F112" s="411"/>
      <c r="G112" s="402"/>
      <c r="H112" s="412"/>
      <c r="I112" s="413"/>
      <c r="J112" s="414"/>
      <c r="K112" s="415" t="str">
        <f>IF(tab_BSP[[#This Row],[prf_mp_janein]]="ja",tab_BSP[[#This Row],[mp_zuw]],IF(tab_BSP[[#This Row],[prf_mp_janein]]="nein",0,IF(tab_BSP[[#This Row],[prf_mp_janein]]="teilweise",-1,"")))</f>
        <v/>
      </c>
      <c r="L112" s="407"/>
    </row>
    <row r="113" spans="1:12" ht="64.2" hidden="1" customHeight="1" x14ac:dyDescent="0.3">
      <c r="A113" s="408">
        <f t="shared" si="2"/>
        <v>111</v>
      </c>
      <c r="B113" s="409"/>
      <c r="C113" s="410"/>
      <c r="D113" s="410"/>
      <c r="E113" s="410"/>
      <c r="F113" s="411"/>
      <c r="G113" s="402"/>
      <c r="H113" s="412"/>
      <c r="I113" s="413"/>
      <c r="J113" s="405"/>
      <c r="K113" s="406" t="str">
        <f>IF(tab_BSP[[#This Row],[prf_mp_janein]]="ja",tab_BSP[[#This Row],[mp_zuw]],IF(tab_BSP[[#This Row],[prf_mp_janein]]="nein",0,IF(tab_BSP[[#This Row],[prf_mp_janein]]="teilweise",-1,"")))</f>
        <v/>
      </c>
      <c r="L113" s="407"/>
    </row>
    <row r="114" spans="1:12" ht="64.2" hidden="1" customHeight="1" x14ac:dyDescent="0.3">
      <c r="A114" s="408">
        <f t="shared" si="2"/>
        <v>112</v>
      </c>
      <c r="B114" s="409"/>
      <c r="C114" s="410"/>
      <c r="D114" s="410"/>
      <c r="E114" s="410"/>
      <c r="F114" s="411"/>
      <c r="G114" s="402"/>
      <c r="H114" s="412"/>
      <c r="I114" s="413"/>
      <c r="J114" s="414"/>
      <c r="K114" s="415" t="str">
        <f>IF(tab_BSP[[#This Row],[prf_mp_janein]]="ja",tab_BSP[[#This Row],[mp_zuw]],IF(tab_BSP[[#This Row],[prf_mp_janein]]="nein",0,IF(tab_BSP[[#This Row],[prf_mp_janein]]="teilweise",-1,"")))</f>
        <v/>
      </c>
      <c r="L114" s="407"/>
    </row>
    <row r="115" spans="1:12" ht="64.2" hidden="1" customHeight="1" x14ac:dyDescent="0.3">
      <c r="A115" s="408">
        <f t="shared" si="2"/>
        <v>113</v>
      </c>
      <c r="B115" s="409"/>
      <c r="C115" s="410"/>
      <c r="D115" s="410"/>
      <c r="E115" s="410"/>
      <c r="F115" s="411"/>
      <c r="G115" s="402"/>
      <c r="H115" s="412"/>
      <c r="I115" s="413"/>
      <c r="J115" s="405"/>
      <c r="K115" s="406" t="str">
        <f>IF(tab_BSP[[#This Row],[prf_mp_janein]]="ja",tab_BSP[[#This Row],[mp_zuw]],IF(tab_BSP[[#This Row],[prf_mp_janein]]="nein",0,IF(tab_BSP[[#This Row],[prf_mp_janein]]="teilweise",-1,"")))</f>
        <v/>
      </c>
      <c r="L115" s="407"/>
    </row>
    <row r="116" spans="1:12" ht="64.2" hidden="1" customHeight="1" x14ac:dyDescent="0.3">
      <c r="A116" s="408">
        <f t="shared" si="2"/>
        <v>114</v>
      </c>
      <c r="B116" s="409"/>
      <c r="C116" s="410"/>
      <c r="D116" s="410"/>
      <c r="E116" s="410"/>
      <c r="F116" s="411"/>
      <c r="G116" s="402"/>
      <c r="H116" s="412"/>
      <c r="I116" s="413"/>
      <c r="J116" s="414"/>
      <c r="K116" s="415" t="str">
        <f>IF(tab_BSP[[#This Row],[prf_mp_janein]]="ja",tab_BSP[[#This Row],[mp_zuw]],IF(tab_BSP[[#This Row],[prf_mp_janein]]="nein",0,IF(tab_BSP[[#This Row],[prf_mp_janein]]="teilweise",-1,"")))</f>
        <v/>
      </c>
      <c r="L116" s="407"/>
    </row>
    <row r="117" spans="1:12" ht="64.2" hidden="1" customHeight="1" x14ac:dyDescent="0.3">
      <c r="A117" s="408">
        <f t="shared" si="2"/>
        <v>115</v>
      </c>
      <c r="B117" s="409"/>
      <c r="C117" s="410"/>
      <c r="D117" s="410"/>
      <c r="E117" s="410"/>
      <c r="F117" s="411"/>
      <c r="G117" s="402"/>
      <c r="H117" s="412"/>
      <c r="I117" s="413"/>
      <c r="J117" s="405"/>
      <c r="K117" s="406" t="str">
        <f>IF(tab_BSP[[#This Row],[prf_mp_janein]]="ja",tab_BSP[[#This Row],[mp_zuw]],IF(tab_BSP[[#This Row],[prf_mp_janein]]="nein",0,IF(tab_BSP[[#This Row],[prf_mp_janein]]="teilweise",-1,"")))</f>
        <v/>
      </c>
      <c r="L117" s="407"/>
    </row>
    <row r="118" spans="1:12" ht="64.2" hidden="1" customHeight="1" x14ac:dyDescent="0.3">
      <c r="A118" s="408">
        <f t="shared" si="2"/>
        <v>116</v>
      </c>
      <c r="B118" s="409"/>
      <c r="C118" s="410"/>
      <c r="D118" s="410"/>
      <c r="E118" s="410"/>
      <c r="F118" s="411"/>
      <c r="G118" s="402"/>
      <c r="H118" s="412"/>
      <c r="I118" s="413"/>
      <c r="J118" s="414"/>
      <c r="K118" s="415" t="str">
        <f>IF(tab_BSP[[#This Row],[prf_mp_janein]]="ja",tab_BSP[[#This Row],[mp_zuw]],IF(tab_BSP[[#This Row],[prf_mp_janein]]="nein",0,IF(tab_BSP[[#This Row],[prf_mp_janein]]="teilweise",-1,"")))</f>
        <v/>
      </c>
      <c r="L118" s="407"/>
    </row>
    <row r="119" spans="1:12" ht="64.2" hidden="1" customHeight="1" x14ac:dyDescent="0.3">
      <c r="A119" s="408">
        <f t="shared" si="2"/>
        <v>117</v>
      </c>
      <c r="B119" s="409"/>
      <c r="C119" s="410"/>
      <c r="D119" s="410"/>
      <c r="E119" s="410"/>
      <c r="F119" s="411"/>
      <c r="G119" s="402"/>
      <c r="H119" s="412"/>
      <c r="I119" s="413"/>
      <c r="J119" s="405"/>
      <c r="K119" s="406" t="str">
        <f>IF(tab_BSP[[#This Row],[prf_mp_janein]]="ja",tab_BSP[[#This Row],[mp_zuw]],IF(tab_BSP[[#This Row],[prf_mp_janein]]="nein",0,IF(tab_BSP[[#This Row],[prf_mp_janein]]="teilweise",-1,"")))</f>
        <v/>
      </c>
      <c r="L119" s="407"/>
    </row>
    <row r="120" spans="1:12" ht="64.2" hidden="1" customHeight="1" x14ac:dyDescent="0.3">
      <c r="A120" s="408">
        <f t="shared" si="2"/>
        <v>118</v>
      </c>
      <c r="B120" s="409"/>
      <c r="C120" s="410"/>
      <c r="D120" s="410"/>
      <c r="E120" s="410"/>
      <c r="F120" s="411"/>
      <c r="G120" s="402"/>
      <c r="H120" s="412"/>
      <c r="I120" s="413"/>
      <c r="J120" s="414"/>
      <c r="K120" s="415" t="str">
        <f>IF(tab_BSP[[#This Row],[prf_mp_janein]]="ja",tab_BSP[[#This Row],[mp_zuw]],IF(tab_BSP[[#This Row],[prf_mp_janein]]="nein",0,IF(tab_BSP[[#This Row],[prf_mp_janein]]="teilweise",-1,"")))</f>
        <v/>
      </c>
      <c r="L120" s="407"/>
    </row>
    <row r="121" spans="1:12" ht="64.2" hidden="1" customHeight="1" x14ac:dyDescent="0.3">
      <c r="A121" s="408">
        <f t="shared" si="2"/>
        <v>119</v>
      </c>
      <c r="B121" s="409"/>
      <c r="C121" s="410"/>
      <c r="D121" s="410"/>
      <c r="E121" s="410"/>
      <c r="F121" s="411"/>
      <c r="G121" s="402"/>
      <c r="H121" s="412"/>
      <c r="I121" s="413"/>
      <c r="J121" s="405"/>
      <c r="K121" s="406" t="str">
        <f>IF(tab_BSP[[#This Row],[prf_mp_janein]]="ja",tab_BSP[[#This Row],[mp_zuw]],IF(tab_BSP[[#This Row],[prf_mp_janein]]="nein",0,IF(tab_BSP[[#This Row],[prf_mp_janein]]="teilweise",-1,"")))</f>
        <v/>
      </c>
      <c r="L121" s="407"/>
    </row>
    <row r="122" spans="1:12" ht="64.2" hidden="1" customHeight="1" x14ac:dyDescent="0.3">
      <c r="A122" s="408">
        <f t="shared" si="2"/>
        <v>120</v>
      </c>
      <c r="B122" s="409"/>
      <c r="C122" s="410"/>
      <c r="D122" s="410"/>
      <c r="E122" s="410"/>
      <c r="F122" s="411"/>
      <c r="G122" s="402"/>
      <c r="H122" s="412"/>
      <c r="I122" s="413"/>
      <c r="J122" s="414"/>
      <c r="K122" s="415" t="str">
        <f>IF(tab_BSP[[#This Row],[prf_mp_janein]]="ja",tab_BSP[[#This Row],[mp_zuw]],IF(tab_BSP[[#This Row],[prf_mp_janein]]="nein",0,IF(tab_BSP[[#This Row],[prf_mp_janein]]="teilweise",-1,"")))</f>
        <v/>
      </c>
      <c r="L122" s="407"/>
    </row>
    <row r="123" spans="1:12" ht="64.2" hidden="1" customHeight="1" x14ac:dyDescent="0.3">
      <c r="A123" s="408">
        <f t="shared" si="2"/>
        <v>121</v>
      </c>
      <c r="B123" s="409"/>
      <c r="C123" s="410"/>
      <c r="D123" s="410"/>
      <c r="E123" s="410"/>
      <c r="F123" s="411"/>
      <c r="G123" s="402"/>
      <c r="H123" s="412"/>
      <c r="I123" s="413"/>
      <c r="J123" s="405"/>
      <c r="K123" s="406" t="str">
        <f>IF(tab_BSP[[#This Row],[prf_mp_janein]]="ja",tab_BSP[[#This Row],[mp_zuw]],IF(tab_BSP[[#This Row],[prf_mp_janein]]="nein",0,IF(tab_BSP[[#This Row],[prf_mp_janein]]="teilweise",-1,"")))</f>
        <v/>
      </c>
      <c r="L123" s="407"/>
    </row>
    <row r="124" spans="1:12" ht="64.2" hidden="1" customHeight="1" x14ac:dyDescent="0.3">
      <c r="A124" s="408">
        <f t="shared" si="2"/>
        <v>122</v>
      </c>
      <c r="B124" s="409"/>
      <c r="C124" s="410"/>
      <c r="D124" s="410"/>
      <c r="E124" s="410"/>
      <c r="F124" s="411"/>
      <c r="G124" s="402"/>
      <c r="H124" s="412"/>
      <c r="I124" s="413"/>
      <c r="J124" s="414"/>
      <c r="K124" s="415" t="str">
        <f>IF(tab_BSP[[#This Row],[prf_mp_janein]]="ja",tab_BSP[[#This Row],[mp_zuw]],IF(tab_BSP[[#This Row],[prf_mp_janein]]="nein",0,IF(tab_BSP[[#This Row],[prf_mp_janein]]="teilweise",-1,"")))</f>
        <v/>
      </c>
      <c r="L124" s="407"/>
    </row>
    <row r="125" spans="1:12" ht="64.2" hidden="1" customHeight="1" x14ac:dyDescent="0.3">
      <c r="A125" s="408">
        <f t="shared" si="2"/>
        <v>123</v>
      </c>
      <c r="B125" s="409"/>
      <c r="C125" s="410"/>
      <c r="D125" s="410"/>
      <c r="E125" s="410"/>
      <c r="F125" s="411"/>
      <c r="G125" s="402"/>
      <c r="H125" s="412"/>
      <c r="I125" s="413"/>
      <c r="J125" s="405"/>
      <c r="K125" s="406" t="str">
        <f>IF(tab_BSP[[#This Row],[prf_mp_janein]]="ja",tab_BSP[[#This Row],[mp_zuw]],IF(tab_BSP[[#This Row],[prf_mp_janein]]="nein",0,IF(tab_BSP[[#This Row],[prf_mp_janein]]="teilweise",-1,"")))</f>
        <v/>
      </c>
      <c r="L125" s="407"/>
    </row>
    <row r="126" spans="1:12" ht="64.2" hidden="1" customHeight="1" x14ac:dyDescent="0.3">
      <c r="A126" s="408">
        <f t="shared" si="2"/>
        <v>124</v>
      </c>
      <c r="B126" s="409"/>
      <c r="C126" s="410"/>
      <c r="D126" s="410"/>
      <c r="E126" s="410"/>
      <c r="F126" s="411"/>
      <c r="G126" s="402"/>
      <c r="H126" s="412"/>
      <c r="I126" s="413"/>
      <c r="J126" s="414"/>
      <c r="K126" s="415" t="str">
        <f>IF(tab_BSP[[#This Row],[prf_mp_janein]]="ja",tab_BSP[[#This Row],[mp_zuw]],IF(tab_BSP[[#This Row],[prf_mp_janein]]="nein",0,IF(tab_BSP[[#This Row],[prf_mp_janein]]="teilweise",-1,"")))</f>
        <v/>
      </c>
      <c r="L126" s="407"/>
    </row>
    <row r="127" spans="1:12" ht="64.2" hidden="1" customHeight="1" x14ac:dyDescent="0.3">
      <c r="A127" s="408">
        <f t="shared" si="2"/>
        <v>125</v>
      </c>
      <c r="B127" s="409"/>
      <c r="C127" s="410"/>
      <c r="D127" s="410"/>
      <c r="E127" s="410"/>
      <c r="F127" s="411"/>
      <c r="G127" s="402"/>
      <c r="H127" s="412"/>
      <c r="I127" s="413"/>
      <c r="J127" s="405"/>
      <c r="K127" s="406" t="str">
        <f>IF(tab_BSP[[#This Row],[prf_mp_janein]]="ja",tab_BSP[[#This Row],[mp_zuw]],IF(tab_BSP[[#This Row],[prf_mp_janein]]="nein",0,IF(tab_BSP[[#This Row],[prf_mp_janein]]="teilweise",-1,"")))</f>
        <v/>
      </c>
      <c r="L127" s="407"/>
    </row>
    <row r="128" spans="1:12" ht="64.2" hidden="1" customHeight="1" x14ac:dyDescent="0.3">
      <c r="A128" s="408">
        <f t="shared" si="2"/>
        <v>126</v>
      </c>
      <c r="B128" s="409"/>
      <c r="C128" s="410"/>
      <c r="D128" s="410"/>
      <c r="E128" s="410"/>
      <c r="F128" s="411"/>
      <c r="G128" s="402"/>
      <c r="H128" s="412"/>
      <c r="I128" s="413"/>
      <c r="J128" s="414"/>
      <c r="K128" s="415" t="str">
        <f>IF(tab_BSP[[#This Row],[prf_mp_janein]]="ja",tab_BSP[[#This Row],[mp_zuw]],IF(tab_BSP[[#This Row],[prf_mp_janein]]="nein",0,IF(tab_BSP[[#This Row],[prf_mp_janein]]="teilweise",-1,"")))</f>
        <v/>
      </c>
      <c r="L128" s="407"/>
    </row>
    <row r="129" spans="1:12" ht="64.2" hidden="1" customHeight="1" x14ac:dyDescent="0.3">
      <c r="A129" s="408">
        <f t="shared" si="2"/>
        <v>127</v>
      </c>
      <c r="B129" s="409"/>
      <c r="C129" s="410"/>
      <c r="D129" s="410"/>
      <c r="E129" s="410"/>
      <c r="F129" s="411"/>
      <c r="G129" s="402"/>
      <c r="H129" s="412"/>
      <c r="I129" s="413"/>
      <c r="J129" s="405"/>
      <c r="K129" s="406" t="str">
        <f>IF(tab_BSP[[#This Row],[prf_mp_janein]]="ja",tab_BSP[[#This Row],[mp_zuw]],IF(tab_BSP[[#This Row],[prf_mp_janein]]="nein",0,IF(tab_BSP[[#This Row],[prf_mp_janein]]="teilweise",-1,"")))</f>
        <v/>
      </c>
      <c r="L129" s="407"/>
    </row>
    <row r="130" spans="1:12" ht="64.2" hidden="1" customHeight="1" x14ac:dyDescent="0.3">
      <c r="A130" s="408">
        <f t="shared" si="2"/>
        <v>128</v>
      </c>
      <c r="B130" s="409"/>
      <c r="C130" s="410"/>
      <c r="D130" s="410"/>
      <c r="E130" s="410"/>
      <c r="F130" s="411"/>
      <c r="G130" s="402"/>
      <c r="H130" s="412"/>
      <c r="I130" s="413"/>
      <c r="J130" s="414"/>
      <c r="K130" s="415" t="str">
        <f>IF(tab_BSP[[#This Row],[prf_mp_janein]]="ja",tab_BSP[[#This Row],[mp_zuw]],IF(tab_BSP[[#This Row],[prf_mp_janein]]="nein",0,IF(tab_BSP[[#This Row],[prf_mp_janein]]="teilweise",-1,"")))</f>
        <v/>
      </c>
      <c r="L130" s="407"/>
    </row>
    <row r="131" spans="1:12" ht="64.2" hidden="1" customHeight="1" x14ac:dyDescent="0.3">
      <c r="A131" s="408">
        <f t="shared" si="2"/>
        <v>129</v>
      </c>
      <c r="B131" s="409"/>
      <c r="C131" s="410"/>
      <c r="D131" s="410"/>
      <c r="E131" s="410"/>
      <c r="F131" s="411"/>
      <c r="G131" s="402"/>
      <c r="H131" s="412"/>
      <c r="I131" s="413"/>
      <c r="J131" s="405"/>
      <c r="K131" s="406" t="str">
        <f>IF(tab_BSP[[#This Row],[prf_mp_janein]]="ja",tab_BSP[[#This Row],[mp_zuw]],IF(tab_BSP[[#This Row],[prf_mp_janein]]="nein",0,IF(tab_BSP[[#This Row],[prf_mp_janein]]="teilweise",-1,"")))</f>
        <v/>
      </c>
      <c r="L131" s="407"/>
    </row>
    <row r="132" spans="1:12" ht="64.2" hidden="1" customHeight="1" x14ac:dyDescent="0.3">
      <c r="A132" s="408">
        <f t="shared" si="2"/>
        <v>130</v>
      </c>
      <c r="B132" s="409"/>
      <c r="C132" s="410"/>
      <c r="D132" s="410"/>
      <c r="E132" s="410"/>
      <c r="F132" s="411"/>
      <c r="G132" s="402"/>
      <c r="H132" s="412"/>
      <c r="I132" s="413"/>
      <c r="J132" s="414"/>
      <c r="K132" s="415" t="str">
        <f>IF(tab_BSP[[#This Row],[prf_mp_janein]]="ja",tab_BSP[[#This Row],[mp_zuw]],IF(tab_BSP[[#This Row],[prf_mp_janein]]="nein",0,IF(tab_BSP[[#This Row],[prf_mp_janein]]="teilweise",-1,"")))</f>
        <v/>
      </c>
      <c r="L132" s="407"/>
    </row>
    <row r="133" spans="1:12" ht="64.2" hidden="1" customHeight="1" x14ac:dyDescent="0.3">
      <c r="A133" s="408">
        <f t="shared" si="2"/>
        <v>131</v>
      </c>
      <c r="B133" s="409"/>
      <c r="C133" s="410"/>
      <c r="D133" s="410"/>
      <c r="E133" s="410"/>
      <c r="F133" s="411"/>
      <c r="G133" s="402"/>
      <c r="H133" s="412"/>
      <c r="I133" s="413"/>
      <c r="J133" s="405"/>
      <c r="K133" s="406" t="str">
        <f>IF(tab_BSP[[#This Row],[prf_mp_janein]]="ja",tab_BSP[[#This Row],[mp_zuw]],IF(tab_BSP[[#This Row],[prf_mp_janein]]="nein",0,IF(tab_BSP[[#This Row],[prf_mp_janein]]="teilweise",-1,"")))</f>
        <v/>
      </c>
      <c r="L133" s="407"/>
    </row>
    <row r="134" spans="1:12" ht="64.2" hidden="1" customHeight="1" x14ac:dyDescent="0.3">
      <c r="A134" s="408">
        <f t="shared" si="2"/>
        <v>132</v>
      </c>
      <c r="B134" s="409"/>
      <c r="C134" s="410"/>
      <c r="D134" s="410"/>
      <c r="E134" s="410"/>
      <c r="F134" s="411"/>
      <c r="G134" s="402"/>
      <c r="H134" s="412"/>
      <c r="I134" s="413"/>
      <c r="J134" s="414"/>
      <c r="K134" s="415" t="str">
        <f>IF(tab_BSP[[#This Row],[prf_mp_janein]]="ja",tab_BSP[[#This Row],[mp_zuw]],IF(tab_BSP[[#This Row],[prf_mp_janein]]="nein",0,IF(tab_BSP[[#This Row],[prf_mp_janein]]="teilweise",-1,"")))</f>
        <v/>
      </c>
      <c r="L134" s="407"/>
    </row>
    <row r="135" spans="1:12" ht="64.2" hidden="1" customHeight="1" x14ac:dyDescent="0.3">
      <c r="A135" s="408">
        <f t="shared" si="2"/>
        <v>133</v>
      </c>
      <c r="B135" s="409"/>
      <c r="C135" s="410"/>
      <c r="D135" s="410"/>
      <c r="E135" s="410"/>
      <c r="F135" s="411"/>
      <c r="G135" s="402"/>
      <c r="H135" s="412"/>
      <c r="I135" s="413"/>
      <c r="J135" s="405"/>
      <c r="K135" s="406" t="str">
        <f>IF(tab_BSP[[#This Row],[prf_mp_janein]]="ja",tab_BSP[[#This Row],[mp_zuw]],IF(tab_BSP[[#This Row],[prf_mp_janein]]="nein",0,IF(tab_BSP[[#This Row],[prf_mp_janein]]="teilweise",-1,"")))</f>
        <v/>
      </c>
      <c r="L135" s="407"/>
    </row>
    <row r="136" spans="1:12" ht="64.2" hidden="1" customHeight="1" x14ac:dyDescent="0.3">
      <c r="A136" s="408">
        <f t="shared" si="2"/>
        <v>134</v>
      </c>
      <c r="B136" s="409"/>
      <c r="C136" s="410"/>
      <c r="D136" s="410"/>
      <c r="E136" s="410"/>
      <c r="F136" s="411"/>
      <c r="G136" s="402"/>
      <c r="H136" s="412"/>
      <c r="I136" s="413"/>
      <c r="J136" s="414"/>
      <c r="K136" s="415" t="str">
        <f>IF(tab_BSP[[#This Row],[prf_mp_janein]]="ja",tab_BSP[[#This Row],[mp_zuw]],IF(tab_BSP[[#This Row],[prf_mp_janein]]="nein",0,IF(tab_BSP[[#This Row],[prf_mp_janein]]="teilweise",-1,"")))</f>
        <v/>
      </c>
      <c r="L136" s="407"/>
    </row>
    <row r="137" spans="1:12" ht="64.2" hidden="1" customHeight="1" x14ac:dyDescent="0.3">
      <c r="A137" s="408">
        <f t="shared" si="2"/>
        <v>135</v>
      </c>
      <c r="B137" s="409"/>
      <c r="C137" s="410"/>
      <c r="D137" s="410"/>
      <c r="E137" s="410"/>
      <c r="F137" s="411"/>
      <c r="G137" s="402"/>
      <c r="H137" s="412"/>
      <c r="I137" s="413"/>
      <c r="J137" s="405"/>
      <c r="K137" s="406" t="str">
        <f>IF(tab_BSP[[#This Row],[prf_mp_janein]]="ja",tab_BSP[[#This Row],[mp_zuw]],IF(tab_BSP[[#This Row],[prf_mp_janein]]="nein",0,IF(tab_BSP[[#This Row],[prf_mp_janein]]="teilweise",-1,"")))</f>
        <v/>
      </c>
      <c r="L137" s="407"/>
    </row>
    <row r="138" spans="1:12" ht="64.2" hidden="1" customHeight="1" x14ac:dyDescent="0.3">
      <c r="A138" s="408">
        <f t="shared" si="2"/>
        <v>136</v>
      </c>
      <c r="B138" s="409"/>
      <c r="C138" s="410"/>
      <c r="D138" s="410"/>
      <c r="E138" s="410"/>
      <c r="F138" s="411"/>
      <c r="G138" s="402"/>
      <c r="H138" s="412"/>
      <c r="I138" s="413"/>
      <c r="J138" s="414"/>
      <c r="K138" s="415" t="str">
        <f>IF(tab_BSP[[#This Row],[prf_mp_janein]]="ja",tab_BSP[[#This Row],[mp_zuw]],IF(tab_BSP[[#This Row],[prf_mp_janein]]="nein",0,IF(tab_BSP[[#This Row],[prf_mp_janein]]="teilweise",-1,"")))</f>
        <v/>
      </c>
      <c r="L138" s="407"/>
    </row>
    <row r="139" spans="1:12" ht="64.2" hidden="1" customHeight="1" x14ac:dyDescent="0.3">
      <c r="A139" s="408">
        <f t="shared" si="2"/>
        <v>137</v>
      </c>
      <c r="B139" s="409"/>
      <c r="C139" s="410"/>
      <c r="D139" s="410"/>
      <c r="E139" s="410"/>
      <c r="F139" s="411"/>
      <c r="G139" s="402"/>
      <c r="H139" s="412"/>
      <c r="I139" s="413"/>
      <c r="J139" s="405"/>
      <c r="K139" s="406" t="str">
        <f>IF(tab_BSP[[#This Row],[prf_mp_janein]]="ja",tab_BSP[[#This Row],[mp_zuw]],IF(tab_BSP[[#This Row],[prf_mp_janein]]="nein",0,IF(tab_BSP[[#This Row],[prf_mp_janein]]="teilweise",-1,"")))</f>
        <v/>
      </c>
      <c r="L139" s="407"/>
    </row>
    <row r="140" spans="1:12" ht="64.2" hidden="1" customHeight="1" x14ac:dyDescent="0.3">
      <c r="A140" s="408">
        <f t="shared" ref="A140:A203" si="3">ROW()-2</f>
        <v>138</v>
      </c>
      <c r="B140" s="409"/>
      <c r="C140" s="410"/>
      <c r="D140" s="410"/>
      <c r="E140" s="410"/>
      <c r="F140" s="411"/>
      <c r="G140" s="402"/>
      <c r="H140" s="412"/>
      <c r="I140" s="413"/>
      <c r="J140" s="414"/>
      <c r="K140" s="415" t="str">
        <f>IF(tab_BSP[[#This Row],[prf_mp_janein]]="ja",tab_BSP[[#This Row],[mp_zuw]],IF(tab_BSP[[#This Row],[prf_mp_janein]]="nein",0,IF(tab_BSP[[#This Row],[prf_mp_janein]]="teilweise",-1,"")))</f>
        <v/>
      </c>
      <c r="L140" s="407"/>
    </row>
    <row r="141" spans="1:12" ht="64.2" hidden="1" customHeight="1" x14ac:dyDescent="0.3">
      <c r="A141" s="408">
        <f t="shared" si="3"/>
        <v>139</v>
      </c>
      <c r="B141" s="409"/>
      <c r="C141" s="410"/>
      <c r="D141" s="410"/>
      <c r="E141" s="410"/>
      <c r="F141" s="411"/>
      <c r="G141" s="402"/>
      <c r="H141" s="412"/>
      <c r="I141" s="413"/>
      <c r="J141" s="405"/>
      <c r="K141" s="406" t="str">
        <f>IF(tab_BSP[[#This Row],[prf_mp_janein]]="ja",tab_BSP[[#This Row],[mp_zuw]],IF(tab_BSP[[#This Row],[prf_mp_janein]]="nein",0,IF(tab_BSP[[#This Row],[prf_mp_janein]]="teilweise",-1,"")))</f>
        <v/>
      </c>
      <c r="L141" s="407"/>
    </row>
    <row r="142" spans="1:12" ht="64.2" hidden="1" customHeight="1" x14ac:dyDescent="0.3">
      <c r="A142" s="408">
        <f t="shared" si="3"/>
        <v>140</v>
      </c>
      <c r="B142" s="409"/>
      <c r="C142" s="410"/>
      <c r="D142" s="410"/>
      <c r="E142" s="410"/>
      <c r="F142" s="411"/>
      <c r="G142" s="402"/>
      <c r="H142" s="412"/>
      <c r="I142" s="413"/>
      <c r="J142" s="414"/>
      <c r="K142" s="415" t="str">
        <f>IF(tab_BSP[[#This Row],[prf_mp_janein]]="ja",tab_BSP[[#This Row],[mp_zuw]],IF(tab_BSP[[#This Row],[prf_mp_janein]]="nein",0,IF(tab_BSP[[#This Row],[prf_mp_janein]]="teilweise",-1,"")))</f>
        <v/>
      </c>
      <c r="L142" s="407"/>
    </row>
    <row r="143" spans="1:12" ht="64.2" hidden="1" customHeight="1" x14ac:dyDescent="0.3">
      <c r="A143" s="408">
        <f t="shared" si="3"/>
        <v>141</v>
      </c>
      <c r="B143" s="409"/>
      <c r="C143" s="410"/>
      <c r="D143" s="410"/>
      <c r="E143" s="410"/>
      <c r="F143" s="411"/>
      <c r="G143" s="402"/>
      <c r="H143" s="412"/>
      <c r="I143" s="413"/>
      <c r="J143" s="405"/>
      <c r="K143" s="406" t="str">
        <f>IF(tab_BSP[[#This Row],[prf_mp_janein]]="ja",tab_BSP[[#This Row],[mp_zuw]],IF(tab_BSP[[#This Row],[prf_mp_janein]]="nein",0,IF(tab_BSP[[#This Row],[prf_mp_janein]]="teilweise",-1,"")))</f>
        <v/>
      </c>
      <c r="L143" s="407"/>
    </row>
    <row r="144" spans="1:12" ht="64.2" hidden="1" customHeight="1" x14ac:dyDescent="0.3">
      <c r="A144" s="408">
        <f t="shared" si="3"/>
        <v>142</v>
      </c>
      <c r="B144" s="409"/>
      <c r="C144" s="410"/>
      <c r="D144" s="410"/>
      <c r="E144" s="410"/>
      <c r="F144" s="411"/>
      <c r="G144" s="402"/>
      <c r="H144" s="412"/>
      <c r="I144" s="413"/>
      <c r="J144" s="414"/>
      <c r="K144" s="415" t="str">
        <f>IF(tab_BSP[[#This Row],[prf_mp_janein]]="ja",tab_BSP[[#This Row],[mp_zuw]],IF(tab_BSP[[#This Row],[prf_mp_janein]]="nein",0,IF(tab_BSP[[#This Row],[prf_mp_janein]]="teilweise",-1,"")))</f>
        <v/>
      </c>
      <c r="L144" s="407"/>
    </row>
    <row r="145" spans="1:12" ht="64.2" hidden="1" customHeight="1" x14ac:dyDescent="0.3">
      <c r="A145" s="408">
        <f t="shared" si="3"/>
        <v>143</v>
      </c>
      <c r="B145" s="409"/>
      <c r="C145" s="410"/>
      <c r="D145" s="410"/>
      <c r="E145" s="410"/>
      <c r="F145" s="411"/>
      <c r="G145" s="402"/>
      <c r="H145" s="412"/>
      <c r="I145" s="413"/>
      <c r="J145" s="405"/>
      <c r="K145" s="406" t="str">
        <f>IF(tab_BSP[[#This Row],[prf_mp_janein]]="ja",tab_BSP[[#This Row],[mp_zuw]],IF(tab_BSP[[#This Row],[prf_mp_janein]]="nein",0,IF(tab_BSP[[#This Row],[prf_mp_janein]]="teilweise",-1,"")))</f>
        <v/>
      </c>
      <c r="L145" s="407"/>
    </row>
    <row r="146" spans="1:12" ht="64.2" hidden="1" customHeight="1" x14ac:dyDescent="0.3">
      <c r="A146" s="408">
        <f t="shared" si="3"/>
        <v>144</v>
      </c>
      <c r="B146" s="409"/>
      <c r="C146" s="410"/>
      <c r="D146" s="410"/>
      <c r="E146" s="410"/>
      <c r="F146" s="411"/>
      <c r="G146" s="402"/>
      <c r="H146" s="412"/>
      <c r="I146" s="413"/>
      <c r="J146" s="414"/>
      <c r="K146" s="415" t="str">
        <f>IF(tab_BSP[[#This Row],[prf_mp_janein]]="ja",tab_BSP[[#This Row],[mp_zuw]],IF(tab_BSP[[#This Row],[prf_mp_janein]]="nein",0,IF(tab_BSP[[#This Row],[prf_mp_janein]]="teilweise",-1,"")))</f>
        <v/>
      </c>
      <c r="L146" s="407"/>
    </row>
    <row r="147" spans="1:12" ht="64.2" hidden="1" customHeight="1" x14ac:dyDescent="0.3">
      <c r="A147" s="408">
        <f t="shared" si="3"/>
        <v>145</v>
      </c>
      <c r="B147" s="409"/>
      <c r="C147" s="410"/>
      <c r="D147" s="410"/>
      <c r="E147" s="410"/>
      <c r="F147" s="411"/>
      <c r="G147" s="402"/>
      <c r="H147" s="412"/>
      <c r="I147" s="413"/>
      <c r="J147" s="405"/>
      <c r="K147" s="406" t="str">
        <f>IF(tab_BSP[[#This Row],[prf_mp_janein]]="ja",tab_BSP[[#This Row],[mp_zuw]],IF(tab_BSP[[#This Row],[prf_mp_janein]]="nein",0,IF(tab_BSP[[#This Row],[prf_mp_janein]]="teilweise",-1,"")))</f>
        <v/>
      </c>
      <c r="L147" s="407"/>
    </row>
    <row r="148" spans="1:12" ht="64.2" hidden="1" customHeight="1" x14ac:dyDescent="0.3">
      <c r="A148" s="408">
        <f t="shared" si="3"/>
        <v>146</v>
      </c>
      <c r="B148" s="409"/>
      <c r="C148" s="410"/>
      <c r="D148" s="410"/>
      <c r="E148" s="410"/>
      <c r="F148" s="411"/>
      <c r="G148" s="402"/>
      <c r="H148" s="412"/>
      <c r="I148" s="413"/>
      <c r="J148" s="414"/>
      <c r="K148" s="415" t="str">
        <f>IF(tab_BSP[[#This Row],[prf_mp_janein]]="ja",tab_BSP[[#This Row],[mp_zuw]],IF(tab_BSP[[#This Row],[prf_mp_janein]]="nein",0,IF(tab_BSP[[#This Row],[prf_mp_janein]]="teilweise",-1,"")))</f>
        <v/>
      </c>
      <c r="L148" s="407"/>
    </row>
    <row r="149" spans="1:12" ht="64.2" hidden="1" customHeight="1" x14ac:dyDescent="0.3">
      <c r="A149" s="408">
        <f t="shared" si="3"/>
        <v>147</v>
      </c>
      <c r="B149" s="409"/>
      <c r="C149" s="410"/>
      <c r="D149" s="410"/>
      <c r="E149" s="410"/>
      <c r="F149" s="411"/>
      <c r="G149" s="402"/>
      <c r="H149" s="412"/>
      <c r="I149" s="413"/>
      <c r="J149" s="405"/>
      <c r="K149" s="406" t="str">
        <f>IF(tab_BSP[[#This Row],[prf_mp_janein]]="ja",tab_BSP[[#This Row],[mp_zuw]],IF(tab_BSP[[#This Row],[prf_mp_janein]]="nein",0,IF(tab_BSP[[#This Row],[prf_mp_janein]]="teilweise",-1,"")))</f>
        <v/>
      </c>
      <c r="L149" s="407"/>
    </row>
    <row r="150" spans="1:12" ht="64.2" hidden="1" customHeight="1" x14ac:dyDescent="0.3">
      <c r="A150" s="408">
        <f t="shared" si="3"/>
        <v>148</v>
      </c>
      <c r="B150" s="409"/>
      <c r="C150" s="410"/>
      <c r="D150" s="410"/>
      <c r="E150" s="410"/>
      <c r="F150" s="411"/>
      <c r="G150" s="402"/>
      <c r="H150" s="412"/>
      <c r="I150" s="413"/>
      <c r="J150" s="414"/>
      <c r="K150" s="415" t="str">
        <f>IF(tab_BSP[[#This Row],[prf_mp_janein]]="ja",tab_BSP[[#This Row],[mp_zuw]],IF(tab_BSP[[#This Row],[prf_mp_janein]]="nein",0,IF(tab_BSP[[#This Row],[prf_mp_janein]]="teilweise",-1,"")))</f>
        <v/>
      </c>
      <c r="L150" s="407"/>
    </row>
    <row r="151" spans="1:12" ht="64.2" hidden="1" customHeight="1" x14ac:dyDescent="0.3">
      <c r="A151" s="408">
        <f t="shared" si="3"/>
        <v>149</v>
      </c>
      <c r="B151" s="409"/>
      <c r="C151" s="410"/>
      <c r="D151" s="410"/>
      <c r="E151" s="410"/>
      <c r="F151" s="411"/>
      <c r="G151" s="402"/>
      <c r="H151" s="412"/>
      <c r="I151" s="413"/>
      <c r="J151" s="405"/>
      <c r="K151" s="406" t="str">
        <f>IF(tab_BSP[[#This Row],[prf_mp_janein]]="ja",tab_BSP[[#This Row],[mp_zuw]],IF(tab_BSP[[#This Row],[prf_mp_janein]]="nein",0,IF(tab_BSP[[#This Row],[prf_mp_janein]]="teilweise",-1,"")))</f>
        <v/>
      </c>
      <c r="L151" s="407"/>
    </row>
    <row r="152" spans="1:12" ht="64.2" hidden="1" customHeight="1" x14ac:dyDescent="0.3">
      <c r="A152" s="408">
        <f t="shared" si="3"/>
        <v>150</v>
      </c>
      <c r="B152" s="409"/>
      <c r="C152" s="410"/>
      <c r="D152" s="410"/>
      <c r="E152" s="410"/>
      <c r="F152" s="411"/>
      <c r="G152" s="402"/>
      <c r="H152" s="412"/>
      <c r="I152" s="413"/>
      <c r="J152" s="414"/>
      <c r="K152" s="415" t="str">
        <f>IF(tab_BSP[[#This Row],[prf_mp_janein]]="ja",tab_BSP[[#This Row],[mp_zuw]],IF(tab_BSP[[#This Row],[prf_mp_janein]]="nein",0,IF(tab_BSP[[#This Row],[prf_mp_janein]]="teilweise",-1,"")))</f>
        <v/>
      </c>
      <c r="L152" s="407"/>
    </row>
    <row r="153" spans="1:12" ht="64.2" hidden="1" customHeight="1" x14ac:dyDescent="0.3">
      <c r="A153" s="408">
        <f t="shared" si="3"/>
        <v>151</v>
      </c>
      <c r="B153" s="409"/>
      <c r="C153" s="410"/>
      <c r="D153" s="410"/>
      <c r="E153" s="410"/>
      <c r="F153" s="411"/>
      <c r="G153" s="402"/>
      <c r="H153" s="412"/>
      <c r="I153" s="413"/>
      <c r="J153" s="405"/>
      <c r="K153" s="406" t="str">
        <f>IF(tab_BSP[[#This Row],[prf_mp_janein]]="ja",tab_BSP[[#This Row],[mp_zuw]],IF(tab_BSP[[#This Row],[prf_mp_janein]]="nein",0,IF(tab_BSP[[#This Row],[prf_mp_janein]]="teilweise",-1,"")))</f>
        <v/>
      </c>
      <c r="L153" s="407"/>
    </row>
    <row r="154" spans="1:12" ht="64.2" hidden="1" customHeight="1" x14ac:dyDescent="0.3">
      <c r="A154" s="408">
        <f t="shared" si="3"/>
        <v>152</v>
      </c>
      <c r="B154" s="409"/>
      <c r="C154" s="410"/>
      <c r="D154" s="410"/>
      <c r="E154" s="410"/>
      <c r="F154" s="411"/>
      <c r="G154" s="402"/>
      <c r="H154" s="412"/>
      <c r="I154" s="413"/>
      <c r="J154" s="414"/>
      <c r="K154" s="415" t="str">
        <f>IF(tab_BSP[[#This Row],[prf_mp_janein]]="ja",tab_BSP[[#This Row],[mp_zuw]],IF(tab_BSP[[#This Row],[prf_mp_janein]]="nein",0,IF(tab_BSP[[#This Row],[prf_mp_janein]]="teilweise",-1,"")))</f>
        <v/>
      </c>
      <c r="L154" s="407"/>
    </row>
    <row r="155" spans="1:12" ht="64.2" hidden="1" customHeight="1" x14ac:dyDescent="0.3">
      <c r="A155" s="408">
        <f t="shared" si="3"/>
        <v>153</v>
      </c>
      <c r="B155" s="409"/>
      <c r="C155" s="410"/>
      <c r="D155" s="410"/>
      <c r="E155" s="410"/>
      <c r="F155" s="411"/>
      <c r="G155" s="402"/>
      <c r="H155" s="412"/>
      <c r="I155" s="413"/>
      <c r="J155" s="405"/>
      <c r="K155" s="406" t="str">
        <f>IF(tab_BSP[[#This Row],[prf_mp_janein]]="ja",tab_BSP[[#This Row],[mp_zuw]],IF(tab_BSP[[#This Row],[prf_mp_janein]]="nein",0,IF(tab_BSP[[#This Row],[prf_mp_janein]]="teilweise",-1,"")))</f>
        <v/>
      </c>
      <c r="L155" s="407"/>
    </row>
    <row r="156" spans="1:12" ht="64.2" hidden="1" customHeight="1" x14ac:dyDescent="0.3">
      <c r="A156" s="408">
        <f t="shared" si="3"/>
        <v>154</v>
      </c>
      <c r="B156" s="409"/>
      <c r="C156" s="410"/>
      <c r="D156" s="410"/>
      <c r="E156" s="410"/>
      <c r="F156" s="411"/>
      <c r="G156" s="402"/>
      <c r="H156" s="412"/>
      <c r="I156" s="413"/>
      <c r="J156" s="414"/>
      <c r="K156" s="415" t="str">
        <f>IF(tab_BSP[[#This Row],[prf_mp_janein]]="ja",tab_BSP[[#This Row],[mp_zuw]],IF(tab_BSP[[#This Row],[prf_mp_janein]]="nein",0,IF(tab_BSP[[#This Row],[prf_mp_janein]]="teilweise",-1,"")))</f>
        <v/>
      </c>
      <c r="L156" s="407"/>
    </row>
    <row r="157" spans="1:12" ht="64.2" hidden="1" customHeight="1" x14ac:dyDescent="0.3">
      <c r="A157" s="408">
        <f t="shared" si="3"/>
        <v>155</v>
      </c>
      <c r="B157" s="409"/>
      <c r="C157" s="410"/>
      <c r="D157" s="410"/>
      <c r="E157" s="410"/>
      <c r="F157" s="411"/>
      <c r="G157" s="402"/>
      <c r="H157" s="412"/>
      <c r="I157" s="413"/>
      <c r="J157" s="405"/>
      <c r="K157" s="406" t="str">
        <f>IF(tab_BSP[[#This Row],[prf_mp_janein]]="ja",tab_BSP[[#This Row],[mp_zuw]],IF(tab_BSP[[#This Row],[prf_mp_janein]]="nein",0,IF(tab_BSP[[#This Row],[prf_mp_janein]]="teilweise",-1,"")))</f>
        <v/>
      </c>
      <c r="L157" s="407"/>
    </row>
    <row r="158" spans="1:12" ht="64.2" hidden="1" customHeight="1" x14ac:dyDescent="0.3">
      <c r="A158" s="408">
        <f t="shared" si="3"/>
        <v>156</v>
      </c>
      <c r="B158" s="409"/>
      <c r="C158" s="410"/>
      <c r="D158" s="410"/>
      <c r="E158" s="410"/>
      <c r="F158" s="411"/>
      <c r="G158" s="402"/>
      <c r="H158" s="412"/>
      <c r="I158" s="413"/>
      <c r="J158" s="414"/>
      <c r="K158" s="415" t="str">
        <f>IF(tab_BSP[[#This Row],[prf_mp_janein]]="ja",tab_BSP[[#This Row],[mp_zuw]],IF(tab_BSP[[#This Row],[prf_mp_janein]]="nein",0,IF(tab_BSP[[#This Row],[prf_mp_janein]]="teilweise",-1,"")))</f>
        <v/>
      </c>
      <c r="L158" s="407"/>
    </row>
    <row r="159" spans="1:12" ht="64.2" hidden="1" customHeight="1" x14ac:dyDescent="0.3">
      <c r="A159" s="408">
        <f t="shared" si="3"/>
        <v>157</v>
      </c>
      <c r="B159" s="409"/>
      <c r="C159" s="410"/>
      <c r="D159" s="410"/>
      <c r="E159" s="410"/>
      <c r="F159" s="411"/>
      <c r="G159" s="402"/>
      <c r="H159" s="412"/>
      <c r="I159" s="413"/>
      <c r="J159" s="405"/>
      <c r="K159" s="406" t="str">
        <f>IF(tab_BSP[[#This Row],[prf_mp_janein]]="ja",tab_BSP[[#This Row],[mp_zuw]],IF(tab_BSP[[#This Row],[prf_mp_janein]]="nein",0,IF(tab_BSP[[#This Row],[prf_mp_janein]]="teilweise",-1,"")))</f>
        <v/>
      </c>
      <c r="L159" s="407"/>
    </row>
    <row r="160" spans="1:12" ht="64.2" hidden="1" customHeight="1" x14ac:dyDescent="0.3">
      <c r="A160" s="408">
        <f t="shared" si="3"/>
        <v>158</v>
      </c>
      <c r="B160" s="409"/>
      <c r="C160" s="410"/>
      <c r="D160" s="410"/>
      <c r="E160" s="410"/>
      <c r="F160" s="411"/>
      <c r="G160" s="402"/>
      <c r="H160" s="412"/>
      <c r="I160" s="413"/>
      <c r="J160" s="414"/>
      <c r="K160" s="415" t="str">
        <f>IF(tab_BSP[[#This Row],[prf_mp_janein]]="ja",tab_BSP[[#This Row],[mp_zuw]],IF(tab_BSP[[#This Row],[prf_mp_janein]]="nein",0,IF(tab_BSP[[#This Row],[prf_mp_janein]]="teilweise",-1,"")))</f>
        <v/>
      </c>
      <c r="L160" s="407"/>
    </row>
    <row r="161" spans="1:12" ht="64.2" hidden="1" customHeight="1" x14ac:dyDescent="0.3">
      <c r="A161" s="408">
        <f t="shared" si="3"/>
        <v>159</v>
      </c>
      <c r="B161" s="409"/>
      <c r="C161" s="410"/>
      <c r="D161" s="410"/>
      <c r="E161" s="410"/>
      <c r="F161" s="411"/>
      <c r="G161" s="402"/>
      <c r="H161" s="412"/>
      <c r="I161" s="413"/>
      <c r="J161" s="405"/>
      <c r="K161" s="406" t="str">
        <f>IF(tab_BSP[[#This Row],[prf_mp_janein]]="ja",tab_BSP[[#This Row],[mp_zuw]],IF(tab_BSP[[#This Row],[prf_mp_janein]]="nein",0,IF(tab_BSP[[#This Row],[prf_mp_janein]]="teilweise",-1,"")))</f>
        <v/>
      </c>
      <c r="L161" s="407"/>
    </row>
    <row r="162" spans="1:12" ht="64.2" hidden="1" customHeight="1" x14ac:dyDescent="0.3">
      <c r="A162" s="408">
        <f t="shared" si="3"/>
        <v>160</v>
      </c>
      <c r="B162" s="409"/>
      <c r="C162" s="410"/>
      <c r="D162" s="410"/>
      <c r="E162" s="410"/>
      <c r="F162" s="411"/>
      <c r="G162" s="402"/>
      <c r="H162" s="412"/>
      <c r="I162" s="413"/>
      <c r="J162" s="414"/>
      <c r="K162" s="415" t="str">
        <f>IF(tab_BSP[[#This Row],[prf_mp_janein]]="ja",tab_BSP[[#This Row],[mp_zuw]],IF(tab_BSP[[#This Row],[prf_mp_janein]]="nein",0,IF(tab_BSP[[#This Row],[prf_mp_janein]]="teilweise",-1,"")))</f>
        <v/>
      </c>
      <c r="L162" s="407"/>
    </row>
    <row r="163" spans="1:12" ht="64.2" hidden="1" customHeight="1" x14ac:dyDescent="0.3">
      <c r="A163" s="408">
        <f t="shared" si="3"/>
        <v>161</v>
      </c>
      <c r="B163" s="409"/>
      <c r="C163" s="410"/>
      <c r="D163" s="410"/>
      <c r="E163" s="410"/>
      <c r="F163" s="411"/>
      <c r="G163" s="402"/>
      <c r="H163" s="412"/>
      <c r="I163" s="413"/>
      <c r="J163" s="405"/>
      <c r="K163" s="406" t="str">
        <f>IF(tab_BSP[[#This Row],[prf_mp_janein]]="ja",tab_BSP[[#This Row],[mp_zuw]],IF(tab_BSP[[#This Row],[prf_mp_janein]]="nein",0,IF(tab_BSP[[#This Row],[prf_mp_janein]]="teilweise",-1,"")))</f>
        <v/>
      </c>
      <c r="L163" s="407"/>
    </row>
    <row r="164" spans="1:12" ht="64.2" hidden="1" customHeight="1" x14ac:dyDescent="0.3">
      <c r="A164" s="408">
        <f t="shared" si="3"/>
        <v>162</v>
      </c>
      <c r="B164" s="409"/>
      <c r="C164" s="410"/>
      <c r="D164" s="410"/>
      <c r="E164" s="410"/>
      <c r="F164" s="411"/>
      <c r="G164" s="402"/>
      <c r="H164" s="412"/>
      <c r="I164" s="413"/>
      <c r="J164" s="414"/>
      <c r="K164" s="415" t="str">
        <f>IF(tab_BSP[[#This Row],[prf_mp_janein]]="ja",tab_BSP[[#This Row],[mp_zuw]],IF(tab_BSP[[#This Row],[prf_mp_janein]]="nein",0,IF(tab_BSP[[#This Row],[prf_mp_janein]]="teilweise",-1,"")))</f>
        <v/>
      </c>
      <c r="L164" s="407"/>
    </row>
    <row r="165" spans="1:12" ht="64.2" hidden="1" customHeight="1" x14ac:dyDescent="0.3">
      <c r="A165" s="408">
        <f t="shared" si="3"/>
        <v>163</v>
      </c>
      <c r="B165" s="409"/>
      <c r="C165" s="410"/>
      <c r="D165" s="410"/>
      <c r="E165" s="410"/>
      <c r="F165" s="411"/>
      <c r="G165" s="402"/>
      <c r="H165" s="412"/>
      <c r="I165" s="413"/>
      <c r="J165" s="405"/>
      <c r="K165" s="406" t="str">
        <f>IF(tab_BSP[[#This Row],[prf_mp_janein]]="ja",tab_BSP[[#This Row],[mp_zuw]],IF(tab_BSP[[#This Row],[prf_mp_janein]]="nein",0,IF(tab_BSP[[#This Row],[prf_mp_janein]]="teilweise",-1,"")))</f>
        <v/>
      </c>
      <c r="L165" s="407"/>
    </row>
    <row r="166" spans="1:12" ht="64.2" hidden="1" customHeight="1" x14ac:dyDescent="0.3">
      <c r="A166" s="408">
        <f t="shared" si="3"/>
        <v>164</v>
      </c>
      <c r="B166" s="409"/>
      <c r="C166" s="410"/>
      <c r="D166" s="410"/>
      <c r="E166" s="410"/>
      <c r="F166" s="411"/>
      <c r="G166" s="402"/>
      <c r="H166" s="412"/>
      <c r="I166" s="413"/>
      <c r="J166" s="414"/>
      <c r="K166" s="415" t="str">
        <f>IF(tab_BSP[[#This Row],[prf_mp_janein]]="ja",tab_BSP[[#This Row],[mp_zuw]],IF(tab_BSP[[#This Row],[prf_mp_janein]]="nein",0,IF(tab_BSP[[#This Row],[prf_mp_janein]]="teilweise",-1,"")))</f>
        <v/>
      </c>
      <c r="L166" s="407"/>
    </row>
    <row r="167" spans="1:12" ht="64.2" hidden="1" customHeight="1" x14ac:dyDescent="0.3">
      <c r="A167" s="408">
        <f t="shared" si="3"/>
        <v>165</v>
      </c>
      <c r="B167" s="409"/>
      <c r="C167" s="410"/>
      <c r="D167" s="410"/>
      <c r="E167" s="410"/>
      <c r="F167" s="411"/>
      <c r="G167" s="402"/>
      <c r="H167" s="412"/>
      <c r="I167" s="413"/>
      <c r="J167" s="405"/>
      <c r="K167" s="406" t="str">
        <f>IF(tab_BSP[[#This Row],[prf_mp_janein]]="ja",tab_BSP[[#This Row],[mp_zuw]],IF(tab_BSP[[#This Row],[prf_mp_janein]]="nein",0,IF(tab_BSP[[#This Row],[prf_mp_janein]]="teilweise",-1,"")))</f>
        <v/>
      </c>
      <c r="L167" s="407"/>
    </row>
    <row r="168" spans="1:12" ht="64.2" hidden="1" customHeight="1" x14ac:dyDescent="0.3">
      <c r="A168" s="408">
        <f t="shared" si="3"/>
        <v>166</v>
      </c>
      <c r="B168" s="409"/>
      <c r="C168" s="410"/>
      <c r="D168" s="410"/>
      <c r="E168" s="410"/>
      <c r="F168" s="411"/>
      <c r="G168" s="402"/>
      <c r="H168" s="412"/>
      <c r="I168" s="413"/>
      <c r="J168" s="414"/>
      <c r="K168" s="415" t="str">
        <f>IF(tab_BSP[[#This Row],[prf_mp_janein]]="ja",tab_BSP[[#This Row],[mp_zuw]],IF(tab_BSP[[#This Row],[prf_mp_janein]]="nein",0,IF(tab_BSP[[#This Row],[prf_mp_janein]]="teilweise",-1,"")))</f>
        <v/>
      </c>
      <c r="L168" s="407"/>
    </row>
    <row r="169" spans="1:12" ht="64.2" hidden="1" customHeight="1" x14ac:dyDescent="0.3">
      <c r="A169" s="408">
        <f t="shared" si="3"/>
        <v>167</v>
      </c>
      <c r="B169" s="409"/>
      <c r="C169" s="410"/>
      <c r="D169" s="410"/>
      <c r="E169" s="410"/>
      <c r="F169" s="411"/>
      <c r="G169" s="402"/>
      <c r="H169" s="412"/>
      <c r="I169" s="413"/>
      <c r="J169" s="405"/>
      <c r="K169" s="406" t="str">
        <f>IF(tab_BSP[[#This Row],[prf_mp_janein]]="ja",tab_BSP[[#This Row],[mp_zuw]],IF(tab_BSP[[#This Row],[prf_mp_janein]]="nein",0,IF(tab_BSP[[#This Row],[prf_mp_janein]]="teilweise",-1,"")))</f>
        <v/>
      </c>
      <c r="L169" s="407"/>
    </row>
    <row r="170" spans="1:12" ht="64.2" hidden="1" customHeight="1" x14ac:dyDescent="0.3">
      <c r="A170" s="408">
        <f t="shared" si="3"/>
        <v>168</v>
      </c>
      <c r="B170" s="409"/>
      <c r="C170" s="410"/>
      <c r="D170" s="410"/>
      <c r="E170" s="410"/>
      <c r="F170" s="411"/>
      <c r="G170" s="402"/>
      <c r="H170" s="412"/>
      <c r="I170" s="413"/>
      <c r="J170" s="414"/>
      <c r="K170" s="415" t="str">
        <f>IF(tab_BSP[[#This Row],[prf_mp_janein]]="ja",tab_BSP[[#This Row],[mp_zuw]],IF(tab_BSP[[#This Row],[prf_mp_janein]]="nein",0,IF(tab_BSP[[#This Row],[prf_mp_janein]]="teilweise",-1,"")))</f>
        <v/>
      </c>
      <c r="L170" s="407"/>
    </row>
    <row r="171" spans="1:12" ht="64.2" hidden="1" customHeight="1" x14ac:dyDescent="0.3">
      <c r="A171" s="408">
        <f t="shared" si="3"/>
        <v>169</v>
      </c>
      <c r="B171" s="409"/>
      <c r="C171" s="410"/>
      <c r="D171" s="410"/>
      <c r="E171" s="410"/>
      <c r="F171" s="411"/>
      <c r="G171" s="402"/>
      <c r="H171" s="412"/>
      <c r="I171" s="413"/>
      <c r="J171" s="405"/>
      <c r="K171" s="406" t="str">
        <f>IF(tab_BSP[[#This Row],[prf_mp_janein]]="ja",tab_BSP[[#This Row],[mp_zuw]],IF(tab_BSP[[#This Row],[prf_mp_janein]]="nein",0,IF(tab_BSP[[#This Row],[prf_mp_janein]]="teilweise",-1,"")))</f>
        <v/>
      </c>
      <c r="L171" s="407"/>
    </row>
    <row r="172" spans="1:12" ht="64.2" hidden="1" customHeight="1" x14ac:dyDescent="0.3">
      <c r="A172" s="408">
        <f t="shared" si="3"/>
        <v>170</v>
      </c>
      <c r="B172" s="409"/>
      <c r="C172" s="410"/>
      <c r="D172" s="410"/>
      <c r="E172" s="410"/>
      <c r="F172" s="411"/>
      <c r="G172" s="402"/>
      <c r="H172" s="412"/>
      <c r="I172" s="413"/>
      <c r="J172" s="414"/>
      <c r="K172" s="415" t="str">
        <f>IF(tab_BSP[[#This Row],[prf_mp_janein]]="ja",tab_BSP[[#This Row],[mp_zuw]],IF(tab_BSP[[#This Row],[prf_mp_janein]]="nein",0,IF(tab_BSP[[#This Row],[prf_mp_janein]]="teilweise",-1,"")))</f>
        <v/>
      </c>
      <c r="L172" s="407"/>
    </row>
    <row r="173" spans="1:12" ht="64.2" hidden="1" customHeight="1" x14ac:dyDescent="0.3">
      <c r="A173" s="408">
        <f t="shared" si="3"/>
        <v>171</v>
      </c>
      <c r="B173" s="409"/>
      <c r="C173" s="410"/>
      <c r="D173" s="410"/>
      <c r="E173" s="410"/>
      <c r="F173" s="411"/>
      <c r="G173" s="402"/>
      <c r="H173" s="412"/>
      <c r="I173" s="413"/>
      <c r="J173" s="405"/>
      <c r="K173" s="406" t="str">
        <f>IF(tab_BSP[[#This Row],[prf_mp_janein]]="ja",tab_BSP[[#This Row],[mp_zuw]],IF(tab_BSP[[#This Row],[prf_mp_janein]]="nein",0,IF(tab_BSP[[#This Row],[prf_mp_janein]]="teilweise",-1,"")))</f>
        <v/>
      </c>
      <c r="L173" s="407"/>
    </row>
    <row r="174" spans="1:12" ht="64.2" hidden="1" customHeight="1" x14ac:dyDescent="0.3">
      <c r="A174" s="408">
        <f t="shared" si="3"/>
        <v>172</v>
      </c>
      <c r="B174" s="409"/>
      <c r="C174" s="410"/>
      <c r="D174" s="410"/>
      <c r="E174" s="410"/>
      <c r="F174" s="411"/>
      <c r="G174" s="402"/>
      <c r="H174" s="412"/>
      <c r="I174" s="413"/>
      <c r="J174" s="414"/>
      <c r="K174" s="415" t="str">
        <f>IF(tab_BSP[[#This Row],[prf_mp_janein]]="ja",tab_BSP[[#This Row],[mp_zuw]],IF(tab_BSP[[#This Row],[prf_mp_janein]]="nein",0,IF(tab_BSP[[#This Row],[prf_mp_janein]]="teilweise",-1,"")))</f>
        <v/>
      </c>
      <c r="L174" s="407"/>
    </row>
    <row r="175" spans="1:12" ht="64.2" hidden="1" customHeight="1" x14ac:dyDescent="0.3">
      <c r="A175" s="408">
        <f t="shared" si="3"/>
        <v>173</v>
      </c>
      <c r="B175" s="409"/>
      <c r="C175" s="410"/>
      <c r="D175" s="410"/>
      <c r="E175" s="410"/>
      <c r="F175" s="411"/>
      <c r="G175" s="402"/>
      <c r="H175" s="412"/>
      <c r="I175" s="413"/>
      <c r="J175" s="405"/>
      <c r="K175" s="406" t="str">
        <f>IF(tab_BSP[[#This Row],[prf_mp_janein]]="ja",tab_BSP[[#This Row],[mp_zuw]],IF(tab_BSP[[#This Row],[prf_mp_janein]]="nein",0,IF(tab_BSP[[#This Row],[prf_mp_janein]]="teilweise",-1,"")))</f>
        <v/>
      </c>
      <c r="L175" s="407"/>
    </row>
    <row r="176" spans="1:12" ht="64.2" hidden="1" customHeight="1" x14ac:dyDescent="0.3">
      <c r="A176" s="408">
        <f t="shared" si="3"/>
        <v>174</v>
      </c>
      <c r="B176" s="409"/>
      <c r="C176" s="410"/>
      <c r="D176" s="410"/>
      <c r="E176" s="410"/>
      <c r="F176" s="411"/>
      <c r="G176" s="402"/>
      <c r="H176" s="412"/>
      <c r="I176" s="413"/>
      <c r="J176" s="414"/>
      <c r="K176" s="415" t="str">
        <f>IF(tab_BSP[[#This Row],[prf_mp_janein]]="ja",tab_BSP[[#This Row],[mp_zuw]],IF(tab_BSP[[#This Row],[prf_mp_janein]]="nein",0,IF(tab_BSP[[#This Row],[prf_mp_janein]]="teilweise",-1,"")))</f>
        <v/>
      </c>
      <c r="L176" s="407"/>
    </row>
    <row r="177" spans="1:12" ht="64.2" hidden="1" customHeight="1" x14ac:dyDescent="0.3">
      <c r="A177" s="408">
        <f t="shared" si="3"/>
        <v>175</v>
      </c>
      <c r="B177" s="409"/>
      <c r="C177" s="410"/>
      <c r="D177" s="410"/>
      <c r="E177" s="410"/>
      <c r="F177" s="411"/>
      <c r="G177" s="402"/>
      <c r="H177" s="412"/>
      <c r="I177" s="413"/>
      <c r="J177" s="405"/>
      <c r="K177" s="406" t="str">
        <f>IF(tab_BSP[[#This Row],[prf_mp_janein]]="ja",tab_BSP[[#This Row],[mp_zuw]],IF(tab_BSP[[#This Row],[prf_mp_janein]]="nein",0,IF(tab_BSP[[#This Row],[prf_mp_janein]]="teilweise",-1,"")))</f>
        <v/>
      </c>
      <c r="L177" s="407"/>
    </row>
    <row r="178" spans="1:12" ht="64.2" hidden="1" customHeight="1" x14ac:dyDescent="0.3">
      <c r="A178" s="408">
        <f t="shared" si="3"/>
        <v>176</v>
      </c>
      <c r="B178" s="409"/>
      <c r="C178" s="410"/>
      <c r="D178" s="410"/>
      <c r="E178" s="410"/>
      <c r="F178" s="411"/>
      <c r="G178" s="402"/>
      <c r="H178" s="412"/>
      <c r="I178" s="413"/>
      <c r="J178" s="414"/>
      <c r="K178" s="415" t="str">
        <f>IF(tab_BSP[[#This Row],[prf_mp_janein]]="ja",tab_BSP[[#This Row],[mp_zuw]],IF(tab_BSP[[#This Row],[prf_mp_janein]]="nein",0,IF(tab_BSP[[#This Row],[prf_mp_janein]]="teilweise",-1,"")))</f>
        <v/>
      </c>
      <c r="L178" s="407"/>
    </row>
    <row r="179" spans="1:12" ht="64.2" hidden="1" customHeight="1" x14ac:dyDescent="0.3">
      <c r="A179" s="408">
        <f t="shared" si="3"/>
        <v>177</v>
      </c>
      <c r="B179" s="409"/>
      <c r="C179" s="410"/>
      <c r="D179" s="410"/>
      <c r="E179" s="410"/>
      <c r="F179" s="411"/>
      <c r="G179" s="402"/>
      <c r="H179" s="412"/>
      <c r="I179" s="413"/>
      <c r="J179" s="405"/>
      <c r="K179" s="406" t="str">
        <f>IF(tab_BSP[[#This Row],[prf_mp_janein]]="ja",tab_BSP[[#This Row],[mp_zuw]],IF(tab_BSP[[#This Row],[prf_mp_janein]]="nein",0,IF(tab_BSP[[#This Row],[prf_mp_janein]]="teilweise",-1,"")))</f>
        <v/>
      </c>
      <c r="L179" s="407"/>
    </row>
    <row r="180" spans="1:12" ht="64.2" hidden="1" customHeight="1" x14ac:dyDescent="0.3">
      <c r="A180" s="408">
        <f t="shared" si="3"/>
        <v>178</v>
      </c>
      <c r="B180" s="409"/>
      <c r="C180" s="410"/>
      <c r="D180" s="410"/>
      <c r="E180" s="410"/>
      <c r="F180" s="411"/>
      <c r="G180" s="402"/>
      <c r="H180" s="412"/>
      <c r="I180" s="413"/>
      <c r="J180" s="414"/>
      <c r="K180" s="415" t="str">
        <f>IF(tab_BSP[[#This Row],[prf_mp_janein]]="ja",tab_BSP[[#This Row],[mp_zuw]],IF(tab_BSP[[#This Row],[prf_mp_janein]]="nein",0,IF(tab_BSP[[#This Row],[prf_mp_janein]]="teilweise",-1,"")))</f>
        <v/>
      </c>
      <c r="L180" s="407"/>
    </row>
    <row r="181" spans="1:12" ht="64.2" hidden="1" customHeight="1" x14ac:dyDescent="0.3">
      <c r="A181" s="408">
        <f t="shared" si="3"/>
        <v>179</v>
      </c>
      <c r="B181" s="409"/>
      <c r="C181" s="410"/>
      <c r="D181" s="410"/>
      <c r="E181" s="410"/>
      <c r="F181" s="411"/>
      <c r="G181" s="402"/>
      <c r="H181" s="412"/>
      <c r="I181" s="413"/>
      <c r="J181" s="405"/>
      <c r="K181" s="406" t="str">
        <f>IF(tab_BSP[[#This Row],[prf_mp_janein]]="ja",tab_BSP[[#This Row],[mp_zuw]],IF(tab_BSP[[#This Row],[prf_mp_janein]]="nein",0,IF(tab_BSP[[#This Row],[prf_mp_janein]]="teilweise",-1,"")))</f>
        <v/>
      </c>
      <c r="L181" s="407"/>
    </row>
    <row r="182" spans="1:12" ht="64.2" hidden="1" customHeight="1" x14ac:dyDescent="0.3">
      <c r="A182" s="408">
        <f t="shared" si="3"/>
        <v>180</v>
      </c>
      <c r="B182" s="409"/>
      <c r="C182" s="410"/>
      <c r="D182" s="410"/>
      <c r="E182" s="410"/>
      <c r="F182" s="411"/>
      <c r="G182" s="402"/>
      <c r="H182" s="412"/>
      <c r="I182" s="413"/>
      <c r="J182" s="414"/>
      <c r="K182" s="415" t="str">
        <f>IF(tab_BSP[[#This Row],[prf_mp_janein]]="ja",tab_BSP[[#This Row],[mp_zuw]],IF(tab_BSP[[#This Row],[prf_mp_janein]]="nein",0,IF(tab_BSP[[#This Row],[prf_mp_janein]]="teilweise",-1,"")))</f>
        <v/>
      </c>
      <c r="L182" s="407"/>
    </row>
    <row r="183" spans="1:12" ht="64.2" hidden="1" customHeight="1" x14ac:dyDescent="0.3">
      <c r="A183" s="408">
        <f t="shared" si="3"/>
        <v>181</v>
      </c>
      <c r="B183" s="409"/>
      <c r="C183" s="410"/>
      <c r="D183" s="410"/>
      <c r="E183" s="410"/>
      <c r="F183" s="411"/>
      <c r="G183" s="402"/>
      <c r="H183" s="412"/>
      <c r="I183" s="413"/>
      <c r="J183" s="405"/>
      <c r="K183" s="406" t="str">
        <f>IF(tab_BSP[[#This Row],[prf_mp_janein]]="ja",tab_BSP[[#This Row],[mp_zuw]],IF(tab_BSP[[#This Row],[prf_mp_janein]]="nein",0,IF(tab_BSP[[#This Row],[prf_mp_janein]]="teilweise",-1,"")))</f>
        <v/>
      </c>
      <c r="L183" s="407"/>
    </row>
    <row r="184" spans="1:12" ht="64.2" hidden="1" customHeight="1" x14ac:dyDescent="0.3">
      <c r="A184" s="408">
        <f t="shared" si="3"/>
        <v>182</v>
      </c>
      <c r="B184" s="409"/>
      <c r="C184" s="410"/>
      <c r="D184" s="410"/>
      <c r="E184" s="410"/>
      <c r="F184" s="411"/>
      <c r="G184" s="402"/>
      <c r="H184" s="412"/>
      <c r="I184" s="413"/>
      <c r="J184" s="414"/>
      <c r="K184" s="415" t="str">
        <f>IF(tab_BSP[[#This Row],[prf_mp_janein]]="ja",tab_BSP[[#This Row],[mp_zuw]],IF(tab_BSP[[#This Row],[prf_mp_janein]]="nein",0,IF(tab_BSP[[#This Row],[prf_mp_janein]]="teilweise",-1,"")))</f>
        <v/>
      </c>
      <c r="L184" s="407"/>
    </row>
    <row r="185" spans="1:12" ht="64.2" hidden="1" customHeight="1" x14ac:dyDescent="0.3">
      <c r="A185" s="408">
        <f t="shared" si="3"/>
        <v>183</v>
      </c>
      <c r="B185" s="409"/>
      <c r="C185" s="410"/>
      <c r="D185" s="410"/>
      <c r="E185" s="410"/>
      <c r="F185" s="411"/>
      <c r="G185" s="402"/>
      <c r="H185" s="412"/>
      <c r="I185" s="413"/>
      <c r="J185" s="405"/>
      <c r="K185" s="406" t="str">
        <f>IF(tab_BSP[[#This Row],[prf_mp_janein]]="ja",tab_BSP[[#This Row],[mp_zuw]],IF(tab_BSP[[#This Row],[prf_mp_janein]]="nein",0,IF(tab_BSP[[#This Row],[prf_mp_janein]]="teilweise",-1,"")))</f>
        <v/>
      </c>
      <c r="L185" s="407"/>
    </row>
    <row r="186" spans="1:12" ht="64.2" hidden="1" customHeight="1" x14ac:dyDescent="0.3">
      <c r="A186" s="408">
        <f t="shared" si="3"/>
        <v>184</v>
      </c>
      <c r="B186" s="409"/>
      <c r="C186" s="410"/>
      <c r="D186" s="410"/>
      <c r="E186" s="410"/>
      <c r="F186" s="411"/>
      <c r="G186" s="402"/>
      <c r="H186" s="412"/>
      <c r="I186" s="413"/>
      <c r="J186" s="414"/>
      <c r="K186" s="415" t="str">
        <f>IF(tab_BSP[[#This Row],[prf_mp_janein]]="ja",tab_BSP[[#This Row],[mp_zuw]],IF(tab_BSP[[#This Row],[prf_mp_janein]]="nein",0,IF(tab_BSP[[#This Row],[prf_mp_janein]]="teilweise",-1,"")))</f>
        <v/>
      </c>
      <c r="L186" s="407"/>
    </row>
    <row r="187" spans="1:12" ht="64.2" hidden="1" customHeight="1" x14ac:dyDescent="0.3">
      <c r="A187" s="408">
        <f t="shared" si="3"/>
        <v>185</v>
      </c>
      <c r="B187" s="409"/>
      <c r="C187" s="410"/>
      <c r="D187" s="410"/>
      <c r="E187" s="410"/>
      <c r="F187" s="411"/>
      <c r="G187" s="402"/>
      <c r="H187" s="412"/>
      <c r="I187" s="413"/>
      <c r="J187" s="405"/>
      <c r="K187" s="406" t="str">
        <f>IF(tab_BSP[[#This Row],[prf_mp_janein]]="ja",tab_BSP[[#This Row],[mp_zuw]],IF(tab_BSP[[#This Row],[prf_mp_janein]]="nein",0,IF(tab_BSP[[#This Row],[prf_mp_janein]]="teilweise",-1,"")))</f>
        <v/>
      </c>
      <c r="L187" s="407"/>
    </row>
    <row r="188" spans="1:12" ht="64.2" hidden="1" customHeight="1" x14ac:dyDescent="0.3">
      <c r="A188" s="408">
        <f t="shared" si="3"/>
        <v>186</v>
      </c>
      <c r="B188" s="409"/>
      <c r="C188" s="410"/>
      <c r="D188" s="410"/>
      <c r="E188" s="410"/>
      <c r="F188" s="411"/>
      <c r="G188" s="402"/>
      <c r="H188" s="412"/>
      <c r="I188" s="413"/>
      <c r="J188" s="414"/>
      <c r="K188" s="415" t="str">
        <f>IF(tab_BSP[[#This Row],[prf_mp_janein]]="ja",tab_BSP[[#This Row],[mp_zuw]],IF(tab_BSP[[#This Row],[prf_mp_janein]]="nein",0,IF(tab_BSP[[#This Row],[prf_mp_janein]]="teilweise",-1,"")))</f>
        <v/>
      </c>
      <c r="L188" s="407"/>
    </row>
    <row r="189" spans="1:12" ht="64.2" hidden="1" customHeight="1" x14ac:dyDescent="0.3">
      <c r="A189" s="408">
        <f t="shared" si="3"/>
        <v>187</v>
      </c>
      <c r="B189" s="409"/>
      <c r="C189" s="410"/>
      <c r="D189" s="410"/>
      <c r="E189" s="410"/>
      <c r="F189" s="411"/>
      <c r="G189" s="402"/>
      <c r="H189" s="412"/>
      <c r="I189" s="413"/>
      <c r="J189" s="405"/>
      <c r="K189" s="406" t="str">
        <f>IF(tab_BSP[[#This Row],[prf_mp_janein]]="ja",tab_BSP[[#This Row],[mp_zuw]],IF(tab_BSP[[#This Row],[prf_mp_janein]]="nein",0,IF(tab_BSP[[#This Row],[prf_mp_janein]]="teilweise",-1,"")))</f>
        <v/>
      </c>
      <c r="L189" s="407"/>
    </row>
    <row r="190" spans="1:12" ht="64.2" hidden="1" customHeight="1" x14ac:dyDescent="0.3">
      <c r="A190" s="408">
        <f t="shared" si="3"/>
        <v>188</v>
      </c>
      <c r="B190" s="409"/>
      <c r="C190" s="410"/>
      <c r="D190" s="410"/>
      <c r="E190" s="410"/>
      <c r="F190" s="411"/>
      <c r="G190" s="402"/>
      <c r="H190" s="412"/>
      <c r="I190" s="413"/>
      <c r="J190" s="414"/>
      <c r="K190" s="415" t="str">
        <f>IF(tab_BSP[[#This Row],[prf_mp_janein]]="ja",tab_BSP[[#This Row],[mp_zuw]],IF(tab_BSP[[#This Row],[prf_mp_janein]]="nein",0,IF(tab_BSP[[#This Row],[prf_mp_janein]]="teilweise",-1,"")))</f>
        <v/>
      </c>
      <c r="L190" s="407"/>
    </row>
    <row r="191" spans="1:12" ht="64.2" hidden="1" customHeight="1" x14ac:dyDescent="0.3">
      <c r="A191" s="408">
        <f t="shared" si="3"/>
        <v>189</v>
      </c>
      <c r="B191" s="409"/>
      <c r="C191" s="410"/>
      <c r="D191" s="410"/>
      <c r="E191" s="410"/>
      <c r="F191" s="411"/>
      <c r="G191" s="402"/>
      <c r="H191" s="412"/>
      <c r="I191" s="413"/>
      <c r="J191" s="405"/>
      <c r="K191" s="406" t="str">
        <f>IF(tab_BSP[[#This Row],[prf_mp_janein]]="ja",tab_BSP[[#This Row],[mp_zuw]],IF(tab_BSP[[#This Row],[prf_mp_janein]]="nein",0,IF(tab_BSP[[#This Row],[prf_mp_janein]]="teilweise",-1,"")))</f>
        <v/>
      </c>
      <c r="L191" s="407"/>
    </row>
    <row r="192" spans="1:12" ht="64.2" hidden="1" customHeight="1" x14ac:dyDescent="0.3">
      <c r="A192" s="408">
        <f t="shared" si="3"/>
        <v>190</v>
      </c>
      <c r="B192" s="409"/>
      <c r="C192" s="410"/>
      <c r="D192" s="410"/>
      <c r="E192" s="410"/>
      <c r="F192" s="411"/>
      <c r="G192" s="402"/>
      <c r="H192" s="412"/>
      <c r="I192" s="413"/>
      <c r="J192" s="414"/>
      <c r="K192" s="415" t="str">
        <f>IF(tab_BSP[[#This Row],[prf_mp_janein]]="ja",tab_BSP[[#This Row],[mp_zuw]],IF(tab_BSP[[#This Row],[prf_mp_janein]]="nein",0,IF(tab_BSP[[#This Row],[prf_mp_janein]]="teilweise",-1,"")))</f>
        <v/>
      </c>
      <c r="L192" s="407"/>
    </row>
    <row r="193" spans="1:12" ht="64.2" hidden="1" customHeight="1" x14ac:dyDescent="0.3">
      <c r="A193" s="408">
        <f t="shared" si="3"/>
        <v>191</v>
      </c>
      <c r="B193" s="409"/>
      <c r="C193" s="410"/>
      <c r="D193" s="410"/>
      <c r="E193" s="410"/>
      <c r="F193" s="411"/>
      <c r="G193" s="402"/>
      <c r="H193" s="412"/>
      <c r="I193" s="413"/>
      <c r="J193" s="405"/>
      <c r="K193" s="406" t="str">
        <f>IF(tab_BSP[[#This Row],[prf_mp_janein]]="ja",tab_BSP[[#This Row],[mp_zuw]],IF(tab_BSP[[#This Row],[prf_mp_janein]]="nein",0,IF(tab_BSP[[#This Row],[prf_mp_janein]]="teilweise",-1,"")))</f>
        <v/>
      </c>
      <c r="L193" s="407"/>
    </row>
    <row r="194" spans="1:12" ht="64.2" hidden="1" customHeight="1" x14ac:dyDescent="0.3">
      <c r="A194" s="408">
        <f t="shared" si="3"/>
        <v>192</v>
      </c>
      <c r="B194" s="409"/>
      <c r="C194" s="410"/>
      <c r="D194" s="410"/>
      <c r="E194" s="410"/>
      <c r="F194" s="411"/>
      <c r="G194" s="402"/>
      <c r="H194" s="412"/>
      <c r="I194" s="413"/>
      <c r="J194" s="414"/>
      <c r="K194" s="415" t="str">
        <f>IF(tab_BSP[[#This Row],[prf_mp_janein]]="ja",tab_BSP[[#This Row],[mp_zuw]],IF(tab_BSP[[#This Row],[prf_mp_janein]]="nein",0,IF(tab_BSP[[#This Row],[prf_mp_janein]]="teilweise",-1,"")))</f>
        <v/>
      </c>
      <c r="L194" s="407"/>
    </row>
    <row r="195" spans="1:12" ht="64.2" hidden="1" customHeight="1" x14ac:dyDescent="0.3">
      <c r="A195" s="408">
        <f t="shared" si="3"/>
        <v>193</v>
      </c>
      <c r="B195" s="409"/>
      <c r="C195" s="410"/>
      <c r="D195" s="410"/>
      <c r="E195" s="410"/>
      <c r="F195" s="411"/>
      <c r="G195" s="402"/>
      <c r="H195" s="412"/>
      <c r="I195" s="413"/>
      <c r="J195" s="405"/>
      <c r="K195" s="406" t="str">
        <f>IF(tab_BSP[[#This Row],[prf_mp_janein]]="ja",tab_BSP[[#This Row],[mp_zuw]],IF(tab_BSP[[#This Row],[prf_mp_janein]]="nein",0,IF(tab_BSP[[#This Row],[prf_mp_janein]]="teilweise",-1,"")))</f>
        <v/>
      </c>
      <c r="L195" s="407"/>
    </row>
    <row r="196" spans="1:12" ht="64.2" hidden="1" customHeight="1" x14ac:dyDescent="0.3">
      <c r="A196" s="408">
        <f t="shared" si="3"/>
        <v>194</v>
      </c>
      <c r="B196" s="409"/>
      <c r="C196" s="410"/>
      <c r="D196" s="410"/>
      <c r="E196" s="410"/>
      <c r="F196" s="411"/>
      <c r="G196" s="402"/>
      <c r="H196" s="412"/>
      <c r="I196" s="413"/>
      <c r="J196" s="414"/>
      <c r="K196" s="415" t="str">
        <f>IF(tab_BSP[[#This Row],[prf_mp_janein]]="ja",tab_BSP[[#This Row],[mp_zuw]],IF(tab_BSP[[#This Row],[prf_mp_janein]]="nein",0,IF(tab_BSP[[#This Row],[prf_mp_janein]]="teilweise",-1,"")))</f>
        <v/>
      </c>
      <c r="L196" s="407"/>
    </row>
    <row r="197" spans="1:12" ht="64.2" hidden="1" customHeight="1" x14ac:dyDescent="0.3">
      <c r="A197" s="408">
        <f t="shared" si="3"/>
        <v>195</v>
      </c>
      <c r="B197" s="409"/>
      <c r="C197" s="410"/>
      <c r="D197" s="410"/>
      <c r="E197" s="410"/>
      <c r="F197" s="411"/>
      <c r="G197" s="402"/>
      <c r="H197" s="412"/>
      <c r="I197" s="413"/>
      <c r="J197" s="405"/>
      <c r="K197" s="406" t="str">
        <f>IF(tab_BSP[[#This Row],[prf_mp_janein]]="ja",tab_BSP[[#This Row],[mp_zuw]],IF(tab_BSP[[#This Row],[prf_mp_janein]]="nein",0,IF(tab_BSP[[#This Row],[prf_mp_janein]]="teilweise",-1,"")))</f>
        <v/>
      </c>
      <c r="L197" s="407"/>
    </row>
    <row r="198" spans="1:12" ht="64.2" hidden="1" customHeight="1" x14ac:dyDescent="0.3">
      <c r="A198" s="408">
        <f t="shared" si="3"/>
        <v>196</v>
      </c>
      <c r="B198" s="409"/>
      <c r="C198" s="410"/>
      <c r="D198" s="410"/>
      <c r="E198" s="410"/>
      <c r="F198" s="411"/>
      <c r="G198" s="402"/>
      <c r="H198" s="412"/>
      <c r="I198" s="413"/>
      <c r="J198" s="414"/>
      <c r="K198" s="415" t="str">
        <f>IF(tab_BSP[[#This Row],[prf_mp_janein]]="ja",tab_BSP[[#This Row],[mp_zuw]],IF(tab_BSP[[#This Row],[prf_mp_janein]]="nein",0,IF(tab_BSP[[#This Row],[prf_mp_janein]]="teilweise",-1,"")))</f>
        <v/>
      </c>
      <c r="L198" s="407"/>
    </row>
    <row r="199" spans="1:12" ht="64.2" hidden="1" customHeight="1" x14ac:dyDescent="0.3">
      <c r="A199" s="408">
        <f t="shared" si="3"/>
        <v>197</v>
      </c>
      <c r="B199" s="409"/>
      <c r="C199" s="410"/>
      <c r="D199" s="410"/>
      <c r="E199" s="410"/>
      <c r="F199" s="411"/>
      <c r="G199" s="402"/>
      <c r="H199" s="412"/>
      <c r="I199" s="413"/>
      <c r="J199" s="405"/>
      <c r="K199" s="406" t="str">
        <f>IF(tab_BSP[[#This Row],[prf_mp_janein]]="ja",tab_BSP[[#This Row],[mp_zuw]],IF(tab_BSP[[#This Row],[prf_mp_janein]]="nein",0,IF(tab_BSP[[#This Row],[prf_mp_janein]]="teilweise",-1,"")))</f>
        <v/>
      </c>
      <c r="L199" s="407"/>
    </row>
    <row r="200" spans="1:12" ht="64.2" hidden="1" customHeight="1" x14ac:dyDescent="0.3">
      <c r="A200" s="408">
        <f t="shared" si="3"/>
        <v>198</v>
      </c>
      <c r="B200" s="409"/>
      <c r="C200" s="410"/>
      <c r="D200" s="410"/>
      <c r="E200" s="410"/>
      <c r="F200" s="411"/>
      <c r="G200" s="402"/>
      <c r="H200" s="412"/>
      <c r="I200" s="413"/>
      <c r="J200" s="414"/>
      <c r="K200" s="415" t="str">
        <f>IF(tab_BSP[[#This Row],[prf_mp_janein]]="ja",tab_BSP[[#This Row],[mp_zuw]],IF(tab_BSP[[#This Row],[prf_mp_janein]]="nein",0,IF(tab_BSP[[#This Row],[prf_mp_janein]]="teilweise",-1,"")))</f>
        <v/>
      </c>
      <c r="L200" s="407"/>
    </row>
    <row r="201" spans="1:12" ht="64.2" hidden="1" customHeight="1" x14ac:dyDescent="0.3">
      <c r="A201" s="408">
        <f t="shared" si="3"/>
        <v>199</v>
      </c>
      <c r="B201" s="409"/>
      <c r="C201" s="410"/>
      <c r="D201" s="410"/>
      <c r="E201" s="410"/>
      <c r="F201" s="411"/>
      <c r="G201" s="402"/>
      <c r="H201" s="412"/>
      <c r="I201" s="413"/>
      <c r="J201" s="405"/>
      <c r="K201" s="406" t="str">
        <f>IF(tab_BSP[[#This Row],[prf_mp_janein]]="ja",tab_BSP[[#This Row],[mp_zuw]],IF(tab_BSP[[#This Row],[prf_mp_janein]]="nein",0,IF(tab_BSP[[#This Row],[prf_mp_janein]]="teilweise",-1,"")))</f>
        <v/>
      </c>
      <c r="L201" s="407"/>
    </row>
    <row r="202" spans="1:12" ht="64.2" hidden="1" customHeight="1" x14ac:dyDescent="0.3">
      <c r="A202" s="408">
        <f t="shared" si="3"/>
        <v>200</v>
      </c>
      <c r="B202" s="409"/>
      <c r="C202" s="410"/>
      <c r="D202" s="410"/>
      <c r="E202" s="410"/>
      <c r="F202" s="411"/>
      <c r="G202" s="402"/>
      <c r="H202" s="412"/>
      <c r="I202" s="413"/>
      <c r="J202" s="414"/>
      <c r="K202" s="415" t="str">
        <f>IF(tab_BSP[[#This Row],[prf_mp_janein]]="ja",tab_BSP[[#This Row],[mp_zuw]],IF(tab_BSP[[#This Row],[prf_mp_janein]]="nein",0,IF(tab_BSP[[#This Row],[prf_mp_janein]]="teilweise",-1,"")))</f>
        <v/>
      </c>
      <c r="L202" s="407"/>
    </row>
    <row r="203" spans="1:12" ht="64.2" hidden="1" customHeight="1" x14ac:dyDescent="0.3">
      <c r="A203" s="408">
        <f t="shared" si="3"/>
        <v>201</v>
      </c>
      <c r="B203" s="409"/>
      <c r="C203" s="410"/>
      <c r="D203" s="410"/>
      <c r="E203" s="410"/>
      <c r="F203" s="411"/>
      <c r="G203" s="402"/>
      <c r="H203" s="412"/>
      <c r="I203" s="413"/>
      <c r="J203" s="405"/>
      <c r="K203" s="406" t="str">
        <f>IF(tab_BSP[[#This Row],[prf_mp_janein]]="ja",tab_BSP[[#This Row],[mp_zuw]],IF(tab_BSP[[#This Row],[prf_mp_janein]]="nein",0,IF(tab_BSP[[#This Row],[prf_mp_janein]]="teilweise",-1,"")))</f>
        <v/>
      </c>
      <c r="L203" s="407"/>
    </row>
    <row r="204" spans="1:12" ht="64.2" hidden="1" customHeight="1" x14ac:dyDescent="0.3">
      <c r="A204" s="408">
        <f t="shared" ref="A204:A267" si="4">ROW()-2</f>
        <v>202</v>
      </c>
      <c r="B204" s="409"/>
      <c r="C204" s="410"/>
      <c r="D204" s="410"/>
      <c r="E204" s="410"/>
      <c r="F204" s="411"/>
      <c r="G204" s="402"/>
      <c r="H204" s="412"/>
      <c r="I204" s="413"/>
      <c r="J204" s="414"/>
      <c r="K204" s="415" t="str">
        <f>IF(tab_BSP[[#This Row],[prf_mp_janein]]="ja",tab_BSP[[#This Row],[mp_zuw]],IF(tab_BSP[[#This Row],[prf_mp_janein]]="nein",0,IF(tab_BSP[[#This Row],[prf_mp_janein]]="teilweise",-1,"")))</f>
        <v/>
      </c>
      <c r="L204" s="407"/>
    </row>
    <row r="205" spans="1:12" ht="64.2" hidden="1" customHeight="1" x14ac:dyDescent="0.3">
      <c r="A205" s="408">
        <f t="shared" si="4"/>
        <v>203</v>
      </c>
      <c r="B205" s="409"/>
      <c r="C205" s="410"/>
      <c r="D205" s="410"/>
      <c r="E205" s="410"/>
      <c r="F205" s="411"/>
      <c r="G205" s="402"/>
      <c r="H205" s="412"/>
      <c r="I205" s="413"/>
      <c r="J205" s="405"/>
      <c r="K205" s="406" t="str">
        <f>IF(tab_BSP[[#This Row],[prf_mp_janein]]="ja",tab_BSP[[#This Row],[mp_zuw]],IF(tab_BSP[[#This Row],[prf_mp_janein]]="nein",0,IF(tab_BSP[[#This Row],[prf_mp_janein]]="teilweise",-1,"")))</f>
        <v/>
      </c>
      <c r="L205" s="407"/>
    </row>
    <row r="206" spans="1:12" ht="64.2" hidden="1" customHeight="1" x14ac:dyDescent="0.3">
      <c r="A206" s="408">
        <f t="shared" si="4"/>
        <v>204</v>
      </c>
      <c r="B206" s="409"/>
      <c r="C206" s="410"/>
      <c r="D206" s="410"/>
      <c r="E206" s="410"/>
      <c r="F206" s="411"/>
      <c r="G206" s="402"/>
      <c r="H206" s="412"/>
      <c r="I206" s="413"/>
      <c r="J206" s="414"/>
      <c r="K206" s="415" t="str">
        <f>IF(tab_BSP[[#This Row],[prf_mp_janein]]="ja",tab_BSP[[#This Row],[mp_zuw]],IF(tab_BSP[[#This Row],[prf_mp_janein]]="nein",0,IF(tab_BSP[[#This Row],[prf_mp_janein]]="teilweise",-1,"")))</f>
        <v/>
      </c>
      <c r="L206" s="407"/>
    </row>
    <row r="207" spans="1:12" ht="64.2" hidden="1" customHeight="1" x14ac:dyDescent="0.3">
      <c r="A207" s="408">
        <f t="shared" si="4"/>
        <v>205</v>
      </c>
      <c r="B207" s="409"/>
      <c r="C207" s="410"/>
      <c r="D207" s="410"/>
      <c r="E207" s="410"/>
      <c r="F207" s="411"/>
      <c r="G207" s="402"/>
      <c r="H207" s="412"/>
      <c r="I207" s="413"/>
      <c r="J207" s="405"/>
      <c r="K207" s="406" t="str">
        <f>IF(tab_BSP[[#This Row],[prf_mp_janein]]="ja",tab_BSP[[#This Row],[mp_zuw]],IF(tab_BSP[[#This Row],[prf_mp_janein]]="nein",0,IF(tab_BSP[[#This Row],[prf_mp_janein]]="teilweise",-1,"")))</f>
        <v/>
      </c>
      <c r="L207" s="407"/>
    </row>
    <row r="208" spans="1:12" ht="64.2" hidden="1" customHeight="1" x14ac:dyDescent="0.3">
      <c r="A208" s="408">
        <f t="shared" si="4"/>
        <v>206</v>
      </c>
      <c r="B208" s="409"/>
      <c r="C208" s="410"/>
      <c r="D208" s="410"/>
      <c r="E208" s="410"/>
      <c r="F208" s="411"/>
      <c r="G208" s="402"/>
      <c r="H208" s="412"/>
      <c r="I208" s="413"/>
      <c r="J208" s="414"/>
      <c r="K208" s="415" t="str">
        <f>IF(tab_BSP[[#This Row],[prf_mp_janein]]="ja",tab_BSP[[#This Row],[mp_zuw]],IF(tab_BSP[[#This Row],[prf_mp_janein]]="nein",0,IF(tab_BSP[[#This Row],[prf_mp_janein]]="teilweise",-1,"")))</f>
        <v/>
      </c>
      <c r="L208" s="407"/>
    </row>
    <row r="209" spans="1:12" ht="64.2" hidden="1" customHeight="1" x14ac:dyDescent="0.3">
      <c r="A209" s="408">
        <f t="shared" si="4"/>
        <v>207</v>
      </c>
      <c r="B209" s="409"/>
      <c r="C209" s="410"/>
      <c r="D209" s="410"/>
      <c r="E209" s="410"/>
      <c r="F209" s="411"/>
      <c r="G209" s="402"/>
      <c r="H209" s="412"/>
      <c r="I209" s="413"/>
      <c r="J209" s="405"/>
      <c r="K209" s="406" t="str">
        <f>IF(tab_BSP[[#This Row],[prf_mp_janein]]="ja",tab_BSP[[#This Row],[mp_zuw]],IF(tab_BSP[[#This Row],[prf_mp_janein]]="nein",0,IF(tab_BSP[[#This Row],[prf_mp_janein]]="teilweise",-1,"")))</f>
        <v/>
      </c>
      <c r="L209" s="407"/>
    </row>
    <row r="210" spans="1:12" ht="64.2" hidden="1" customHeight="1" x14ac:dyDescent="0.3">
      <c r="A210" s="408">
        <f t="shared" si="4"/>
        <v>208</v>
      </c>
      <c r="B210" s="409"/>
      <c r="C210" s="410"/>
      <c r="D210" s="410"/>
      <c r="E210" s="410"/>
      <c r="F210" s="411"/>
      <c r="G210" s="402"/>
      <c r="H210" s="412"/>
      <c r="I210" s="413"/>
      <c r="J210" s="414"/>
      <c r="K210" s="415" t="str">
        <f>IF(tab_BSP[[#This Row],[prf_mp_janein]]="ja",tab_BSP[[#This Row],[mp_zuw]],IF(tab_BSP[[#This Row],[prf_mp_janein]]="nein",0,IF(tab_BSP[[#This Row],[prf_mp_janein]]="teilweise",-1,"")))</f>
        <v/>
      </c>
      <c r="L210" s="407"/>
    </row>
    <row r="211" spans="1:12" ht="64.2" hidden="1" customHeight="1" x14ac:dyDescent="0.3">
      <c r="A211" s="408">
        <f t="shared" si="4"/>
        <v>209</v>
      </c>
      <c r="B211" s="409"/>
      <c r="C211" s="410"/>
      <c r="D211" s="410"/>
      <c r="E211" s="410"/>
      <c r="F211" s="411"/>
      <c r="G211" s="402"/>
      <c r="H211" s="412"/>
      <c r="I211" s="413"/>
      <c r="J211" s="405"/>
      <c r="K211" s="406" t="str">
        <f>IF(tab_BSP[[#This Row],[prf_mp_janein]]="ja",tab_BSP[[#This Row],[mp_zuw]],IF(tab_BSP[[#This Row],[prf_mp_janein]]="nein",0,IF(tab_BSP[[#This Row],[prf_mp_janein]]="teilweise",-1,"")))</f>
        <v/>
      </c>
      <c r="L211" s="407"/>
    </row>
    <row r="212" spans="1:12" ht="64.2" hidden="1" customHeight="1" x14ac:dyDescent="0.3">
      <c r="A212" s="408">
        <f t="shared" si="4"/>
        <v>210</v>
      </c>
      <c r="B212" s="409"/>
      <c r="C212" s="410"/>
      <c r="D212" s="410"/>
      <c r="E212" s="410"/>
      <c r="F212" s="411"/>
      <c r="G212" s="402"/>
      <c r="H212" s="412"/>
      <c r="I212" s="413"/>
      <c r="J212" s="414"/>
      <c r="K212" s="415" t="str">
        <f>IF(tab_BSP[[#This Row],[prf_mp_janein]]="ja",tab_BSP[[#This Row],[mp_zuw]],IF(tab_BSP[[#This Row],[prf_mp_janein]]="nein",0,IF(tab_BSP[[#This Row],[prf_mp_janein]]="teilweise",-1,"")))</f>
        <v/>
      </c>
      <c r="L212" s="407"/>
    </row>
    <row r="213" spans="1:12" ht="64.2" hidden="1" customHeight="1" x14ac:dyDescent="0.3">
      <c r="A213" s="408">
        <f t="shared" si="4"/>
        <v>211</v>
      </c>
      <c r="B213" s="409"/>
      <c r="C213" s="410"/>
      <c r="D213" s="410"/>
      <c r="E213" s="410"/>
      <c r="F213" s="411"/>
      <c r="G213" s="402"/>
      <c r="H213" s="412"/>
      <c r="I213" s="413"/>
      <c r="J213" s="405"/>
      <c r="K213" s="406" t="str">
        <f>IF(tab_BSP[[#This Row],[prf_mp_janein]]="ja",tab_BSP[[#This Row],[mp_zuw]],IF(tab_BSP[[#This Row],[prf_mp_janein]]="nein",0,IF(tab_BSP[[#This Row],[prf_mp_janein]]="teilweise",-1,"")))</f>
        <v/>
      </c>
      <c r="L213" s="407"/>
    </row>
    <row r="214" spans="1:12" ht="64.2" hidden="1" customHeight="1" x14ac:dyDescent="0.3">
      <c r="A214" s="408">
        <f t="shared" si="4"/>
        <v>212</v>
      </c>
      <c r="B214" s="409"/>
      <c r="C214" s="410"/>
      <c r="D214" s="410"/>
      <c r="E214" s="410"/>
      <c r="F214" s="411"/>
      <c r="G214" s="402"/>
      <c r="H214" s="412"/>
      <c r="I214" s="413"/>
      <c r="J214" s="414"/>
      <c r="K214" s="415" t="str">
        <f>IF(tab_BSP[[#This Row],[prf_mp_janein]]="ja",tab_BSP[[#This Row],[mp_zuw]],IF(tab_BSP[[#This Row],[prf_mp_janein]]="nein",0,IF(tab_BSP[[#This Row],[prf_mp_janein]]="teilweise",-1,"")))</f>
        <v/>
      </c>
      <c r="L214" s="407"/>
    </row>
    <row r="215" spans="1:12" ht="64.2" hidden="1" customHeight="1" x14ac:dyDescent="0.3">
      <c r="A215" s="408">
        <f t="shared" si="4"/>
        <v>213</v>
      </c>
      <c r="B215" s="409"/>
      <c r="C215" s="410"/>
      <c r="D215" s="410"/>
      <c r="E215" s="410"/>
      <c r="F215" s="411"/>
      <c r="G215" s="402"/>
      <c r="H215" s="412"/>
      <c r="I215" s="413"/>
      <c r="J215" s="405"/>
      <c r="K215" s="406" t="str">
        <f>IF(tab_BSP[[#This Row],[prf_mp_janein]]="ja",tab_BSP[[#This Row],[mp_zuw]],IF(tab_BSP[[#This Row],[prf_mp_janein]]="nein",0,IF(tab_BSP[[#This Row],[prf_mp_janein]]="teilweise",-1,"")))</f>
        <v/>
      </c>
      <c r="L215" s="407"/>
    </row>
    <row r="216" spans="1:12" ht="64.2" hidden="1" customHeight="1" x14ac:dyDescent="0.3">
      <c r="A216" s="408">
        <f t="shared" si="4"/>
        <v>214</v>
      </c>
      <c r="B216" s="409"/>
      <c r="C216" s="410"/>
      <c r="D216" s="410"/>
      <c r="E216" s="410"/>
      <c r="F216" s="411"/>
      <c r="G216" s="402"/>
      <c r="H216" s="412"/>
      <c r="I216" s="413"/>
      <c r="J216" s="414"/>
      <c r="K216" s="415" t="str">
        <f>IF(tab_BSP[[#This Row],[prf_mp_janein]]="ja",tab_BSP[[#This Row],[mp_zuw]],IF(tab_BSP[[#This Row],[prf_mp_janein]]="nein",0,IF(tab_BSP[[#This Row],[prf_mp_janein]]="teilweise",-1,"")))</f>
        <v/>
      </c>
      <c r="L216" s="407"/>
    </row>
    <row r="217" spans="1:12" ht="64.2" hidden="1" customHeight="1" x14ac:dyDescent="0.3">
      <c r="A217" s="408">
        <f t="shared" si="4"/>
        <v>215</v>
      </c>
      <c r="B217" s="409"/>
      <c r="C217" s="410"/>
      <c r="D217" s="410"/>
      <c r="E217" s="410"/>
      <c r="F217" s="411"/>
      <c r="G217" s="402"/>
      <c r="H217" s="412"/>
      <c r="I217" s="413"/>
      <c r="J217" s="405"/>
      <c r="K217" s="406" t="str">
        <f>IF(tab_BSP[[#This Row],[prf_mp_janein]]="ja",tab_BSP[[#This Row],[mp_zuw]],IF(tab_BSP[[#This Row],[prf_mp_janein]]="nein",0,IF(tab_BSP[[#This Row],[prf_mp_janein]]="teilweise",-1,"")))</f>
        <v/>
      </c>
      <c r="L217" s="407"/>
    </row>
    <row r="218" spans="1:12" ht="64.2" hidden="1" customHeight="1" x14ac:dyDescent="0.3">
      <c r="A218" s="408">
        <f t="shared" si="4"/>
        <v>216</v>
      </c>
      <c r="B218" s="409"/>
      <c r="C218" s="410"/>
      <c r="D218" s="410"/>
      <c r="E218" s="410"/>
      <c r="F218" s="411"/>
      <c r="G218" s="402"/>
      <c r="H218" s="412"/>
      <c r="I218" s="413"/>
      <c r="J218" s="414"/>
      <c r="K218" s="415" t="str">
        <f>IF(tab_BSP[[#This Row],[prf_mp_janein]]="ja",tab_BSP[[#This Row],[mp_zuw]],IF(tab_BSP[[#This Row],[prf_mp_janein]]="nein",0,IF(tab_BSP[[#This Row],[prf_mp_janein]]="teilweise",-1,"")))</f>
        <v/>
      </c>
      <c r="L218" s="407"/>
    </row>
    <row r="219" spans="1:12" ht="64.2" hidden="1" customHeight="1" x14ac:dyDescent="0.3">
      <c r="A219" s="408">
        <f t="shared" si="4"/>
        <v>217</v>
      </c>
      <c r="B219" s="409"/>
      <c r="C219" s="410"/>
      <c r="D219" s="410"/>
      <c r="E219" s="410"/>
      <c r="F219" s="411"/>
      <c r="G219" s="402"/>
      <c r="H219" s="412"/>
      <c r="I219" s="413"/>
      <c r="J219" s="405"/>
      <c r="K219" s="406" t="str">
        <f>IF(tab_BSP[[#This Row],[prf_mp_janein]]="ja",tab_BSP[[#This Row],[mp_zuw]],IF(tab_BSP[[#This Row],[prf_mp_janein]]="nein",0,IF(tab_BSP[[#This Row],[prf_mp_janein]]="teilweise",-1,"")))</f>
        <v/>
      </c>
      <c r="L219" s="407"/>
    </row>
    <row r="220" spans="1:12" ht="64.2" hidden="1" customHeight="1" x14ac:dyDescent="0.3">
      <c r="A220" s="408">
        <f t="shared" si="4"/>
        <v>218</v>
      </c>
      <c r="B220" s="409"/>
      <c r="C220" s="410"/>
      <c r="D220" s="410"/>
      <c r="E220" s="410"/>
      <c r="F220" s="411"/>
      <c r="G220" s="402"/>
      <c r="H220" s="412"/>
      <c r="I220" s="413"/>
      <c r="J220" s="414"/>
      <c r="K220" s="415" t="str">
        <f>IF(tab_BSP[[#This Row],[prf_mp_janein]]="ja",tab_BSP[[#This Row],[mp_zuw]],IF(tab_BSP[[#This Row],[prf_mp_janein]]="nein",0,IF(tab_BSP[[#This Row],[prf_mp_janein]]="teilweise",-1,"")))</f>
        <v/>
      </c>
      <c r="L220" s="407"/>
    </row>
    <row r="221" spans="1:12" ht="64.2" hidden="1" customHeight="1" x14ac:dyDescent="0.3">
      <c r="A221" s="408">
        <f t="shared" si="4"/>
        <v>219</v>
      </c>
      <c r="B221" s="409"/>
      <c r="C221" s="410"/>
      <c r="D221" s="410"/>
      <c r="E221" s="410"/>
      <c r="F221" s="411"/>
      <c r="G221" s="402"/>
      <c r="H221" s="412"/>
      <c r="I221" s="413"/>
      <c r="J221" s="405"/>
      <c r="K221" s="406" t="str">
        <f>IF(tab_BSP[[#This Row],[prf_mp_janein]]="ja",tab_BSP[[#This Row],[mp_zuw]],IF(tab_BSP[[#This Row],[prf_mp_janein]]="nein",0,IF(tab_BSP[[#This Row],[prf_mp_janein]]="teilweise",-1,"")))</f>
        <v/>
      </c>
      <c r="L221" s="407"/>
    </row>
    <row r="222" spans="1:12" ht="64.2" hidden="1" customHeight="1" x14ac:dyDescent="0.3">
      <c r="A222" s="408">
        <f t="shared" si="4"/>
        <v>220</v>
      </c>
      <c r="B222" s="409"/>
      <c r="C222" s="410"/>
      <c r="D222" s="410"/>
      <c r="E222" s="410"/>
      <c r="F222" s="411"/>
      <c r="G222" s="402"/>
      <c r="H222" s="412"/>
      <c r="I222" s="413"/>
      <c r="J222" s="414"/>
      <c r="K222" s="415" t="str">
        <f>IF(tab_BSP[[#This Row],[prf_mp_janein]]="ja",tab_BSP[[#This Row],[mp_zuw]],IF(tab_BSP[[#This Row],[prf_mp_janein]]="nein",0,IF(tab_BSP[[#This Row],[prf_mp_janein]]="teilweise",-1,"")))</f>
        <v/>
      </c>
      <c r="L222" s="407"/>
    </row>
    <row r="223" spans="1:12" ht="64.2" hidden="1" customHeight="1" x14ac:dyDescent="0.3">
      <c r="A223" s="408">
        <f t="shared" si="4"/>
        <v>221</v>
      </c>
      <c r="B223" s="409"/>
      <c r="C223" s="410"/>
      <c r="D223" s="410"/>
      <c r="E223" s="410"/>
      <c r="F223" s="411"/>
      <c r="G223" s="402"/>
      <c r="H223" s="412"/>
      <c r="I223" s="413"/>
      <c r="J223" s="405"/>
      <c r="K223" s="406" t="str">
        <f>IF(tab_BSP[[#This Row],[prf_mp_janein]]="ja",tab_BSP[[#This Row],[mp_zuw]],IF(tab_BSP[[#This Row],[prf_mp_janein]]="nein",0,IF(tab_BSP[[#This Row],[prf_mp_janein]]="teilweise",-1,"")))</f>
        <v/>
      </c>
      <c r="L223" s="407"/>
    </row>
    <row r="224" spans="1:12" ht="64.2" hidden="1" customHeight="1" x14ac:dyDescent="0.3">
      <c r="A224" s="408">
        <f t="shared" si="4"/>
        <v>222</v>
      </c>
      <c r="B224" s="409"/>
      <c r="C224" s="410"/>
      <c r="D224" s="410"/>
      <c r="E224" s="410"/>
      <c r="F224" s="411"/>
      <c r="G224" s="402"/>
      <c r="H224" s="412"/>
      <c r="I224" s="413"/>
      <c r="J224" s="414"/>
      <c r="K224" s="415" t="str">
        <f>IF(tab_BSP[[#This Row],[prf_mp_janein]]="ja",tab_BSP[[#This Row],[mp_zuw]],IF(tab_BSP[[#This Row],[prf_mp_janein]]="nein",0,IF(tab_BSP[[#This Row],[prf_mp_janein]]="teilweise",-1,"")))</f>
        <v/>
      </c>
      <c r="L224" s="407"/>
    </row>
    <row r="225" spans="1:12" ht="64.2" hidden="1" customHeight="1" x14ac:dyDescent="0.3">
      <c r="A225" s="408">
        <f t="shared" si="4"/>
        <v>223</v>
      </c>
      <c r="B225" s="409"/>
      <c r="C225" s="410"/>
      <c r="D225" s="410"/>
      <c r="E225" s="410"/>
      <c r="F225" s="411"/>
      <c r="G225" s="402"/>
      <c r="H225" s="412"/>
      <c r="I225" s="413"/>
      <c r="J225" s="405"/>
      <c r="K225" s="406" t="str">
        <f>IF(tab_BSP[[#This Row],[prf_mp_janein]]="ja",tab_BSP[[#This Row],[mp_zuw]],IF(tab_BSP[[#This Row],[prf_mp_janein]]="nein",0,IF(tab_BSP[[#This Row],[prf_mp_janein]]="teilweise",-1,"")))</f>
        <v/>
      </c>
      <c r="L225" s="407"/>
    </row>
    <row r="226" spans="1:12" ht="64.2" hidden="1" customHeight="1" x14ac:dyDescent="0.3">
      <c r="A226" s="408">
        <f t="shared" si="4"/>
        <v>224</v>
      </c>
      <c r="B226" s="409"/>
      <c r="C226" s="410"/>
      <c r="D226" s="410"/>
      <c r="E226" s="410"/>
      <c r="F226" s="411"/>
      <c r="G226" s="402"/>
      <c r="H226" s="412"/>
      <c r="I226" s="413"/>
      <c r="J226" s="414"/>
      <c r="K226" s="415" t="str">
        <f>IF(tab_BSP[[#This Row],[prf_mp_janein]]="ja",tab_BSP[[#This Row],[mp_zuw]],IF(tab_BSP[[#This Row],[prf_mp_janein]]="nein",0,IF(tab_BSP[[#This Row],[prf_mp_janein]]="teilweise",-1,"")))</f>
        <v/>
      </c>
      <c r="L226" s="407"/>
    </row>
    <row r="227" spans="1:12" ht="64.2" hidden="1" customHeight="1" x14ac:dyDescent="0.3">
      <c r="A227" s="408">
        <f t="shared" si="4"/>
        <v>225</v>
      </c>
      <c r="B227" s="409"/>
      <c r="C227" s="410"/>
      <c r="D227" s="410"/>
      <c r="E227" s="410"/>
      <c r="F227" s="411"/>
      <c r="G227" s="402"/>
      <c r="H227" s="412"/>
      <c r="I227" s="413"/>
      <c r="J227" s="405"/>
      <c r="K227" s="406" t="str">
        <f>IF(tab_BSP[[#This Row],[prf_mp_janein]]="ja",tab_BSP[[#This Row],[mp_zuw]],IF(tab_BSP[[#This Row],[prf_mp_janein]]="nein",0,IF(tab_BSP[[#This Row],[prf_mp_janein]]="teilweise",-1,"")))</f>
        <v/>
      </c>
      <c r="L227" s="407"/>
    </row>
    <row r="228" spans="1:12" ht="64.2" hidden="1" customHeight="1" x14ac:dyDescent="0.3">
      <c r="A228" s="408">
        <f t="shared" si="4"/>
        <v>226</v>
      </c>
      <c r="B228" s="409"/>
      <c r="C228" s="410"/>
      <c r="D228" s="410"/>
      <c r="E228" s="410"/>
      <c r="F228" s="411"/>
      <c r="G228" s="402"/>
      <c r="H228" s="412"/>
      <c r="I228" s="413"/>
      <c r="J228" s="414"/>
      <c r="K228" s="415" t="str">
        <f>IF(tab_BSP[[#This Row],[prf_mp_janein]]="ja",tab_BSP[[#This Row],[mp_zuw]],IF(tab_BSP[[#This Row],[prf_mp_janein]]="nein",0,IF(tab_BSP[[#This Row],[prf_mp_janein]]="teilweise",-1,"")))</f>
        <v/>
      </c>
      <c r="L228" s="407"/>
    </row>
    <row r="229" spans="1:12" ht="64.2" hidden="1" customHeight="1" x14ac:dyDescent="0.3">
      <c r="A229" s="408">
        <f t="shared" si="4"/>
        <v>227</v>
      </c>
      <c r="B229" s="409"/>
      <c r="C229" s="410"/>
      <c r="D229" s="410"/>
      <c r="E229" s="410"/>
      <c r="F229" s="411"/>
      <c r="G229" s="402"/>
      <c r="H229" s="412"/>
      <c r="I229" s="413"/>
      <c r="J229" s="405"/>
      <c r="K229" s="406" t="str">
        <f>IF(tab_BSP[[#This Row],[prf_mp_janein]]="ja",tab_BSP[[#This Row],[mp_zuw]],IF(tab_BSP[[#This Row],[prf_mp_janein]]="nein",0,IF(tab_BSP[[#This Row],[prf_mp_janein]]="teilweise",-1,"")))</f>
        <v/>
      </c>
      <c r="L229" s="407"/>
    </row>
    <row r="230" spans="1:12" ht="64.2" hidden="1" customHeight="1" x14ac:dyDescent="0.3">
      <c r="A230" s="408">
        <f t="shared" si="4"/>
        <v>228</v>
      </c>
      <c r="B230" s="409"/>
      <c r="C230" s="410"/>
      <c r="D230" s="410"/>
      <c r="E230" s="410"/>
      <c r="F230" s="411"/>
      <c r="G230" s="402"/>
      <c r="H230" s="412"/>
      <c r="I230" s="413"/>
      <c r="J230" s="414"/>
      <c r="K230" s="415" t="str">
        <f>IF(tab_BSP[[#This Row],[prf_mp_janein]]="ja",tab_BSP[[#This Row],[mp_zuw]],IF(tab_BSP[[#This Row],[prf_mp_janein]]="nein",0,IF(tab_BSP[[#This Row],[prf_mp_janein]]="teilweise",-1,"")))</f>
        <v/>
      </c>
      <c r="L230" s="407"/>
    </row>
    <row r="231" spans="1:12" ht="64.2" hidden="1" customHeight="1" x14ac:dyDescent="0.3">
      <c r="A231" s="408">
        <f t="shared" si="4"/>
        <v>229</v>
      </c>
      <c r="B231" s="409"/>
      <c r="C231" s="410"/>
      <c r="D231" s="410"/>
      <c r="E231" s="410"/>
      <c r="F231" s="411"/>
      <c r="G231" s="402"/>
      <c r="H231" s="412"/>
      <c r="I231" s="413"/>
      <c r="J231" s="405"/>
      <c r="K231" s="406" t="str">
        <f>IF(tab_BSP[[#This Row],[prf_mp_janein]]="ja",tab_BSP[[#This Row],[mp_zuw]],IF(tab_BSP[[#This Row],[prf_mp_janein]]="nein",0,IF(tab_BSP[[#This Row],[prf_mp_janein]]="teilweise",-1,"")))</f>
        <v/>
      </c>
      <c r="L231" s="407"/>
    </row>
    <row r="232" spans="1:12" ht="64.2" hidden="1" customHeight="1" x14ac:dyDescent="0.3">
      <c r="A232" s="408">
        <f t="shared" si="4"/>
        <v>230</v>
      </c>
      <c r="B232" s="409"/>
      <c r="C232" s="410"/>
      <c r="D232" s="410"/>
      <c r="E232" s="410"/>
      <c r="F232" s="411"/>
      <c r="G232" s="402"/>
      <c r="H232" s="412"/>
      <c r="I232" s="413"/>
      <c r="J232" s="414"/>
      <c r="K232" s="415" t="str">
        <f>IF(tab_BSP[[#This Row],[prf_mp_janein]]="ja",tab_BSP[[#This Row],[mp_zuw]],IF(tab_BSP[[#This Row],[prf_mp_janein]]="nein",0,IF(tab_BSP[[#This Row],[prf_mp_janein]]="teilweise",-1,"")))</f>
        <v/>
      </c>
      <c r="L232" s="407"/>
    </row>
    <row r="233" spans="1:12" ht="64.2" hidden="1" customHeight="1" x14ac:dyDescent="0.3">
      <c r="A233" s="408">
        <f t="shared" si="4"/>
        <v>231</v>
      </c>
      <c r="B233" s="409"/>
      <c r="C233" s="410"/>
      <c r="D233" s="410"/>
      <c r="E233" s="410"/>
      <c r="F233" s="411"/>
      <c r="G233" s="402"/>
      <c r="H233" s="412"/>
      <c r="I233" s="413"/>
      <c r="J233" s="405"/>
      <c r="K233" s="406" t="str">
        <f>IF(tab_BSP[[#This Row],[prf_mp_janein]]="ja",tab_BSP[[#This Row],[mp_zuw]],IF(tab_BSP[[#This Row],[prf_mp_janein]]="nein",0,IF(tab_BSP[[#This Row],[prf_mp_janein]]="teilweise",-1,"")))</f>
        <v/>
      </c>
      <c r="L233" s="407"/>
    </row>
    <row r="234" spans="1:12" ht="64.2" hidden="1" customHeight="1" x14ac:dyDescent="0.3">
      <c r="A234" s="408">
        <f t="shared" si="4"/>
        <v>232</v>
      </c>
      <c r="B234" s="409"/>
      <c r="C234" s="410"/>
      <c r="D234" s="410"/>
      <c r="E234" s="410"/>
      <c r="F234" s="411"/>
      <c r="G234" s="402"/>
      <c r="H234" s="412"/>
      <c r="I234" s="413"/>
      <c r="J234" s="414"/>
      <c r="K234" s="415" t="str">
        <f>IF(tab_BSP[[#This Row],[prf_mp_janein]]="ja",tab_BSP[[#This Row],[mp_zuw]],IF(tab_BSP[[#This Row],[prf_mp_janein]]="nein",0,IF(tab_BSP[[#This Row],[prf_mp_janein]]="teilweise",-1,"")))</f>
        <v/>
      </c>
      <c r="L234" s="407"/>
    </row>
    <row r="235" spans="1:12" ht="64.2" hidden="1" customHeight="1" x14ac:dyDescent="0.3">
      <c r="A235" s="408">
        <f t="shared" si="4"/>
        <v>233</v>
      </c>
      <c r="B235" s="409"/>
      <c r="C235" s="410"/>
      <c r="D235" s="410"/>
      <c r="E235" s="410"/>
      <c r="F235" s="411"/>
      <c r="G235" s="402"/>
      <c r="H235" s="412"/>
      <c r="I235" s="413"/>
      <c r="J235" s="405"/>
      <c r="K235" s="406" t="str">
        <f>IF(tab_BSP[[#This Row],[prf_mp_janein]]="ja",tab_BSP[[#This Row],[mp_zuw]],IF(tab_BSP[[#This Row],[prf_mp_janein]]="nein",0,IF(tab_BSP[[#This Row],[prf_mp_janein]]="teilweise",-1,"")))</f>
        <v/>
      </c>
      <c r="L235" s="407"/>
    </row>
    <row r="236" spans="1:12" ht="64.2" hidden="1" customHeight="1" x14ac:dyDescent="0.3">
      <c r="A236" s="408">
        <f t="shared" si="4"/>
        <v>234</v>
      </c>
      <c r="B236" s="409"/>
      <c r="C236" s="410"/>
      <c r="D236" s="410"/>
      <c r="E236" s="410"/>
      <c r="F236" s="411"/>
      <c r="G236" s="402"/>
      <c r="H236" s="412"/>
      <c r="I236" s="413"/>
      <c r="J236" s="414"/>
      <c r="K236" s="415" t="str">
        <f>IF(tab_BSP[[#This Row],[prf_mp_janein]]="ja",tab_BSP[[#This Row],[mp_zuw]],IF(tab_BSP[[#This Row],[prf_mp_janein]]="nein",0,IF(tab_BSP[[#This Row],[prf_mp_janein]]="teilweise",-1,"")))</f>
        <v/>
      </c>
      <c r="L236" s="407"/>
    </row>
    <row r="237" spans="1:12" ht="64.2" hidden="1" customHeight="1" x14ac:dyDescent="0.3">
      <c r="A237" s="408">
        <f t="shared" si="4"/>
        <v>235</v>
      </c>
      <c r="B237" s="409"/>
      <c r="C237" s="410"/>
      <c r="D237" s="410"/>
      <c r="E237" s="410"/>
      <c r="F237" s="411"/>
      <c r="G237" s="402"/>
      <c r="H237" s="412"/>
      <c r="I237" s="413"/>
      <c r="J237" s="405"/>
      <c r="K237" s="406" t="str">
        <f>IF(tab_BSP[[#This Row],[prf_mp_janein]]="ja",tab_BSP[[#This Row],[mp_zuw]],IF(tab_BSP[[#This Row],[prf_mp_janein]]="nein",0,IF(tab_BSP[[#This Row],[prf_mp_janein]]="teilweise",-1,"")))</f>
        <v/>
      </c>
      <c r="L237" s="407"/>
    </row>
    <row r="238" spans="1:12" ht="64.2" hidden="1" customHeight="1" x14ac:dyDescent="0.3">
      <c r="A238" s="408">
        <f t="shared" si="4"/>
        <v>236</v>
      </c>
      <c r="B238" s="409"/>
      <c r="C238" s="410"/>
      <c r="D238" s="410"/>
      <c r="E238" s="410"/>
      <c r="F238" s="411"/>
      <c r="G238" s="402"/>
      <c r="H238" s="412"/>
      <c r="I238" s="413"/>
      <c r="J238" s="414"/>
      <c r="K238" s="415" t="str">
        <f>IF(tab_BSP[[#This Row],[prf_mp_janein]]="ja",tab_BSP[[#This Row],[mp_zuw]],IF(tab_BSP[[#This Row],[prf_mp_janein]]="nein",0,IF(tab_BSP[[#This Row],[prf_mp_janein]]="teilweise",-1,"")))</f>
        <v/>
      </c>
      <c r="L238" s="407"/>
    </row>
    <row r="239" spans="1:12" ht="64.2" hidden="1" customHeight="1" x14ac:dyDescent="0.3">
      <c r="A239" s="408">
        <f t="shared" si="4"/>
        <v>237</v>
      </c>
      <c r="B239" s="409"/>
      <c r="C239" s="410"/>
      <c r="D239" s="410"/>
      <c r="E239" s="410"/>
      <c r="F239" s="411"/>
      <c r="G239" s="402"/>
      <c r="H239" s="412"/>
      <c r="I239" s="413"/>
      <c r="J239" s="405"/>
      <c r="K239" s="406" t="str">
        <f>IF(tab_BSP[[#This Row],[prf_mp_janein]]="ja",tab_BSP[[#This Row],[mp_zuw]],IF(tab_BSP[[#This Row],[prf_mp_janein]]="nein",0,IF(tab_BSP[[#This Row],[prf_mp_janein]]="teilweise",-1,"")))</f>
        <v/>
      </c>
      <c r="L239" s="407"/>
    </row>
    <row r="240" spans="1:12" ht="64.2" hidden="1" customHeight="1" x14ac:dyDescent="0.3">
      <c r="A240" s="408">
        <f t="shared" si="4"/>
        <v>238</v>
      </c>
      <c r="B240" s="409"/>
      <c r="C240" s="410"/>
      <c r="D240" s="410"/>
      <c r="E240" s="410"/>
      <c r="F240" s="411"/>
      <c r="G240" s="402"/>
      <c r="H240" s="412"/>
      <c r="I240" s="413"/>
      <c r="J240" s="414"/>
      <c r="K240" s="415" t="str">
        <f>IF(tab_BSP[[#This Row],[prf_mp_janein]]="ja",tab_BSP[[#This Row],[mp_zuw]],IF(tab_BSP[[#This Row],[prf_mp_janein]]="nein",0,IF(tab_BSP[[#This Row],[prf_mp_janein]]="teilweise",-1,"")))</f>
        <v/>
      </c>
      <c r="L240" s="407"/>
    </row>
    <row r="241" spans="1:12" ht="64.2" hidden="1" customHeight="1" x14ac:dyDescent="0.3">
      <c r="A241" s="408">
        <f t="shared" si="4"/>
        <v>239</v>
      </c>
      <c r="B241" s="409"/>
      <c r="C241" s="410"/>
      <c r="D241" s="410"/>
      <c r="E241" s="410"/>
      <c r="F241" s="411"/>
      <c r="G241" s="402"/>
      <c r="H241" s="412"/>
      <c r="I241" s="413"/>
      <c r="J241" s="405"/>
      <c r="K241" s="406" t="str">
        <f>IF(tab_BSP[[#This Row],[prf_mp_janein]]="ja",tab_BSP[[#This Row],[mp_zuw]],IF(tab_BSP[[#This Row],[prf_mp_janein]]="nein",0,IF(tab_BSP[[#This Row],[prf_mp_janein]]="teilweise",-1,"")))</f>
        <v/>
      </c>
      <c r="L241" s="407"/>
    </row>
    <row r="242" spans="1:12" ht="64.2" hidden="1" customHeight="1" x14ac:dyDescent="0.3">
      <c r="A242" s="408">
        <f t="shared" si="4"/>
        <v>240</v>
      </c>
      <c r="B242" s="409"/>
      <c r="C242" s="410"/>
      <c r="D242" s="410"/>
      <c r="E242" s="410"/>
      <c r="F242" s="411"/>
      <c r="G242" s="402"/>
      <c r="H242" s="412"/>
      <c r="I242" s="413"/>
      <c r="J242" s="414"/>
      <c r="K242" s="415" t="str">
        <f>IF(tab_BSP[[#This Row],[prf_mp_janein]]="ja",tab_BSP[[#This Row],[mp_zuw]],IF(tab_BSP[[#This Row],[prf_mp_janein]]="nein",0,IF(tab_BSP[[#This Row],[prf_mp_janein]]="teilweise",-1,"")))</f>
        <v/>
      </c>
      <c r="L242" s="407"/>
    </row>
    <row r="243" spans="1:12" ht="64.2" hidden="1" customHeight="1" x14ac:dyDescent="0.3">
      <c r="A243" s="408">
        <f t="shared" si="4"/>
        <v>241</v>
      </c>
      <c r="B243" s="409"/>
      <c r="C243" s="410"/>
      <c r="D243" s="410"/>
      <c r="E243" s="410"/>
      <c r="F243" s="411"/>
      <c r="G243" s="402"/>
      <c r="H243" s="412"/>
      <c r="I243" s="413"/>
      <c r="J243" s="405"/>
      <c r="K243" s="406" t="str">
        <f>IF(tab_BSP[[#This Row],[prf_mp_janein]]="ja",tab_BSP[[#This Row],[mp_zuw]],IF(tab_BSP[[#This Row],[prf_mp_janein]]="nein",0,IF(tab_BSP[[#This Row],[prf_mp_janein]]="teilweise",-1,"")))</f>
        <v/>
      </c>
      <c r="L243" s="407"/>
    </row>
    <row r="244" spans="1:12" ht="64.2" hidden="1" customHeight="1" x14ac:dyDescent="0.3">
      <c r="A244" s="408">
        <f t="shared" si="4"/>
        <v>242</v>
      </c>
      <c r="B244" s="409"/>
      <c r="C244" s="410"/>
      <c r="D244" s="410"/>
      <c r="E244" s="410"/>
      <c r="F244" s="411"/>
      <c r="G244" s="402"/>
      <c r="H244" s="412"/>
      <c r="I244" s="413"/>
      <c r="J244" s="414"/>
      <c r="K244" s="415" t="str">
        <f>IF(tab_BSP[[#This Row],[prf_mp_janein]]="ja",tab_BSP[[#This Row],[mp_zuw]],IF(tab_BSP[[#This Row],[prf_mp_janein]]="nein",0,IF(tab_BSP[[#This Row],[prf_mp_janein]]="teilweise",-1,"")))</f>
        <v/>
      </c>
      <c r="L244" s="407"/>
    </row>
    <row r="245" spans="1:12" ht="64.2" hidden="1" customHeight="1" x14ac:dyDescent="0.3">
      <c r="A245" s="408">
        <f t="shared" si="4"/>
        <v>243</v>
      </c>
      <c r="B245" s="409"/>
      <c r="C245" s="410"/>
      <c r="D245" s="410"/>
      <c r="E245" s="410"/>
      <c r="F245" s="411"/>
      <c r="G245" s="402"/>
      <c r="H245" s="412"/>
      <c r="I245" s="413"/>
      <c r="J245" s="405"/>
      <c r="K245" s="406" t="str">
        <f>IF(tab_BSP[[#This Row],[prf_mp_janein]]="ja",tab_BSP[[#This Row],[mp_zuw]],IF(tab_BSP[[#This Row],[prf_mp_janein]]="nein",0,IF(tab_BSP[[#This Row],[prf_mp_janein]]="teilweise",-1,"")))</f>
        <v/>
      </c>
      <c r="L245" s="407"/>
    </row>
    <row r="246" spans="1:12" ht="64.2" hidden="1" customHeight="1" x14ac:dyDescent="0.3">
      <c r="A246" s="408">
        <f t="shared" si="4"/>
        <v>244</v>
      </c>
      <c r="B246" s="409"/>
      <c r="C246" s="410"/>
      <c r="D246" s="410"/>
      <c r="E246" s="410"/>
      <c r="F246" s="411"/>
      <c r="G246" s="402"/>
      <c r="H246" s="412"/>
      <c r="I246" s="413"/>
      <c r="J246" s="414"/>
      <c r="K246" s="415" t="str">
        <f>IF(tab_BSP[[#This Row],[prf_mp_janein]]="ja",tab_BSP[[#This Row],[mp_zuw]],IF(tab_BSP[[#This Row],[prf_mp_janein]]="nein",0,IF(tab_BSP[[#This Row],[prf_mp_janein]]="teilweise",-1,"")))</f>
        <v/>
      </c>
      <c r="L246" s="407"/>
    </row>
    <row r="247" spans="1:12" ht="64.2" hidden="1" customHeight="1" x14ac:dyDescent="0.3">
      <c r="A247" s="408">
        <f t="shared" si="4"/>
        <v>245</v>
      </c>
      <c r="B247" s="409"/>
      <c r="C247" s="410"/>
      <c r="D247" s="410"/>
      <c r="E247" s="410"/>
      <c r="F247" s="411"/>
      <c r="G247" s="402"/>
      <c r="H247" s="412"/>
      <c r="I247" s="413"/>
      <c r="J247" s="405"/>
      <c r="K247" s="406" t="str">
        <f>IF(tab_BSP[[#This Row],[prf_mp_janein]]="ja",tab_BSP[[#This Row],[mp_zuw]],IF(tab_BSP[[#This Row],[prf_mp_janein]]="nein",0,IF(tab_BSP[[#This Row],[prf_mp_janein]]="teilweise",-1,"")))</f>
        <v/>
      </c>
      <c r="L247" s="407"/>
    </row>
    <row r="248" spans="1:12" ht="64.2" hidden="1" customHeight="1" x14ac:dyDescent="0.3">
      <c r="A248" s="408">
        <f t="shared" si="4"/>
        <v>246</v>
      </c>
      <c r="B248" s="409"/>
      <c r="C248" s="410"/>
      <c r="D248" s="410"/>
      <c r="E248" s="410"/>
      <c r="F248" s="411"/>
      <c r="G248" s="402"/>
      <c r="H248" s="412"/>
      <c r="I248" s="413"/>
      <c r="J248" s="414"/>
      <c r="K248" s="415" t="str">
        <f>IF(tab_BSP[[#This Row],[prf_mp_janein]]="ja",tab_BSP[[#This Row],[mp_zuw]],IF(tab_BSP[[#This Row],[prf_mp_janein]]="nein",0,IF(tab_BSP[[#This Row],[prf_mp_janein]]="teilweise",-1,"")))</f>
        <v/>
      </c>
      <c r="L248" s="407"/>
    </row>
    <row r="249" spans="1:12" ht="64.2" hidden="1" customHeight="1" x14ac:dyDescent="0.3">
      <c r="A249" s="408">
        <f t="shared" si="4"/>
        <v>247</v>
      </c>
      <c r="B249" s="409"/>
      <c r="C249" s="410"/>
      <c r="D249" s="410"/>
      <c r="E249" s="410"/>
      <c r="F249" s="411"/>
      <c r="G249" s="402"/>
      <c r="H249" s="412"/>
      <c r="I249" s="413"/>
      <c r="J249" s="405"/>
      <c r="K249" s="406" t="str">
        <f>IF(tab_BSP[[#This Row],[prf_mp_janein]]="ja",tab_BSP[[#This Row],[mp_zuw]],IF(tab_BSP[[#This Row],[prf_mp_janein]]="nein",0,IF(tab_BSP[[#This Row],[prf_mp_janein]]="teilweise",-1,"")))</f>
        <v/>
      </c>
      <c r="L249" s="407"/>
    </row>
    <row r="250" spans="1:12" ht="64.2" hidden="1" customHeight="1" x14ac:dyDescent="0.3">
      <c r="A250" s="408">
        <f t="shared" si="4"/>
        <v>248</v>
      </c>
      <c r="B250" s="409"/>
      <c r="C250" s="410"/>
      <c r="D250" s="410"/>
      <c r="E250" s="410"/>
      <c r="F250" s="411"/>
      <c r="G250" s="402"/>
      <c r="H250" s="412"/>
      <c r="I250" s="413"/>
      <c r="J250" s="414"/>
      <c r="K250" s="415" t="str">
        <f>IF(tab_BSP[[#This Row],[prf_mp_janein]]="ja",tab_BSP[[#This Row],[mp_zuw]],IF(tab_BSP[[#This Row],[prf_mp_janein]]="nein",0,IF(tab_BSP[[#This Row],[prf_mp_janein]]="teilweise",-1,"")))</f>
        <v/>
      </c>
      <c r="L250" s="407"/>
    </row>
    <row r="251" spans="1:12" ht="64.2" hidden="1" customHeight="1" x14ac:dyDescent="0.3">
      <c r="A251" s="408">
        <f t="shared" si="4"/>
        <v>249</v>
      </c>
      <c r="B251" s="409"/>
      <c r="C251" s="410"/>
      <c r="D251" s="410"/>
      <c r="E251" s="410"/>
      <c r="F251" s="411"/>
      <c r="G251" s="402"/>
      <c r="H251" s="412"/>
      <c r="I251" s="413"/>
      <c r="J251" s="405"/>
      <c r="K251" s="406" t="str">
        <f>IF(tab_BSP[[#This Row],[prf_mp_janein]]="ja",tab_BSP[[#This Row],[mp_zuw]],IF(tab_BSP[[#This Row],[prf_mp_janein]]="nein",0,IF(tab_BSP[[#This Row],[prf_mp_janein]]="teilweise",-1,"")))</f>
        <v/>
      </c>
      <c r="L251" s="407"/>
    </row>
    <row r="252" spans="1:12" ht="64.2" hidden="1" customHeight="1" x14ac:dyDescent="0.3">
      <c r="A252" s="408">
        <f t="shared" si="4"/>
        <v>250</v>
      </c>
      <c r="B252" s="409"/>
      <c r="C252" s="410"/>
      <c r="D252" s="410"/>
      <c r="E252" s="410"/>
      <c r="F252" s="411"/>
      <c r="G252" s="402"/>
      <c r="H252" s="412"/>
      <c r="I252" s="413"/>
      <c r="J252" s="414"/>
      <c r="K252" s="415" t="str">
        <f>IF(tab_BSP[[#This Row],[prf_mp_janein]]="ja",tab_BSP[[#This Row],[mp_zuw]],IF(tab_BSP[[#This Row],[prf_mp_janein]]="nein",0,IF(tab_BSP[[#This Row],[prf_mp_janein]]="teilweise",-1,"")))</f>
        <v/>
      </c>
      <c r="L252" s="407"/>
    </row>
    <row r="253" spans="1:12" ht="64.2" hidden="1" customHeight="1" x14ac:dyDescent="0.3">
      <c r="A253" s="408">
        <f t="shared" si="4"/>
        <v>251</v>
      </c>
      <c r="B253" s="409"/>
      <c r="C253" s="410"/>
      <c r="D253" s="410"/>
      <c r="E253" s="410"/>
      <c r="F253" s="411"/>
      <c r="G253" s="402"/>
      <c r="H253" s="412"/>
      <c r="I253" s="413"/>
      <c r="J253" s="405"/>
      <c r="K253" s="406" t="str">
        <f>IF(tab_BSP[[#This Row],[prf_mp_janein]]="ja",tab_BSP[[#This Row],[mp_zuw]],IF(tab_BSP[[#This Row],[prf_mp_janein]]="nein",0,IF(tab_BSP[[#This Row],[prf_mp_janein]]="teilweise",-1,"")))</f>
        <v/>
      </c>
      <c r="L253" s="407"/>
    </row>
    <row r="254" spans="1:12" ht="64.2" hidden="1" customHeight="1" x14ac:dyDescent="0.3">
      <c r="A254" s="408">
        <f t="shared" si="4"/>
        <v>252</v>
      </c>
      <c r="B254" s="409"/>
      <c r="C254" s="410"/>
      <c r="D254" s="410"/>
      <c r="E254" s="410"/>
      <c r="F254" s="411"/>
      <c r="G254" s="402"/>
      <c r="H254" s="412"/>
      <c r="I254" s="413"/>
      <c r="J254" s="414"/>
      <c r="K254" s="415" t="str">
        <f>IF(tab_BSP[[#This Row],[prf_mp_janein]]="ja",tab_BSP[[#This Row],[mp_zuw]],IF(tab_BSP[[#This Row],[prf_mp_janein]]="nein",0,IF(tab_BSP[[#This Row],[prf_mp_janein]]="teilweise",-1,"")))</f>
        <v/>
      </c>
      <c r="L254" s="407"/>
    </row>
    <row r="255" spans="1:12" ht="64.2" hidden="1" customHeight="1" x14ac:dyDescent="0.3">
      <c r="A255" s="408">
        <f t="shared" si="4"/>
        <v>253</v>
      </c>
      <c r="B255" s="409"/>
      <c r="C255" s="410"/>
      <c r="D255" s="410"/>
      <c r="E255" s="410"/>
      <c r="F255" s="411"/>
      <c r="G255" s="402"/>
      <c r="H255" s="412"/>
      <c r="I255" s="413"/>
      <c r="J255" s="405"/>
      <c r="K255" s="406" t="str">
        <f>IF(tab_BSP[[#This Row],[prf_mp_janein]]="ja",tab_BSP[[#This Row],[mp_zuw]],IF(tab_BSP[[#This Row],[prf_mp_janein]]="nein",0,IF(tab_BSP[[#This Row],[prf_mp_janein]]="teilweise",-1,"")))</f>
        <v/>
      </c>
      <c r="L255" s="407"/>
    </row>
    <row r="256" spans="1:12" ht="64.2" hidden="1" customHeight="1" x14ac:dyDescent="0.3">
      <c r="A256" s="408">
        <f t="shared" si="4"/>
        <v>254</v>
      </c>
      <c r="B256" s="409"/>
      <c r="C256" s="410"/>
      <c r="D256" s="410"/>
      <c r="E256" s="410"/>
      <c r="F256" s="411"/>
      <c r="G256" s="402"/>
      <c r="H256" s="412"/>
      <c r="I256" s="413"/>
      <c r="J256" s="414"/>
      <c r="K256" s="415" t="str">
        <f>IF(tab_BSP[[#This Row],[prf_mp_janein]]="ja",tab_BSP[[#This Row],[mp_zuw]],IF(tab_BSP[[#This Row],[prf_mp_janein]]="nein",0,IF(tab_BSP[[#This Row],[prf_mp_janein]]="teilweise",-1,"")))</f>
        <v/>
      </c>
      <c r="L256" s="407"/>
    </row>
    <row r="257" spans="1:12" ht="64.2" hidden="1" customHeight="1" x14ac:dyDescent="0.3">
      <c r="A257" s="408">
        <f t="shared" si="4"/>
        <v>255</v>
      </c>
      <c r="B257" s="409"/>
      <c r="C257" s="410"/>
      <c r="D257" s="410"/>
      <c r="E257" s="410"/>
      <c r="F257" s="411"/>
      <c r="G257" s="402"/>
      <c r="H257" s="412"/>
      <c r="I257" s="413"/>
      <c r="J257" s="405"/>
      <c r="K257" s="406" t="str">
        <f>IF(tab_BSP[[#This Row],[prf_mp_janein]]="ja",tab_BSP[[#This Row],[mp_zuw]],IF(tab_BSP[[#This Row],[prf_mp_janein]]="nein",0,IF(tab_BSP[[#This Row],[prf_mp_janein]]="teilweise",-1,"")))</f>
        <v/>
      </c>
      <c r="L257" s="407"/>
    </row>
    <row r="258" spans="1:12" ht="64.2" hidden="1" customHeight="1" x14ac:dyDescent="0.3">
      <c r="A258" s="408">
        <f t="shared" si="4"/>
        <v>256</v>
      </c>
      <c r="B258" s="409"/>
      <c r="C258" s="410"/>
      <c r="D258" s="410"/>
      <c r="E258" s="410"/>
      <c r="F258" s="411"/>
      <c r="G258" s="402"/>
      <c r="H258" s="412"/>
      <c r="I258" s="413"/>
      <c r="J258" s="414"/>
      <c r="K258" s="415" t="str">
        <f>IF(tab_BSP[[#This Row],[prf_mp_janein]]="ja",tab_BSP[[#This Row],[mp_zuw]],IF(tab_BSP[[#This Row],[prf_mp_janein]]="nein",0,IF(tab_BSP[[#This Row],[prf_mp_janein]]="teilweise",-1,"")))</f>
        <v/>
      </c>
      <c r="L258" s="407"/>
    </row>
    <row r="259" spans="1:12" ht="64.2" hidden="1" customHeight="1" x14ac:dyDescent="0.3">
      <c r="A259" s="408">
        <f t="shared" si="4"/>
        <v>257</v>
      </c>
      <c r="B259" s="409"/>
      <c r="C259" s="410"/>
      <c r="D259" s="410"/>
      <c r="E259" s="410"/>
      <c r="F259" s="411"/>
      <c r="G259" s="402"/>
      <c r="H259" s="412"/>
      <c r="I259" s="413"/>
      <c r="J259" s="405"/>
      <c r="K259" s="406" t="str">
        <f>IF(tab_BSP[[#This Row],[prf_mp_janein]]="ja",tab_BSP[[#This Row],[mp_zuw]],IF(tab_BSP[[#This Row],[prf_mp_janein]]="nein",0,IF(tab_BSP[[#This Row],[prf_mp_janein]]="teilweise",-1,"")))</f>
        <v/>
      </c>
      <c r="L259" s="407"/>
    </row>
    <row r="260" spans="1:12" ht="64.2" hidden="1" customHeight="1" x14ac:dyDescent="0.3">
      <c r="A260" s="408">
        <f t="shared" si="4"/>
        <v>258</v>
      </c>
      <c r="B260" s="409"/>
      <c r="C260" s="410"/>
      <c r="D260" s="410"/>
      <c r="E260" s="410"/>
      <c r="F260" s="411"/>
      <c r="G260" s="402"/>
      <c r="H260" s="412"/>
      <c r="I260" s="413"/>
      <c r="J260" s="414"/>
      <c r="K260" s="415" t="str">
        <f>IF(tab_BSP[[#This Row],[prf_mp_janein]]="ja",tab_BSP[[#This Row],[mp_zuw]],IF(tab_BSP[[#This Row],[prf_mp_janein]]="nein",0,IF(tab_BSP[[#This Row],[prf_mp_janein]]="teilweise",-1,"")))</f>
        <v/>
      </c>
      <c r="L260" s="407"/>
    </row>
    <row r="261" spans="1:12" ht="64.2" hidden="1" customHeight="1" x14ac:dyDescent="0.3">
      <c r="A261" s="408">
        <f t="shared" si="4"/>
        <v>259</v>
      </c>
      <c r="B261" s="409"/>
      <c r="C261" s="410"/>
      <c r="D261" s="410"/>
      <c r="E261" s="410"/>
      <c r="F261" s="411"/>
      <c r="G261" s="402"/>
      <c r="H261" s="412"/>
      <c r="I261" s="413"/>
      <c r="J261" s="405"/>
      <c r="K261" s="406" t="str">
        <f>IF(tab_BSP[[#This Row],[prf_mp_janein]]="ja",tab_BSP[[#This Row],[mp_zuw]],IF(tab_BSP[[#This Row],[prf_mp_janein]]="nein",0,IF(tab_BSP[[#This Row],[prf_mp_janein]]="teilweise",-1,"")))</f>
        <v/>
      </c>
      <c r="L261" s="407"/>
    </row>
    <row r="262" spans="1:12" ht="64.2" hidden="1" customHeight="1" x14ac:dyDescent="0.3">
      <c r="A262" s="408">
        <f t="shared" si="4"/>
        <v>260</v>
      </c>
      <c r="B262" s="409"/>
      <c r="C262" s="410"/>
      <c r="D262" s="410"/>
      <c r="E262" s="410"/>
      <c r="F262" s="411"/>
      <c r="G262" s="402"/>
      <c r="H262" s="412"/>
      <c r="I262" s="413"/>
      <c r="J262" s="414"/>
      <c r="K262" s="415" t="str">
        <f>IF(tab_BSP[[#This Row],[prf_mp_janein]]="ja",tab_BSP[[#This Row],[mp_zuw]],IF(tab_BSP[[#This Row],[prf_mp_janein]]="nein",0,IF(tab_BSP[[#This Row],[prf_mp_janein]]="teilweise",-1,"")))</f>
        <v/>
      </c>
      <c r="L262" s="407"/>
    </row>
    <row r="263" spans="1:12" ht="64.2" hidden="1" customHeight="1" x14ac:dyDescent="0.3">
      <c r="A263" s="408">
        <f t="shared" si="4"/>
        <v>261</v>
      </c>
      <c r="B263" s="409"/>
      <c r="C263" s="410"/>
      <c r="D263" s="410"/>
      <c r="E263" s="410"/>
      <c r="F263" s="411"/>
      <c r="G263" s="402"/>
      <c r="H263" s="412"/>
      <c r="I263" s="413"/>
      <c r="J263" s="405"/>
      <c r="K263" s="406" t="str">
        <f>IF(tab_BSP[[#This Row],[prf_mp_janein]]="ja",tab_BSP[[#This Row],[mp_zuw]],IF(tab_BSP[[#This Row],[prf_mp_janein]]="nein",0,IF(tab_BSP[[#This Row],[prf_mp_janein]]="teilweise",-1,"")))</f>
        <v/>
      </c>
      <c r="L263" s="407"/>
    </row>
    <row r="264" spans="1:12" ht="64.2" hidden="1" customHeight="1" x14ac:dyDescent="0.3">
      <c r="A264" s="408">
        <f t="shared" si="4"/>
        <v>262</v>
      </c>
      <c r="B264" s="409"/>
      <c r="C264" s="410"/>
      <c r="D264" s="410"/>
      <c r="E264" s="410"/>
      <c r="F264" s="411"/>
      <c r="G264" s="402"/>
      <c r="H264" s="412"/>
      <c r="I264" s="413"/>
      <c r="J264" s="414"/>
      <c r="K264" s="415" t="str">
        <f>IF(tab_BSP[[#This Row],[prf_mp_janein]]="ja",tab_BSP[[#This Row],[mp_zuw]],IF(tab_BSP[[#This Row],[prf_mp_janein]]="nein",0,IF(tab_BSP[[#This Row],[prf_mp_janein]]="teilweise",-1,"")))</f>
        <v/>
      </c>
      <c r="L264" s="407"/>
    </row>
    <row r="265" spans="1:12" ht="64.2" hidden="1" customHeight="1" x14ac:dyDescent="0.3">
      <c r="A265" s="408">
        <f t="shared" si="4"/>
        <v>263</v>
      </c>
      <c r="B265" s="409"/>
      <c r="C265" s="410"/>
      <c r="D265" s="410"/>
      <c r="E265" s="410"/>
      <c r="F265" s="411"/>
      <c r="G265" s="402"/>
      <c r="H265" s="412"/>
      <c r="I265" s="413"/>
      <c r="J265" s="405"/>
      <c r="K265" s="406" t="str">
        <f>IF(tab_BSP[[#This Row],[prf_mp_janein]]="ja",tab_BSP[[#This Row],[mp_zuw]],IF(tab_BSP[[#This Row],[prf_mp_janein]]="nein",0,IF(tab_BSP[[#This Row],[prf_mp_janein]]="teilweise",-1,"")))</f>
        <v/>
      </c>
      <c r="L265" s="407"/>
    </row>
    <row r="266" spans="1:12" ht="64.2" hidden="1" customHeight="1" x14ac:dyDescent="0.3">
      <c r="A266" s="408">
        <f t="shared" si="4"/>
        <v>264</v>
      </c>
      <c r="B266" s="409"/>
      <c r="C266" s="410"/>
      <c r="D266" s="410"/>
      <c r="E266" s="410"/>
      <c r="F266" s="411"/>
      <c r="G266" s="402"/>
      <c r="H266" s="412"/>
      <c r="I266" s="413"/>
      <c r="J266" s="414"/>
      <c r="K266" s="415" t="str">
        <f>IF(tab_BSP[[#This Row],[prf_mp_janein]]="ja",tab_BSP[[#This Row],[mp_zuw]],IF(tab_BSP[[#This Row],[prf_mp_janein]]="nein",0,IF(tab_BSP[[#This Row],[prf_mp_janein]]="teilweise",-1,"")))</f>
        <v/>
      </c>
      <c r="L266" s="407"/>
    </row>
    <row r="267" spans="1:12" ht="64.2" hidden="1" customHeight="1" x14ac:dyDescent="0.3">
      <c r="A267" s="408">
        <f t="shared" si="4"/>
        <v>265</v>
      </c>
      <c r="B267" s="409"/>
      <c r="C267" s="410"/>
      <c r="D267" s="410"/>
      <c r="E267" s="410"/>
      <c r="F267" s="411"/>
      <c r="G267" s="402"/>
      <c r="H267" s="412"/>
      <c r="I267" s="413"/>
      <c r="J267" s="405"/>
      <c r="K267" s="406" t="str">
        <f>IF(tab_BSP[[#This Row],[prf_mp_janein]]="ja",tab_BSP[[#This Row],[mp_zuw]],IF(tab_BSP[[#This Row],[prf_mp_janein]]="nein",0,IF(tab_BSP[[#This Row],[prf_mp_janein]]="teilweise",-1,"")))</f>
        <v/>
      </c>
      <c r="L267" s="407"/>
    </row>
    <row r="268" spans="1:12" ht="64.2" hidden="1" customHeight="1" x14ac:dyDescent="0.3">
      <c r="A268" s="408">
        <f t="shared" ref="A268:A331" si="5">ROW()-2</f>
        <v>266</v>
      </c>
      <c r="B268" s="409"/>
      <c r="C268" s="410"/>
      <c r="D268" s="410"/>
      <c r="E268" s="410"/>
      <c r="F268" s="411"/>
      <c r="G268" s="402"/>
      <c r="H268" s="412"/>
      <c r="I268" s="413"/>
      <c r="J268" s="414"/>
      <c r="K268" s="415" t="str">
        <f>IF(tab_BSP[[#This Row],[prf_mp_janein]]="ja",tab_BSP[[#This Row],[mp_zuw]],IF(tab_BSP[[#This Row],[prf_mp_janein]]="nein",0,IF(tab_BSP[[#This Row],[prf_mp_janein]]="teilweise",-1,"")))</f>
        <v/>
      </c>
      <c r="L268" s="407"/>
    </row>
    <row r="269" spans="1:12" ht="64.2" hidden="1" customHeight="1" x14ac:dyDescent="0.3">
      <c r="A269" s="408">
        <f t="shared" si="5"/>
        <v>267</v>
      </c>
      <c r="B269" s="409"/>
      <c r="C269" s="410"/>
      <c r="D269" s="410"/>
      <c r="E269" s="410"/>
      <c r="F269" s="411"/>
      <c r="G269" s="402"/>
      <c r="H269" s="412"/>
      <c r="I269" s="413"/>
      <c r="J269" s="405"/>
      <c r="K269" s="406" t="str">
        <f>IF(tab_BSP[[#This Row],[prf_mp_janein]]="ja",tab_BSP[[#This Row],[mp_zuw]],IF(tab_BSP[[#This Row],[prf_mp_janein]]="nein",0,IF(tab_BSP[[#This Row],[prf_mp_janein]]="teilweise",-1,"")))</f>
        <v/>
      </c>
      <c r="L269" s="407"/>
    </row>
    <row r="270" spans="1:12" ht="64.2" hidden="1" customHeight="1" x14ac:dyDescent="0.3">
      <c r="A270" s="408">
        <f t="shared" si="5"/>
        <v>268</v>
      </c>
      <c r="B270" s="409"/>
      <c r="C270" s="410"/>
      <c r="D270" s="410"/>
      <c r="E270" s="410"/>
      <c r="F270" s="411"/>
      <c r="G270" s="402"/>
      <c r="H270" s="412"/>
      <c r="I270" s="413"/>
      <c r="J270" s="414"/>
      <c r="K270" s="415" t="str">
        <f>IF(tab_BSP[[#This Row],[prf_mp_janein]]="ja",tab_BSP[[#This Row],[mp_zuw]],IF(tab_BSP[[#This Row],[prf_mp_janein]]="nein",0,IF(tab_BSP[[#This Row],[prf_mp_janein]]="teilweise",-1,"")))</f>
        <v/>
      </c>
      <c r="L270" s="407"/>
    </row>
    <row r="271" spans="1:12" ht="64.2" hidden="1" customHeight="1" x14ac:dyDescent="0.3">
      <c r="A271" s="408">
        <f t="shared" si="5"/>
        <v>269</v>
      </c>
      <c r="B271" s="409"/>
      <c r="C271" s="410"/>
      <c r="D271" s="410"/>
      <c r="E271" s="410"/>
      <c r="F271" s="411"/>
      <c r="G271" s="402"/>
      <c r="H271" s="412"/>
      <c r="I271" s="413"/>
      <c r="J271" s="405"/>
      <c r="K271" s="406" t="str">
        <f>IF(tab_BSP[[#This Row],[prf_mp_janein]]="ja",tab_BSP[[#This Row],[mp_zuw]],IF(tab_BSP[[#This Row],[prf_mp_janein]]="nein",0,IF(tab_BSP[[#This Row],[prf_mp_janein]]="teilweise",-1,"")))</f>
        <v/>
      </c>
      <c r="L271" s="407"/>
    </row>
    <row r="272" spans="1:12" ht="64.2" hidden="1" customHeight="1" x14ac:dyDescent="0.3">
      <c r="A272" s="408">
        <f t="shared" si="5"/>
        <v>270</v>
      </c>
      <c r="B272" s="409"/>
      <c r="C272" s="410"/>
      <c r="D272" s="410"/>
      <c r="E272" s="410"/>
      <c r="F272" s="411"/>
      <c r="G272" s="402"/>
      <c r="H272" s="412"/>
      <c r="I272" s="413"/>
      <c r="J272" s="414"/>
      <c r="K272" s="415" t="str">
        <f>IF(tab_BSP[[#This Row],[prf_mp_janein]]="ja",tab_BSP[[#This Row],[mp_zuw]],IF(tab_BSP[[#This Row],[prf_mp_janein]]="nein",0,IF(tab_BSP[[#This Row],[prf_mp_janein]]="teilweise",-1,"")))</f>
        <v/>
      </c>
      <c r="L272" s="407"/>
    </row>
    <row r="273" spans="1:12" ht="64.2" hidden="1" customHeight="1" x14ac:dyDescent="0.3">
      <c r="A273" s="408">
        <f t="shared" si="5"/>
        <v>271</v>
      </c>
      <c r="B273" s="409"/>
      <c r="C273" s="410"/>
      <c r="D273" s="410"/>
      <c r="E273" s="410"/>
      <c r="F273" s="411"/>
      <c r="G273" s="402"/>
      <c r="H273" s="412"/>
      <c r="I273" s="413"/>
      <c r="J273" s="405"/>
      <c r="K273" s="406" t="str">
        <f>IF(tab_BSP[[#This Row],[prf_mp_janein]]="ja",tab_BSP[[#This Row],[mp_zuw]],IF(tab_BSP[[#This Row],[prf_mp_janein]]="nein",0,IF(tab_BSP[[#This Row],[prf_mp_janein]]="teilweise",-1,"")))</f>
        <v/>
      </c>
      <c r="L273" s="407"/>
    </row>
    <row r="274" spans="1:12" ht="64.2" hidden="1" customHeight="1" x14ac:dyDescent="0.3">
      <c r="A274" s="408">
        <f t="shared" si="5"/>
        <v>272</v>
      </c>
      <c r="B274" s="409"/>
      <c r="C274" s="410"/>
      <c r="D274" s="410"/>
      <c r="E274" s="410"/>
      <c r="F274" s="411"/>
      <c r="G274" s="402"/>
      <c r="H274" s="412"/>
      <c r="I274" s="413"/>
      <c r="J274" s="414"/>
      <c r="K274" s="415" t="str">
        <f>IF(tab_BSP[[#This Row],[prf_mp_janein]]="ja",tab_BSP[[#This Row],[mp_zuw]],IF(tab_BSP[[#This Row],[prf_mp_janein]]="nein",0,IF(tab_BSP[[#This Row],[prf_mp_janein]]="teilweise",-1,"")))</f>
        <v/>
      </c>
      <c r="L274" s="407"/>
    </row>
    <row r="275" spans="1:12" ht="64.2" hidden="1" customHeight="1" x14ac:dyDescent="0.3">
      <c r="A275" s="408">
        <f t="shared" si="5"/>
        <v>273</v>
      </c>
      <c r="B275" s="409"/>
      <c r="C275" s="410"/>
      <c r="D275" s="410"/>
      <c r="E275" s="410"/>
      <c r="F275" s="411"/>
      <c r="G275" s="402"/>
      <c r="H275" s="412"/>
      <c r="I275" s="413"/>
      <c r="J275" s="405"/>
      <c r="K275" s="406" t="str">
        <f>IF(tab_BSP[[#This Row],[prf_mp_janein]]="ja",tab_BSP[[#This Row],[mp_zuw]],IF(tab_BSP[[#This Row],[prf_mp_janein]]="nein",0,IF(tab_BSP[[#This Row],[prf_mp_janein]]="teilweise",-1,"")))</f>
        <v/>
      </c>
      <c r="L275" s="407"/>
    </row>
    <row r="276" spans="1:12" ht="64.2" hidden="1" customHeight="1" x14ac:dyDescent="0.3">
      <c r="A276" s="408">
        <f t="shared" si="5"/>
        <v>274</v>
      </c>
      <c r="B276" s="409"/>
      <c r="C276" s="410"/>
      <c r="D276" s="410"/>
      <c r="E276" s="410"/>
      <c r="F276" s="411"/>
      <c r="G276" s="402"/>
      <c r="H276" s="412"/>
      <c r="I276" s="413"/>
      <c r="J276" s="414"/>
      <c r="K276" s="415" t="str">
        <f>IF(tab_BSP[[#This Row],[prf_mp_janein]]="ja",tab_BSP[[#This Row],[mp_zuw]],IF(tab_BSP[[#This Row],[prf_mp_janein]]="nein",0,IF(tab_BSP[[#This Row],[prf_mp_janein]]="teilweise",-1,"")))</f>
        <v/>
      </c>
      <c r="L276" s="407"/>
    </row>
    <row r="277" spans="1:12" ht="64.2" hidden="1" customHeight="1" x14ac:dyDescent="0.3">
      <c r="A277" s="408">
        <f t="shared" si="5"/>
        <v>275</v>
      </c>
      <c r="B277" s="409"/>
      <c r="C277" s="410"/>
      <c r="D277" s="410"/>
      <c r="E277" s="410"/>
      <c r="F277" s="411"/>
      <c r="G277" s="402"/>
      <c r="H277" s="412"/>
      <c r="I277" s="413"/>
      <c r="J277" s="405"/>
      <c r="K277" s="406" t="str">
        <f>IF(tab_BSP[[#This Row],[prf_mp_janein]]="ja",tab_BSP[[#This Row],[mp_zuw]],IF(tab_BSP[[#This Row],[prf_mp_janein]]="nein",0,IF(tab_BSP[[#This Row],[prf_mp_janein]]="teilweise",-1,"")))</f>
        <v/>
      </c>
      <c r="L277" s="407"/>
    </row>
    <row r="278" spans="1:12" ht="64.2" hidden="1" customHeight="1" x14ac:dyDescent="0.3">
      <c r="A278" s="408">
        <f t="shared" si="5"/>
        <v>276</v>
      </c>
      <c r="B278" s="409"/>
      <c r="C278" s="410"/>
      <c r="D278" s="410"/>
      <c r="E278" s="410"/>
      <c r="F278" s="411"/>
      <c r="G278" s="402"/>
      <c r="H278" s="412"/>
      <c r="I278" s="413"/>
      <c r="J278" s="414"/>
      <c r="K278" s="415" t="str">
        <f>IF(tab_BSP[[#This Row],[prf_mp_janein]]="ja",tab_BSP[[#This Row],[mp_zuw]],IF(tab_BSP[[#This Row],[prf_mp_janein]]="nein",0,IF(tab_BSP[[#This Row],[prf_mp_janein]]="teilweise",-1,"")))</f>
        <v/>
      </c>
      <c r="L278" s="407"/>
    </row>
    <row r="279" spans="1:12" ht="64.2" hidden="1" customHeight="1" x14ac:dyDescent="0.3">
      <c r="A279" s="408">
        <f t="shared" si="5"/>
        <v>277</v>
      </c>
      <c r="B279" s="409"/>
      <c r="C279" s="410"/>
      <c r="D279" s="410"/>
      <c r="E279" s="410"/>
      <c r="F279" s="411"/>
      <c r="G279" s="402"/>
      <c r="H279" s="412"/>
      <c r="I279" s="413"/>
      <c r="J279" s="405"/>
      <c r="K279" s="406" t="str">
        <f>IF(tab_BSP[[#This Row],[prf_mp_janein]]="ja",tab_BSP[[#This Row],[mp_zuw]],IF(tab_BSP[[#This Row],[prf_mp_janein]]="nein",0,IF(tab_BSP[[#This Row],[prf_mp_janein]]="teilweise",-1,"")))</f>
        <v/>
      </c>
      <c r="L279" s="407"/>
    </row>
    <row r="280" spans="1:12" ht="64.2" hidden="1" customHeight="1" x14ac:dyDescent="0.3">
      <c r="A280" s="408">
        <f t="shared" si="5"/>
        <v>278</v>
      </c>
      <c r="B280" s="409"/>
      <c r="C280" s="410"/>
      <c r="D280" s="410"/>
      <c r="E280" s="410"/>
      <c r="F280" s="411"/>
      <c r="G280" s="402"/>
      <c r="H280" s="412"/>
      <c r="I280" s="413"/>
      <c r="J280" s="414"/>
      <c r="K280" s="415" t="str">
        <f>IF(tab_BSP[[#This Row],[prf_mp_janein]]="ja",tab_BSP[[#This Row],[mp_zuw]],IF(tab_BSP[[#This Row],[prf_mp_janein]]="nein",0,IF(tab_BSP[[#This Row],[prf_mp_janein]]="teilweise",-1,"")))</f>
        <v/>
      </c>
      <c r="L280" s="407"/>
    </row>
    <row r="281" spans="1:12" ht="64.2" hidden="1" customHeight="1" x14ac:dyDescent="0.3">
      <c r="A281" s="408">
        <f t="shared" si="5"/>
        <v>279</v>
      </c>
      <c r="B281" s="409"/>
      <c r="C281" s="410"/>
      <c r="D281" s="410"/>
      <c r="E281" s="410"/>
      <c r="F281" s="411"/>
      <c r="G281" s="402"/>
      <c r="H281" s="412"/>
      <c r="I281" s="413"/>
      <c r="J281" s="405"/>
      <c r="K281" s="406" t="str">
        <f>IF(tab_BSP[[#This Row],[prf_mp_janein]]="ja",tab_BSP[[#This Row],[mp_zuw]],IF(tab_BSP[[#This Row],[prf_mp_janein]]="nein",0,IF(tab_BSP[[#This Row],[prf_mp_janein]]="teilweise",-1,"")))</f>
        <v/>
      </c>
      <c r="L281" s="407"/>
    </row>
    <row r="282" spans="1:12" ht="64.2" hidden="1" customHeight="1" x14ac:dyDescent="0.3">
      <c r="A282" s="408">
        <f t="shared" si="5"/>
        <v>280</v>
      </c>
      <c r="B282" s="409"/>
      <c r="C282" s="410"/>
      <c r="D282" s="410"/>
      <c r="E282" s="410"/>
      <c r="F282" s="411"/>
      <c r="G282" s="402"/>
      <c r="H282" s="412"/>
      <c r="I282" s="413"/>
      <c r="J282" s="414"/>
      <c r="K282" s="415" t="str">
        <f>IF(tab_BSP[[#This Row],[prf_mp_janein]]="ja",tab_BSP[[#This Row],[mp_zuw]],IF(tab_BSP[[#This Row],[prf_mp_janein]]="nein",0,IF(tab_BSP[[#This Row],[prf_mp_janein]]="teilweise",-1,"")))</f>
        <v/>
      </c>
      <c r="L282" s="407"/>
    </row>
    <row r="283" spans="1:12" ht="64.2" hidden="1" customHeight="1" x14ac:dyDescent="0.3">
      <c r="A283" s="408">
        <f t="shared" si="5"/>
        <v>281</v>
      </c>
      <c r="B283" s="409"/>
      <c r="C283" s="410"/>
      <c r="D283" s="410"/>
      <c r="E283" s="410"/>
      <c r="F283" s="411"/>
      <c r="G283" s="402"/>
      <c r="H283" s="412"/>
      <c r="I283" s="413"/>
      <c r="J283" s="405"/>
      <c r="K283" s="406" t="str">
        <f>IF(tab_BSP[[#This Row],[prf_mp_janein]]="ja",tab_BSP[[#This Row],[mp_zuw]],IF(tab_BSP[[#This Row],[prf_mp_janein]]="nein",0,IF(tab_BSP[[#This Row],[prf_mp_janein]]="teilweise",-1,"")))</f>
        <v/>
      </c>
      <c r="L283" s="407"/>
    </row>
    <row r="284" spans="1:12" ht="64.2" hidden="1" customHeight="1" x14ac:dyDescent="0.3">
      <c r="A284" s="408">
        <f t="shared" si="5"/>
        <v>282</v>
      </c>
      <c r="B284" s="409"/>
      <c r="C284" s="410"/>
      <c r="D284" s="410"/>
      <c r="E284" s="410"/>
      <c r="F284" s="411"/>
      <c r="G284" s="402"/>
      <c r="H284" s="412"/>
      <c r="I284" s="413"/>
      <c r="J284" s="414"/>
      <c r="K284" s="415" t="str">
        <f>IF(tab_BSP[[#This Row],[prf_mp_janein]]="ja",tab_BSP[[#This Row],[mp_zuw]],IF(tab_BSP[[#This Row],[prf_mp_janein]]="nein",0,IF(tab_BSP[[#This Row],[prf_mp_janein]]="teilweise",-1,"")))</f>
        <v/>
      </c>
      <c r="L284" s="407"/>
    </row>
    <row r="285" spans="1:12" ht="64.2" hidden="1" customHeight="1" x14ac:dyDescent="0.3">
      <c r="A285" s="408">
        <f t="shared" si="5"/>
        <v>283</v>
      </c>
      <c r="B285" s="409"/>
      <c r="C285" s="410"/>
      <c r="D285" s="410"/>
      <c r="E285" s="410"/>
      <c r="F285" s="411"/>
      <c r="G285" s="402"/>
      <c r="H285" s="412"/>
      <c r="I285" s="413"/>
      <c r="J285" s="405"/>
      <c r="K285" s="406" t="str">
        <f>IF(tab_BSP[[#This Row],[prf_mp_janein]]="ja",tab_BSP[[#This Row],[mp_zuw]],IF(tab_BSP[[#This Row],[prf_mp_janein]]="nein",0,IF(tab_BSP[[#This Row],[prf_mp_janein]]="teilweise",-1,"")))</f>
        <v/>
      </c>
      <c r="L285" s="407"/>
    </row>
    <row r="286" spans="1:12" ht="64.2" hidden="1" customHeight="1" x14ac:dyDescent="0.3">
      <c r="A286" s="408">
        <f t="shared" si="5"/>
        <v>284</v>
      </c>
      <c r="B286" s="409"/>
      <c r="C286" s="410"/>
      <c r="D286" s="410"/>
      <c r="E286" s="410"/>
      <c r="F286" s="411"/>
      <c r="G286" s="402"/>
      <c r="H286" s="412"/>
      <c r="I286" s="413"/>
      <c r="J286" s="414"/>
      <c r="K286" s="415" t="str">
        <f>IF(tab_BSP[[#This Row],[prf_mp_janein]]="ja",tab_BSP[[#This Row],[mp_zuw]],IF(tab_BSP[[#This Row],[prf_mp_janein]]="nein",0,IF(tab_BSP[[#This Row],[prf_mp_janein]]="teilweise",-1,"")))</f>
        <v/>
      </c>
      <c r="L286" s="407"/>
    </row>
    <row r="287" spans="1:12" ht="64.2" hidden="1" customHeight="1" x14ac:dyDescent="0.3">
      <c r="A287" s="408">
        <f t="shared" si="5"/>
        <v>285</v>
      </c>
      <c r="B287" s="409"/>
      <c r="C287" s="410"/>
      <c r="D287" s="410"/>
      <c r="E287" s="410"/>
      <c r="F287" s="411"/>
      <c r="G287" s="402"/>
      <c r="H287" s="412"/>
      <c r="I287" s="413"/>
      <c r="J287" s="405"/>
      <c r="K287" s="406" t="str">
        <f>IF(tab_BSP[[#This Row],[prf_mp_janein]]="ja",tab_BSP[[#This Row],[mp_zuw]],IF(tab_BSP[[#This Row],[prf_mp_janein]]="nein",0,IF(tab_BSP[[#This Row],[prf_mp_janein]]="teilweise",-1,"")))</f>
        <v/>
      </c>
      <c r="L287" s="407"/>
    </row>
    <row r="288" spans="1:12" ht="64.2" hidden="1" customHeight="1" x14ac:dyDescent="0.3">
      <c r="A288" s="408">
        <f t="shared" si="5"/>
        <v>286</v>
      </c>
      <c r="B288" s="409"/>
      <c r="C288" s="410"/>
      <c r="D288" s="410"/>
      <c r="E288" s="410"/>
      <c r="F288" s="411"/>
      <c r="G288" s="402"/>
      <c r="H288" s="412"/>
      <c r="I288" s="413"/>
      <c r="J288" s="414"/>
      <c r="K288" s="415" t="str">
        <f>IF(tab_BSP[[#This Row],[prf_mp_janein]]="ja",tab_BSP[[#This Row],[mp_zuw]],IF(tab_BSP[[#This Row],[prf_mp_janein]]="nein",0,IF(tab_BSP[[#This Row],[prf_mp_janein]]="teilweise",-1,"")))</f>
        <v/>
      </c>
      <c r="L288" s="407"/>
    </row>
    <row r="289" spans="1:12" ht="64.2" hidden="1" customHeight="1" x14ac:dyDescent="0.3">
      <c r="A289" s="408">
        <f t="shared" si="5"/>
        <v>287</v>
      </c>
      <c r="B289" s="409"/>
      <c r="C289" s="410"/>
      <c r="D289" s="410"/>
      <c r="E289" s="410"/>
      <c r="F289" s="411"/>
      <c r="G289" s="402"/>
      <c r="H289" s="412"/>
      <c r="I289" s="413"/>
      <c r="J289" s="405"/>
      <c r="K289" s="406" t="str">
        <f>IF(tab_BSP[[#This Row],[prf_mp_janein]]="ja",tab_BSP[[#This Row],[mp_zuw]],IF(tab_BSP[[#This Row],[prf_mp_janein]]="nein",0,IF(tab_BSP[[#This Row],[prf_mp_janein]]="teilweise",-1,"")))</f>
        <v/>
      </c>
      <c r="L289" s="407"/>
    </row>
    <row r="290" spans="1:12" ht="64.2" hidden="1" customHeight="1" x14ac:dyDescent="0.3">
      <c r="A290" s="408">
        <f t="shared" si="5"/>
        <v>288</v>
      </c>
      <c r="B290" s="409"/>
      <c r="C290" s="410"/>
      <c r="D290" s="410"/>
      <c r="E290" s="410"/>
      <c r="F290" s="411"/>
      <c r="G290" s="402"/>
      <c r="H290" s="412"/>
      <c r="I290" s="413"/>
      <c r="J290" s="414"/>
      <c r="K290" s="415" t="str">
        <f>IF(tab_BSP[[#This Row],[prf_mp_janein]]="ja",tab_BSP[[#This Row],[mp_zuw]],IF(tab_BSP[[#This Row],[prf_mp_janein]]="nein",0,IF(tab_BSP[[#This Row],[prf_mp_janein]]="teilweise",-1,"")))</f>
        <v/>
      </c>
      <c r="L290" s="407"/>
    </row>
    <row r="291" spans="1:12" ht="64.2" hidden="1" customHeight="1" x14ac:dyDescent="0.3">
      <c r="A291" s="408">
        <f t="shared" si="5"/>
        <v>289</v>
      </c>
      <c r="B291" s="409"/>
      <c r="C291" s="410"/>
      <c r="D291" s="410"/>
      <c r="E291" s="410"/>
      <c r="F291" s="411"/>
      <c r="G291" s="402"/>
      <c r="H291" s="412"/>
      <c r="I291" s="413"/>
      <c r="J291" s="405"/>
      <c r="K291" s="406" t="str">
        <f>IF(tab_BSP[[#This Row],[prf_mp_janein]]="ja",tab_BSP[[#This Row],[mp_zuw]],IF(tab_BSP[[#This Row],[prf_mp_janein]]="nein",0,IF(tab_BSP[[#This Row],[prf_mp_janein]]="teilweise",-1,"")))</f>
        <v/>
      </c>
      <c r="L291" s="407"/>
    </row>
    <row r="292" spans="1:12" ht="64.2" hidden="1" customHeight="1" x14ac:dyDescent="0.3">
      <c r="A292" s="408">
        <f t="shared" si="5"/>
        <v>290</v>
      </c>
      <c r="B292" s="409"/>
      <c r="C292" s="410"/>
      <c r="D292" s="410"/>
      <c r="E292" s="410"/>
      <c r="F292" s="411"/>
      <c r="G292" s="402"/>
      <c r="H292" s="412"/>
      <c r="I292" s="413"/>
      <c r="J292" s="414"/>
      <c r="K292" s="415" t="str">
        <f>IF(tab_BSP[[#This Row],[prf_mp_janein]]="ja",tab_BSP[[#This Row],[mp_zuw]],IF(tab_BSP[[#This Row],[prf_mp_janein]]="nein",0,IF(tab_BSP[[#This Row],[prf_mp_janein]]="teilweise",-1,"")))</f>
        <v/>
      </c>
      <c r="L292" s="407"/>
    </row>
    <row r="293" spans="1:12" ht="64.2" hidden="1" customHeight="1" x14ac:dyDescent="0.3">
      <c r="A293" s="408">
        <f t="shared" si="5"/>
        <v>291</v>
      </c>
      <c r="B293" s="409"/>
      <c r="C293" s="410"/>
      <c r="D293" s="410"/>
      <c r="E293" s="410"/>
      <c r="F293" s="411"/>
      <c r="G293" s="402"/>
      <c r="H293" s="412"/>
      <c r="I293" s="413"/>
      <c r="J293" s="405"/>
      <c r="K293" s="406" t="str">
        <f>IF(tab_BSP[[#This Row],[prf_mp_janein]]="ja",tab_BSP[[#This Row],[mp_zuw]],IF(tab_BSP[[#This Row],[prf_mp_janein]]="nein",0,IF(tab_BSP[[#This Row],[prf_mp_janein]]="teilweise",-1,"")))</f>
        <v/>
      </c>
      <c r="L293" s="407"/>
    </row>
    <row r="294" spans="1:12" ht="64.2" hidden="1" customHeight="1" x14ac:dyDescent="0.3">
      <c r="A294" s="408">
        <f t="shared" si="5"/>
        <v>292</v>
      </c>
      <c r="B294" s="409"/>
      <c r="C294" s="410"/>
      <c r="D294" s="410"/>
      <c r="E294" s="410"/>
      <c r="F294" s="411"/>
      <c r="G294" s="402"/>
      <c r="H294" s="412"/>
      <c r="I294" s="413"/>
      <c r="J294" s="414"/>
      <c r="K294" s="415" t="str">
        <f>IF(tab_BSP[[#This Row],[prf_mp_janein]]="ja",tab_BSP[[#This Row],[mp_zuw]],IF(tab_BSP[[#This Row],[prf_mp_janein]]="nein",0,IF(tab_BSP[[#This Row],[prf_mp_janein]]="teilweise",-1,"")))</f>
        <v/>
      </c>
      <c r="L294" s="407"/>
    </row>
    <row r="295" spans="1:12" ht="64.2" hidden="1" customHeight="1" x14ac:dyDescent="0.3">
      <c r="A295" s="408">
        <f t="shared" si="5"/>
        <v>293</v>
      </c>
      <c r="B295" s="409"/>
      <c r="C295" s="410"/>
      <c r="D295" s="410"/>
      <c r="E295" s="410"/>
      <c r="F295" s="411"/>
      <c r="G295" s="402"/>
      <c r="H295" s="412"/>
      <c r="I295" s="413"/>
      <c r="J295" s="405"/>
      <c r="K295" s="406" t="str">
        <f>IF(tab_BSP[[#This Row],[prf_mp_janein]]="ja",tab_BSP[[#This Row],[mp_zuw]],IF(tab_BSP[[#This Row],[prf_mp_janein]]="nein",0,IF(tab_BSP[[#This Row],[prf_mp_janein]]="teilweise",-1,"")))</f>
        <v/>
      </c>
      <c r="L295" s="407"/>
    </row>
    <row r="296" spans="1:12" ht="64.2" hidden="1" customHeight="1" x14ac:dyDescent="0.3">
      <c r="A296" s="408">
        <f t="shared" si="5"/>
        <v>294</v>
      </c>
      <c r="B296" s="409"/>
      <c r="C296" s="410"/>
      <c r="D296" s="410"/>
      <c r="E296" s="410"/>
      <c r="F296" s="411"/>
      <c r="G296" s="402"/>
      <c r="H296" s="412"/>
      <c r="I296" s="413"/>
      <c r="J296" s="414"/>
      <c r="K296" s="415" t="str">
        <f>IF(tab_BSP[[#This Row],[prf_mp_janein]]="ja",tab_BSP[[#This Row],[mp_zuw]],IF(tab_BSP[[#This Row],[prf_mp_janein]]="nein",0,IF(tab_BSP[[#This Row],[prf_mp_janein]]="teilweise",-1,"")))</f>
        <v/>
      </c>
      <c r="L296" s="407"/>
    </row>
    <row r="297" spans="1:12" ht="64.2" hidden="1" customHeight="1" x14ac:dyDescent="0.3">
      <c r="A297" s="408">
        <f t="shared" si="5"/>
        <v>295</v>
      </c>
      <c r="B297" s="409"/>
      <c r="C297" s="410"/>
      <c r="D297" s="410"/>
      <c r="E297" s="410"/>
      <c r="F297" s="411"/>
      <c r="G297" s="402"/>
      <c r="H297" s="412"/>
      <c r="I297" s="413"/>
      <c r="J297" s="405"/>
      <c r="K297" s="406" t="str">
        <f>IF(tab_BSP[[#This Row],[prf_mp_janein]]="ja",tab_BSP[[#This Row],[mp_zuw]],IF(tab_BSP[[#This Row],[prf_mp_janein]]="nein",0,IF(tab_BSP[[#This Row],[prf_mp_janein]]="teilweise",-1,"")))</f>
        <v/>
      </c>
      <c r="L297" s="407"/>
    </row>
    <row r="298" spans="1:12" ht="64.2" hidden="1" customHeight="1" x14ac:dyDescent="0.3">
      <c r="A298" s="408">
        <f t="shared" si="5"/>
        <v>296</v>
      </c>
      <c r="B298" s="409"/>
      <c r="C298" s="410"/>
      <c r="D298" s="410"/>
      <c r="E298" s="410"/>
      <c r="F298" s="411"/>
      <c r="G298" s="402"/>
      <c r="H298" s="412"/>
      <c r="I298" s="413"/>
      <c r="J298" s="414"/>
      <c r="K298" s="415" t="str">
        <f>IF(tab_BSP[[#This Row],[prf_mp_janein]]="ja",tab_BSP[[#This Row],[mp_zuw]],IF(tab_BSP[[#This Row],[prf_mp_janein]]="nein",0,IF(tab_BSP[[#This Row],[prf_mp_janein]]="teilweise",-1,"")))</f>
        <v/>
      </c>
      <c r="L298" s="407"/>
    </row>
    <row r="299" spans="1:12" ht="64.2" hidden="1" customHeight="1" x14ac:dyDescent="0.3">
      <c r="A299" s="408">
        <f t="shared" si="5"/>
        <v>297</v>
      </c>
      <c r="B299" s="409"/>
      <c r="C299" s="410"/>
      <c r="D299" s="410"/>
      <c r="E299" s="410"/>
      <c r="F299" s="411"/>
      <c r="G299" s="402"/>
      <c r="H299" s="412"/>
      <c r="I299" s="413"/>
      <c r="J299" s="405"/>
      <c r="K299" s="406" t="str">
        <f>IF(tab_BSP[[#This Row],[prf_mp_janein]]="ja",tab_BSP[[#This Row],[mp_zuw]],IF(tab_BSP[[#This Row],[prf_mp_janein]]="nein",0,IF(tab_BSP[[#This Row],[prf_mp_janein]]="teilweise",-1,"")))</f>
        <v/>
      </c>
      <c r="L299" s="407"/>
    </row>
    <row r="300" spans="1:12" ht="64.2" hidden="1" customHeight="1" x14ac:dyDescent="0.3">
      <c r="A300" s="408">
        <f t="shared" si="5"/>
        <v>298</v>
      </c>
      <c r="B300" s="409"/>
      <c r="C300" s="410"/>
      <c r="D300" s="410"/>
      <c r="E300" s="410"/>
      <c r="F300" s="411"/>
      <c r="G300" s="402"/>
      <c r="H300" s="412"/>
      <c r="I300" s="413"/>
      <c r="J300" s="414"/>
      <c r="K300" s="415" t="str">
        <f>IF(tab_BSP[[#This Row],[prf_mp_janein]]="ja",tab_BSP[[#This Row],[mp_zuw]],IF(tab_BSP[[#This Row],[prf_mp_janein]]="nein",0,IF(tab_BSP[[#This Row],[prf_mp_janein]]="teilweise",-1,"")))</f>
        <v/>
      </c>
      <c r="L300" s="407"/>
    </row>
    <row r="301" spans="1:12" ht="64.2" hidden="1" customHeight="1" x14ac:dyDescent="0.3">
      <c r="A301" s="408">
        <f t="shared" si="5"/>
        <v>299</v>
      </c>
      <c r="B301" s="409"/>
      <c r="C301" s="410"/>
      <c r="D301" s="410"/>
      <c r="E301" s="410"/>
      <c r="F301" s="411"/>
      <c r="G301" s="402"/>
      <c r="H301" s="412"/>
      <c r="I301" s="413"/>
      <c r="J301" s="405"/>
      <c r="K301" s="406" t="str">
        <f>IF(tab_BSP[[#This Row],[prf_mp_janein]]="ja",tab_BSP[[#This Row],[mp_zuw]],IF(tab_BSP[[#This Row],[prf_mp_janein]]="nein",0,IF(tab_BSP[[#This Row],[prf_mp_janein]]="teilweise",-1,"")))</f>
        <v/>
      </c>
      <c r="L301" s="407"/>
    </row>
    <row r="302" spans="1:12" ht="64.2" hidden="1" customHeight="1" x14ac:dyDescent="0.3">
      <c r="A302" s="408">
        <f t="shared" si="5"/>
        <v>300</v>
      </c>
      <c r="B302" s="409"/>
      <c r="C302" s="410"/>
      <c r="D302" s="410"/>
      <c r="E302" s="410"/>
      <c r="F302" s="411"/>
      <c r="G302" s="402"/>
      <c r="H302" s="412"/>
      <c r="I302" s="413"/>
      <c r="J302" s="414"/>
      <c r="K302" s="415" t="str">
        <f>IF(tab_BSP[[#This Row],[prf_mp_janein]]="ja",tab_BSP[[#This Row],[mp_zuw]],IF(tab_BSP[[#This Row],[prf_mp_janein]]="nein",0,IF(tab_BSP[[#This Row],[prf_mp_janein]]="teilweise",-1,"")))</f>
        <v/>
      </c>
      <c r="L302" s="407"/>
    </row>
    <row r="303" spans="1:12" ht="64.2" hidden="1" customHeight="1" x14ac:dyDescent="0.3">
      <c r="A303" s="408">
        <f t="shared" si="5"/>
        <v>301</v>
      </c>
      <c r="B303" s="409"/>
      <c r="C303" s="410"/>
      <c r="D303" s="410"/>
      <c r="E303" s="410"/>
      <c r="F303" s="411"/>
      <c r="G303" s="402"/>
      <c r="H303" s="412"/>
      <c r="I303" s="413"/>
      <c r="J303" s="405"/>
      <c r="K303" s="406" t="str">
        <f>IF(tab_BSP[[#This Row],[prf_mp_janein]]="ja",tab_BSP[[#This Row],[mp_zuw]],IF(tab_BSP[[#This Row],[prf_mp_janein]]="nein",0,IF(tab_BSP[[#This Row],[prf_mp_janein]]="teilweise",-1,"")))</f>
        <v/>
      </c>
      <c r="L303" s="407"/>
    </row>
    <row r="304" spans="1:12" ht="64.2" hidden="1" customHeight="1" x14ac:dyDescent="0.3">
      <c r="A304" s="408">
        <f t="shared" si="5"/>
        <v>302</v>
      </c>
      <c r="B304" s="409"/>
      <c r="C304" s="410"/>
      <c r="D304" s="410"/>
      <c r="E304" s="410"/>
      <c r="F304" s="411"/>
      <c r="G304" s="402"/>
      <c r="H304" s="412"/>
      <c r="I304" s="413"/>
      <c r="J304" s="414"/>
      <c r="K304" s="415" t="str">
        <f>IF(tab_BSP[[#This Row],[prf_mp_janein]]="ja",tab_BSP[[#This Row],[mp_zuw]],IF(tab_BSP[[#This Row],[prf_mp_janein]]="nein",0,IF(tab_BSP[[#This Row],[prf_mp_janein]]="teilweise",-1,"")))</f>
        <v/>
      </c>
      <c r="L304" s="407"/>
    </row>
    <row r="305" spans="1:12" ht="64.2" hidden="1" customHeight="1" x14ac:dyDescent="0.3">
      <c r="A305" s="408">
        <f t="shared" si="5"/>
        <v>303</v>
      </c>
      <c r="B305" s="409"/>
      <c r="C305" s="410"/>
      <c r="D305" s="410"/>
      <c r="E305" s="410"/>
      <c r="F305" s="411"/>
      <c r="G305" s="402"/>
      <c r="H305" s="412"/>
      <c r="I305" s="413"/>
      <c r="J305" s="405"/>
      <c r="K305" s="406" t="str">
        <f>IF(tab_BSP[[#This Row],[prf_mp_janein]]="ja",tab_BSP[[#This Row],[mp_zuw]],IF(tab_BSP[[#This Row],[prf_mp_janein]]="nein",0,IF(tab_BSP[[#This Row],[prf_mp_janein]]="teilweise",-1,"")))</f>
        <v/>
      </c>
      <c r="L305" s="407"/>
    </row>
    <row r="306" spans="1:12" ht="64.2" hidden="1" customHeight="1" x14ac:dyDescent="0.3">
      <c r="A306" s="408">
        <f t="shared" si="5"/>
        <v>304</v>
      </c>
      <c r="B306" s="409"/>
      <c r="C306" s="410"/>
      <c r="D306" s="410"/>
      <c r="E306" s="410"/>
      <c r="F306" s="411"/>
      <c r="G306" s="402"/>
      <c r="H306" s="412"/>
      <c r="I306" s="413"/>
      <c r="J306" s="414"/>
      <c r="K306" s="415" t="str">
        <f>IF(tab_BSP[[#This Row],[prf_mp_janein]]="ja",tab_BSP[[#This Row],[mp_zuw]],IF(tab_BSP[[#This Row],[prf_mp_janein]]="nein",0,IF(tab_BSP[[#This Row],[prf_mp_janein]]="teilweise",-1,"")))</f>
        <v/>
      </c>
      <c r="L306" s="407"/>
    </row>
    <row r="307" spans="1:12" ht="64.2" hidden="1" customHeight="1" x14ac:dyDescent="0.3">
      <c r="A307" s="408">
        <f t="shared" si="5"/>
        <v>305</v>
      </c>
      <c r="B307" s="409"/>
      <c r="C307" s="410"/>
      <c r="D307" s="410"/>
      <c r="E307" s="410"/>
      <c r="F307" s="411"/>
      <c r="G307" s="402"/>
      <c r="H307" s="412"/>
      <c r="I307" s="413"/>
      <c r="J307" s="405"/>
      <c r="K307" s="406" t="str">
        <f>IF(tab_BSP[[#This Row],[prf_mp_janein]]="ja",tab_BSP[[#This Row],[mp_zuw]],IF(tab_BSP[[#This Row],[prf_mp_janein]]="nein",0,IF(tab_BSP[[#This Row],[prf_mp_janein]]="teilweise",-1,"")))</f>
        <v/>
      </c>
      <c r="L307" s="407"/>
    </row>
    <row r="308" spans="1:12" ht="64.2" hidden="1" customHeight="1" x14ac:dyDescent="0.3">
      <c r="A308" s="408">
        <f t="shared" si="5"/>
        <v>306</v>
      </c>
      <c r="B308" s="409"/>
      <c r="C308" s="410"/>
      <c r="D308" s="410"/>
      <c r="E308" s="410"/>
      <c r="F308" s="411"/>
      <c r="G308" s="402"/>
      <c r="H308" s="412"/>
      <c r="I308" s="413"/>
      <c r="J308" s="414"/>
      <c r="K308" s="415" t="str">
        <f>IF(tab_BSP[[#This Row],[prf_mp_janein]]="ja",tab_BSP[[#This Row],[mp_zuw]],IF(tab_BSP[[#This Row],[prf_mp_janein]]="nein",0,IF(tab_BSP[[#This Row],[prf_mp_janein]]="teilweise",-1,"")))</f>
        <v/>
      </c>
      <c r="L308" s="407"/>
    </row>
    <row r="309" spans="1:12" ht="64.2" hidden="1" customHeight="1" x14ac:dyDescent="0.3">
      <c r="A309" s="408">
        <f t="shared" si="5"/>
        <v>307</v>
      </c>
      <c r="B309" s="409"/>
      <c r="C309" s="410"/>
      <c r="D309" s="410"/>
      <c r="E309" s="410"/>
      <c r="F309" s="411"/>
      <c r="G309" s="402"/>
      <c r="H309" s="412"/>
      <c r="I309" s="413"/>
      <c r="J309" s="405"/>
      <c r="K309" s="406" t="str">
        <f>IF(tab_BSP[[#This Row],[prf_mp_janein]]="ja",tab_BSP[[#This Row],[mp_zuw]],IF(tab_BSP[[#This Row],[prf_mp_janein]]="nein",0,IF(tab_BSP[[#This Row],[prf_mp_janein]]="teilweise",-1,"")))</f>
        <v/>
      </c>
      <c r="L309" s="407"/>
    </row>
    <row r="310" spans="1:12" ht="64.2" hidden="1" customHeight="1" x14ac:dyDescent="0.3">
      <c r="A310" s="408">
        <f t="shared" si="5"/>
        <v>308</v>
      </c>
      <c r="B310" s="409"/>
      <c r="C310" s="410"/>
      <c r="D310" s="410"/>
      <c r="E310" s="410"/>
      <c r="F310" s="411"/>
      <c r="G310" s="402"/>
      <c r="H310" s="412"/>
      <c r="I310" s="413"/>
      <c r="J310" s="414"/>
      <c r="K310" s="415" t="str">
        <f>IF(tab_BSP[[#This Row],[prf_mp_janein]]="ja",tab_BSP[[#This Row],[mp_zuw]],IF(tab_BSP[[#This Row],[prf_mp_janein]]="nein",0,IF(tab_BSP[[#This Row],[prf_mp_janein]]="teilweise",-1,"")))</f>
        <v/>
      </c>
      <c r="L310" s="407"/>
    </row>
    <row r="311" spans="1:12" ht="64.2" hidden="1" customHeight="1" x14ac:dyDescent="0.3">
      <c r="A311" s="408">
        <f t="shared" si="5"/>
        <v>309</v>
      </c>
      <c r="B311" s="409"/>
      <c r="C311" s="410"/>
      <c r="D311" s="410"/>
      <c r="E311" s="410"/>
      <c r="F311" s="411"/>
      <c r="G311" s="402"/>
      <c r="H311" s="412"/>
      <c r="I311" s="413"/>
      <c r="J311" s="405"/>
      <c r="K311" s="406" t="str">
        <f>IF(tab_BSP[[#This Row],[prf_mp_janein]]="ja",tab_BSP[[#This Row],[mp_zuw]],IF(tab_BSP[[#This Row],[prf_mp_janein]]="nein",0,IF(tab_BSP[[#This Row],[prf_mp_janein]]="teilweise",-1,"")))</f>
        <v/>
      </c>
      <c r="L311" s="407"/>
    </row>
    <row r="312" spans="1:12" ht="64.2" hidden="1" customHeight="1" x14ac:dyDescent="0.3">
      <c r="A312" s="408">
        <f t="shared" si="5"/>
        <v>310</v>
      </c>
      <c r="B312" s="409"/>
      <c r="C312" s="410"/>
      <c r="D312" s="410"/>
      <c r="E312" s="410"/>
      <c r="F312" s="411"/>
      <c r="G312" s="402"/>
      <c r="H312" s="412"/>
      <c r="I312" s="413"/>
      <c r="J312" s="414"/>
      <c r="K312" s="415" t="str">
        <f>IF(tab_BSP[[#This Row],[prf_mp_janein]]="ja",tab_BSP[[#This Row],[mp_zuw]],IF(tab_BSP[[#This Row],[prf_mp_janein]]="nein",0,IF(tab_BSP[[#This Row],[prf_mp_janein]]="teilweise",-1,"")))</f>
        <v/>
      </c>
      <c r="L312" s="407"/>
    </row>
    <row r="313" spans="1:12" ht="64.2" hidden="1" customHeight="1" x14ac:dyDescent="0.3">
      <c r="A313" s="408">
        <f t="shared" si="5"/>
        <v>311</v>
      </c>
      <c r="B313" s="409"/>
      <c r="C313" s="410"/>
      <c r="D313" s="410"/>
      <c r="E313" s="410"/>
      <c r="F313" s="411"/>
      <c r="G313" s="402"/>
      <c r="H313" s="412"/>
      <c r="I313" s="413"/>
      <c r="J313" s="405"/>
      <c r="K313" s="406" t="str">
        <f>IF(tab_BSP[[#This Row],[prf_mp_janein]]="ja",tab_BSP[[#This Row],[mp_zuw]],IF(tab_BSP[[#This Row],[prf_mp_janein]]="nein",0,IF(tab_BSP[[#This Row],[prf_mp_janein]]="teilweise",-1,"")))</f>
        <v/>
      </c>
      <c r="L313" s="407"/>
    </row>
    <row r="314" spans="1:12" ht="64.2" hidden="1" customHeight="1" x14ac:dyDescent="0.3">
      <c r="A314" s="408">
        <f t="shared" si="5"/>
        <v>312</v>
      </c>
      <c r="B314" s="409"/>
      <c r="C314" s="410"/>
      <c r="D314" s="410"/>
      <c r="E314" s="410"/>
      <c r="F314" s="411"/>
      <c r="G314" s="402"/>
      <c r="H314" s="412"/>
      <c r="I314" s="413"/>
      <c r="J314" s="414"/>
      <c r="K314" s="415" t="str">
        <f>IF(tab_BSP[[#This Row],[prf_mp_janein]]="ja",tab_BSP[[#This Row],[mp_zuw]],IF(tab_BSP[[#This Row],[prf_mp_janein]]="nein",0,IF(tab_BSP[[#This Row],[prf_mp_janein]]="teilweise",-1,"")))</f>
        <v/>
      </c>
      <c r="L314" s="407"/>
    </row>
    <row r="315" spans="1:12" ht="64.2" hidden="1" customHeight="1" x14ac:dyDescent="0.3">
      <c r="A315" s="408">
        <f t="shared" si="5"/>
        <v>313</v>
      </c>
      <c r="B315" s="409"/>
      <c r="C315" s="410"/>
      <c r="D315" s="410"/>
      <c r="E315" s="410"/>
      <c r="F315" s="411"/>
      <c r="G315" s="402"/>
      <c r="H315" s="412"/>
      <c r="I315" s="413"/>
      <c r="J315" s="405"/>
      <c r="K315" s="406" t="str">
        <f>IF(tab_BSP[[#This Row],[prf_mp_janein]]="ja",tab_BSP[[#This Row],[mp_zuw]],IF(tab_BSP[[#This Row],[prf_mp_janein]]="nein",0,IF(tab_BSP[[#This Row],[prf_mp_janein]]="teilweise",-1,"")))</f>
        <v/>
      </c>
      <c r="L315" s="407"/>
    </row>
    <row r="316" spans="1:12" ht="64.2" hidden="1" customHeight="1" x14ac:dyDescent="0.3">
      <c r="A316" s="408">
        <f t="shared" si="5"/>
        <v>314</v>
      </c>
      <c r="B316" s="409"/>
      <c r="C316" s="410"/>
      <c r="D316" s="410"/>
      <c r="E316" s="410"/>
      <c r="F316" s="411"/>
      <c r="G316" s="402"/>
      <c r="H316" s="412"/>
      <c r="I316" s="413"/>
      <c r="J316" s="414"/>
      <c r="K316" s="415" t="str">
        <f>IF(tab_BSP[[#This Row],[prf_mp_janein]]="ja",tab_BSP[[#This Row],[mp_zuw]],IF(tab_BSP[[#This Row],[prf_mp_janein]]="nein",0,IF(tab_BSP[[#This Row],[prf_mp_janein]]="teilweise",-1,"")))</f>
        <v/>
      </c>
      <c r="L316" s="407"/>
    </row>
    <row r="317" spans="1:12" ht="64.2" hidden="1" customHeight="1" x14ac:dyDescent="0.3">
      <c r="A317" s="408">
        <f t="shared" si="5"/>
        <v>315</v>
      </c>
      <c r="B317" s="409"/>
      <c r="C317" s="410"/>
      <c r="D317" s="410"/>
      <c r="E317" s="410"/>
      <c r="F317" s="411"/>
      <c r="G317" s="402"/>
      <c r="H317" s="412"/>
      <c r="I317" s="413"/>
      <c r="J317" s="405"/>
      <c r="K317" s="406" t="str">
        <f>IF(tab_BSP[[#This Row],[prf_mp_janein]]="ja",tab_BSP[[#This Row],[mp_zuw]],IF(tab_BSP[[#This Row],[prf_mp_janein]]="nein",0,IF(tab_BSP[[#This Row],[prf_mp_janein]]="teilweise",-1,"")))</f>
        <v/>
      </c>
      <c r="L317" s="407"/>
    </row>
    <row r="318" spans="1:12" ht="64.2" hidden="1" customHeight="1" x14ac:dyDescent="0.3">
      <c r="A318" s="408">
        <f t="shared" si="5"/>
        <v>316</v>
      </c>
      <c r="B318" s="409"/>
      <c r="C318" s="410"/>
      <c r="D318" s="410"/>
      <c r="E318" s="410"/>
      <c r="F318" s="411"/>
      <c r="G318" s="402"/>
      <c r="H318" s="412"/>
      <c r="I318" s="413"/>
      <c r="J318" s="414"/>
      <c r="K318" s="415" t="str">
        <f>IF(tab_BSP[[#This Row],[prf_mp_janein]]="ja",tab_BSP[[#This Row],[mp_zuw]],IF(tab_BSP[[#This Row],[prf_mp_janein]]="nein",0,IF(tab_BSP[[#This Row],[prf_mp_janein]]="teilweise",-1,"")))</f>
        <v/>
      </c>
      <c r="L318" s="407"/>
    </row>
    <row r="319" spans="1:12" ht="64.2" hidden="1" customHeight="1" x14ac:dyDescent="0.3">
      <c r="A319" s="408">
        <f t="shared" si="5"/>
        <v>317</v>
      </c>
      <c r="B319" s="409"/>
      <c r="C319" s="410"/>
      <c r="D319" s="410"/>
      <c r="E319" s="410"/>
      <c r="F319" s="411"/>
      <c r="G319" s="402"/>
      <c r="H319" s="412"/>
      <c r="I319" s="413"/>
      <c r="J319" s="405"/>
      <c r="K319" s="406" t="str">
        <f>IF(tab_BSP[[#This Row],[prf_mp_janein]]="ja",tab_BSP[[#This Row],[mp_zuw]],IF(tab_BSP[[#This Row],[prf_mp_janein]]="nein",0,IF(tab_BSP[[#This Row],[prf_mp_janein]]="teilweise",-1,"")))</f>
        <v/>
      </c>
      <c r="L319" s="407"/>
    </row>
    <row r="320" spans="1:12" ht="64.2" hidden="1" customHeight="1" x14ac:dyDescent="0.3">
      <c r="A320" s="408">
        <f t="shared" si="5"/>
        <v>318</v>
      </c>
      <c r="B320" s="409"/>
      <c r="C320" s="410"/>
      <c r="D320" s="410"/>
      <c r="E320" s="410"/>
      <c r="F320" s="411"/>
      <c r="G320" s="402"/>
      <c r="H320" s="412"/>
      <c r="I320" s="413"/>
      <c r="J320" s="414"/>
      <c r="K320" s="415" t="str">
        <f>IF(tab_BSP[[#This Row],[prf_mp_janein]]="ja",tab_BSP[[#This Row],[mp_zuw]],IF(tab_BSP[[#This Row],[prf_mp_janein]]="nein",0,IF(tab_BSP[[#This Row],[prf_mp_janein]]="teilweise",-1,"")))</f>
        <v/>
      </c>
      <c r="L320" s="407"/>
    </row>
    <row r="321" spans="1:12" ht="64.2" hidden="1" customHeight="1" x14ac:dyDescent="0.3">
      <c r="A321" s="408">
        <f t="shared" si="5"/>
        <v>319</v>
      </c>
      <c r="B321" s="409"/>
      <c r="C321" s="410"/>
      <c r="D321" s="410"/>
      <c r="E321" s="410"/>
      <c r="F321" s="411"/>
      <c r="G321" s="402"/>
      <c r="H321" s="412"/>
      <c r="I321" s="413"/>
      <c r="J321" s="405"/>
      <c r="K321" s="406" t="str">
        <f>IF(tab_BSP[[#This Row],[prf_mp_janein]]="ja",tab_BSP[[#This Row],[mp_zuw]],IF(tab_BSP[[#This Row],[prf_mp_janein]]="nein",0,IF(tab_BSP[[#This Row],[prf_mp_janein]]="teilweise",-1,"")))</f>
        <v/>
      </c>
      <c r="L321" s="407"/>
    </row>
    <row r="322" spans="1:12" ht="64.2" hidden="1" customHeight="1" x14ac:dyDescent="0.3">
      <c r="A322" s="408">
        <f t="shared" si="5"/>
        <v>320</v>
      </c>
      <c r="B322" s="409"/>
      <c r="C322" s="410"/>
      <c r="D322" s="410"/>
      <c r="E322" s="410"/>
      <c r="F322" s="411"/>
      <c r="G322" s="402"/>
      <c r="H322" s="412"/>
      <c r="I322" s="413"/>
      <c r="J322" s="414"/>
      <c r="K322" s="415" t="str">
        <f>IF(tab_BSP[[#This Row],[prf_mp_janein]]="ja",tab_BSP[[#This Row],[mp_zuw]],IF(tab_BSP[[#This Row],[prf_mp_janein]]="nein",0,IF(tab_BSP[[#This Row],[prf_mp_janein]]="teilweise",-1,"")))</f>
        <v/>
      </c>
      <c r="L322" s="407"/>
    </row>
    <row r="323" spans="1:12" ht="64.2" hidden="1" customHeight="1" x14ac:dyDescent="0.3">
      <c r="A323" s="408">
        <f t="shared" si="5"/>
        <v>321</v>
      </c>
      <c r="B323" s="409"/>
      <c r="C323" s="410"/>
      <c r="D323" s="410"/>
      <c r="E323" s="410"/>
      <c r="F323" s="411"/>
      <c r="G323" s="402"/>
      <c r="H323" s="412"/>
      <c r="I323" s="413"/>
      <c r="J323" s="405"/>
      <c r="K323" s="406" t="str">
        <f>IF(tab_BSP[[#This Row],[prf_mp_janein]]="ja",tab_BSP[[#This Row],[mp_zuw]],IF(tab_BSP[[#This Row],[prf_mp_janein]]="nein",0,IF(tab_BSP[[#This Row],[prf_mp_janein]]="teilweise",-1,"")))</f>
        <v/>
      </c>
      <c r="L323" s="407"/>
    </row>
    <row r="324" spans="1:12" ht="64.2" hidden="1" customHeight="1" x14ac:dyDescent="0.3">
      <c r="A324" s="408">
        <f t="shared" si="5"/>
        <v>322</v>
      </c>
      <c r="B324" s="409"/>
      <c r="C324" s="410"/>
      <c r="D324" s="410"/>
      <c r="E324" s="410"/>
      <c r="F324" s="411"/>
      <c r="G324" s="402"/>
      <c r="H324" s="412"/>
      <c r="I324" s="413"/>
      <c r="J324" s="414"/>
      <c r="K324" s="415" t="str">
        <f>IF(tab_BSP[[#This Row],[prf_mp_janein]]="ja",tab_BSP[[#This Row],[mp_zuw]],IF(tab_BSP[[#This Row],[prf_mp_janein]]="nein",0,IF(tab_BSP[[#This Row],[prf_mp_janein]]="teilweise",-1,"")))</f>
        <v/>
      </c>
      <c r="L324" s="407"/>
    </row>
    <row r="325" spans="1:12" ht="64.2" hidden="1" customHeight="1" x14ac:dyDescent="0.3">
      <c r="A325" s="408">
        <f t="shared" si="5"/>
        <v>323</v>
      </c>
      <c r="B325" s="409"/>
      <c r="C325" s="410"/>
      <c r="D325" s="410"/>
      <c r="E325" s="410"/>
      <c r="F325" s="411"/>
      <c r="G325" s="402"/>
      <c r="H325" s="412"/>
      <c r="I325" s="413"/>
      <c r="J325" s="405"/>
      <c r="K325" s="406" t="str">
        <f>IF(tab_BSP[[#This Row],[prf_mp_janein]]="ja",tab_BSP[[#This Row],[mp_zuw]],IF(tab_BSP[[#This Row],[prf_mp_janein]]="nein",0,IF(tab_BSP[[#This Row],[prf_mp_janein]]="teilweise",-1,"")))</f>
        <v/>
      </c>
      <c r="L325" s="407"/>
    </row>
    <row r="326" spans="1:12" ht="64.2" hidden="1" customHeight="1" x14ac:dyDescent="0.3">
      <c r="A326" s="408">
        <f t="shared" si="5"/>
        <v>324</v>
      </c>
      <c r="B326" s="409"/>
      <c r="C326" s="410"/>
      <c r="D326" s="410"/>
      <c r="E326" s="410"/>
      <c r="F326" s="411"/>
      <c r="G326" s="402"/>
      <c r="H326" s="412"/>
      <c r="I326" s="413"/>
      <c r="J326" s="414"/>
      <c r="K326" s="415" t="str">
        <f>IF(tab_BSP[[#This Row],[prf_mp_janein]]="ja",tab_BSP[[#This Row],[mp_zuw]],IF(tab_BSP[[#This Row],[prf_mp_janein]]="nein",0,IF(tab_BSP[[#This Row],[prf_mp_janein]]="teilweise",-1,"")))</f>
        <v/>
      </c>
      <c r="L326" s="407"/>
    </row>
    <row r="327" spans="1:12" ht="64.2" hidden="1" customHeight="1" x14ac:dyDescent="0.3">
      <c r="A327" s="408">
        <f t="shared" si="5"/>
        <v>325</v>
      </c>
      <c r="B327" s="409"/>
      <c r="C327" s="410"/>
      <c r="D327" s="410"/>
      <c r="E327" s="410"/>
      <c r="F327" s="411"/>
      <c r="G327" s="402"/>
      <c r="H327" s="412"/>
      <c r="I327" s="413"/>
      <c r="J327" s="405"/>
      <c r="K327" s="406" t="str">
        <f>IF(tab_BSP[[#This Row],[prf_mp_janein]]="ja",tab_BSP[[#This Row],[mp_zuw]],IF(tab_BSP[[#This Row],[prf_mp_janein]]="nein",0,IF(tab_BSP[[#This Row],[prf_mp_janein]]="teilweise",-1,"")))</f>
        <v/>
      </c>
      <c r="L327" s="407"/>
    </row>
    <row r="328" spans="1:12" ht="64.2" hidden="1" customHeight="1" x14ac:dyDescent="0.3">
      <c r="A328" s="408">
        <f t="shared" si="5"/>
        <v>326</v>
      </c>
      <c r="B328" s="409"/>
      <c r="C328" s="410"/>
      <c r="D328" s="410"/>
      <c r="E328" s="410"/>
      <c r="F328" s="411"/>
      <c r="G328" s="402"/>
      <c r="H328" s="412"/>
      <c r="I328" s="413"/>
      <c r="J328" s="414"/>
      <c r="K328" s="415" t="str">
        <f>IF(tab_BSP[[#This Row],[prf_mp_janein]]="ja",tab_BSP[[#This Row],[mp_zuw]],IF(tab_BSP[[#This Row],[prf_mp_janein]]="nein",0,IF(tab_BSP[[#This Row],[prf_mp_janein]]="teilweise",-1,"")))</f>
        <v/>
      </c>
      <c r="L328" s="407"/>
    </row>
    <row r="329" spans="1:12" ht="64.2" hidden="1" customHeight="1" x14ac:dyDescent="0.3">
      <c r="A329" s="408">
        <f t="shared" si="5"/>
        <v>327</v>
      </c>
      <c r="B329" s="409"/>
      <c r="C329" s="410"/>
      <c r="D329" s="410"/>
      <c r="E329" s="410"/>
      <c r="F329" s="411"/>
      <c r="G329" s="402"/>
      <c r="H329" s="412"/>
      <c r="I329" s="413"/>
      <c r="J329" s="405"/>
      <c r="K329" s="406" t="str">
        <f>IF(tab_BSP[[#This Row],[prf_mp_janein]]="ja",tab_BSP[[#This Row],[mp_zuw]],IF(tab_BSP[[#This Row],[prf_mp_janein]]="nein",0,IF(tab_BSP[[#This Row],[prf_mp_janein]]="teilweise",-1,"")))</f>
        <v/>
      </c>
      <c r="L329" s="407"/>
    </row>
    <row r="330" spans="1:12" ht="64.2" hidden="1" customHeight="1" x14ac:dyDescent="0.3">
      <c r="A330" s="408">
        <f t="shared" si="5"/>
        <v>328</v>
      </c>
      <c r="B330" s="409"/>
      <c r="C330" s="410"/>
      <c r="D330" s="410"/>
      <c r="E330" s="410"/>
      <c r="F330" s="411"/>
      <c r="G330" s="402"/>
      <c r="H330" s="412"/>
      <c r="I330" s="413"/>
      <c r="J330" s="414"/>
      <c r="K330" s="415" t="str">
        <f>IF(tab_BSP[[#This Row],[prf_mp_janein]]="ja",tab_BSP[[#This Row],[mp_zuw]],IF(tab_BSP[[#This Row],[prf_mp_janein]]="nein",0,IF(tab_BSP[[#This Row],[prf_mp_janein]]="teilweise",-1,"")))</f>
        <v/>
      </c>
      <c r="L330" s="407"/>
    </row>
    <row r="331" spans="1:12" ht="64.2" hidden="1" customHeight="1" x14ac:dyDescent="0.3">
      <c r="A331" s="408">
        <f t="shared" si="5"/>
        <v>329</v>
      </c>
      <c r="B331" s="409"/>
      <c r="C331" s="410"/>
      <c r="D331" s="410"/>
      <c r="E331" s="410"/>
      <c r="F331" s="411"/>
      <c r="G331" s="402"/>
      <c r="H331" s="412"/>
      <c r="I331" s="413"/>
      <c r="J331" s="405"/>
      <c r="K331" s="406" t="str">
        <f>IF(tab_BSP[[#This Row],[prf_mp_janein]]="ja",tab_BSP[[#This Row],[mp_zuw]],IF(tab_BSP[[#This Row],[prf_mp_janein]]="nein",0,IF(tab_BSP[[#This Row],[prf_mp_janein]]="teilweise",-1,"")))</f>
        <v/>
      </c>
      <c r="L331" s="407"/>
    </row>
    <row r="332" spans="1:12" ht="64.2" hidden="1" customHeight="1" x14ac:dyDescent="0.3">
      <c r="A332" s="408">
        <f t="shared" ref="A332:A395" si="6">ROW()-2</f>
        <v>330</v>
      </c>
      <c r="B332" s="409"/>
      <c r="C332" s="410"/>
      <c r="D332" s="410"/>
      <c r="E332" s="410"/>
      <c r="F332" s="411"/>
      <c r="G332" s="402"/>
      <c r="H332" s="412"/>
      <c r="I332" s="413"/>
      <c r="J332" s="414"/>
      <c r="K332" s="415" t="str">
        <f>IF(tab_BSP[[#This Row],[prf_mp_janein]]="ja",tab_BSP[[#This Row],[mp_zuw]],IF(tab_BSP[[#This Row],[prf_mp_janein]]="nein",0,IF(tab_BSP[[#This Row],[prf_mp_janein]]="teilweise",-1,"")))</f>
        <v/>
      </c>
      <c r="L332" s="407"/>
    </row>
    <row r="333" spans="1:12" ht="64.2" hidden="1" customHeight="1" x14ac:dyDescent="0.3">
      <c r="A333" s="408">
        <f t="shared" si="6"/>
        <v>331</v>
      </c>
      <c r="B333" s="409"/>
      <c r="C333" s="410"/>
      <c r="D333" s="410"/>
      <c r="E333" s="410"/>
      <c r="F333" s="411"/>
      <c r="G333" s="402"/>
      <c r="H333" s="412"/>
      <c r="I333" s="413"/>
      <c r="J333" s="405"/>
      <c r="K333" s="406" t="str">
        <f>IF(tab_BSP[[#This Row],[prf_mp_janein]]="ja",tab_BSP[[#This Row],[mp_zuw]],IF(tab_BSP[[#This Row],[prf_mp_janein]]="nein",0,IF(tab_BSP[[#This Row],[prf_mp_janein]]="teilweise",-1,"")))</f>
        <v/>
      </c>
      <c r="L333" s="407"/>
    </row>
    <row r="334" spans="1:12" ht="64.2" hidden="1" customHeight="1" x14ac:dyDescent="0.3">
      <c r="A334" s="408">
        <f t="shared" si="6"/>
        <v>332</v>
      </c>
      <c r="B334" s="409"/>
      <c r="C334" s="410"/>
      <c r="D334" s="410"/>
      <c r="E334" s="410"/>
      <c r="F334" s="411"/>
      <c r="G334" s="402"/>
      <c r="H334" s="412"/>
      <c r="I334" s="413"/>
      <c r="J334" s="414"/>
      <c r="K334" s="415" t="str">
        <f>IF(tab_BSP[[#This Row],[prf_mp_janein]]="ja",tab_BSP[[#This Row],[mp_zuw]],IF(tab_BSP[[#This Row],[prf_mp_janein]]="nein",0,IF(tab_BSP[[#This Row],[prf_mp_janein]]="teilweise",-1,"")))</f>
        <v/>
      </c>
      <c r="L334" s="407"/>
    </row>
    <row r="335" spans="1:12" ht="64.2" hidden="1" customHeight="1" x14ac:dyDescent="0.3">
      <c r="A335" s="408">
        <f t="shared" si="6"/>
        <v>333</v>
      </c>
      <c r="B335" s="409"/>
      <c r="C335" s="410"/>
      <c r="D335" s="410"/>
      <c r="E335" s="410"/>
      <c r="F335" s="411"/>
      <c r="G335" s="402"/>
      <c r="H335" s="412"/>
      <c r="I335" s="413"/>
      <c r="J335" s="405"/>
      <c r="K335" s="406" t="str">
        <f>IF(tab_BSP[[#This Row],[prf_mp_janein]]="ja",tab_BSP[[#This Row],[mp_zuw]],IF(tab_BSP[[#This Row],[prf_mp_janein]]="nein",0,IF(tab_BSP[[#This Row],[prf_mp_janein]]="teilweise",-1,"")))</f>
        <v/>
      </c>
      <c r="L335" s="407"/>
    </row>
    <row r="336" spans="1:12" ht="64.2" hidden="1" customHeight="1" x14ac:dyDescent="0.3">
      <c r="A336" s="408">
        <f t="shared" si="6"/>
        <v>334</v>
      </c>
      <c r="B336" s="409"/>
      <c r="C336" s="410"/>
      <c r="D336" s="410"/>
      <c r="E336" s="410"/>
      <c r="F336" s="411"/>
      <c r="G336" s="402"/>
      <c r="H336" s="412"/>
      <c r="I336" s="413"/>
      <c r="J336" s="414"/>
      <c r="K336" s="415" t="str">
        <f>IF(tab_BSP[[#This Row],[prf_mp_janein]]="ja",tab_BSP[[#This Row],[mp_zuw]],IF(tab_BSP[[#This Row],[prf_mp_janein]]="nein",0,IF(tab_BSP[[#This Row],[prf_mp_janein]]="teilweise",-1,"")))</f>
        <v/>
      </c>
      <c r="L336" s="407"/>
    </row>
    <row r="337" spans="1:12" ht="64.2" hidden="1" customHeight="1" x14ac:dyDescent="0.3">
      <c r="A337" s="408">
        <f t="shared" si="6"/>
        <v>335</v>
      </c>
      <c r="B337" s="409"/>
      <c r="C337" s="410"/>
      <c r="D337" s="410"/>
      <c r="E337" s="410"/>
      <c r="F337" s="411"/>
      <c r="G337" s="402"/>
      <c r="H337" s="412"/>
      <c r="I337" s="413"/>
      <c r="J337" s="405"/>
      <c r="K337" s="406" t="str">
        <f>IF(tab_BSP[[#This Row],[prf_mp_janein]]="ja",tab_BSP[[#This Row],[mp_zuw]],IF(tab_BSP[[#This Row],[prf_mp_janein]]="nein",0,IF(tab_BSP[[#This Row],[prf_mp_janein]]="teilweise",-1,"")))</f>
        <v/>
      </c>
      <c r="L337" s="407"/>
    </row>
    <row r="338" spans="1:12" ht="64.2" hidden="1" customHeight="1" x14ac:dyDescent="0.3">
      <c r="A338" s="408">
        <f t="shared" si="6"/>
        <v>336</v>
      </c>
      <c r="B338" s="409"/>
      <c r="C338" s="410"/>
      <c r="D338" s="410"/>
      <c r="E338" s="410"/>
      <c r="F338" s="411"/>
      <c r="G338" s="402"/>
      <c r="H338" s="412"/>
      <c r="I338" s="413"/>
      <c r="J338" s="414"/>
      <c r="K338" s="415" t="str">
        <f>IF(tab_BSP[[#This Row],[prf_mp_janein]]="ja",tab_BSP[[#This Row],[mp_zuw]],IF(tab_BSP[[#This Row],[prf_mp_janein]]="nein",0,IF(tab_BSP[[#This Row],[prf_mp_janein]]="teilweise",-1,"")))</f>
        <v/>
      </c>
      <c r="L338" s="407"/>
    </row>
    <row r="339" spans="1:12" ht="64.2" hidden="1" customHeight="1" x14ac:dyDescent="0.3">
      <c r="A339" s="408">
        <f t="shared" si="6"/>
        <v>337</v>
      </c>
      <c r="B339" s="409"/>
      <c r="C339" s="410"/>
      <c r="D339" s="410"/>
      <c r="E339" s="410"/>
      <c r="F339" s="411"/>
      <c r="G339" s="402"/>
      <c r="H339" s="412"/>
      <c r="I339" s="413"/>
      <c r="J339" s="405"/>
      <c r="K339" s="406" t="str">
        <f>IF(tab_BSP[[#This Row],[prf_mp_janein]]="ja",tab_BSP[[#This Row],[mp_zuw]],IF(tab_BSP[[#This Row],[prf_mp_janein]]="nein",0,IF(tab_BSP[[#This Row],[prf_mp_janein]]="teilweise",-1,"")))</f>
        <v/>
      </c>
      <c r="L339" s="407"/>
    </row>
    <row r="340" spans="1:12" ht="64.2" hidden="1" customHeight="1" x14ac:dyDescent="0.3">
      <c r="A340" s="408">
        <f t="shared" si="6"/>
        <v>338</v>
      </c>
      <c r="B340" s="409"/>
      <c r="C340" s="410"/>
      <c r="D340" s="410"/>
      <c r="E340" s="410"/>
      <c r="F340" s="411"/>
      <c r="G340" s="402"/>
      <c r="H340" s="412"/>
      <c r="I340" s="413"/>
      <c r="J340" s="414"/>
      <c r="K340" s="415" t="str">
        <f>IF(tab_BSP[[#This Row],[prf_mp_janein]]="ja",tab_BSP[[#This Row],[mp_zuw]],IF(tab_BSP[[#This Row],[prf_mp_janein]]="nein",0,IF(tab_BSP[[#This Row],[prf_mp_janein]]="teilweise",-1,"")))</f>
        <v/>
      </c>
      <c r="L340" s="407"/>
    </row>
    <row r="341" spans="1:12" ht="64.2" hidden="1" customHeight="1" x14ac:dyDescent="0.3">
      <c r="A341" s="408">
        <f t="shared" si="6"/>
        <v>339</v>
      </c>
      <c r="B341" s="409"/>
      <c r="C341" s="410"/>
      <c r="D341" s="410"/>
      <c r="E341" s="410"/>
      <c r="F341" s="411"/>
      <c r="G341" s="402"/>
      <c r="H341" s="412"/>
      <c r="I341" s="413"/>
      <c r="J341" s="405"/>
      <c r="K341" s="406" t="str">
        <f>IF(tab_BSP[[#This Row],[prf_mp_janein]]="ja",tab_BSP[[#This Row],[mp_zuw]],IF(tab_BSP[[#This Row],[prf_mp_janein]]="nein",0,IF(tab_BSP[[#This Row],[prf_mp_janein]]="teilweise",-1,"")))</f>
        <v/>
      </c>
      <c r="L341" s="407"/>
    </row>
    <row r="342" spans="1:12" ht="64.2" hidden="1" customHeight="1" x14ac:dyDescent="0.3">
      <c r="A342" s="408">
        <f t="shared" si="6"/>
        <v>340</v>
      </c>
      <c r="B342" s="409"/>
      <c r="C342" s="410"/>
      <c r="D342" s="410"/>
      <c r="E342" s="410"/>
      <c r="F342" s="411"/>
      <c r="G342" s="402"/>
      <c r="H342" s="412"/>
      <c r="I342" s="413"/>
      <c r="J342" s="414"/>
      <c r="K342" s="415" t="str">
        <f>IF(tab_BSP[[#This Row],[prf_mp_janein]]="ja",tab_BSP[[#This Row],[mp_zuw]],IF(tab_BSP[[#This Row],[prf_mp_janein]]="nein",0,IF(tab_BSP[[#This Row],[prf_mp_janein]]="teilweise",-1,"")))</f>
        <v/>
      </c>
      <c r="L342" s="407"/>
    </row>
    <row r="343" spans="1:12" ht="64.2" hidden="1" customHeight="1" x14ac:dyDescent="0.3">
      <c r="A343" s="408">
        <f t="shared" si="6"/>
        <v>341</v>
      </c>
      <c r="B343" s="409"/>
      <c r="C343" s="410"/>
      <c r="D343" s="410"/>
      <c r="E343" s="410"/>
      <c r="F343" s="411"/>
      <c r="G343" s="402"/>
      <c r="H343" s="412"/>
      <c r="I343" s="413"/>
      <c r="J343" s="405"/>
      <c r="K343" s="406" t="str">
        <f>IF(tab_BSP[[#This Row],[prf_mp_janein]]="ja",tab_BSP[[#This Row],[mp_zuw]],IF(tab_BSP[[#This Row],[prf_mp_janein]]="nein",0,IF(tab_BSP[[#This Row],[prf_mp_janein]]="teilweise",-1,"")))</f>
        <v/>
      </c>
      <c r="L343" s="407"/>
    </row>
    <row r="344" spans="1:12" ht="64.2" hidden="1" customHeight="1" x14ac:dyDescent="0.3">
      <c r="A344" s="408">
        <f t="shared" si="6"/>
        <v>342</v>
      </c>
      <c r="B344" s="409"/>
      <c r="C344" s="410"/>
      <c r="D344" s="410"/>
      <c r="E344" s="410"/>
      <c r="F344" s="411"/>
      <c r="G344" s="402"/>
      <c r="H344" s="412"/>
      <c r="I344" s="413"/>
      <c r="J344" s="414"/>
      <c r="K344" s="415" t="str">
        <f>IF(tab_BSP[[#This Row],[prf_mp_janein]]="ja",tab_BSP[[#This Row],[mp_zuw]],IF(tab_BSP[[#This Row],[prf_mp_janein]]="nein",0,IF(tab_BSP[[#This Row],[prf_mp_janein]]="teilweise",-1,"")))</f>
        <v/>
      </c>
      <c r="L344" s="407"/>
    </row>
    <row r="345" spans="1:12" ht="64.2" hidden="1" customHeight="1" x14ac:dyDescent="0.3">
      <c r="A345" s="408">
        <f t="shared" si="6"/>
        <v>343</v>
      </c>
      <c r="B345" s="409"/>
      <c r="C345" s="410"/>
      <c r="D345" s="410"/>
      <c r="E345" s="410"/>
      <c r="F345" s="411"/>
      <c r="G345" s="402"/>
      <c r="H345" s="412"/>
      <c r="I345" s="413"/>
      <c r="J345" s="405"/>
      <c r="K345" s="406" t="str">
        <f>IF(tab_BSP[[#This Row],[prf_mp_janein]]="ja",tab_BSP[[#This Row],[mp_zuw]],IF(tab_BSP[[#This Row],[prf_mp_janein]]="nein",0,IF(tab_BSP[[#This Row],[prf_mp_janein]]="teilweise",-1,"")))</f>
        <v/>
      </c>
      <c r="L345" s="407"/>
    </row>
    <row r="346" spans="1:12" ht="64.2" hidden="1" customHeight="1" x14ac:dyDescent="0.3">
      <c r="A346" s="408">
        <f t="shared" si="6"/>
        <v>344</v>
      </c>
      <c r="B346" s="409"/>
      <c r="C346" s="410"/>
      <c r="D346" s="410"/>
      <c r="E346" s="410"/>
      <c r="F346" s="411"/>
      <c r="G346" s="402"/>
      <c r="H346" s="412"/>
      <c r="I346" s="413"/>
      <c r="J346" s="414"/>
      <c r="K346" s="415" t="str">
        <f>IF(tab_BSP[[#This Row],[prf_mp_janein]]="ja",tab_BSP[[#This Row],[mp_zuw]],IF(tab_BSP[[#This Row],[prf_mp_janein]]="nein",0,IF(tab_BSP[[#This Row],[prf_mp_janein]]="teilweise",-1,"")))</f>
        <v/>
      </c>
      <c r="L346" s="407"/>
    </row>
    <row r="347" spans="1:12" ht="64.2" hidden="1" customHeight="1" x14ac:dyDescent="0.3">
      <c r="A347" s="408">
        <f t="shared" si="6"/>
        <v>345</v>
      </c>
      <c r="B347" s="409"/>
      <c r="C347" s="410"/>
      <c r="D347" s="410"/>
      <c r="E347" s="410"/>
      <c r="F347" s="411"/>
      <c r="G347" s="402"/>
      <c r="H347" s="412"/>
      <c r="I347" s="413"/>
      <c r="J347" s="405"/>
      <c r="K347" s="406" t="str">
        <f>IF(tab_BSP[[#This Row],[prf_mp_janein]]="ja",tab_BSP[[#This Row],[mp_zuw]],IF(tab_BSP[[#This Row],[prf_mp_janein]]="nein",0,IF(tab_BSP[[#This Row],[prf_mp_janein]]="teilweise",-1,"")))</f>
        <v/>
      </c>
      <c r="L347" s="407"/>
    </row>
    <row r="348" spans="1:12" ht="64.2" hidden="1" customHeight="1" x14ac:dyDescent="0.3">
      <c r="A348" s="408">
        <f t="shared" si="6"/>
        <v>346</v>
      </c>
      <c r="B348" s="409"/>
      <c r="C348" s="410"/>
      <c r="D348" s="410"/>
      <c r="E348" s="410"/>
      <c r="F348" s="411"/>
      <c r="G348" s="402"/>
      <c r="H348" s="412"/>
      <c r="I348" s="413"/>
      <c r="J348" s="414"/>
      <c r="K348" s="415" t="str">
        <f>IF(tab_BSP[[#This Row],[prf_mp_janein]]="ja",tab_BSP[[#This Row],[mp_zuw]],IF(tab_BSP[[#This Row],[prf_mp_janein]]="nein",0,IF(tab_BSP[[#This Row],[prf_mp_janein]]="teilweise",-1,"")))</f>
        <v/>
      </c>
      <c r="L348" s="407"/>
    </row>
    <row r="349" spans="1:12" ht="64.2" hidden="1" customHeight="1" x14ac:dyDescent="0.3">
      <c r="A349" s="408">
        <f t="shared" si="6"/>
        <v>347</v>
      </c>
      <c r="B349" s="409"/>
      <c r="C349" s="410"/>
      <c r="D349" s="410"/>
      <c r="E349" s="410"/>
      <c r="F349" s="411"/>
      <c r="G349" s="402"/>
      <c r="H349" s="412"/>
      <c r="I349" s="413"/>
      <c r="J349" s="405"/>
      <c r="K349" s="406" t="str">
        <f>IF(tab_BSP[[#This Row],[prf_mp_janein]]="ja",tab_BSP[[#This Row],[mp_zuw]],IF(tab_BSP[[#This Row],[prf_mp_janein]]="nein",0,IF(tab_BSP[[#This Row],[prf_mp_janein]]="teilweise",-1,"")))</f>
        <v/>
      </c>
      <c r="L349" s="407"/>
    </row>
    <row r="350" spans="1:12" ht="64.2" hidden="1" customHeight="1" x14ac:dyDescent="0.3">
      <c r="A350" s="408">
        <f t="shared" si="6"/>
        <v>348</v>
      </c>
      <c r="B350" s="409"/>
      <c r="C350" s="410"/>
      <c r="D350" s="410"/>
      <c r="E350" s="410"/>
      <c r="F350" s="411"/>
      <c r="G350" s="402"/>
      <c r="H350" s="412"/>
      <c r="I350" s="413"/>
      <c r="J350" s="414"/>
      <c r="K350" s="415" t="str">
        <f>IF(tab_BSP[[#This Row],[prf_mp_janein]]="ja",tab_BSP[[#This Row],[mp_zuw]],IF(tab_BSP[[#This Row],[prf_mp_janein]]="nein",0,IF(tab_BSP[[#This Row],[prf_mp_janein]]="teilweise",-1,"")))</f>
        <v/>
      </c>
      <c r="L350" s="407"/>
    </row>
    <row r="351" spans="1:12" ht="64.2" hidden="1" customHeight="1" x14ac:dyDescent="0.3">
      <c r="A351" s="408">
        <f t="shared" si="6"/>
        <v>349</v>
      </c>
      <c r="B351" s="409"/>
      <c r="C351" s="410"/>
      <c r="D351" s="410"/>
      <c r="E351" s="410"/>
      <c r="F351" s="411"/>
      <c r="G351" s="402"/>
      <c r="H351" s="412"/>
      <c r="I351" s="413"/>
      <c r="J351" s="405"/>
      <c r="K351" s="406" t="str">
        <f>IF(tab_BSP[[#This Row],[prf_mp_janein]]="ja",tab_BSP[[#This Row],[mp_zuw]],IF(tab_BSP[[#This Row],[prf_mp_janein]]="nein",0,IF(tab_BSP[[#This Row],[prf_mp_janein]]="teilweise",-1,"")))</f>
        <v/>
      </c>
      <c r="L351" s="407"/>
    </row>
    <row r="352" spans="1:12" ht="64.2" hidden="1" customHeight="1" x14ac:dyDescent="0.3">
      <c r="A352" s="408">
        <f t="shared" si="6"/>
        <v>350</v>
      </c>
      <c r="B352" s="409"/>
      <c r="C352" s="410"/>
      <c r="D352" s="410"/>
      <c r="E352" s="410"/>
      <c r="F352" s="411"/>
      <c r="G352" s="402"/>
      <c r="H352" s="412"/>
      <c r="I352" s="413"/>
      <c r="J352" s="414"/>
      <c r="K352" s="415" t="str">
        <f>IF(tab_BSP[[#This Row],[prf_mp_janein]]="ja",tab_BSP[[#This Row],[mp_zuw]],IF(tab_BSP[[#This Row],[prf_mp_janein]]="nein",0,IF(tab_BSP[[#This Row],[prf_mp_janein]]="teilweise",-1,"")))</f>
        <v/>
      </c>
      <c r="L352" s="407"/>
    </row>
    <row r="353" spans="1:12" ht="64.2" hidden="1" customHeight="1" x14ac:dyDescent="0.3">
      <c r="A353" s="408">
        <f t="shared" si="6"/>
        <v>351</v>
      </c>
      <c r="B353" s="409"/>
      <c r="C353" s="410"/>
      <c r="D353" s="410"/>
      <c r="E353" s="410"/>
      <c r="F353" s="411"/>
      <c r="G353" s="402"/>
      <c r="H353" s="412"/>
      <c r="I353" s="413"/>
      <c r="J353" s="405"/>
      <c r="K353" s="406" t="str">
        <f>IF(tab_BSP[[#This Row],[prf_mp_janein]]="ja",tab_BSP[[#This Row],[mp_zuw]],IF(tab_BSP[[#This Row],[prf_mp_janein]]="nein",0,IF(tab_BSP[[#This Row],[prf_mp_janein]]="teilweise",-1,"")))</f>
        <v/>
      </c>
      <c r="L353" s="407"/>
    </row>
    <row r="354" spans="1:12" ht="64.2" hidden="1" customHeight="1" x14ac:dyDescent="0.3">
      <c r="A354" s="408">
        <f t="shared" si="6"/>
        <v>352</v>
      </c>
      <c r="B354" s="409"/>
      <c r="C354" s="410"/>
      <c r="D354" s="410"/>
      <c r="E354" s="410"/>
      <c r="F354" s="411"/>
      <c r="G354" s="402"/>
      <c r="H354" s="412"/>
      <c r="I354" s="413"/>
      <c r="J354" s="414"/>
      <c r="K354" s="415" t="str">
        <f>IF(tab_BSP[[#This Row],[prf_mp_janein]]="ja",tab_BSP[[#This Row],[mp_zuw]],IF(tab_BSP[[#This Row],[prf_mp_janein]]="nein",0,IF(tab_BSP[[#This Row],[prf_mp_janein]]="teilweise",-1,"")))</f>
        <v/>
      </c>
      <c r="L354" s="407"/>
    </row>
    <row r="355" spans="1:12" ht="64.2" hidden="1" customHeight="1" x14ac:dyDescent="0.3">
      <c r="A355" s="408">
        <f t="shared" si="6"/>
        <v>353</v>
      </c>
      <c r="B355" s="409"/>
      <c r="C355" s="410"/>
      <c r="D355" s="410"/>
      <c r="E355" s="410"/>
      <c r="F355" s="411"/>
      <c r="G355" s="402"/>
      <c r="H355" s="412"/>
      <c r="I355" s="413"/>
      <c r="J355" s="405"/>
      <c r="K355" s="406" t="str">
        <f>IF(tab_BSP[[#This Row],[prf_mp_janein]]="ja",tab_BSP[[#This Row],[mp_zuw]],IF(tab_BSP[[#This Row],[prf_mp_janein]]="nein",0,IF(tab_BSP[[#This Row],[prf_mp_janein]]="teilweise",-1,"")))</f>
        <v/>
      </c>
      <c r="L355" s="407"/>
    </row>
    <row r="356" spans="1:12" ht="64.2" hidden="1" customHeight="1" x14ac:dyDescent="0.3">
      <c r="A356" s="408">
        <f t="shared" si="6"/>
        <v>354</v>
      </c>
      <c r="B356" s="409"/>
      <c r="C356" s="410"/>
      <c r="D356" s="410"/>
      <c r="E356" s="410"/>
      <c r="F356" s="411"/>
      <c r="G356" s="402"/>
      <c r="H356" s="412"/>
      <c r="I356" s="413"/>
      <c r="J356" s="414"/>
      <c r="K356" s="415" t="str">
        <f>IF(tab_BSP[[#This Row],[prf_mp_janein]]="ja",tab_BSP[[#This Row],[mp_zuw]],IF(tab_BSP[[#This Row],[prf_mp_janein]]="nein",0,IF(tab_BSP[[#This Row],[prf_mp_janein]]="teilweise",-1,"")))</f>
        <v/>
      </c>
      <c r="L356" s="407"/>
    </row>
    <row r="357" spans="1:12" ht="64.2" hidden="1" customHeight="1" x14ac:dyDescent="0.3">
      <c r="A357" s="408">
        <f t="shared" si="6"/>
        <v>355</v>
      </c>
      <c r="B357" s="409"/>
      <c r="C357" s="410"/>
      <c r="D357" s="410"/>
      <c r="E357" s="410"/>
      <c r="F357" s="411"/>
      <c r="G357" s="402"/>
      <c r="H357" s="412"/>
      <c r="I357" s="413"/>
      <c r="J357" s="405"/>
      <c r="K357" s="406" t="str">
        <f>IF(tab_BSP[[#This Row],[prf_mp_janein]]="ja",tab_BSP[[#This Row],[mp_zuw]],IF(tab_BSP[[#This Row],[prf_mp_janein]]="nein",0,IF(tab_BSP[[#This Row],[prf_mp_janein]]="teilweise",-1,"")))</f>
        <v/>
      </c>
      <c r="L357" s="407"/>
    </row>
    <row r="358" spans="1:12" ht="64.2" hidden="1" customHeight="1" x14ac:dyDescent="0.3">
      <c r="A358" s="408">
        <f t="shared" si="6"/>
        <v>356</v>
      </c>
      <c r="B358" s="409"/>
      <c r="C358" s="410"/>
      <c r="D358" s="410"/>
      <c r="E358" s="410"/>
      <c r="F358" s="411"/>
      <c r="G358" s="402"/>
      <c r="H358" s="412"/>
      <c r="I358" s="413"/>
      <c r="J358" s="414"/>
      <c r="K358" s="415" t="str">
        <f>IF(tab_BSP[[#This Row],[prf_mp_janein]]="ja",tab_BSP[[#This Row],[mp_zuw]],IF(tab_BSP[[#This Row],[prf_mp_janein]]="nein",0,IF(tab_BSP[[#This Row],[prf_mp_janein]]="teilweise",-1,"")))</f>
        <v/>
      </c>
      <c r="L358" s="407"/>
    </row>
    <row r="359" spans="1:12" ht="64.2" hidden="1" customHeight="1" x14ac:dyDescent="0.3">
      <c r="A359" s="408">
        <f t="shared" si="6"/>
        <v>357</v>
      </c>
      <c r="B359" s="409"/>
      <c r="C359" s="410"/>
      <c r="D359" s="410"/>
      <c r="E359" s="410"/>
      <c r="F359" s="411"/>
      <c r="G359" s="402"/>
      <c r="H359" s="412"/>
      <c r="I359" s="413"/>
      <c r="J359" s="405"/>
      <c r="K359" s="406" t="str">
        <f>IF(tab_BSP[[#This Row],[prf_mp_janein]]="ja",tab_BSP[[#This Row],[mp_zuw]],IF(tab_BSP[[#This Row],[prf_mp_janein]]="nein",0,IF(tab_BSP[[#This Row],[prf_mp_janein]]="teilweise",-1,"")))</f>
        <v/>
      </c>
      <c r="L359" s="407"/>
    </row>
    <row r="360" spans="1:12" ht="64.2" hidden="1" customHeight="1" x14ac:dyDescent="0.3">
      <c r="A360" s="408">
        <f t="shared" si="6"/>
        <v>358</v>
      </c>
      <c r="B360" s="409"/>
      <c r="C360" s="410"/>
      <c r="D360" s="410"/>
      <c r="E360" s="410"/>
      <c r="F360" s="411"/>
      <c r="G360" s="402"/>
      <c r="H360" s="412"/>
      <c r="I360" s="413"/>
      <c r="J360" s="414"/>
      <c r="K360" s="415" t="str">
        <f>IF(tab_BSP[[#This Row],[prf_mp_janein]]="ja",tab_BSP[[#This Row],[mp_zuw]],IF(tab_BSP[[#This Row],[prf_mp_janein]]="nein",0,IF(tab_BSP[[#This Row],[prf_mp_janein]]="teilweise",-1,"")))</f>
        <v/>
      </c>
      <c r="L360" s="407"/>
    </row>
    <row r="361" spans="1:12" ht="64.2" hidden="1" customHeight="1" x14ac:dyDescent="0.3">
      <c r="A361" s="408">
        <f t="shared" si="6"/>
        <v>359</v>
      </c>
      <c r="B361" s="409"/>
      <c r="C361" s="410"/>
      <c r="D361" s="410"/>
      <c r="E361" s="410"/>
      <c r="F361" s="411"/>
      <c r="G361" s="402"/>
      <c r="H361" s="412"/>
      <c r="I361" s="413"/>
      <c r="J361" s="405"/>
      <c r="K361" s="406" t="str">
        <f>IF(tab_BSP[[#This Row],[prf_mp_janein]]="ja",tab_BSP[[#This Row],[mp_zuw]],IF(tab_BSP[[#This Row],[prf_mp_janein]]="nein",0,IF(tab_BSP[[#This Row],[prf_mp_janein]]="teilweise",-1,"")))</f>
        <v/>
      </c>
      <c r="L361" s="407"/>
    </row>
    <row r="362" spans="1:12" ht="64.2" hidden="1" customHeight="1" x14ac:dyDescent="0.3">
      <c r="A362" s="408">
        <f t="shared" si="6"/>
        <v>360</v>
      </c>
      <c r="B362" s="409"/>
      <c r="C362" s="410"/>
      <c r="D362" s="410"/>
      <c r="E362" s="410"/>
      <c r="F362" s="411"/>
      <c r="G362" s="402"/>
      <c r="H362" s="412"/>
      <c r="I362" s="413"/>
      <c r="J362" s="414"/>
      <c r="K362" s="415" t="str">
        <f>IF(tab_BSP[[#This Row],[prf_mp_janein]]="ja",tab_BSP[[#This Row],[mp_zuw]],IF(tab_BSP[[#This Row],[prf_mp_janein]]="nein",0,IF(tab_BSP[[#This Row],[prf_mp_janein]]="teilweise",-1,"")))</f>
        <v/>
      </c>
      <c r="L362" s="407"/>
    </row>
    <row r="363" spans="1:12" ht="64.2" hidden="1" customHeight="1" x14ac:dyDescent="0.3">
      <c r="A363" s="408">
        <f t="shared" si="6"/>
        <v>361</v>
      </c>
      <c r="B363" s="409"/>
      <c r="C363" s="410"/>
      <c r="D363" s="410"/>
      <c r="E363" s="410"/>
      <c r="F363" s="411"/>
      <c r="G363" s="402"/>
      <c r="H363" s="412"/>
      <c r="I363" s="413"/>
      <c r="J363" s="405"/>
      <c r="K363" s="406" t="str">
        <f>IF(tab_BSP[[#This Row],[prf_mp_janein]]="ja",tab_BSP[[#This Row],[mp_zuw]],IF(tab_BSP[[#This Row],[prf_mp_janein]]="nein",0,IF(tab_BSP[[#This Row],[prf_mp_janein]]="teilweise",-1,"")))</f>
        <v/>
      </c>
      <c r="L363" s="407"/>
    </row>
    <row r="364" spans="1:12" ht="64.2" hidden="1" customHeight="1" x14ac:dyDescent="0.3">
      <c r="A364" s="408">
        <f t="shared" si="6"/>
        <v>362</v>
      </c>
      <c r="B364" s="409"/>
      <c r="C364" s="410"/>
      <c r="D364" s="410"/>
      <c r="E364" s="410"/>
      <c r="F364" s="411"/>
      <c r="G364" s="402"/>
      <c r="H364" s="412"/>
      <c r="I364" s="413"/>
      <c r="J364" s="414"/>
      <c r="K364" s="415" t="str">
        <f>IF(tab_BSP[[#This Row],[prf_mp_janein]]="ja",tab_BSP[[#This Row],[mp_zuw]],IF(tab_BSP[[#This Row],[prf_mp_janein]]="nein",0,IF(tab_BSP[[#This Row],[prf_mp_janein]]="teilweise",-1,"")))</f>
        <v/>
      </c>
      <c r="L364" s="407"/>
    </row>
    <row r="365" spans="1:12" ht="64.2" hidden="1" customHeight="1" x14ac:dyDescent="0.3">
      <c r="A365" s="408">
        <f t="shared" si="6"/>
        <v>363</v>
      </c>
      <c r="B365" s="409"/>
      <c r="C365" s="410"/>
      <c r="D365" s="410"/>
      <c r="E365" s="410"/>
      <c r="F365" s="411"/>
      <c r="G365" s="402"/>
      <c r="H365" s="412"/>
      <c r="I365" s="413"/>
      <c r="J365" s="405"/>
      <c r="K365" s="406" t="str">
        <f>IF(tab_BSP[[#This Row],[prf_mp_janein]]="ja",tab_BSP[[#This Row],[mp_zuw]],IF(tab_BSP[[#This Row],[prf_mp_janein]]="nein",0,IF(tab_BSP[[#This Row],[prf_mp_janein]]="teilweise",-1,"")))</f>
        <v/>
      </c>
      <c r="L365" s="407"/>
    </row>
    <row r="366" spans="1:12" ht="64.2" hidden="1" customHeight="1" x14ac:dyDescent="0.3">
      <c r="A366" s="408">
        <f t="shared" si="6"/>
        <v>364</v>
      </c>
      <c r="B366" s="409"/>
      <c r="C366" s="410"/>
      <c r="D366" s="410"/>
      <c r="E366" s="410"/>
      <c r="F366" s="411"/>
      <c r="G366" s="402"/>
      <c r="H366" s="412"/>
      <c r="I366" s="413"/>
      <c r="J366" s="414"/>
      <c r="K366" s="415" t="str">
        <f>IF(tab_BSP[[#This Row],[prf_mp_janein]]="ja",tab_BSP[[#This Row],[mp_zuw]],IF(tab_BSP[[#This Row],[prf_mp_janein]]="nein",0,IF(tab_BSP[[#This Row],[prf_mp_janein]]="teilweise",-1,"")))</f>
        <v/>
      </c>
      <c r="L366" s="407"/>
    </row>
    <row r="367" spans="1:12" ht="64.2" hidden="1" customHeight="1" x14ac:dyDescent="0.3">
      <c r="A367" s="408">
        <f t="shared" si="6"/>
        <v>365</v>
      </c>
      <c r="B367" s="409"/>
      <c r="C367" s="410"/>
      <c r="D367" s="410"/>
      <c r="E367" s="410"/>
      <c r="F367" s="411"/>
      <c r="G367" s="402"/>
      <c r="H367" s="412"/>
      <c r="I367" s="413"/>
      <c r="J367" s="405"/>
      <c r="K367" s="406" t="str">
        <f>IF(tab_BSP[[#This Row],[prf_mp_janein]]="ja",tab_BSP[[#This Row],[mp_zuw]],IF(tab_BSP[[#This Row],[prf_mp_janein]]="nein",0,IF(tab_BSP[[#This Row],[prf_mp_janein]]="teilweise",-1,"")))</f>
        <v/>
      </c>
      <c r="L367" s="407"/>
    </row>
    <row r="368" spans="1:12" ht="64.2" hidden="1" customHeight="1" x14ac:dyDescent="0.3">
      <c r="A368" s="408">
        <f t="shared" si="6"/>
        <v>366</v>
      </c>
      <c r="B368" s="409"/>
      <c r="C368" s="410"/>
      <c r="D368" s="410"/>
      <c r="E368" s="410"/>
      <c r="F368" s="411"/>
      <c r="G368" s="402"/>
      <c r="H368" s="412"/>
      <c r="I368" s="413"/>
      <c r="J368" s="414"/>
      <c r="K368" s="415" t="str">
        <f>IF(tab_BSP[[#This Row],[prf_mp_janein]]="ja",tab_BSP[[#This Row],[mp_zuw]],IF(tab_BSP[[#This Row],[prf_mp_janein]]="nein",0,IF(tab_BSP[[#This Row],[prf_mp_janein]]="teilweise",-1,"")))</f>
        <v/>
      </c>
      <c r="L368" s="407"/>
    </row>
    <row r="369" spans="1:12" ht="64.2" hidden="1" customHeight="1" x14ac:dyDescent="0.3">
      <c r="A369" s="408">
        <f t="shared" si="6"/>
        <v>367</v>
      </c>
      <c r="B369" s="409"/>
      <c r="C369" s="410"/>
      <c r="D369" s="410"/>
      <c r="E369" s="410"/>
      <c r="F369" s="411"/>
      <c r="G369" s="402"/>
      <c r="H369" s="412"/>
      <c r="I369" s="413"/>
      <c r="J369" s="405"/>
      <c r="K369" s="406" t="str">
        <f>IF(tab_BSP[[#This Row],[prf_mp_janein]]="ja",tab_BSP[[#This Row],[mp_zuw]],IF(tab_BSP[[#This Row],[prf_mp_janein]]="nein",0,IF(tab_BSP[[#This Row],[prf_mp_janein]]="teilweise",-1,"")))</f>
        <v/>
      </c>
      <c r="L369" s="407"/>
    </row>
    <row r="370" spans="1:12" ht="64.2" hidden="1" customHeight="1" x14ac:dyDescent="0.3">
      <c r="A370" s="408">
        <f t="shared" si="6"/>
        <v>368</v>
      </c>
      <c r="B370" s="409"/>
      <c r="C370" s="410"/>
      <c r="D370" s="410"/>
      <c r="E370" s="410"/>
      <c r="F370" s="411"/>
      <c r="G370" s="402"/>
      <c r="H370" s="412"/>
      <c r="I370" s="413"/>
      <c r="J370" s="414"/>
      <c r="K370" s="415" t="str">
        <f>IF(tab_BSP[[#This Row],[prf_mp_janein]]="ja",tab_BSP[[#This Row],[mp_zuw]],IF(tab_BSP[[#This Row],[prf_mp_janein]]="nein",0,IF(tab_BSP[[#This Row],[prf_mp_janein]]="teilweise",-1,"")))</f>
        <v/>
      </c>
      <c r="L370" s="407"/>
    </row>
    <row r="371" spans="1:12" ht="64.2" hidden="1" customHeight="1" x14ac:dyDescent="0.3">
      <c r="A371" s="408">
        <f t="shared" si="6"/>
        <v>369</v>
      </c>
      <c r="B371" s="409"/>
      <c r="C371" s="410"/>
      <c r="D371" s="410"/>
      <c r="E371" s="410"/>
      <c r="F371" s="411"/>
      <c r="G371" s="402"/>
      <c r="H371" s="412"/>
      <c r="I371" s="413"/>
      <c r="J371" s="405"/>
      <c r="K371" s="406" t="str">
        <f>IF(tab_BSP[[#This Row],[prf_mp_janein]]="ja",tab_BSP[[#This Row],[mp_zuw]],IF(tab_BSP[[#This Row],[prf_mp_janein]]="nein",0,IF(tab_BSP[[#This Row],[prf_mp_janein]]="teilweise",-1,"")))</f>
        <v/>
      </c>
      <c r="L371" s="407"/>
    </row>
    <row r="372" spans="1:12" ht="64.2" hidden="1" customHeight="1" x14ac:dyDescent="0.3">
      <c r="A372" s="408">
        <f t="shared" si="6"/>
        <v>370</v>
      </c>
      <c r="B372" s="409"/>
      <c r="C372" s="410"/>
      <c r="D372" s="410"/>
      <c r="E372" s="410"/>
      <c r="F372" s="411"/>
      <c r="G372" s="402"/>
      <c r="H372" s="412"/>
      <c r="I372" s="413"/>
      <c r="J372" s="414"/>
      <c r="K372" s="415" t="str">
        <f>IF(tab_BSP[[#This Row],[prf_mp_janein]]="ja",tab_BSP[[#This Row],[mp_zuw]],IF(tab_BSP[[#This Row],[prf_mp_janein]]="nein",0,IF(tab_BSP[[#This Row],[prf_mp_janein]]="teilweise",-1,"")))</f>
        <v/>
      </c>
      <c r="L372" s="407"/>
    </row>
    <row r="373" spans="1:12" ht="64.2" hidden="1" customHeight="1" x14ac:dyDescent="0.3">
      <c r="A373" s="408">
        <f t="shared" si="6"/>
        <v>371</v>
      </c>
      <c r="B373" s="409"/>
      <c r="C373" s="410"/>
      <c r="D373" s="410"/>
      <c r="E373" s="410"/>
      <c r="F373" s="411"/>
      <c r="G373" s="402"/>
      <c r="H373" s="412"/>
      <c r="I373" s="413"/>
      <c r="J373" s="405"/>
      <c r="K373" s="406" t="str">
        <f>IF(tab_BSP[[#This Row],[prf_mp_janein]]="ja",tab_BSP[[#This Row],[mp_zuw]],IF(tab_BSP[[#This Row],[prf_mp_janein]]="nein",0,IF(tab_BSP[[#This Row],[prf_mp_janein]]="teilweise",-1,"")))</f>
        <v/>
      </c>
      <c r="L373" s="407"/>
    </row>
    <row r="374" spans="1:12" ht="64.2" hidden="1" customHeight="1" x14ac:dyDescent="0.3">
      <c r="A374" s="408">
        <f t="shared" si="6"/>
        <v>372</v>
      </c>
      <c r="B374" s="409"/>
      <c r="C374" s="410"/>
      <c r="D374" s="410"/>
      <c r="E374" s="410"/>
      <c r="F374" s="411"/>
      <c r="G374" s="402"/>
      <c r="H374" s="412"/>
      <c r="I374" s="413"/>
      <c r="J374" s="414"/>
      <c r="K374" s="415" t="str">
        <f>IF(tab_BSP[[#This Row],[prf_mp_janein]]="ja",tab_BSP[[#This Row],[mp_zuw]],IF(tab_BSP[[#This Row],[prf_mp_janein]]="nein",0,IF(tab_BSP[[#This Row],[prf_mp_janein]]="teilweise",-1,"")))</f>
        <v/>
      </c>
      <c r="L374" s="407"/>
    </row>
    <row r="375" spans="1:12" ht="64.2" hidden="1" customHeight="1" x14ac:dyDescent="0.3">
      <c r="A375" s="408">
        <f t="shared" si="6"/>
        <v>373</v>
      </c>
      <c r="B375" s="409"/>
      <c r="C375" s="410"/>
      <c r="D375" s="410"/>
      <c r="E375" s="410"/>
      <c r="F375" s="411"/>
      <c r="G375" s="402"/>
      <c r="H375" s="412"/>
      <c r="I375" s="413"/>
      <c r="J375" s="405"/>
      <c r="K375" s="406" t="str">
        <f>IF(tab_BSP[[#This Row],[prf_mp_janein]]="ja",tab_BSP[[#This Row],[mp_zuw]],IF(tab_BSP[[#This Row],[prf_mp_janein]]="nein",0,IF(tab_BSP[[#This Row],[prf_mp_janein]]="teilweise",-1,"")))</f>
        <v/>
      </c>
      <c r="L375" s="407"/>
    </row>
    <row r="376" spans="1:12" ht="64.2" hidden="1" customHeight="1" x14ac:dyDescent="0.3">
      <c r="A376" s="408">
        <f t="shared" si="6"/>
        <v>374</v>
      </c>
      <c r="B376" s="409"/>
      <c r="C376" s="410"/>
      <c r="D376" s="410"/>
      <c r="E376" s="410"/>
      <c r="F376" s="411"/>
      <c r="G376" s="402"/>
      <c r="H376" s="412"/>
      <c r="I376" s="413"/>
      <c r="J376" s="414"/>
      <c r="K376" s="415" t="str">
        <f>IF(tab_BSP[[#This Row],[prf_mp_janein]]="ja",tab_BSP[[#This Row],[mp_zuw]],IF(tab_BSP[[#This Row],[prf_mp_janein]]="nein",0,IF(tab_BSP[[#This Row],[prf_mp_janein]]="teilweise",-1,"")))</f>
        <v/>
      </c>
      <c r="L376" s="407"/>
    </row>
    <row r="377" spans="1:12" ht="64.2" hidden="1" customHeight="1" x14ac:dyDescent="0.3">
      <c r="A377" s="408">
        <f t="shared" si="6"/>
        <v>375</v>
      </c>
      <c r="B377" s="409"/>
      <c r="C377" s="410"/>
      <c r="D377" s="410"/>
      <c r="E377" s="410"/>
      <c r="F377" s="411"/>
      <c r="G377" s="402"/>
      <c r="H377" s="412"/>
      <c r="I377" s="413"/>
      <c r="J377" s="405"/>
      <c r="K377" s="406" t="str">
        <f>IF(tab_BSP[[#This Row],[prf_mp_janein]]="ja",tab_BSP[[#This Row],[mp_zuw]],IF(tab_BSP[[#This Row],[prf_mp_janein]]="nein",0,IF(tab_BSP[[#This Row],[prf_mp_janein]]="teilweise",-1,"")))</f>
        <v/>
      </c>
      <c r="L377" s="407"/>
    </row>
    <row r="378" spans="1:12" ht="64.2" hidden="1" customHeight="1" x14ac:dyDescent="0.3">
      <c r="A378" s="408">
        <f t="shared" si="6"/>
        <v>376</v>
      </c>
      <c r="B378" s="409"/>
      <c r="C378" s="410"/>
      <c r="D378" s="410"/>
      <c r="E378" s="410"/>
      <c r="F378" s="411"/>
      <c r="G378" s="402"/>
      <c r="H378" s="412"/>
      <c r="I378" s="413"/>
      <c r="J378" s="414"/>
      <c r="K378" s="415" t="str">
        <f>IF(tab_BSP[[#This Row],[prf_mp_janein]]="ja",tab_BSP[[#This Row],[mp_zuw]],IF(tab_BSP[[#This Row],[prf_mp_janein]]="nein",0,IF(tab_BSP[[#This Row],[prf_mp_janein]]="teilweise",-1,"")))</f>
        <v/>
      </c>
      <c r="L378" s="407"/>
    </row>
    <row r="379" spans="1:12" ht="64.2" hidden="1" customHeight="1" x14ac:dyDescent="0.3">
      <c r="A379" s="408">
        <f t="shared" si="6"/>
        <v>377</v>
      </c>
      <c r="B379" s="409"/>
      <c r="C379" s="410"/>
      <c r="D379" s="410"/>
      <c r="E379" s="410"/>
      <c r="F379" s="411"/>
      <c r="G379" s="402"/>
      <c r="H379" s="412"/>
      <c r="I379" s="413"/>
      <c r="J379" s="405"/>
      <c r="K379" s="406" t="str">
        <f>IF(tab_BSP[[#This Row],[prf_mp_janein]]="ja",tab_BSP[[#This Row],[mp_zuw]],IF(tab_BSP[[#This Row],[prf_mp_janein]]="nein",0,IF(tab_BSP[[#This Row],[prf_mp_janein]]="teilweise",-1,"")))</f>
        <v/>
      </c>
      <c r="L379" s="407"/>
    </row>
    <row r="380" spans="1:12" ht="64.2" hidden="1" customHeight="1" x14ac:dyDescent="0.3">
      <c r="A380" s="408">
        <f t="shared" si="6"/>
        <v>378</v>
      </c>
      <c r="B380" s="409"/>
      <c r="C380" s="410"/>
      <c r="D380" s="410"/>
      <c r="E380" s="410"/>
      <c r="F380" s="411"/>
      <c r="G380" s="402"/>
      <c r="H380" s="412"/>
      <c r="I380" s="413"/>
      <c r="J380" s="414"/>
      <c r="K380" s="415" t="str">
        <f>IF(tab_BSP[[#This Row],[prf_mp_janein]]="ja",tab_BSP[[#This Row],[mp_zuw]],IF(tab_BSP[[#This Row],[prf_mp_janein]]="nein",0,IF(tab_BSP[[#This Row],[prf_mp_janein]]="teilweise",-1,"")))</f>
        <v/>
      </c>
      <c r="L380" s="407"/>
    </row>
    <row r="381" spans="1:12" ht="64.2" hidden="1" customHeight="1" x14ac:dyDescent="0.3">
      <c r="A381" s="408">
        <f t="shared" si="6"/>
        <v>379</v>
      </c>
      <c r="B381" s="409"/>
      <c r="C381" s="410"/>
      <c r="D381" s="410"/>
      <c r="E381" s="410"/>
      <c r="F381" s="411"/>
      <c r="G381" s="402"/>
      <c r="H381" s="412"/>
      <c r="I381" s="413"/>
      <c r="J381" s="405"/>
      <c r="K381" s="406" t="str">
        <f>IF(tab_BSP[[#This Row],[prf_mp_janein]]="ja",tab_BSP[[#This Row],[mp_zuw]],IF(tab_BSP[[#This Row],[prf_mp_janein]]="nein",0,IF(tab_BSP[[#This Row],[prf_mp_janein]]="teilweise",-1,"")))</f>
        <v/>
      </c>
      <c r="L381" s="407"/>
    </row>
    <row r="382" spans="1:12" ht="64.2" hidden="1" customHeight="1" x14ac:dyDescent="0.3">
      <c r="A382" s="408">
        <f t="shared" si="6"/>
        <v>380</v>
      </c>
      <c r="B382" s="409"/>
      <c r="C382" s="410"/>
      <c r="D382" s="410"/>
      <c r="E382" s="410"/>
      <c r="F382" s="411"/>
      <c r="G382" s="402"/>
      <c r="H382" s="412"/>
      <c r="I382" s="413"/>
      <c r="J382" s="414"/>
      <c r="K382" s="415" t="str">
        <f>IF(tab_BSP[[#This Row],[prf_mp_janein]]="ja",tab_BSP[[#This Row],[mp_zuw]],IF(tab_BSP[[#This Row],[prf_mp_janein]]="nein",0,IF(tab_BSP[[#This Row],[prf_mp_janein]]="teilweise",-1,"")))</f>
        <v/>
      </c>
      <c r="L382" s="407"/>
    </row>
    <row r="383" spans="1:12" ht="64.2" hidden="1" customHeight="1" x14ac:dyDescent="0.3">
      <c r="A383" s="408">
        <f t="shared" si="6"/>
        <v>381</v>
      </c>
      <c r="B383" s="409"/>
      <c r="C383" s="410"/>
      <c r="D383" s="410"/>
      <c r="E383" s="410"/>
      <c r="F383" s="411"/>
      <c r="G383" s="402"/>
      <c r="H383" s="412"/>
      <c r="I383" s="413"/>
      <c r="J383" s="405"/>
      <c r="K383" s="406" t="str">
        <f>IF(tab_BSP[[#This Row],[prf_mp_janein]]="ja",tab_BSP[[#This Row],[mp_zuw]],IF(tab_BSP[[#This Row],[prf_mp_janein]]="nein",0,IF(tab_BSP[[#This Row],[prf_mp_janein]]="teilweise",-1,"")))</f>
        <v/>
      </c>
      <c r="L383" s="407"/>
    </row>
    <row r="384" spans="1:12" ht="64.2" hidden="1" customHeight="1" x14ac:dyDescent="0.3">
      <c r="A384" s="408">
        <f t="shared" si="6"/>
        <v>382</v>
      </c>
      <c r="B384" s="409"/>
      <c r="C384" s="410"/>
      <c r="D384" s="410"/>
      <c r="E384" s="410"/>
      <c r="F384" s="411"/>
      <c r="G384" s="402"/>
      <c r="H384" s="412"/>
      <c r="I384" s="413"/>
      <c r="J384" s="414"/>
      <c r="K384" s="415" t="str">
        <f>IF(tab_BSP[[#This Row],[prf_mp_janein]]="ja",tab_BSP[[#This Row],[mp_zuw]],IF(tab_BSP[[#This Row],[prf_mp_janein]]="nein",0,IF(tab_BSP[[#This Row],[prf_mp_janein]]="teilweise",-1,"")))</f>
        <v/>
      </c>
      <c r="L384" s="407"/>
    </row>
    <row r="385" spans="1:12" ht="64.2" hidden="1" customHeight="1" x14ac:dyDescent="0.3">
      <c r="A385" s="408">
        <f t="shared" si="6"/>
        <v>383</v>
      </c>
      <c r="B385" s="409"/>
      <c r="C385" s="410"/>
      <c r="D385" s="410"/>
      <c r="E385" s="410"/>
      <c r="F385" s="411"/>
      <c r="G385" s="402"/>
      <c r="H385" s="412"/>
      <c r="I385" s="413"/>
      <c r="J385" s="405"/>
      <c r="K385" s="406" t="str">
        <f>IF(tab_BSP[[#This Row],[prf_mp_janein]]="ja",tab_BSP[[#This Row],[mp_zuw]],IF(tab_BSP[[#This Row],[prf_mp_janein]]="nein",0,IF(tab_BSP[[#This Row],[prf_mp_janein]]="teilweise",-1,"")))</f>
        <v/>
      </c>
      <c r="L385" s="407"/>
    </row>
    <row r="386" spans="1:12" ht="64.2" hidden="1" customHeight="1" x14ac:dyDescent="0.3">
      <c r="A386" s="408">
        <f t="shared" si="6"/>
        <v>384</v>
      </c>
      <c r="B386" s="409"/>
      <c r="C386" s="410"/>
      <c r="D386" s="410"/>
      <c r="E386" s="410"/>
      <c r="F386" s="411"/>
      <c r="G386" s="402"/>
      <c r="H386" s="412"/>
      <c r="I386" s="413"/>
      <c r="J386" s="414"/>
      <c r="K386" s="415" t="str">
        <f>IF(tab_BSP[[#This Row],[prf_mp_janein]]="ja",tab_BSP[[#This Row],[mp_zuw]],IF(tab_BSP[[#This Row],[prf_mp_janein]]="nein",0,IF(tab_BSP[[#This Row],[prf_mp_janein]]="teilweise",-1,"")))</f>
        <v/>
      </c>
      <c r="L386" s="407"/>
    </row>
    <row r="387" spans="1:12" ht="64.2" hidden="1" customHeight="1" x14ac:dyDescent="0.3">
      <c r="A387" s="408">
        <f t="shared" si="6"/>
        <v>385</v>
      </c>
      <c r="B387" s="409"/>
      <c r="C387" s="410"/>
      <c r="D387" s="410"/>
      <c r="E387" s="410"/>
      <c r="F387" s="411"/>
      <c r="G387" s="402"/>
      <c r="H387" s="412"/>
      <c r="I387" s="413"/>
      <c r="J387" s="405"/>
      <c r="K387" s="406" t="str">
        <f>IF(tab_BSP[[#This Row],[prf_mp_janein]]="ja",tab_BSP[[#This Row],[mp_zuw]],IF(tab_BSP[[#This Row],[prf_mp_janein]]="nein",0,IF(tab_BSP[[#This Row],[prf_mp_janein]]="teilweise",-1,"")))</f>
        <v/>
      </c>
      <c r="L387" s="407"/>
    </row>
    <row r="388" spans="1:12" ht="64.2" hidden="1" customHeight="1" x14ac:dyDescent="0.3">
      <c r="A388" s="408">
        <f t="shared" si="6"/>
        <v>386</v>
      </c>
      <c r="B388" s="409"/>
      <c r="C388" s="410"/>
      <c r="D388" s="410"/>
      <c r="E388" s="410"/>
      <c r="F388" s="411"/>
      <c r="G388" s="402"/>
      <c r="H388" s="412"/>
      <c r="I388" s="413"/>
      <c r="J388" s="414"/>
      <c r="K388" s="415" t="str">
        <f>IF(tab_BSP[[#This Row],[prf_mp_janein]]="ja",tab_BSP[[#This Row],[mp_zuw]],IF(tab_BSP[[#This Row],[prf_mp_janein]]="nein",0,IF(tab_BSP[[#This Row],[prf_mp_janein]]="teilweise",-1,"")))</f>
        <v/>
      </c>
      <c r="L388" s="407"/>
    </row>
    <row r="389" spans="1:12" ht="64.2" hidden="1" customHeight="1" x14ac:dyDescent="0.3">
      <c r="A389" s="408">
        <f t="shared" si="6"/>
        <v>387</v>
      </c>
      <c r="B389" s="409"/>
      <c r="C389" s="410"/>
      <c r="D389" s="410"/>
      <c r="E389" s="410"/>
      <c r="F389" s="411"/>
      <c r="G389" s="402"/>
      <c r="H389" s="412"/>
      <c r="I389" s="413"/>
      <c r="J389" s="405"/>
      <c r="K389" s="406" t="str">
        <f>IF(tab_BSP[[#This Row],[prf_mp_janein]]="ja",tab_BSP[[#This Row],[mp_zuw]],IF(tab_BSP[[#This Row],[prf_mp_janein]]="nein",0,IF(tab_BSP[[#This Row],[prf_mp_janein]]="teilweise",-1,"")))</f>
        <v/>
      </c>
      <c r="L389" s="407"/>
    </row>
    <row r="390" spans="1:12" ht="64.2" hidden="1" customHeight="1" x14ac:dyDescent="0.3">
      <c r="A390" s="408">
        <f t="shared" si="6"/>
        <v>388</v>
      </c>
      <c r="B390" s="409"/>
      <c r="C390" s="410"/>
      <c r="D390" s="410"/>
      <c r="E390" s="410"/>
      <c r="F390" s="411"/>
      <c r="G390" s="402"/>
      <c r="H390" s="412"/>
      <c r="I390" s="413"/>
      <c r="J390" s="414"/>
      <c r="K390" s="415" t="str">
        <f>IF(tab_BSP[[#This Row],[prf_mp_janein]]="ja",tab_BSP[[#This Row],[mp_zuw]],IF(tab_BSP[[#This Row],[prf_mp_janein]]="nein",0,IF(tab_BSP[[#This Row],[prf_mp_janein]]="teilweise",-1,"")))</f>
        <v/>
      </c>
      <c r="L390" s="407"/>
    </row>
    <row r="391" spans="1:12" ht="64.2" hidden="1" customHeight="1" x14ac:dyDescent="0.3">
      <c r="A391" s="408">
        <f t="shared" si="6"/>
        <v>389</v>
      </c>
      <c r="B391" s="409"/>
      <c r="C391" s="410"/>
      <c r="D391" s="410"/>
      <c r="E391" s="410"/>
      <c r="F391" s="411"/>
      <c r="G391" s="402"/>
      <c r="H391" s="412"/>
      <c r="I391" s="413"/>
      <c r="J391" s="405"/>
      <c r="K391" s="406" t="str">
        <f>IF(tab_BSP[[#This Row],[prf_mp_janein]]="ja",tab_BSP[[#This Row],[mp_zuw]],IF(tab_BSP[[#This Row],[prf_mp_janein]]="nein",0,IF(tab_BSP[[#This Row],[prf_mp_janein]]="teilweise",-1,"")))</f>
        <v/>
      </c>
      <c r="L391" s="407"/>
    </row>
    <row r="392" spans="1:12" ht="64.2" hidden="1" customHeight="1" x14ac:dyDescent="0.3">
      <c r="A392" s="408">
        <f t="shared" si="6"/>
        <v>390</v>
      </c>
      <c r="B392" s="409"/>
      <c r="C392" s="410"/>
      <c r="D392" s="410"/>
      <c r="E392" s="410"/>
      <c r="F392" s="411"/>
      <c r="G392" s="402"/>
      <c r="H392" s="412"/>
      <c r="I392" s="413"/>
      <c r="J392" s="414"/>
      <c r="K392" s="415" t="str">
        <f>IF(tab_BSP[[#This Row],[prf_mp_janein]]="ja",tab_BSP[[#This Row],[mp_zuw]],IF(tab_BSP[[#This Row],[prf_mp_janein]]="nein",0,IF(tab_BSP[[#This Row],[prf_mp_janein]]="teilweise",-1,"")))</f>
        <v/>
      </c>
      <c r="L392" s="407"/>
    </row>
    <row r="393" spans="1:12" ht="64.2" hidden="1" customHeight="1" x14ac:dyDescent="0.3">
      <c r="A393" s="408">
        <f t="shared" si="6"/>
        <v>391</v>
      </c>
      <c r="B393" s="409"/>
      <c r="C393" s="410"/>
      <c r="D393" s="410"/>
      <c r="E393" s="410"/>
      <c r="F393" s="411"/>
      <c r="G393" s="402"/>
      <c r="H393" s="412"/>
      <c r="I393" s="413"/>
      <c r="J393" s="405"/>
      <c r="K393" s="406" t="str">
        <f>IF(tab_BSP[[#This Row],[prf_mp_janein]]="ja",tab_BSP[[#This Row],[mp_zuw]],IF(tab_BSP[[#This Row],[prf_mp_janein]]="nein",0,IF(tab_BSP[[#This Row],[prf_mp_janein]]="teilweise",-1,"")))</f>
        <v/>
      </c>
      <c r="L393" s="407"/>
    </row>
    <row r="394" spans="1:12" ht="64.2" hidden="1" customHeight="1" x14ac:dyDescent="0.3">
      <c r="A394" s="408">
        <f t="shared" si="6"/>
        <v>392</v>
      </c>
      <c r="B394" s="409"/>
      <c r="C394" s="410"/>
      <c r="D394" s="410"/>
      <c r="E394" s="410"/>
      <c r="F394" s="411"/>
      <c r="G394" s="402"/>
      <c r="H394" s="412"/>
      <c r="I394" s="413"/>
      <c r="J394" s="414"/>
      <c r="K394" s="415" t="str">
        <f>IF(tab_BSP[[#This Row],[prf_mp_janein]]="ja",tab_BSP[[#This Row],[mp_zuw]],IF(tab_BSP[[#This Row],[prf_mp_janein]]="nein",0,IF(tab_BSP[[#This Row],[prf_mp_janein]]="teilweise",-1,"")))</f>
        <v/>
      </c>
      <c r="L394" s="407"/>
    </row>
    <row r="395" spans="1:12" ht="64.2" hidden="1" customHeight="1" x14ac:dyDescent="0.3">
      <c r="A395" s="408">
        <f t="shared" si="6"/>
        <v>393</v>
      </c>
      <c r="B395" s="409"/>
      <c r="C395" s="410"/>
      <c r="D395" s="410"/>
      <c r="E395" s="410"/>
      <c r="F395" s="411"/>
      <c r="G395" s="402"/>
      <c r="H395" s="412"/>
      <c r="I395" s="413"/>
      <c r="J395" s="405"/>
      <c r="K395" s="406" t="str">
        <f>IF(tab_BSP[[#This Row],[prf_mp_janein]]="ja",tab_BSP[[#This Row],[mp_zuw]],IF(tab_BSP[[#This Row],[prf_mp_janein]]="nein",0,IF(tab_BSP[[#This Row],[prf_mp_janein]]="teilweise",-1,"")))</f>
        <v/>
      </c>
      <c r="L395" s="407"/>
    </row>
    <row r="396" spans="1:12" ht="64.2" hidden="1" customHeight="1" x14ac:dyDescent="0.3">
      <c r="A396" s="408">
        <f t="shared" ref="A396:A459" si="7">ROW()-2</f>
        <v>394</v>
      </c>
      <c r="B396" s="409"/>
      <c r="C396" s="410"/>
      <c r="D396" s="410"/>
      <c r="E396" s="410"/>
      <c r="F396" s="411"/>
      <c r="G396" s="402"/>
      <c r="H396" s="412"/>
      <c r="I396" s="413"/>
      <c r="J396" s="414"/>
      <c r="K396" s="415" t="str">
        <f>IF(tab_BSP[[#This Row],[prf_mp_janein]]="ja",tab_BSP[[#This Row],[mp_zuw]],IF(tab_BSP[[#This Row],[prf_mp_janein]]="nein",0,IF(tab_BSP[[#This Row],[prf_mp_janein]]="teilweise",-1,"")))</f>
        <v/>
      </c>
      <c r="L396" s="407"/>
    </row>
    <row r="397" spans="1:12" ht="64.2" hidden="1" customHeight="1" x14ac:dyDescent="0.3">
      <c r="A397" s="408">
        <f t="shared" si="7"/>
        <v>395</v>
      </c>
      <c r="B397" s="409"/>
      <c r="C397" s="410"/>
      <c r="D397" s="410"/>
      <c r="E397" s="410"/>
      <c r="F397" s="411"/>
      <c r="G397" s="402"/>
      <c r="H397" s="412"/>
      <c r="I397" s="413"/>
      <c r="J397" s="405"/>
      <c r="K397" s="406" t="str">
        <f>IF(tab_BSP[[#This Row],[prf_mp_janein]]="ja",tab_BSP[[#This Row],[mp_zuw]],IF(tab_BSP[[#This Row],[prf_mp_janein]]="nein",0,IF(tab_BSP[[#This Row],[prf_mp_janein]]="teilweise",-1,"")))</f>
        <v/>
      </c>
      <c r="L397" s="407"/>
    </row>
    <row r="398" spans="1:12" ht="64.2" hidden="1" customHeight="1" x14ac:dyDescent="0.3">
      <c r="A398" s="408">
        <f t="shared" si="7"/>
        <v>396</v>
      </c>
      <c r="B398" s="409"/>
      <c r="C398" s="410"/>
      <c r="D398" s="410"/>
      <c r="E398" s="410"/>
      <c r="F398" s="411"/>
      <c r="G398" s="402"/>
      <c r="H398" s="412"/>
      <c r="I398" s="413"/>
      <c r="J398" s="414"/>
      <c r="K398" s="415" t="str">
        <f>IF(tab_BSP[[#This Row],[prf_mp_janein]]="ja",tab_BSP[[#This Row],[mp_zuw]],IF(tab_BSP[[#This Row],[prf_mp_janein]]="nein",0,IF(tab_BSP[[#This Row],[prf_mp_janein]]="teilweise",-1,"")))</f>
        <v/>
      </c>
      <c r="L398" s="407"/>
    </row>
    <row r="399" spans="1:12" ht="64.2" hidden="1" customHeight="1" x14ac:dyDescent="0.3">
      <c r="A399" s="408">
        <f t="shared" si="7"/>
        <v>397</v>
      </c>
      <c r="B399" s="409"/>
      <c r="C399" s="410"/>
      <c r="D399" s="410"/>
      <c r="E399" s="410"/>
      <c r="F399" s="411"/>
      <c r="G399" s="402"/>
      <c r="H399" s="412"/>
      <c r="I399" s="413"/>
      <c r="J399" s="405"/>
      <c r="K399" s="406" t="str">
        <f>IF(tab_BSP[[#This Row],[prf_mp_janein]]="ja",tab_BSP[[#This Row],[mp_zuw]],IF(tab_BSP[[#This Row],[prf_mp_janein]]="nein",0,IF(tab_BSP[[#This Row],[prf_mp_janein]]="teilweise",-1,"")))</f>
        <v/>
      </c>
      <c r="L399" s="407"/>
    </row>
    <row r="400" spans="1:12" ht="64.2" hidden="1" customHeight="1" x14ac:dyDescent="0.3">
      <c r="A400" s="408">
        <f t="shared" si="7"/>
        <v>398</v>
      </c>
      <c r="B400" s="409"/>
      <c r="C400" s="410"/>
      <c r="D400" s="410"/>
      <c r="E400" s="410"/>
      <c r="F400" s="411"/>
      <c r="G400" s="402"/>
      <c r="H400" s="412"/>
      <c r="I400" s="413"/>
      <c r="J400" s="414"/>
      <c r="K400" s="415" t="str">
        <f>IF(tab_BSP[[#This Row],[prf_mp_janein]]="ja",tab_BSP[[#This Row],[mp_zuw]],IF(tab_BSP[[#This Row],[prf_mp_janein]]="nein",0,IF(tab_BSP[[#This Row],[prf_mp_janein]]="teilweise",-1,"")))</f>
        <v/>
      </c>
      <c r="L400" s="407"/>
    </row>
    <row r="401" spans="1:12" ht="64.2" hidden="1" customHeight="1" x14ac:dyDescent="0.3">
      <c r="A401" s="408">
        <f t="shared" si="7"/>
        <v>399</v>
      </c>
      <c r="B401" s="409"/>
      <c r="C401" s="410"/>
      <c r="D401" s="410"/>
      <c r="E401" s="410"/>
      <c r="F401" s="411"/>
      <c r="G401" s="402"/>
      <c r="H401" s="412"/>
      <c r="I401" s="413"/>
      <c r="J401" s="405"/>
      <c r="K401" s="406" t="str">
        <f>IF(tab_BSP[[#This Row],[prf_mp_janein]]="ja",tab_BSP[[#This Row],[mp_zuw]],IF(tab_BSP[[#This Row],[prf_mp_janein]]="nein",0,IF(tab_BSP[[#This Row],[prf_mp_janein]]="teilweise",-1,"")))</f>
        <v/>
      </c>
      <c r="L401" s="407"/>
    </row>
    <row r="402" spans="1:12" ht="64.2" hidden="1" customHeight="1" x14ac:dyDescent="0.3">
      <c r="A402" s="408">
        <f t="shared" si="7"/>
        <v>400</v>
      </c>
      <c r="B402" s="409"/>
      <c r="C402" s="410"/>
      <c r="D402" s="410"/>
      <c r="E402" s="410"/>
      <c r="F402" s="411"/>
      <c r="G402" s="402"/>
      <c r="H402" s="412"/>
      <c r="I402" s="413"/>
      <c r="J402" s="414"/>
      <c r="K402" s="415" t="str">
        <f>IF(tab_BSP[[#This Row],[prf_mp_janein]]="ja",tab_BSP[[#This Row],[mp_zuw]],IF(tab_BSP[[#This Row],[prf_mp_janein]]="nein",0,IF(tab_BSP[[#This Row],[prf_mp_janein]]="teilweise",-1,"")))</f>
        <v/>
      </c>
      <c r="L402" s="407"/>
    </row>
    <row r="403" spans="1:12" ht="64.2" hidden="1" customHeight="1" x14ac:dyDescent="0.3">
      <c r="A403" s="408">
        <f t="shared" si="7"/>
        <v>401</v>
      </c>
      <c r="B403" s="409"/>
      <c r="C403" s="410"/>
      <c r="D403" s="410"/>
      <c r="E403" s="410"/>
      <c r="F403" s="411"/>
      <c r="G403" s="402"/>
      <c r="H403" s="412"/>
      <c r="I403" s="413"/>
      <c r="J403" s="405"/>
      <c r="K403" s="406" t="str">
        <f>IF(tab_BSP[[#This Row],[prf_mp_janein]]="ja",tab_BSP[[#This Row],[mp_zuw]],IF(tab_BSP[[#This Row],[prf_mp_janein]]="nein",0,IF(tab_BSP[[#This Row],[prf_mp_janein]]="teilweise",-1,"")))</f>
        <v/>
      </c>
      <c r="L403" s="407"/>
    </row>
    <row r="404" spans="1:12" ht="64.2" hidden="1" customHeight="1" x14ac:dyDescent="0.3">
      <c r="A404" s="408">
        <f t="shared" si="7"/>
        <v>402</v>
      </c>
      <c r="B404" s="409"/>
      <c r="C404" s="410"/>
      <c r="D404" s="410"/>
      <c r="E404" s="410"/>
      <c r="F404" s="411"/>
      <c r="G404" s="402"/>
      <c r="H404" s="412"/>
      <c r="I404" s="413"/>
      <c r="J404" s="414"/>
      <c r="K404" s="415" t="str">
        <f>IF(tab_BSP[[#This Row],[prf_mp_janein]]="ja",tab_BSP[[#This Row],[mp_zuw]],IF(tab_BSP[[#This Row],[prf_mp_janein]]="nein",0,IF(tab_BSP[[#This Row],[prf_mp_janein]]="teilweise",-1,"")))</f>
        <v/>
      </c>
      <c r="L404" s="407"/>
    </row>
    <row r="405" spans="1:12" ht="64.2" hidden="1" customHeight="1" x14ac:dyDescent="0.3">
      <c r="A405" s="408">
        <f t="shared" si="7"/>
        <v>403</v>
      </c>
      <c r="B405" s="409"/>
      <c r="C405" s="410"/>
      <c r="D405" s="410"/>
      <c r="E405" s="410"/>
      <c r="F405" s="411"/>
      <c r="G405" s="402"/>
      <c r="H405" s="412"/>
      <c r="I405" s="413"/>
      <c r="J405" s="405"/>
      <c r="K405" s="406" t="str">
        <f>IF(tab_BSP[[#This Row],[prf_mp_janein]]="ja",tab_BSP[[#This Row],[mp_zuw]],IF(tab_BSP[[#This Row],[prf_mp_janein]]="nein",0,IF(tab_BSP[[#This Row],[prf_mp_janein]]="teilweise",-1,"")))</f>
        <v/>
      </c>
      <c r="L405" s="407"/>
    </row>
    <row r="406" spans="1:12" ht="64.2" hidden="1" customHeight="1" x14ac:dyDescent="0.3">
      <c r="A406" s="408">
        <f t="shared" si="7"/>
        <v>404</v>
      </c>
      <c r="B406" s="409"/>
      <c r="C406" s="410"/>
      <c r="D406" s="410"/>
      <c r="E406" s="410"/>
      <c r="F406" s="411"/>
      <c r="G406" s="402"/>
      <c r="H406" s="412"/>
      <c r="I406" s="413"/>
      <c r="J406" s="414"/>
      <c r="K406" s="415" t="str">
        <f>IF(tab_BSP[[#This Row],[prf_mp_janein]]="ja",tab_BSP[[#This Row],[mp_zuw]],IF(tab_BSP[[#This Row],[prf_mp_janein]]="nein",0,IF(tab_BSP[[#This Row],[prf_mp_janein]]="teilweise",-1,"")))</f>
        <v/>
      </c>
      <c r="L406" s="407"/>
    </row>
    <row r="407" spans="1:12" ht="64.2" hidden="1" customHeight="1" x14ac:dyDescent="0.3">
      <c r="A407" s="408">
        <f t="shared" si="7"/>
        <v>405</v>
      </c>
      <c r="B407" s="409"/>
      <c r="C407" s="410"/>
      <c r="D407" s="410"/>
      <c r="E407" s="410"/>
      <c r="F407" s="411"/>
      <c r="G407" s="402"/>
      <c r="H407" s="412"/>
      <c r="I407" s="413"/>
      <c r="J407" s="405"/>
      <c r="K407" s="406" t="str">
        <f>IF(tab_BSP[[#This Row],[prf_mp_janein]]="ja",tab_BSP[[#This Row],[mp_zuw]],IF(tab_BSP[[#This Row],[prf_mp_janein]]="nein",0,IF(tab_BSP[[#This Row],[prf_mp_janein]]="teilweise",-1,"")))</f>
        <v/>
      </c>
      <c r="L407" s="407"/>
    </row>
    <row r="408" spans="1:12" ht="64.2" hidden="1" customHeight="1" x14ac:dyDescent="0.3">
      <c r="A408" s="408">
        <f t="shared" si="7"/>
        <v>406</v>
      </c>
      <c r="B408" s="409"/>
      <c r="C408" s="410"/>
      <c r="D408" s="410"/>
      <c r="E408" s="410"/>
      <c r="F408" s="411"/>
      <c r="G408" s="402"/>
      <c r="H408" s="412"/>
      <c r="I408" s="413"/>
      <c r="J408" s="414"/>
      <c r="K408" s="415" t="str">
        <f>IF(tab_BSP[[#This Row],[prf_mp_janein]]="ja",tab_BSP[[#This Row],[mp_zuw]],IF(tab_BSP[[#This Row],[prf_mp_janein]]="nein",0,IF(tab_BSP[[#This Row],[prf_mp_janein]]="teilweise",-1,"")))</f>
        <v/>
      </c>
      <c r="L408" s="407"/>
    </row>
    <row r="409" spans="1:12" ht="64.2" hidden="1" customHeight="1" x14ac:dyDescent="0.3">
      <c r="A409" s="408">
        <f t="shared" si="7"/>
        <v>407</v>
      </c>
      <c r="B409" s="409"/>
      <c r="C409" s="410"/>
      <c r="D409" s="410"/>
      <c r="E409" s="410"/>
      <c r="F409" s="411"/>
      <c r="G409" s="402"/>
      <c r="H409" s="412"/>
      <c r="I409" s="413"/>
      <c r="J409" s="405"/>
      <c r="K409" s="406" t="str">
        <f>IF(tab_BSP[[#This Row],[prf_mp_janein]]="ja",tab_BSP[[#This Row],[mp_zuw]],IF(tab_BSP[[#This Row],[prf_mp_janein]]="nein",0,IF(tab_BSP[[#This Row],[prf_mp_janein]]="teilweise",-1,"")))</f>
        <v/>
      </c>
      <c r="L409" s="407"/>
    </row>
    <row r="410" spans="1:12" ht="64.2" hidden="1" customHeight="1" x14ac:dyDescent="0.3">
      <c r="A410" s="408">
        <f t="shared" si="7"/>
        <v>408</v>
      </c>
      <c r="B410" s="409"/>
      <c r="C410" s="410"/>
      <c r="D410" s="410"/>
      <c r="E410" s="410"/>
      <c r="F410" s="411"/>
      <c r="G410" s="402"/>
      <c r="H410" s="412"/>
      <c r="I410" s="413"/>
      <c r="J410" s="414"/>
      <c r="K410" s="415" t="str">
        <f>IF(tab_BSP[[#This Row],[prf_mp_janein]]="ja",tab_BSP[[#This Row],[mp_zuw]],IF(tab_BSP[[#This Row],[prf_mp_janein]]="nein",0,IF(tab_BSP[[#This Row],[prf_mp_janein]]="teilweise",-1,"")))</f>
        <v/>
      </c>
      <c r="L410" s="407"/>
    </row>
    <row r="411" spans="1:12" ht="64.2" hidden="1" customHeight="1" x14ac:dyDescent="0.3">
      <c r="A411" s="408">
        <f t="shared" si="7"/>
        <v>409</v>
      </c>
      <c r="B411" s="409"/>
      <c r="C411" s="410"/>
      <c r="D411" s="410"/>
      <c r="E411" s="410"/>
      <c r="F411" s="411"/>
      <c r="G411" s="402"/>
      <c r="H411" s="412"/>
      <c r="I411" s="413"/>
      <c r="J411" s="405"/>
      <c r="K411" s="406" t="str">
        <f>IF(tab_BSP[[#This Row],[prf_mp_janein]]="ja",tab_BSP[[#This Row],[mp_zuw]],IF(tab_BSP[[#This Row],[prf_mp_janein]]="nein",0,IF(tab_BSP[[#This Row],[prf_mp_janein]]="teilweise",-1,"")))</f>
        <v/>
      </c>
      <c r="L411" s="407"/>
    </row>
    <row r="412" spans="1:12" ht="64.2" hidden="1" customHeight="1" x14ac:dyDescent="0.3">
      <c r="A412" s="408">
        <f t="shared" si="7"/>
        <v>410</v>
      </c>
      <c r="B412" s="409"/>
      <c r="C412" s="410"/>
      <c r="D412" s="410"/>
      <c r="E412" s="410"/>
      <c r="F412" s="411"/>
      <c r="G412" s="402"/>
      <c r="H412" s="412"/>
      <c r="I412" s="413"/>
      <c r="J412" s="414"/>
      <c r="K412" s="415" t="str">
        <f>IF(tab_BSP[[#This Row],[prf_mp_janein]]="ja",tab_BSP[[#This Row],[mp_zuw]],IF(tab_BSP[[#This Row],[prf_mp_janein]]="nein",0,IF(tab_BSP[[#This Row],[prf_mp_janein]]="teilweise",-1,"")))</f>
        <v/>
      </c>
      <c r="L412" s="407"/>
    </row>
    <row r="413" spans="1:12" ht="64.2" hidden="1" customHeight="1" x14ac:dyDescent="0.3">
      <c r="A413" s="408">
        <f t="shared" si="7"/>
        <v>411</v>
      </c>
      <c r="B413" s="409"/>
      <c r="C413" s="410"/>
      <c r="D413" s="410"/>
      <c r="E413" s="410"/>
      <c r="F413" s="411"/>
      <c r="G413" s="402"/>
      <c r="H413" s="412"/>
      <c r="I413" s="413"/>
      <c r="J413" s="405"/>
      <c r="K413" s="406" t="str">
        <f>IF(tab_BSP[[#This Row],[prf_mp_janein]]="ja",tab_BSP[[#This Row],[mp_zuw]],IF(tab_BSP[[#This Row],[prf_mp_janein]]="nein",0,IF(tab_BSP[[#This Row],[prf_mp_janein]]="teilweise",-1,"")))</f>
        <v/>
      </c>
      <c r="L413" s="407"/>
    </row>
    <row r="414" spans="1:12" ht="64.2" hidden="1" customHeight="1" x14ac:dyDescent="0.3">
      <c r="A414" s="408">
        <f t="shared" si="7"/>
        <v>412</v>
      </c>
      <c r="B414" s="409"/>
      <c r="C414" s="410"/>
      <c r="D414" s="410"/>
      <c r="E414" s="410"/>
      <c r="F414" s="411"/>
      <c r="G414" s="402"/>
      <c r="H414" s="412"/>
      <c r="I414" s="413"/>
      <c r="J414" s="414"/>
      <c r="K414" s="415" t="str">
        <f>IF(tab_BSP[[#This Row],[prf_mp_janein]]="ja",tab_BSP[[#This Row],[mp_zuw]],IF(tab_BSP[[#This Row],[prf_mp_janein]]="nein",0,IF(tab_BSP[[#This Row],[prf_mp_janein]]="teilweise",-1,"")))</f>
        <v/>
      </c>
      <c r="L414" s="407"/>
    </row>
    <row r="415" spans="1:12" ht="64.2" hidden="1" customHeight="1" x14ac:dyDescent="0.3">
      <c r="A415" s="408">
        <f t="shared" si="7"/>
        <v>413</v>
      </c>
      <c r="B415" s="409"/>
      <c r="C415" s="410"/>
      <c r="D415" s="410"/>
      <c r="E415" s="410"/>
      <c r="F415" s="411"/>
      <c r="G415" s="402"/>
      <c r="H415" s="412"/>
      <c r="I415" s="413"/>
      <c r="J415" s="405"/>
      <c r="K415" s="406" t="str">
        <f>IF(tab_BSP[[#This Row],[prf_mp_janein]]="ja",tab_BSP[[#This Row],[mp_zuw]],IF(tab_BSP[[#This Row],[prf_mp_janein]]="nein",0,IF(tab_BSP[[#This Row],[prf_mp_janein]]="teilweise",-1,"")))</f>
        <v/>
      </c>
      <c r="L415" s="407"/>
    </row>
    <row r="416" spans="1:12" ht="64.2" hidden="1" customHeight="1" x14ac:dyDescent="0.3">
      <c r="A416" s="408">
        <f t="shared" si="7"/>
        <v>414</v>
      </c>
      <c r="B416" s="409"/>
      <c r="C416" s="410"/>
      <c r="D416" s="410"/>
      <c r="E416" s="410"/>
      <c r="F416" s="411"/>
      <c r="G416" s="402"/>
      <c r="H416" s="412"/>
      <c r="I416" s="413"/>
      <c r="J416" s="414"/>
      <c r="K416" s="415" t="str">
        <f>IF(tab_BSP[[#This Row],[prf_mp_janein]]="ja",tab_BSP[[#This Row],[mp_zuw]],IF(tab_BSP[[#This Row],[prf_mp_janein]]="nein",0,IF(tab_BSP[[#This Row],[prf_mp_janein]]="teilweise",-1,"")))</f>
        <v/>
      </c>
      <c r="L416" s="407"/>
    </row>
    <row r="417" spans="1:12" ht="64.2" hidden="1" customHeight="1" x14ac:dyDescent="0.3">
      <c r="A417" s="408">
        <f t="shared" si="7"/>
        <v>415</v>
      </c>
      <c r="B417" s="409"/>
      <c r="C417" s="410"/>
      <c r="D417" s="410"/>
      <c r="E417" s="410"/>
      <c r="F417" s="411"/>
      <c r="G417" s="402"/>
      <c r="H417" s="412"/>
      <c r="I417" s="413"/>
      <c r="J417" s="405"/>
      <c r="K417" s="406" t="str">
        <f>IF(tab_BSP[[#This Row],[prf_mp_janein]]="ja",tab_BSP[[#This Row],[mp_zuw]],IF(tab_BSP[[#This Row],[prf_mp_janein]]="nein",0,IF(tab_BSP[[#This Row],[prf_mp_janein]]="teilweise",-1,"")))</f>
        <v/>
      </c>
      <c r="L417" s="407"/>
    </row>
    <row r="418" spans="1:12" ht="64.2" hidden="1" customHeight="1" x14ac:dyDescent="0.3">
      <c r="A418" s="408">
        <f t="shared" si="7"/>
        <v>416</v>
      </c>
      <c r="B418" s="409"/>
      <c r="C418" s="410"/>
      <c r="D418" s="410"/>
      <c r="E418" s="410"/>
      <c r="F418" s="411"/>
      <c r="G418" s="402"/>
      <c r="H418" s="412"/>
      <c r="I418" s="413"/>
      <c r="J418" s="414"/>
      <c r="K418" s="415" t="str">
        <f>IF(tab_BSP[[#This Row],[prf_mp_janein]]="ja",tab_BSP[[#This Row],[mp_zuw]],IF(tab_BSP[[#This Row],[prf_mp_janein]]="nein",0,IF(tab_BSP[[#This Row],[prf_mp_janein]]="teilweise",-1,"")))</f>
        <v/>
      </c>
      <c r="L418" s="407"/>
    </row>
    <row r="419" spans="1:12" ht="64.2" hidden="1" customHeight="1" x14ac:dyDescent="0.3">
      <c r="A419" s="408">
        <f t="shared" si="7"/>
        <v>417</v>
      </c>
      <c r="B419" s="409"/>
      <c r="C419" s="410"/>
      <c r="D419" s="410"/>
      <c r="E419" s="410"/>
      <c r="F419" s="411"/>
      <c r="G419" s="402"/>
      <c r="H419" s="412"/>
      <c r="I419" s="413"/>
      <c r="J419" s="405"/>
      <c r="K419" s="406" t="str">
        <f>IF(tab_BSP[[#This Row],[prf_mp_janein]]="ja",tab_BSP[[#This Row],[mp_zuw]],IF(tab_BSP[[#This Row],[prf_mp_janein]]="nein",0,IF(tab_BSP[[#This Row],[prf_mp_janein]]="teilweise",-1,"")))</f>
        <v/>
      </c>
      <c r="L419" s="407"/>
    </row>
    <row r="420" spans="1:12" ht="64.2" hidden="1" customHeight="1" x14ac:dyDescent="0.3">
      <c r="A420" s="408">
        <f t="shared" si="7"/>
        <v>418</v>
      </c>
      <c r="B420" s="409"/>
      <c r="C420" s="410"/>
      <c r="D420" s="410"/>
      <c r="E420" s="410"/>
      <c r="F420" s="411"/>
      <c r="G420" s="402"/>
      <c r="H420" s="412"/>
      <c r="I420" s="413"/>
      <c r="J420" s="414"/>
      <c r="K420" s="415" t="str">
        <f>IF(tab_BSP[[#This Row],[prf_mp_janein]]="ja",tab_BSP[[#This Row],[mp_zuw]],IF(tab_BSP[[#This Row],[prf_mp_janein]]="nein",0,IF(tab_BSP[[#This Row],[prf_mp_janein]]="teilweise",-1,"")))</f>
        <v/>
      </c>
      <c r="L420" s="407"/>
    </row>
    <row r="421" spans="1:12" ht="64.2" hidden="1" customHeight="1" x14ac:dyDescent="0.3">
      <c r="A421" s="408">
        <f t="shared" si="7"/>
        <v>419</v>
      </c>
      <c r="B421" s="409"/>
      <c r="C421" s="410"/>
      <c r="D421" s="410"/>
      <c r="E421" s="410"/>
      <c r="F421" s="411"/>
      <c r="G421" s="402"/>
      <c r="H421" s="412"/>
      <c r="I421" s="413"/>
      <c r="J421" s="405"/>
      <c r="K421" s="406" t="str">
        <f>IF(tab_BSP[[#This Row],[prf_mp_janein]]="ja",tab_BSP[[#This Row],[mp_zuw]],IF(tab_BSP[[#This Row],[prf_mp_janein]]="nein",0,IF(tab_BSP[[#This Row],[prf_mp_janein]]="teilweise",-1,"")))</f>
        <v/>
      </c>
      <c r="L421" s="407"/>
    </row>
    <row r="422" spans="1:12" ht="64.2" hidden="1" customHeight="1" x14ac:dyDescent="0.3">
      <c r="A422" s="408">
        <f t="shared" si="7"/>
        <v>420</v>
      </c>
      <c r="B422" s="409"/>
      <c r="C422" s="410"/>
      <c r="D422" s="410"/>
      <c r="E422" s="410"/>
      <c r="F422" s="411"/>
      <c r="G422" s="402"/>
      <c r="H422" s="412"/>
      <c r="I422" s="413"/>
      <c r="J422" s="414"/>
      <c r="K422" s="415" t="str">
        <f>IF(tab_BSP[[#This Row],[prf_mp_janein]]="ja",tab_BSP[[#This Row],[mp_zuw]],IF(tab_BSP[[#This Row],[prf_mp_janein]]="nein",0,IF(tab_BSP[[#This Row],[prf_mp_janein]]="teilweise",-1,"")))</f>
        <v/>
      </c>
      <c r="L422" s="407"/>
    </row>
    <row r="423" spans="1:12" ht="64.2" hidden="1" customHeight="1" x14ac:dyDescent="0.3">
      <c r="A423" s="408">
        <f t="shared" si="7"/>
        <v>421</v>
      </c>
      <c r="B423" s="409"/>
      <c r="C423" s="410"/>
      <c r="D423" s="410"/>
      <c r="E423" s="410"/>
      <c r="F423" s="411"/>
      <c r="G423" s="402"/>
      <c r="H423" s="412"/>
      <c r="I423" s="413"/>
      <c r="J423" s="405"/>
      <c r="K423" s="406" t="str">
        <f>IF(tab_BSP[[#This Row],[prf_mp_janein]]="ja",tab_BSP[[#This Row],[mp_zuw]],IF(tab_BSP[[#This Row],[prf_mp_janein]]="nein",0,IF(tab_BSP[[#This Row],[prf_mp_janein]]="teilweise",-1,"")))</f>
        <v/>
      </c>
      <c r="L423" s="407"/>
    </row>
    <row r="424" spans="1:12" ht="64.2" hidden="1" customHeight="1" x14ac:dyDescent="0.3">
      <c r="A424" s="408">
        <f t="shared" si="7"/>
        <v>422</v>
      </c>
      <c r="B424" s="409"/>
      <c r="C424" s="410"/>
      <c r="D424" s="410"/>
      <c r="E424" s="410"/>
      <c r="F424" s="411"/>
      <c r="G424" s="402"/>
      <c r="H424" s="412"/>
      <c r="I424" s="413"/>
      <c r="J424" s="414"/>
      <c r="K424" s="415" t="str">
        <f>IF(tab_BSP[[#This Row],[prf_mp_janein]]="ja",tab_BSP[[#This Row],[mp_zuw]],IF(tab_BSP[[#This Row],[prf_mp_janein]]="nein",0,IF(tab_BSP[[#This Row],[prf_mp_janein]]="teilweise",-1,"")))</f>
        <v/>
      </c>
      <c r="L424" s="407"/>
    </row>
    <row r="425" spans="1:12" ht="64.2" hidden="1" customHeight="1" x14ac:dyDescent="0.3">
      <c r="A425" s="408">
        <f t="shared" si="7"/>
        <v>423</v>
      </c>
      <c r="B425" s="409"/>
      <c r="C425" s="410"/>
      <c r="D425" s="410"/>
      <c r="E425" s="410"/>
      <c r="F425" s="411"/>
      <c r="G425" s="402"/>
      <c r="H425" s="412"/>
      <c r="I425" s="413"/>
      <c r="J425" s="405"/>
      <c r="K425" s="406" t="str">
        <f>IF(tab_BSP[[#This Row],[prf_mp_janein]]="ja",tab_BSP[[#This Row],[mp_zuw]],IF(tab_BSP[[#This Row],[prf_mp_janein]]="nein",0,IF(tab_BSP[[#This Row],[prf_mp_janein]]="teilweise",-1,"")))</f>
        <v/>
      </c>
      <c r="L425" s="407"/>
    </row>
    <row r="426" spans="1:12" ht="64.2" hidden="1" customHeight="1" x14ac:dyDescent="0.3">
      <c r="A426" s="408">
        <f t="shared" si="7"/>
        <v>424</v>
      </c>
      <c r="B426" s="409"/>
      <c r="C426" s="410"/>
      <c r="D426" s="410"/>
      <c r="E426" s="410"/>
      <c r="F426" s="411"/>
      <c r="G426" s="402"/>
      <c r="H426" s="412"/>
      <c r="I426" s="413"/>
      <c r="J426" s="414"/>
      <c r="K426" s="415" t="str">
        <f>IF(tab_BSP[[#This Row],[prf_mp_janein]]="ja",tab_BSP[[#This Row],[mp_zuw]],IF(tab_BSP[[#This Row],[prf_mp_janein]]="nein",0,IF(tab_BSP[[#This Row],[prf_mp_janein]]="teilweise",-1,"")))</f>
        <v/>
      </c>
      <c r="L426" s="407"/>
    </row>
    <row r="427" spans="1:12" ht="64.2" hidden="1" customHeight="1" x14ac:dyDescent="0.3">
      <c r="A427" s="408">
        <f t="shared" si="7"/>
        <v>425</v>
      </c>
      <c r="B427" s="409"/>
      <c r="C427" s="410"/>
      <c r="D427" s="410"/>
      <c r="E427" s="410"/>
      <c r="F427" s="411"/>
      <c r="G427" s="402"/>
      <c r="H427" s="412"/>
      <c r="I427" s="413"/>
      <c r="J427" s="405"/>
      <c r="K427" s="406" t="str">
        <f>IF(tab_BSP[[#This Row],[prf_mp_janein]]="ja",tab_BSP[[#This Row],[mp_zuw]],IF(tab_BSP[[#This Row],[prf_mp_janein]]="nein",0,IF(tab_BSP[[#This Row],[prf_mp_janein]]="teilweise",-1,"")))</f>
        <v/>
      </c>
      <c r="L427" s="407"/>
    </row>
    <row r="428" spans="1:12" ht="64.2" hidden="1" customHeight="1" x14ac:dyDescent="0.3">
      <c r="A428" s="408">
        <f t="shared" si="7"/>
        <v>426</v>
      </c>
      <c r="B428" s="409"/>
      <c r="C428" s="410"/>
      <c r="D428" s="410"/>
      <c r="E428" s="410"/>
      <c r="F428" s="411"/>
      <c r="G428" s="402"/>
      <c r="H428" s="412"/>
      <c r="I428" s="413"/>
      <c r="J428" s="414"/>
      <c r="K428" s="415" t="str">
        <f>IF(tab_BSP[[#This Row],[prf_mp_janein]]="ja",tab_BSP[[#This Row],[mp_zuw]],IF(tab_BSP[[#This Row],[prf_mp_janein]]="nein",0,IF(tab_BSP[[#This Row],[prf_mp_janein]]="teilweise",-1,"")))</f>
        <v/>
      </c>
      <c r="L428" s="407"/>
    </row>
    <row r="429" spans="1:12" ht="64.2" hidden="1" customHeight="1" x14ac:dyDescent="0.3">
      <c r="A429" s="408">
        <f t="shared" si="7"/>
        <v>427</v>
      </c>
      <c r="B429" s="409"/>
      <c r="C429" s="410"/>
      <c r="D429" s="410"/>
      <c r="E429" s="410"/>
      <c r="F429" s="411"/>
      <c r="G429" s="402"/>
      <c r="H429" s="412"/>
      <c r="I429" s="413"/>
      <c r="J429" s="405"/>
      <c r="K429" s="406" t="str">
        <f>IF(tab_BSP[[#This Row],[prf_mp_janein]]="ja",tab_BSP[[#This Row],[mp_zuw]],IF(tab_BSP[[#This Row],[prf_mp_janein]]="nein",0,IF(tab_BSP[[#This Row],[prf_mp_janein]]="teilweise",-1,"")))</f>
        <v/>
      </c>
      <c r="L429" s="407"/>
    </row>
    <row r="430" spans="1:12" ht="64.2" hidden="1" customHeight="1" x14ac:dyDescent="0.3">
      <c r="A430" s="408">
        <f t="shared" si="7"/>
        <v>428</v>
      </c>
      <c r="B430" s="409"/>
      <c r="C430" s="410"/>
      <c r="D430" s="410"/>
      <c r="E430" s="410"/>
      <c r="F430" s="411"/>
      <c r="G430" s="402"/>
      <c r="H430" s="412"/>
      <c r="I430" s="413"/>
      <c r="J430" s="414"/>
      <c r="K430" s="415" t="str">
        <f>IF(tab_BSP[[#This Row],[prf_mp_janein]]="ja",tab_BSP[[#This Row],[mp_zuw]],IF(tab_BSP[[#This Row],[prf_mp_janein]]="nein",0,IF(tab_BSP[[#This Row],[prf_mp_janein]]="teilweise",-1,"")))</f>
        <v/>
      </c>
      <c r="L430" s="407"/>
    </row>
    <row r="431" spans="1:12" ht="64.2" hidden="1" customHeight="1" x14ac:dyDescent="0.3">
      <c r="A431" s="408">
        <f t="shared" si="7"/>
        <v>429</v>
      </c>
      <c r="B431" s="409"/>
      <c r="C431" s="410"/>
      <c r="D431" s="410"/>
      <c r="E431" s="410"/>
      <c r="F431" s="411"/>
      <c r="G431" s="402"/>
      <c r="H431" s="412"/>
      <c r="I431" s="413"/>
      <c r="J431" s="405"/>
      <c r="K431" s="406" t="str">
        <f>IF(tab_BSP[[#This Row],[prf_mp_janein]]="ja",tab_BSP[[#This Row],[mp_zuw]],IF(tab_BSP[[#This Row],[prf_mp_janein]]="nein",0,IF(tab_BSP[[#This Row],[prf_mp_janein]]="teilweise",-1,"")))</f>
        <v/>
      </c>
      <c r="L431" s="407"/>
    </row>
    <row r="432" spans="1:12" ht="64.2" hidden="1" customHeight="1" x14ac:dyDescent="0.3">
      <c r="A432" s="408">
        <f t="shared" si="7"/>
        <v>430</v>
      </c>
      <c r="B432" s="409"/>
      <c r="C432" s="410"/>
      <c r="D432" s="410"/>
      <c r="E432" s="410"/>
      <c r="F432" s="411"/>
      <c r="G432" s="402"/>
      <c r="H432" s="412"/>
      <c r="I432" s="413"/>
      <c r="J432" s="414"/>
      <c r="K432" s="415" t="str">
        <f>IF(tab_BSP[[#This Row],[prf_mp_janein]]="ja",tab_BSP[[#This Row],[mp_zuw]],IF(tab_BSP[[#This Row],[prf_mp_janein]]="nein",0,IF(tab_BSP[[#This Row],[prf_mp_janein]]="teilweise",-1,"")))</f>
        <v/>
      </c>
      <c r="L432" s="407"/>
    </row>
    <row r="433" spans="1:12" ht="64.2" hidden="1" customHeight="1" x14ac:dyDescent="0.3">
      <c r="A433" s="408">
        <f t="shared" si="7"/>
        <v>431</v>
      </c>
      <c r="B433" s="409"/>
      <c r="C433" s="410"/>
      <c r="D433" s="410"/>
      <c r="E433" s="410"/>
      <c r="F433" s="411"/>
      <c r="G433" s="402"/>
      <c r="H433" s="412"/>
      <c r="I433" s="413"/>
      <c r="J433" s="405"/>
      <c r="K433" s="406" t="str">
        <f>IF(tab_BSP[[#This Row],[prf_mp_janein]]="ja",tab_BSP[[#This Row],[mp_zuw]],IF(tab_BSP[[#This Row],[prf_mp_janein]]="nein",0,IF(tab_BSP[[#This Row],[prf_mp_janein]]="teilweise",-1,"")))</f>
        <v/>
      </c>
      <c r="L433" s="407"/>
    </row>
    <row r="434" spans="1:12" ht="64.2" hidden="1" customHeight="1" x14ac:dyDescent="0.3">
      <c r="A434" s="408">
        <f t="shared" si="7"/>
        <v>432</v>
      </c>
      <c r="B434" s="409"/>
      <c r="C434" s="410"/>
      <c r="D434" s="410"/>
      <c r="E434" s="410"/>
      <c r="F434" s="411"/>
      <c r="G434" s="402"/>
      <c r="H434" s="412"/>
      <c r="I434" s="413"/>
      <c r="J434" s="414"/>
      <c r="K434" s="415" t="str">
        <f>IF(tab_BSP[[#This Row],[prf_mp_janein]]="ja",tab_BSP[[#This Row],[mp_zuw]],IF(tab_BSP[[#This Row],[prf_mp_janein]]="nein",0,IF(tab_BSP[[#This Row],[prf_mp_janein]]="teilweise",-1,"")))</f>
        <v/>
      </c>
      <c r="L434" s="407"/>
    </row>
    <row r="435" spans="1:12" ht="64.2" hidden="1" customHeight="1" x14ac:dyDescent="0.3">
      <c r="A435" s="408">
        <f t="shared" si="7"/>
        <v>433</v>
      </c>
      <c r="B435" s="409"/>
      <c r="C435" s="410"/>
      <c r="D435" s="410"/>
      <c r="E435" s="410"/>
      <c r="F435" s="411"/>
      <c r="G435" s="402"/>
      <c r="H435" s="412"/>
      <c r="I435" s="413"/>
      <c r="J435" s="405"/>
      <c r="K435" s="406" t="str">
        <f>IF(tab_BSP[[#This Row],[prf_mp_janein]]="ja",tab_BSP[[#This Row],[mp_zuw]],IF(tab_BSP[[#This Row],[prf_mp_janein]]="nein",0,IF(tab_BSP[[#This Row],[prf_mp_janein]]="teilweise",-1,"")))</f>
        <v/>
      </c>
      <c r="L435" s="407"/>
    </row>
    <row r="436" spans="1:12" ht="64.2" hidden="1" customHeight="1" x14ac:dyDescent="0.3">
      <c r="A436" s="408">
        <f t="shared" si="7"/>
        <v>434</v>
      </c>
      <c r="B436" s="409"/>
      <c r="C436" s="410"/>
      <c r="D436" s="410"/>
      <c r="E436" s="410"/>
      <c r="F436" s="411"/>
      <c r="G436" s="402"/>
      <c r="H436" s="412"/>
      <c r="I436" s="413"/>
      <c r="J436" s="414"/>
      <c r="K436" s="415" t="str">
        <f>IF(tab_BSP[[#This Row],[prf_mp_janein]]="ja",tab_BSP[[#This Row],[mp_zuw]],IF(tab_BSP[[#This Row],[prf_mp_janein]]="nein",0,IF(tab_BSP[[#This Row],[prf_mp_janein]]="teilweise",-1,"")))</f>
        <v/>
      </c>
      <c r="L436" s="407"/>
    </row>
    <row r="437" spans="1:12" ht="64.2" hidden="1" customHeight="1" x14ac:dyDescent="0.3">
      <c r="A437" s="408">
        <f t="shared" si="7"/>
        <v>435</v>
      </c>
      <c r="B437" s="409"/>
      <c r="C437" s="410"/>
      <c r="D437" s="410"/>
      <c r="E437" s="410"/>
      <c r="F437" s="411"/>
      <c r="G437" s="402"/>
      <c r="H437" s="412"/>
      <c r="I437" s="413"/>
      <c r="J437" s="405"/>
      <c r="K437" s="406" t="str">
        <f>IF(tab_BSP[[#This Row],[prf_mp_janein]]="ja",tab_BSP[[#This Row],[mp_zuw]],IF(tab_BSP[[#This Row],[prf_mp_janein]]="nein",0,IF(tab_BSP[[#This Row],[prf_mp_janein]]="teilweise",-1,"")))</f>
        <v/>
      </c>
      <c r="L437" s="407"/>
    </row>
    <row r="438" spans="1:12" ht="64.2" hidden="1" customHeight="1" x14ac:dyDescent="0.3">
      <c r="A438" s="408">
        <f t="shared" si="7"/>
        <v>436</v>
      </c>
      <c r="B438" s="409"/>
      <c r="C438" s="410"/>
      <c r="D438" s="410"/>
      <c r="E438" s="410"/>
      <c r="F438" s="411"/>
      <c r="G438" s="402"/>
      <c r="H438" s="412"/>
      <c r="I438" s="413"/>
      <c r="J438" s="414"/>
      <c r="K438" s="415" t="str">
        <f>IF(tab_BSP[[#This Row],[prf_mp_janein]]="ja",tab_BSP[[#This Row],[mp_zuw]],IF(tab_BSP[[#This Row],[prf_mp_janein]]="nein",0,IF(tab_BSP[[#This Row],[prf_mp_janein]]="teilweise",-1,"")))</f>
        <v/>
      </c>
      <c r="L438" s="407"/>
    </row>
    <row r="439" spans="1:12" ht="64.2" hidden="1" customHeight="1" x14ac:dyDescent="0.3">
      <c r="A439" s="408">
        <f t="shared" si="7"/>
        <v>437</v>
      </c>
      <c r="B439" s="409"/>
      <c r="C439" s="410"/>
      <c r="D439" s="410"/>
      <c r="E439" s="410"/>
      <c r="F439" s="411"/>
      <c r="G439" s="402"/>
      <c r="H439" s="412"/>
      <c r="I439" s="413"/>
      <c r="J439" s="405"/>
      <c r="K439" s="406" t="str">
        <f>IF(tab_BSP[[#This Row],[prf_mp_janein]]="ja",tab_BSP[[#This Row],[mp_zuw]],IF(tab_BSP[[#This Row],[prf_mp_janein]]="nein",0,IF(tab_BSP[[#This Row],[prf_mp_janein]]="teilweise",-1,"")))</f>
        <v/>
      </c>
      <c r="L439" s="407"/>
    </row>
    <row r="440" spans="1:12" ht="64.2" hidden="1" customHeight="1" x14ac:dyDescent="0.3">
      <c r="A440" s="408">
        <f t="shared" si="7"/>
        <v>438</v>
      </c>
      <c r="B440" s="409"/>
      <c r="C440" s="410"/>
      <c r="D440" s="410"/>
      <c r="E440" s="410"/>
      <c r="F440" s="411"/>
      <c r="G440" s="402"/>
      <c r="H440" s="412"/>
      <c r="I440" s="413"/>
      <c r="J440" s="414"/>
      <c r="K440" s="415" t="str">
        <f>IF(tab_BSP[[#This Row],[prf_mp_janein]]="ja",tab_BSP[[#This Row],[mp_zuw]],IF(tab_BSP[[#This Row],[prf_mp_janein]]="nein",0,IF(tab_BSP[[#This Row],[prf_mp_janein]]="teilweise",-1,"")))</f>
        <v/>
      </c>
      <c r="L440" s="407"/>
    </row>
    <row r="441" spans="1:12" ht="64.2" hidden="1" customHeight="1" x14ac:dyDescent="0.3">
      <c r="A441" s="408">
        <f t="shared" si="7"/>
        <v>439</v>
      </c>
      <c r="B441" s="409"/>
      <c r="C441" s="410"/>
      <c r="D441" s="410"/>
      <c r="E441" s="410"/>
      <c r="F441" s="411"/>
      <c r="G441" s="402"/>
      <c r="H441" s="412"/>
      <c r="I441" s="413"/>
      <c r="J441" s="405"/>
      <c r="K441" s="406" t="str">
        <f>IF(tab_BSP[[#This Row],[prf_mp_janein]]="ja",tab_BSP[[#This Row],[mp_zuw]],IF(tab_BSP[[#This Row],[prf_mp_janein]]="nein",0,IF(tab_BSP[[#This Row],[prf_mp_janein]]="teilweise",-1,"")))</f>
        <v/>
      </c>
      <c r="L441" s="407"/>
    </row>
    <row r="442" spans="1:12" ht="64.2" hidden="1" customHeight="1" x14ac:dyDescent="0.3">
      <c r="A442" s="408">
        <f t="shared" si="7"/>
        <v>440</v>
      </c>
      <c r="B442" s="409"/>
      <c r="C442" s="410"/>
      <c r="D442" s="410"/>
      <c r="E442" s="410"/>
      <c r="F442" s="411"/>
      <c r="G442" s="402"/>
      <c r="H442" s="412"/>
      <c r="I442" s="413"/>
      <c r="J442" s="414"/>
      <c r="K442" s="415" t="str">
        <f>IF(tab_BSP[[#This Row],[prf_mp_janein]]="ja",tab_BSP[[#This Row],[mp_zuw]],IF(tab_BSP[[#This Row],[prf_mp_janein]]="nein",0,IF(tab_BSP[[#This Row],[prf_mp_janein]]="teilweise",-1,"")))</f>
        <v/>
      </c>
      <c r="L442" s="407"/>
    </row>
    <row r="443" spans="1:12" ht="64.2" hidden="1" customHeight="1" x14ac:dyDescent="0.3">
      <c r="A443" s="408">
        <f t="shared" si="7"/>
        <v>441</v>
      </c>
      <c r="B443" s="409"/>
      <c r="C443" s="410"/>
      <c r="D443" s="410"/>
      <c r="E443" s="410"/>
      <c r="F443" s="411"/>
      <c r="G443" s="402"/>
      <c r="H443" s="412"/>
      <c r="I443" s="413"/>
      <c r="J443" s="405"/>
      <c r="K443" s="406" t="str">
        <f>IF(tab_BSP[[#This Row],[prf_mp_janein]]="ja",tab_BSP[[#This Row],[mp_zuw]],IF(tab_BSP[[#This Row],[prf_mp_janein]]="nein",0,IF(tab_BSP[[#This Row],[prf_mp_janein]]="teilweise",-1,"")))</f>
        <v/>
      </c>
      <c r="L443" s="407"/>
    </row>
    <row r="444" spans="1:12" ht="64.2" hidden="1" customHeight="1" x14ac:dyDescent="0.3">
      <c r="A444" s="408">
        <f t="shared" si="7"/>
        <v>442</v>
      </c>
      <c r="B444" s="409"/>
      <c r="C444" s="410"/>
      <c r="D444" s="410"/>
      <c r="E444" s="410"/>
      <c r="F444" s="411"/>
      <c r="G444" s="402"/>
      <c r="H444" s="412"/>
      <c r="I444" s="413"/>
      <c r="J444" s="414"/>
      <c r="K444" s="415" t="str">
        <f>IF(tab_BSP[[#This Row],[prf_mp_janein]]="ja",tab_BSP[[#This Row],[mp_zuw]],IF(tab_BSP[[#This Row],[prf_mp_janein]]="nein",0,IF(tab_BSP[[#This Row],[prf_mp_janein]]="teilweise",-1,"")))</f>
        <v/>
      </c>
      <c r="L444" s="407"/>
    </row>
    <row r="445" spans="1:12" ht="64.2" hidden="1" customHeight="1" x14ac:dyDescent="0.3">
      <c r="A445" s="408">
        <f t="shared" si="7"/>
        <v>443</v>
      </c>
      <c r="B445" s="409"/>
      <c r="C445" s="410"/>
      <c r="D445" s="410"/>
      <c r="E445" s="410"/>
      <c r="F445" s="411"/>
      <c r="G445" s="402"/>
      <c r="H445" s="412"/>
      <c r="I445" s="413"/>
      <c r="J445" s="405"/>
      <c r="K445" s="406" t="str">
        <f>IF(tab_BSP[[#This Row],[prf_mp_janein]]="ja",tab_BSP[[#This Row],[mp_zuw]],IF(tab_BSP[[#This Row],[prf_mp_janein]]="nein",0,IF(tab_BSP[[#This Row],[prf_mp_janein]]="teilweise",-1,"")))</f>
        <v/>
      </c>
      <c r="L445" s="407"/>
    </row>
    <row r="446" spans="1:12" ht="64.2" hidden="1" customHeight="1" x14ac:dyDescent="0.3">
      <c r="A446" s="408">
        <f t="shared" si="7"/>
        <v>444</v>
      </c>
      <c r="B446" s="409"/>
      <c r="C446" s="410"/>
      <c r="D446" s="410"/>
      <c r="E446" s="410"/>
      <c r="F446" s="411"/>
      <c r="G446" s="402"/>
      <c r="H446" s="412"/>
      <c r="I446" s="413"/>
      <c r="J446" s="414"/>
      <c r="K446" s="415" t="str">
        <f>IF(tab_BSP[[#This Row],[prf_mp_janein]]="ja",tab_BSP[[#This Row],[mp_zuw]],IF(tab_BSP[[#This Row],[prf_mp_janein]]="nein",0,IF(tab_BSP[[#This Row],[prf_mp_janein]]="teilweise",-1,"")))</f>
        <v/>
      </c>
      <c r="L446" s="407"/>
    </row>
    <row r="447" spans="1:12" ht="64.2" hidden="1" customHeight="1" x14ac:dyDescent="0.3">
      <c r="A447" s="408">
        <f t="shared" si="7"/>
        <v>445</v>
      </c>
      <c r="B447" s="409"/>
      <c r="C447" s="410"/>
      <c r="D447" s="410"/>
      <c r="E447" s="410"/>
      <c r="F447" s="411"/>
      <c r="G447" s="402"/>
      <c r="H447" s="412"/>
      <c r="I447" s="413"/>
      <c r="J447" s="405"/>
      <c r="K447" s="406" t="str">
        <f>IF(tab_BSP[[#This Row],[prf_mp_janein]]="ja",tab_BSP[[#This Row],[mp_zuw]],IF(tab_BSP[[#This Row],[prf_mp_janein]]="nein",0,IF(tab_BSP[[#This Row],[prf_mp_janein]]="teilweise",-1,"")))</f>
        <v/>
      </c>
      <c r="L447" s="407"/>
    </row>
    <row r="448" spans="1:12" ht="64.2" hidden="1" customHeight="1" x14ac:dyDescent="0.3">
      <c r="A448" s="408">
        <f t="shared" si="7"/>
        <v>446</v>
      </c>
      <c r="B448" s="409"/>
      <c r="C448" s="410"/>
      <c r="D448" s="410"/>
      <c r="E448" s="410"/>
      <c r="F448" s="411"/>
      <c r="G448" s="402"/>
      <c r="H448" s="412"/>
      <c r="I448" s="413"/>
      <c r="J448" s="414"/>
      <c r="K448" s="415" t="str">
        <f>IF(tab_BSP[[#This Row],[prf_mp_janein]]="ja",tab_BSP[[#This Row],[mp_zuw]],IF(tab_BSP[[#This Row],[prf_mp_janein]]="nein",0,IF(tab_BSP[[#This Row],[prf_mp_janein]]="teilweise",-1,"")))</f>
        <v/>
      </c>
      <c r="L448" s="407"/>
    </row>
    <row r="449" spans="1:12" ht="64.2" hidden="1" customHeight="1" x14ac:dyDescent="0.3">
      <c r="A449" s="408">
        <f t="shared" si="7"/>
        <v>447</v>
      </c>
      <c r="B449" s="409"/>
      <c r="C449" s="410"/>
      <c r="D449" s="410"/>
      <c r="E449" s="410"/>
      <c r="F449" s="411"/>
      <c r="G449" s="402"/>
      <c r="H449" s="412"/>
      <c r="I449" s="413"/>
      <c r="J449" s="405"/>
      <c r="K449" s="406" t="str">
        <f>IF(tab_BSP[[#This Row],[prf_mp_janein]]="ja",tab_BSP[[#This Row],[mp_zuw]],IF(tab_BSP[[#This Row],[prf_mp_janein]]="nein",0,IF(tab_BSP[[#This Row],[prf_mp_janein]]="teilweise",-1,"")))</f>
        <v/>
      </c>
      <c r="L449" s="407"/>
    </row>
    <row r="450" spans="1:12" ht="64.2" hidden="1" customHeight="1" x14ac:dyDescent="0.3">
      <c r="A450" s="408">
        <f t="shared" si="7"/>
        <v>448</v>
      </c>
      <c r="B450" s="409"/>
      <c r="C450" s="410"/>
      <c r="D450" s="410"/>
      <c r="E450" s="410"/>
      <c r="F450" s="411"/>
      <c r="G450" s="402"/>
      <c r="H450" s="412"/>
      <c r="I450" s="413"/>
      <c r="J450" s="414"/>
      <c r="K450" s="415" t="str">
        <f>IF(tab_BSP[[#This Row],[prf_mp_janein]]="ja",tab_BSP[[#This Row],[mp_zuw]],IF(tab_BSP[[#This Row],[prf_mp_janein]]="nein",0,IF(tab_BSP[[#This Row],[prf_mp_janein]]="teilweise",-1,"")))</f>
        <v/>
      </c>
      <c r="L450" s="407"/>
    </row>
    <row r="451" spans="1:12" ht="64.2" hidden="1" customHeight="1" x14ac:dyDescent="0.3">
      <c r="A451" s="408">
        <f t="shared" si="7"/>
        <v>449</v>
      </c>
      <c r="B451" s="409"/>
      <c r="C451" s="410"/>
      <c r="D451" s="410"/>
      <c r="E451" s="410"/>
      <c r="F451" s="411"/>
      <c r="G451" s="402"/>
      <c r="H451" s="412"/>
      <c r="I451" s="413"/>
      <c r="J451" s="405"/>
      <c r="K451" s="406" t="str">
        <f>IF(tab_BSP[[#This Row],[prf_mp_janein]]="ja",tab_BSP[[#This Row],[mp_zuw]],IF(tab_BSP[[#This Row],[prf_mp_janein]]="nein",0,IF(tab_BSP[[#This Row],[prf_mp_janein]]="teilweise",-1,"")))</f>
        <v/>
      </c>
      <c r="L451" s="407"/>
    </row>
    <row r="452" spans="1:12" ht="64.2" hidden="1" customHeight="1" x14ac:dyDescent="0.3">
      <c r="A452" s="408">
        <f t="shared" si="7"/>
        <v>450</v>
      </c>
      <c r="B452" s="409"/>
      <c r="C452" s="410"/>
      <c r="D452" s="410"/>
      <c r="E452" s="410"/>
      <c r="F452" s="411"/>
      <c r="G452" s="402"/>
      <c r="H452" s="412"/>
      <c r="I452" s="413"/>
      <c r="J452" s="414"/>
      <c r="K452" s="415" t="str">
        <f>IF(tab_BSP[[#This Row],[prf_mp_janein]]="ja",tab_BSP[[#This Row],[mp_zuw]],IF(tab_BSP[[#This Row],[prf_mp_janein]]="nein",0,IF(tab_BSP[[#This Row],[prf_mp_janein]]="teilweise",-1,"")))</f>
        <v/>
      </c>
      <c r="L452" s="407"/>
    </row>
    <row r="453" spans="1:12" ht="64.2" hidden="1" customHeight="1" x14ac:dyDescent="0.3">
      <c r="A453" s="408">
        <f t="shared" si="7"/>
        <v>451</v>
      </c>
      <c r="B453" s="409"/>
      <c r="C453" s="410"/>
      <c r="D453" s="410"/>
      <c r="E453" s="410"/>
      <c r="F453" s="411"/>
      <c r="G453" s="402"/>
      <c r="H453" s="412"/>
      <c r="I453" s="413"/>
      <c r="J453" s="405"/>
      <c r="K453" s="406" t="str">
        <f>IF(tab_BSP[[#This Row],[prf_mp_janein]]="ja",tab_BSP[[#This Row],[mp_zuw]],IF(tab_BSP[[#This Row],[prf_mp_janein]]="nein",0,IF(tab_BSP[[#This Row],[prf_mp_janein]]="teilweise",-1,"")))</f>
        <v/>
      </c>
      <c r="L453" s="407"/>
    </row>
    <row r="454" spans="1:12" ht="64.2" hidden="1" customHeight="1" x14ac:dyDescent="0.3">
      <c r="A454" s="408">
        <f t="shared" si="7"/>
        <v>452</v>
      </c>
      <c r="B454" s="409"/>
      <c r="C454" s="410"/>
      <c r="D454" s="410"/>
      <c r="E454" s="410"/>
      <c r="F454" s="411"/>
      <c r="G454" s="402"/>
      <c r="H454" s="412"/>
      <c r="I454" s="413"/>
      <c r="J454" s="414"/>
      <c r="K454" s="415" t="str">
        <f>IF(tab_BSP[[#This Row],[prf_mp_janein]]="ja",tab_BSP[[#This Row],[mp_zuw]],IF(tab_BSP[[#This Row],[prf_mp_janein]]="nein",0,IF(tab_BSP[[#This Row],[prf_mp_janein]]="teilweise",-1,"")))</f>
        <v/>
      </c>
      <c r="L454" s="407"/>
    </row>
    <row r="455" spans="1:12" ht="64.2" hidden="1" customHeight="1" x14ac:dyDescent="0.3">
      <c r="A455" s="408">
        <f t="shared" si="7"/>
        <v>453</v>
      </c>
      <c r="B455" s="409"/>
      <c r="C455" s="410"/>
      <c r="D455" s="410"/>
      <c r="E455" s="410"/>
      <c r="F455" s="411"/>
      <c r="G455" s="402"/>
      <c r="H455" s="412"/>
      <c r="I455" s="413"/>
      <c r="J455" s="405"/>
      <c r="K455" s="406" t="str">
        <f>IF(tab_BSP[[#This Row],[prf_mp_janein]]="ja",tab_BSP[[#This Row],[mp_zuw]],IF(tab_BSP[[#This Row],[prf_mp_janein]]="nein",0,IF(tab_BSP[[#This Row],[prf_mp_janein]]="teilweise",-1,"")))</f>
        <v/>
      </c>
      <c r="L455" s="407"/>
    </row>
    <row r="456" spans="1:12" ht="64.2" hidden="1" customHeight="1" x14ac:dyDescent="0.3">
      <c r="A456" s="408">
        <f t="shared" si="7"/>
        <v>454</v>
      </c>
      <c r="B456" s="409"/>
      <c r="C456" s="410"/>
      <c r="D456" s="410"/>
      <c r="E456" s="410"/>
      <c r="F456" s="411"/>
      <c r="G456" s="402"/>
      <c r="H456" s="412"/>
      <c r="I456" s="413"/>
      <c r="J456" s="414"/>
      <c r="K456" s="415" t="str">
        <f>IF(tab_BSP[[#This Row],[prf_mp_janein]]="ja",tab_BSP[[#This Row],[mp_zuw]],IF(tab_BSP[[#This Row],[prf_mp_janein]]="nein",0,IF(tab_BSP[[#This Row],[prf_mp_janein]]="teilweise",-1,"")))</f>
        <v/>
      </c>
      <c r="L456" s="407"/>
    </row>
    <row r="457" spans="1:12" ht="64.2" hidden="1" customHeight="1" x14ac:dyDescent="0.3">
      <c r="A457" s="408">
        <f t="shared" si="7"/>
        <v>455</v>
      </c>
      <c r="B457" s="409"/>
      <c r="C457" s="410"/>
      <c r="D457" s="410"/>
      <c r="E457" s="410"/>
      <c r="F457" s="411"/>
      <c r="G457" s="402"/>
      <c r="H457" s="412"/>
      <c r="I457" s="413"/>
      <c r="J457" s="405"/>
      <c r="K457" s="406" t="str">
        <f>IF(tab_BSP[[#This Row],[prf_mp_janein]]="ja",tab_BSP[[#This Row],[mp_zuw]],IF(tab_BSP[[#This Row],[prf_mp_janein]]="nein",0,IF(tab_BSP[[#This Row],[prf_mp_janein]]="teilweise",-1,"")))</f>
        <v/>
      </c>
      <c r="L457" s="407"/>
    </row>
    <row r="458" spans="1:12" ht="64.2" hidden="1" customHeight="1" x14ac:dyDescent="0.3">
      <c r="A458" s="408">
        <f t="shared" si="7"/>
        <v>456</v>
      </c>
      <c r="B458" s="409"/>
      <c r="C458" s="410"/>
      <c r="D458" s="410"/>
      <c r="E458" s="410"/>
      <c r="F458" s="411"/>
      <c r="G458" s="402"/>
      <c r="H458" s="412"/>
      <c r="I458" s="413"/>
      <c r="J458" s="414"/>
      <c r="K458" s="415" t="str">
        <f>IF(tab_BSP[[#This Row],[prf_mp_janein]]="ja",tab_BSP[[#This Row],[mp_zuw]],IF(tab_BSP[[#This Row],[prf_mp_janein]]="nein",0,IF(tab_BSP[[#This Row],[prf_mp_janein]]="teilweise",-1,"")))</f>
        <v/>
      </c>
      <c r="L458" s="407"/>
    </row>
    <row r="459" spans="1:12" ht="64.2" hidden="1" customHeight="1" x14ac:dyDescent="0.3">
      <c r="A459" s="408">
        <f t="shared" si="7"/>
        <v>457</v>
      </c>
      <c r="B459" s="409"/>
      <c r="C459" s="410"/>
      <c r="D459" s="410"/>
      <c r="E459" s="410"/>
      <c r="F459" s="411"/>
      <c r="G459" s="402"/>
      <c r="H459" s="412"/>
      <c r="I459" s="413"/>
      <c r="J459" s="405"/>
      <c r="K459" s="406" t="str">
        <f>IF(tab_BSP[[#This Row],[prf_mp_janein]]="ja",tab_BSP[[#This Row],[mp_zuw]],IF(tab_BSP[[#This Row],[prf_mp_janein]]="nein",0,IF(tab_BSP[[#This Row],[prf_mp_janein]]="teilweise",-1,"")))</f>
        <v/>
      </c>
      <c r="L459" s="407"/>
    </row>
    <row r="460" spans="1:12" ht="64.2" hidden="1" customHeight="1" x14ac:dyDescent="0.3">
      <c r="A460" s="408">
        <f t="shared" ref="A460:A502" si="8">ROW()-2</f>
        <v>458</v>
      </c>
      <c r="B460" s="409"/>
      <c r="C460" s="410"/>
      <c r="D460" s="410"/>
      <c r="E460" s="410"/>
      <c r="F460" s="411"/>
      <c r="G460" s="402"/>
      <c r="H460" s="412"/>
      <c r="I460" s="413"/>
      <c r="J460" s="414"/>
      <c r="K460" s="415" t="str">
        <f>IF(tab_BSP[[#This Row],[prf_mp_janein]]="ja",tab_BSP[[#This Row],[mp_zuw]],IF(tab_BSP[[#This Row],[prf_mp_janein]]="nein",0,IF(tab_BSP[[#This Row],[prf_mp_janein]]="teilweise",-1,"")))</f>
        <v/>
      </c>
      <c r="L460" s="407"/>
    </row>
    <row r="461" spans="1:12" ht="64.2" hidden="1" customHeight="1" x14ac:dyDescent="0.3">
      <c r="A461" s="408">
        <f t="shared" si="8"/>
        <v>459</v>
      </c>
      <c r="B461" s="409"/>
      <c r="C461" s="410"/>
      <c r="D461" s="410"/>
      <c r="E461" s="410"/>
      <c r="F461" s="411"/>
      <c r="G461" s="402"/>
      <c r="H461" s="412"/>
      <c r="I461" s="413"/>
      <c r="J461" s="405"/>
      <c r="K461" s="406" t="str">
        <f>IF(tab_BSP[[#This Row],[prf_mp_janein]]="ja",tab_BSP[[#This Row],[mp_zuw]],IF(tab_BSP[[#This Row],[prf_mp_janein]]="nein",0,IF(tab_BSP[[#This Row],[prf_mp_janein]]="teilweise",-1,"")))</f>
        <v/>
      </c>
      <c r="L461" s="407"/>
    </row>
    <row r="462" spans="1:12" ht="64.2" hidden="1" customHeight="1" x14ac:dyDescent="0.3">
      <c r="A462" s="408">
        <f t="shared" si="8"/>
        <v>460</v>
      </c>
      <c r="B462" s="409"/>
      <c r="C462" s="410"/>
      <c r="D462" s="410"/>
      <c r="E462" s="410"/>
      <c r="F462" s="411"/>
      <c r="G462" s="402"/>
      <c r="H462" s="412"/>
      <c r="I462" s="413"/>
      <c r="J462" s="414"/>
      <c r="K462" s="415" t="str">
        <f>IF(tab_BSP[[#This Row],[prf_mp_janein]]="ja",tab_BSP[[#This Row],[mp_zuw]],IF(tab_BSP[[#This Row],[prf_mp_janein]]="nein",0,IF(tab_BSP[[#This Row],[prf_mp_janein]]="teilweise",-1,"")))</f>
        <v/>
      </c>
      <c r="L462" s="407"/>
    </row>
    <row r="463" spans="1:12" ht="64.2" hidden="1" customHeight="1" x14ac:dyDescent="0.3">
      <c r="A463" s="408">
        <f t="shared" si="8"/>
        <v>461</v>
      </c>
      <c r="B463" s="409"/>
      <c r="C463" s="410"/>
      <c r="D463" s="410"/>
      <c r="E463" s="410"/>
      <c r="F463" s="411"/>
      <c r="G463" s="402"/>
      <c r="H463" s="412"/>
      <c r="I463" s="413"/>
      <c r="J463" s="405"/>
      <c r="K463" s="406" t="str">
        <f>IF(tab_BSP[[#This Row],[prf_mp_janein]]="ja",tab_BSP[[#This Row],[mp_zuw]],IF(tab_BSP[[#This Row],[prf_mp_janein]]="nein",0,IF(tab_BSP[[#This Row],[prf_mp_janein]]="teilweise",-1,"")))</f>
        <v/>
      </c>
      <c r="L463" s="407"/>
    </row>
    <row r="464" spans="1:12" ht="64.2" hidden="1" customHeight="1" x14ac:dyDescent="0.3">
      <c r="A464" s="408">
        <f t="shared" si="8"/>
        <v>462</v>
      </c>
      <c r="B464" s="409"/>
      <c r="C464" s="410"/>
      <c r="D464" s="410"/>
      <c r="E464" s="410"/>
      <c r="F464" s="411"/>
      <c r="G464" s="402"/>
      <c r="H464" s="412"/>
      <c r="I464" s="413"/>
      <c r="J464" s="414"/>
      <c r="K464" s="415" t="str">
        <f>IF(tab_BSP[[#This Row],[prf_mp_janein]]="ja",tab_BSP[[#This Row],[mp_zuw]],IF(tab_BSP[[#This Row],[prf_mp_janein]]="nein",0,IF(tab_BSP[[#This Row],[prf_mp_janein]]="teilweise",-1,"")))</f>
        <v/>
      </c>
      <c r="L464" s="407"/>
    </row>
    <row r="465" spans="1:12" ht="64.2" hidden="1" customHeight="1" x14ac:dyDescent="0.3">
      <c r="A465" s="408">
        <f t="shared" si="8"/>
        <v>463</v>
      </c>
      <c r="B465" s="409"/>
      <c r="C465" s="410"/>
      <c r="D465" s="410"/>
      <c r="E465" s="410"/>
      <c r="F465" s="411"/>
      <c r="G465" s="402"/>
      <c r="H465" s="412"/>
      <c r="I465" s="413"/>
      <c r="J465" s="405"/>
      <c r="K465" s="406" t="str">
        <f>IF(tab_BSP[[#This Row],[prf_mp_janein]]="ja",tab_BSP[[#This Row],[mp_zuw]],IF(tab_BSP[[#This Row],[prf_mp_janein]]="nein",0,IF(tab_BSP[[#This Row],[prf_mp_janein]]="teilweise",-1,"")))</f>
        <v/>
      </c>
      <c r="L465" s="407"/>
    </row>
    <row r="466" spans="1:12" ht="64.2" hidden="1" customHeight="1" x14ac:dyDescent="0.3">
      <c r="A466" s="408">
        <f t="shared" si="8"/>
        <v>464</v>
      </c>
      <c r="B466" s="409"/>
      <c r="C466" s="410"/>
      <c r="D466" s="410"/>
      <c r="E466" s="410"/>
      <c r="F466" s="411"/>
      <c r="G466" s="402"/>
      <c r="H466" s="412"/>
      <c r="I466" s="413"/>
      <c r="J466" s="414"/>
      <c r="K466" s="415" t="str">
        <f>IF(tab_BSP[[#This Row],[prf_mp_janein]]="ja",tab_BSP[[#This Row],[mp_zuw]],IF(tab_BSP[[#This Row],[prf_mp_janein]]="nein",0,IF(tab_BSP[[#This Row],[prf_mp_janein]]="teilweise",-1,"")))</f>
        <v/>
      </c>
      <c r="L466" s="407"/>
    </row>
    <row r="467" spans="1:12" ht="64.2" hidden="1" customHeight="1" x14ac:dyDescent="0.3">
      <c r="A467" s="408">
        <f t="shared" si="8"/>
        <v>465</v>
      </c>
      <c r="B467" s="409"/>
      <c r="C467" s="410"/>
      <c r="D467" s="410"/>
      <c r="E467" s="410"/>
      <c r="F467" s="411"/>
      <c r="G467" s="402"/>
      <c r="H467" s="412"/>
      <c r="I467" s="413"/>
      <c r="J467" s="405"/>
      <c r="K467" s="406" t="str">
        <f>IF(tab_BSP[[#This Row],[prf_mp_janein]]="ja",tab_BSP[[#This Row],[mp_zuw]],IF(tab_BSP[[#This Row],[prf_mp_janein]]="nein",0,IF(tab_BSP[[#This Row],[prf_mp_janein]]="teilweise",-1,"")))</f>
        <v/>
      </c>
      <c r="L467" s="407"/>
    </row>
    <row r="468" spans="1:12" ht="64.2" hidden="1" customHeight="1" x14ac:dyDescent="0.3">
      <c r="A468" s="408">
        <f t="shared" si="8"/>
        <v>466</v>
      </c>
      <c r="B468" s="409"/>
      <c r="C468" s="410"/>
      <c r="D468" s="410"/>
      <c r="E468" s="410"/>
      <c r="F468" s="411"/>
      <c r="G468" s="402"/>
      <c r="H468" s="412"/>
      <c r="I468" s="413"/>
      <c r="J468" s="414"/>
      <c r="K468" s="415" t="str">
        <f>IF(tab_BSP[[#This Row],[prf_mp_janein]]="ja",tab_BSP[[#This Row],[mp_zuw]],IF(tab_BSP[[#This Row],[prf_mp_janein]]="nein",0,IF(tab_BSP[[#This Row],[prf_mp_janein]]="teilweise",-1,"")))</f>
        <v/>
      </c>
      <c r="L468" s="407"/>
    </row>
    <row r="469" spans="1:12" ht="64.2" hidden="1" customHeight="1" x14ac:dyDescent="0.3">
      <c r="A469" s="408">
        <f t="shared" si="8"/>
        <v>467</v>
      </c>
      <c r="B469" s="409"/>
      <c r="C469" s="410"/>
      <c r="D469" s="410"/>
      <c r="E469" s="410"/>
      <c r="F469" s="411"/>
      <c r="G469" s="402"/>
      <c r="H469" s="412"/>
      <c r="I469" s="413"/>
      <c r="J469" s="405"/>
      <c r="K469" s="406" t="str">
        <f>IF(tab_BSP[[#This Row],[prf_mp_janein]]="ja",tab_BSP[[#This Row],[mp_zuw]],IF(tab_BSP[[#This Row],[prf_mp_janein]]="nein",0,IF(tab_BSP[[#This Row],[prf_mp_janein]]="teilweise",-1,"")))</f>
        <v/>
      </c>
      <c r="L469" s="407"/>
    </row>
    <row r="470" spans="1:12" ht="64.2" hidden="1" customHeight="1" x14ac:dyDescent="0.3">
      <c r="A470" s="408">
        <f t="shared" si="8"/>
        <v>468</v>
      </c>
      <c r="B470" s="409"/>
      <c r="C470" s="410"/>
      <c r="D470" s="410"/>
      <c r="E470" s="410"/>
      <c r="F470" s="411"/>
      <c r="G470" s="402"/>
      <c r="H470" s="412"/>
      <c r="I470" s="413"/>
      <c r="J470" s="414"/>
      <c r="K470" s="415" t="str">
        <f>IF(tab_BSP[[#This Row],[prf_mp_janein]]="ja",tab_BSP[[#This Row],[mp_zuw]],IF(tab_BSP[[#This Row],[prf_mp_janein]]="nein",0,IF(tab_BSP[[#This Row],[prf_mp_janein]]="teilweise",-1,"")))</f>
        <v/>
      </c>
      <c r="L470" s="407"/>
    </row>
    <row r="471" spans="1:12" ht="64.2" hidden="1" customHeight="1" x14ac:dyDescent="0.3">
      <c r="A471" s="408">
        <f t="shared" si="8"/>
        <v>469</v>
      </c>
      <c r="B471" s="409"/>
      <c r="C471" s="410"/>
      <c r="D471" s="410"/>
      <c r="E471" s="410"/>
      <c r="F471" s="411"/>
      <c r="G471" s="402"/>
      <c r="H471" s="412"/>
      <c r="I471" s="413"/>
      <c r="J471" s="405"/>
      <c r="K471" s="406" t="str">
        <f>IF(tab_BSP[[#This Row],[prf_mp_janein]]="ja",tab_BSP[[#This Row],[mp_zuw]],IF(tab_BSP[[#This Row],[prf_mp_janein]]="nein",0,IF(tab_BSP[[#This Row],[prf_mp_janein]]="teilweise",-1,"")))</f>
        <v/>
      </c>
      <c r="L471" s="407"/>
    </row>
    <row r="472" spans="1:12" ht="64.2" hidden="1" customHeight="1" x14ac:dyDescent="0.3">
      <c r="A472" s="408">
        <f t="shared" si="8"/>
        <v>470</v>
      </c>
      <c r="B472" s="409"/>
      <c r="C472" s="410"/>
      <c r="D472" s="410"/>
      <c r="E472" s="410"/>
      <c r="F472" s="411"/>
      <c r="G472" s="402"/>
      <c r="H472" s="412"/>
      <c r="I472" s="413"/>
      <c r="J472" s="414"/>
      <c r="K472" s="415" t="str">
        <f>IF(tab_BSP[[#This Row],[prf_mp_janein]]="ja",tab_BSP[[#This Row],[mp_zuw]],IF(tab_BSP[[#This Row],[prf_mp_janein]]="nein",0,IF(tab_BSP[[#This Row],[prf_mp_janein]]="teilweise",-1,"")))</f>
        <v/>
      </c>
      <c r="L472" s="407"/>
    </row>
    <row r="473" spans="1:12" ht="64.2" hidden="1" customHeight="1" x14ac:dyDescent="0.3">
      <c r="A473" s="408">
        <f t="shared" si="8"/>
        <v>471</v>
      </c>
      <c r="B473" s="409"/>
      <c r="C473" s="410"/>
      <c r="D473" s="410"/>
      <c r="E473" s="410"/>
      <c r="F473" s="411"/>
      <c r="G473" s="402"/>
      <c r="H473" s="412"/>
      <c r="I473" s="413"/>
      <c r="J473" s="405"/>
      <c r="K473" s="406" t="str">
        <f>IF(tab_BSP[[#This Row],[prf_mp_janein]]="ja",tab_BSP[[#This Row],[mp_zuw]],IF(tab_BSP[[#This Row],[prf_mp_janein]]="nein",0,IF(tab_BSP[[#This Row],[prf_mp_janein]]="teilweise",-1,"")))</f>
        <v/>
      </c>
      <c r="L473" s="407"/>
    </row>
    <row r="474" spans="1:12" ht="64.2" hidden="1" customHeight="1" x14ac:dyDescent="0.3">
      <c r="A474" s="408">
        <f t="shared" si="8"/>
        <v>472</v>
      </c>
      <c r="B474" s="409"/>
      <c r="C474" s="410"/>
      <c r="D474" s="410"/>
      <c r="E474" s="410"/>
      <c r="F474" s="411"/>
      <c r="G474" s="402"/>
      <c r="H474" s="412"/>
      <c r="I474" s="413"/>
      <c r="J474" s="414"/>
      <c r="K474" s="415" t="str">
        <f>IF(tab_BSP[[#This Row],[prf_mp_janein]]="ja",tab_BSP[[#This Row],[mp_zuw]],IF(tab_BSP[[#This Row],[prf_mp_janein]]="nein",0,IF(tab_BSP[[#This Row],[prf_mp_janein]]="teilweise",-1,"")))</f>
        <v/>
      </c>
      <c r="L474" s="407"/>
    </row>
    <row r="475" spans="1:12" ht="64.2" hidden="1" customHeight="1" x14ac:dyDescent="0.3">
      <c r="A475" s="408">
        <f t="shared" si="8"/>
        <v>473</v>
      </c>
      <c r="B475" s="409"/>
      <c r="C475" s="410"/>
      <c r="D475" s="410"/>
      <c r="E475" s="410"/>
      <c r="F475" s="411"/>
      <c r="G475" s="402"/>
      <c r="H475" s="412"/>
      <c r="I475" s="413"/>
      <c r="J475" s="405"/>
      <c r="K475" s="406" t="str">
        <f>IF(tab_BSP[[#This Row],[prf_mp_janein]]="ja",tab_BSP[[#This Row],[mp_zuw]],IF(tab_BSP[[#This Row],[prf_mp_janein]]="nein",0,IF(tab_BSP[[#This Row],[prf_mp_janein]]="teilweise",-1,"")))</f>
        <v/>
      </c>
      <c r="L475" s="407"/>
    </row>
    <row r="476" spans="1:12" ht="64.2" hidden="1" customHeight="1" x14ac:dyDescent="0.3">
      <c r="A476" s="408">
        <f t="shared" si="8"/>
        <v>474</v>
      </c>
      <c r="B476" s="409"/>
      <c r="C476" s="410"/>
      <c r="D476" s="410"/>
      <c r="E476" s="410"/>
      <c r="F476" s="411"/>
      <c r="G476" s="402"/>
      <c r="H476" s="412"/>
      <c r="I476" s="413"/>
      <c r="J476" s="414"/>
      <c r="K476" s="415" t="str">
        <f>IF(tab_BSP[[#This Row],[prf_mp_janein]]="ja",tab_BSP[[#This Row],[mp_zuw]],IF(tab_BSP[[#This Row],[prf_mp_janein]]="nein",0,IF(tab_BSP[[#This Row],[prf_mp_janein]]="teilweise",-1,"")))</f>
        <v/>
      </c>
      <c r="L476" s="407"/>
    </row>
    <row r="477" spans="1:12" ht="64.2" hidden="1" customHeight="1" x14ac:dyDescent="0.3">
      <c r="A477" s="408">
        <f t="shared" si="8"/>
        <v>475</v>
      </c>
      <c r="B477" s="409"/>
      <c r="C477" s="410"/>
      <c r="D477" s="410"/>
      <c r="E477" s="410"/>
      <c r="F477" s="411"/>
      <c r="G477" s="402"/>
      <c r="H477" s="412"/>
      <c r="I477" s="413"/>
      <c r="J477" s="405"/>
      <c r="K477" s="406" t="str">
        <f>IF(tab_BSP[[#This Row],[prf_mp_janein]]="ja",tab_BSP[[#This Row],[mp_zuw]],IF(tab_BSP[[#This Row],[prf_mp_janein]]="nein",0,IF(tab_BSP[[#This Row],[prf_mp_janein]]="teilweise",-1,"")))</f>
        <v/>
      </c>
      <c r="L477" s="407"/>
    </row>
    <row r="478" spans="1:12" ht="64.2" hidden="1" customHeight="1" x14ac:dyDescent="0.3">
      <c r="A478" s="408">
        <f t="shared" si="8"/>
        <v>476</v>
      </c>
      <c r="B478" s="409"/>
      <c r="C478" s="410"/>
      <c r="D478" s="410"/>
      <c r="E478" s="410"/>
      <c r="F478" s="411"/>
      <c r="G478" s="402"/>
      <c r="H478" s="412"/>
      <c r="I478" s="413"/>
      <c r="J478" s="414"/>
      <c r="K478" s="415" t="str">
        <f>IF(tab_BSP[[#This Row],[prf_mp_janein]]="ja",tab_BSP[[#This Row],[mp_zuw]],IF(tab_BSP[[#This Row],[prf_mp_janein]]="nein",0,IF(tab_BSP[[#This Row],[prf_mp_janein]]="teilweise",-1,"")))</f>
        <v/>
      </c>
      <c r="L478" s="407"/>
    </row>
    <row r="479" spans="1:12" ht="64.2" hidden="1" customHeight="1" x14ac:dyDescent="0.3">
      <c r="A479" s="408">
        <f t="shared" si="8"/>
        <v>477</v>
      </c>
      <c r="B479" s="409"/>
      <c r="C479" s="410"/>
      <c r="D479" s="410"/>
      <c r="E479" s="410"/>
      <c r="F479" s="411"/>
      <c r="G479" s="402"/>
      <c r="H479" s="412"/>
      <c r="I479" s="413"/>
      <c r="J479" s="405"/>
      <c r="K479" s="406" t="str">
        <f>IF(tab_BSP[[#This Row],[prf_mp_janein]]="ja",tab_BSP[[#This Row],[mp_zuw]],IF(tab_BSP[[#This Row],[prf_mp_janein]]="nein",0,IF(tab_BSP[[#This Row],[prf_mp_janein]]="teilweise",-1,"")))</f>
        <v/>
      </c>
      <c r="L479" s="407"/>
    </row>
    <row r="480" spans="1:12" ht="64.2" hidden="1" customHeight="1" x14ac:dyDescent="0.3">
      <c r="A480" s="408">
        <f t="shared" si="8"/>
        <v>478</v>
      </c>
      <c r="B480" s="409"/>
      <c r="C480" s="410"/>
      <c r="D480" s="410"/>
      <c r="E480" s="410"/>
      <c r="F480" s="411"/>
      <c r="G480" s="402"/>
      <c r="H480" s="412"/>
      <c r="I480" s="413"/>
      <c r="J480" s="414"/>
      <c r="K480" s="415" t="str">
        <f>IF(tab_BSP[[#This Row],[prf_mp_janein]]="ja",tab_BSP[[#This Row],[mp_zuw]],IF(tab_BSP[[#This Row],[prf_mp_janein]]="nein",0,IF(tab_BSP[[#This Row],[prf_mp_janein]]="teilweise",-1,"")))</f>
        <v/>
      </c>
      <c r="L480" s="407"/>
    </row>
    <row r="481" spans="1:12" ht="64.2" hidden="1" customHeight="1" x14ac:dyDescent="0.3">
      <c r="A481" s="408">
        <f t="shared" si="8"/>
        <v>479</v>
      </c>
      <c r="B481" s="409"/>
      <c r="C481" s="410"/>
      <c r="D481" s="410"/>
      <c r="E481" s="410"/>
      <c r="F481" s="411"/>
      <c r="G481" s="402"/>
      <c r="H481" s="412"/>
      <c r="I481" s="413"/>
      <c r="J481" s="405"/>
      <c r="K481" s="406" t="str">
        <f>IF(tab_BSP[[#This Row],[prf_mp_janein]]="ja",tab_BSP[[#This Row],[mp_zuw]],IF(tab_BSP[[#This Row],[prf_mp_janein]]="nein",0,IF(tab_BSP[[#This Row],[prf_mp_janein]]="teilweise",-1,"")))</f>
        <v/>
      </c>
      <c r="L481" s="407"/>
    </row>
    <row r="482" spans="1:12" ht="64.2" hidden="1" customHeight="1" x14ac:dyDescent="0.3">
      <c r="A482" s="408">
        <f t="shared" si="8"/>
        <v>480</v>
      </c>
      <c r="B482" s="409"/>
      <c r="C482" s="410"/>
      <c r="D482" s="410"/>
      <c r="E482" s="410"/>
      <c r="F482" s="411"/>
      <c r="G482" s="402"/>
      <c r="H482" s="412"/>
      <c r="I482" s="413"/>
      <c r="J482" s="414"/>
      <c r="K482" s="415" t="str">
        <f>IF(tab_BSP[[#This Row],[prf_mp_janein]]="ja",tab_BSP[[#This Row],[mp_zuw]],IF(tab_BSP[[#This Row],[prf_mp_janein]]="nein",0,IF(tab_BSP[[#This Row],[prf_mp_janein]]="teilweise",-1,"")))</f>
        <v/>
      </c>
      <c r="L482" s="407"/>
    </row>
    <row r="483" spans="1:12" ht="64.2" hidden="1" customHeight="1" x14ac:dyDescent="0.3">
      <c r="A483" s="408">
        <f t="shared" si="8"/>
        <v>481</v>
      </c>
      <c r="B483" s="409"/>
      <c r="C483" s="410"/>
      <c r="D483" s="410"/>
      <c r="E483" s="410"/>
      <c r="F483" s="411"/>
      <c r="G483" s="402"/>
      <c r="H483" s="412"/>
      <c r="I483" s="413"/>
      <c r="J483" s="405"/>
      <c r="K483" s="406" t="str">
        <f>IF(tab_BSP[[#This Row],[prf_mp_janein]]="ja",tab_BSP[[#This Row],[mp_zuw]],IF(tab_BSP[[#This Row],[prf_mp_janein]]="nein",0,IF(tab_BSP[[#This Row],[prf_mp_janein]]="teilweise",-1,"")))</f>
        <v/>
      </c>
      <c r="L483" s="407"/>
    </row>
    <row r="484" spans="1:12" ht="64.2" hidden="1" customHeight="1" x14ac:dyDescent="0.3">
      <c r="A484" s="408">
        <f t="shared" si="8"/>
        <v>482</v>
      </c>
      <c r="B484" s="409"/>
      <c r="C484" s="410"/>
      <c r="D484" s="410"/>
      <c r="E484" s="410"/>
      <c r="F484" s="411"/>
      <c r="G484" s="402"/>
      <c r="H484" s="412"/>
      <c r="I484" s="413"/>
      <c r="J484" s="414"/>
      <c r="K484" s="415" t="str">
        <f>IF(tab_BSP[[#This Row],[prf_mp_janein]]="ja",tab_BSP[[#This Row],[mp_zuw]],IF(tab_BSP[[#This Row],[prf_mp_janein]]="nein",0,IF(tab_BSP[[#This Row],[prf_mp_janein]]="teilweise",-1,"")))</f>
        <v/>
      </c>
      <c r="L484" s="407"/>
    </row>
    <row r="485" spans="1:12" ht="64.2" hidden="1" customHeight="1" x14ac:dyDescent="0.3">
      <c r="A485" s="408">
        <f t="shared" si="8"/>
        <v>483</v>
      </c>
      <c r="B485" s="409"/>
      <c r="C485" s="410"/>
      <c r="D485" s="410"/>
      <c r="E485" s="410"/>
      <c r="F485" s="411"/>
      <c r="G485" s="402"/>
      <c r="H485" s="412"/>
      <c r="I485" s="413"/>
      <c r="J485" s="405"/>
      <c r="K485" s="406" t="str">
        <f>IF(tab_BSP[[#This Row],[prf_mp_janein]]="ja",tab_BSP[[#This Row],[mp_zuw]],IF(tab_BSP[[#This Row],[prf_mp_janein]]="nein",0,IF(tab_BSP[[#This Row],[prf_mp_janein]]="teilweise",-1,"")))</f>
        <v/>
      </c>
      <c r="L485" s="407"/>
    </row>
    <row r="486" spans="1:12" ht="64.2" hidden="1" customHeight="1" x14ac:dyDescent="0.3">
      <c r="A486" s="408">
        <f t="shared" si="8"/>
        <v>484</v>
      </c>
      <c r="B486" s="409"/>
      <c r="C486" s="410"/>
      <c r="D486" s="410"/>
      <c r="E486" s="410"/>
      <c r="F486" s="411"/>
      <c r="G486" s="402"/>
      <c r="H486" s="412"/>
      <c r="I486" s="413"/>
      <c r="J486" s="414"/>
      <c r="K486" s="415" t="str">
        <f>IF(tab_BSP[[#This Row],[prf_mp_janein]]="ja",tab_BSP[[#This Row],[mp_zuw]],IF(tab_BSP[[#This Row],[prf_mp_janein]]="nein",0,IF(tab_BSP[[#This Row],[prf_mp_janein]]="teilweise",-1,"")))</f>
        <v/>
      </c>
      <c r="L486" s="407"/>
    </row>
    <row r="487" spans="1:12" ht="64.2" hidden="1" customHeight="1" x14ac:dyDescent="0.3">
      <c r="A487" s="408">
        <f t="shared" si="8"/>
        <v>485</v>
      </c>
      <c r="B487" s="409"/>
      <c r="C487" s="410"/>
      <c r="D487" s="410"/>
      <c r="E487" s="410"/>
      <c r="F487" s="411"/>
      <c r="G487" s="402"/>
      <c r="H487" s="412"/>
      <c r="I487" s="413"/>
      <c r="J487" s="405"/>
      <c r="K487" s="406" t="str">
        <f>IF(tab_BSP[[#This Row],[prf_mp_janein]]="ja",tab_BSP[[#This Row],[mp_zuw]],IF(tab_BSP[[#This Row],[prf_mp_janein]]="nein",0,IF(tab_BSP[[#This Row],[prf_mp_janein]]="teilweise",-1,"")))</f>
        <v/>
      </c>
      <c r="L487" s="407"/>
    </row>
    <row r="488" spans="1:12" ht="64.2" hidden="1" customHeight="1" x14ac:dyDescent="0.3">
      <c r="A488" s="408">
        <f t="shared" si="8"/>
        <v>486</v>
      </c>
      <c r="B488" s="409"/>
      <c r="C488" s="410"/>
      <c r="D488" s="410"/>
      <c r="E488" s="410"/>
      <c r="F488" s="411"/>
      <c r="G488" s="402"/>
      <c r="H488" s="412"/>
      <c r="I488" s="413"/>
      <c r="J488" s="414"/>
      <c r="K488" s="415" t="str">
        <f>IF(tab_BSP[[#This Row],[prf_mp_janein]]="ja",tab_BSP[[#This Row],[mp_zuw]],IF(tab_BSP[[#This Row],[prf_mp_janein]]="nein",0,IF(tab_BSP[[#This Row],[prf_mp_janein]]="teilweise",-1,"")))</f>
        <v/>
      </c>
      <c r="L488" s="407"/>
    </row>
    <row r="489" spans="1:12" ht="64.2" hidden="1" customHeight="1" x14ac:dyDescent="0.3">
      <c r="A489" s="408">
        <f t="shared" si="8"/>
        <v>487</v>
      </c>
      <c r="B489" s="409"/>
      <c r="C489" s="410"/>
      <c r="D489" s="410"/>
      <c r="E489" s="410"/>
      <c r="F489" s="411"/>
      <c r="G489" s="402"/>
      <c r="H489" s="412"/>
      <c r="I489" s="413"/>
      <c r="J489" s="405"/>
      <c r="K489" s="406" t="str">
        <f>IF(tab_BSP[[#This Row],[prf_mp_janein]]="ja",tab_BSP[[#This Row],[mp_zuw]],IF(tab_BSP[[#This Row],[prf_mp_janein]]="nein",0,IF(tab_BSP[[#This Row],[prf_mp_janein]]="teilweise",-1,"")))</f>
        <v/>
      </c>
      <c r="L489" s="407"/>
    </row>
    <row r="490" spans="1:12" ht="64.2" hidden="1" customHeight="1" x14ac:dyDescent="0.3">
      <c r="A490" s="408">
        <f t="shared" si="8"/>
        <v>488</v>
      </c>
      <c r="B490" s="409"/>
      <c r="C490" s="410"/>
      <c r="D490" s="410"/>
      <c r="E490" s="410"/>
      <c r="F490" s="411"/>
      <c r="G490" s="402"/>
      <c r="H490" s="412"/>
      <c r="I490" s="413"/>
      <c r="J490" s="414"/>
      <c r="K490" s="415" t="str">
        <f>IF(tab_BSP[[#This Row],[prf_mp_janein]]="ja",tab_BSP[[#This Row],[mp_zuw]],IF(tab_BSP[[#This Row],[prf_mp_janein]]="nein",0,IF(tab_BSP[[#This Row],[prf_mp_janein]]="teilweise",-1,"")))</f>
        <v/>
      </c>
      <c r="L490" s="407"/>
    </row>
    <row r="491" spans="1:12" ht="64.2" hidden="1" customHeight="1" x14ac:dyDescent="0.3">
      <c r="A491" s="408">
        <f t="shared" si="8"/>
        <v>489</v>
      </c>
      <c r="B491" s="409"/>
      <c r="C491" s="410"/>
      <c r="D491" s="410"/>
      <c r="E491" s="410"/>
      <c r="F491" s="411"/>
      <c r="G491" s="402"/>
      <c r="H491" s="412"/>
      <c r="I491" s="413"/>
      <c r="J491" s="405"/>
      <c r="K491" s="406" t="str">
        <f>IF(tab_BSP[[#This Row],[prf_mp_janein]]="ja",tab_BSP[[#This Row],[mp_zuw]],IF(tab_BSP[[#This Row],[prf_mp_janein]]="nein",0,IF(tab_BSP[[#This Row],[prf_mp_janein]]="teilweise",-1,"")))</f>
        <v/>
      </c>
      <c r="L491" s="407"/>
    </row>
    <row r="492" spans="1:12" ht="64.2" hidden="1" customHeight="1" x14ac:dyDescent="0.3">
      <c r="A492" s="408">
        <f t="shared" si="8"/>
        <v>490</v>
      </c>
      <c r="B492" s="409"/>
      <c r="C492" s="410"/>
      <c r="D492" s="410"/>
      <c r="E492" s="410"/>
      <c r="F492" s="411"/>
      <c r="G492" s="402"/>
      <c r="H492" s="412"/>
      <c r="I492" s="413"/>
      <c r="J492" s="414"/>
      <c r="K492" s="415" t="str">
        <f>IF(tab_BSP[[#This Row],[prf_mp_janein]]="ja",tab_BSP[[#This Row],[mp_zuw]],IF(tab_BSP[[#This Row],[prf_mp_janein]]="nein",0,IF(tab_BSP[[#This Row],[prf_mp_janein]]="teilweise",-1,"")))</f>
        <v/>
      </c>
      <c r="L492" s="407"/>
    </row>
    <row r="493" spans="1:12" ht="64.2" hidden="1" customHeight="1" x14ac:dyDescent="0.3">
      <c r="A493" s="408">
        <f t="shared" si="8"/>
        <v>491</v>
      </c>
      <c r="B493" s="409"/>
      <c r="C493" s="410"/>
      <c r="D493" s="410"/>
      <c r="E493" s="410"/>
      <c r="F493" s="411"/>
      <c r="G493" s="402"/>
      <c r="H493" s="412"/>
      <c r="I493" s="413"/>
      <c r="J493" s="405"/>
      <c r="K493" s="406" t="str">
        <f>IF(tab_BSP[[#This Row],[prf_mp_janein]]="ja",tab_BSP[[#This Row],[mp_zuw]],IF(tab_BSP[[#This Row],[prf_mp_janein]]="nein",0,IF(tab_BSP[[#This Row],[prf_mp_janein]]="teilweise",-1,"")))</f>
        <v/>
      </c>
      <c r="L493" s="407"/>
    </row>
    <row r="494" spans="1:12" ht="64.2" hidden="1" customHeight="1" x14ac:dyDescent="0.3">
      <c r="A494" s="408">
        <f t="shared" si="8"/>
        <v>492</v>
      </c>
      <c r="B494" s="409"/>
      <c r="C494" s="410"/>
      <c r="D494" s="410"/>
      <c r="E494" s="410"/>
      <c r="F494" s="411"/>
      <c r="G494" s="402"/>
      <c r="H494" s="412"/>
      <c r="I494" s="413"/>
      <c r="J494" s="414"/>
      <c r="K494" s="415" t="str">
        <f>IF(tab_BSP[[#This Row],[prf_mp_janein]]="ja",tab_BSP[[#This Row],[mp_zuw]],IF(tab_BSP[[#This Row],[prf_mp_janein]]="nein",0,IF(tab_BSP[[#This Row],[prf_mp_janein]]="teilweise",-1,"")))</f>
        <v/>
      </c>
      <c r="L494" s="407"/>
    </row>
    <row r="495" spans="1:12" ht="64.2" hidden="1" customHeight="1" x14ac:dyDescent="0.3">
      <c r="A495" s="408">
        <f t="shared" si="8"/>
        <v>493</v>
      </c>
      <c r="B495" s="409"/>
      <c r="C495" s="410"/>
      <c r="D495" s="410"/>
      <c r="E495" s="410"/>
      <c r="F495" s="411"/>
      <c r="G495" s="402"/>
      <c r="H495" s="412"/>
      <c r="I495" s="413"/>
      <c r="J495" s="405"/>
      <c r="K495" s="406" t="str">
        <f>IF(tab_BSP[[#This Row],[prf_mp_janein]]="ja",tab_BSP[[#This Row],[mp_zuw]],IF(tab_BSP[[#This Row],[prf_mp_janein]]="nein",0,IF(tab_BSP[[#This Row],[prf_mp_janein]]="teilweise",-1,"")))</f>
        <v/>
      </c>
      <c r="L495" s="407"/>
    </row>
    <row r="496" spans="1:12" ht="64.2" hidden="1" customHeight="1" x14ac:dyDescent="0.3">
      <c r="A496" s="408">
        <f t="shared" si="8"/>
        <v>494</v>
      </c>
      <c r="B496" s="409"/>
      <c r="C496" s="410"/>
      <c r="D496" s="410"/>
      <c r="E496" s="410"/>
      <c r="F496" s="411"/>
      <c r="G496" s="402"/>
      <c r="H496" s="412"/>
      <c r="I496" s="413"/>
      <c r="J496" s="414"/>
      <c r="K496" s="415" t="str">
        <f>IF(tab_BSP[[#This Row],[prf_mp_janein]]="ja",tab_BSP[[#This Row],[mp_zuw]],IF(tab_BSP[[#This Row],[prf_mp_janein]]="nein",0,IF(tab_BSP[[#This Row],[prf_mp_janein]]="teilweise",-1,"")))</f>
        <v/>
      </c>
      <c r="L496" s="407"/>
    </row>
    <row r="497" spans="1:12" ht="64.2" hidden="1" customHeight="1" x14ac:dyDescent="0.3">
      <c r="A497" s="408">
        <f t="shared" si="8"/>
        <v>495</v>
      </c>
      <c r="B497" s="409"/>
      <c r="C497" s="410"/>
      <c r="D497" s="410"/>
      <c r="E497" s="410"/>
      <c r="F497" s="411"/>
      <c r="G497" s="402"/>
      <c r="H497" s="412"/>
      <c r="I497" s="413"/>
      <c r="J497" s="405"/>
      <c r="K497" s="406" t="str">
        <f>IF(tab_BSP[[#This Row],[prf_mp_janein]]="ja",tab_BSP[[#This Row],[mp_zuw]],IF(tab_BSP[[#This Row],[prf_mp_janein]]="nein",0,IF(tab_BSP[[#This Row],[prf_mp_janein]]="teilweise",-1,"")))</f>
        <v/>
      </c>
      <c r="L497" s="407"/>
    </row>
    <row r="498" spans="1:12" ht="64.2" hidden="1" customHeight="1" x14ac:dyDescent="0.3">
      <c r="A498" s="408">
        <f t="shared" si="8"/>
        <v>496</v>
      </c>
      <c r="B498" s="409"/>
      <c r="C498" s="410"/>
      <c r="D498" s="410"/>
      <c r="E498" s="410"/>
      <c r="F498" s="411"/>
      <c r="G498" s="402"/>
      <c r="H498" s="412"/>
      <c r="I498" s="413"/>
      <c r="J498" s="414"/>
      <c r="K498" s="415" t="str">
        <f>IF(tab_BSP[[#This Row],[prf_mp_janein]]="ja",tab_BSP[[#This Row],[mp_zuw]],IF(tab_BSP[[#This Row],[prf_mp_janein]]="nein",0,IF(tab_BSP[[#This Row],[prf_mp_janein]]="teilweise",-1,"")))</f>
        <v/>
      </c>
      <c r="L498" s="407"/>
    </row>
    <row r="499" spans="1:12" ht="64.2" hidden="1" customHeight="1" x14ac:dyDescent="0.3">
      <c r="A499" s="408">
        <f t="shared" si="8"/>
        <v>497</v>
      </c>
      <c r="B499" s="409"/>
      <c r="C499" s="410"/>
      <c r="D499" s="410"/>
      <c r="E499" s="410"/>
      <c r="F499" s="411"/>
      <c r="G499" s="402"/>
      <c r="H499" s="412"/>
      <c r="I499" s="413"/>
      <c r="J499" s="405"/>
      <c r="K499" s="406" t="str">
        <f>IF(tab_BSP[[#This Row],[prf_mp_janein]]="ja",tab_BSP[[#This Row],[mp_zuw]],IF(tab_BSP[[#This Row],[prf_mp_janein]]="nein",0,IF(tab_BSP[[#This Row],[prf_mp_janein]]="teilweise",-1,"")))</f>
        <v/>
      </c>
      <c r="L499" s="407"/>
    </row>
    <row r="500" spans="1:12" ht="64.2" hidden="1" customHeight="1" x14ac:dyDescent="0.3">
      <c r="A500" s="408">
        <f t="shared" si="8"/>
        <v>498</v>
      </c>
      <c r="B500" s="409"/>
      <c r="C500" s="410"/>
      <c r="D500" s="410"/>
      <c r="E500" s="410"/>
      <c r="F500" s="411"/>
      <c r="G500" s="402"/>
      <c r="H500" s="412"/>
      <c r="I500" s="413"/>
      <c r="J500" s="414"/>
      <c r="K500" s="415" t="str">
        <f>IF(tab_BSP[[#This Row],[prf_mp_janein]]="ja",tab_BSP[[#This Row],[mp_zuw]],IF(tab_BSP[[#This Row],[prf_mp_janein]]="nein",0,IF(tab_BSP[[#This Row],[prf_mp_janein]]="teilweise",-1,"")))</f>
        <v/>
      </c>
      <c r="L500" s="407"/>
    </row>
    <row r="501" spans="1:12" ht="64.2" hidden="1" customHeight="1" x14ac:dyDescent="0.3">
      <c r="A501" s="408">
        <f t="shared" si="8"/>
        <v>499</v>
      </c>
      <c r="B501" s="409"/>
      <c r="C501" s="410"/>
      <c r="D501" s="410"/>
      <c r="E501" s="410"/>
      <c r="F501" s="411"/>
      <c r="G501" s="402"/>
      <c r="H501" s="412"/>
      <c r="I501" s="413"/>
      <c r="J501" s="405"/>
      <c r="K501" s="406" t="str">
        <f>IF(tab_BSP[[#This Row],[prf_mp_janein]]="ja",tab_BSP[[#This Row],[mp_zuw]],IF(tab_BSP[[#This Row],[prf_mp_janein]]="nein",0,IF(tab_BSP[[#This Row],[prf_mp_janein]]="teilweise",-1,"")))</f>
        <v/>
      </c>
      <c r="L501" s="407"/>
    </row>
    <row r="502" spans="1:12" ht="64.2" hidden="1" customHeight="1" thickBot="1" x14ac:dyDescent="0.35">
      <c r="A502" s="419">
        <f t="shared" si="8"/>
        <v>500</v>
      </c>
      <c r="B502" s="409"/>
      <c r="C502" s="420"/>
      <c r="D502" s="420"/>
      <c r="E502" s="420"/>
      <c r="F502" s="421"/>
      <c r="G502" s="402"/>
      <c r="H502" s="422"/>
      <c r="I502" s="413"/>
      <c r="J502" s="414"/>
      <c r="K502" s="415" t="str">
        <f>IF(tab_BSP[[#This Row],[prf_mp_janein]]="ja",tab_BSP[[#This Row],[mp_zuw]],IF(tab_BSP[[#This Row],[prf_mp_janein]]="nein",0,IF(tab_BSP[[#This Row],[prf_mp_janein]]="teilweise",-1,"")))</f>
        <v/>
      </c>
      <c r="L502" s="407"/>
    </row>
    <row r="503" spans="1:12" ht="15" thickBot="1" x14ac:dyDescent="0.35">
      <c r="A503" s="423"/>
      <c r="B503" s="424"/>
      <c r="C503" s="424"/>
      <c r="D503" s="424"/>
      <c r="E503" s="424"/>
      <c r="F503" s="425">
        <f>COUNTA(tab_BSP[mp_beschreibung])</f>
        <v>5</v>
      </c>
      <c r="G503" s="425"/>
      <c r="H503" s="426">
        <f>SUM(tab_BSP[mp_ges])</f>
        <v>83500</v>
      </c>
      <c r="I503" s="427">
        <f>SUM(tab_BSP[mp_zuw])</f>
        <v>83500</v>
      </c>
      <c r="J503" s="428"/>
      <c r="K503" s="429">
        <f>SUM(MUSTERBEFÜLLUNG!$K$3:$K$502)</f>
        <v>83500</v>
      </c>
      <c r="L503" s="428"/>
    </row>
    <row r="504" spans="1:12" ht="45.75" customHeight="1" x14ac:dyDescent="0.3">
      <c r="A504" s="790" t="s">
        <v>27110</v>
      </c>
      <c r="B504" s="790"/>
      <c r="C504" s="790"/>
      <c r="D504" s="790"/>
    </row>
  </sheetData>
  <sheetProtection algorithmName="SHA-512" hashValue="/acWwIRO8f6EjAghFCFsyGHI1JvwEtMp1DqslKd95PsIQ+02nFWwf6AO8jvZpT3JjvAzBm+JWvRToTfoIqHQTQ==" saltValue="RWh4gwfYuEAYQvqndTFn4Q==" spinCount="100000" sheet="1" objects="1" scenarios="1"/>
  <mergeCells count="1">
    <mergeCell ref="A504:D504"/>
  </mergeCells>
  <conditionalFormatting sqref="K3:K20">
    <cfRule type="expression" dxfId="99" priority="8">
      <formula>($J3="teilweise")</formula>
    </cfRule>
  </conditionalFormatting>
  <conditionalFormatting sqref="K21:K502">
    <cfRule type="expression" dxfId="98" priority="7">
      <formula>($J21="teilweise")</formula>
    </cfRule>
  </conditionalFormatting>
  <conditionalFormatting sqref="L3:L502">
    <cfRule type="expression" dxfId="97" priority="6">
      <formula>(OR($J3="teilweise",$J3="nein",$L3&lt;&gt;""))</formula>
    </cfRule>
  </conditionalFormatting>
  <conditionalFormatting sqref="J3:J502">
    <cfRule type="expression" dxfId="96" priority="10">
      <formula>OR(AND(#REF!="Bitte Begründung eintragen",$J3="ja"),AND(J3="ja",B3="f) schulgebundene mobile Endgeräte",OR(#REF!="weder vorhanden noch beantragt",#REF!="")))</formula>
    </cfRule>
    <cfRule type="expression" dxfId="95" priority="11">
      <formula>AND(#REF!="ja",#REF!&lt;&gt;"Bitte Begründung eintragen",$J3="")</formula>
    </cfRule>
  </conditionalFormatting>
  <conditionalFormatting sqref="C3:F502 H3:I502">
    <cfRule type="expression" dxfId="94" priority="4">
      <formula>AND($B3&lt;&gt;"",C3="")</formula>
    </cfRule>
  </conditionalFormatting>
  <conditionalFormatting sqref="F3:F502">
    <cfRule type="expression" dxfId="93" priority="5">
      <formula>AND($B3&lt;&gt;"",$F3&lt;&gt;"")</formula>
    </cfRule>
  </conditionalFormatting>
  <conditionalFormatting sqref="D3:D502">
    <cfRule type="expression" dxfId="92" priority="1">
      <formula>$D3=""</formula>
    </cfRule>
    <cfRule type="expression" dxfId="91" priority="90">
      <formula>(#REF!="")</formula>
    </cfRule>
  </conditionalFormatting>
  <dataValidations count="4">
    <dataValidation type="list" allowBlank="1" showInputMessage="1" showErrorMessage="1" sqref="J3:J502">
      <formula1>"ja,nein,teilweise"</formula1>
    </dataValidation>
    <dataValidation type="decimal" allowBlank="1" showInputMessage="1" showErrorMessage="1" errorTitle="Gesamtkosten" error="Bitte einen Betrag von 0 € bis max. 20.000.000 € eintragen." sqref="H3:H502">
      <formula1>0</formula1>
      <formula2>20000000</formula2>
    </dataValidation>
    <dataValidation type="textLength" operator="lessThanOrEqual" allowBlank="1" showInputMessage="1" showErrorMessage="1" promptTitle="Maßnahmenbeschreibung" prompt="Aus der Beschreibung muss die unmittelbare Nutzbarkeit durch die Schulen für unterrichtsbezogene Zwecke eindeutig hervorgehen. Bitte beachten Sie auch das Muster zur Maßnahmenplanung!" sqref="F3:F502">
      <formula1>400</formula1>
    </dataValidation>
    <dataValidation type="decimal" allowBlank="1" showInputMessage="1" showErrorMessage="1" errorTitle="Zuwendungsfähig" error="Bitte einen Betrag von 0 € bis max. zu den Gesamtkosten eintragen." promptTitle="Zuwendungsfähige Kosten" prompt="Ziehen Sie bei der Schätzung der zuwendungsfähigen Kosten insbesondere ab:_x000a_- Nicht zuwendungsfähige Anteile wie Schulungen etc._x000a_- Leasing-, Miet- oder Lizenzausgaben, die nach dem 16.5.2024 anfallen" sqref="I3:I502">
      <formula1>0</formula1>
      <formula2>H3</formula2>
    </dataValidation>
  </dataValidations>
  <pageMargins left="0.7" right="0.7" top="0.78740157499999996" bottom="0.78740157499999996" header="0.3" footer="0.3"/>
  <pageSetup paperSize="9" fitToWidth="2" orientation="landscape" r:id="rId1"/>
  <colBreaks count="1" manualBreakCount="1">
    <brk id="7" max="22" man="1"/>
  </colBreaks>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promptTitle="Fördergegenstand" prompt="Kann eine Maßnahme nicht eindeutig zugeordnet werden, trennen Sie sie auf mehrere Zeilen auf. Sollte das nicht möglich sein, wählen Sie die Option, die den überwiegenden Teil der Ausgaben verursacht. ">
          <x14:formula1>
            <xm:f>Diverses!$A$13:$A$16</xm:f>
          </x14:formula1>
          <xm:sqref>B3:B502</xm:sqref>
        </x14:dataValidation>
        <x14:dataValidation type="list" allowBlank="1" showInputMessage="1" showErrorMessage="1" promptTitle="Fördergegenstand" prompt="Bitte wählen Sie hier den Ort, an dem die beantragte Maßnahme umgesetzt wird.">
          <x14:formula1>
            <xm:f>Diverses!$A$21:$A$27</xm:f>
          </x14:formula1>
          <xm:sqref>E3:E502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2555"/>
  <sheetViews>
    <sheetView workbookViewId="0">
      <selection activeCell="B6" sqref="B6"/>
    </sheetView>
  </sheetViews>
  <sheetFormatPr baseColWidth="10" defaultColWidth="8.88671875" defaultRowHeight="14.4" x14ac:dyDescent="0.3"/>
  <cols>
    <col min="2" max="2" width="58.109375" customWidth="1"/>
    <col min="3" max="3" width="19" customWidth="1"/>
    <col min="4" max="4" width="17" customWidth="1"/>
    <col min="5" max="7" width="17.33203125" customWidth="1"/>
  </cols>
  <sheetData>
    <row r="1" spans="1:7" x14ac:dyDescent="0.3">
      <c r="A1" t="s">
        <v>20038</v>
      </c>
      <c r="B1" t="s">
        <v>20037</v>
      </c>
      <c r="C1" t="s">
        <v>26995</v>
      </c>
      <c r="D1" t="s">
        <v>26994</v>
      </c>
      <c r="E1" t="s">
        <v>27414</v>
      </c>
      <c r="F1" t="s">
        <v>27415</v>
      </c>
      <c r="G1" t="s">
        <v>27416</v>
      </c>
    </row>
    <row r="2" spans="1:7" x14ac:dyDescent="0.3">
      <c r="A2" t="s">
        <v>22095</v>
      </c>
      <c r="B2" t="s">
        <v>22094</v>
      </c>
      <c r="C2" s="6">
        <v>42533</v>
      </c>
      <c r="D2" s="6">
        <v>0</v>
      </c>
      <c r="E2">
        <f>SUMIFS(tab_SCHULEN[SuS_21-22],tab_SCHULEN[TKZ],tab_ANLAGE[[#This Row],[TKZ]])</f>
        <v>149</v>
      </c>
      <c r="F2">
        <f>SUMIFS(tab_SCHULEN[Klassen_21-22],tab_SCHULEN[TKZ],tab_ANLAGE[[#This Row],[TKZ]])</f>
        <v>8</v>
      </c>
      <c r="G2" s="431">
        <f>IFERROR(ROUND(0.25*tab_ANLAGE[[#This Row],[Budget dBIR]]/tab_ANLAGE[[#This Row],['# SuS]],2),0)</f>
        <v>71.36</v>
      </c>
    </row>
    <row r="3" spans="1:7" x14ac:dyDescent="0.3">
      <c r="A3" t="s">
        <v>21958</v>
      </c>
      <c r="B3" t="s">
        <v>21957</v>
      </c>
      <c r="C3" s="6">
        <v>189352</v>
      </c>
      <c r="D3" s="6">
        <v>0</v>
      </c>
      <c r="E3">
        <f>SUMIFS(tab_SCHULEN[SuS_21-22],tab_SCHULEN[TKZ],tab_ANLAGE[[#This Row],[TKZ]])</f>
        <v>497</v>
      </c>
      <c r="F3">
        <f>SUMIFS(tab_SCHULEN[Klassen_21-22],tab_SCHULEN[TKZ],tab_ANLAGE[[#This Row],[TKZ]])</f>
        <v>22</v>
      </c>
      <c r="G3" s="431">
        <f>IFERROR(ROUND(0.25*tab_ANLAGE[[#This Row],[Budget dBIR]]/tab_ANLAGE[[#This Row],['# SuS]],2),0)</f>
        <v>95.25</v>
      </c>
    </row>
    <row r="4" spans="1:7" x14ac:dyDescent="0.3">
      <c r="A4" t="s">
        <v>21334</v>
      </c>
      <c r="B4" t="s">
        <v>21333</v>
      </c>
      <c r="C4" s="6">
        <v>154454</v>
      </c>
      <c r="D4" s="6">
        <v>0</v>
      </c>
      <c r="E4">
        <f>SUMIFS(tab_SCHULEN[SuS_21-22],tab_SCHULEN[TKZ],tab_ANLAGE[[#This Row],[TKZ]])</f>
        <v>377</v>
      </c>
      <c r="F4">
        <f>SUMIFS(tab_SCHULEN[Klassen_21-22],tab_SCHULEN[TKZ],tab_ANLAGE[[#This Row],[TKZ]])</f>
        <v>18</v>
      </c>
      <c r="G4" s="431">
        <f>IFERROR(ROUND(0.25*tab_ANLAGE[[#This Row],[Budget dBIR]]/tab_ANLAGE[[#This Row],['# SuS]],2),0)</f>
        <v>102.42</v>
      </c>
    </row>
    <row r="5" spans="1:7" x14ac:dyDescent="0.3">
      <c r="A5" t="s">
        <v>22271</v>
      </c>
      <c r="B5" t="s">
        <v>22270</v>
      </c>
      <c r="C5" s="6">
        <v>63047</v>
      </c>
      <c r="D5" s="6">
        <v>0</v>
      </c>
      <c r="E5">
        <f>SUMIFS(tab_SCHULEN[SuS_21-22],tab_SCHULEN[TKZ],tab_ANLAGE[[#This Row],[TKZ]])</f>
        <v>161</v>
      </c>
      <c r="F5">
        <f>SUMIFS(tab_SCHULEN[Klassen_21-22],tab_SCHULEN[TKZ],tab_ANLAGE[[#This Row],[TKZ]])</f>
        <v>8</v>
      </c>
      <c r="G5" s="431">
        <f>IFERROR(ROUND(0.25*tab_ANLAGE[[#This Row],[Budget dBIR]]/tab_ANLAGE[[#This Row],['# SuS]],2),0)</f>
        <v>97.9</v>
      </c>
    </row>
    <row r="6" spans="1:7" x14ac:dyDescent="0.3">
      <c r="A6" t="s">
        <v>22659</v>
      </c>
      <c r="B6" t="s">
        <v>22658</v>
      </c>
      <c r="C6" s="6">
        <v>39452</v>
      </c>
      <c r="D6" s="6">
        <v>0</v>
      </c>
      <c r="E6">
        <f>SUMIFS(tab_SCHULEN[SuS_21-22],tab_SCHULEN[TKZ],tab_ANLAGE[[#This Row],[TKZ]])</f>
        <v>111</v>
      </c>
      <c r="F6">
        <f>SUMIFS(tab_SCHULEN[Klassen_21-22],tab_SCHULEN[TKZ],tab_ANLAGE[[#This Row],[TKZ]])</f>
        <v>6</v>
      </c>
      <c r="G6" s="431">
        <f>IFERROR(ROUND(0.25*tab_ANLAGE[[#This Row],[Budget dBIR]]/tab_ANLAGE[[#This Row],['# SuS]],2),0)</f>
        <v>88.86</v>
      </c>
    </row>
    <row r="7" spans="1:7" x14ac:dyDescent="0.3">
      <c r="A7" t="s">
        <v>22767</v>
      </c>
      <c r="B7" t="s">
        <v>22766</v>
      </c>
      <c r="C7" s="6">
        <v>35314</v>
      </c>
      <c r="D7" s="6">
        <v>0</v>
      </c>
      <c r="E7">
        <f>SUMIFS(tab_SCHULEN[SuS_21-22],tab_SCHULEN[TKZ],tab_ANLAGE[[#This Row],[TKZ]])</f>
        <v>104</v>
      </c>
      <c r="F7">
        <f>SUMIFS(tab_SCHULEN[Klassen_21-22],tab_SCHULEN[TKZ],tab_ANLAGE[[#This Row],[TKZ]])</f>
        <v>5</v>
      </c>
      <c r="G7" s="431">
        <f>IFERROR(ROUND(0.25*tab_ANLAGE[[#This Row],[Budget dBIR]]/tab_ANLAGE[[#This Row],['# SuS]],2),0)</f>
        <v>84.89</v>
      </c>
    </row>
    <row r="8" spans="1:7" x14ac:dyDescent="0.3">
      <c r="A8" t="s">
        <v>22274</v>
      </c>
      <c r="B8" t="s">
        <v>22273</v>
      </c>
      <c r="C8" s="6">
        <v>51830</v>
      </c>
      <c r="D8" s="6">
        <v>0</v>
      </c>
      <c r="E8">
        <f>SUMIFS(tab_SCHULEN[SuS_21-22],tab_SCHULEN[TKZ],tab_ANLAGE[[#This Row],[TKZ]])</f>
        <v>150</v>
      </c>
      <c r="F8">
        <f>SUMIFS(tab_SCHULEN[Klassen_21-22],tab_SCHULEN[TKZ],tab_ANLAGE[[#This Row],[TKZ]])</f>
        <v>8</v>
      </c>
      <c r="G8" s="431">
        <f>IFERROR(ROUND(0.25*tab_ANLAGE[[#This Row],[Budget dBIR]]/tab_ANLAGE[[#This Row],['# SuS]],2),0)</f>
        <v>86.38</v>
      </c>
    </row>
    <row r="9" spans="1:7" x14ac:dyDescent="0.3">
      <c r="A9" t="s">
        <v>22098</v>
      </c>
      <c r="B9" t="s">
        <v>22097</v>
      </c>
      <c r="C9" s="6">
        <v>149335</v>
      </c>
      <c r="D9" s="6">
        <v>0</v>
      </c>
      <c r="E9">
        <f>SUMIFS(tab_SCHULEN[SuS_21-22],tab_SCHULEN[TKZ],tab_ANLAGE[[#This Row],[TKZ]])</f>
        <v>352</v>
      </c>
      <c r="F9">
        <f>SUMIFS(tab_SCHULEN[Klassen_21-22],tab_SCHULEN[TKZ],tab_ANLAGE[[#This Row],[TKZ]])</f>
        <v>18</v>
      </c>
      <c r="G9" s="431">
        <f>IFERROR(ROUND(0.25*tab_ANLAGE[[#This Row],[Budget dBIR]]/tab_ANLAGE[[#This Row],['# SuS]],2),0)</f>
        <v>106.06</v>
      </c>
    </row>
    <row r="10" spans="1:7" x14ac:dyDescent="0.3">
      <c r="A10" t="s">
        <v>21284</v>
      </c>
      <c r="B10" t="s">
        <v>21283</v>
      </c>
      <c r="C10" s="6">
        <v>180966</v>
      </c>
      <c r="D10" s="6">
        <v>0</v>
      </c>
      <c r="E10">
        <f>SUMIFS(tab_SCHULEN[SuS_21-22],tab_SCHULEN[TKZ],tab_ANLAGE[[#This Row],[TKZ]])</f>
        <v>449</v>
      </c>
      <c r="F10">
        <f>SUMIFS(tab_SCHULEN[Klassen_21-22],tab_SCHULEN[TKZ],tab_ANLAGE[[#This Row],[TKZ]])</f>
        <v>21</v>
      </c>
      <c r="G10" s="431">
        <f>IFERROR(ROUND(0.25*tab_ANLAGE[[#This Row],[Budget dBIR]]/tab_ANLAGE[[#This Row],['# SuS]],2),0)</f>
        <v>100.76</v>
      </c>
    </row>
    <row r="11" spans="1:7" x14ac:dyDescent="0.3">
      <c r="A11" t="s">
        <v>20441</v>
      </c>
      <c r="B11" t="s">
        <v>20440</v>
      </c>
      <c r="C11" s="6">
        <v>2557900</v>
      </c>
      <c r="D11" s="6">
        <v>467326</v>
      </c>
      <c r="E11">
        <f>SUMIFS(tab_SCHULEN[SuS_21-22],tab_SCHULEN[TKZ],tab_ANLAGE[[#This Row],[TKZ]])</f>
        <v>6599</v>
      </c>
      <c r="F11">
        <f>SUMIFS(tab_SCHULEN[Klassen_21-22],tab_SCHULEN[TKZ],tab_ANLAGE[[#This Row],[TKZ]])</f>
        <v>281</v>
      </c>
      <c r="G11" s="431">
        <f>IFERROR(ROUND(0.25*tab_ANLAGE[[#This Row],[Budget dBIR]]/tab_ANLAGE[[#This Row],['# SuS]],2),0)</f>
        <v>96.9</v>
      </c>
    </row>
    <row r="12" spans="1:7" x14ac:dyDescent="0.3">
      <c r="A12" t="s">
        <v>21898</v>
      </c>
      <c r="B12" t="s">
        <v>21897</v>
      </c>
      <c r="C12" s="6">
        <v>307362</v>
      </c>
      <c r="D12" s="6">
        <v>0</v>
      </c>
      <c r="E12">
        <f>SUMIFS(tab_SCHULEN[SuS_21-22],tab_SCHULEN[TKZ],tab_ANLAGE[[#This Row],[TKZ]])</f>
        <v>728</v>
      </c>
      <c r="F12">
        <f>SUMIFS(tab_SCHULEN[Klassen_21-22],tab_SCHULEN[TKZ],tab_ANLAGE[[#This Row],[TKZ]])</f>
        <v>35</v>
      </c>
      <c r="G12" s="431">
        <f>IFERROR(ROUND(0.25*tab_ANLAGE[[#This Row],[Budget dBIR]]/tab_ANLAGE[[#This Row],['# SuS]],2),0)</f>
        <v>105.55</v>
      </c>
    </row>
    <row r="13" spans="1:7" x14ac:dyDescent="0.3">
      <c r="A13" t="s">
        <v>22574</v>
      </c>
      <c r="B13" t="s">
        <v>22573</v>
      </c>
      <c r="C13" s="6">
        <v>64594</v>
      </c>
      <c r="D13" s="6">
        <v>0</v>
      </c>
      <c r="E13">
        <f>SUMIFS(tab_SCHULEN[SuS_21-22],tab_SCHULEN[TKZ],tab_ANLAGE[[#This Row],[TKZ]])</f>
        <v>183</v>
      </c>
      <c r="F13">
        <f>SUMIFS(tab_SCHULEN[Klassen_21-22],tab_SCHULEN[TKZ],tab_ANLAGE[[#This Row],[TKZ]])</f>
        <v>8</v>
      </c>
      <c r="G13" s="431">
        <f>IFERROR(ROUND(0.25*tab_ANLAGE[[#This Row],[Budget dBIR]]/tab_ANLAGE[[#This Row],['# SuS]],2),0)</f>
        <v>88.24</v>
      </c>
    </row>
    <row r="14" spans="1:7" x14ac:dyDescent="0.3">
      <c r="A14" t="s">
        <v>22424</v>
      </c>
      <c r="B14" t="s">
        <v>22423</v>
      </c>
      <c r="C14" s="6">
        <v>88072</v>
      </c>
      <c r="D14" s="6">
        <v>0</v>
      </c>
      <c r="E14">
        <f>SUMIFS(tab_SCHULEN[SuS_21-22],tab_SCHULEN[TKZ],tab_ANLAGE[[#This Row],[TKZ]])</f>
        <v>231</v>
      </c>
      <c r="F14">
        <f>SUMIFS(tab_SCHULEN[Klassen_21-22],tab_SCHULEN[TKZ],tab_ANLAGE[[#This Row],[TKZ]])</f>
        <v>11</v>
      </c>
      <c r="G14" s="431">
        <f>IFERROR(ROUND(0.25*tab_ANLAGE[[#This Row],[Budget dBIR]]/tab_ANLAGE[[#This Row],['# SuS]],2),0)</f>
        <v>95.32</v>
      </c>
    </row>
    <row r="15" spans="1:7" x14ac:dyDescent="0.3">
      <c r="A15" t="s">
        <v>22427</v>
      </c>
      <c r="B15" t="s">
        <v>22426</v>
      </c>
      <c r="C15" s="6">
        <v>133121</v>
      </c>
      <c r="D15" s="6">
        <v>0</v>
      </c>
      <c r="E15">
        <f>SUMIFS(tab_SCHULEN[SuS_21-22],tab_SCHULEN[TKZ],tab_ANLAGE[[#This Row],[TKZ]])</f>
        <v>248</v>
      </c>
      <c r="F15">
        <f>SUMIFS(tab_SCHULEN[Klassen_21-22],tab_SCHULEN[TKZ],tab_ANLAGE[[#This Row],[TKZ]])</f>
        <v>13</v>
      </c>
      <c r="G15" s="431">
        <f>IFERROR(ROUND(0.25*tab_ANLAGE[[#This Row],[Budget dBIR]]/tab_ANLAGE[[#This Row],['# SuS]],2),0)</f>
        <v>134.19</v>
      </c>
    </row>
    <row r="16" spans="1:7" x14ac:dyDescent="0.3">
      <c r="A16" t="s">
        <v>22670</v>
      </c>
      <c r="B16" t="s">
        <v>22669</v>
      </c>
      <c r="C16" s="6">
        <v>65754</v>
      </c>
      <c r="D16" s="6">
        <v>0</v>
      </c>
      <c r="E16">
        <f>SUMIFS(tab_SCHULEN[SuS_21-22],tab_SCHULEN[TKZ],tab_ANLAGE[[#This Row],[TKZ]])</f>
        <v>184</v>
      </c>
      <c r="F16">
        <f>SUMIFS(tab_SCHULEN[Klassen_21-22],tab_SCHULEN[TKZ],tab_ANLAGE[[#This Row],[TKZ]])</f>
        <v>8</v>
      </c>
      <c r="G16" s="431">
        <f>IFERROR(ROUND(0.25*tab_ANLAGE[[#This Row],[Budget dBIR]]/tab_ANLAGE[[#This Row],['# SuS]],2),0)</f>
        <v>89.34</v>
      </c>
    </row>
    <row r="17" spans="1:7" x14ac:dyDescent="0.3">
      <c r="A17" t="s">
        <v>21961</v>
      </c>
      <c r="B17" t="s">
        <v>21960</v>
      </c>
      <c r="C17" s="6">
        <v>68213</v>
      </c>
      <c r="D17" s="6">
        <v>0</v>
      </c>
      <c r="E17">
        <f>SUMIFS(tab_SCHULEN[SuS_21-22],tab_SCHULEN[TKZ],tab_ANLAGE[[#This Row],[TKZ]])</f>
        <v>158</v>
      </c>
      <c r="F17">
        <f>SUMIFS(tab_SCHULEN[Klassen_21-22],tab_SCHULEN[TKZ],tab_ANLAGE[[#This Row],[TKZ]])</f>
        <v>8</v>
      </c>
      <c r="G17" s="431">
        <f>IFERROR(ROUND(0.25*tab_ANLAGE[[#This Row],[Budget dBIR]]/tab_ANLAGE[[#This Row],['# SuS]],2),0)</f>
        <v>107.93</v>
      </c>
    </row>
    <row r="18" spans="1:7" x14ac:dyDescent="0.3">
      <c r="A18" t="s">
        <v>22063</v>
      </c>
      <c r="B18" t="s">
        <v>22062</v>
      </c>
      <c r="C18" s="6">
        <v>69417</v>
      </c>
      <c r="D18" s="6">
        <v>0</v>
      </c>
      <c r="E18">
        <f>SUMIFS(tab_SCHULEN[SuS_21-22],tab_SCHULEN[TKZ],tab_ANLAGE[[#This Row],[TKZ]])</f>
        <v>201</v>
      </c>
      <c r="F18">
        <f>SUMIFS(tab_SCHULEN[Klassen_21-22],tab_SCHULEN[TKZ],tab_ANLAGE[[#This Row],[TKZ]])</f>
        <v>9</v>
      </c>
      <c r="G18" s="431">
        <f>IFERROR(ROUND(0.25*tab_ANLAGE[[#This Row],[Budget dBIR]]/tab_ANLAGE[[#This Row],['# SuS]],2),0)</f>
        <v>86.34</v>
      </c>
    </row>
    <row r="19" spans="1:7" x14ac:dyDescent="0.3">
      <c r="A19" t="s">
        <v>22347</v>
      </c>
      <c r="B19" t="s">
        <v>22346</v>
      </c>
      <c r="C19" s="6">
        <v>30208</v>
      </c>
      <c r="D19" s="6">
        <v>0</v>
      </c>
      <c r="E19">
        <f>SUMIFS(tab_SCHULEN[SuS_21-22],tab_SCHULEN[TKZ],tab_ANLAGE[[#This Row],[TKZ]])</f>
        <v>90</v>
      </c>
      <c r="F19">
        <f>SUMIFS(tab_SCHULEN[Klassen_21-22],tab_SCHULEN[TKZ],tab_ANLAGE[[#This Row],[TKZ]])</f>
        <v>4</v>
      </c>
      <c r="G19" s="431">
        <f>IFERROR(ROUND(0.25*tab_ANLAGE[[#This Row],[Budget dBIR]]/tab_ANLAGE[[#This Row],['# SuS]],2),0)</f>
        <v>83.91</v>
      </c>
    </row>
    <row r="20" spans="1:7" x14ac:dyDescent="0.3">
      <c r="A20" t="s">
        <v>22510</v>
      </c>
      <c r="B20" t="s">
        <v>22509</v>
      </c>
      <c r="C20" s="6">
        <v>78019</v>
      </c>
      <c r="D20" s="6">
        <v>0</v>
      </c>
      <c r="E20">
        <f>SUMIFS(tab_SCHULEN[SuS_21-22],tab_SCHULEN[TKZ],tab_ANLAGE[[#This Row],[TKZ]])</f>
        <v>238</v>
      </c>
      <c r="F20">
        <f>SUMIFS(tab_SCHULEN[Klassen_21-22],tab_SCHULEN[TKZ],tab_ANLAGE[[#This Row],[TKZ]])</f>
        <v>11</v>
      </c>
      <c r="G20" s="431">
        <f>IFERROR(ROUND(0.25*tab_ANLAGE[[#This Row],[Budget dBIR]]/tab_ANLAGE[[#This Row],['# SuS]],2),0)</f>
        <v>81.95</v>
      </c>
    </row>
    <row r="21" spans="1:7" x14ac:dyDescent="0.3">
      <c r="A21" t="s">
        <v>22429</v>
      </c>
      <c r="B21" t="s">
        <v>22428</v>
      </c>
      <c r="C21" s="6">
        <v>54885</v>
      </c>
      <c r="D21" s="6">
        <v>0</v>
      </c>
      <c r="E21">
        <f>SUMIFS(tab_SCHULEN[SuS_21-22],tab_SCHULEN[TKZ],tab_ANLAGE[[#This Row],[TKZ]])</f>
        <v>144</v>
      </c>
      <c r="F21">
        <f>SUMIFS(tab_SCHULEN[Klassen_21-22],tab_SCHULEN[TKZ],tab_ANLAGE[[#This Row],[TKZ]])</f>
        <v>7</v>
      </c>
      <c r="G21" s="431">
        <f>IFERROR(ROUND(0.25*tab_ANLAGE[[#This Row],[Budget dBIR]]/tab_ANLAGE[[#This Row],['# SuS]],2),0)</f>
        <v>95.29</v>
      </c>
    </row>
    <row r="22" spans="1:7" x14ac:dyDescent="0.3">
      <c r="A22" t="s">
        <v>22577</v>
      </c>
      <c r="B22" t="s">
        <v>22576</v>
      </c>
      <c r="C22" s="6">
        <v>60339</v>
      </c>
      <c r="D22" s="6">
        <v>0</v>
      </c>
      <c r="E22">
        <f>SUMIFS(tab_SCHULEN[SuS_21-22],tab_SCHULEN[TKZ],tab_ANLAGE[[#This Row],[TKZ]])</f>
        <v>155</v>
      </c>
      <c r="F22">
        <f>SUMIFS(tab_SCHULEN[Klassen_21-22],tab_SCHULEN[TKZ],tab_ANLAGE[[#This Row],[TKZ]])</f>
        <v>8</v>
      </c>
      <c r="G22" s="431">
        <f>IFERROR(ROUND(0.25*tab_ANLAGE[[#This Row],[Budget dBIR]]/tab_ANLAGE[[#This Row],['# SuS]],2),0)</f>
        <v>97.32</v>
      </c>
    </row>
    <row r="23" spans="1:7" x14ac:dyDescent="0.3">
      <c r="A23" t="s">
        <v>22470</v>
      </c>
      <c r="B23" t="s">
        <v>22469</v>
      </c>
      <c r="C23" s="6">
        <v>161292</v>
      </c>
      <c r="D23" s="6">
        <v>0</v>
      </c>
      <c r="E23">
        <f>SUMIFS(tab_SCHULEN[SuS_21-22],tab_SCHULEN[TKZ],tab_ANLAGE[[#This Row],[TKZ]])</f>
        <v>375</v>
      </c>
      <c r="F23">
        <f>SUMIFS(tab_SCHULEN[Klassen_21-22],tab_SCHULEN[TKZ],tab_ANLAGE[[#This Row],[TKZ]])</f>
        <v>16</v>
      </c>
      <c r="G23" s="431">
        <f>IFERROR(ROUND(0.25*tab_ANLAGE[[#This Row],[Budget dBIR]]/tab_ANLAGE[[#This Row],['# SuS]],2),0)</f>
        <v>107.53</v>
      </c>
    </row>
    <row r="24" spans="1:7" x14ac:dyDescent="0.3">
      <c r="A24" t="s">
        <v>21294</v>
      </c>
      <c r="B24" t="s">
        <v>21293</v>
      </c>
      <c r="C24" s="6">
        <v>146057</v>
      </c>
      <c r="D24" s="6">
        <v>0</v>
      </c>
      <c r="E24">
        <f>SUMIFS(tab_SCHULEN[SuS_21-22],tab_SCHULEN[TKZ],tab_ANLAGE[[#This Row],[TKZ]])</f>
        <v>394</v>
      </c>
      <c r="F24">
        <f>SUMIFS(tab_SCHULEN[Klassen_21-22],tab_SCHULEN[TKZ],tab_ANLAGE[[#This Row],[TKZ]])</f>
        <v>19</v>
      </c>
      <c r="G24" s="431">
        <f>IFERROR(ROUND(0.25*tab_ANLAGE[[#This Row],[Budget dBIR]]/tab_ANLAGE[[#This Row],['# SuS]],2),0)</f>
        <v>92.68</v>
      </c>
    </row>
    <row r="25" spans="1:7" x14ac:dyDescent="0.3">
      <c r="A25" t="s">
        <v>22220</v>
      </c>
      <c r="B25" t="s">
        <v>22219</v>
      </c>
      <c r="C25" s="6">
        <v>43320</v>
      </c>
      <c r="D25" s="6">
        <v>0</v>
      </c>
      <c r="E25">
        <f>SUMIFS(tab_SCHULEN[SuS_21-22],tab_SCHULEN[TKZ],tab_ANLAGE[[#This Row],[TKZ]])</f>
        <v>98</v>
      </c>
      <c r="F25">
        <f>SUMIFS(tab_SCHULEN[Klassen_21-22],tab_SCHULEN[TKZ],tab_ANLAGE[[#This Row],[TKZ]])</f>
        <v>6</v>
      </c>
      <c r="G25" s="431">
        <f>IFERROR(ROUND(0.25*tab_ANLAGE[[#This Row],[Budget dBIR]]/tab_ANLAGE[[#This Row],['# SuS]],2),0)</f>
        <v>110.51</v>
      </c>
    </row>
    <row r="26" spans="1:7" x14ac:dyDescent="0.3">
      <c r="A26" t="s">
        <v>22223</v>
      </c>
      <c r="B26" t="s">
        <v>22222</v>
      </c>
      <c r="C26" s="6">
        <v>82386</v>
      </c>
      <c r="D26" s="6">
        <v>0</v>
      </c>
      <c r="E26">
        <f>SUMIFS(tab_SCHULEN[SuS_21-22],tab_SCHULEN[TKZ],tab_ANLAGE[[#This Row],[TKZ]])</f>
        <v>220</v>
      </c>
      <c r="F26">
        <f>SUMIFS(tab_SCHULEN[Klassen_21-22],tab_SCHULEN[TKZ],tab_ANLAGE[[#This Row],[TKZ]])</f>
        <v>10</v>
      </c>
      <c r="G26" s="431">
        <f>IFERROR(ROUND(0.25*tab_ANLAGE[[#This Row],[Budget dBIR]]/tab_ANLAGE[[#This Row],['# SuS]],2),0)</f>
        <v>93.62</v>
      </c>
    </row>
    <row r="27" spans="1:7" x14ac:dyDescent="0.3">
      <c r="A27" t="s">
        <v>22493</v>
      </c>
      <c r="B27" t="s">
        <v>22492</v>
      </c>
      <c r="C27" s="6">
        <v>89349</v>
      </c>
      <c r="D27" s="6">
        <v>0</v>
      </c>
      <c r="E27">
        <f>SUMIFS(tab_SCHULEN[SuS_21-22],tab_SCHULEN[TKZ],tab_ANLAGE[[#This Row],[TKZ]])</f>
        <v>228</v>
      </c>
      <c r="F27">
        <f>SUMIFS(tab_SCHULEN[Klassen_21-22],tab_SCHULEN[TKZ],tab_ANLAGE[[#This Row],[TKZ]])</f>
        <v>11</v>
      </c>
      <c r="G27" s="431">
        <f>IFERROR(ROUND(0.25*tab_ANLAGE[[#This Row],[Budget dBIR]]/tab_ANLAGE[[#This Row],['# SuS]],2),0)</f>
        <v>97.97</v>
      </c>
    </row>
    <row r="28" spans="1:7" x14ac:dyDescent="0.3">
      <c r="A28" t="s">
        <v>22542</v>
      </c>
      <c r="B28" t="s">
        <v>22541</v>
      </c>
      <c r="C28" s="6">
        <v>64981</v>
      </c>
      <c r="D28" s="6">
        <v>0</v>
      </c>
      <c r="E28">
        <f>SUMIFS(tab_SCHULEN[SuS_21-22],tab_SCHULEN[TKZ],tab_ANLAGE[[#This Row],[TKZ]])</f>
        <v>196</v>
      </c>
      <c r="F28">
        <f>SUMIFS(tab_SCHULEN[Klassen_21-22],tab_SCHULEN[TKZ],tab_ANLAGE[[#This Row],[TKZ]])</f>
        <v>10</v>
      </c>
      <c r="G28" s="431">
        <f>IFERROR(ROUND(0.25*tab_ANLAGE[[#This Row],[Budget dBIR]]/tab_ANLAGE[[#This Row],['# SuS]],2),0)</f>
        <v>82.88</v>
      </c>
    </row>
    <row r="29" spans="1:7" x14ac:dyDescent="0.3">
      <c r="A29" t="s">
        <v>22581</v>
      </c>
      <c r="B29" t="s">
        <v>22580</v>
      </c>
      <c r="C29" s="6">
        <v>47962</v>
      </c>
      <c r="D29" s="6">
        <v>0</v>
      </c>
      <c r="E29">
        <f>SUMIFS(tab_SCHULEN[SuS_21-22],tab_SCHULEN[TKZ],tab_ANLAGE[[#This Row],[TKZ]])</f>
        <v>137</v>
      </c>
      <c r="F29">
        <f>SUMIFS(tab_SCHULEN[Klassen_21-22],tab_SCHULEN[TKZ],tab_ANLAGE[[#This Row],[TKZ]])</f>
        <v>6</v>
      </c>
      <c r="G29" s="431">
        <f>IFERROR(ROUND(0.25*tab_ANLAGE[[#This Row],[Budget dBIR]]/tab_ANLAGE[[#This Row],['# SuS]],2),0)</f>
        <v>87.52</v>
      </c>
    </row>
    <row r="30" spans="1:7" x14ac:dyDescent="0.3">
      <c r="A30" t="s">
        <v>21411</v>
      </c>
      <c r="B30" t="s">
        <v>21410</v>
      </c>
      <c r="C30" s="6">
        <v>318259</v>
      </c>
      <c r="D30" s="6">
        <v>0</v>
      </c>
      <c r="E30">
        <f>SUMIFS(tab_SCHULEN[SuS_21-22],tab_SCHULEN[TKZ],tab_ANLAGE[[#This Row],[TKZ]])</f>
        <v>778</v>
      </c>
      <c r="F30">
        <f>SUMIFS(tab_SCHULEN[Klassen_21-22],tab_SCHULEN[TKZ],tab_ANLAGE[[#This Row],[TKZ]])</f>
        <v>37</v>
      </c>
      <c r="G30" s="431">
        <f>IFERROR(ROUND(0.25*tab_ANLAGE[[#This Row],[Budget dBIR]]/tab_ANLAGE[[#This Row],['# SuS]],2),0)</f>
        <v>102.27</v>
      </c>
    </row>
    <row r="31" spans="1:7" x14ac:dyDescent="0.3">
      <c r="A31" t="s">
        <v>22314</v>
      </c>
      <c r="B31" t="s">
        <v>22313</v>
      </c>
      <c r="C31" s="6">
        <v>16167</v>
      </c>
      <c r="D31" s="6">
        <v>0</v>
      </c>
      <c r="E31">
        <f>SUMIFS(tab_SCHULEN[SuS_21-22],tab_SCHULEN[TKZ],tab_ANLAGE[[#This Row],[TKZ]])</f>
        <v>44</v>
      </c>
      <c r="F31">
        <f>SUMIFS(tab_SCHULEN[Klassen_21-22],tab_SCHULEN[TKZ],tab_ANLAGE[[#This Row],[TKZ]])</f>
        <v>2</v>
      </c>
      <c r="G31" s="431">
        <f>IFERROR(ROUND(0.25*tab_ANLAGE[[#This Row],[Budget dBIR]]/tab_ANLAGE[[#This Row],['# SuS]],2),0)</f>
        <v>91.86</v>
      </c>
    </row>
    <row r="32" spans="1:7" x14ac:dyDescent="0.3">
      <c r="A32" t="s">
        <v>21426</v>
      </c>
      <c r="B32" t="s">
        <v>21425</v>
      </c>
      <c r="C32" s="6">
        <v>119574</v>
      </c>
      <c r="D32" s="6">
        <v>0</v>
      </c>
      <c r="E32">
        <f>SUMIFS(tab_SCHULEN[SuS_21-22],tab_SCHULEN[TKZ],tab_ANLAGE[[#This Row],[TKZ]])</f>
        <v>303</v>
      </c>
      <c r="F32">
        <f>SUMIFS(tab_SCHULEN[Klassen_21-22],tab_SCHULEN[TKZ],tab_ANLAGE[[#This Row],[TKZ]])</f>
        <v>14</v>
      </c>
      <c r="G32" s="431">
        <f>IFERROR(ROUND(0.25*tab_ANLAGE[[#This Row],[Budget dBIR]]/tab_ANLAGE[[#This Row],['# SuS]],2),0)</f>
        <v>98.66</v>
      </c>
    </row>
    <row r="33" spans="1:7" x14ac:dyDescent="0.3">
      <c r="A33" t="s">
        <v>22598</v>
      </c>
      <c r="B33" t="s">
        <v>22597</v>
      </c>
      <c r="C33" s="6">
        <v>99792</v>
      </c>
      <c r="D33" s="6">
        <v>0</v>
      </c>
      <c r="E33">
        <f>SUMIFS(tab_SCHULEN[SuS_21-22],tab_SCHULEN[TKZ],tab_ANLAGE[[#This Row],[TKZ]])</f>
        <v>247</v>
      </c>
      <c r="F33">
        <f>SUMIFS(tab_SCHULEN[Klassen_21-22],tab_SCHULEN[TKZ],tab_ANLAGE[[#This Row],[TKZ]])</f>
        <v>11</v>
      </c>
      <c r="G33" s="431">
        <f>IFERROR(ROUND(0.25*tab_ANLAGE[[#This Row],[Budget dBIR]]/tab_ANLAGE[[#This Row],['# SuS]],2),0)</f>
        <v>101</v>
      </c>
    </row>
    <row r="34" spans="1:7" x14ac:dyDescent="0.3">
      <c r="A34" t="s">
        <v>22623</v>
      </c>
      <c r="B34" t="s">
        <v>22622</v>
      </c>
      <c r="C34" s="6">
        <v>26379</v>
      </c>
      <c r="D34" s="6">
        <v>0</v>
      </c>
      <c r="E34">
        <f>SUMIFS(tab_SCHULEN[SuS_21-22],tab_SCHULEN[TKZ],tab_ANLAGE[[#This Row],[TKZ]])</f>
        <v>77</v>
      </c>
      <c r="F34">
        <f>SUMIFS(tab_SCHULEN[Klassen_21-22],tab_SCHULEN[TKZ],tab_ANLAGE[[#This Row],[TKZ]])</f>
        <v>4</v>
      </c>
      <c r="G34" s="431">
        <f>IFERROR(ROUND(0.25*tab_ANLAGE[[#This Row],[Budget dBIR]]/tab_ANLAGE[[#This Row],['# SuS]],2),0)</f>
        <v>85.65</v>
      </c>
    </row>
    <row r="35" spans="1:7" x14ac:dyDescent="0.3">
      <c r="A35" t="s">
        <v>21429</v>
      </c>
      <c r="B35" t="s">
        <v>21428</v>
      </c>
      <c r="C35" s="6">
        <v>145705</v>
      </c>
      <c r="D35" s="6">
        <v>0</v>
      </c>
      <c r="E35">
        <f>SUMIFS(tab_SCHULEN[SuS_21-22],tab_SCHULEN[TKZ],tab_ANLAGE[[#This Row],[TKZ]])</f>
        <v>416</v>
      </c>
      <c r="F35">
        <f>SUMIFS(tab_SCHULEN[Klassen_21-22],tab_SCHULEN[TKZ],tab_ANLAGE[[#This Row],[TKZ]])</f>
        <v>19</v>
      </c>
      <c r="G35" s="431">
        <f>IFERROR(ROUND(0.25*tab_ANLAGE[[#This Row],[Budget dBIR]]/tab_ANLAGE[[#This Row],['# SuS]],2),0)</f>
        <v>87.56</v>
      </c>
    </row>
    <row r="36" spans="1:7" x14ac:dyDescent="0.3">
      <c r="A36" t="s">
        <v>21998</v>
      </c>
      <c r="B36" t="s">
        <v>21997</v>
      </c>
      <c r="C36" s="6">
        <v>58984</v>
      </c>
      <c r="D36" s="6">
        <v>0</v>
      </c>
      <c r="E36">
        <f>SUMIFS(tab_SCHULEN[SuS_21-22],tab_SCHULEN[TKZ],tab_ANLAGE[[#This Row],[TKZ]])</f>
        <v>133</v>
      </c>
      <c r="F36">
        <f>SUMIFS(tab_SCHULEN[Klassen_21-22],tab_SCHULEN[TKZ],tab_ANLAGE[[#This Row],[TKZ]])</f>
        <v>6</v>
      </c>
      <c r="G36" s="431">
        <f>IFERROR(ROUND(0.25*tab_ANLAGE[[#This Row],[Budget dBIR]]/tab_ANLAGE[[#This Row],['# SuS]],2),0)</f>
        <v>110.87</v>
      </c>
    </row>
    <row r="37" spans="1:7" x14ac:dyDescent="0.3">
      <c r="A37" t="s">
        <v>21348</v>
      </c>
      <c r="B37" t="s">
        <v>21347</v>
      </c>
      <c r="C37" s="6">
        <v>97067</v>
      </c>
      <c r="D37" s="6">
        <v>0</v>
      </c>
      <c r="E37">
        <f>SUMIFS(tab_SCHULEN[SuS_21-22],tab_SCHULEN[TKZ],tab_ANLAGE[[#This Row],[TKZ]])</f>
        <v>205</v>
      </c>
      <c r="F37">
        <f>SUMIFS(tab_SCHULEN[Klassen_21-22],tab_SCHULEN[TKZ],tab_ANLAGE[[#This Row],[TKZ]])</f>
        <v>11</v>
      </c>
      <c r="G37" s="431">
        <f>IFERROR(ROUND(0.25*tab_ANLAGE[[#This Row],[Budget dBIR]]/tab_ANLAGE[[#This Row],['# SuS]],2),0)</f>
        <v>118.37</v>
      </c>
    </row>
    <row r="38" spans="1:7" x14ac:dyDescent="0.3">
      <c r="A38" t="s">
        <v>21964</v>
      </c>
      <c r="B38" t="s">
        <v>21963</v>
      </c>
      <c r="C38" s="6">
        <v>373408</v>
      </c>
      <c r="D38" s="6">
        <v>0</v>
      </c>
      <c r="E38">
        <f>SUMIFS(tab_SCHULEN[SuS_21-22],tab_SCHULEN[TKZ],tab_ANLAGE[[#This Row],[TKZ]])</f>
        <v>1018</v>
      </c>
      <c r="F38">
        <f>SUMIFS(tab_SCHULEN[Klassen_21-22],tab_SCHULEN[TKZ],tab_ANLAGE[[#This Row],[TKZ]])</f>
        <v>50</v>
      </c>
      <c r="G38" s="431">
        <f>IFERROR(ROUND(0.25*tab_ANLAGE[[#This Row],[Budget dBIR]]/tab_ANLAGE[[#This Row],['# SuS]],2),0)</f>
        <v>91.7</v>
      </c>
    </row>
    <row r="39" spans="1:7" x14ac:dyDescent="0.3">
      <c r="A39" t="s">
        <v>21268</v>
      </c>
      <c r="B39" t="s">
        <v>21267</v>
      </c>
      <c r="C39" s="6">
        <v>322385</v>
      </c>
      <c r="D39" s="6">
        <v>0</v>
      </c>
      <c r="E39">
        <f>SUMIFS(tab_SCHULEN[SuS_21-22],tab_SCHULEN[TKZ],tab_ANLAGE[[#This Row],[TKZ]])</f>
        <v>776</v>
      </c>
      <c r="F39">
        <f>SUMIFS(tab_SCHULEN[Klassen_21-22],tab_SCHULEN[TKZ],tab_ANLAGE[[#This Row],[TKZ]])</f>
        <v>37</v>
      </c>
      <c r="G39" s="431">
        <f>IFERROR(ROUND(0.25*tab_ANLAGE[[#This Row],[Budget dBIR]]/tab_ANLAGE[[#This Row],['# SuS]],2),0)</f>
        <v>103.86</v>
      </c>
    </row>
    <row r="40" spans="1:7" x14ac:dyDescent="0.3">
      <c r="A40" t="s">
        <v>20456</v>
      </c>
      <c r="B40" t="s">
        <v>20455</v>
      </c>
      <c r="C40" s="6">
        <v>2838750</v>
      </c>
      <c r="D40" s="6">
        <v>353505</v>
      </c>
      <c r="E40">
        <f>SUMIFS(tab_SCHULEN[SuS_21-22],tab_SCHULEN[TKZ],tab_ANLAGE[[#This Row],[TKZ]])</f>
        <v>6825</v>
      </c>
      <c r="F40">
        <f>SUMIFS(tab_SCHULEN[Klassen_21-22],tab_SCHULEN[TKZ],tab_ANLAGE[[#This Row],[TKZ]])</f>
        <v>298</v>
      </c>
      <c r="G40" s="431">
        <f>IFERROR(ROUND(0.25*tab_ANLAGE[[#This Row],[Budget dBIR]]/tab_ANLAGE[[#This Row],['# SuS]],2),0)</f>
        <v>103.98</v>
      </c>
    </row>
    <row r="41" spans="1:7" x14ac:dyDescent="0.3">
      <c r="A41" t="s">
        <v>22389</v>
      </c>
      <c r="B41" t="s">
        <v>22388</v>
      </c>
      <c r="C41" s="6">
        <v>43707</v>
      </c>
      <c r="D41" s="6">
        <v>0</v>
      </c>
      <c r="E41">
        <f>SUMIFS(tab_SCHULEN[SuS_21-22],tab_SCHULEN[TKZ],tab_ANLAGE[[#This Row],[TKZ]])</f>
        <v>114</v>
      </c>
      <c r="F41">
        <f>SUMIFS(tab_SCHULEN[Klassen_21-22],tab_SCHULEN[TKZ],tab_ANLAGE[[#This Row],[TKZ]])</f>
        <v>7</v>
      </c>
      <c r="G41" s="431">
        <f>IFERROR(ROUND(0.25*tab_ANLAGE[[#This Row],[Budget dBIR]]/tab_ANLAGE[[#This Row],['# SuS]],2),0)</f>
        <v>95.85</v>
      </c>
    </row>
    <row r="42" spans="1:7" x14ac:dyDescent="0.3">
      <c r="A42" t="s">
        <v>22472</v>
      </c>
      <c r="B42" t="s">
        <v>22471</v>
      </c>
      <c r="C42" s="6">
        <v>65368</v>
      </c>
      <c r="D42" s="6">
        <v>0</v>
      </c>
      <c r="E42">
        <f>SUMIFS(tab_SCHULEN[SuS_21-22],tab_SCHULEN[TKZ],tab_ANLAGE[[#This Row],[TKZ]])</f>
        <v>199</v>
      </c>
      <c r="F42">
        <f>SUMIFS(tab_SCHULEN[Klassen_21-22],tab_SCHULEN[TKZ],tab_ANLAGE[[#This Row],[TKZ]])</f>
        <v>10</v>
      </c>
      <c r="G42" s="431">
        <f>IFERROR(ROUND(0.25*tab_ANLAGE[[#This Row],[Budget dBIR]]/tab_ANLAGE[[#This Row],['# SuS]],2),0)</f>
        <v>82.12</v>
      </c>
    </row>
    <row r="43" spans="1:7" x14ac:dyDescent="0.3">
      <c r="A43" t="s">
        <v>21694</v>
      </c>
      <c r="B43" t="s">
        <v>21693</v>
      </c>
      <c r="C43" s="6">
        <v>10521</v>
      </c>
      <c r="D43" s="6">
        <v>3884</v>
      </c>
      <c r="E43">
        <f>SUMIFS(tab_SCHULEN[SuS_21-22],tab_SCHULEN[TKZ],tab_ANLAGE[[#This Row],[TKZ]])</f>
        <v>17</v>
      </c>
      <c r="F43">
        <f>SUMIFS(tab_SCHULEN[Klassen_21-22],tab_SCHULEN[TKZ],tab_ANLAGE[[#This Row],[TKZ]])</f>
        <v>1</v>
      </c>
      <c r="G43" s="431">
        <f>IFERROR(ROUND(0.25*tab_ANLAGE[[#This Row],[Budget dBIR]]/tab_ANLAGE[[#This Row],['# SuS]],2),0)</f>
        <v>154.72</v>
      </c>
    </row>
    <row r="44" spans="1:7" x14ac:dyDescent="0.3">
      <c r="A44" t="s">
        <v>21966</v>
      </c>
      <c r="B44" t="s">
        <v>21965</v>
      </c>
      <c r="C44" s="6">
        <v>42934</v>
      </c>
      <c r="D44" s="6">
        <v>0</v>
      </c>
      <c r="E44">
        <f>SUMIFS(tab_SCHULEN[SuS_21-22],tab_SCHULEN[TKZ],tab_ANLAGE[[#This Row],[TKZ]])</f>
        <v>94</v>
      </c>
      <c r="F44">
        <f>SUMIFS(tab_SCHULEN[Klassen_21-22],tab_SCHULEN[TKZ],tab_ANLAGE[[#This Row],[TKZ]])</f>
        <v>4</v>
      </c>
      <c r="G44" s="431">
        <f>IFERROR(ROUND(0.25*tab_ANLAGE[[#This Row],[Budget dBIR]]/tab_ANLAGE[[#This Row],['# SuS]],2),0)</f>
        <v>114.19</v>
      </c>
    </row>
    <row r="45" spans="1:7" x14ac:dyDescent="0.3">
      <c r="A45" t="s">
        <v>20730</v>
      </c>
      <c r="B45" t="s">
        <v>20346</v>
      </c>
      <c r="C45" s="6">
        <v>381240</v>
      </c>
      <c r="D45" s="6">
        <v>0</v>
      </c>
      <c r="E45">
        <f>SUMIFS(tab_SCHULEN[SuS_21-22],tab_SCHULEN[TKZ],tab_ANLAGE[[#This Row],[TKZ]])</f>
        <v>1119</v>
      </c>
      <c r="F45">
        <f>SUMIFS(tab_SCHULEN[Klassen_21-22],tab_SCHULEN[TKZ],tab_ANLAGE[[#This Row],[TKZ]])</f>
        <v>35</v>
      </c>
      <c r="G45" s="431">
        <f>IFERROR(ROUND(0.25*tab_ANLAGE[[#This Row],[Budget dBIR]]/tab_ANLAGE[[#This Row],['# SuS]],2),0)</f>
        <v>85.17</v>
      </c>
    </row>
    <row r="46" spans="1:7" x14ac:dyDescent="0.3">
      <c r="A46" t="s">
        <v>22392</v>
      </c>
      <c r="B46" t="s">
        <v>22391</v>
      </c>
      <c r="C46" s="6">
        <v>15471</v>
      </c>
      <c r="D46" s="6">
        <v>0</v>
      </c>
      <c r="E46">
        <f>SUMIFS(tab_SCHULEN[SuS_21-22],tab_SCHULEN[TKZ],tab_ANLAGE[[#This Row],[TKZ]])</f>
        <v>47</v>
      </c>
      <c r="F46">
        <f>SUMIFS(tab_SCHULEN[Klassen_21-22],tab_SCHULEN[TKZ],tab_ANLAGE[[#This Row],[TKZ]])</f>
        <v>2</v>
      </c>
      <c r="G46" s="431">
        <f>IFERROR(ROUND(0.25*tab_ANLAGE[[#This Row],[Budget dBIR]]/tab_ANLAGE[[#This Row],['# SuS]],2),0)</f>
        <v>82.29</v>
      </c>
    </row>
    <row r="47" spans="1:7" x14ac:dyDescent="0.3">
      <c r="A47" t="s">
        <v>22101</v>
      </c>
      <c r="B47" t="s">
        <v>22100</v>
      </c>
      <c r="C47" s="6">
        <v>239148</v>
      </c>
      <c r="D47" s="6">
        <v>0</v>
      </c>
      <c r="E47">
        <f>SUMIFS(tab_SCHULEN[SuS_21-22],tab_SCHULEN[TKZ],tab_ANLAGE[[#This Row],[TKZ]])</f>
        <v>643</v>
      </c>
      <c r="F47">
        <f>SUMIFS(tab_SCHULEN[Klassen_21-22],tab_SCHULEN[TKZ],tab_ANLAGE[[#This Row],[TKZ]])</f>
        <v>30</v>
      </c>
      <c r="G47" s="431">
        <f>IFERROR(ROUND(0.25*tab_ANLAGE[[#This Row],[Budget dBIR]]/tab_ANLAGE[[#This Row],['# SuS]],2),0)</f>
        <v>92.98</v>
      </c>
    </row>
    <row r="48" spans="1:7" x14ac:dyDescent="0.3">
      <c r="A48" t="s">
        <v>21270</v>
      </c>
      <c r="B48" t="s">
        <v>21269</v>
      </c>
      <c r="C48" s="6">
        <v>114759</v>
      </c>
      <c r="D48" s="6">
        <v>0</v>
      </c>
      <c r="E48">
        <f>SUMIFS(tab_SCHULEN[SuS_21-22],tab_SCHULEN[TKZ],tab_ANLAGE[[#This Row],[TKZ]])</f>
        <v>309</v>
      </c>
      <c r="F48">
        <f>SUMIFS(tab_SCHULEN[Klassen_21-22],tab_SCHULEN[TKZ],tab_ANLAGE[[#This Row],[TKZ]])</f>
        <v>14</v>
      </c>
      <c r="G48" s="431">
        <f>IFERROR(ROUND(0.25*tab_ANLAGE[[#This Row],[Budget dBIR]]/tab_ANLAGE[[#This Row],['# SuS]],2),0)</f>
        <v>92.85</v>
      </c>
    </row>
    <row r="49" spans="1:7" x14ac:dyDescent="0.3">
      <c r="A49" t="s">
        <v>20603</v>
      </c>
      <c r="B49" t="s">
        <v>20602</v>
      </c>
      <c r="C49" s="6">
        <v>83461</v>
      </c>
      <c r="D49" s="6">
        <v>0</v>
      </c>
      <c r="E49">
        <f>SUMIFS(tab_SCHULEN[SuS_21-22],tab_SCHULEN[TKZ],tab_ANLAGE[[#This Row],[TKZ]])</f>
        <v>203</v>
      </c>
      <c r="F49">
        <f>SUMIFS(tab_SCHULEN[Klassen_21-22],tab_SCHULEN[TKZ],tab_ANLAGE[[#This Row],[TKZ]])</f>
        <v>10</v>
      </c>
      <c r="G49" s="431">
        <f>IFERROR(ROUND(0.25*tab_ANLAGE[[#This Row],[Budget dBIR]]/tab_ANLAGE[[#This Row],['# SuS]],2),0)</f>
        <v>102.78</v>
      </c>
    </row>
    <row r="50" spans="1:7" x14ac:dyDescent="0.3">
      <c r="A50" t="s">
        <v>21956</v>
      </c>
      <c r="B50" t="s">
        <v>21955</v>
      </c>
      <c r="C50" s="6">
        <v>78244</v>
      </c>
      <c r="D50" s="6">
        <v>0</v>
      </c>
      <c r="E50">
        <f>SUMIFS(tab_SCHULEN[SuS_21-22],tab_SCHULEN[TKZ],tab_ANLAGE[[#This Row],[TKZ]])</f>
        <v>167</v>
      </c>
      <c r="F50">
        <f>SUMIFS(tab_SCHULEN[Klassen_21-22],tab_SCHULEN[TKZ],tab_ANLAGE[[#This Row],[TKZ]])</f>
        <v>9</v>
      </c>
      <c r="G50" s="431">
        <f>IFERROR(ROUND(0.25*tab_ANLAGE[[#This Row],[Budget dBIR]]/tab_ANLAGE[[#This Row],['# SuS]],2),0)</f>
        <v>117.13</v>
      </c>
    </row>
    <row r="51" spans="1:7" x14ac:dyDescent="0.3">
      <c r="A51" t="s">
        <v>20590</v>
      </c>
      <c r="B51" t="s">
        <v>20589</v>
      </c>
      <c r="C51" s="6">
        <v>1640690</v>
      </c>
      <c r="D51" s="6">
        <v>299508</v>
      </c>
      <c r="E51">
        <f>SUMIFS(tab_SCHULEN[SuS_21-22],tab_SCHULEN[TKZ],tab_ANLAGE[[#This Row],[TKZ]])</f>
        <v>4139</v>
      </c>
      <c r="F51">
        <f>SUMIFS(tab_SCHULEN[Klassen_21-22],tab_SCHULEN[TKZ],tab_ANLAGE[[#This Row],[TKZ]])</f>
        <v>185</v>
      </c>
      <c r="G51" s="431">
        <f>IFERROR(ROUND(0.25*tab_ANLAGE[[#This Row],[Budget dBIR]]/tab_ANLAGE[[#This Row],['# SuS]],2),0)</f>
        <v>99.1</v>
      </c>
    </row>
    <row r="52" spans="1:7" x14ac:dyDescent="0.3">
      <c r="A52" t="s">
        <v>22515</v>
      </c>
      <c r="B52" t="s">
        <v>22514</v>
      </c>
      <c r="C52" s="6">
        <v>71556</v>
      </c>
      <c r="D52" s="6">
        <v>0</v>
      </c>
      <c r="E52">
        <f>SUMIFS(tab_SCHULEN[SuS_21-22],tab_SCHULEN[TKZ],tab_ANLAGE[[#This Row],[TKZ]])</f>
        <v>178</v>
      </c>
      <c r="F52">
        <f>SUMIFS(tab_SCHULEN[Klassen_21-22],tab_SCHULEN[TKZ],tab_ANLAGE[[#This Row],[TKZ]])</f>
        <v>8</v>
      </c>
      <c r="G52" s="431">
        <f>IFERROR(ROUND(0.25*tab_ANLAGE[[#This Row],[Budget dBIR]]/tab_ANLAGE[[#This Row],['# SuS]],2),0)</f>
        <v>100.5</v>
      </c>
    </row>
    <row r="53" spans="1:7" x14ac:dyDescent="0.3">
      <c r="A53" t="s">
        <v>22668</v>
      </c>
      <c r="B53" t="s">
        <v>22667</v>
      </c>
      <c r="C53" s="6">
        <v>81226</v>
      </c>
      <c r="D53" s="6">
        <v>0</v>
      </c>
      <c r="E53">
        <f>SUMIFS(tab_SCHULEN[SuS_21-22],tab_SCHULEN[TKZ],tab_ANLAGE[[#This Row],[TKZ]])</f>
        <v>220</v>
      </c>
      <c r="F53">
        <f>SUMIFS(tab_SCHULEN[Klassen_21-22],tab_SCHULEN[TKZ],tab_ANLAGE[[#This Row],[TKZ]])</f>
        <v>10</v>
      </c>
      <c r="G53" s="431">
        <f>IFERROR(ROUND(0.25*tab_ANLAGE[[#This Row],[Budget dBIR]]/tab_ANLAGE[[#This Row],['# SuS]],2),0)</f>
        <v>92.3</v>
      </c>
    </row>
    <row r="54" spans="1:7" x14ac:dyDescent="0.3">
      <c r="A54" t="s">
        <v>21445</v>
      </c>
      <c r="B54" t="s">
        <v>21444</v>
      </c>
      <c r="C54" s="6">
        <v>49354</v>
      </c>
      <c r="D54" s="6">
        <v>0</v>
      </c>
      <c r="E54">
        <f>SUMIFS(tab_SCHULEN[SuS_21-22],tab_SCHULEN[TKZ],tab_ANLAGE[[#This Row],[TKZ]])</f>
        <v>109</v>
      </c>
      <c r="F54">
        <f>SUMIFS(tab_SCHULEN[Klassen_21-22],tab_SCHULEN[TKZ],tab_ANLAGE[[#This Row],[TKZ]])</f>
        <v>5</v>
      </c>
      <c r="G54" s="431">
        <f>IFERROR(ROUND(0.25*tab_ANLAGE[[#This Row],[Budget dBIR]]/tab_ANLAGE[[#This Row],['# SuS]],2),0)</f>
        <v>113.2</v>
      </c>
    </row>
    <row r="55" spans="1:7" x14ac:dyDescent="0.3">
      <c r="A55" t="s">
        <v>22531</v>
      </c>
      <c r="B55" t="s">
        <v>22530</v>
      </c>
      <c r="C55" s="6">
        <v>27849</v>
      </c>
      <c r="D55" s="6">
        <v>0</v>
      </c>
      <c r="E55">
        <f>SUMIFS(tab_SCHULEN[SuS_21-22],tab_SCHULEN[TKZ],tab_ANLAGE[[#This Row],[TKZ]])</f>
        <v>75</v>
      </c>
      <c r="F55">
        <f>SUMIFS(tab_SCHULEN[Klassen_21-22],tab_SCHULEN[TKZ],tab_ANLAGE[[#This Row],[TKZ]])</f>
        <v>4</v>
      </c>
      <c r="G55" s="431">
        <f>IFERROR(ROUND(0.25*tab_ANLAGE[[#This Row],[Budget dBIR]]/tab_ANLAGE[[#This Row],['# SuS]],2),0)</f>
        <v>92.83</v>
      </c>
    </row>
    <row r="56" spans="1:7" x14ac:dyDescent="0.3">
      <c r="A56" t="s">
        <v>22032</v>
      </c>
      <c r="B56" t="s">
        <v>22031</v>
      </c>
      <c r="C56" s="6">
        <v>163311</v>
      </c>
      <c r="D56" s="6">
        <v>0</v>
      </c>
      <c r="E56">
        <f>SUMIFS(tab_SCHULEN[SuS_21-22],tab_SCHULEN[TKZ],tab_ANLAGE[[#This Row],[TKZ]])</f>
        <v>380</v>
      </c>
      <c r="F56">
        <f>SUMIFS(tab_SCHULEN[Klassen_21-22],tab_SCHULEN[TKZ],tab_ANLAGE[[#This Row],[TKZ]])</f>
        <v>18</v>
      </c>
      <c r="G56" s="431">
        <f>IFERROR(ROUND(0.25*tab_ANLAGE[[#This Row],[Budget dBIR]]/tab_ANLAGE[[#This Row],['# SuS]],2),0)</f>
        <v>107.44</v>
      </c>
    </row>
    <row r="57" spans="1:7" x14ac:dyDescent="0.3">
      <c r="A57" t="s">
        <v>22177</v>
      </c>
      <c r="B57" t="s">
        <v>22176</v>
      </c>
      <c r="C57" s="6">
        <v>45341</v>
      </c>
      <c r="D57" s="6">
        <v>0</v>
      </c>
      <c r="E57">
        <f>SUMIFS(tab_SCHULEN[SuS_21-22],tab_SCHULEN[TKZ],tab_ANLAGE[[#This Row],[TKZ]])</f>
        <v>108</v>
      </c>
      <c r="F57">
        <f>SUMIFS(tab_SCHULEN[Klassen_21-22],tab_SCHULEN[TKZ],tab_ANLAGE[[#This Row],[TKZ]])</f>
        <v>6</v>
      </c>
      <c r="G57" s="431">
        <f>IFERROR(ROUND(0.25*tab_ANLAGE[[#This Row],[Budget dBIR]]/tab_ANLAGE[[#This Row],['# SuS]],2),0)</f>
        <v>104.96</v>
      </c>
    </row>
    <row r="58" spans="1:7" x14ac:dyDescent="0.3">
      <c r="A58" t="s">
        <v>22586</v>
      </c>
      <c r="B58" t="s">
        <v>22585</v>
      </c>
      <c r="C58" s="6">
        <v>75037</v>
      </c>
      <c r="D58" s="6">
        <v>0</v>
      </c>
      <c r="E58">
        <f>SUMIFS(tab_SCHULEN[SuS_21-22],tab_SCHULEN[TKZ],tab_ANLAGE[[#This Row],[TKZ]])</f>
        <v>209</v>
      </c>
      <c r="F58">
        <f>SUMIFS(tab_SCHULEN[Klassen_21-22],tab_SCHULEN[TKZ],tab_ANLAGE[[#This Row],[TKZ]])</f>
        <v>9</v>
      </c>
      <c r="G58" s="431">
        <f>IFERROR(ROUND(0.25*tab_ANLAGE[[#This Row],[Budget dBIR]]/tab_ANLAGE[[#This Row],['# SuS]],2),0)</f>
        <v>89.76</v>
      </c>
    </row>
    <row r="59" spans="1:7" x14ac:dyDescent="0.3">
      <c r="A59" t="s">
        <v>22769</v>
      </c>
      <c r="B59" t="s">
        <v>22768</v>
      </c>
      <c r="C59" s="6">
        <v>31717</v>
      </c>
      <c r="D59" s="6">
        <v>0</v>
      </c>
      <c r="E59">
        <f>SUMIFS(tab_SCHULEN[SuS_21-22],tab_SCHULEN[TKZ],tab_ANLAGE[[#This Row],[TKZ]])</f>
        <v>76</v>
      </c>
      <c r="F59">
        <f>SUMIFS(tab_SCHULEN[Klassen_21-22],tab_SCHULEN[TKZ],tab_ANLAGE[[#This Row],[TKZ]])</f>
        <v>4</v>
      </c>
      <c r="G59" s="431">
        <f>IFERROR(ROUND(0.25*tab_ANLAGE[[#This Row],[Budget dBIR]]/tab_ANLAGE[[#This Row],['# SuS]],2),0)</f>
        <v>104.33</v>
      </c>
    </row>
    <row r="60" spans="1:7" x14ac:dyDescent="0.3">
      <c r="A60" t="s">
        <v>22772</v>
      </c>
      <c r="B60" t="s">
        <v>22771</v>
      </c>
      <c r="C60" s="6">
        <v>33264</v>
      </c>
      <c r="D60" s="6">
        <v>0</v>
      </c>
      <c r="E60">
        <f>SUMIFS(tab_SCHULEN[SuS_21-22],tab_SCHULEN[TKZ],tab_ANLAGE[[#This Row],[TKZ]])</f>
        <v>86</v>
      </c>
      <c r="F60">
        <f>SUMIFS(tab_SCHULEN[Klassen_21-22],tab_SCHULEN[TKZ],tab_ANLAGE[[#This Row],[TKZ]])</f>
        <v>4</v>
      </c>
      <c r="G60" s="431">
        <f>IFERROR(ROUND(0.25*tab_ANLAGE[[#This Row],[Budget dBIR]]/tab_ANLAGE[[#This Row],['# SuS]],2),0)</f>
        <v>96.7</v>
      </c>
    </row>
    <row r="61" spans="1:7" x14ac:dyDescent="0.3">
      <c r="A61" t="s">
        <v>21623</v>
      </c>
      <c r="B61" t="s">
        <v>21622</v>
      </c>
      <c r="C61" s="6">
        <v>831212</v>
      </c>
      <c r="D61" s="6">
        <v>190737</v>
      </c>
      <c r="E61">
        <f>SUMIFS(tab_SCHULEN[SuS_21-22],tab_SCHULEN[TKZ],tab_ANLAGE[[#This Row],[TKZ]])</f>
        <v>1233</v>
      </c>
      <c r="F61">
        <f>SUMIFS(tab_SCHULEN[Klassen_21-22],tab_SCHULEN[TKZ],tab_ANLAGE[[#This Row],[TKZ]])</f>
        <v>136</v>
      </c>
      <c r="G61" s="431">
        <f>IFERROR(ROUND(0.25*tab_ANLAGE[[#This Row],[Budget dBIR]]/tab_ANLAGE[[#This Row],['# SuS]],2),0)</f>
        <v>168.53</v>
      </c>
    </row>
    <row r="62" spans="1:7" x14ac:dyDescent="0.3">
      <c r="A62" t="s">
        <v>21905</v>
      </c>
      <c r="B62" t="s">
        <v>21904</v>
      </c>
      <c r="C62" s="6">
        <v>114759</v>
      </c>
      <c r="D62" s="6">
        <v>0</v>
      </c>
      <c r="E62">
        <f>SUMIFS(tab_SCHULEN[SuS_21-22],tab_SCHULEN[TKZ],tab_ANLAGE[[#This Row],[TKZ]])</f>
        <v>334</v>
      </c>
      <c r="F62">
        <f>SUMIFS(tab_SCHULEN[Klassen_21-22],tab_SCHULEN[TKZ],tab_ANLAGE[[#This Row],[TKZ]])</f>
        <v>16</v>
      </c>
      <c r="G62" s="431">
        <f>IFERROR(ROUND(0.25*tab_ANLAGE[[#This Row],[Budget dBIR]]/tab_ANLAGE[[#This Row],['# SuS]],2),0)</f>
        <v>85.9</v>
      </c>
    </row>
    <row r="63" spans="1:7" x14ac:dyDescent="0.3">
      <c r="A63" t="s">
        <v>22775</v>
      </c>
      <c r="B63" t="s">
        <v>22774</v>
      </c>
      <c r="C63" s="6">
        <v>28622</v>
      </c>
      <c r="D63" s="6">
        <v>0</v>
      </c>
      <c r="E63">
        <f>SUMIFS(tab_SCHULEN[SuS_21-22],tab_SCHULEN[TKZ],tab_ANLAGE[[#This Row],[TKZ]])</f>
        <v>78</v>
      </c>
      <c r="F63">
        <f>SUMIFS(tab_SCHULEN[Klassen_21-22],tab_SCHULEN[TKZ],tab_ANLAGE[[#This Row],[TKZ]])</f>
        <v>4</v>
      </c>
      <c r="G63" s="431">
        <f>IFERROR(ROUND(0.25*tab_ANLAGE[[#This Row],[Budget dBIR]]/tab_ANLAGE[[#This Row],['# SuS]],2),0)</f>
        <v>91.74</v>
      </c>
    </row>
    <row r="64" spans="1:7" x14ac:dyDescent="0.3">
      <c r="A64" t="s">
        <v>22167</v>
      </c>
      <c r="B64" t="s">
        <v>22166</v>
      </c>
      <c r="C64" s="6">
        <v>60589</v>
      </c>
      <c r="D64" s="6">
        <v>0</v>
      </c>
      <c r="E64">
        <f>SUMIFS(tab_SCHULEN[SuS_21-22],tab_SCHULEN[TKZ],tab_ANLAGE[[#This Row],[TKZ]])</f>
        <v>164</v>
      </c>
      <c r="F64">
        <f>SUMIFS(tab_SCHULEN[Klassen_21-22],tab_SCHULEN[TKZ],tab_ANLAGE[[#This Row],[TKZ]])</f>
        <v>8</v>
      </c>
      <c r="G64" s="431">
        <f>IFERROR(ROUND(0.25*tab_ANLAGE[[#This Row],[Budget dBIR]]/tab_ANLAGE[[#This Row],['# SuS]],2),0)</f>
        <v>92.36</v>
      </c>
    </row>
    <row r="65" spans="1:7" x14ac:dyDescent="0.3">
      <c r="A65" t="s">
        <v>21416</v>
      </c>
      <c r="B65" t="s">
        <v>21415</v>
      </c>
      <c r="C65" s="6">
        <v>164785</v>
      </c>
      <c r="D65" s="6">
        <v>0</v>
      </c>
      <c r="E65">
        <f>SUMIFS(tab_SCHULEN[SuS_21-22],tab_SCHULEN[TKZ],tab_ANLAGE[[#This Row],[TKZ]])</f>
        <v>422</v>
      </c>
      <c r="F65">
        <f>SUMIFS(tab_SCHULEN[Klassen_21-22],tab_SCHULEN[TKZ],tab_ANLAGE[[#This Row],[TKZ]])</f>
        <v>23</v>
      </c>
      <c r="G65" s="431">
        <f>IFERROR(ROUND(0.25*tab_ANLAGE[[#This Row],[Budget dBIR]]/tab_ANLAGE[[#This Row],['# SuS]],2),0)</f>
        <v>97.62</v>
      </c>
    </row>
    <row r="66" spans="1:7" x14ac:dyDescent="0.3">
      <c r="A66" t="s">
        <v>22589</v>
      </c>
      <c r="B66" t="s">
        <v>22588</v>
      </c>
      <c r="C66" s="6">
        <v>31717</v>
      </c>
      <c r="D66" s="6">
        <v>0</v>
      </c>
      <c r="E66">
        <f>SUMIFS(tab_SCHULEN[SuS_21-22],tab_SCHULEN[TKZ],tab_ANLAGE[[#This Row],[TKZ]])</f>
        <v>90</v>
      </c>
      <c r="F66">
        <f>SUMIFS(tab_SCHULEN[Klassen_21-22],tab_SCHULEN[TKZ],tab_ANLAGE[[#This Row],[TKZ]])</f>
        <v>5</v>
      </c>
      <c r="G66" s="431">
        <f>IFERROR(ROUND(0.25*tab_ANLAGE[[#This Row],[Budget dBIR]]/tab_ANLAGE[[#This Row],['# SuS]],2),0)</f>
        <v>88.1</v>
      </c>
    </row>
    <row r="67" spans="1:7" x14ac:dyDescent="0.3">
      <c r="A67" t="s">
        <v>21418</v>
      </c>
      <c r="B67" t="s">
        <v>21417</v>
      </c>
      <c r="C67" s="6">
        <v>335029</v>
      </c>
      <c r="D67" s="6">
        <v>0</v>
      </c>
      <c r="E67">
        <f>SUMIFS(tab_SCHULEN[SuS_21-22],tab_SCHULEN[TKZ],tab_ANLAGE[[#This Row],[TKZ]])</f>
        <v>792</v>
      </c>
      <c r="F67">
        <f>SUMIFS(tab_SCHULEN[Klassen_21-22],tab_SCHULEN[TKZ],tab_ANLAGE[[#This Row],[TKZ]])</f>
        <v>39</v>
      </c>
      <c r="G67" s="431">
        <f>IFERROR(ROUND(0.25*tab_ANLAGE[[#This Row],[Budget dBIR]]/tab_ANLAGE[[#This Row],['# SuS]],2),0)</f>
        <v>105.75</v>
      </c>
    </row>
    <row r="68" spans="1:7" x14ac:dyDescent="0.3">
      <c r="A68" t="s">
        <v>22475</v>
      </c>
      <c r="B68" t="s">
        <v>22474</v>
      </c>
      <c r="C68" s="6">
        <v>79679</v>
      </c>
      <c r="D68" s="6">
        <v>0</v>
      </c>
      <c r="E68">
        <f>SUMIFS(tab_SCHULEN[SuS_21-22],tab_SCHULEN[TKZ],tab_ANLAGE[[#This Row],[TKZ]])</f>
        <v>216</v>
      </c>
      <c r="F68">
        <f>SUMIFS(tab_SCHULEN[Klassen_21-22],tab_SCHULEN[TKZ],tab_ANLAGE[[#This Row],[TKZ]])</f>
        <v>10</v>
      </c>
      <c r="G68" s="431">
        <f>IFERROR(ROUND(0.25*tab_ANLAGE[[#This Row],[Budget dBIR]]/tab_ANLAGE[[#This Row],['# SuS]],2),0)</f>
        <v>92.22</v>
      </c>
    </row>
    <row r="69" spans="1:7" x14ac:dyDescent="0.3">
      <c r="A69" t="s">
        <v>22431</v>
      </c>
      <c r="B69" t="s">
        <v>22430</v>
      </c>
      <c r="C69" s="6">
        <v>48206</v>
      </c>
      <c r="D69" s="6">
        <v>0</v>
      </c>
      <c r="E69">
        <f>SUMIFS(tab_SCHULEN[SuS_21-22],tab_SCHULEN[TKZ],tab_ANLAGE[[#This Row],[TKZ]])</f>
        <v>113</v>
      </c>
      <c r="F69">
        <f>SUMIFS(tab_SCHULEN[Klassen_21-22],tab_SCHULEN[TKZ],tab_ANLAGE[[#This Row],[TKZ]])</f>
        <v>7</v>
      </c>
      <c r="G69" s="431">
        <f>IFERROR(ROUND(0.25*tab_ANLAGE[[#This Row],[Budget dBIR]]/tab_ANLAGE[[#This Row],['# SuS]],2),0)</f>
        <v>106.65</v>
      </c>
    </row>
    <row r="70" spans="1:7" x14ac:dyDescent="0.3">
      <c r="A70" t="s">
        <v>22217</v>
      </c>
      <c r="B70" t="s">
        <v>22216</v>
      </c>
      <c r="C70" s="6">
        <v>40419</v>
      </c>
      <c r="D70" s="6">
        <v>0</v>
      </c>
      <c r="E70">
        <f>SUMIFS(tab_SCHULEN[SuS_21-22],tab_SCHULEN[TKZ],tab_ANLAGE[[#This Row],[TKZ]])</f>
        <v>113</v>
      </c>
      <c r="F70">
        <f>SUMIFS(tab_SCHULEN[Klassen_21-22],tab_SCHULEN[TKZ],tab_ANLAGE[[#This Row],[TKZ]])</f>
        <v>6</v>
      </c>
      <c r="G70" s="431">
        <f>IFERROR(ROUND(0.25*tab_ANLAGE[[#This Row],[Budget dBIR]]/tab_ANLAGE[[#This Row],['# SuS]],2),0)</f>
        <v>89.42</v>
      </c>
    </row>
    <row r="71" spans="1:7" x14ac:dyDescent="0.3">
      <c r="A71" t="s">
        <v>22778</v>
      </c>
      <c r="B71" t="s">
        <v>22777</v>
      </c>
      <c r="C71" s="6">
        <v>44868</v>
      </c>
      <c r="D71" s="6">
        <v>0</v>
      </c>
      <c r="E71">
        <f>SUMIFS(tab_SCHULEN[SuS_21-22],tab_SCHULEN[TKZ],tab_ANLAGE[[#This Row],[TKZ]])</f>
        <v>101</v>
      </c>
      <c r="F71">
        <f>SUMIFS(tab_SCHULEN[Klassen_21-22],tab_SCHULEN[TKZ],tab_ANLAGE[[#This Row],[TKZ]])</f>
        <v>4</v>
      </c>
      <c r="G71" s="431">
        <f>IFERROR(ROUND(0.25*tab_ANLAGE[[#This Row],[Budget dBIR]]/tab_ANLAGE[[#This Row],['# SuS]],2),0)</f>
        <v>111.06</v>
      </c>
    </row>
    <row r="72" spans="1:7" x14ac:dyDescent="0.3">
      <c r="A72" t="s">
        <v>21903</v>
      </c>
      <c r="B72" t="s">
        <v>21902</v>
      </c>
      <c r="C72" s="6">
        <v>393632</v>
      </c>
      <c r="D72" s="6">
        <v>0</v>
      </c>
      <c r="E72">
        <f>SUMIFS(tab_SCHULEN[SuS_21-22],tab_SCHULEN[TKZ],tab_ANLAGE[[#This Row],[TKZ]])</f>
        <v>1011</v>
      </c>
      <c r="F72">
        <f>SUMIFS(tab_SCHULEN[Klassen_21-22],tab_SCHULEN[TKZ],tab_ANLAGE[[#This Row],[TKZ]])</f>
        <v>52</v>
      </c>
      <c r="G72" s="431">
        <f>IFERROR(ROUND(0.25*tab_ANLAGE[[#This Row],[Budget dBIR]]/tab_ANLAGE[[#This Row],['# SuS]],2),0)</f>
        <v>97.34</v>
      </c>
    </row>
    <row r="73" spans="1:7" x14ac:dyDescent="0.3">
      <c r="A73" t="s">
        <v>21377</v>
      </c>
      <c r="B73" t="s">
        <v>21376</v>
      </c>
      <c r="C73" s="6">
        <v>92352</v>
      </c>
      <c r="D73" s="6">
        <v>0</v>
      </c>
      <c r="E73">
        <f>SUMIFS(tab_SCHULEN[SuS_21-22],tab_SCHULEN[TKZ],tab_ANLAGE[[#This Row],[TKZ]])</f>
        <v>250</v>
      </c>
      <c r="F73">
        <f>SUMIFS(tab_SCHULEN[Klassen_21-22],tab_SCHULEN[TKZ],tab_ANLAGE[[#This Row],[TKZ]])</f>
        <v>13</v>
      </c>
      <c r="G73" s="431">
        <f>IFERROR(ROUND(0.25*tab_ANLAGE[[#This Row],[Budget dBIR]]/tab_ANLAGE[[#This Row],['# SuS]],2),0)</f>
        <v>92.35</v>
      </c>
    </row>
    <row r="74" spans="1:7" x14ac:dyDescent="0.3">
      <c r="A74" t="s">
        <v>21907</v>
      </c>
      <c r="B74" t="s">
        <v>21906</v>
      </c>
      <c r="C74" s="6">
        <v>276304</v>
      </c>
      <c r="D74" s="6">
        <v>0</v>
      </c>
      <c r="E74">
        <f>SUMIFS(tab_SCHULEN[SuS_21-22],tab_SCHULEN[TKZ],tab_ANLAGE[[#This Row],[TKZ]])</f>
        <v>627</v>
      </c>
      <c r="F74">
        <f>SUMIFS(tab_SCHULEN[Klassen_21-22],tab_SCHULEN[TKZ],tab_ANLAGE[[#This Row],[TKZ]])</f>
        <v>31</v>
      </c>
      <c r="G74" s="431">
        <f>IFERROR(ROUND(0.25*tab_ANLAGE[[#This Row],[Budget dBIR]]/tab_ANLAGE[[#This Row],['# SuS]],2),0)</f>
        <v>110.17</v>
      </c>
    </row>
    <row r="75" spans="1:7" x14ac:dyDescent="0.3">
      <c r="A75" t="s">
        <v>22106</v>
      </c>
      <c r="B75" t="s">
        <v>22105</v>
      </c>
      <c r="C75" s="6">
        <v>61392</v>
      </c>
      <c r="D75" s="6">
        <v>0</v>
      </c>
      <c r="E75">
        <f>SUMIFS(tab_SCHULEN[SuS_21-22],tab_SCHULEN[TKZ],tab_ANLAGE[[#This Row],[TKZ]])</f>
        <v>162</v>
      </c>
      <c r="F75">
        <f>SUMIFS(tab_SCHULEN[Klassen_21-22],tab_SCHULEN[TKZ],tab_ANLAGE[[#This Row],[TKZ]])</f>
        <v>8</v>
      </c>
      <c r="G75" s="431">
        <f>IFERROR(ROUND(0.25*tab_ANLAGE[[#This Row],[Budget dBIR]]/tab_ANLAGE[[#This Row],['# SuS]],2),0)</f>
        <v>94.74</v>
      </c>
    </row>
    <row r="76" spans="1:7" x14ac:dyDescent="0.3">
      <c r="A76" t="s">
        <v>22353</v>
      </c>
      <c r="B76" t="s">
        <v>22352</v>
      </c>
      <c r="C76" s="6">
        <v>133884</v>
      </c>
      <c r="D76" s="6">
        <v>0</v>
      </c>
      <c r="E76">
        <f>SUMIFS(tab_SCHULEN[SuS_21-22],tab_SCHULEN[TKZ],tab_ANLAGE[[#This Row],[TKZ]])</f>
        <v>306</v>
      </c>
      <c r="F76">
        <f>SUMIFS(tab_SCHULEN[Klassen_21-22],tab_SCHULEN[TKZ],tab_ANLAGE[[#This Row],[TKZ]])</f>
        <v>15</v>
      </c>
      <c r="G76" s="431">
        <f>IFERROR(ROUND(0.25*tab_ANLAGE[[#This Row],[Budget dBIR]]/tab_ANLAGE[[#This Row],['# SuS]],2),0)</f>
        <v>109.38</v>
      </c>
    </row>
    <row r="77" spans="1:7" x14ac:dyDescent="0.3">
      <c r="A77" t="s">
        <v>22481</v>
      </c>
      <c r="B77" t="s">
        <v>22480</v>
      </c>
      <c r="C77" s="6">
        <v>162028</v>
      </c>
      <c r="D77" s="6">
        <v>0</v>
      </c>
      <c r="E77">
        <f>SUMIFS(tab_SCHULEN[SuS_21-22],tab_SCHULEN[TKZ],tab_ANLAGE[[#This Row],[TKZ]])</f>
        <v>394</v>
      </c>
      <c r="F77">
        <f>SUMIFS(tab_SCHULEN[Klassen_21-22],tab_SCHULEN[TKZ],tab_ANLAGE[[#This Row],[TKZ]])</f>
        <v>20</v>
      </c>
      <c r="G77" s="431">
        <f>IFERROR(ROUND(0.25*tab_ANLAGE[[#This Row],[Budget dBIR]]/tab_ANLAGE[[#This Row],['# SuS]],2),0)</f>
        <v>102.81</v>
      </c>
    </row>
    <row r="78" spans="1:7" x14ac:dyDescent="0.3">
      <c r="A78" t="s">
        <v>21448</v>
      </c>
      <c r="B78" t="s">
        <v>21447</v>
      </c>
      <c r="C78" s="6">
        <v>88717</v>
      </c>
      <c r="D78" s="6">
        <v>0</v>
      </c>
      <c r="E78">
        <f>SUMIFS(tab_SCHULEN[SuS_21-22],tab_SCHULEN[TKZ],tab_ANLAGE[[#This Row],[TKZ]])</f>
        <v>187</v>
      </c>
      <c r="F78">
        <f>SUMIFS(tab_SCHULEN[Klassen_21-22],tab_SCHULEN[TKZ],tab_ANLAGE[[#This Row],[TKZ]])</f>
        <v>9</v>
      </c>
      <c r="G78" s="431">
        <f>IFERROR(ROUND(0.25*tab_ANLAGE[[#This Row],[Budget dBIR]]/tab_ANLAGE[[#This Row],['# SuS]],2),0)</f>
        <v>118.61</v>
      </c>
    </row>
    <row r="79" spans="1:7" x14ac:dyDescent="0.3">
      <c r="A79" t="s">
        <v>22035</v>
      </c>
      <c r="B79" t="s">
        <v>22034</v>
      </c>
      <c r="C79" s="6">
        <v>901221</v>
      </c>
      <c r="D79" s="6">
        <v>0</v>
      </c>
      <c r="E79">
        <f>SUMIFS(tab_SCHULEN[SuS_21-22],tab_SCHULEN[TKZ],tab_ANLAGE[[#This Row],[TKZ]])</f>
        <v>2208</v>
      </c>
      <c r="F79">
        <f>SUMIFS(tab_SCHULEN[Klassen_21-22],tab_SCHULEN[TKZ],tab_ANLAGE[[#This Row],[TKZ]])</f>
        <v>100</v>
      </c>
      <c r="G79" s="431">
        <f>IFERROR(ROUND(0.25*tab_ANLAGE[[#This Row],[Budget dBIR]]/tab_ANLAGE[[#This Row],['# SuS]],2),0)</f>
        <v>102.04</v>
      </c>
    </row>
    <row r="80" spans="1:7" x14ac:dyDescent="0.3">
      <c r="A80" t="s">
        <v>20626</v>
      </c>
      <c r="B80" t="s">
        <v>20625</v>
      </c>
      <c r="C80" s="6">
        <v>2364048</v>
      </c>
      <c r="D80" s="6">
        <v>271927</v>
      </c>
      <c r="E80">
        <f>SUMIFS(tab_SCHULEN[SuS_21-22],tab_SCHULEN[TKZ],tab_ANLAGE[[#This Row],[TKZ]])</f>
        <v>6602</v>
      </c>
      <c r="F80">
        <f>SUMIFS(tab_SCHULEN[Klassen_21-22],tab_SCHULEN[TKZ],tab_ANLAGE[[#This Row],[TKZ]])</f>
        <v>239</v>
      </c>
      <c r="G80" s="431">
        <f>IFERROR(ROUND(0.25*tab_ANLAGE[[#This Row],[Budget dBIR]]/tab_ANLAGE[[#This Row],['# SuS]],2),0)</f>
        <v>89.52</v>
      </c>
    </row>
    <row r="81" spans="1:7" x14ac:dyDescent="0.3">
      <c r="A81" t="s">
        <v>21308</v>
      </c>
      <c r="B81" t="s">
        <v>21307</v>
      </c>
      <c r="C81" s="6">
        <v>104326</v>
      </c>
      <c r="D81" s="6">
        <v>0</v>
      </c>
      <c r="E81">
        <f>SUMIFS(tab_SCHULEN[SuS_21-22],tab_SCHULEN[TKZ],tab_ANLAGE[[#This Row],[TKZ]])</f>
        <v>264</v>
      </c>
      <c r="F81">
        <f>SUMIFS(tab_SCHULEN[Klassen_21-22],tab_SCHULEN[TKZ],tab_ANLAGE[[#This Row],[TKZ]])</f>
        <v>12</v>
      </c>
      <c r="G81" s="431">
        <f>IFERROR(ROUND(0.25*tab_ANLAGE[[#This Row],[Budget dBIR]]/tab_ANLAGE[[#This Row],['# SuS]],2),0)</f>
        <v>98.79</v>
      </c>
    </row>
    <row r="82" spans="1:7" x14ac:dyDescent="0.3">
      <c r="A82" t="s">
        <v>22350</v>
      </c>
      <c r="B82" t="s">
        <v>22349</v>
      </c>
      <c r="C82" s="6">
        <v>41386</v>
      </c>
      <c r="D82" s="6">
        <v>0</v>
      </c>
      <c r="E82">
        <f>SUMIFS(tab_SCHULEN[SuS_21-22],tab_SCHULEN[TKZ],tab_ANLAGE[[#This Row],[TKZ]])</f>
        <v>97</v>
      </c>
      <c r="F82">
        <f>SUMIFS(tab_SCHULEN[Klassen_21-22],tab_SCHULEN[TKZ],tab_ANLAGE[[#This Row],[TKZ]])</f>
        <v>5</v>
      </c>
      <c r="G82" s="431">
        <f>IFERROR(ROUND(0.25*tab_ANLAGE[[#This Row],[Budget dBIR]]/tab_ANLAGE[[#This Row],['# SuS]],2),0)</f>
        <v>106.66</v>
      </c>
    </row>
    <row r="83" spans="1:7" x14ac:dyDescent="0.3">
      <c r="A83" t="s">
        <v>21855</v>
      </c>
      <c r="B83" t="s">
        <v>21854</v>
      </c>
      <c r="C83" s="6">
        <v>124790</v>
      </c>
      <c r="D83" s="6">
        <v>0</v>
      </c>
      <c r="E83">
        <f>SUMIFS(tab_SCHULEN[SuS_21-22],tab_SCHULEN[TKZ],tab_ANLAGE[[#This Row],[TKZ]])</f>
        <v>332</v>
      </c>
      <c r="F83">
        <f>SUMIFS(tab_SCHULEN[Klassen_21-22],tab_SCHULEN[TKZ],tab_ANLAGE[[#This Row],[TKZ]])</f>
        <v>14</v>
      </c>
      <c r="G83" s="431">
        <f>IFERROR(ROUND(0.25*tab_ANLAGE[[#This Row],[Budget dBIR]]/tab_ANLAGE[[#This Row],['# SuS]],2),0)</f>
        <v>93.97</v>
      </c>
    </row>
    <row r="84" spans="1:7" x14ac:dyDescent="0.3">
      <c r="A84" t="s">
        <v>21273</v>
      </c>
      <c r="B84" t="s">
        <v>21272</v>
      </c>
      <c r="C84" s="6">
        <v>63398</v>
      </c>
      <c r="D84" s="6">
        <v>0</v>
      </c>
      <c r="E84">
        <f>SUMIFS(tab_SCHULEN[SuS_21-22],tab_SCHULEN[TKZ],tab_ANLAGE[[#This Row],[TKZ]])</f>
        <v>168</v>
      </c>
      <c r="F84">
        <f>SUMIFS(tab_SCHULEN[Klassen_21-22],tab_SCHULEN[TKZ],tab_ANLAGE[[#This Row],[TKZ]])</f>
        <v>8</v>
      </c>
      <c r="G84" s="431">
        <f>IFERROR(ROUND(0.25*tab_ANLAGE[[#This Row],[Budget dBIR]]/tab_ANLAGE[[#This Row],['# SuS]],2),0)</f>
        <v>94.34</v>
      </c>
    </row>
    <row r="85" spans="1:7" x14ac:dyDescent="0.3">
      <c r="A85" t="s">
        <v>22004</v>
      </c>
      <c r="B85" t="s">
        <v>22003</v>
      </c>
      <c r="C85" s="6">
        <v>54972</v>
      </c>
      <c r="D85" s="6">
        <v>0</v>
      </c>
      <c r="E85">
        <f>SUMIFS(tab_SCHULEN[SuS_21-22],tab_SCHULEN[TKZ],tab_ANLAGE[[#This Row],[TKZ]])</f>
        <v>117</v>
      </c>
      <c r="F85">
        <f>SUMIFS(tab_SCHULEN[Klassen_21-22],tab_SCHULEN[TKZ],tab_ANLAGE[[#This Row],[TKZ]])</f>
        <v>5</v>
      </c>
      <c r="G85" s="431">
        <f>IFERROR(ROUND(0.25*tab_ANLAGE[[#This Row],[Budget dBIR]]/tab_ANLAGE[[#This Row],['# SuS]],2),0)</f>
        <v>117.46</v>
      </c>
    </row>
    <row r="86" spans="1:7" x14ac:dyDescent="0.3">
      <c r="A86" t="s">
        <v>22109</v>
      </c>
      <c r="B86" t="s">
        <v>22108</v>
      </c>
      <c r="C86" s="6">
        <v>38119</v>
      </c>
      <c r="D86" s="6">
        <v>0</v>
      </c>
      <c r="E86">
        <f>SUMIFS(tab_SCHULEN[SuS_21-22],tab_SCHULEN[TKZ],tab_ANLAGE[[#This Row],[TKZ]])</f>
        <v>95</v>
      </c>
      <c r="F86">
        <f>SUMIFS(tab_SCHULEN[Klassen_21-22],tab_SCHULEN[TKZ],tab_ANLAGE[[#This Row],[TKZ]])</f>
        <v>5</v>
      </c>
      <c r="G86" s="431">
        <f>IFERROR(ROUND(0.25*tab_ANLAGE[[#This Row],[Budget dBIR]]/tab_ANLAGE[[#This Row],['# SuS]],2),0)</f>
        <v>100.31</v>
      </c>
    </row>
    <row r="87" spans="1:7" x14ac:dyDescent="0.3">
      <c r="A87" t="s">
        <v>21870</v>
      </c>
      <c r="B87" t="s">
        <v>21869</v>
      </c>
      <c r="C87" s="6">
        <v>306508</v>
      </c>
      <c r="D87" s="6">
        <v>0</v>
      </c>
      <c r="E87">
        <f>SUMIFS(tab_SCHULEN[SuS_21-22],tab_SCHULEN[TKZ],tab_ANLAGE[[#This Row],[TKZ]])</f>
        <v>881</v>
      </c>
      <c r="F87">
        <f>SUMIFS(tab_SCHULEN[Klassen_21-22],tab_SCHULEN[TKZ],tab_ANLAGE[[#This Row],[TKZ]])</f>
        <v>41</v>
      </c>
      <c r="G87" s="431">
        <f>IFERROR(ROUND(0.25*tab_ANLAGE[[#This Row],[Budget dBIR]]/tab_ANLAGE[[#This Row],['# SuS]],2),0)</f>
        <v>86.98</v>
      </c>
    </row>
    <row r="88" spans="1:7" x14ac:dyDescent="0.3">
      <c r="A88" t="s">
        <v>22781</v>
      </c>
      <c r="B88" t="s">
        <v>22780</v>
      </c>
      <c r="C88" s="6">
        <v>20500</v>
      </c>
      <c r="D88" s="6">
        <v>0</v>
      </c>
      <c r="E88">
        <f>SUMIFS(tab_SCHULEN[SuS_21-22],tab_SCHULEN[TKZ],tab_ANLAGE[[#This Row],[TKZ]])</f>
        <v>55</v>
      </c>
      <c r="F88">
        <f>SUMIFS(tab_SCHULEN[Klassen_21-22],tab_SCHULEN[TKZ],tab_ANLAGE[[#This Row],[TKZ]])</f>
        <v>3</v>
      </c>
      <c r="G88" s="431">
        <f>IFERROR(ROUND(0.25*tab_ANLAGE[[#This Row],[Budget dBIR]]/tab_ANLAGE[[#This Row],['# SuS]],2),0)</f>
        <v>93.18</v>
      </c>
    </row>
    <row r="89" spans="1:7" x14ac:dyDescent="0.3">
      <c r="A89" t="s">
        <v>20430</v>
      </c>
      <c r="B89" t="s">
        <v>20429</v>
      </c>
      <c r="C89" s="6">
        <v>2774133</v>
      </c>
      <c r="D89" s="6">
        <v>3884</v>
      </c>
      <c r="E89">
        <f>SUMIFS(tab_SCHULEN[SuS_21-22],tab_SCHULEN[TKZ],tab_ANLAGE[[#This Row],[TKZ]])</f>
        <v>7420</v>
      </c>
      <c r="F89">
        <f>SUMIFS(tab_SCHULEN[Klassen_21-22],tab_SCHULEN[TKZ],tab_ANLAGE[[#This Row],[TKZ]])</f>
        <v>254</v>
      </c>
      <c r="G89" s="431">
        <f>IFERROR(ROUND(0.25*tab_ANLAGE[[#This Row],[Budget dBIR]]/tab_ANLAGE[[#This Row],['# SuS]],2),0)</f>
        <v>93.47</v>
      </c>
    </row>
    <row r="90" spans="1:7" x14ac:dyDescent="0.3">
      <c r="A90" t="s">
        <v>21297</v>
      </c>
      <c r="B90" t="s">
        <v>21296</v>
      </c>
      <c r="C90" s="6">
        <v>298133</v>
      </c>
      <c r="D90" s="6">
        <v>0</v>
      </c>
      <c r="E90">
        <f>SUMIFS(tab_SCHULEN[SuS_21-22],tab_SCHULEN[TKZ],tab_ANLAGE[[#This Row],[TKZ]])</f>
        <v>732</v>
      </c>
      <c r="F90">
        <f>SUMIFS(tab_SCHULEN[Klassen_21-22],tab_SCHULEN[TKZ],tab_ANLAGE[[#This Row],[TKZ]])</f>
        <v>32</v>
      </c>
      <c r="G90" s="431">
        <f>IFERROR(ROUND(0.25*tab_ANLAGE[[#This Row],[Budget dBIR]]/tab_ANLAGE[[#This Row],['# SuS]],2),0)</f>
        <v>101.82</v>
      </c>
    </row>
    <row r="91" spans="1:7" x14ac:dyDescent="0.3">
      <c r="A91" t="s">
        <v>21337</v>
      </c>
      <c r="B91" t="s">
        <v>21336</v>
      </c>
      <c r="C91" s="6">
        <v>233837</v>
      </c>
      <c r="D91" s="6">
        <v>0</v>
      </c>
      <c r="E91">
        <f>SUMIFS(tab_SCHULEN[SuS_21-22],tab_SCHULEN[TKZ],tab_ANLAGE[[#This Row],[TKZ]])</f>
        <v>574</v>
      </c>
      <c r="F91">
        <f>SUMIFS(tab_SCHULEN[Klassen_21-22],tab_SCHULEN[TKZ],tab_ANLAGE[[#This Row],[TKZ]])</f>
        <v>29</v>
      </c>
      <c r="G91" s="431">
        <f>IFERROR(ROUND(0.25*tab_ANLAGE[[#This Row],[Budget dBIR]]/tab_ANLAGE[[#This Row],['# SuS]],2),0)</f>
        <v>101.85</v>
      </c>
    </row>
    <row r="92" spans="1:7" x14ac:dyDescent="0.3">
      <c r="A92" t="s">
        <v>21420</v>
      </c>
      <c r="B92" t="s">
        <v>21419</v>
      </c>
      <c r="C92" s="6">
        <v>140775</v>
      </c>
      <c r="D92" s="6">
        <v>0</v>
      </c>
      <c r="E92">
        <f>SUMIFS(tab_SCHULEN[SuS_21-22],tab_SCHULEN[TKZ],tab_ANLAGE[[#This Row],[TKZ]])</f>
        <v>361</v>
      </c>
      <c r="F92">
        <f>SUMIFS(tab_SCHULEN[Klassen_21-22],tab_SCHULEN[TKZ],tab_ANLAGE[[#This Row],[TKZ]])</f>
        <v>18</v>
      </c>
      <c r="G92" s="431">
        <f>IFERROR(ROUND(0.25*tab_ANLAGE[[#This Row],[Budget dBIR]]/tab_ANLAGE[[#This Row],['# SuS]],2),0)</f>
        <v>97.49</v>
      </c>
    </row>
    <row r="93" spans="1:7" x14ac:dyDescent="0.3">
      <c r="A93" t="s">
        <v>22277</v>
      </c>
      <c r="B93" t="s">
        <v>22276</v>
      </c>
      <c r="C93" s="6">
        <v>51056</v>
      </c>
      <c r="D93" s="6">
        <v>0</v>
      </c>
      <c r="E93">
        <f>SUMIFS(tab_SCHULEN[SuS_21-22],tab_SCHULEN[TKZ],tab_ANLAGE[[#This Row],[TKZ]])</f>
        <v>141</v>
      </c>
      <c r="F93">
        <f>SUMIFS(tab_SCHULEN[Klassen_21-22],tab_SCHULEN[TKZ],tab_ANLAGE[[#This Row],[TKZ]])</f>
        <v>8</v>
      </c>
      <c r="G93" s="431">
        <f>IFERROR(ROUND(0.25*tab_ANLAGE[[#This Row],[Budget dBIR]]/tab_ANLAGE[[#This Row],['# SuS]],2),0)</f>
        <v>90.52</v>
      </c>
    </row>
    <row r="94" spans="1:7" x14ac:dyDescent="0.3">
      <c r="A94" t="s">
        <v>22595</v>
      </c>
      <c r="B94" t="s">
        <v>22594</v>
      </c>
      <c r="C94" s="6">
        <v>34037</v>
      </c>
      <c r="D94" s="6">
        <v>0</v>
      </c>
      <c r="E94">
        <f>SUMIFS(tab_SCHULEN[SuS_21-22],tab_SCHULEN[TKZ],tab_ANLAGE[[#This Row],[TKZ]])</f>
        <v>87</v>
      </c>
      <c r="F94">
        <f>SUMIFS(tab_SCHULEN[Klassen_21-22],tab_SCHULEN[TKZ],tab_ANLAGE[[#This Row],[TKZ]])</f>
        <v>4</v>
      </c>
      <c r="G94" s="431">
        <f>IFERROR(ROUND(0.25*tab_ANLAGE[[#This Row],[Budget dBIR]]/tab_ANLAGE[[#This Row],['# SuS]],2),0)</f>
        <v>97.81</v>
      </c>
    </row>
    <row r="95" spans="1:7" x14ac:dyDescent="0.3">
      <c r="A95" t="s">
        <v>22355</v>
      </c>
      <c r="B95" t="s">
        <v>22354</v>
      </c>
      <c r="C95" s="6">
        <v>39452</v>
      </c>
      <c r="D95" s="6">
        <v>0</v>
      </c>
      <c r="E95">
        <f>SUMIFS(tab_SCHULEN[SuS_21-22],tab_SCHULEN[TKZ],tab_ANLAGE[[#This Row],[TKZ]])</f>
        <v>112</v>
      </c>
      <c r="F95">
        <f>SUMIFS(tab_SCHULEN[Klassen_21-22],tab_SCHULEN[TKZ],tab_ANLAGE[[#This Row],[TKZ]])</f>
        <v>5</v>
      </c>
      <c r="G95" s="431">
        <f>IFERROR(ROUND(0.25*tab_ANLAGE[[#This Row],[Budget dBIR]]/tab_ANLAGE[[#This Row],['# SuS]],2),0)</f>
        <v>88.06</v>
      </c>
    </row>
    <row r="96" spans="1:7" x14ac:dyDescent="0.3">
      <c r="A96" t="s">
        <v>22006</v>
      </c>
      <c r="B96" t="s">
        <v>22005</v>
      </c>
      <c r="C96" s="6">
        <v>70219</v>
      </c>
      <c r="D96" s="6">
        <v>0</v>
      </c>
      <c r="E96">
        <f>SUMIFS(tab_SCHULEN[SuS_21-22],tab_SCHULEN[TKZ],tab_ANLAGE[[#This Row],[TKZ]])</f>
        <v>184</v>
      </c>
      <c r="F96">
        <f>SUMIFS(tab_SCHULEN[Klassen_21-22],tab_SCHULEN[TKZ],tab_ANLAGE[[#This Row],[TKZ]])</f>
        <v>8</v>
      </c>
      <c r="G96" s="431">
        <f>IFERROR(ROUND(0.25*tab_ANLAGE[[#This Row],[Budget dBIR]]/tab_ANLAGE[[#This Row],['# SuS]],2),0)</f>
        <v>95.41</v>
      </c>
    </row>
    <row r="97" spans="1:7" x14ac:dyDescent="0.3">
      <c r="A97" t="s">
        <v>21380</v>
      </c>
      <c r="B97" t="s">
        <v>21379</v>
      </c>
      <c r="C97" s="6">
        <v>105979</v>
      </c>
      <c r="D97" s="6">
        <v>0</v>
      </c>
      <c r="E97">
        <f>SUMIFS(tab_SCHULEN[SuS_21-22],tab_SCHULEN[TKZ],tab_ANLAGE[[#This Row],[TKZ]])</f>
        <v>260</v>
      </c>
      <c r="F97">
        <f>SUMIFS(tab_SCHULEN[Klassen_21-22],tab_SCHULEN[TKZ],tab_ANLAGE[[#This Row],[TKZ]])</f>
        <v>13</v>
      </c>
      <c r="G97" s="431">
        <f>IFERROR(ROUND(0.25*tab_ANLAGE[[#This Row],[Budget dBIR]]/tab_ANLAGE[[#This Row],['# SuS]],2),0)</f>
        <v>101.9</v>
      </c>
    </row>
    <row r="98" spans="1:7" x14ac:dyDescent="0.3">
      <c r="A98" t="s">
        <v>22268</v>
      </c>
      <c r="B98" t="s">
        <v>22267</v>
      </c>
      <c r="C98" s="6">
        <v>237887</v>
      </c>
      <c r="D98" s="6">
        <v>0</v>
      </c>
      <c r="E98">
        <f>SUMIFS(tab_SCHULEN[SuS_21-22],tab_SCHULEN[TKZ],tab_ANLAGE[[#This Row],[TKZ]])</f>
        <v>554</v>
      </c>
      <c r="F98">
        <f>SUMIFS(tab_SCHULEN[Klassen_21-22],tab_SCHULEN[TKZ],tab_ANLAGE[[#This Row],[TKZ]])</f>
        <v>26</v>
      </c>
      <c r="G98" s="431">
        <f>IFERROR(ROUND(0.25*tab_ANLAGE[[#This Row],[Budget dBIR]]/tab_ANLAGE[[#This Row],['# SuS]],2),0)</f>
        <v>107.35</v>
      </c>
    </row>
    <row r="99" spans="1:7" x14ac:dyDescent="0.3">
      <c r="A99" t="s">
        <v>22112</v>
      </c>
      <c r="B99" t="s">
        <v>22111</v>
      </c>
      <c r="C99" s="6">
        <v>152878</v>
      </c>
      <c r="D99" s="6">
        <v>0</v>
      </c>
      <c r="E99">
        <f>SUMIFS(tab_SCHULEN[SuS_21-22],tab_SCHULEN[TKZ],tab_ANLAGE[[#This Row],[TKZ]])</f>
        <v>426</v>
      </c>
      <c r="F99">
        <f>SUMIFS(tab_SCHULEN[Klassen_21-22],tab_SCHULEN[TKZ],tab_ANLAGE[[#This Row],[TKZ]])</f>
        <v>19</v>
      </c>
      <c r="G99" s="431">
        <f>IFERROR(ROUND(0.25*tab_ANLAGE[[#This Row],[Budget dBIR]]/tab_ANLAGE[[#This Row],['# SuS]],2),0)</f>
        <v>89.72</v>
      </c>
    </row>
    <row r="100" spans="1:7" x14ac:dyDescent="0.3">
      <c r="A100" t="s">
        <v>20869</v>
      </c>
      <c r="B100" t="s">
        <v>20868</v>
      </c>
      <c r="C100" s="6">
        <v>1397962</v>
      </c>
      <c r="D100" s="6">
        <v>295235</v>
      </c>
      <c r="E100">
        <f>SUMIFS(tab_SCHULEN[SuS_21-22],tab_SCHULEN[TKZ],tab_ANLAGE[[#This Row],[TKZ]])</f>
        <v>3598</v>
      </c>
      <c r="F100">
        <f>SUMIFS(tab_SCHULEN[Klassen_21-22],tab_SCHULEN[TKZ],tab_ANLAGE[[#This Row],[TKZ]])</f>
        <v>155</v>
      </c>
      <c r="G100" s="431">
        <f>IFERROR(ROUND(0.25*tab_ANLAGE[[#This Row],[Budget dBIR]]/tab_ANLAGE[[#This Row],['# SuS]],2),0)</f>
        <v>97.13</v>
      </c>
    </row>
    <row r="101" spans="1:7" x14ac:dyDescent="0.3">
      <c r="A101" t="s">
        <v>21423</v>
      </c>
      <c r="B101" t="s">
        <v>21422</v>
      </c>
      <c r="C101" s="6">
        <v>79376</v>
      </c>
      <c r="D101" s="6">
        <v>0</v>
      </c>
      <c r="E101">
        <f>SUMIFS(tab_SCHULEN[SuS_21-22],tab_SCHULEN[TKZ],tab_ANLAGE[[#This Row],[TKZ]])</f>
        <v>263</v>
      </c>
      <c r="F101">
        <f>SUMIFS(tab_SCHULEN[Klassen_21-22],tab_SCHULEN[TKZ],tab_ANLAGE[[#This Row],[TKZ]])</f>
        <v>13</v>
      </c>
      <c r="G101" s="431">
        <f>IFERROR(ROUND(0.25*tab_ANLAGE[[#This Row],[Budget dBIR]]/tab_ANLAGE[[#This Row],['# SuS]],2),0)</f>
        <v>75.45</v>
      </c>
    </row>
    <row r="102" spans="1:7" x14ac:dyDescent="0.3">
      <c r="A102" t="s">
        <v>22114</v>
      </c>
      <c r="B102" t="s">
        <v>22113</v>
      </c>
      <c r="C102" s="6">
        <v>46545</v>
      </c>
      <c r="D102" s="6">
        <v>0</v>
      </c>
      <c r="E102">
        <f>SUMIFS(tab_SCHULEN[SuS_21-22],tab_SCHULEN[TKZ],tab_ANLAGE[[#This Row],[TKZ]])</f>
        <v>131</v>
      </c>
      <c r="F102">
        <f>SUMIFS(tab_SCHULEN[Klassen_21-22],tab_SCHULEN[TKZ],tab_ANLAGE[[#This Row],[TKZ]])</f>
        <v>7</v>
      </c>
      <c r="G102" s="431">
        <f>IFERROR(ROUND(0.25*tab_ANLAGE[[#This Row],[Budget dBIR]]/tab_ANLAGE[[#This Row],['# SuS]],2),0)</f>
        <v>88.83</v>
      </c>
    </row>
    <row r="103" spans="1:7" x14ac:dyDescent="0.3">
      <c r="A103" t="s">
        <v>22170</v>
      </c>
      <c r="B103" t="s">
        <v>22169</v>
      </c>
      <c r="C103" s="6">
        <v>69016</v>
      </c>
      <c r="D103" s="6">
        <v>0</v>
      </c>
      <c r="E103">
        <f>SUMIFS(tab_SCHULEN[SuS_21-22],tab_SCHULEN[TKZ],tab_ANLAGE[[#This Row],[TKZ]])</f>
        <v>169</v>
      </c>
      <c r="F103">
        <f>SUMIFS(tab_SCHULEN[Klassen_21-22],tab_SCHULEN[TKZ],tab_ANLAGE[[#This Row],[TKZ]])</f>
        <v>8</v>
      </c>
      <c r="G103" s="431">
        <f>IFERROR(ROUND(0.25*tab_ANLAGE[[#This Row],[Budget dBIR]]/tab_ANLAGE[[#This Row],['# SuS]],2),0)</f>
        <v>102.09</v>
      </c>
    </row>
    <row r="104" spans="1:7" x14ac:dyDescent="0.3">
      <c r="A104" t="s">
        <v>22280</v>
      </c>
      <c r="B104" t="s">
        <v>22279</v>
      </c>
      <c r="C104" s="6">
        <v>139565</v>
      </c>
      <c r="D104" s="6">
        <v>0</v>
      </c>
      <c r="E104">
        <f>SUMIFS(tab_SCHULEN[SuS_21-22],tab_SCHULEN[TKZ],tab_ANLAGE[[#This Row],[TKZ]])</f>
        <v>334</v>
      </c>
      <c r="F104">
        <f>SUMIFS(tab_SCHULEN[Klassen_21-22],tab_SCHULEN[TKZ],tab_ANLAGE[[#This Row],[TKZ]])</f>
        <v>17</v>
      </c>
      <c r="G104" s="431">
        <f>IFERROR(ROUND(0.25*tab_ANLAGE[[#This Row],[Budget dBIR]]/tab_ANLAGE[[#This Row],['# SuS]],2),0)</f>
        <v>104.46</v>
      </c>
    </row>
    <row r="105" spans="1:7" x14ac:dyDescent="0.3">
      <c r="A105" t="s">
        <v>21909</v>
      </c>
      <c r="B105" t="s">
        <v>21908</v>
      </c>
      <c r="C105" s="6">
        <v>93492</v>
      </c>
      <c r="D105" s="6">
        <v>0</v>
      </c>
      <c r="E105">
        <f>SUMIFS(tab_SCHULEN[SuS_21-22],tab_SCHULEN[TKZ],tab_ANLAGE[[#This Row],[TKZ]])</f>
        <v>267</v>
      </c>
      <c r="F105">
        <f>SUMIFS(tab_SCHULEN[Klassen_21-22],tab_SCHULEN[TKZ],tab_ANLAGE[[#This Row],[TKZ]])</f>
        <v>12</v>
      </c>
      <c r="G105" s="431">
        <f>IFERROR(ROUND(0.25*tab_ANLAGE[[#This Row],[Budget dBIR]]/tab_ANLAGE[[#This Row],['# SuS]],2),0)</f>
        <v>87.54</v>
      </c>
    </row>
    <row r="106" spans="1:7" x14ac:dyDescent="0.3">
      <c r="A106" t="s">
        <v>22697</v>
      </c>
      <c r="B106" t="s">
        <v>22696</v>
      </c>
      <c r="C106" s="6">
        <v>42547</v>
      </c>
      <c r="D106" s="6">
        <v>0</v>
      </c>
      <c r="E106">
        <f>SUMIFS(tab_SCHULEN[SuS_21-22],tab_SCHULEN[TKZ],tab_ANLAGE[[#This Row],[TKZ]])</f>
        <v>92</v>
      </c>
      <c r="F106">
        <f>SUMIFS(tab_SCHULEN[Klassen_21-22],tab_SCHULEN[TKZ],tab_ANLAGE[[#This Row],[TKZ]])</f>
        <v>4</v>
      </c>
      <c r="G106" s="431">
        <f>IFERROR(ROUND(0.25*tab_ANLAGE[[#This Row],[Budget dBIR]]/tab_ANLAGE[[#This Row],['# SuS]],2),0)</f>
        <v>115.62</v>
      </c>
    </row>
    <row r="107" spans="1:7" x14ac:dyDescent="0.3">
      <c r="A107" t="s">
        <v>20518</v>
      </c>
      <c r="B107" t="s">
        <v>20517</v>
      </c>
      <c r="C107" s="6">
        <v>3155881</v>
      </c>
      <c r="D107" s="6">
        <v>458391</v>
      </c>
      <c r="E107">
        <f>SUMIFS(tab_SCHULEN[SuS_21-22],tab_SCHULEN[TKZ],tab_ANLAGE[[#This Row],[TKZ]])</f>
        <v>8051</v>
      </c>
      <c r="F107">
        <f>SUMIFS(tab_SCHULEN[Klassen_21-22],tab_SCHULEN[TKZ],tab_ANLAGE[[#This Row],[TKZ]])</f>
        <v>322</v>
      </c>
      <c r="G107" s="431">
        <f>IFERROR(ROUND(0.25*tab_ANLAGE[[#This Row],[Budget dBIR]]/tab_ANLAGE[[#This Row],['# SuS]],2),0)</f>
        <v>98</v>
      </c>
    </row>
    <row r="108" spans="1:7" x14ac:dyDescent="0.3">
      <c r="A108" t="s">
        <v>21797</v>
      </c>
      <c r="B108" t="s">
        <v>21796</v>
      </c>
      <c r="C108" s="6">
        <v>786060</v>
      </c>
      <c r="D108" s="6">
        <v>0</v>
      </c>
      <c r="E108">
        <f>SUMIFS(tab_SCHULEN[SuS_21-22],tab_SCHULEN[TKZ],tab_ANLAGE[[#This Row],[TKZ]])</f>
        <v>1823</v>
      </c>
      <c r="F108">
        <f>SUMIFS(tab_SCHULEN[Klassen_21-22],tab_SCHULEN[TKZ],tab_ANLAGE[[#This Row],[TKZ]])</f>
        <v>87</v>
      </c>
      <c r="G108" s="431">
        <f>IFERROR(ROUND(0.25*tab_ANLAGE[[#This Row],[Budget dBIR]]/tab_ANLAGE[[#This Row],['# SuS]],2),0)</f>
        <v>107.8</v>
      </c>
    </row>
    <row r="109" spans="1:7" x14ac:dyDescent="0.3">
      <c r="A109" t="s">
        <v>21287</v>
      </c>
      <c r="B109" t="s">
        <v>21286</v>
      </c>
      <c r="C109" s="6">
        <v>154483</v>
      </c>
      <c r="D109" s="6">
        <v>0</v>
      </c>
      <c r="E109">
        <f>SUMIFS(tab_SCHULEN[SuS_21-22],tab_SCHULEN[TKZ],tab_ANLAGE[[#This Row],[TKZ]])</f>
        <v>362</v>
      </c>
      <c r="F109">
        <f>SUMIFS(tab_SCHULEN[Klassen_21-22],tab_SCHULEN[TKZ],tab_ANLAGE[[#This Row],[TKZ]])</f>
        <v>19</v>
      </c>
      <c r="G109" s="431">
        <f>IFERROR(ROUND(0.25*tab_ANLAGE[[#This Row],[Budget dBIR]]/tab_ANLAGE[[#This Row],['# SuS]],2),0)</f>
        <v>106.69</v>
      </c>
    </row>
    <row r="110" spans="1:7" x14ac:dyDescent="0.3">
      <c r="A110" t="s">
        <v>22545</v>
      </c>
      <c r="B110" t="s">
        <v>22544</v>
      </c>
      <c r="C110" s="6">
        <v>47962</v>
      </c>
      <c r="D110" s="6">
        <v>0</v>
      </c>
      <c r="E110">
        <f>SUMIFS(tab_SCHULEN[SuS_21-22],tab_SCHULEN[TKZ],tab_ANLAGE[[#This Row],[TKZ]])</f>
        <v>134</v>
      </c>
      <c r="F110">
        <f>SUMIFS(tab_SCHULEN[Klassen_21-22],tab_SCHULEN[TKZ],tab_ANLAGE[[#This Row],[TKZ]])</f>
        <v>7</v>
      </c>
      <c r="G110" s="431">
        <f>IFERROR(ROUND(0.25*tab_ANLAGE[[#This Row],[Budget dBIR]]/tab_ANLAGE[[#This Row],['# SuS]],2),0)</f>
        <v>89.48</v>
      </c>
    </row>
    <row r="111" spans="1:7" x14ac:dyDescent="0.3">
      <c r="A111" t="s">
        <v>20483</v>
      </c>
      <c r="B111" t="s">
        <v>20482</v>
      </c>
      <c r="C111" s="6">
        <v>433127</v>
      </c>
      <c r="D111" s="6">
        <v>0</v>
      </c>
      <c r="E111">
        <f>SUMIFS(tab_SCHULEN[SuS_21-22],tab_SCHULEN[TKZ],tab_ANLAGE[[#This Row],[TKZ]])</f>
        <v>1182</v>
      </c>
      <c r="F111">
        <f>SUMIFS(tab_SCHULEN[Klassen_21-22],tab_SCHULEN[TKZ],tab_ANLAGE[[#This Row],[TKZ]])</f>
        <v>34</v>
      </c>
      <c r="G111" s="431">
        <f>IFERROR(ROUND(0.25*tab_ANLAGE[[#This Row],[Budget dBIR]]/tab_ANLAGE[[#This Row],['# SuS]],2),0)</f>
        <v>91.61</v>
      </c>
    </row>
    <row r="112" spans="1:7" x14ac:dyDescent="0.3">
      <c r="A112" t="s">
        <v>22317</v>
      </c>
      <c r="B112" t="s">
        <v>22316</v>
      </c>
      <c r="C112" s="6">
        <v>28506</v>
      </c>
      <c r="D112" s="6">
        <v>0</v>
      </c>
      <c r="E112">
        <f>SUMIFS(tab_SCHULEN[SuS_21-22],tab_SCHULEN[TKZ],tab_ANLAGE[[#This Row],[TKZ]])</f>
        <v>55</v>
      </c>
      <c r="F112">
        <f>SUMIFS(tab_SCHULEN[Klassen_21-22],tab_SCHULEN[TKZ],tab_ANLAGE[[#This Row],[TKZ]])</f>
        <v>3</v>
      </c>
      <c r="G112" s="431">
        <f>IFERROR(ROUND(0.25*tab_ANLAGE[[#This Row],[Budget dBIR]]/tab_ANLAGE[[#This Row],['# SuS]],2),0)</f>
        <v>129.57</v>
      </c>
    </row>
    <row r="113" spans="1:7" x14ac:dyDescent="0.3">
      <c r="A113" t="s">
        <v>22001</v>
      </c>
      <c r="B113" t="s">
        <v>22000</v>
      </c>
      <c r="C113" s="6">
        <v>58583</v>
      </c>
      <c r="D113" s="6">
        <v>0</v>
      </c>
      <c r="E113">
        <f>SUMIFS(tab_SCHULEN[SuS_21-22],tab_SCHULEN[TKZ],tab_ANLAGE[[#This Row],[TKZ]])</f>
        <v>147</v>
      </c>
      <c r="F113">
        <f>SUMIFS(tab_SCHULEN[Klassen_21-22],tab_SCHULEN[TKZ],tab_ANLAGE[[#This Row],[TKZ]])</f>
        <v>8</v>
      </c>
      <c r="G113" s="431">
        <f>IFERROR(ROUND(0.25*tab_ANLAGE[[#This Row],[Budget dBIR]]/tab_ANLAGE[[#This Row],['# SuS]],2),0)</f>
        <v>99.63</v>
      </c>
    </row>
    <row r="114" spans="1:7" x14ac:dyDescent="0.3">
      <c r="A114" t="s">
        <v>22228</v>
      </c>
      <c r="B114" t="s">
        <v>22227</v>
      </c>
      <c r="C114" s="6">
        <v>68462</v>
      </c>
      <c r="D114" s="6">
        <v>0</v>
      </c>
      <c r="E114">
        <f>SUMIFS(tab_SCHULEN[SuS_21-22],tab_SCHULEN[TKZ],tab_ANLAGE[[#This Row],[TKZ]])</f>
        <v>187</v>
      </c>
      <c r="F114">
        <f>SUMIFS(tab_SCHULEN[Klassen_21-22],tab_SCHULEN[TKZ],tab_ANLAGE[[#This Row],[TKZ]])</f>
        <v>8</v>
      </c>
      <c r="G114" s="431">
        <f>IFERROR(ROUND(0.25*tab_ANLAGE[[#This Row],[Budget dBIR]]/tab_ANLAGE[[#This Row],['# SuS]],2),0)</f>
        <v>91.53</v>
      </c>
    </row>
    <row r="115" spans="1:7" x14ac:dyDescent="0.3">
      <c r="A115" t="s">
        <v>22320</v>
      </c>
      <c r="B115" t="s">
        <v>22319</v>
      </c>
      <c r="C115" s="6">
        <v>45100</v>
      </c>
      <c r="D115" s="6">
        <v>0</v>
      </c>
      <c r="E115">
        <f>SUMIFS(tab_SCHULEN[SuS_21-22],tab_SCHULEN[TKZ],tab_ANLAGE[[#This Row],[TKZ]])</f>
        <v>101</v>
      </c>
      <c r="F115">
        <f>SUMIFS(tab_SCHULEN[Klassen_21-22],tab_SCHULEN[TKZ],tab_ANLAGE[[#This Row],[TKZ]])</f>
        <v>5</v>
      </c>
      <c r="G115" s="431">
        <f>IFERROR(ROUND(0.25*tab_ANLAGE[[#This Row],[Budget dBIR]]/tab_ANLAGE[[#This Row],['# SuS]],2),0)</f>
        <v>111.63</v>
      </c>
    </row>
    <row r="116" spans="1:7" x14ac:dyDescent="0.3">
      <c r="A116" t="s">
        <v>22673</v>
      </c>
      <c r="B116" t="s">
        <v>22672</v>
      </c>
      <c r="C116" s="6">
        <v>47575</v>
      </c>
      <c r="D116" s="6">
        <v>0</v>
      </c>
      <c r="E116">
        <f>SUMIFS(tab_SCHULEN[SuS_21-22],tab_SCHULEN[TKZ],tab_ANLAGE[[#This Row],[TKZ]])</f>
        <v>110</v>
      </c>
      <c r="F116">
        <f>SUMIFS(tab_SCHULEN[Klassen_21-22],tab_SCHULEN[TKZ],tab_ANLAGE[[#This Row],[TKZ]])</f>
        <v>6</v>
      </c>
      <c r="G116" s="431">
        <f>IFERROR(ROUND(0.25*tab_ANLAGE[[#This Row],[Budget dBIR]]/tab_ANLAGE[[#This Row],['# SuS]],2),0)</f>
        <v>108.13</v>
      </c>
    </row>
    <row r="117" spans="1:7" x14ac:dyDescent="0.3">
      <c r="A117" t="s">
        <v>22478</v>
      </c>
      <c r="B117" t="s">
        <v>22477</v>
      </c>
      <c r="C117" s="6">
        <v>124934</v>
      </c>
      <c r="D117" s="6">
        <v>0</v>
      </c>
      <c r="E117">
        <f>SUMIFS(tab_SCHULEN[SuS_21-22],tab_SCHULEN[TKZ],tab_ANLAGE[[#This Row],[TKZ]])</f>
        <v>319</v>
      </c>
      <c r="F117">
        <f>SUMIFS(tab_SCHULEN[Klassen_21-22],tab_SCHULEN[TKZ],tab_ANLAGE[[#This Row],[TKZ]])</f>
        <v>14</v>
      </c>
      <c r="G117" s="431">
        <f>IFERROR(ROUND(0.25*tab_ANLAGE[[#This Row],[Budget dBIR]]/tab_ANLAGE[[#This Row],['# SuS]],2),0)</f>
        <v>97.91</v>
      </c>
    </row>
    <row r="118" spans="1:7" x14ac:dyDescent="0.3">
      <c r="A118" t="s">
        <v>22600</v>
      </c>
      <c r="B118" t="s">
        <v>22599</v>
      </c>
      <c r="C118" s="6">
        <v>136538</v>
      </c>
      <c r="D118" s="6">
        <v>0</v>
      </c>
      <c r="E118">
        <f>SUMIFS(tab_SCHULEN[SuS_21-22],tab_SCHULEN[TKZ],tab_ANLAGE[[#This Row],[TKZ]])</f>
        <v>333</v>
      </c>
      <c r="F118">
        <f>SUMIFS(tab_SCHULEN[Klassen_21-22],tab_SCHULEN[TKZ],tab_ANLAGE[[#This Row],[TKZ]])</f>
        <v>14</v>
      </c>
      <c r="G118" s="431">
        <f>IFERROR(ROUND(0.25*tab_ANLAGE[[#This Row],[Budget dBIR]]/tab_ANLAGE[[#This Row],['# SuS]],2),0)</f>
        <v>102.51</v>
      </c>
    </row>
    <row r="119" spans="1:7" x14ac:dyDescent="0.3">
      <c r="A119" t="s">
        <v>22603</v>
      </c>
      <c r="B119" t="s">
        <v>22602</v>
      </c>
      <c r="C119" s="6">
        <v>73576</v>
      </c>
      <c r="D119" s="6">
        <v>0</v>
      </c>
      <c r="E119">
        <f>SUMIFS(tab_SCHULEN[SuS_21-22],tab_SCHULEN[TKZ],tab_ANLAGE[[#This Row],[TKZ]])</f>
        <v>175</v>
      </c>
      <c r="F119">
        <f>SUMIFS(tab_SCHULEN[Klassen_21-22],tab_SCHULEN[TKZ],tab_ANLAGE[[#This Row],[TKZ]])</f>
        <v>10</v>
      </c>
      <c r="G119" s="431">
        <f>IFERROR(ROUND(0.25*tab_ANLAGE[[#This Row],[Budget dBIR]]/tab_ANLAGE[[#This Row],['# SuS]],2),0)</f>
        <v>105.11</v>
      </c>
    </row>
    <row r="120" spans="1:7" x14ac:dyDescent="0.3">
      <c r="A120" t="s">
        <v>22621</v>
      </c>
      <c r="B120" t="s">
        <v>22620</v>
      </c>
      <c r="C120" s="6">
        <v>29009</v>
      </c>
      <c r="D120" s="6">
        <v>0</v>
      </c>
      <c r="E120">
        <f>SUMIFS(tab_SCHULEN[SuS_21-22],tab_SCHULEN[TKZ],tab_ANLAGE[[#This Row],[TKZ]])</f>
        <v>71</v>
      </c>
      <c r="F120">
        <f>SUMIFS(tab_SCHULEN[Klassen_21-22],tab_SCHULEN[TKZ],tab_ANLAGE[[#This Row],[TKZ]])</f>
        <v>4</v>
      </c>
      <c r="G120" s="431">
        <f>IFERROR(ROUND(0.25*tab_ANLAGE[[#This Row],[Budget dBIR]]/tab_ANLAGE[[#This Row],['# SuS]],2),0)</f>
        <v>102.14</v>
      </c>
    </row>
    <row r="121" spans="1:7" x14ac:dyDescent="0.3">
      <c r="A121" t="s">
        <v>22360</v>
      </c>
      <c r="B121" t="s">
        <v>22359</v>
      </c>
      <c r="C121" s="6">
        <v>56858</v>
      </c>
      <c r="D121" s="6">
        <v>0</v>
      </c>
      <c r="E121">
        <f>SUMIFS(tab_SCHULEN[SuS_21-22],tab_SCHULEN[TKZ],tab_ANLAGE[[#This Row],[TKZ]])</f>
        <v>153</v>
      </c>
      <c r="F121">
        <f>SUMIFS(tab_SCHULEN[Klassen_21-22],tab_SCHULEN[TKZ],tab_ANLAGE[[#This Row],[TKZ]])</f>
        <v>8</v>
      </c>
      <c r="G121" s="431">
        <f>IFERROR(ROUND(0.25*tab_ANLAGE[[#This Row],[Budget dBIR]]/tab_ANLAGE[[#This Row],['# SuS]],2),0)</f>
        <v>92.91</v>
      </c>
    </row>
    <row r="122" spans="1:7" x14ac:dyDescent="0.3">
      <c r="A122" t="s">
        <v>21322</v>
      </c>
      <c r="B122" t="s">
        <v>21321</v>
      </c>
      <c r="C122" s="6">
        <v>190596</v>
      </c>
      <c r="D122" s="6">
        <v>0</v>
      </c>
      <c r="E122">
        <f>SUMIFS(tab_SCHULEN[SuS_21-22],tab_SCHULEN[TKZ],tab_ANLAGE[[#This Row],[TKZ]])</f>
        <v>491</v>
      </c>
      <c r="F122">
        <f>SUMIFS(tab_SCHULEN[Klassen_21-22],tab_SCHULEN[TKZ],tab_ANLAGE[[#This Row],[TKZ]])</f>
        <v>23</v>
      </c>
      <c r="G122" s="431">
        <f>IFERROR(ROUND(0.25*tab_ANLAGE[[#This Row],[Budget dBIR]]/tab_ANLAGE[[#This Row],['# SuS]],2),0)</f>
        <v>97.04</v>
      </c>
    </row>
    <row r="123" spans="1:7" x14ac:dyDescent="0.3">
      <c r="A123" t="s">
        <v>22395</v>
      </c>
      <c r="B123" t="s">
        <v>22394</v>
      </c>
      <c r="C123" s="6">
        <v>136644</v>
      </c>
      <c r="D123" s="6">
        <v>0</v>
      </c>
      <c r="E123">
        <f>SUMIFS(tab_SCHULEN[SuS_21-22],tab_SCHULEN[TKZ],tab_ANLAGE[[#This Row],[TKZ]])</f>
        <v>372</v>
      </c>
      <c r="F123">
        <f>SUMIFS(tab_SCHULEN[Klassen_21-22],tab_SCHULEN[TKZ],tab_ANLAGE[[#This Row],[TKZ]])</f>
        <v>18</v>
      </c>
      <c r="G123" s="431">
        <f>IFERROR(ROUND(0.25*tab_ANLAGE[[#This Row],[Budget dBIR]]/tab_ANLAGE[[#This Row],['# SuS]],2),0)</f>
        <v>91.83</v>
      </c>
    </row>
    <row r="124" spans="1:7" x14ac:dyDescent="0.3">
      <c r="A124" t="s">
        <v>22605</v>
      </c>
      <c r="B124" t="s">
        <v>22604</v>
      </c>
      <c r="C124" s="6">
        <v>41386</v>
      </c>
      <c r="D124" s="6">
        <v>0</v>
      </c>
      <c r="E124">
        <f>SUMIFS(tab_SCHULEN[SuS_21-22],tab_SCHULEN[TKZ],tab_ANLAGE[[#This Row],[TKZ]])</f>
        <v>95</v>
      </c>
      <c r="F124">
        <f>SUMIFS(tab_SCHULEN[Klassen_21-22],tab_SCHULEN[TKZ],tab_ANLAGE[[#This Row],[TKZ]])</f>
        <v>5</v>
      </c>
      <c r="G124" s="431">
        <f>IFERROR(ROUND(0.25*tab_ANLAGE[[#This Row],[Budget dBIR]]/tab_ANLAGE[[#This Row],['# SuS]],2),0)</f>
        <v>108.91</v>
      </c>
    </row>
    <row r="125" spans="1:7" x14ac:dyDescent="0.3">
      <c r="A125" t="s">
        <v>22173</v>
      </c>
      <c r="B125" t="s">
        <v>22172</v>
      </c>
      <c r="C125" s="6">
        <v>44539</v>
      </c>
      <c r="D125" s="6">
        <v>0</v>
      </c>
      <c r="E125">
        <f>SUMIFS(tab_SCHULEN[SuS_21-22],tab_SCHULEN[TKZ],tab_ANLAGE[[#This Row],[TKZ]])</f>
        <v>127</v>
      </c>
      <c r="F125">
        <f>SUMIFS(tab_SCHULEN[Klassen_21-22],tab_SCHULEN[TKZ],tab_ANLAGE[[#This Row],[TKZ]])</f>
        <v>6</v>
      </c>
      <c r="G125" s="431">
        <f>IFERROR(ROUND(0.25*tab_ANLAGE[[#This Row],[Budget dBIR]]/tab_ANLAGE[[#This Row],['# SuS]],2),0)</f>
        <v>87.68</v>
      </c>
    </row>
    <row r="126" spans="1:7" x14ac:dyDescent="0.3">
      <c r="A126" t="s">
        <v>21325</v>
      </c>
      <c r="B126" t="s">
        <v>21324</v>
      </c>
      <c r="C126" s="6">
        <v>58984</v>
      </c>
      <c r="D126" s="6">
        <v>0</v>
      </c>
      <c r="E126">
        <f>SUMIFS(tab_SCHULEN[SuS_21-22],tab_SCHULEN[TKZ],tab_ANLAGE[[#This Row],[TKZ]])</f>
        <v>152</v>
      </c>
      <c r="F126">
        <f>SUMIFS(tab_SCHULEN[Klassen_21-22],tab_SCHULEN[TKZ],tab_ANLAGE[[#This Row],[TKZ]])</f>
        <v>8</v>
      </c>
      <c r="G126" s="431">
        <f>IFERROR(ROUND(0.25*tab_ANLAGE[[#This Row],[Budget dBIR]]/tab_ANLAGE[[#This Row],['# SuS]],2),0)</f>
        <v>97.01</v>
      </c>
    </row>
    <row r="127" spans="1:7" x14ac:dyDescent="0.3">
      <c r="A127" t="s">
        <v>22066</v>
      </c>
      <c r="B127" t="s">
        <v>22065</v>
      </c>
      <c r="C127" s="6">
        <v>61392</v>
      </c>
      <c r="D127" s="6">
        <v>0</v>
      </c>
      <c r="E127">
        <f>SUMIFS(tab_SCHULEN[SuS_21-22],tab_SCHULEN[TKZ],tab_ANLAGE[[#This Row],[TKZ]])</f>
        <v>161</v>
      </c>
      <c r="F127">
        <f>SUMIFS(tab_SCHULEN[Klassen_21-22],tab_SCHULEN[TKZ],tab_ANLAGE[[#This Row],[TKZ]])</f>
        <v>8</v>
      </c>
      <c r="G127" s="431">
        <f>IFERROR(ROUND(0.25*tab_ANLAGE[[#This Row],[Budget dBIR]]/tab_ANLAGE[[#This Row],['# SuS]],2),0)</f>
        <v>95.33</v>
      </c>
    </row>
    <row r="128" spans="1:7" x14ac:dyDescent="0.3">
      <c r="A128" t="s">
        <v>22608</v>
      </c>
      <c r="B128" t="s">
        <v>22607</v>
      </c>
      <c r="C128" s="6">
        <v>40613</v>
      </c>
      <c r="D128" s="6">
        <v>0</v>
      </c>
      <c r="E128">
        <f>SUMIFS(tab_SCHULEN[SuS_21-22],tab_SCHULEN[TKZ],tab_ANLAGE[[#This Row],[TKZ]])</f>
        <v>114</v>
      </c>
      <c r="F128">
        <f>SUMIFS(tab_SCHULEN[Klassen_21-22],tab_SCHULEN[TKZ],tab_ANLAGE[[#This Row],[TKZ]])</f>
        <v>7</v>
      </c>
      <c r="G128" s="431">
        <f>IFERROR(ROUND(0.25*tab_ANLAGE[[#This Row],[Budget dBIR]]/tab_ANLAGE[[#This Row],['# SuS]],2),0)</f>
        <v>89.06</v>
      </c>
    </row>
    <row r="129" spans="1:7" x14ac:dyDescent="0.3">
      <c r="A129" t="s">
        <v>22069</v>
      </c>
      <c r="B129" t="s">
        <v>22068</v>
      </c>
      <c r="C129" s="6">
        <v>34508</v>
      </c>
      <c r="D129" s="6">
        <v>0</v>
      </c>
      <c r="E129">
        <f>SUMIFS(tab_SCHULEN[SuS_21-22],tab_SCHULEN[TKZ],tab_ANLAGE[[#This Row],[TKZ]])</f>
        <v>100</v>
      </c>
      <c r="F129">
        <f>SUMIFS(tab_SCHULEN[Klassen_21-22],tab_SCHULEN[TKZ],tab_ANLAGE[[#This Row],[TKZ]])</f>
        <v>6</v>
      </c>
      <c r="G129" s="431">
        <f>IFERROR(ROUND(0.25*tab_ANLAGE[[#This Row],[Budget dBIR]]/tab_ANLAGE[[#This Row],['# SuS]],2),0)</f>
        <v>86.27</v>
      </c>
    </row>
    <row r="130" spans="1:7" x14ac:dyDescent="0.3">
      <c r="A130" t="s">
        <v>22700</v>
      </c>
      <c r="B130" t="s">
        <v>22699</v>
      </c>
      <c r="C130" s="6">
        <v>57245</v>
      </c>
      <c r="D130" s="6">
        <v>0</v>
      </c>
      <c r="E130">
        <f>SUMIFS(tab_SCHULEN[SuS_21-22],tab_SCHULEN[TKZ],tab_ANLAGE[[#This Row],[TKZ]])</f>
        <v>163</v>
      </c>
      <c r="F130">
        <f>SUMIFS(tab_SCHULEN[Klassen_21-22],tab_SCHULEN[TKZ],tab_ANLAGE[[#This Row],[TKZ]])</f>
        <v>8</v>
      </c>
      <c r="G130" s="431">
        <f>IFERROR(ROUND(0.25*tab_ANLAGE[[#This Row],[Budget dBIR]]/tab_ANLAGE[[#This Row],['# SuS]],2),0)</f>
        <v>87.8</v>
      </c>
    </row>
    <row r="131" spans="1:7" x14ac:dyDescent="0.3">
      <c r="A131" t="s">
        <v>21970</v>
      </c>
      <c r="B131" t="s">
        <v>21969</v>
      </c>
      <c r="C131" s="6">
        <v>349494</v>
      </c>
      <c r="D131" s="6">
        <v>0</v>
      </c>
      <c r="E131">
        <f>SUMIFS(tab_SCHULEN[SuS_21-22],tab_SCHULEN[TKZ],tab_ANLAGE[[#This Row],[TKZ]])</f>
        <v>893</v>
      </c>
      <c r="F131">
        <f>SUMIFS(tab_SCHULEN[Klassen_21-22],tab_SCHULEN[TKZ],tab_ANLAGE[[#This Row],[TKZ]])</f>
        <v>40</v>
      </c>
      <c r="G131" s="431">
        <f>IFERROR(ROUND(0.25*tab_ANLAGE[[#This Row],[Budget dBIR]]/tab_ANLAGE[[#This Row],['# SuS]],2),0)</f>
        <v>97.84</v>
      </c>
    </row>
    <row r="132" spans="1:7" x14ac:dyDescent="0.3">
      <c r="A132" t="s">
        <v>20678</v>
      </c>
      <c r="B132" t="s">
        <v>20677</v>
      </c>
      <c r="C132" s="6">
        <v>1122719</v>
      </c>
      <c r="D132" s="6">
        <v>0</v>
      </c>
      <c r="E132">
        <f>SUMIFS(tab_SCHULEN[SuS_21-22],tab_SCHULEN[TKZ],tab_ANLAGE[[#This Row],[TKZ]])</f>
        <v>3038</v>
      </c>
      <c r="F132">
        <f>SUMIFS(tab_SCHULEN[Klassen_21-22],tab_SCHULEN[TKZ],tab_ANLAGE[[#This Row],[TKZ]])</f>
        <v>138</v>
      </c>
      <c r="G132" s="431">
        <f>IFERROR(ROUND(0.25*tab_ANLAGE[[#This Row],[Budget dBIR]]/tab_ANLAGE[[#This Row],['# SuS]],2),0)</f>
        <v>92.39</v>
      </c>
    </row>
    <row r="133" spans="1:7" x14ac:dyDescent="0.3">
      <c r="A133" t="s">
        <v>20676</v>
      </c>
      <c r="B133" t="s">
        <v>20675</v>
      </c>
      <c r="C133" s="6">
        <v>3671919</v>
      </c>
      <c r="D133" s="6">
        <v>419545</v>
      </c>
      <c r="E133">
        <f>SUMIFS(tab_SCHULEN[SuS_21-22],tab_SCHULEN[TKZ],tab_ANLAGE[[#This Row],[TKZ]])</f>
        <v>9749</v>
      </c>
      <c r="F133">
        <f>SUMIFS(tab_SCHULEN[Klassen_21-22],tab_SCHULEN[TKZ],tab_ANLAGE[[#This Row],[TKZ]])</f>
        <v>393</v>
      </c>
      <c r="G133" s="431">
        <f>IFERROR(ROUND(0.25*tab_ANLAGE[[#This Row],[Budget dBIR]]/tab_ANLAGE[[#This Row],['# SuS]],2),0)</f>
        <v>94.16</v>
      </c>
    </row>
    <row r="134" spans="1:7" x14ac:dyDescent="0.3">
      <c r="A134" t="s">
        <v>22636</v>
      </c>
      <c r="B134" t="s">
        <v>22635</v>
      </c>
      <c r="C134" s="6">
        <v>56471</v>
      </c>
      <c r="D134" s="6">
        <v>0</v>
      </c>
      <c r="E134">
        <f>SUMIFS(tab_SCHULEN[SuS_21-22],tab_SCHULEN[TKZ],tab_ANLAGE[[#This Row],[TKZ]])</f>
        <v>159</v>
      </c>
      <c r="F134">
        <f>SUMIFS(tab_SCHULEN[Klassen_21-22],tab_SCHULEN[TKZ],tab_ANLAGE[[#This Row],[TKZ]])</f>
        <v>8</v>
      </c>
      <c r="G134" s="431">
        <f>IFERROR(ROUND(0.25*tab_ANLAGE[[#This Row],[Budget dBIR]]/tab_ANLAGE[[#This Row],['# SuS]],2),0)</f>
        <v>88.79</v>
      </c>
    </row>
    <row r="135" spans="1:7" x14ac:dyDescent="0.3">
      <c r="A135" t="s">
        <v>21924</v>
      </c>
      <c r="B135" t="s">
        <v>21923</v>
      </c>
      <c r="C135" s="6">
        <v>73429</v>
      </c>
      <c r="D135" s="6">
        <v>0</v>
      </c>
      <c r="E135">
        <f>SUMIFS(tab_SCHULEN[SuS_21-22],tab_SCHULEN[TKZ],tab_ANLAGE[[#This Row],[TKZ]])</f>
        <v>216</v>
      </c>
      <c r="F135">
        <f>SUMIFS(tab_SCHULEN[Klassen_21-22],tab_SCHULEN[TKZ],tab_ANLAGE[[#This Row],[TKZ]])</f>
        <v>10</v>
      </c>
      <c r="G135" s="431">
        <f>IFERROR(ROUND(0.25*tab_ANLAGE[[#This Row],[Budget dBIR]]/tab_ANLAGE[[#This Row],['# SuS]],2),0)</f>
        <v>84.99</v>
      </c>
    </row>
    <row r="136" spans="1:7" x14ac:dyDescent="0.3">
      <c r="A136" t="s">
        <v>21972</v>
      </c>
      <c r="B136" t="s">
        <v>21971</v>
      </c>
      <c r="C136" s="6">
        <v>161946</v>
      </c>
      <c r="D136" s="6">
        <v>0</v>
      </c>
      <c r="E136">
        <f>SUMIFS(tab_SCHULEN[SuS_21-22],tab_SCHULEN[TKZ],tab_ANLAGE[[#This Row],[TKZ]])</f>
        <v>416</v>
      </c>
      <c r="F136">
        <f>SUMIFS(tab_SCHULEN[Klassen_21-22],tab_SCHULEN[TKZ],tab_ANLAGE[[#This Row],[TKZ]])</f>
        <v>23</v>
      </c>
      <c r="G136" s="431">
        <f>IFERROR(ROUND(0.25*tab_ANLAGE[[#This Row],[Budget dBIR]]/tab_ANLAGE[[#This Row],['# SuS]],2),0)</f>
        <v>97.32</v>
      </c>
    </row>
    <row r="137" spans="1:7" x14ac:dyDescent="0.3">
      <c r="A137" t="s">
        <v>22285</v>
      </c>
      <c r="B137" t="s">
        <v>22284</v>
      </c>
      <c r="C137" s="6">
        <v>771502</v>
      </c>
      <c r="D137" s="6">
        <v>0</v>
      </c>
      <c r="E137">
        <f>SUMIFS(tab_SCHULEN[SuS_21-22],tab_SCHULEN[TKZ],tab_ANLAGE[[#This Row],[TKZ]])</f>
        <v>1970</v>
      </c>
      <c r="F137">
        <f>SUMIFS(tab_SCHULEN[Klassen_21-22],tab_SCHULEN[TKZ],tab_ANLAGE[[#This Row],[TKZ]])</f>
        <v>95</v>
      </c>
      <c r="G137" s="431">
        <f>IFERROR(ROUND(0.25*tab_ANLAGE[[#This Row],[Budget dBIR]]/tab_ANLAGE[[#This Row],['# SuS]],2),0)</f>
        <v>97.91</v>
      </c>
    </row>
    <row r="138" spans="1:7" x14ac:dyDescent="0.3">
      <c r="A138" t="s">
        <v>20266</v>
      </c>
      <c r="B138" t="s">
        <v>20265</v>
      </c>
      <c r="C138" s="6">
        <v>5618570</v>
      </c>
      <c r="D138" s="6">
        <v>431199</v>
      </c>
      <c r="E138">
        <f>SUMIFS(tab_SCHULEN[SuS_21-22],tab_SCHULEN[TKZ],tab_ANLAGE[[#This Row],[TKZ]])</f>
        <v>15142</v>
      </c>
      <c r="F138">
        <f>SUMIFS(tab_SCHULEN[Klassen_21-22],tab_SCHULEN[TKZ],tab_ANLAGE[[#This Row],[TKZ]])</f>
        <v>549</v>
      </c>
      <c r="G138" s="431">
        <f>IFERROR(ROUND(0.25*tab_ANLAGE[[#This Row],[Budget dBIR]]/tab_ANLAGE[[#This Row],['# SuS]],2),0)</f>
        <v>92.76</v>
      </c>
    </row>
    <row r="139" spans="1:7" x14ac:dyDescent="0.3">
      <c r="A139" t="s">
        <v>21823</v>
      </c>
      <c r="B139" t="s">
        <v>21822</v>
      </c>
      <c r="C139" s="6">
        <v>41730</v>
      </c>
      <c r="D139" s="6">
        <v>0</v>
      </c>
      <c r="E139">
        <f>SUMIFS(tab_SCHULEN[SuS_21-22],tab_SCHULEN[TKZ],tab_ANLAGE[[#This Row],[TKZ]])</f>
        <v>125</v>
      </c>
      <c r="F139">
        <f>SUMIFS(tab_SCHULEN[Klassen_21-22],tab_SCHULEN[TKZ],tab_ANLAGE[[#This Row],[TKZ]])</f>
        <v>6</v>
      </c>
      <c r="G139" s="431">
        <f>IFERROR(ROUND(0.25*tab_ANLAGE[[#This Row],[Budget dBIR]]/tab_ANLAGE[[#This Row],['# SuS]],2),0)</f>
        <v>83.46</v>
      </c>
    </row>
    <row r="140" spans="1:7" x14ac:dyDescent="0.3">
      <c r="A140" t="s">
        <v>22117</v>
      </c>
      <c r="B140" t="s">
        <v>22116</v>
      </c>
      <c r="C140" s="6">
        <v>168527</v>
      </c>
      <c r="D140" s="6">
        <v>0</v>
      </c>
      <c r="E140">
        <f>SUMIFS(tab_SCHULEN[SuS_21-22],tab_SCHULEN[TKZ],tab_ANLAGE[[#This Row],[TKZ]])</f>
        <v>437</v>
      </c>
      <c r="F140">
        <f>SUMIFS(tab_SCHULEN[Klassen_21-22],tab_SCHULEN[TKZ],tab_ANLAGE[[#This Row],[TKZ]])</f>
        <v>19</v>
      </c>
      <c r="G140" s="431">
        <f>IFERROR(ROUND(0.25*tab_ANLAGE[[#This Row],[Budget dBIR]]/tab_ANLAGE[[#This Row],['# SuS]],2),0)</f>
        <v>96.41</v>
      </c>
    </row>
    <row r="141" spans="1:7" x14ac:dyDescent="0.3">
      <c r="A141" t="s">
        <v>22119</v>
      </c>
      <c r="B141" t="s">
        <v>22118</v>
      </c>
      <c r="C141" s="6">
        <v>162909</v>
      </c>
      <c r="D141" s="6">
        <v>0</v>
      </c>
      <c r="E141">
        <f>SUMIFS(tab_SCHULEN[SuS_21-22],tab_SCHULEN[TKZ],tab_ANLAGE[[#This Row],[TKZ]])</f>
        <v>358</v>
      </c>
      <c r="F141">
        <f>SUMIFS(tab_SCHULEN[Klassen_21-22],tab_SCHULEN[TKZ],tab_ANLAGE[[#This Row],[TKZ]])</f>
        <v>19</v>
      </c>
      <c r="G141" s="431">
        <f>IFERROR(ROUND(0.25*tab_ANLAGE[[#This Row],[Budget dBIR]]/tab_ANLAGE[[#This Row],['# SuS]],2),0)</f>
        <v>113.76</v>
      </c>
    </row>
    <row r="142" spans="1:7" x14ac:dyDescent="0.3">
      <c r="A142" t="s">
        <v>21276</v>
      </c>
      <c r="B142" t="s">
        <v>21275</v>
      </c>
      <c r="C142" s="6">
        <v>123988</v>
      </c>
      <c r="D142" s="6">
        <v>0</v>
      </c>
      <c r="E142">
        <f>SUMIFS(tab_SCHULEN[SuS_21-22],tab_SCHULEN[TKZ],tab_ANLAGE[[#This Row],[TKZ]])</f>
        <v>337</v>
      </c>
      <c r="F142">
        <f>SUMIFS(tab_SCHULEN[Klassen_21-22],tab_SCHULEN[TKZ],tab_ANLAGE[[#This Row],[TKZ]])</f>
        <v>16</v>
      </c>
      <c r="G142" s="431">
        <f>IFERROR(ROUND(0.25*tab_ANLAGE[[#This Row],[Budget dBIR]]/tab_ANLAGE[[#This Row],['# SuS]],2),0)</f>
        <v>91.98</v>
      </c>
    </row>
    <row r="143" spans="1:7" x14ac:dyDescent="0.3">
      <c r="A143" t="s">
        <v>22235</v>
      </c>
      <c r="B143" t="s">
        <v>22234</v>
      </c>
      <c r="C143" s="6">
        <v>24754</v>
      </c>
      <c r="D143" s="6">
        <v>0</v>
      </c>
      <c r="E143">
        <f>SUMIFS(tab_SCHULEN[SuS_21-22],tab_SCHULEN[TKZ],tab_ANLAGE[[#This Row],[TKZ]])</f>
        <v>72</v>
      </c>
      <c r="F143">
        <f>SUMIFS(tab_SCHULEN[Klassen_21-22],tab_SCHULEN[TKZ],tab_ANLAGE[[#This Row],[TKZ]])</f>
        <v>4</v>
      </c>
      <c r="G143" s="431">
        <f>IFERROR(ROUND(0.25*tab_ANLAGE[[#This Row],[Budget dBIR]]/tab_ANLAGE[[#This Row],['# SuS]],2),0)</f>
        <v>85.95</v>
      </c>
    </row>
    <row r="144" spans="1:7" x14ac:dyDescent="0.3">
      <c r="A144" t="s">
        <v>21783</v>
      </c>
      <c r="B144" t="s">
        <v>21782</v>
      </c>
      <c r="C144" s="6">
        <v>126676</v>
      </c>
      <c r="D144" s="6">
        <v>0</v>
      </c>
      <c r="E144">
        <f>SUMIFS(tab_SCHULEN[SuS_21-22],tab_SCHULEN[TKZ],tab_ANLAGE[[#This Row],[TKZ]])</f>
        <v>274</v>
      </c>
      <c r="F144">
        <f>SUMIFS(tab_SCHULEN[Klassen_21-22],tab_SCHULEN[TKZ],tab_ANLAGE[[#This Row],[TKZ]])</f>
        <v>14</v>
      </c>
      <c r="G144" s="431">
        <f>IFERROR(ROUND(0.25*tab_ANLAGE[[#This Row],[Budget dBIR]]/tab_ANLAGE[[#This Row],['# SuS]],2),0)</f>
        <v>115.58</v>
      </c>
    </row>
    <row r="145" spans="1:7" x14ac:dyDescent="0.3">
      <c r="A145" t="s">
        <v>21914</v>
      </c>
      <c r="B145" t="s">
        <v>21913</v>
      </c>
      <c r="C145" s="6">
        <v>109904</v>
      </c>
      <c r="D145" s="6">
        <v>0</v>
      </c>
      <c r="E145">
        <f>SUMIFS(tab_SCHULEN[SuS_21-22],tab_SCHULEN[TKZ],tab_ANLAGE[[#This Row],[TKZ]])</f>
        <v>264</v>
      </c>
      <c r="F145">
        <f>SUMIFS(tab_SCHULEN[Klassen_21-22],tab_SCHULEN[TKZ],tab_ANLAGE[[#This Row],[TKZ]])</f>
        <v>14</v>
      </c>
      <c r="G145" s="431">
        <f>IFERROR(ROUND(0.25*tab_ANLAGE[[#This Row],[Budget dBIR]]/tab_ANLAGE[[#This Row],['# SuS]],2),0)</f>
        <v>104.08</v>
      </c>
    </row>
    <row r="146" spans="1:7" x14ac:dyDescent="0.3">
      <c r="A146" t="s">
        <v>21896</v>
      </c>
      <c r="B146" t="s">
        <v>21895</v>
      </c>
      <c r="C146" s="6">
        <v>353642</v>
      </c>
      <c r="D146" s="6">
        <v>0</v>
      </c>
      <c r="E146">
        <f>SUMIFS(tab_SCHULEN[SuS_21-22],tab_SCHULEN[TKZ],tab_ANLAGE[[#This Row],[TKZ]])</f>
        <v>787</v>
      </c>
      <c r="F146">
        <f>SUMIFS(tab_SCHULEN[Klassen_21-22],tab_SCHULEN[TKZ],tab_ANLAGE[[#This Row],[TKZ]])</f>
        <v>42</v>
      </c>
      <c r="G146" s="431">
        <f>IFERROR(ROUND(0.25*tab_ANLAGE[[#This Row],[Budget dBIR]]/tab_ANLAGE[[#This Row],['# SuS]],2),0)</f>
        <v>112.34</v>
      </c>
    </row>
    <row r="147" spans="1:7" x14ac:dyDescent="0.3">
      <c r="A147" t="s">
        <v>21351</v>
      </c>
      <c r="B147" t="s">
        <v>21350</v>
      </c>
      <c r="C147" s="6">
        <v>515181</v>
      </c>
      <c r="D147" s="6">
        <v>0</v>
      </c>
      <c r="E147">
        <f>SUMIFS(tab_SCHULEN[SuS_21-22],tab_SCHULEN[TKZ],tab_ANLAGE[[#This Row],[TKZ]])</f>
        <v>1159</v>
      </c>
      <c r="F147">
        <f>SUMIFS(tab_SCHULEN[Klassen_21-22],tab_SCHULEN[TKZ],tab_ANLAGE[[#This Row],[TKZ]])</f>
        <v>55</v>
      </c>
      <c r="G147" s="431">
        <f>IFERROR(ROUND(0.25*tab_ANLAGE[[#This Row],[Budget dBIR]]/tab_ANLAGE[[#This Row],['# SuS]],2),0)</f>
        <v>111.13</v>
      </c>
    </row>
    <row r="148" spans="1:7" x14ac:dyDescent="0.3">
      <c r="A148" t="s">
        <v>20694</v>
      </c>
      <c r="B148" t="s">
        <v>20693</v>
      </c>
      <c r="C148" s="6">
        <v>1820227</v>
      </c>
      <c r="D148" s="6">
        <v>277754</v>
      </c>
      <c r="E148">
        <f>SUMIFS(tab_SCHULEN[SuS_21-22],tab_SCHULEN[TKZ],tab_ANLAGE[[#This Row],[TKZ]])</f>
        <v>4023</v>
      </c>
      <c r="F148">
        <f>SUMIFS(tab_SCHULEN[Klassen_21-22],tab_SCHULEN[TKZ],tab_ANLAGE[[#This Row],[TKZ]])</f>
        <v>173</v>
      </c>
      <c r="G148" s="431">
        <f>IFERROR(ROUND(0.25*tab_ANLAGE[[#This Row],[Budget dBIR]]/tab_ANLAGE[[#This Row],['# SuS]],2),0)</f>
        <v>113.11</v>
      </c>
    </row>
    <row r="149" spans="1:7" x14ac:dyDescent="0.3">
      <c r="A149" t="s">
        <v>22233</v>
      </c>
      <c r="B149" t="s">
        <v>22232</v>
      </c>
      <c r="C149" s="6">
        <v>179929</v>
      </c>
      <c r="D149" s="6">
        <v>0</v>
      </c>
      <c r="E149">
        <f>SUMIFS(tab_SCHULEN[SuS_21-22],tab_SCHULEN[TKZ],tab_ANLAGE[[#This Row],[TKZ]])</f>
        <v>385</v>
      </c>
      <c r="F149">
        <f>SUMIFS(tab_SCHULEN[Klassen_21-22],tab_SCHULEN[TKZ],tab_ANLAGE[[#This Row],[TKZ]])</f>
        <v>19</v>
      </c>
      <c r="G149" s="431">
        <f>IFERROR(ROUND(0.25*tab_ANLAGE[[#This Row],[Budget dBIR]]/tab_ANLAGE[[#This Row],['# SuS]],2),0)</f>
        <v>116.84</v>
      </c>
    </row>
    <row r="150" spans="1:7" x14ac:dyDescent="0.3">
      <c r="A150" t="s">
        <v>20698</v>
      </c>
      <c r="B150" t="s">
        <v>20697</v>
      </c>
      <c r="C150" s="6">
        <v>853099</v>
      </c>
      <c r="D150" s="6">
        <v>0</v>
      </c>
      <c r="E150">
        <f>SUMIFS(tab_SCHULEN[SuS_21-22],tab_SCHULEN[TKZ],tab_ANLAGE[[#This Row],[TKZ]])</f>
        <v>2125</v>
      </c>
      <c r="F150">
        <f>SUMIFS(tab_SCHULEN[Klassen_21-22],tab_SCHULEN[TKZ],tab_ANLAGE[[#This Row],[TKZ]])</f>
        <v>79</v>
      </c>
      <c r="G150" s="431">
        <f>IFERROR(ROUND(0.25*tab_ANLAGE[[#This Row],[Budget dBIR]]/tab_ANLAGE[[#This Row],['# SuS]],2),0)</f>
        <v>100.36</v>
      </c>
    </row>
    <row r="151" spans="1:7" x14ac:dyDescent="0.3">
      <c r="A151" t="s">
        <v>21389</v>
      </c>
      <c r="B151" t="s">
        <v>21388</v>
      </c>
      <c r="C151" s="6">
        <v>68213</v>
      </c>
      <c r="D151" s="6">
        <v>0</v>
      </c>
      <c r="E151">
        <f>SUMIFS(tab_SCHULEN[SuS_21-22],tab_SCHULEN[TKZ],tab_ANLAGE[[#This Row],[TKZ]])</f>
        <v>142</v>
      </c>
      <c r="F151">
        <f>SUMIFS(tab_SCHULEN[Klassen_21-22],tab_SCHULEN[TKZ],tab_ANLAGE[[#This Row],[TKZ]])</f>
        <v>7</v>
      </c>
      <c r="G151" s="431">
        <f>IFERROR(ROUND(0.25*tab_ANLAGE[[#This Row],[Budget dBIR]]/tab_ANLAGE[[#This Row],['# SuS]],2),0)</f>
        <v>120.09</v>
      </c>
    </row>
    <row r="152" spans="1:7" x14ac:dyDescent="0.3">
      <c r="A152" t="s">
        <v>22548</v>
      </c>
      <c r="B152" t="s">
        <v>22547</v>
      </c>
      <c r="C152" s="6">
        <v>131122</v>
      </c>
      <c r="D152" s="6">
        <v>0</v>
      </c>
      <c r="E152">
        <f>SUMIFS(tab_SCHULEN[SuS_21-22],tab_SCHULEN[TKZ],tab_ANLAGE[[#This Row],[TKZ]])</f>
        <v>417</v>
      </c>
      <c r="F152">
        <f>SUMIFS(tab_SCHULEN[Klassen_21-22],tab_SCHULEN[TKZ],tab_ANLAGE[[#This Row],[TKZ]])</f>
        <v>17</v>
      </c>
      <c r="G152" s="431">
        <f>IFERROR(ROUND(0.25*tab_ANLAGE[[#This Row],[Budget dBIR]]/tab_ANLAGE[[#This Row],['# SuS]],2),0)</f>
        <v>78.61</v>
      </c>
    </row>
    <row r="153" spans="1:7" x14ac:dyDescent="0.3">
      <c r="A153" t="s">
        <v>22363</v>
      </c>
      <c r="B153" t="s">
        <v>22362</v>
      </c>
      <c r="C153" s="6">
        <v>72330</v>
      </c>
      <c r="D153" s="6">
        <v>0</v>
      </c>
      <c r="E153">
        <f>SUMIFS(tab_SCHULEN[SuS_21-22],tab_SCHULEN[TKZ],tab_ANLAGE[[#This Row],[TKZ]])</f>
        <v>203</v>
      </c>
      <c r="F153">
        <f>SUMIFS(tab_SCHULEN[Klassen_21-22],tab_SCHULEN[TKZ],tab_ANLAGE[[#This Row],[TKZ]])</f>
        <v>9</v>
      </c>
      <c r="G153" s="431">
        <f>IFERROR(ROUND(0.25*tab_ANLAGE[[#This Row],[Budget dBIR]]/tab_ANLAGE[[#This Row],['# SuS]],2),0)</f>
        <v>89.08</v>
      </c>
    </row>
    <row r="154" spans="1:7" x14ac:dyDescent="0.3">
      <c r="A154" t="s">
        <v>22009</v>
      </c>
      <c r="B154" t="s">
        <v>22008</v>
      </c>
      <c r="C154" s="6">
        <v>526046</v>
      </c>
      <c r="D154" s="6">
        <v>0</v>
      </c>
      <c r="E154">
        <f>SUMIFS(tab_SCHULEN[SuS_21-22],tab_SCHULEN[TKZ],tab_ANLAGE[[#This Row],[TKZ]])</f>
        <v>1326</v>
      </c>
      <c r="F154">
        <f>SUMIFS(tab_SCHULEN[Klassen_21-22],tab_SCHULEN[TKZ],tab_ANLAGE[[#This Row],[TKZ]])</f>
        <v>59</v>
      </c>
      <c r="G154" s="431">
        <f>IFERROR(ROUND(0.25*tab_ANLAGE[[#This Row],[Budget dBIR]]/tab_ANLAGE[[#This Row],['# SuS]],2),0)</f>
        <v>99.18</v>
      </c>
    </row>
    <row r="155" spans="1:7" x14ac:dyDescent="0.3">
      <c r="A155" t="s">
        <v>22287</v>
      </c>
      <c r="B155" t="s">
        <v>22286</v>
      </c>
      <c r="C155" s="6">
        <v>759216</v>
      </c>
      <c r="D155" s="6">
        <v>0</v>
      </c>
      <c r="E155">
        <f>SUMIFS(tab_SCHULEN[SuS_21-22],tab_SCHULEN[TKZ],tab_ANLAGE[[#This Row],[TKZ]])</f>
        <v>1924</v>
      </c>
      <c r="F155">
        <f>SUMIFS(tab_SCHULEN[Klassen_21-22],tab_SCHULEN[TKZ],tab_ANLAGE[[#This Row],[TKZ]])</f>
        <v>96</v>
      </c>
      <c r="G155" s="431">
        <f>IFERROR(ROUND(0.25*tab_ANLAGE[[#This Row],[Budget dBIR]]/tab_ANLAGE[[#This Row],['# SuS]],2),0)</f>
        <v>98.65</v>
      </c>
    </row>
    <row r="156" spans="1:7" x14ac:dyDescent="0.3">
      <c r="A156" t="s">
        <v>22550</v>
      </c>
      <c r="B156" t="s">
        <v>22549</v>
      </c>
      <c r="C156" s="6">
        <v>52603</v>
      </c>
      <c r="D156" s="6">
        <v>0</v>
      </c>
      <c r="E156">
        <f>SUMIFS(tab_SCHULEN[SuS_21-22],tab_SCHULEN[TKZ],tab_ANLAGE[[#This Row],[TKZ]])</f>
        <v>160</v>
      </c>
      <c r="F156">
        <f>SUMIFS(tab_SCHULEN[Klassen_21-22],tab_SCHULEN[TKZ],tab_ANLAGE[[#This Row],[TKZ]])</f>
        <v>8</v>
      </c>
      <c r="G156" s="431">
        <f>IFERROR(ROUND(0.25*tab_ANLAGE[[#This Row],[Budget dBIR]]/tab_ANLAGE[[#This Row],['# SuS]],2),0)</f>
        <v>82.19</v>
      </c>
    </row>
    <row r="157" spans="1:7" x14ac:dyDescent="0.3">
      <c r="A157" t="s">
        <v>21795</v>
      </c>
      <c r="B157" t="s">
        <v>21794</v>
      </c>
      <c r="C157" s="6">
        <v>399494</v>
      </c>
      <c r="D157" s="6">
        <v>0</v>
      </c>
      <c r="E157">
        <f>SUMIFS(tab_SCHULEN[SuS_21-22],tab_SCHULEN[TKZ],tab_ANLAGE[[#This Row],[TKZ]])</f>
        <v>979</v>
      </c>
      <c r="F157">
        <f>SUMIFS(tab_SCHULEN[Klassen_21-22],tab_SCHULEN[TKZ],tab_ANLAGE[[#This Row],[TKZ]])</f>
        <v>43</v>
      </c>
      <c r="G157" s="431">
        <f>IFERROR(ROUND(0.25*tab_ANLAGE[[#This Row],[Budget dBIR]]/tab_ANLAGE[[#This Row],['# SuS]],2),0)</f>
        <v>102.02</v>
      </c>
    </row>
    <row r="158" spans="1:7" x14ac:dyDescent="0.3">
      <c r="A158" t="s">
        <v>21299</v>
      </c>
      <c r="B158" t="s">
        <v>21298</v>
      </c>
      <c r="C158" s="6">
        <v>152076</v>
      </c>
      <c r="D158" s="6">
        <v>0</v>
      </c>
      <c r="E158">
        <f>SUMIFS(tab_SCHULEN[SuS_21-22],tab_SCHULEN[TKZ],tab_ANLAGE[[#This Row],[TKZ]])</f>
        <v>343</v>
      </c>
      <c r="F158">
        <f>SUMIFS(tab_SCHULEN[Klassen_21-22],tab_SCHULEN[TKZ],tab_ANLAGE[[#This Row],[TKZ]])</f>
        <v>17</v>
      </c>
      <c r="G158" s="431">
        <f>IFERROR(ROUND(0.25*tab_ANLAGE[[#This Row],[Budget dBIR]]/tab_ANLAGE[[#This Row],['# SuS]],2),0)</f>
        <v>110.84</v>
      </c>
    </row>
    <row r="159" spans="1:7" x14ac:dyDescent="0.3">
      <c r="A159" t="s">
        <v>22398</v>
      </c>
      <c r="B159" t="s">
        <v>22397</v>
      </c>
      <c r="C159" s="6">
        <v>81226</v>
      </c>
      <c r="D159" s="6">
        <v>0</v>
      </c>
      <c r="E159">
        <f>SUMIFS(tab_SCHULEN[SuS_21-22],tab_SCHULEN[TKZ],tab_ANLAGE[[#This Row],[TKZ]])</f>
        <v>180</v>
      </c>
      <c r="F159">
        <f>SUMIFS(tab_SCHULEN[Klassen_21-22],tab_SCHULEN[TKZ],tab_ANLAGE[[#This Row],[TKZ]])</f>
        <v>8</v>
      </c>
      <c r="G159" s="431">
        <f>IFERROR(ROUND(0.25*tab_ANLAGE[[#This Row],[Budget dBIR]]/tab_ANLAGE[[#This Row],['# SuS]],2),0)</f>
        <v>112.81</v>
      </c>
    </row>
    <row r="160" spans="1:7" x14ac:dyDescent="0.3">
      <c r="A160" t="s">
        <v>22705</v>
      </c>
      <c r="B160" t="s">
        <v>22704</v>
      </c>
      <c r="C160" s="6">
        <v>55311</v>
      </c>
      <c r="D160" s="6">
        <v>0</v>
      </c>
      <c r="E160">
        <f>SUMIFS(tab_SCHULEN[SuS_21-22],tab_SCHULEN[TKZ],tab_ANLAGE[[#This Row],[TKZ]])</f>
        <v>155</v>
      </c>
      <c r="F160">
        <f>SUMIFS(tab_SCHULEN[Klassen_21-22],tab_SCHULEN[TKZ],tab_ANLAGE[[#This Row],[TKZ]])</f>
        <v>8</v>
      </c>
      <c r="G160" s="431">
        <f>IFERROR(ROUND(0.25*tab_ANLAGE[[#This Row],[Budget dBIR]]/tab_ANLAGE[[#This Row],['# SuS]],2),0)</f>
        <v>89.21</v>
      </c>
    </row>
    <row r="161" spans="1:7" x14ac:dyDescent="0.3">
      <c r="A161" t="s">
        <v>20702</v>
      </c>
      <c r="B161" t="s">
        <v>20701</v>
      </c>
      <c r="C161" s="6">
        <v>621139</v>
      </c>
      <c r="D161" s="6">
        <v>0</v>
      </c>
      <c r="E161">
        <f>SUMIFS(tab_SCHULEN[SuS_21-22],tab_SCHULEN[TKZ],tab_ANLAGE[[#This Row],[TKZ]])</f>
        <v>1545</v>
      </c>
      <c r="F161">
        <f>SUMIFS(tab_SCHULEN[Klassen_21-22],tab_SCHULEN[TKZ],tab_ANLAGE[[#This Row],[TKZ]])</f>
        <v>57</v>
      </c>
      <c r="G161" s="431">
        <f>IFERROR(ROUND(0.25*tab_ANLAGE[[#This Row],[Budget dBIR]]/tab_ANLAGE[[#This Row],['# SuS]],2),0)</f>
        <v>100.51</v>
      </c>
    </row>
    <row r="162" spans="1:7" x14ac:dyDescent="0.3">
      <c r="A162" t="s">
        <v>22072</v>
      </c>
      <c r="B162" t="s">
        <v>22071</v>
      </c>
      <c r="C162" s="6">
        <v>249581</v>
      </c>
      <c r="D162" s="6">
        <v>0</v>
      </c>
      <c r="E162">
        <f>SUMIFS(tab_SCHULEN[SuS_21-22],tab_SCHULEN[TKZ],tab_ANLAGE[[#This Row],[TKZ]])</f>
        <v>635</v>
      </c>
      <c r="F162">
        <f>SUMIFS(tab_SCHULEN[Klassen_21-22],tab_SCHULEN[TKZ],tab_ANLAGE[[#This Row],[TKZ]])</f>
        <v>29</v>
      </c>
      <c r="G162" s="431">
        <f>IFERROR(ROUND(0.25*tab_ANLAGE[[#This Row],[Budget dBIR]]/tab_ANLAGE[[#This Row],['# SuS]],2),0)</f>
        <v>98.26</v>
      </c>
    </row>
    <row r="163" spans="1:7" x14ac:dyDescent="0.3">
      <c r="A163" t="s">
        <v>22289</v>
      </c>
      <c r="B163" t="s">
        <v>22288</v>
      </c>
      <c r="C163" s="6">
        <v>96311</v>
      </c>
      <c r="D163" s="6">
        <v>0</v>
      </c>
      <c r="E163">
        <f>SUMIFS(tab_SCHULEN[SuS_21-22],tab_SCHULEN[TKZ],tab_ANLAGE[[#This Row],[TKZ]])</f>
        <v>273</v>
      </c>
      <c r="F163">
        <f>SUMIFS(tab_SCHULEN[Klassen_21-22],tab_SCHULEN[TKZ],tab_ANLAGE[[#This Row],[TKZ]])</f>
        <v>12</v>
      </c>
      <c r="G163" s="431">
        <f>IFERROR(ROUND(0.25*tab_ANLAGE[[#This Row],[Budget dBIR]]/tab_ANLAGE[[#This Row],['# SuS]],2),0)</f>
        <v>88.2</v>
      </c>
    </row>
    <row r="164" spans="1:7" x14ac:dyDescent="0.3">
      <c r="A164" t="s">
        <v>22322</v>
      </c>
      <c r="B164" t="s">
        <v>22321</v>
      </c>
      <c r="C164" s="6">
        <v>39994</v>
      </c>
      <c r="D164" s="6">
        <v>0</v>
      </c>
      <c r="E164">
        <f>SUMIFS(tab_SCHULEN[SuS_21-22],tab_SCHULEN[TKZ],tab_ANLAGE[[#This Row],[TKZ]])</f>
        <v>95</v>
      </c>
      <c r="F164">
        <f>SUMIFS(tab_SCHULEN[Klassen_21-22],tab_SCHULEN[TKZ],tab_ANLAGE[[#This Row],[TKZ]])</f>
        <v>5</v>
      </c>
      <c r="G164" s="431">
        <f>IFERROR(ROUND(0.25*tab_ANLAGE[[#This Row],[Budget dBIR]]/tab_ANLAGE[[#This Row],['# SuS]],2),0)</f>
        <v>105.25</v>
      </c>
    </row>
    <row r="165" spans="1:7" x14ac:dyDescent="0.3">
      <c r="A165" t="s">
        <v>22483</v>
      </c>
      <c r="B165" t="s">
        <v>22482</v>
      </c>
      <c r="C165" s="6">
        <v>119905</v>
      </c>
      <c r="D165" s="6">
        <v>0</v>
      </c>
      <c r="E165">
        <f>SUMIFS(tab_SCHULEN[SuS_21-22],tab_SCHULEN[TKZ],tab_ANLAGE[[#This Row],[TKZ]])</f>
        <v>278</v>
      </c>
      <c r="F165">
        <f>SUMIFS(tab_SCHULEN[Klassen_21-22],tab_SCHULEN[TKZ],tab_ANLAGE[[#This Row],[TKZ]])</f>
        <v>13</v>
      </c>
      <c r="G165" s="431">
        <f>IFERROR(ROUND(0.25*tab_ANLAGE[[#This Row],[Budget dBIR]]/tab_ANLAGE[[#This Row],['# SuS]],2),0)</f>
        <v>107.83</v>
      </c>
    </row>
    <row r="166" spans="1:7" x14ac:dyDescent="0.3">
      <c r="A166" t="s">
        <v>21450</v>
      </c>
      <c r="B166" t="s">
        <v>21449</v>
      </c>
      <c r="C166" s="6">
        <v>222933</v>
      </c>
      <c r="D166" s="6">
        <v>0</v>
      </c>
      <c r="E166">
        <f>SUMIFS(tab_SCHULEN[SuS_21-22],tab_SCHULEN[TKZ],tab_ANLAGE[[#This Row],[TKZ]])</f>
        <v>546</v>
      </c>
      <c r="F166">
        <f>SUMIFS(tab_SCHULEN[Klassen_21-22],tab_SCHULEN[TKZ],tab_ANLAGE[[#This Row],[TKZ]])</f>
        <v>27</v>
      </c>
      <c r="G166" s="431">
        <f>IFERROR(ROUND(0.25*tab_ANLAGE[[#This Row],[Budget dBIR]]/tab_ANLAGE[[#This Row],['# SuS]],2),0)</f>
        <v>102.08</v>
      </c>
    </row>
    <row r="167" spans="1:7" x14ac:dyDescent="0.3">
      <c r="A167" t="s">
        <v>22611</v>
      </c>
      <c r="B167" t="s">
        <v>22610</v>
      </c>
      <c r="C167" s="6">
        <v>46802</v>
      </c>
      <c r="D167" s="6">
        <v>0</v>
      </c>
      <c r="E167">
        <f>SUMIFS(tab_SCHULEN[SuS_21-22],tab_SCHULEN[TKZ],tab_ANLAGE[[#This Row],[TKZ]])</f>
        <v>118</v>
      </c>
      <c r="F167">
        <f>SUMIFS(tab_SCHULEN[Klassen_21-22],tab_SCHULEN[TKZ],tab_ANLAGE[[#This Row],[TKZ]])</f>
        <v>6</v>
      </c>
      <c r="G167" s="431">
        <f>IFERROR(ROUND(0.25*tab_ANLAGE[[#This Row],[Budget dBIR]]/tab_ANLAGE[[#This Row],['# SuS]],2),0)</f>
        <v>99.16</v>
      </c>
    </row>
    <row r="168" spans="1:7" x14ac:dyDescent="0.3">
      <c r="A168" t="s">
        <v>22292</v>
      </c>
      <c r="B168" t="s">
        <v>22291</v>
      </c>
      <c r="C168" s="6">
        <v>266887</v>
      </c>
      <c r="D168" s="6">
        <v>0</v>
      </c>
      <c r="E168">
        <f>SUMIFS(tab_SCHULEN[SuS_21-22],tab_SCHULEN[TKZ],tab_ANLAGE[[#This Row],[TKZ]])</f>
        <v>678</v>
      </c>
      <c r="F168">
        <f>SUMIFS(tab_SCHULEN[Klassen_21-22],tab_SCHULEN[TKZ],tab_ANLAGE[[#This Row],[TKZ]])</f>
        <v>32</v>
      </c>
      <c r="G168" s="431">
        <f>IFERROR(ROUND(0.25*tab_ANLAGE[[#This Row],[Budget dBIR]]/tab_ANLAGE[[#This Row],['# SuS]],2),0)</f>
        <v>98.41</v>
      </c>
    </row>
    <row r="169" spans="1:7" x14ac:dyDescent="0.3">
      <c r="A169" t="s">
        <v>21432</v>
      </c>
      <c r="B169" t="s">
        <v>21431</v>
      </c>
      <c r="C169" s="6">
        <v>191897</v>
      </c>
      <c r="D169" s="6">
        <v>0</v>
      </c>
      <c r="E169">
        <f>SUMIFS(tab_SCHULEN[SuS_21-22],tab_SCHULEN[TKZ],tab_ANLAGE[[#This Row],[TKZ]])</f>
        <v>483</v>
      </c>
      <c r="F169">
        <f>SUMIFS(tab_SCHULEN[Klassen_21-22],tab_SCHULEN[TKZ],tab_ANLAGE[[#This Row],[TKZ]])</f>
        <v>22</v>
      </c>
      <c r="G169" s="431">
        <f>IFERROR(ROUND(0.25*tab_ANLAGE[[#This Row],[Budget dBIR]]/tab_ANLAGE[[#This Row],['# SuS]],2),0)</f>
        <v>99.33</v>
      </c>
    </row>
    <row r="170" spans="1:7" x14ac:dyDescent="0.3">
      <c r="A170" t="s">
        <v>21311</v>
      </c>
      <c r="B170" t="s">
        <v>21310</v>
      </c>
      <c r="C170" s="6">
        <v>112752</v>
      </c>
      <c r="D170" s="6">
        <v>0</v>
      </c>
      <c r="E170">
        <f>SUMIFS(tab_SCHULEN[SuS_21-22],tab_SCHULEN[TKZ],tab_ANLAGE[[#This Row],[TKZ]])</f>
        <v>311</v>
      </c>
      <c r="F170">
        <f>SUMIFS(tab_SCHULEN[Klassen_21-22],tab_SCHULEN[TKZ],tab_ANLAGE[[#This Row],[TKZ]])</f>
        <v>13</v>
      </c>
      <c r="G170" s="431">
        <f>IFERROR(ROUND(0.25*tab_ANLAGE[[#This Row],[Budget dBIR]]/tab_ANLAGE[[#This Row],['# SuS]],2),0)</f>
        <v>90.64</v>
      </c>
    </row>
    <row r="171" spans="1:7" x14ac:dyDescent="0.3">
      <c r="A171" t="s">
        <v>22325</v>
      </c>
      <c r="B171" t="s">
        <v>22324</v>
      </c>
      <c r="C171" s="6">
        <v>34037</v>
      </c>
      <c r="D171" s="6">
        <v>0</v>
      </c>
      <c r="E171">
        <f>SUMIFS(tab_SCHULEN[SuS_21-22],tab_SCHULEN[TKZ],tab_ANLAGE[[#This Row],[TKZ]])</f>
        <v>100</v>
      </c>
      <c r="F171">
        <f>SUMIFS(tab_SCHULEN[Klassen_21-22],tab_SCHULEN[TKZ],tab_ANLAGE[[#This Row],[TKZ]])</f>
        <v>5</v>
      </c>
      <c r="G171" s="431">
        <f>IFERROR(ROUND(0.25*tab_ANLAGE[[#This Row],[Budget dBIR]]/tab_ANLAGE[[#This Row],['# SuS]],2),0)</f>
        <v>85.09</v>
      </c>
    </row>
    <row r="172" spans="1:7" x14ac:dyDescent="0.3">
      <c r="A172" t="s">
        <v>20827</v>
      </c>
      <c r="B172" t="s">
        <v>20826</v>
      </c>
      <c r="C172" s="6">
        <v>430773</v>
      </c>
      <c r="D172" s="6">
        <v>0</v>
      </c>
      <c r="E172">
        <f>SUMIFS(tab_SCHULEN[SuS_21-22],tab_SCHULEN[TKZ],tab_ANLAGE[[#This Row],[TKZ]])</f>
        <v>1275</v>
      </c>
      <c r="F172">
        <f>SUMIFS(tab_SCHULEN[Klassen_21-22],tab_SCHULEN[TKZ],tab_ANLAGE[[#This Row],[TKZ]])</f>
        <v>43</v>
      </c>
      <c r="G172" s="431">
        <f>IFERROR(ROUND(0.25*tab_ANLAGE[[#This Row],[Budget dBIR]]/tab_ANLAGE[[#This Row],['# SuS]],2),0)</f>
        <v>84.47</v>
      </c>
    </row>
    <row r="173" spans="1:7" x14ac:dyDescent="0.3">
      <c r="A173" t="s">
        <v>22238</v>
      </c>
      <c r="B173" t="s">
        <v>22237</v>
      </c>
      <c r="C173" s="6">
        <v>49509</v>
      </c>
      <c r="D173" s="6">
        <v>0</v>
      </c>
      <c r="E173">
        <f>SUMIFS(tab_SCHULEN[SuS_21-22],tab_SCHULEN[TKZ],tab_ANLAGE[[#This Row],[TKZ]])</f>
        <v>114</v>
      </c>
      <c r="F173">
        <f>SUMIFS(tab_SCHULEN[Klassen_21-22],tab_SCHULEN[TKZ],tab_ANLAGE[[#This Row],[TKZ]])</f>
        <v>7</v>
      </c>
      <c r="G173" s="431">
        <f>IFERROR(ROUND(0.25*tab_ANLAGE[[#This Row],[Budget dBIR]]/tab_ANLAGE[[#This Row],['# SuS]],2),0)</f>
        <v>108.57</v>
      </c>
    </row>
    <row r="174" spans="1:7" x14ac:dyDescent="0.3">
      <c r="A174" t="s">
        <v>22328</v>
      </c>
      <c r="B174" t="s">
        <v>22327</v>
      </c>
      <c r="C174" s="6">
        <v>178809</v>
      </c>
      <c r="D174" s="6">
        <v>0</v>
      </c>
      <c r="E174">
        <f>SUMIFS(tab_SCHULEN[SuS_21-22],tab_SCHULEN[TKZ],tab_ANLAGE[[#This Row],[TKZ]])</f>
        <v>389</v>
      </c>
      <c r="F174">
        <f>SUMIFS(tab_SCHULEN[Klassen_21-22],tab_SCHULEN[TKZ],tab_ANLAGE[[#This Row],[TKZ]])</f>
        <v>19</v>
      </c>
      <c r="G174" s="431">
        <f>IFERROR(ROUND(0.25*tab_ANLAGE[[#This Row],[Budget dBIR]]/tab_ANLAGE[[#This Row],['# SuS]],2),0)</f>
        <v>114.92</v>
      </c>
    </row>
    <row r="175" spans="1:7" x14ac:dyDescent="0.3">
      <c r="A175" t="s">
        <v>21912</v>
      </c>
      <c r="B175" t="s">
        <v>21911</v>
      </c>
      <c r="C175" s="6">
        <v>442427</v>
      </c>
      <c r="D175" s="6">
        <v>0</v>
      </c>
      <c r="E175">
        <f>SUMIFS(tab_SCHULEN[SuS_21-22],tab_SCHULEN[TKZ],tab_ANLAGE[[#This Row],[TKZ]])</f>
        <v>1113</v>
      </c>
      <c r="F175">
        <f>SUMIFS(tab_SCHULEN[Klassen_21-22],tab_SCHULEN[TKZ],tab_ANLAGE[[#This Row],[TKZ]])</f>
        <v>54</v>
      </c>
      <c r="G175" s="431">
        <f>IFERROR(ROUND(0.25*tab_ANLAGE[[#This Row],[Budget dBIR]]/tab_ANLAGE[[#This Row],['# SuS]],2),0)</f>
        <v>99.38</v>
      </c>
    </row>
    <row r="176" spans="1:7" x14ac:dyDescent="0.3">
      <c r="A176" t="s">
        <v>22037</v>
      </c>
      <c r="B176" t="s">
        <v>22036</v>
      </c>
      <c r="C176" s="6">
        <v>79448</v>
      </c>
      <c r="D176" s="6">
        <v>0</v>
      </c>
      <c r="E176">
        <f>SUMIFS(tab_SCHULEN[SuS_21-22],tab_SCHULEN[TKZ],tab_ANLAGE[[#This Row],[TKZ]])</f>
        <v>214</v>
      </c>
      <c r="F176">
        <f>SUMIFS(tab_SCHULEN[Klassen_21-22],tab_SCHULEN[TKZ],tab_ANLAGE[[#This Row],[TKZ]])</f>
        <v>10</v>
      </c>
      <c r="G176" s="431">
        <f>IFERROR(ROUND(0.25*tab_ANLAGE[[#This Row],[Budget dBIR]]/tab_ANLAGE[[#This Row],['# SuS]],2),0)</f>
        <v>92.81</v>
      </c>
    </row>
    <row r="177" spans="1:7" x14ac:dyDescent="0.3">
      <c r="A177" t="s">
        <v>22231</v>
      </c>
      <c r="B177" t="s">
        <v>22230</v>
      </c>
      <c r="C177" s="6">
        <v>44226</v>
      </c>
      <c r="D177" s="6">
        <v>0</v>
      </c>
      <c r="E177">
        <f>SUMIFS(tab_SCHULEN[SuS_21-22],tab_SCHULEN[TKZ],tab_ANLAGE[[#This Row],[TKZ]])</f>
        <v>107</v>
      </c>
      <c r="F177">
        <f>SUMIFS(tab_SCHULEN[Klassen_21-22],tab_SCHULEN[TKZ],tab_ANLAGE[[#This Row],[TKZ]])</f>
        <v>6</v>
      </c>
      <c r="G177" s="431">
        <f>IFERROR(ROUND(0.25*tab_ANLAGE[[#This Row],[Budget dBIR]]/tab_ANLAGE[[#This Row],['# SuS]],2),0)</f>
        <v>103.33</v>
      </c>
    </row>
    <row r="178" spans="1:7" x14ac:dyDescent="0.3">
      <c r="A178" t="s">
        <v>21916</v>
      </c>
      <c r="B178" t="s">
        <v>21915</v>
      </c>
      <c r="C178" s="6">
        <v>32903</v>
      </c>
      <c r="D178" s="6">
        <v>0</v>
      </c>
      <c r="E178">
        <f>SUMIFS(tab_SCHULEN[SuS_21-22],tab_SCHULEN[TKZ],tab_ANLAGE[[#This Row],[TKZ]])</f>
        <v>75</v>
      </c>
      <c r="F178">
        <f>SUMIFS(tab_SCHULEN[Klassen_21-22],tab_SCHULEN[TKZ],tab_ANLAGE[[#This Row],[TKZ]])</f>
        <v>4</v>
      </c>
      <c r="G178" s="431">
        <f>IFERROR(ROUND(0.25*tab_ANLAGE[[#This Row],[Budget dBIR]]/tab_ANLAGE[[#This Row],['# SuS]],2),0)</f>
        <v>109.68</v>
      </c>
    </row>
    <row r="179" spans="1:7" x14ac:dyDescent="0.3">
      <c r="A179" t="s">
        <v>22615</v>
      </c>
      <c r="B179" t="s">
        <v>22614</v>
      </c>
      <c r="C179" s="6">
        <v>50669</v>
      </c>
      <c r="D179" s="6">
        <v>0</v>
      </c>
      <c r="E179">
        <f>SUMIFS(tab_SCHULEN[SuS_21-22],tab_SCHULEN[TKZ],tab_ANLAGE[[#This Row],[TKZ]])</f>
        <v>110</v>
      </c>
      <c r="F179">
        <f>SUMIFS(tab_SCHULEN[Klassen_21-22],tab_SCHULEN[TKZ],tab_ANLAGE[[#This Row],[TKZ]])</f>
        <v>6</v>
      </c>
      <c r="G179" s="431">
        <f>IFERROR(ROUND(0.25*tab_ANLAGE[[#This Row],[Budget dBIR]]/tab_ANLAGE[[#This Row],['# SuS]],2),0)</f>
        <v>115.16</v>
      </c>
    </row>
    <row r="180" spans="1:7" x14ac:dyDescent="0.3">
      <c r="A180" t="s">
        <v>21339</v>
      </c>
      <c r="B180" t="s">
        <v>21338</v>
      </c>
      <c r="C180" s="6">
        <v>257735</v>
      </c>
      <c r="D180" s="6">
        <v>0</v>
      </c>
      <c r="E180">
        <f>SUMIFS(tab_SCHULEN[SuS_21-22],tab_SCHULEN[TKZ],tab_ANLAGE[[#This Row],[TKZ]])</f>
        <v>677</v>
      </c>
      <c r="F180">
        <f>SUMIFS(tab_SCHULEN[Klassen_21-22],tab_SCHULEN[TKZ],tab_ANLAGE[[#This Row],[TKZ]])</f>
        <v>31</v>
      </c>
      <c r="G180" s="431">
        <f>IFERROR(ROUND(0.25*tab_ANLAGE[[#This Row],[Budget dBIR]]/tab_ANLAGE[[#This Row],['# SuS]],2),0)</f>
        <v>95.18</v>
      </c>
    </row>
    <row r="181" spans="1:7" x14ac:dyDescent="0.3">
      <c r="A181" t="s">
        <v>22297</v>
      </c>
      <c r="B181" t="s">
        <v>22296</v>
      </c>
      <c r="C181" s="6">
        <v>48349</v>
      </c>
      <c r="D181" s="6">
        <v>0</v>
      </c>
      <c r="E181">
        <f>SUMIFS(tab_SCHULEN[SuS_21-22],tab_SCHULEN[TKZ],tab_ANLAGE[[#This Row],[TKZ]])</f>
        <v>130</v>
      </c>
      <c r="F181">
        <f>SUMIFS(tab_SCHULEN[Klassen_21-22],tab_SCHULEN[TKZ],tab_ANLAGE[[#This Row],[TKZ]])</f>
        <v>7</v>
      </c>
      <c r="G181" s="431">
        <f>IFERROR(ROUND(0.25*tab_ANLAGE[[#This Row],[Budget dBIR]]/tab_ANLAGE[[#This Row],['# SuS]],2),0)</f>
        <v>92.98</v>
      </c>
    </row>
    <row r="182" spans="1:7" x14ac:dyDescent="0.3">
      <c r="A182" t="s">
        <v>22153</v>
      </c>
      <c r="B182" t="s">
        <v>22152</v>
      </c>
      <c r="C182" s="6">
        <v>157673</v>
      </c>
      <c r="D182" s="6">
        <v>0</v>
      </c>
      <c r="E182">
        <f>SUMIFS(tab_SCHULEN[SuS_21-22],tab_SCHULEN[TKZ],tab_ANLAGE[[#This Row],[TKZ]])</f>
        <v>358</v>
      </c>
      <c r="F182">
        <f>SUMIFS(tab_SCHULEN[Klassen_21-22],tab_SCHULEN[TKZ],tab_ANLAGE[[#This Row],[TKZ]])</f>
        <v>18</v>
      </c>
      <c r="G182" s="431">
        <f>IFERROR(ROUND(0.25*tab_ANLAGE[[#This Row],[Budget dBIR]]/tab_ANLAGE[[#This Row],['# SuS]],2),0)</f>
        <v>110.11</v>
      </c>
    </row>
    <row r="183" spans="1:7" x14ac:dyDescent="0.3">
      <c r="A183" t="s">
        <v>21290</v>
      </c>
      <c r="B183" t="s">
        <v>21289</v>
      </c>
      <c r="C183" s="6">
        <v>137229</v>
      </c>
      <c r="D183" s="6">
        <v>0</v>
      </c>
      <c r="E183">
        <f>SUMIFS(tab_SCHULEN[SuS_21-22],tab_SCHULEN[TKZ],tab_ANLAGE[[#This Row],[TKZ]])</f>
        <v>318</v>
      </c>
      <c r="F183">
        <f>SUMIFS(tab_SCHULEN[Klassen_21-22],tab_SCHULEN[TKZ],tab_ANLAGE[[#This Row],[TKZ]])</f>
        <v>16</v>
      </c>
      <c r="G183" s="431">
        <f>IFERROR(ROUND(0.25*tab_ANLAGE[[#This Row],[Budget dBIR]]/tab_ANLAGE[[#This Row],['# SuS]],2),0)</f>
        <v>107.88</v>
      </c>
    </row>
    <row r="184" spans="1:7" x14ac:dyDescent="0.3">
      <c r="A184" t="s">
        <v>22433</v>
      </c>
      <c r="B184" t="s">
        <v>22432</v>
      </c>
      <c r="C184" s="6">
        <v>52758</v>
      </c>
      <c r="D184" s="6">
        <v>0</v>
      </c>
      <c r="E184">
        <f>SUMIFS(tab_SCHULEN[SuS_21-22],tab_SCHULEN[TKZ],tab_ANLAGE[[#This Row],[TKZ]])</f>
        <v>145</v>
      </c>
      <c r="F184">
        <f>SUMIFS(tab_SCHULEN[Klassen_21-22],tab_SCHULEN[TKZ],tab_ANLAGE[[#This Row],[TKZ]])</f>
        <v>8</v>
      </c>
      <c r="G184" s="431">
        <f>IFERROR(ROUND(0.25*tab_ANLAGE[[#This Row],[Budget dBIR]]/tab_ANLAGE[[#This Row],['# SuS]],2),0)</f>
        <v>90.96</v>
      </c>
    </row>
    <row r="185" spans="1:7" x14ac:dyDescent="0.3">
      <c r="A185" t="s">
        <v>21836</v>
      </c>
      <c r="B185" t="s">
        <v>21835</v>
      </c>
      <c r="C185" s="6">
        <v>44138</v>
      </c>
      <c r="D185" s="6">
        <v>0</v>
      </c>
      <c r="E185">
        <f>SUMIFS(tab_SCHULEN[SuS_21-22],tab_SCHULEN[TKZ],tab_ANLAGE[[#This Row],[TKZ]])</f>
        <v>124</v>
      </c>
      <c r="F185">
        <f>SUMIFS(tab_SCHULEN[Klassen_21-22],tab_SCHULEN[TKZ],tab_ANLAGE[[#This Row],[TKZ]])</f>
        <v>6</v>
      </c>
      <c r="G185" s="431">
        <f>IFERROR(ROUND(0.25*tab_ANLAGE[[#This Row],[Budget dBIR]]/tab_ANLAGE[[#This Row],['# SuS]],2),0)</f>
        <v>88.99</v>
      </c>
    </row>
    <row r="186" spans="1:7" x14ac:dyDescent="0.3">
      <c r="A186" t="s">
        <v>22584</v>
      </c>
      <c r="B186" t="s">
        <v>22583</v>
      </c>
      <c r="C186" s="6">
        <v>255399</v>
      </c>
      <c r="D186" s="6">
        <v>0</v>
      </c>
      <c r="E186">
        <f>SUMIFS(tab_SCHULEN[SuS_21-22],tab_SCHULEN[TKZ],tab_ANLAGE[[#This Row],[TKZ]])</f>
        <v>616</v>
      </c>
      <c r="F186">
        <f>SUMIFS(tab_SCHULEN[Klassen_21-22],tab_SCHULEN[TKZ],tab_ANLAGE[[#This Row],[TKZ]])</f>
        <v>29</v>
      </c>
      <c r="G186" s="431">
        <f>IFERROR(ROUND(0.25*tab_ANLAGE[[#This Row],[Budget dBIR]]/tab_ANLAGE[[#This Row],['# SuS]],2),0)</f>
        <v>103.65</v>
      </c>
    </row>
    <row r="187" spans="1:7" x14ac:dyDescent="0.3">
      <c r="A187" t="s">
        <v>22053</v>
      </c>
      <c r="B187" t="s">
        <v>22052</v>
      </c>
      <c r="C187" s="6">
        <v>51762</v>
      </c>
      <c r="D187" s="6">
        <v>0</v>
      </c>
      <c r="E187">
        <f>SUMIFS(tab_SCHULEN[SuS_21-22],tab_SCHULEN[TKZ],tab_ANLAGE[[#This Row],[TKZ]])</f>
        <v>126</v>
      </c>
      <c r="F187">
        <f>SUMIFS(tab_SCHULEN[Klassen_21-22],tab_SCHULEN[TKZ],tab_ANLAGE[[#This Row],[TKZ]])</f>
        <v>8</v>
      </c>
      <c r="G187" s="431">
        <f>IFERROR(ROUND(0.25*tab_ANLAGE[[#This Row],[Budget dBIR]]/tab_ANLAGE[[#This Row],['# SuS]],2),0)</f>
        <v>102.7</v>
      </c>
    </row>
    <row r="188" spans="1:7" x14ac:dyDescent="0.3">
      <c r="A188" t="s">
        <v>22103</v>
      </c>
      <c r="B188" t="s">
        <v>22102</v>
      </c>
      <c r="C188" s="6">
        <v>71824</v>
      </c>
      <c r="D188" s="6">
        <v>0</v>
      </c>
      <c r="E188">
        <f>SUMIFS(tab_SCHULEN[SuS_21-22],tab_SCHULEN[TKZ],tab_ANLAGE[[#This Row],[TKZ]])</f>
        <v>208</v>
      </c>
      <c r="F188">
        <f>SUMIFS(tab_SCHULEN[Klassen_21-22],tab_SCHULEN[TKZ],tab_ANLAGE[[#This Row],[TKZ]])</f>
        <v>9</v>
      </c>
      <c r="G188" s="431">
        <f>IFERROR(ROUND(0.25*tab_ANLAGE[[#This Row],[Budget dBIR]]/tab_ANLAGE[[#This Row],['# SuS]],2),0)</f>
        <v>86.33</v>
      </c>
    </row>
    <row r="189" spans="1:7" x14ac:dyDescent="0.3">
      <c r="A189" t="s">
        <v>22486</v>
      </c>
      <c r="B189" t="s">
        <v>22485</v>
      </c>
      <c r="C189" s="6">
        <v>126868</v>
      </c>
      <c r="D189" s="6">
        <v>0</v>
      </c>
      <c r="E189">
        <f>SUMIFS(tab_SCHULEN[SuS_21-22],tab_SCHULEN[TKZ],tab_ANLAGE[[#This Row],[TKZ]])</f>
        <v>342</v>
      </c>
      <c r="F189">
        <f>SUMIFS(tab_SCHULEN[Klassen_21-22],tab_SCHULEN[TKZ],tab_ANLAGE[[#This Row],[TKZ]])</f>
        <v>15</v>
      </c>
      <c r="G189" s="431">
        <f>IFERROR(ROUND(0.25*tab_ANLAGE[[#This Row],[Budget dBIR]]/tab_ANLAGE[[#This Row],['# SuS]],2),0)</f>
        <v>92.74</v>
      </c>
    </row>
    <row r="190" spans="1:7" x14ac:dyDescent="0.3">
      <c r="A190" t="s">
        <v>22787</v>
      </c>
      <c r="B190" t="s">
        <v>22786</v>
      </c>
      <c r="C190" s="6">
        <v>32490</v>
      </c>
      <c r="D190" s="6">
        <v>0</v>
      </c>
      <c r="E190">
        <f>SUMIFS(tab_SCHULEN[SuS_21-22],tab_SCHULEN[TKZ],tab_ANLAGE[[#This Row],[TKZ]])</f>
        <v>86</v>
      </c>
      <c r="F190">
        <f>SUMIFS(tab_SCHULEN[Klassen_21-22],tab_SCHULEN[TKZ],tab_ANLAGE[[#This Row],[TKZ]])</f>
        <v>4</v>
      </c>
      <c r="G190" s="431">
        <f>IFERROR(ROUND(0.25*tab_ANLAGE[[#This Row],[Budget dBIR]]/tab_ANLAGE[[#This Row],['# SuS]],2),0)</f>
        <v>94.45</v>
      </c>
    </row>
    <row r="191" spans="1:7" x14ac:dyDescent="0.3">
      <c r="A191" t="s">
        <v>22241</v>
      </c>
      <c r="B191" t="s">
        <v>22240</v>
      </c>
      <c r="C191" s="6">
        <v>42547</v>
      </c>
      <c r="D191" s="6">
        <v>0</v>
      </c>
      <c r="E191">
        <f>SUMIFS(tab_SCHULEN[SuS_21-22],tab_SCHULEN[TKZ],tab_ANLAGE[[#This Row],[TKZ]])</f>
        <v>119</v>
      </c>
      <c r="F191">
        <f>SUMIFS(tab_SCHULEN[Klassen_21-22],tab_SCHULEN[TKZ],tab_ANLAGE[[#This Row],[TKZ]])</f>
        <v>6</v>
      </c>
      <c r="G191" s="431">
        <f>IFERROR(ROUND(0.25*tab_ANLAGE[[#This Row],[Budget dBIR]]/tab_ANLAGE[[#This Row],['# SuS]],2),0)</f>
        <v>89.38</v>
      </c>
    </row>
    <row r="192" spans="1:7" x14ac:dyDescent="0.3">
      <c r="A192" t="s">
        <v>21375</v>
      </c>
      <c r="B192" t="s">
        <v>21374</v>
      </c>
      <c r="C192" s="6">
        <v>303084</v>
      </c>
      <c r="D192" s="6">
        <v>0</v>
      </c>
      <c r="E192">
        <f>SUMIFS(tab_SCHULEN[SuS_21-22],tab_SCHULEN[TKZ],tab_ANLAGE[[#This Row],[TKZ]])</f>
        <v>736</v>
      </c>
      <c r="F192">
        <f>SUMIFS(tab_SCHULEN[Klassen_21-22],tab_SCHULEN[TKZ],tab_ANLAGE[[#This Row],[TKZ]])</f>
        <v>36</v>
      </c>
      <c r="G192" s="431">
        <f>IFERROR(ROUND(0.25*tab_ANLAGE[[#This Row],[Budget dBIR]]/tab_ANLAGE[[#This Row],['# SuS]],2),0)</f>
        <v>102.95</v>
      </c>
    </row>
    <row r="193" spans="1:7" x14ac:dyDescent="0.3">
      <c r="A193" t="s">
        <v>22074</v>
      </c>
      <c r="B193" t="s">
        <v>22073</v>
      </c>
      <c r="C193" s="6">
        <v>41730</v>
      </c>
      <c r="D193" s="6">
        <v>0</v>
      </c>
      <c r="E193">
        <f>SUMIFS(tab_SCHULEN[SuS_21-22],tab_SCHULEN[TKZ],tab_ANLAGE[[#This Row],[TKZ]])</f>
        <v>107</v>
      </c>
      <c r="F193">
        <f>SUMIFS(tab_SCHULEN[Klassen_21-22],tab_SCHULEN[TKZ],tab_ANLAGE[[#This Row],[TKZ]])</f>
        <v>7</v>
      </c>
      <c r="G193" s="431">
        <f>IFERROR(ROUND(0.25*tab_ANLAGE[[#This Row],[Budget dBIR]]/tab_ANLAGE[[#This Row],['# SuS]],2),0)</f>
        <v>97.5</v>
      </c>
    </row>
    <row r="194" spans="1:7" x14ac:dyDescent="0.3">
      <c r="A194" t="s">
        <v>22790</v>
      </c>
      <c r="B194" t="s">
        <v>22789</v>
      </c>
      <c r="C194" s="6">
        <v>42121</v>
      </c>
      <c r="D194" s="6">
        <v>0</v>
      </c>
      <c r="E194">
        <f>SUMIFS(tab_SCHULEN[SuS_21-22],tab_SCHULEN[TKZ],tab_ANLAGE[[#This Row],[TKZ]])</f>
        <v>108</v>
      </c>
      <c r="F194">
        <f>SUMIFS(tab_SCHULEN[Klassen_21-22],tab_SCHULEN[TKZ],tab_ANLAGE[[#This Row],[TKZ]])</f>
        <v>5</v>
      </c>
      <c r="G194" s="431">
        <f>IFERROR(ROUND(0.25*tab_ANLAGE[[#This Row],[Budget dBIR]]/tab_ANLAGE[[#This Row],['# SuS]],2),0)</f>
        <v>97.5</v>
      </c>
    </row>
    <row r="195" spans="1:7" x14ac:dyDescent="0.3">
      <c r="A195" t="s">
        <v>21391</v>
      </c>
      <c r="B195" t="s">
        <v>21390</v>
      </c>
      <c r="C195" s="6">
        <v>113132</v>
      </c>
      <c r="D195" s="6">
        <v>0</v>
      </c>
      <c r="E195">
        <f>SUMIFS(tab_SCHULEN[SuS_21-22],tab_SCHULEN[TKZ],tab_ANLAGE[[#This Row],[TKZ]])</f>
        <v>287</v>
      </c>
      <c r="F195">
        <f>SUMIFS(tab_SCHULEN[Klassen_21-22],tab_SCHULEN[TKZ],tab_ANLAGE[[#This Row],[TKZ]])</f>
        <v>14</v>
      </c>
      <c r="G195" s="431">
        <f>IFERROR(ROUND(0.25*tab_ANLAGE[[#This Row],[Budget dBIR]]/tab_ANLAGE[[#This Row],['# SuS]],2),0)</f>
        <v>98.55</v>
      </c>
    </row>
    <row r="196" spans="1:7" x14ac:dyDescent="0.3">
      <c r="A196" t="s">
        <v>22400</v>
      </c>
      <c r="B196" t="s">
        <v>22399</v>
      </c>
      <c r="C196" s="6">
        <v>206934</v>
      </c>
      <c r="D196" s="6">
        <v>0</v>
      </c>
      <c r="E196">
        <f>SUMIFS(tab_SCHULEN[SuS_21-22],tab_SCHULEN[TKZ],tab_ANLAGE[[#This Row],[TKZ]])</f>
        <v>523</v>
      </c>
      <c r="F196">
        <f>SUMIFS(tab_SCHULEN[Klassen_21-22],tab_SCHULEN[TKZ],tab_ANLAGE[[#This Row],[TKZ]])</f>
        <v>24</v>
      </c>
      <c r="G196" s="431">
        <f>IFERROR(ROUND(0.25*tab_ANLAGE[[#This Row],[Budget dBIR]]/tab_ANLAGE[[#This Row],['# SuS]],2),0)</f>
        <v>98.92</v>
      </c>
    </row>
    <row r="197" spans="1:7" x14ac:dyDescent="0.3">
      <c r="A197" t="s">
        <v>22422</v>
      </c>
      <c r="B197" t="s">
        <v>22421</v>
      </c>
      <c r="C197" s="6">
        <v>103328</v>
      </c>
      <c r="D197" s="6">
        <v>0</v>
      </c>
      <c r="E197">
        <f>SUMIFS(tab_SCHULEN[SuS_21-22],tab_SCHULEN[TKZ],tab_ANLAGE[[#This Row],[TKZ]])</f>
        <v>299</v>
      </c>
      <c r="F197">
        <f>SUMIFS(tab_SCHULEN[Klassen_21-22],tab_SCHULEN[TKZ],tab_ANLAGE[[#This Row],[TKZ]])</f>
        <v>14</v>
      </c>
      <c r="G197" s="431">
        <f>IFERROR(ROUND(0.25*tab_ANLAGE[[#This Row],[Budget dBIR]]/tab_ANLAGE[[#This Row],['# SuS]],2),0)</f>
        <v>86.39</v>
      </c>
    </row>
    <row r="198" spans="1:7" x14ac:dyDescent="0.3">
      <c r="A198" t="s">
        <v>21953</v>
      </c>
      <c r="B198" t="s">
        <v>21952</v>
      </c>
      <c r="C198" s="6">
        <v>23674</v>
      </c>
      <c r="D198" s="6">
        <v>0</v>
      </c>
      <c r="E198">
        <f>SUMIFS(tab_SCHULEN[SuS_21-22],tab_SCHULEN[TKZ],tab_ANLAGE[[#This Row],[TKZ]])</f>
        <v>75</v>
      </c>
      <c r="F198">
        <f>SUMIFS(tab_SCHULEN[Klassen_21-22],tab_SCHULEN[TKZ],tab_ANLAGE[[#This Row],[TKZ]])</f>
        <v>4</v>
      </c>
      <c r="G198" s="431">
        <f>IFERROR(ROUND(0.25*tab_ANLAGE[[#This Row],[Budget dBIR]]/tab_ANLAGE[[#This Row],['# SuS]],2),0)</f>
        <v>78.91</v>
      </c>
    </row>
    <row r="199" spans="1:7" x14ac:dyDescent="0.3">
      <c r="A199" t="s">
        <v>21845</v>
      </c>
      <c r="B199" t="s">
        <v>21844</v>
      </c>
      <c r="C199" s="6">
        <v>121261</v>
      </c>
      <c r="D199" s="6">
        <v>0</v>
      </c>
      <c r="E199">
        <f>SUMIFS(tab_SCHULEN[SuS_21-22],tab_SCHULEN[TKZ],tab_ANLAGE[[#This Row],[TKZ]])</f>
        <v>355</v>
      </c>
      <c r="F199">
        <f>SUMIFS(tab_SCHULEN[Klassen_21-22],tab_SCHULEN[TKZ],tab_ANLAGE[[#This Row],[TKZ]])</f>
        <v>16</v>
      </c>
      <c r="G199" s="431">
        <f>IFERROR(ROUND(0.25*tab_ANLAGE[[#This Row],[Budget dBIR]]/tab_ANLAGE[[#This Row],['# SuS]],2),0)</f>
        <v>85.4</v>
      </c>
    </row>
    <row r="200" spans="1:7" x14ac:dyDescent="0.3">
      <c r="A200" t="s">
        <v>22011</v>
      </c>
      <c r="B200" t="s">
        <v>22010</v>
      </c>
      <c r="C200" s="6">
        <v>59787</v>
      </c>
      <c r="D200" s="6">
        <v>0</v>
      </c>
      <c r="E200">
        <f>SUMIFS(tab_SCHULEN[SuS_21-22],tab_SCHULEN[TKZ],tab_ANLAGE[[#This Row],[TKZ]])</f>
        <v>155</v>
      </c>
      <c r="F200">
        <f>SUMIFS(tab_SCHULEN[Klassen_21-22],tab_SCHULEN[TKZ],tab_ANLAGE[[#This Row],[TKZ]])</f>
        <v>8</v>
      </c>
      <c r="G200" s="431">
        <f>IFERROR(ROUND(0.25*tab_ANLAGE[[#This Row],[Budget dBIR]]/tab_ANLAGE[[#This Row],['# SuS]],2),0)</f>
        <v>96.43</v>
      </c>
    </row>
    <row r="201" spans="1:7" x14ac:dyDescent="0.3">
      <c r="A201" t="s">
        <v>22793</v>
      </c>
      <c r="B201" t="s">
        <v>22792</v>
      </c>
      <c r="C201" s="6">
        <v>80453</v>
      </c>
      <c r="D201" s="6">
        <v>0</v>
      </c>
      <c r="E201">
        <f>SUMIFS(tab_SCHULEN[SuS_21-22],tab_SCHULEN[TKZ],tab_ANLAGE[[#This Row],[TKZ]])</f>
        <v>211</v>
      </c>
      <c r="F201">
        <f>SUMIFS(tab_SCHULEN[Klassen_21-22],tab_SCHULEN[TKZ],tab_ANLAGE[[#This Row],[TKZ]])</f>
        <v>9</v>
      </c>
      <c r="G201" s="431">
        <f>IFERROR(ROUND(0.25*tab_ANLAGE[[#This Row],[Budget dBIR]]/tab_ANLAGE[[#This Row],['# SuS]],2),0)</f>
        <v>95.32</v>
      </c>
    </row>
    <row r="202" spans="1:7" x14ac:dyDescent="0.3">
      <c r="A202" t="s">
        <v>22366</v>
      </c>
      <c r="B202" t="s">
        <v>22365</v>
      </c>
      <c r="C202" s="6">
        <v>62273</v>
      </c>
      <c r="D202" s="6">
        <v>0</v>
      </c>
      <c r="E202">
        <f>SUMIFS(tab_SCHULEN[SuS_21-22],tab_SCHULEN[TKZ],tab_ANLAGE[[#This Row],[TKZ]])</f>
        <v>165</v>
      </c>
      <c r="F202">
        <f>SUMIFS(tab_SCHULEN[Klassen_21-22],tab_SCHULEN[TKZ],tab_ANLAGE[[#This Row],[TKZ]])</f>
        <v>8</v>
      </c>
      <c r="G202" s="431">
        <f>IFERROR(ROUND(0.25*tab_ANLAGE[[#This Row],[Budget dBIR]]/tab_ANLAGE[[#This Row],['# SuS]],2),0)</f>
        <v>94.35</v>
      </c>
    </row>
    <row r="203" spans="1:7" x14ac:dyDescent="0.3">
      <c r="A203" t="s">
        <v>22553</v>
      </c>
      <c r="B203" t="s">
        <v>22552</v>
      </c>
      <c r="C203" s="6">
        <v>59179</v>
      </c>
      <c r="D203" s="6">
        <v>0</v>
      </c>
      <c r="E203">
        <f>SUMIFS(tab_SCHULEN[SuS_21-22],tab_SCHULEN[TKZ],tab_ANLAGE[[#This Row],[TKZ]])</f>
        <v>170</v>
      </c>
      <c r="F203">
        <f>SUMIFS(tab_SCHULEN[Klassen_21-22],tab_SCHULEN[TKZ],tab_ANLAGE[[#This Row],[TKZ]])</f>
        <v>8</v>
      </c>
      <c r="G203" s="431">
        <f>IFERROR(ROUND(0.25*tab_ANLAGE[[#This Row],[Budget dBIR]]/tab_ANLAGE[[#This Row],['# SuS]],2),0)</f>
        <v>87.03</v>
      </c>
    </row>
    <row r="204" spans="1:7" x14ac:dyDescent="0.3">
      <c r="A204" t="s">
        <v>20465</v>
      </c>
      <c r="B204" t="s">
        <v>20464</v>
      </c>
      <c r="C204" s="6">
        <v>7426112</v>
      </c>
      <c r="D204" s="6">
        <v>982823</v>
      </c>
      <c r="E204">
        <f>SUMIFS(tab_SCHULEN[SuS_21-22],tab_SCHULEN[TKZ],tab_ANLAGE[[#This Row],[TKZ]])</f>
        <v>19773</v>
      </c>
      <c r="F204">
        <f>SUMIFS(tab_SCHULEN[Klassen_21-22],tab_SCHULEN[TKZ],tab_ANLAGE[[#This Row],[TKZ]])</f>
        <v>858</v>
      </c>
      <c r="G204" s="431">
        <f>IFERROR(ROUND(0.25*tab_ANLAGE[[#This Row],[Budget dBIR]]/tab_ANLAGE[[#This Row],['# SuS]],2),0)</f>
        <v>93.89</v>
      </c>
    </row>
    <row r="205" spans="1:7" x14ac:dyDescent="0.3">
      <c r="A205" t="s">
        <v>22678</v>
      </c>
      <c r="B205" t="s">
        <v>22677</v>
      </c>
      <c r="C205" s="6">
        <v>75037</v>
      </c>
      <c r="D205" s="6">
        <v>0</v>
      </c>
      <c r="E205">
        <f>SUMIFS(tab_SCHULEN[SuS_21-22],tab_SCHULEN[TKZ],tab_ANLAGE[[#This Row],[TKZ]])</f>
        <v>186</v>
      </c>
      <c r="F205">
        <f>SUMIFS(tab_SCHULEN[Klassen_21-22],tab_SCHULEN[TKZ],tab_ANLAGE[[#This Row],[TKZ]])</f>
        <v>8</v>
      </c>
      <c r="G205" s="431">
        <f>IFERROR(ROUND(0.25*tab_ANLAGE[[#This Row],[Budget dBIR]]/tab_ANLAGE[[#This Row],['# SuS]],2),0)</f>
        <v>100.86</v>
      </c>
    </row>
    <row r="206" spans="1:7" x14ac:dyDescent="0.3">
      <c r="A206" t="s">
        <v>21818</v>
      </c>
      <c r="B206" t="s">
        <v>21817</v>
      </c>
      <c r="C206" s="6">
        <v>18457</v>
      </c>
      <c r="D206" s="6">
        <v>0</v>
      </c>
      <c r="E206">
        <f>SUMIFS(tab_SCHULEN[SuS_21-22],tab_SCHULEN[TKZ],tab_ANLAGE[[#This Row],[TKZ]])</f>
        <v>57</v>
      </c>
      <c r="F206">
        <f>SUMIFS(tab_SCHULEN[Klassen_21-22],tab_SCHULEN[TKZ],tab_ANLAGE[[#This Row],[TKZ]])</f>
        <v>4</v>
      </c>
      <c r="G206" s="431">
        <f>IFERROR(ROUND(0.25*tab_ANLAGE[[#This Row],[Budget dBIR]]/tab_ANLAGE[[#This Row],['# SuS]],2),0)</f>
        <v>80.95</v>
      </c>
    </row>
    <row r="207" spans="1:7" x14ac:dyDescent="0.3">
      <c r="A207" t="s">
        <v>21453</v>
      </c>
      <c r="B207" t="s">
        <v>21452</v>
      </c>
      <c r="C207" s="6">
        <v>59787</v>
      </c>
      <c r="D207" s="6">
        <v>0</v>
      </c>
      <c r="E207">
        <f>SUMIFS(tab_SCHULEN[SuS_21-22],tab_SCHULEN[TKZ],tab_ANLAGE[[#This Row],[TKZ]])</f>
        <v>148</v>
      </c>
      <c r="F207">
        <f>SUMIFS(tab_SCHULEN[Klassen_21-22],tab_SCHULEN[TKZ],tab_ANLAGE[[#This Row],[TKZ]])</f>
        <v>7</v>
      </c>
      <c r="G207" s="431">
        <f>IFERROR(ROUND(0.25*tab_ANLAGE[[#This Row],[Budget dBIR]]/tab_ANLAGE[[#This Row],['# SuS]],2),0)</f>
        <v>100.99</v>
      </c>
    </row>
    <row r="208" spans="1:7" x14ac:dyDescent="0.3">
      <c r="A208" t="s">
        <v>22402</v>
      </c>
      <c r="B208" t="s">
        <v>22401</v>
      </c>
      <c r="C208" s="6">
        <v>39066</v>
      </c>
      <c r="D208" s="6">
        <v>0</v>
      </c>
      <c r="E208">
        <f>SUMIFS(tab_SCHULEN[SuS_21-22],tab_SCHULEN[TKZ],tab_ANLAGE[[#This Row],[TKZ]])</f>
        <v>108</v>
      </c>
      <c r="F208">
        <f>SUMIFS(tab_SCHULEN[Klassen_21-22],tab_SCHULEN[TKZ],tab_ANLAGE[[#This Row],[TKZ]])</f>
        <v>5</v>
      </c>
      <c r="G208" s="431">
        <f>IFERROR(ROUND(0.25*tab_ANLAGE[[#This Row],[Budget dBIR]]/tab_ANLAGE[[#This Row],['# SuS]],2),0)</f>
        <v>90.43</v>
      </c>
    </row>
    <row r="209" spans="1:7" x14ac:dyDescent="0.3">
      <c r="A209" t="s">
        <v>21328</v>
      </c>
      <c r="B209" t="s">
        <v>21327</v>
      </c>
      <c r="C209" s="6">
        <v>96301</v>
      </c>
      <c r="D209" s="6">
        <v>0</v>
      </c>
      <c r="E209">
        <f>SUMIFS(tab_SCHULEN[SuS_21-22],tab_SCHULEN[TKZ],tab_ANLAGE[[#This Row],[TKZ]])</f>
        <v>239</v>
      </c>
      <c r="F209">
        <f>SUMIFS(tab_SCHULEN[Klassen_21-22],tab_SCHULEN[TKZ],tab_ANLAGE[[#This Row],[TKZ]])</f>
        <v>11</v>
      </c>
      <c r="G209" s="431">
        <f>IFERROR(ROUND(0.25*tab_ANLAGE[[#This Row],[Budget dBIR]]/tab_ANLAGE[[#This Row],['# SuS]],2),0)</f>
        <v>100.73</v>
      </c>
    </row>
    <row r="210" spans="1:7" x14ac:dyDescent="0.3">
      <c r="A210" t="s">
        <v>22180</v>
      </c>
      <c r="B210" t="s">
        <v>22179</v>
      </c>
      <c r="C210" s="6">
        <v>81053</v>
      </c>
      <c r="D210" s="6">
        <v>0</v>
      </c>
      <c r="E210">
        <f>SUMIFS(tab_SCHULEN[SuS_21-22],tab_SCHULEN[TKZ],tab_ANLAGE[[#This Row],[TKZ]])</f>
        <v>178</v>
      </c>
      <c r="F210">
        <f>SUMIFS(tab_SCHULEN[Klassen_21-22],tab_SCHULEN[TKZ],tab_ANLAGE[[#This Row],[TKZ]])</f>
        <v>10</v>
      </c>
      <c r="G210" s="431">
        <f>IFERROR(ROUND(0.25*tab_ANLAGE[[#This Row],[Budget dBIR]]/tab_ANLAGE[[#This Row],['# SuS]],2),0)</f>
        <v>113.84</v>
      </c>
    </row>
    <row r="211" spans="1:7" x14ac:dyDescent="0.3">
      <c r="A211" t="s">
        <v>20446</v>
      </c>
      <c r="B211" t="s">
        <v>20445</v>
      </c>
      <c r="C211" s="6">
        <v>531640</v>
      </c>
      <c r="D211" s="6">
        <v>0</v>
      </c>
      <c r="E211">
        <f>SUMIFS(tab_SCHULEN[SuS_21-22],tab_SCHULEN[TKZ],tab_ANLAGE[[#This Row],[TKZ]])</f>
        <v>1657</v>
      </c>
      <c r="F211">
        <f>SUMIFS(tab_SCHULEN[Klassen_21-22],tab_SCHULEN[TKZ],tab_ANLAGE[[#This Row],[TKZ]])</f>
        <v>68</v>
      </c>
      <c r="G211" s="431">
        <f>IFERROR(ROUND(0.25*tab_ANLAGE[[#This Row],[Budget dBIR]]/tab_ANLAGE[[#This Row],['# SuS]],2),0)</f>
        <v>80.209999999999994</v>
      </c>
    </row>
    <row r="212" spans="1:7" x14ac:dyDescent="0.3">
      <c r="A212" t="s">
        <v>22013</v>
      </c>
      <c r="B212" t="s">
        <v>22012</v>
      </c>
      <c r="C212" s="6">
        <v>22069</v>
      </c>
      <c r="D212" s="6">
        <v>0</v>
      </c>
      <c r="E212">
        <f>SUMIFS(tab_SCHULEN[SuS_21-22],tab_SCHULEN[TKZ],tab_ANLAGE[[#This Row],[TKZ]])</f>
        <v>46</v>
      </c>
      <c r="F212">
        <f>SUMIFS(tab_SCHULEN[Klassen_21-22],tab_SCHULEN[TKZ],tab_ANLAGE[[#This Row],[TKZ]])</f>
        <v>3</v>
      </c>
      <c r="G212" s="431">
        <f>IFERROR(ROUND(0.25*tab_ANLAGE[[#This Row],[Budget dBIR]]/tab_ANLAGE[[#This Row],['# SuS]],2),0)</f>
        <v>119.94</v>
      </c>
    </row>
    <row r="213" spans="1:7" x14ac:dyDescent="0.3">
      <c r="A213" t="s">
        <v>22300</v>
      </c>
      <c r="B213" t="s">
        <v>22299</v>
      </c>
      <c r="C213" s="6">
        <v>70396</v>
      </c>
      <c r="D213" s="6">
        <v>0</v>
      </c>
      <c r="E213">
        <f>SUMIFS(tab_SCHULEN[SuS_21-22],tab_SCHULEN[TKZ],tab_ANLAGE[[#This Row],[TKZ]])</f>
        <v>193</v>
      </c>
      <c r="F213">
        <f>SUMIFS(tab_SCHULEN[Klassen_21-22],tab_SCHULEN[TKZ],tab_ANLAGE[[#This Row],[TKZ]])</f>
        <v>9</v>
      </c>
      <c r="G213" s="431">
        <f>IFERROR(ROUND(0.25*tab_ANLAGE[[#This Row],[Budget dBIR]]/tab_ANLAGE[[#This Row],['# SuS]],2),0)</f>
        <v>91.19</v>
      </c>
    </row>
    <row r="214" spans="1:7" x14ac:dyDescent="0.3">
      <c r="A214" t="s">
        <v>22556</v>
      </c>
      <c r="B214" t="s">
        <v>22555</v>
      </c>
      <c r="C214" s="6">
        <v>46415</v>
      </c>
      <c r="D214" s="6">
        <v>0</v>
      </c>
      <c r="E214">
        <f>SUMIFS(tab_SCHULEN[SuS_21-22],tab_SCHULEN[TKZ],tab_ANLAGE[[#This Row],[TKZ]])</f>
        <v>125</v>
      </c>
      <c r="F214">
        <f>SUMIFS(tab_SCHULEN[Klassen_21-22],tab_SCHULEN[TKZ],tab_ANLAGE[[#This Row],[TKZ]])</f>
        <v>7</v>
      </c>
      <c r="G214" s="431">
        <f>IFERROR(ROUND(0.25*tab_ANLAGE[[#This Row],[Budget dBIR]]/tab_ANLAGE[[#This Row],['# SuS]],2),0)</f>
        <v>92.83</v>
      </c>
    </row>
    <row r="215" spans="1:7" x14ac:dyDescent="0.3">
      <c r="A215" t="s">
        <v>21996</v>
      </c>
      <c r="B215" t="s">
        <v>21995</v>
      </c>
      <c r="C215" s="6">
        <v>344277</v>
      </c>
      <c r="D215" s="6">
        <v>0</v>
      </c>
      <c r="E215">
        <f>SUMIFS(tab_SCHULEN[SuS_21-22],tab_SCHULEN[TKZ],tab_ANLAGE[[#This Row],[TKZ]])</f>
        <v>867</v>
      </c>
      <c r="F215">
        <f>SUMIFS(tab_SCHULEN[Klassen_21-22],tab_SCHULEN[TKZ],tab_ANLAGE[[#This Row],[TKZ]])</f>
        <v>41</v>
      </c>
      <c r="G215" s="431">
        <f>IFERROR(ROUND(0.25*tab_ANLAGE[[#This Row],[Budget dBIR]]/tab_ANLAGE[[#This Row],['# SuS]],2),0)</f>
        <v>99.27</v>
      </c>
    </row>
    <row r="216" spans="1:7" x14ac:dyDescent="0.3">
      <c r="A216" t="s">
        <v>22518</v>
      </c>
      <c r="B216" t="s">
        <v>22517</v>
      </c>
      <c r="C216" s="6">
        <v>84029</v>
      </c>
      <c r="D216" s="6">
        <v>0</v>
      </c>
      <c r="E216">
        <f>SUMIFS(tab_SCHULEN[SuS_21-22],tab_SCHULEN[TKZ],tab_ANLAGE[[#This Row],[TKZ]])</f>
        <v>197</v>
      </c>
      <c r="F216">
        <f>SUMIFS(tab_SCHULEN[Klassen_21-22],tab_SCHULEN[TKZ],tab_ANLAGE[[#This Row],[TKZ]])</f>
        <v>10</v>
      </c>
      <c r="G216" s="431">
        <f>IFERROR(ROUND(0.25*tab_ANLAGE[[#This Row],[Budget dBIR]]/tab_ANLAGE[[#This Row],['# SuS]],2),0)</f>
        <v>106.64</v>
      </c>
    </row>
    <row r="217" spans="1:7" x14ac:dyDescent="0.3">
      <c r="A217" t="s">
        <v>21383</v>
      </c>
      <c r="B217" t="s">
        <v>21382</v>
      </c>
      <c r="C217" s="6">
        <v>81856</v>
      </c>
      <c r="D217" s="6">
        <v>0</v>
      </c>
      <c r="E217">
        <f>SUMIFS(tab_SCHULEN[SuS_21-22],tab_SCHULEN[TKZ],tab_ANLAGE[[#This Row],[TKZ]])</f>
        <v>231</v>
      </c>
      <c r="F217">
        <f>SUMIFS(tab_SCHULEN[Klassen_21-22],tab_SCHULEN[TKZ],tab_ANLAGE[[#This Row],[TKZ]])</f>
        <v>11</v>
      </c>
      <c r="G217" s="431">
        <f>IFERROR(ROUND(0.25*tab_ANLAGE[[#This Row],[Budget dBIR]]/tab_ANLAGE[[#This Row],['# SuS]],2),0)</f>
        <v>88.59</v>
      </c>
    </row>
    <row r="218" spans="1:7" x14ac:dyDescent="0.3">
      <c r="A218" t="s">
        <v>21386</v>
      </c>
      <c r="B218" t="s">
        <v>21385</v>
      </c>
      <c r="C218" s="6">
        <v>116442</v>
      </c>
      <c r="D218" s="6">
        <v>0</v>
      </c>
      <c r="E218">
        <f>SUMIFS(tab_SCHULEN[SuS_21-22],tab_SCHULEN[TKZ],tab_ANLAGE[[#This Row],[TKZ]])</f>
        <v>260</v>
      </c>
      <c r="F218">
        <f>SUMIFS(tab_SCHULEN[Klassen_21-22],tab_SCHULEN[TKZ],tab_ANLAGE[[#This Row],[TKZ]])</f>
        <v>13</v>
      </c>
      <c r="G218" s="431">
        <f>IFERROR(ROUND(0.25*tab_ANLAGE[[#This Row],[Budget dBIR]]/tab_ANLAGE[[#This Row],['# SuS]],2),0)</f>
        <v>111.96</v>
      </c>
    </row>
    <row r="219" spans="1:7" x14ac:dyDescent="0.3">
      <c r="A219" t="s">
        <v>21919</v>
      </c>
      <c r="B219" t="s">
        <v>21918</v>
      </c>
      <c r="C219" s="6">
        <v>34508</v>
      </c>
      <c r="D219" s="6">
        <v>0</v>
      </c>
      <c r="E219">
        <f>SUMIFS(tab_SCHULEN[SuS_21-22],tab_SCHULEN[TKZ],tab_ANLAGE[[#This Row],[TKZ]])</f>
        <v>89</v>
      </c>
      <c r="F219">
        <f>SUMIFS(tab_SCHULEN[Klassen_21-22],tab_SCHULEN[TKZ],tab_ANLAGE[[#This Row],[TKZ]])</f>
        <v>4</v>
      </c>
      <c r="G219" s="431">
        <f>IFERROR(ROUND(0.25*tab_ANLAGE[[#This Row],[Budget dBIR]]/tab_ANLAGE[[#This Row],['# SuS]],2),0)</f>
        <v>96.93</v>
      </c>
    </row>
    <row r="220" spans="1:7" x14ac:dyDescent="0.3">
      <c r="A220" t="s">
        <v>22215</v>
      </c>
      <c r="B220" t="s">
        <v>22214</v>
      </c>
      <c r="C220" s="6">
        <v>166727</v>
      </c>
      <c r="D220" s="6">
        <v>0</v>
      </c>
      <c r="E220">
        <f>SUMIFS(tab_SCHULEN[SuS_21-22],tab_SCHULEN[TKZ],tab_ANLAGE[[#This Row],[TKZ]])</f>
        <v>462</v>
      </c>
      <c r="F220">
        <f>SUMIFS(tab_SCHULEN[Klassen_21-22],tab_SCHULEN[TKZ],tab_ANLAGE[[#This Row],[TKZ]])</f>
        <v>22</v>
      </c>
      <c r="G220" s="431">
        <f>IFERROR(ROUND(0.25*tab_ANLAGE[[#This Row],[Budget dBIR]]/tab_ANLAGE[[#This Row],['# SuS]],2),0)</f>
        <v>90.22</v>
      </c>
    </row>
    <row r="221" spans="1:7" x14ac:dyDescent="0.3">
      <c r="A221" t="s">
        <v>21435</v>
      </c>
      <c r="B221" t="s">
        <v>21434</v>
      </c>
      <c r="C221" s="6">
        <v>161580</v>
      </c>
      <c r="D221" s="6">
        <v>0</v>
      </c>
      <c r="E221">
        <f>SUMIFS(tab_SCHULEN[SuS_21-22],tab_SCHULEN[TKZ],tab_ANLAGE[[#This Row],[TKZ]])</f>
        <v>361</v>
      </c>
      <c r="F221">
        <f>SUMIFS(tab_SCHULEN[Klassen_21-22],tab_SCHULEN[TKZ],tab_ANLAGE[[#This Row],[TKZ]])</f>
        <v>19</v>
      </c>
      <c r="G221" s="431">
        <f>IFERROR(ROUND(0.25*tab_ANLAGE[[#This Row],[Budget dBIR]]/tab_ANLAGE[[#This Row],['# SuS]],2),0)</f>
        <v>111.9</v>
      </c>
    </row>
    <row r="222" spans="1:7" x14ac:dyDescent="0.3">
      <c r="A222" t="s">
        <v>22710</v>
      </c>
      <c r="B222" t="s">
        <v>22709</v>
      </c>
      <c r="C222" s="6">
        <v>49896</v>
      </c>
      <c r="D222" s="6">
        <v>0</v>
      </c>
      <c r="E222">
        <f>SUMIFS(tab_SCHULEN[SuS_21-22],tab_SCHULEN[TKZ],tab_ANLAGE[[#This Row],[TKZ]])</f>
        <v>142</v>
      </c>
      <c r="F222">
        <f>SUMIFS(tab_SCHULEN[Klassen_21-22],tab_SCHULEN[TKZ],tab_ANLAGE[[#This Row],[TKZ]])</f>
        <v>7</v>
      </c>
      <c r="G222" s="431">
        <f>IFERROR(ROUND(0.25*tab_ANLAGE[[#This Row],[Budget dBIR]]/tab_ANLAGE[[#This Row],['# SuS]],2),0)</f>
        <v>87.85</v>
      </c>
    </row>
    <row r="223" spans="1:7" x14ac:dyDescent="0.3">
      <c r="A223" t="s">
        <v>22121</v>
      </c>
      <c r="B223" t="s">
        <v>22120</v>
      </c>
      <c r="C223" s="6">
        <v>36113</v>
      </c>
      <c r="D223" s="6">
        <v>0</v>
      </c>
      <c r="E223">
        <f>SUMIFS(tab_SCHULEN[SuS_21-22],tab_SCHULEN[TKZ],tab_ANLAGE[[#This Row],[TKZ]])</f>
        <v>99</v>
      </c>
      <c r="F223">
        <f>SUMIFS(tab_SCHULEN[Klassen_21-22],tab_SCHULEN[TKZ],tab_ANLAGE[[#This Row],[TKZ]])</f>
        <v>5</v>
      </c>
      <c r="G223" s="431">
        <f>IFERROR(ROUND(0.25*tab_ANLAGE[[#This Row],[Budget dBIR]]/tab_ANLAGE[[#This Row],['# SuS]],2),0)</f>
        <v>91.19</v>
      </c>
    </row>
    <row r="224" spans="1:7" x14ac:dyDescent="0.3">
      <c r="A224" t="s">
        <v>22124</v>
      </c>
      <c r="B224" t="s">
        <v>22123</v>
      </c>
      <c r="C224" s="6">
        <v>109394</v>
      </c>
      <c r="D224" s="6">
        <v>0</v>
      </c>
      <c r="E224">
        <f>SUMIFS(tab_SCHULEN[SuS_21-22],tab_SCHULEN[TKZ],tab_ANLAGE[[#This Row],[TKZ]])</f>
        <v>285</v>
      </c>
      <c r="F224">
        <f>SUMIFS(tab_SCHULEN[Klassen_21-22],tab_SCHULEN[TKZ],tab_ANLAGE[[#This Row],[TKZ]])</f>
        <v>15</v>
      </c>
      <c r="G224" s="431">
        <f>IFERROR(ROUND(0.25*tab_ANLAGE[[#This Row],[Budget dBIR]]/tab_ANLAGE[[#This Row],['# SuS]],2),0)</f>
        <v>95.96</v>
      </c>
    </row>
    <row r="225" spans="1:7" x14ac:dyDescent="0.3">
      <c r="A225" t="s">
        <v>22713</v>
      </c>
      <c r="B225" t="s">
        <v>22712</v>
      </c>
      <c r="C225" s="6">
        <v>56471</v>
      </c>
      <c r="D225" s="6">
        <v>0</v>
      </c>
      <c r="E225">
        <f>SUMIFS(tab_SCHULEN[SuS_21-22],tab_SCHULEN[TKZ],tab_ANLAGE[[#This Row],[TKZ]])</f>
        <v>161</v>
      </c>
      <c r="F225">
        <f>SUMIFS(tab_SCHULEN[Klassen_21-22],tab_SCHULEN[TKZ],tab_ANLAGE[[#This Row],[TKZ]])</f>
        <v>8</v>
      </c>
      <c r="G225" s="431">
        <f>IFERROR(ROUND(0.25*tab_ANLAGE[[#This Row],[Budget dBIR]]/tab_ANLAGE[[#This Row],['# SuS]],2),0)</f>
        <v>87.69</v>
      </c>
    </row>
    <row r="226" spans="1:7" x14ac:dyDescent="0.3">
      <c r="A226" t="s">
        <v>22244</v>
      </c>
      <c r="B226" t="s">
        <v>22243</v>
      </c>
      <c r="C226" s="6">
        <v>55698</v>
      </c>
      <c r="D226" s="6">
        <v>0</v>
      </c>
      <c r="E226">
        <f>SUMIFS(tab_SCHULEN[SuS_21-22],tab_SCHULEN[TKZ],tab_ANLAGE[[#This Row],[TKZ]])</f>
        <v>154</v>
      </c>
      <c r="F226">
        <f>SUMIFS(tab_SCHULEN[Klassen_21-22],tab_SCHULEN[TKZ],tab_ANLAGE[[#This Row],[TKZ]])</f>
        <v>8</v>
      </c>
      <c r="G226" s="431">
        <f>IFERROR(ROUND(0.25*tab_ANLAGE[[#This Row],[Budget dBIR]]/tab_ANLAGE[[#This Row],['# SuS]],2),0)</f>
        <v>90.42</v>
      </c>
    </row>
    <row r="227" spans="1:7" x14ac:dyDescent="0.3">
      <c r="A227" t="s">
        <v>21853</v>
      </c>
      <c r="B227" t="s">
        <v>21852</v>
      </c>
      <c r="C227" s="6">
        <v>192862</v>
      </c>
      <c r="D227" s="6">
        <v>0</v>
      </c>
      <c r="E227">
        <f>SUMIFS(tab_SCHULEN[SuS_21-22],tab_SCHULEN[TKZ],tab_ANLAGE[[#This Row],[TKZ]])</f>
        <v>507</v>
      </c>
      <c r="F227">
        <f>SUMIFS(tab_SCHULEN[Klassen_21-22],tab_SCHULEN[TKZ],tab_ANLAGE[[#This Row],[TKZ]])</f>
        <v>24</v>
      </c>
      <c r="G227" s="431">
        <f>IFERROR(ROUND(0.25*tab_ANLAGE[[#This Row],[Budget dBIR]]/tab_ANLAGE[[#This Row],['# SuS]],2),0)</f>
        <v>95.1</v>
      </c>
    </row>
    <row r="228" spans="1:7" x14ac:dyDescent="0.3">
      <c r="A228" t="s">
        <v>21371</v>
      </c>
      <c r="B228" t="s">
        <v>21370</v>
      </c>
      <c r="C228" s="6">
        <v>66207</v>
      </c>
      <c r="D228" s="6">
        <v>0</v>
      </c>
      <c r="E228">
        <f>SUMIFS(tab_SCHULEN[SuS_21-22],tab_SCHULEN[TKZ],tab_ANLAGE[[#This Row],[TKZ]])</f>
        <v>192</v>
      </c>
      <c r="F228">
        <f>SUMIFS(tab_SCHULEN[Klassen_21-22],tab_SCHULEN[TKZ],tab_ANLAGE[[#This Row],[TKZ]])</f>
        <v>11</v>
      </c>
      <c r="G228" s="431">
        <f>IFERROR(ROUND(0.25*tab_ANLAGE[[#This Row],[Budget dBIR]]/tab_ANLAGE[[#This Row],['# SuS]],2),0)</f>
        <v>86.21</v>
      </c>
    </row>
    <row r="229" spans="1:7" x14ac:dyDescent="0.3">
      <c r="A229" t="s">
        <v>21302</v>
      </c>
      <c r="B229" t="s">
        <v>21301</v>
      </c>
      <c r="C229" s="6">
        <v>196615</v>
      </c>
      <c r="D229" s="6">
        <v>0</v>
      </c>
      <c r="E229">
        <f>SUMIFS(tab_SCHULEN[SuS_21-22],tab_SCHULEN[TKZ],tab_ANLAGE[[#This Row],[TKZ]])</f>
        <v>522</v>
      </c>
      <c r="F229">
        <f>SUMIFS(tab_SCHULEN[Klassen_21-22],tab_SCHULEN[TKZ],tab_ANLAGE[[#This Row],[TKZ]])</f>
        <v>24</v>
      </c>
      <c r="G229" s="431">
        <f>IFERROR(ROUND(0.25*tab_ANLAGE[[#This Row],[Budget dBIR]]/tab_ANLAGE[[#This Row],['# SuS]],2),0)</f>
        <v>94.16</v>
      </c>
    </row>
    <row r="230" spans="1:7" x14ac:dyDescent="0.3">
      <c r="A230" t="s">
        <v>21799</v>
      </c>
      <c r="B230" t="s">
        <v>21798</v>
      </c>
      <c r="C230" s="6">
        <v>95900</v>
      </c>
      <c r="D230" s="6">
        <v>0</v>
      </c>
      <c r="E230">
        <f>SUMIFS(tab_SCHULEN[SuS_21-22],tab_SCHULEN[TKZ],tab_ANLAGE[[#This Row],[TKZ]])</f>
        <v>251</v>
      </c>
      <c r="F230">
        <f>SUMIFS(tab_SCHULEN[Klassen_21-22],tab_SCHULEN[TKZ],tab_ANLAGE[[#This Row],[TKZ]])</f>
        <v>12</v>
      </c>
      <c r="G230" s="431">
        <f>IFERROR(ROUND(0.25*tab_ANLAGE[[#This Row],[Budget dBIR]]/tab_ANLAGE[[#This Row],['# SuS]],2),0)</f>
        <v>95.52</v>
      </c>
    </row>
    <row r="231" spans="1:7" x14ac:dyDescent="0.3">
      <c r="A231" t="s">
        <v>22016</v>
      </c>
      <c r="B231" t="s">
        <v>22015</v>
      </c>
      <c r="C231" s="6">
        <v>35711</v>
      </c>
      <c r="D231" s="6">
        <v>0</v>
      </c>
      <c r="E231">
        <f>SUMIFS(tab_SCHULEN[SuS_21-22],tab_SCHULEN[TKZ],tab_ANLAGE[[#This Row],[TKZ]])</f>
        <v>92</v>
      </c>
      <c r="F231">
        <f>SUMIFS(tab_SCHULEN[Klassen_21-22],tab_SCHULEN[TKZ],tab_ANLAGE[[#This Row],[TKZ]])</f>
        <v>5</v>
      </c>
      <c r="G231" s="431">
        <f>IFERROR(ROUND(0.25*tab_ANLAGE[[#This Row],[Budget dBIR]]/tab_ANLAGE[[#This Row],['# SuS]],2),0)</f>
        <v>97.04</v>
      </c>
    </row>
    <row r="232" spans="1:7" x14ac:dyDescent="0.3">
      <c r="A232" t="s">
        <v>22592</v>
      </c>
      <c r="B232" t="s">
        <v>22591</v>
      </c>
      <c r="C232" s="6">
        <v>383916</v>
      </c>
      <c r="D232" s="6">
        <v>0</v>
      </c>
      <c r="E232">
        <f>SUMIFS(tab_SCHULEN[SuS_21-22],tab_SCHULEN[TKZ],tab_ANLAGE[[#This Row],[TKZ]])</f>
        <v>932</v>
      </c>
      <c r="F232">
        <f>SUMIFS(tab_SCHULEN[Klassen_21-22],tab_SCHULEN[TKZ],tab_ANLAGE[[#This Row],[TKZ]])</f>
        <v>45</v>
      </c>
      <c r="G232" s="431">
        <f>IFERROR(ROUND(0.25*tab_ANLAGE[[#This Row],[Budget dBIR]]/tab_ANLAGE[[#This Row],['# SuS]],2),0)</f>
        <v>102.98</v>
      </c>
    </row>
    <row r="233" spans="1:7" x14ac:dyDescent="0.3">
      <c r="A233" t="s">
        <v>21701</v>
      </c>
      <c r="B233" t="s">
        <v>21700</v>
      </c>
      <c r="C233" s="6">
        <v>35860</v>
      </c>
      <c r="D233" s="6">
        <v>11654</v>
      </c>
      <c r="E233">
        <f>SUMIFS(tab_SCHULEN[SuS_21-22],tab_SCHULEN[TKZ],tab_ANLAGE[[#This Row],[TKZ]])</f>
        <v>56</v>
      </c>
      <c r="F233">
        <f>SUMIFS(tab_SCHULEN[Klassen_21-22],tab_SCHULEN[TKZ],tab_ANLAGE[[#This Row],[TKZ]])</f>
        <v>3</v>
      </c>
      <c r="G233" s="431">
        <f>IFERROR(ROUND(0.25*tab_ANLAGE[[#This Row],[Budget dBIR]]/tab_ANLAGE[[#This Row],['# SuS]],2),0)</f>
        <v>160.09</v>
      </c>
    </row>
    <row r="234" spans="1:7" x14ac:dyDescent="0.3">
      <c r="A234" t="s">
        <v>21569</v>
      </c>
      <c r="B234" t="s">
        <v>21568</v>
      </c>
      <c r="C234" s="6">
        <v>258053</v>
      </c>
      <c r="D234" s="6">
        <v>77692</v>
      </c>
      <c r="E234">
        <f>SUMIFS(tab_SCHULEN[SuS_21-22],tab_SCHULEN[TKZ],tab_ANLAGE[[#This Row],[TKZ]])</f>
        <v>382</v>
      </c>
      <c r="F234">
        <f>SUMIFS(tab_SCHULEN[Klassen_21-22],tab_SCHULEN[TKZ],tab_ANLAGE[[#This Row],[TKZ]])</f>
        <v>15</v>
      </c>
      <c r="G234" s="431">
        <f>IFERROR(ROUND(0.25*tab_ANLAGE[[#This Row],[Budget dBIR]]/tab_ANLAGE[[#This Row],['# SuS]],2),0)</f>
        <v>168.88</v>
      </c>
    </row>
    <row r="235" spans="1:7" x14ac:dyDescent="0.3">
      <c r="A235" t="s">
        <v>21279</v>
      </c>
      <c r="B235" t="s">
        <v>21278</v>
      </c>
      <c r="C235" s="6">
        <v>86671</v>
      </c>
      <c r="D235" s="6">
        <v>0</v>
      </c>
      <c r="E235">
        <f>SUMIFS(tab_SCHULEN[SuS_21-22],tab_SCHULEN[TKZ],tab_ANLAGE[[#This Row],[TKZ]])</f>
        <v>225</v>
      </c>
      <c r="F235">
        <f>SUMIFS(tab_SCHULEN[Klassen_21-22],tab_SCHULEN[TKZ],tab_ANLAGE[[#This Row],[TKZ]])</f>
        <v>11</v>
      </c>
      <c r="G235" s="431">
        <f>IFERROR(ROUND(0.25*tab_ANLAGE[[#This Row],[Budget dBIR]]/tab_ANLAGE[[#This Row],['# SuS]],2),0)</f>
        <v>96.3</v>
      </c>
    </row>
    <row r="236" spans="1:7" x14ac:dyDescent="0.3">
      <c r="A236" t="s">
        <v>22520</v>
      </c>
      <c r="B236" t="s">
        <v>22519</v>
      </c>
      <c r="C236" s="6">
        <v>73103</v>
      </c>
      <c r="D236" s="6">
        <v>0</v>
      </c>
      <c r="E236">
        <f>SUMIFS(tab_SCHULEN[SuS_21-22],tab_SCHULEN[TKZ],tab_ANLAGE[[#This Row],[TKZ]])</f>
        <v>192</v>
      </c>
      <c r="F236">
        <f>SUMIFS(tab_SCHULEN[Klassen_21-22],tab_SCHULEN[TKZ],tab_ANLAGE[[#This Row],[TKZ]])</f>
        <v>8</v>
      </c>
      <c r="G236" s="431">
        <f>IFERROR(ROUND(0.25*tab_ANLAGE[[#This Row],[Budget dBIR]]/tab_ANLAGE[[#This Row],['# SuS]],2),0)</f>
        <v>95.19</v>
      </c>
    </row>
    <row r="237" spans="1:7" x14ac:dyDescent="0.3">
      <c r="A237" t="s">
        <v>21314</v>
      </c>
      <c r="B237" t="s">
        <v>21313</v>
      </c>
      <c r="C237" s="6">
        <v>180966</v>
      </c>
      <c r="D237" s="6">
        <v>0</v>
      </c>
      <c r="E237">
        <f>SUMIFS(tab_SCHULEN[SuS_21-22],tab_SCHULEN[TKZ],tab_ANLAGE[[#This Row],[TKZ]])</f>
        <v>464</v>
      </c>
      <c r="F237">
        <f>SUMIFS(tab_SCHULEN[Klassen_21-22],tab_SCHULEN[TKZ],tab_ANLAGE[[#This Row],[TKZ]])</f>
        <v>20</v>
      </c>
      <c r="G237" s="431">
        <f>IFERROR(ROUND(0.25*tab_ANLAGE[[#This Row],[Budget dBIR]]/tab_ANLAGE[[#This Row],['# SuS]],2),0)</f>
        <v>97.5</v>
      </c>
    </row>
    <row r="238" spans="1:7" x14ac:dyDescent="0.3">
      <c r="A238" t="s">
        <v>22436</v>
      </c>
      <c r="B238" t="s">
        <v>22435</v>
      </c>
      <c r="C238" s="6">
        <v>64671</v>
      </c>
      <c r="D238" s="6">
        <v>0</v>
      </c>
      <c r="E238">
        <f>SUMIFS(tab_SCHULEN[SuS_21-22],tab_SCHULEN[TKZ],tab_ANLAGE[[#This Row],[TKZ]])</f>
        <v>125</v>
      </c>
      <c r="F238">
        <f>SUMIFS(tab_SCHULEN[Klassen_21-22],tab_SCHULEN[TKZ],tab_ANLAGE[[#This Row],[TKZ]])</f>
        <v>6</v>
      </c>
      <c r="G238" s="431">
        <f>IFERROR(ROUND(0.25*tab_ANLAGE[[#This Row],[Budget dBIR]]/tab_ANLAGE[[#This Row],['# SuS]],2),0)</f>
        <v>129.34</v>
      </c>
    </row>
    <row r="239" spans="1:7" x14ac:dyDescent="0.3">
      <c r="A239" t="s">
        <v>22680</v>
      </c>
      <c r="B239" t="s">
        <v>22679</v>
      </c>
      <c r="C239" s="6">
        <v>95924</v>
      </c>
      <c r="D239" s="6">
        <v>0</v>
      </c>
      <c r="E239">
        <f>SUMIFS(tab_SCHULEN[SuS_21-22],tab_SCHULEN[TKZ],tab_ANLAGE[[#This Row],[TKZ]])</f>
        <v>235</v>
      </c>
      <c r="F239">
        <f>SUMIFS(tab_SCHULEN[Klassen_21-22],tab_SCHULEN[TKZ],tab_ANLAGE[[#This Row],[TKZ]])</f>
        <v>11</v>
      </c>
      <c r="G239" s="431">
        <f>IFERROR(ROUND(0.25*tab_ANLAGE[[#This Row],[Budget dBIR]]/tab_ANLAGE[[#This Row],['# SuS]],2),0)</f>
        <v>102.05</v>
      </c>
    </row>
    <row r="240" spans="1:7" x14ac:dyDescent="0.3">
      <c r="A240" t="s">
        <v>21560</v>
      </c>
      <c r="B240" t="s">
        <v>21559</v>
      </c>
      <c r="C240" s="6">
        <v>293482</v>
      </c>
      <c r="D240" s="6">
        <v>101001</v>
      </c>
      <c r="E240">
        <f>SUMIFS(tab_SCHULEN[SuS_21-22],tab_SCHULEN[TKZ],tab_ANLAGE[[#This Row],[TKZ]])</f>
        <v>452</v>
      </c>
      <c r="F240">
        <f>SUMIFS(tab_SCHULEN[Klassen_21-22],tab_SCHULEN[TKZ],tab_ANLAGE[[#This Row],[TKZ]])</f>
        <v>24</v>
      </c>
      <c r="G240" s="431">
        <f>IFERROR(ROUND(0.25*tab_ANLAGE[[#This Row],[Budget dBIR]]/tab_ANLAGE[[#This Row],['# SuS]],2),0)</f>
        <v>162.32</v>
      </c>
    </row>
    <row r="241" spans="1:7" x14ac:dyDescent="0.3">
      <c r="A241" t="s">
        <v>22247</v>
      </c>
      <c r="B241" t="s">
        <v>22246</v>
      </c>
      <c r="C241" s="6">
        <v>58019</v>
      </c>
      <c r="D241" s="6">
        <v>0</v>
      </c>
      <c r="E241">
        <f>SUMIFS(tab_SCHULEN[SuS_21-22],tab_SCHULEN[TKZ],tab_ANLAGE[[#This Row],[TKZ]])</f>
        <v>143</v>
      </c>
      <c r="F241">
        <f>SUMIFS(tab_SCHULEN[Klassen_21-22],tab_SCHULEN[TKZ],tab_ANLAGE[[#This Row],[TKZ]])</f>
        <v>8</v>
      </c>
      <c r="G241" s="431">
        <f>IFERROR(ROUND(0.25*tab_ANLAGE[[#This Row],[Budget dBIR]]/tab_ANLAGE[[#This Row],['# SuS]],2),0)</f>
        <v>101.43</v>
      </c>
    </row>
    <row r="242" spans="1:7" x14ac:dyDescent="0.3">
      <c r="A242" t="s">
        <v>22358</v>
      </c>
      <c r="B242" t="s">
        <v>22357</v>
      </c>
      <c r="C242" s="6">
        <v>545957</v>
      </c>
      <c r="D242" s="6">
        <v>0</v>
      </c>
      <c r="E242">
        <f>SUMIFS(tab_SCHULEN[SuS_21-22],tab_SCHULEN[TKZ],tab_ANLAGE[[#This Row],[TKZ]])</f>
        <v>1379</v>
      </c>
      <c r="F242">
        <f>SUMIFS(tab_SCHULEN[Klassen_21-22],tab_SCHULEN[TKZ],tab_ANLAGE[[#This Row],[TKZ]])</f>
        <v>66</v>
      </c>
      <c r="G242" s="431">
        <f>IFERROR(ROUND(0.25*tab_ANLAGE[[#This Row],[Budget dBIR]]/tab_ANLAGE[[#This Row],['# SuS]],2),0)</f>
        <v>98.98</v>
      </c>
    </row>
    <row r="243" spans="1:7" x14ac:dyDescent="0.3">
      <c r="A243" t="s">
        <v>20762</v>
      </c>
      <c r="B243" t="s">
        <v>20761</v>
      </c>
      <c r="C243" s="6">
        <v>2597704</v>
      </c>
      <c r="D243" s="6">
        <v>287466</v>
      </c>
      <c r="E243">
        <f>SUMIFS(tab_SCHULEN[SuS_21-22],tab_SCHULEN[TKZ],tab_ANLAGE[[#This Row],[TKZ]])</f>
        <v>6768</v>
      </c>
      <c r="F243">
        <f>SUMIFS(tab_SCHULEN[Klassen_21-22],tab_SCHULEN[TKZ],tab_ANLAGE[[#This Row],[TKZ]])</f>
        <v>280</v>
      </c>
      <c r="G243" s="431">
        <f>IFERROR(ROUND(0.25*tab_ANLAGE[[#This Row],[Budget dBIR]]/tab_ANLAGE[[#This Row],['# SuS]],2),0)</f>
        <v>95.96</v>
      </c>
    </row>
    <row r="244" spans="1:7" x14ac:dyDescent="0.3">
      <c r="A244" t="s">
        <v>22250</v>
      </c>
      <c r="B244" t="s">
        <v>22249</v>
      </c>
      <c r="C244" s="6">
        <v>64594</v>
      </c>
      <c r="D244" s="6">
        <v>0</v>
      </c>
      <c r="E244">
        <f>SUMIFS(tab_SCHULEN[SuS_21-22],tab_SCHULEN[TKZ],tab_ANLAGE[[#This Row],[TKZ]])</f>
        <v>126</v>
      </c>
      <c r="F244">
        <f>SUMIFS(tab_SCHULEN[Klassen_21-22],tab_SCHULEN[TKZ],tab_ANLAGE[[#This Row],[TKZ]])</f>
        <v>7</v>
      </c>
      <c r="G244" s="431">
        <f>IFERROR(ROUND(0.25*tab_ANLAGE[[#This Row],[Budget dBIR]]/tab_ANLAGE[[#This Row],['# SuS]],2),0)</f>
        <v>128.16</v>
      </c>
    </row>
    <row r="245" spans="1:7" x14ac:dyDescent="0.3">
      <c r="A245" t="s">
        <v>22212</v>
      </c>
      <c r="B245" t="s">
        <v>22211</v>
      </c>
      <c r="C245" s="6">
        <v>37518</v>
      </c>
      <c r="D245" s="6">
        <v>0</v>
      </c>
      <c r="E245">
        <f>SUMIFS(tab_SCHULEN[SuS_21-22],tab_SCHULEN[TKZ],tab_ANLAGE[[#This Row],[TKZ]])</f>
        <v>107</v>
      </c>
      <c r="F245">
        <f>SUMIFS(tab_SCHULEN[Klassen_21-22],tab_SCHULEN[TKZ],tab_ANLAGE[[#This Row],[TKZ]])</f>
        <v>6</v>
      </c>
      <c r="G245" s="431">
        <f>IFERROR(ROUND(0.25*tab_ANLAGE[[#This Row],[Budget dBIR]]/tab_ANLAGE[[#This Row],['# SuS]],2),0)</f>
        <v>87.66</v>
      </c>
    </row>
    <row r="246" spans="1:7" x14ac:dyDescent="0.3">
      <c r="A246" t="s">
        <v>21975</v>
      </c>
      <c r="B246" t="s">
        <v>21974</v>
      </c>
      <c r="C246" s="6">
        <v>152276</v>
      </c>
      <c r="D246" s="6">
        <v>0</v>
      </c>
      <c r="E246">
        <f>SUMIFS(tab_SCHULEN[SuS_21-22],tab_SCHULEN[TKZ],tab_ANLAGE[[#This Row],[TKZ]])</f>
        <v>358</v>
      </c>
      <c r="F246">
        <f>SUMIFS(tab_SCHULEN[Klassen_21-22],tab_SCHULEN[TKZ],tab_ANLAGE[[#This Row],[TKZ]])</f>
        <v>17</v>
      </c>
      <c r="G246" s="431">
        <f>IFERROR(ROUND(0.25*tab_ANLAGE[[#This Row],[Budget dBIR]]/tab_ANLAGE[[#This Row],['# SuS]],2),0)</f>
        <v>106.34</v>
      </c>
    </row>
    <row r="247" spans="1:7" x14ac:dyDescent="0.3">
      <c r="A247" t="s">
        <v>22185</v>
      </c>
      <c r="B247" t="s">
        <v>22184</v>
      </c>
      <c r="C247" s="6">
        <v>44539</v>
      </c>
      <c r="D247" s="6">
        <v>0</v>
      </c>
      <c r="E247">
        <f>SUMIFS(tab_SCHULEN[SuS_21-22],tab_SCHULEN[TKZ],tab_ANLAGE[[#This Row],[TKZ]])</f>
        <v>91</v>
      </c>
      <c r="F247">
        <f>SUMIFS(tab_SCHULEN[Klassen_21-22],tab_SCHULEN[TKZ],tab_ANLAGE[[#This Row],[TKZ]])</f>
        <v>5</v>
      </c>
      <c r="G247" s="431">
        <f>IFERROR(ROUND(0.25*tab_ANLAGE[[#This Row],[Budget dBIR]]/tab_ANLAGE[[#This Row],['# SuS]],2),0)</f>
        <v>122.36</v>
      </c>
    </row>
    <row r="248" spans="1:7" x14ac:dyDescent="0.3">
      <c r="A248" t="s">
        <v>22018</v>
      </c>
      <c r="B248" t="s">
        <v>22017</v>
      </c>
      <c r="C248" s="6">
        <v>232327</v>
      </c>
      <c r="D248" s="6">
        <v>0</v>
      </c>
      <c r="E248">
        <f>SUMIFS(tab_SCHULEN[SuS_21-22],tab_SCHULEN[TKZ],tab_ANLAGE[[#This Row],[TKZ]])</f>
        <v>576</v>
      </c>
      <c r="F248">
        <f>SUMIFS(tab_SCHULEN[Klassen_21-22],tab_SCHULEN[TKZ],tab_ANLAGE[[#This Row],[TKZ]])</f>
        <v>26</v>
      </c>
      <c r="G248" s="431">
        <f>IFERROR(ROUND(0.25*tab_ANLAGE[[#This Row],[Budget dBIR]]/tab_ANLAGE[[#This Row],['# SuS]],2),0)</f>
        <v>100.84</v>
      </c>
    </row>
    <row r="249" spans="1:7" x14ac:dyDescent="0.3">
      <c r="A249" t="s">
        <v>22127</v>
      </c>
      <c r="B249" t="s">
        <v>22126</v>
      </c>
      <c r="C249" s="6">
        <v>208576</v>
      </c>
      <c r="D249" s="6">
        <v>0</v>
      </c>
      <c r="E249">
        <f>SUMIFS(tab_SCHULEN[SuS_21-22],tab_SCHULEN[TKZ],tab_ANLAGE[[#This Row],[TKZ]])</f>
        <v>561</v>
      </c>
      <c r="F249">
        <f>SUMIFS(tab_SCHULEN[Klassen_21-22],tab_SCHULEN[TKZ],tab_ANLAGE[[#This Row],[TKZ]])</f>
        <v>28</v>
      </c>
      <c r="G249" s="431">
        <f>IFERROR(ROUND(0.25*tab_ANLAGE[[#This Row],[Budget dBIR]]/tab_ANLAGE[[#This Row],['# SuS]],2),0)</f>
        <v>92.95</v>
      </c>
    </row>
    <row r="250" spans="1:7" x14ac:dyDescent="0.3">
      <c r="A250" t="s">
        <v>22303</v>
      </c>
      <c r="B250" t="s">
        <v>22302</v>
      </c>
      <c r="C250" s="6">
        <v>218151</v>
      </c>
      <c r="D250" s="6">
        <v>0</v>
      </c>
      <c r="E250">
        <f>SUMIFS(tab_SCHULEN[SuS_21-22],tab_SCHULEN[TKZ],tab_ANLAGE[[#This Row],[TKZ]])</f>
        <v>533</v>
      </c>
      <c r="F250">
        <f>SUMIFS(tab_SCHULEN[Klassen_21-22],tab_SCHULEN[TKZ],tab_ANLAGE[[#This Row],[TKZ]])</f>
        <v>23</v>
      </c>
      <c r="G250" s="431">
        <f>IFERROR(ROUND(0.25*tab_ANLAGE[[#This Row],[Budget dBIR]]/tab_ANLAGE[[#This Row],['# SuS]],2),0)</f>
        <v>102.32</v>
      </c>
    </row>
    <row r="251" spans="1:7" x14ac:dyDescent="0.3">
      <c r="A251" t="s">
        <v>22312</v>
      </c>
      <c r="B251" t="s">
        <v>22311</v>
      </c>
      <c r="C251" s="6">
        <v>96895</v>
      </c>
      <c r="D251" s="6">
        <v>0</v>
      </c>
      <c r="E251">
        <f>SUMIFS(tab_SCHULEN[SuS_21-22],tab_SCHULEN[TKZ],tab_ANLAGE[[#This Row],[TKZ]])</f>
        <v>231</v>
      </c>
      <c r="F251">
        <f>SUMIFS(tab_SCHULEN[Klassen_21-22],tab_SCHULEN[TKZ],tab_ANLAGE[[#This Row],[TKZ]])</f>
        <v>13</v>
      </c>
      <c r="G251" s="431">
        <f>IFERROR(ROUND(0.25*tab_ANLAGE[[#This Row],[Budget dBIR]]/tab_ANLAGE[[#This Row],['# SuS]],2),0)</f>
        <v>104.86</v>
      </c>
    </row>
    <row r="252" spans="1:7" x14ac:dyDescent="0.3">
      <c r="A252" t="s">
        <v>22262</v>
      </c>
      <c r="B252" t="s">
        <v>22261</v>
      </c>
      <c r="C252" s="6">
        <v>64207</v>
      </c>
      <c r="D252" s="6">
        <v>0</v>
      </c>
      <c r="E252">
        <f>SUMIFS(tab_SCHULEN[SuS_21-22],tab_SCHULEN[TKZ],tab_ANLAGE[[#This Row],[TKZ]])</f>
        <v>187</v>
      </c>
      <c r="F252">
        <f>SUMIFS(tab_SCHULEN[Klassen_21-22],tab_SCHULEN[TKZ],tab_ANLAGE[[#This Row],[TKZ]])</f>
        <v>10</v>
      </c>
      <c r="G252" s="431">
        <f>IFERROR(ROUND(0.25*tab_ANLAGE[[#This Row],[Budget dBIR]]/tab_ANLAGE[[#This Row],['# SuS]],2),0)</f>
        <v>85.84</v>
      </c>
    </row>
    <row r="253" spans="1:7" x14ac:dyDescent="0.3">
      <c r="A253" t="s">
        <v>22305</v>
      </c>
      <c r="B253" t="s">
        <v>22304</v>
      </c>
      <c r="C253" s="6">
        <v>102926</v>
      </c>
      <c r="D253" s="6">
        <v>0</v>
      </c>
      <c r="E253">
        <f>SUMIFS(tab_SCHULEN[SuS_21-22],tab_SCHULEN[TKZ],tab_ANLAGE[[#This Row],[TKZ]])</f>
        <v>240</v>
      </c>
      <c r="F253">
        <f>SUMIFS(tab_SCHULEN[Klassen_21-22],tab_SCHULEN[TKZ],tab_ANLAGE[[#This Row],[TKZ]])</f>
        <v>12</v>
      </c>
      <c r="G253" s="431">
        <f>IFERROR(ROUND(0.25*tab_ANLAGE[[#This Row],[Budget dBIR]]/tab_ANLAGE[[#This Row],['# SuS]],2),0)</f>
        <v>107.21</v>
      </c>
    </row>
    <row r="254" spans="1:7" x14ac:dyDescent="0.3">
      <c r="A254" t="s">
        <v>22561</v>
      </c>
      <c r="B254" t="s">
        <v>22560</v>
      </c>
      <c r="C254" s="6">
        <v>237480</v>
      </c>
      <c r="D254" s="6">
        <v>0</v>
      </c>
      <c r="E254">
        <f>SUMIFS(tab_SCHULEN[SuS_21-22],tab_SCHULEN[TKZ],tab_ANLAGE[[#This Row],[TKZ]])</f>
        <v>596</v>
      </c>
      <c r="F254">
        <f>SUMIFS(tab_SCHULEN[Klassen_21-22],tab_SCHULEN[TKZ],tab_ANLAGE[[#This Row],[TKZ]])</f>
        <v>29</v>
      </c>
      <c r="G254" s="431">
        <f>IFERROR(ROUND(0.25*tab_ANLAGE[[#This Row],[Budget dBIR]]/tab_ANLAGE[[#This Row],['# SuS]],2),0)</f>
        <v>99.61</v>
      </c>
    </row>
    <row r="255" spans="1:7" x14ac:dyDescent="0.3">
      <c r="A255" t="s">
        <v>22042</v>
      </c>
      <c r="B255" t="s">
        <v>22041</v>
      </c>
      <c r="C255" s="6">
        <v>301343</v>
      </c>
      <c r="D255" s="6">
        <v>0</v>
      </c>
      <c r="E255">
        <f>SUMIFS(tab_SCHULEN[SuS_21-22],tab_SCHULEN[TKZ],tab_ANLAGE[[#This Row],[TKZ]])</f>
        <v>774</v>
      </c>
      <c r="F255">
        <f>SUMIFS(tab_SCHULEN[Klassen_21-22],tab_SCHULEN[TKZ],tab_ANLAGE[[#This Row],[TKZ]])</f>
        <v>34</v>
      </c>
      <c r="G255" s="431">
        <f>IFERROR(ROUND(0.25*tab_ANLAGE[[#This Row],[Budget dBIR]]/tab_ANLAGE[[#This Row],['# SuS]],2),0)</f>
        <v>97.33</v>
      </c>
    </row>
    <row r="256" spans="1:7" x14ac:dyDescent="0.3">
      <c r="A256" t="s">
        <v>22061</v>
      </c>
      <c r="B256" t="s">
        <v>22060</v>
      </c>
      <c r="C256" s="6">
        <v>101919</v>
      </c>
      <c r="D256" s="6">
        <v>0</v>
      </c>
      <c r="E256">
        <f>SUMIFS(tab_SCHULEN[SuS_21-22],tab_SCHULEN[TKZ],tab_ANLAGE[[#This Row],[TKZ]])</f>
        <v>256</v>
      </c>
      <c r="F256">
        <f>SUMIFS(tab_SCHULEN[Klassen_21-22],tab_SCHULEN[TKZ],tab_ANLAGE[[#This Row],[TKZ]])</f>
        <v>13</v>
      </c>
      <c r="G256" s="431">
        <f>IFERROR(ROUND(0.25*tab_ANLAGE[[#This Row],[Budget dBIR]]/tab_ANLAGE[[#This Row],['# SuS]],2),0)</f>
        <v>99.53</v>
      </c>
    </row>
    <row r="257" spans="1:7" x14ac:dyDescent="0.3">
      <c r="A257" t="s">
        <v>21922</v>
      </c>
      <c r="B257" t="s">
        <v>21921</v>
      </c>
      <c r="C257" s="6">
        <v>30455</v>
      </c>
      <c r="D257" s="6">
        <v>0</v>
      </c>
      <c r="E257">
        <f>SUMIFS(tab_SCHULEN[SuS_21-22],tab_SCHULEN[TKZ],tab_ANLAGE[[#This Row],[TKZ]])</f>
        <v>80</v>
      </c>
      <c r="F257">
        <f>SUMIFS(tab_SCHULEN[Klassen_21-22],tab_SCHULEN[TKZ],tab_ANLAGE[[#This Row],[TKZ]])</f>
        <v>4</v>
      </c>
      <c r="G257" s="431">
        <f>IFERROR(ROUND(0.25*tab_ANLAGE[[#This Row],[Budget dBIR]]/tab_ANLAGE[[#This Row],['# SuS]],2),0)</f>
        <v>95.17</v>
      </c>
    </row>
    <row r="258" spans="1:7" x14ac:dyDescent="0.3">
      <c r="A258" t="s">
        <v>21979</v>
      </c>
      <c r="B258" t="s">
        <v>21978</v>
      </c>
      <c r="C258" s="6">
        <v>27285</v>
      </c>
      <c r="D258" s="6">
        <v>0</v>
      </c>
      <c r="E258">
        <f>SUMIFS(tab_SCHULEN[SuS_21-22],tab_SCHULEN[TKZ],tab_ANLAGE[[#This Row],[TKZ]])</f>
        <v>64</v>
      </c>
      <c r="F258">
        <f>SUMIFS(tab_SCHULEN[Klassen_21-22],tab_SCHULEN[TKZ],tab_ANLAGE[[#This Row],[TKZ]])</f>
        <v>4</v>
      </c>
      <c r="G258" s="431">
        <f>IFERROR(ROUND(0.25*tab_ANLAGE[[#This Row],[Budget dBIR]]/tab_ANLAGE[[#This Row],['# SuS]],2),0)</f>
        <v>106.58</v>
      </c>
    </row>
    <row r="259" spans="1:7" x14ac:dyDescent="0.3">
      <c r="A259" t="s">
        <v>22716</v>
      </c>
      <c r="B259" t="s">
        <v>22715</v>
      </c>
      <c r="C259" s="6">
        <v>30943</v>
      </c>
      <c r="D259" s="6">
        <v>0</v>
      </c>
      <c r="E259">
        <f>SUMIFS(tab_SCHULEN[SuS_21-22],tab_SCHULEN[TKZ],tab_ANLAGE[[#This Row],[TKZ]])</f>
        <v>85</v>
      </c>
      <c r="F259">
        <f>SUMIFS(tab_SCHULEN[Klassen_21-22],tab_SCHULEN[TKZ],tab_ANLAGE[[#This Row],[TKZ]])</f>
        <v>4</v>
      </c>
      <c r="G259" s="431">
        <f>IFERROR(ROUND(0.25*tab_ANLAGE[[#This Row],[Budget dBIR]]/tab_ANLAGE[[#This Row],['# SuS]],2),0)</f>
        <v>91.01</v>
      </c>
    </row>
    <row r="260" spans="1:7" x14ac:dyDescent="0.3">
      <c r="A260" t="s">
        <v>21826</v>
      </c>
      <c r="B260" t="s">
        <v>21825</v>
      </c>
      <c r="C260" s="6">
        <v>51762</v>
      </c>
      <c r="D260" s="6">
        <v>0</v>
      </c>
      <c r="E260">
        <f>SUMIFS(tab_SCHULEN[SuS_21-22],tab_SCHULEN[TKZ],tab_ANLAGE[[#This Row],[TKZ]])</f>
        <v>112</v>
      </c>
      <c r="F260">
        <f>SUMIFS(tab_SCHULEN[Klassen_21-22],tab_SCHULEN[TKZ],tab_ANLAGE[[#This Row],[TKZ]])</f>
        <v>6</v>
      </c>
      <c r="G260" s="431">
        <f>IFERROR(ROUND(0.25*tab_ANLAGE[[#This Row],[Budget dBIR]]/tab_ANLAGE[[#This Row],['# SuS]],2),0)</f>
        <v>115.54</v>
      </c>
    </row>
    <row r="261" spans="1:7" x14ac:dyDescent="0.3">
      <c r="A261" t="s">
        <v>22255</v>
      </c>
      <c r="B261" t="s">
        <v>22254</v>
      </c>
      <c r="C261" s="6">
        <v>49896</v>
      </c>
      <c r="D261" s="6">
        <v>0</v>
      </c>
      <c r="E261">
        <f>SUMIFS(tab_SCHULEN[SuS_21-22],tab_SCHULEN[TKZ],tab_ANLAGE[[#This Row],[TKZ]])</f>
        <v>165</v>
      </c>
      <c r="F261">
        <f>SUMIFS(tab_SCHULEN[Klassen_21-22],tab_SCHULEN[TKZ],tab_ANLAGE[[#This Row],[TKZ]])</f>
        <v>8</v>
      </c>
      <c r="G261" s="431">
        <f>IFERROR(ROUND(0.25*tab_ANLAGE[[#This Row],[Budget dBIR]]/tab_ANLAGE[[#This Row],['# SuS]],2),0)</f>
        <v>75.599999999999994</v>
      </c>
    </row>
    <row r="262" spans="1:7" x14ac:dyDescent="0.3">
      <c r="A262" t="s">
        <v>21667</v>
      </c>
      <c r="B262" t="s">
        <v>21666</v>
      </c>
      <c r="C262" s="6">
        <v>210907</v>
      </c>
      <c r="D262" s="6">
        <v>62154</v>
      </c>
      <c r="E262">
        <f>SUMIFS(tab_SCHULEN[SuS_21-22],tab_SCHULEN[TKZ],tab_ANLAGE[[#This Row],[TKZ]])</f>
        <v>384</v>
      </c>
      <c r="F262">
        <f>SUMIFS(tab_SCHULEN[Klassen_21-22],tab_SCHULEN[TKZ],tab_ANLAGE[[#This Row],[TKZ]])</f>
        <v>16</v>
      </c>
      <c r="G262" s="431">
        <f>IFERROR(ROUND(0.25*tab_ANLAGE[[#This Row],[Budget dBIR]]/tab_ANLAGE[[#This Row],['# SuS]],2),0)</f>
        <v>137.31</v>
      </c>
    </row>
    <row r="263" spans="1:7" x14ac:dyDescent="0.3">
      <c r="A263" t="s">
        <v>22439</v>
      </c>
      <c r="B263" t="s">
        <v>22438</v>
      </c>
      <c r="C263" s="6">
        <v>53609</v>
      </c>
      <c r="D263" s="6">
        <v>0</v>
      </c>
      <c r="E263">
        <f>SUMIFS(tab_SCHULEN[SuS_21-22],tab_SCHULEN[TKZ],tab_ANLAGE[[#This Row],[TKZ]])</f>
        <v>125</v>
      </c>
      <c r="F263">
        <f>SUMIFS(tab_SCHULEN[Klassen_21-22],tab_SCHULEN[TKZ],tab_ANLAGE[[#This Row],[TKZ]])</f>
        <v>6</v>
      </c>
      <c r="G263" s="431">
        <f>IFERROR(ROUND(0.25*tab_ANLAGE[[#This Row],[Budget dBIR]]/tab_ANLAGE[[#This Row],['# SuS]],2),0)</f>
        <v>107.22</v>
      </c>
    </row>
    <row r="264" spans="1:7" x14ac:dyDescent="0.3">
      <c r="A264" t="s">
        <v>22406</v>
      </c>
      <c r="B264" t="s">
        <v>22405</v>
      </c>
      <c r="C264" s="6">
        <v>123000</v>
      </c>
      <c r="D264" s="6">
        <v>0</v>
      </c>
      <c r="E264">
        <f>SUMIFS(tab_SCHULEN[SuS_21-22],tab_SCHULEN[TKZ],tab_ANLAGE[[#This Row],[TKZ]])</f>
        <v>325</v>
      </c>
      <c r="F264">
        <f>SUMIFS(tab_SCHULEN[Klassen_21-22],tab_SCHULEN[TKZ],tab_ANLAGE[[#This Row],[TKZ]])</f>
        <v>14</v>
      </c>
      <c r="G264" s="431">
        <f>IFERROR(ROUND(0.25*tab_ANLAGE[[#This Row],[Budget dBIR]]/tab_ANLAGE[[#This Row],['# SuS]],2),0)</f>
        <v>94.62</v>
      </c>
    </row>
    <row r="265" spans="1:7" x14ac:dyDescent="0.3">
      <c r="A265" t="s">
        <v>22408</v>
      </c>
      <c r="B265" t="s">
        <v>22407</v>
      </c>
      <c r="C265" s="6">
        <v>99710</v>
      </c>
      <c r="D265" s="6">
        <v>0</v>
      </c>
      <c r="E265">
        <f>SUMIFS(tab_SCHULEN[SuS_21-22],tab_SCHULEN[TKZ],tab_ANLAGE[[#This Row],[TKZ]])</f>
        <v>227</v>
      </c>
      <c r="F265">
        <f>SUMIFS(tab_SCHULEN[Klassen_21-22],tab_SCHULEN[TKZ],tab_ANLAGE[[#This Row],[TKZ]])</f>
        <v>12</v>
      </c>
      <c r="G265" s="431">
        <f>IFERROR(ROUND(0.25*tab_ANLAGE[[#This Row],[Budget dBIR]]/tab_ANLAGE[[#This Row],['# SuS]],2),0)</f>
        <v>109.81</v>
      </c>
    </row>
    <row r="266" spans="1:7" x14ac:dyDescent="0.3">
      <c r="A266" t="s">
        <v>20257</v>
      </c>
      <c r="B266" t="s">
        <v>20256</v>
      </c>
      <c r="C266" s="6">
        <v>2681482</v>
      </c>
      <c r="D266" s="6">
        <v>299120</v>
      </c>
      <c r="E266">
        <f>SUMIFS(tab_SCHULEN[SuS_21-22],tab_SCHULEN[TKZ],tab_ANLAGE[[#This Row],[TKZ]])</f>
        <v>7166</v>
      </c>
      <c r="F266">
        <f>SUMIFS(tab_SCHULEN[Klassen_21-22],tab_SCHULEN[TKZ],tab_ANLAGE[[#This Row],[TKZ]])</f>
        <v>289</v>
      </c>
      <c r="G266" s="431">
        <f>IFERROR(ROUND(0.25*tab_ANLAGE[[#This Row],[Budget dBIR]]/tab_ANLAGE[[#This Row],['# SuS]],2),0)</f>
        <v>93.55</v>
      </c>
    </row>
    <row r="267" spans="1:7" x14ac:dyDescent="0.3">
      <c r="A267" t="s">
        <v>22130</v>
      </c>
      <c r="B267" t="s">
        <v>22129</v>
      </c>
      <c r="C267" s="6">
        <v>23272</v>
      </c>
      <c r="D267" s="6">
        <v>0</v>
      </c>
      <c r="E267">
        <f>SUMIFS(tab_SCHULEN[SuS_21-22],tab_SCHULEN[TKZ],tab_ANLAGE[[#This Row],[TKZ]])</f>
        <v>63</v>
      </c>
      <c r="F267">
        <f>SUMIFS(tab_SCHULEN[Klassen_21-22],tab_SCHULEN[TKZ],tab_ANLAGE[[#This Row],[TKZ]])</f>
        <v>4</v>
      </c>
      <c r="G267" s="431">
        <f>IFERROR(ROUND(0.25*tab_ANLAGE[[#This Row],[Budget dBIR]]/tab_ANLAGE[[#This Row],['# SuS]],2),0)</f>
        <v>92.35</v>
      </c>
    </row>
    <row r="268" spans="1:7" x14ac:dyDescent="0.3">
      <c r="A268" t="s">
        <v>21359</v>
      </c>
      <c r="B268" t="s">
        <v>21358</v>
      </c>
      <c r="C268" s="6">
        <v>114245</v>
      </c>
      <c r="D268" s="6">
        <v>0</v>
      </c>
      <c r="E268">
        <f>SUMIFS(tab_SCHULEN[SuS_21-22],tab_SCHULEN[TKZ],tab_ANLAGE[[#This Row],[TKZ]])</f>
        <v>285</v>
      </c>
      <c r="F268">
        <f>SUMIFS(tab_SCHULEN[Klassen_21-22],tab_SCHULEN[TKZ],tab_ANLAGE[[#This Row],[TKZ]])</f>
        <v>14</v>
      </c>
      <c r="G268" s="431">
        <f>IFERROR(ROUND(0.25*tab_ANLAGE[[#This Row],[Budget dBIR]]/tab_ANLAGE[[#This Row],['# SuS]],2),0)</f>
        <v>100.21</v>
      </c>
    </row>
    <row r="269" spans="1:7" x14ac:dyDescent="0.3">
      <c r="A269" t="s">
        <v>22307</v>
      </c>
      <c r="B269" t="s">
        <v>22306</v>
      </c>
      <c r="C269" s="6">
        <v>55311</v>
      </c>
      <c r="D269" s="6">
        <v>0</v>
      </c>
      <c r="E269">
        <f>SUMIFS(tab_SCHULEN[SuS_21-22],tab_SCHULEN[TKZ],tab_ANLAGE[[#This Row],[TKZ]])</f>
        <v>159</v>
      </c>
      <c r="F269">
        <f>SUMIFS(tab_SCHULEN[Klassen_21-22],tab_SCHULEN[TKZ],tab_ANLAGE[[#This Row],[TKZ]])</f>
        <v>8</v>
      </c>
      <c r="G269" s="431">
        <f>IFERROR(ROUND(0.25*tab_ANLAGE[[#This Row],[Budget dBIR]]/tab_ANLAGE[[#This Row],['# SuS]],2),0)</f>
        <v>86.97</v>
      </c>
    </row>
    <row r="270" spans="1:7" x14ac:dyDescent="0.3">
      <c r="A270" t="s">
        <v>22079</v>
      </c>
      <c r="B270" t="s">
        <v>22078</v>
      </c>
      <c r="C270" s="6">
        <v>42533</v>
      </c>
      <c r="D270" s="6">
        <v>0</v>
      </c>
      <c r="E270">
        <f>SUMIFS(tab_SCHULEN[SuS_21-22],tab_SCHULEN[TKZ],tab_ANLAGE[[#This Row],[TKZ]])</f>
        <v>113</v>
      </c>
      <c r="F270">
        <f>SUMIFS(tab_SCHULEN[Klassen_21-22],tab_SCHULEN[TKZ],tab_ANLAGE[[#This Row],[TKZ]])</f>
        <v>6</v>
      </c>
      <c r="G270" s="431">
        <f>IFERROR(ROUND(0.25*tab_ANLAGE[[#This Row],[Budget dBIR]]/tab_ANLAGE[[#This Row],['# SuS]],2),0)</f>
        <v>94.1</v>
      </c>
    </row>
    <row r="271" spans="1:7" x14ac:dyDescent="0.3">
      <c r="A271" t="s">
        <v>22258</v>
      </c>
      <c r="B271" t="s">
        <v>22257</v>
      </c>
      <c r="C271" s="6">
        <v>526407</v>
      </c>
      <c r="D271" s="6">
        <v>0</v>
      </c>
      <c r="E271">
        <f>SUMIFS(tab_SCHULEN[SuS_21-22],tab_SCHULEN[TKZ],tab_ANLAGE[[#This Row],[TKZ]])</f>
        <v>1331</v>
      </c>
      <c r="F271">
        <f>SUMIFS(tab_SCHULEN[Klassen_21-22],tab_SCHULEN[TKZ],tab_ANLAGE[[#This Row],[TKZ]])</f>
        <v>62</v>
      </c>
      <c r="G271" s="431">
        <f>IFERROR(ROUND(0.25*tab_ANLAGE[[#This Row],[Budget dBIR]]/tab_ANLAGE[[#This Row],['# SuS]],2),0)</f>
        <v>98.87</v>
      </c>
    </row>
    <row r="272" spans="1:7" x14ac:dyDescent="0.3">
      <c r="A272" t="s">
        <v>22188</v>
      </c>
      <c r="B272" t="s">
        <v>22187</v>
      </c>
      <c r="C272" s="6">
        <v>78244</v>
      </c>
      <c r="D272" s="6">
        <v>0</v>
      </c>
      <c r="E272">
        <f>SUMIFS(tab_SCHULEN[SuS_21-22],tab_SCHULEN[TKZ],tab_ANLAGE[[#This Row],[TKZ]])</f>
        <v>208</v>
      </c>
      <c r="F272">
        <f>SUMIFS(tab_SCHULEN[Klassen_21-22],tab_SCHULEN[TKZ],tab_ANLAGE[[#This Row],[TKZ]])</f>
        <v>9</v>
      </c>
      <c r="G272" s="431">
        <f>IFERROR(ROUND(0.25*tab_ANLAGE[[#This Row],[Budget dBIR]]/tab_ANLAGE[[#This Row],['# SuS]],2),0)</f>
        <v>94.04</v>
      </c>
    </row>
    <row r="273" spans="1:7" x14ac:dyDescent="0.3">
      <c r="A273" t="s">
        <v>22133</v>
      </c>
      <c r="B273" t="s">
        <v>22132</v>
      </c>
      <c r="C273" s="6">
        <v>29572</v>
      </c>
      <c r="D273" s="6">
        <v>0</v>
      </c>
      <c r="E273">
        <f>SUMIFS(tab_SCHULEN[SuS_21-22],tab_SCHULEN[TKZ],tab_ANLAGE[[#This Row],[TKZ]])</f>
        <v>65</v>
      </c>
      <c r="F273">
        <f>SUMIFS(tab_SCHULEN[Klassen_21-22],tab_SCHULEN[TKZ],tab_ANLAGE[[#This Row],[TKZ]])</f>
        <v>4</v>
      </c>
      <c r="G273" s="431">
        <f>IFERROR(ROUND(0.25*tab_ANLAGE[[#This Row],[Budget dBIR]]/tab_ANLAGE[[#This Row],['# SuS]],2),0)</f>
        <v>113.74</v>
      </c>
    </row>
    <row r="274" spans="1:7" x14ac:dyDescent="0.3">
      <c r="A274" t="s">
        <v>22404</v>
      </c>
      <c r="B274" t="s">
        <v>22403</v>
      </c>
      <c r="C274" s="6">
        <v>527600</v>
      </c>
      <c r="D274" s="6">
        <v>0</v>
      </c>
      <c r="E274">
        <f>SUMIFS(tab_SCHULEN[SuS_21-22],tab_SCHULEN[TKZ],tab_ANLAGE[[#This Row],[TKZ]])</f>
        <v>1300</v>
      </c>
      <c r="F274">
        <f>SUMIFS(tab_SCHULEN[Klassen_21-22],tab_SCHULEN[TKZ],tab_ANLAGE[[#This Row],[TKZ]])</f>
        <v>62</v>
      </c>
      <c r="G274" s="431">
        <f>IFERROR(ROUND(0.25*tab_ANLAGE[[#This Row],[Budget dBIR]]/tab_ANLAGE[[#This Row],['# SuS]],2),0)</f>
        <v>101.46</v>
      </c>
    </row>
    <row r="275" spans="1:7" x14ac:dyDescent="0.3">
      <c r="A275" t="s">
        <v>20433</v>
      </c>
      <c r="B275" t="s">
        <v>20432</v>
      </c>
      <c r="C275" s="6">
        <v>3002818</v>
      </c>
      <c r="D275" s="6">
        <v>555508</v>
      </c>
      <c r="E275">
        <f>SUMIFS(tab_SCHULEN[SuS_21-22],tab_SCHULEN[TKZ],tab_ANLAGE[[#This Row],[TKZ]])</f>
        <v>6962</v>
      </c>
      <c r="F275">
        <f>SUMIFS(tab_SCHULEN[Klassen_21-22],tab_SCHULEN[TKZ],tab_ANLAGE[[#This Row],[TKZ]])</f>
        <v>289</v>
      </c>
      <c r="G275" s="431">
        <f>IFERROR(ROUND(0.25*tab_ANLAGE[[#This Row],[Budget dBIR]]/tab_ANLAGE[[#This Row],['# SuS]],2),0)</f>
        <v>107.83</v>
      </c>
    </row>
    <row r="276" spans="1:7" x14ac:dyDescent="0.3">
      <c r="A276" t="s">
        <v>20210</v>
      </c>
      <c r="B276" t="s">
        <v>20209</v>
      </c>
      <c r="C276" s="6">
        <v>59174758</v>
      </c>
      <c r="D276" s="6">
        <v>7031265</v>
      </c>
      <c r="E276">
        <f>SUMIFS(tab_SCHULEN[SuS_21-22],tab_SCHULEN[TKZ],tab_ANLAGE[[#This Row],[TKZ]])</f>
        <v>156666</v>
      </c>
      <c r="F276">
        <f>SUMIFS(tab_SCHULEN[Klassen_21-22],tab_SCHULEN[TKZ],tab_ANLAGE[[#This Row],[TKZ]])</f>
        <v>6443</v>
      </c>
      <c r="G276" s="431">
        <f>IFERROR(ROUND(0.25*tab_ANLAGE[[#This Row],[Budget dBIR]]/tab_ANLAGE[[#This Row],['# SuS]],2),0)</f>
        <v>94.43</v>
      </c>
    </row>
    <row r="277" spans="1:7" x14ac:dyDescent="0.3">
      <c r="A277" t="s">
        <v>21244</v>
      </c>
      <c r="B277" t="s">
        <v>21243</v>
      </c>
      <c r="C277" s="6">
        <v>1001702</v>
      </c>
      <c r="D277" s="6">
        <v>132079</v>
      </c>
      <c r="E277">
        <f>SUMIFS(tab_SCHULEN[SuS_21-22],tab_SCHULEN[TKZ],tab_ANLAGE[[#This Row],[TKZ]])</f>
        <v>3043</v>
      </c>
      <c r="F277">
        <f>SUMIFS(tab_SCHULEN[Klassen_21-22],tab_SCHULEN[TKZ],tab_ANLAGE[[#This Row],[TKZ]])</f>
        <v>149</v>
      </c>
      <c r="G277" s="431">
        <f>IFERROR(ROUND(0.25*tab_ANLAGE[[#This Row],[Budget dBIR]]/tab_ANLAGE[[#This Row],['# SuS]],2),0)</f>
        <v>82.3</v>
      </c>
    </row>
    <row r="278" spans="1:7" x14ac:dyDescent="0.3">
      <c r="A278" t="s">
        <v>22040</v>
      </c>
      <c r="B278" t="s">
        <v>22039</v>
      </c>
      <c r="C278" s="6">
        <v>170935</v>
      </c>
      <c r="D278" s="6">
        <v>0</v>
      </c>
      <c r="E278">
        <f>SUMIFS(tab_SCHULEN[SuS_21-22],tab_SCHULEN[TKZ],tab_ANLAGE[[#This Row],[TKZ]])</f>
        <v>531</v>
      </c>
      <c r="F278">
        <f>SUMIFS(tab_SCHULEN[Klassen_21-22],tab_SCHULEN[TKZ],tab_ANLAGE[[#This Row],[TKZ]])</f>
        <v>23</v>
      </c>
      <c r="G278" s="431">
        <f>IFERROR(ROUND(0.25*tab_ANLAGE[[#This Row],[Budget dBIR]]/tab_ANLAGE[[#This Row],['# SuS]],2),0)</f>
        <v>80.48</v>
      </c>
    </row>
    <row r="279" spans="1:7" x14ac:dyDescent="0.3">
      <c r="A279" t="s">
        <v>22563</v>
      </c>
      <c r="B279" t="s">
        <v>22562</v>
      </c>
      <c r="C279" s="6">
        <v>61500</v>
      </c>
      <c r="D279" s="6">
        <v>0</v>
      </c>
      <c r="E279">
        <f>SUMIFS(tab_SCHULEN[SuS_21-22],tab_SCHULEN[TKZ],tab_ANLAGE[[#This Row],[TKZ]])</f>
        <v>176</v>
      </c>
      <c r="F279">
        <f>SUMIFS(tab_SCHULEN[Klassen_21-22],tab_SCHULEN[TKZ],tab_ANLAGE[[#This Row],[TKZ]])</f>
        <v>8</v>
      </c>
      <c r="G279" s="431">
        <f>IFERROR(ROUND(0.25*tab_ANLAGE[[#This Row],[Budget dBIR]]/tab_ANLAGE[[#This Row],['# SuS]],2),0)</f>
        <v>87.36</v>
      </c>
    </row>
    <row r="280" spans="1:7" x14ac:dyDescent="0.3">
      <c r="A280" t="s">
        <v>22020</v>
      </c>
      <c r="B280" t="s">
        <v>22019</v>
      </c>
      <c r="C280" s="6">
        <v>62194</v>
      </c>
      <c r="D280" s="6">
        <v>0</v>
      </c>
      <c r="E280">
        <f>SUMIFS(tab_SCHULEN[SuS_21-22],tab_SCHULEN[TKZ],tab_ANLAGE[[#This Row],[TKZ]])</f>
        <v>156</v>
      </c>
      <c r="F280">
        <f>SUMIFS(tab_SCHULEN[Klassen_21-22],tab_SCHULEN[TKZ],tab_ANLAGE[[#This Row],[TKZ]])</f>
        <v>8</v>
      </c>
      <c r="G280" s="431">
        <f>IFERROR(ROUND(0.25*tab_ANLAGE[[#This Row],[Budget dBIR]]/tab_ANLAGE[[#This Row],['# SuS]],2),0)</f>
        <v>99.67</v>
      </c>
    </row>
    <row r="281" spans="1:7" x14ac:dyDescent="0.3">
      <c r="A281" t="s">
        <v>21839</v>
      </c>
      <c r="B281" t="s">
        <v>21838</v>
      </c>
      <c r="C281" s="6">
        <v>349385</v>
      </c>
      <c r="D281" s="6">
        <v>0</v>
      </c>
      <c r="E281">
        <f>SUMIFS(tab_SCHULEN[SuS_21-22],tab_SCHULEN[TKZ],tab_ANLAGE[[#This Row],[TKZ]])</f>
        <v>804</v>
      </c>
      <c r="F281">
        <f>SUMIFS(tab_SCHULEN[Klassen_21-22],tab_SCHULEN[TKZ],tab_ANLAGE[[#This Row],[TKZ]])</f>
        <v>38</v>
      </c>
      <c r="G281" s="431">
        <f>IFERROR(ROUND(0.25*tab_ANLAGE[[#This Row],[Budget dBIR]]/tab_ANLAGE[[#This Row],['# SuS]],2),0)</f>
        <v>108.64</v>
      </c>
    </row>
    <row r="282" spans="1:7" x14ac:dyDescent="0.3">
      <c r="A282" t="s">
        <v>21342</v>
      </c>
      <c r="B282" t="s">
        <v>21341</v>
      </c>
      <c r="C282" s="6">
        <v>146721</v>
      </c>
      <c r="D282" s="6">
        <v>0</v>
      </c>
      <c r="E282">
        <f>SUMIFS(tab_SCHULEN[SuS_21-22],tab_SCHULEN[TKZ],tab_ANLAGE[[#This Row],[TKZ]])</f>
        <v>375</v>
      </c>
      <c r="F282">
        <f>SUMIFS(tab_SCHULEN[Klassen_21-22],tab_SCHULEN[TKZ],tab_ANLAGE[[#This Row],[TKZ]])</f>
        <v>18</v>
      </c>
      <c r="G282" s="431">
        <f>IFERROR(ROUND(0.25*tab_ANLAGE[[#This Row],[Budget dBIR]]/tab_ANLAGE[[#This Row],['# SuS]],2),0)</f>
        <v>97.81</v>
      </c>
    </row>
    <row r="283" spans="1:7" x14ac:dyDescent="0.3">
      <c r="A283" t="s">
        <v>22136</v>
      </c>
      <c r="B283" t="s">
        <v>22135</v>
      </c>
      <c r="C283" s="6">
        <v>51360</v>
      </c>
      <c r="D283" s="6">
        <v>0</v>
      </c>
      <c r="E283">
        <f>SUMIFS(tab_SCHULEN[SuS_21-22],tab_SCHULEN[TKZ],tab_ANLAGE[[#This Row],[TKZ]])</f>
        <v>161</v>
      </c>
      <c r="F283">
        <f>SUMIFS(tab_SCHULEN[Klassen_21-22],tab_SCHULEN[TKZ],tab_ANLAGE[[#This Row],[TKZ]])</f>
        <v>8</v>
      </c>
      <c r="G283" s="431">
        <f>IFERROR(ROUND(0.25*tab_ANLAGE[[#This Row],[Budget dBIR]]/tab_ANLAGE[[#This Row],['# SuS]],2),0)</f>
        <v>79.75</v>
      </c>
    </row>
    <row r="284" spans="1:7" x14ac:dyDescent="0.3">
      <c r="A284" t="s">
        <v>21443</v>
      </c>
      <c r="B284" t="s">
        <v>21442</v>
      </c>
      <c r="C284" s="6">
        <v>51762</v>
      </c>
      <c r="D284" s="6">
        <v>0</v>
      </c>
      <c r="E284">
        <f>SUMIFS(tab_SCHULEN[SuS_21-22],tab_SCHULEN[TKZ],tab_ANLAGE[[#This Row],[TKZ]])</f>
        <v>138</v>
      </c>
      <c r="F284">
        <f>SUMIFS(tab_SCHULEN[Klassen_21-22],tab_SCHULEN[TKZ],tab_ANLAGE[[#This Row],[TKZ]])</f>
        <v>8</v>
      </c>
      <c r="G284" s="431">
        <f>IFERROR(ROUND(0.25*tab_ANLAGE[[#This Row],[Budget dBIR]]/tab_ANLAGE[[#This Row],['# SuS]],2),0)</f>
        <v>93.77</v>
      </c>
    </row>
    <row r="285" spans="1:7" x14ac:dyDescent="0.3">
      <c r="A285" t="s">
        <v>22666</v>
      </c>
      <c r="B285" t="s">
        <v>22665</v>
      </c>
      <c r="C285" s="6">
        <v>48735</v>
      </c>
      <c r="D285" s="6">
        <v>0</v>
      </c>
      <c r="E285">
        <f>SUMIFS(tab_SCHULEN[SuS_21-22],tab_SCHULEN[TKZ],tab_ANLAGE[[#This Row],[TKZ]])</f>
        <v>140</v>
      </c>
      <c r="F285">
        <f>SUMIFS(tab_SCHULEN[Klassen_21-22],tab_SCHULEN[TKZ],tab_ANLAGE[[#This Row],[TKZ]])</f>
        <v>7</v>
      </c>
      <c r="G285" s="431">
        <f>IFERROR(ROUND(0.25*tab_ANLAGE[[#This Row],[Budget dBIR]]/tab_ANLAGE[[#This Row],['# SuS]],2),0)</f>
        <v>87.03</v>
      </c>
    </row>
    <row r="286" spans="1:7" x14ac:dyDescent="0.3">
      <c r="A286" t="s">
        <v>22088</v>
      </c>
      <c r="B286" t="s">
        <v>22087</v>
      </c>
      <c r="C286" s="6">
        <v>179736</v>
      </c>
      <c r="D286" s="6">
        <v>0</v>
      </c>
      <c r="E286">
        <f>SUMIFS(tab_SCHULEN[SuS_21-22],tab_SCHULEN[TKZ],tab_ANLAGE[[#This Row],[TKZ]])</f>
        <v>468</v>
      </c>
      <c r="F286">
        <f>SUMIFS(tab_SCHULEN[Klassen_21-22],tab_SCHULEN[TKZ],tab_ANLAGE[[#This Row],[TKZ]])</f>
        <v>22</v>
      </c>
      <c r="G286" s="431">
        <f>IFERROR(ROUND(0.25*tab_ANLAGE[[#This Row],[Budget dBIR]]/tab_ANLAGE[[#This Row],['# SuS]],2),0)</f>
        <v>96.01</v>
      </c>
    </row>
    <row r="287" spans="1:7" x14ac:dyDescent="0.3">
      <c r="A287" t="s">
        <v>22526</v>
      </c>
      <c r="B287" t="s">
        <v>22525</v>
      </c>
      <c r="C287" s="6">
        <v>616429</v>
      </c>
      <c r="D287" s="6">
        <v>0</v>
      </c>
      <c r="E287">
        <f>SUMIFS(tab_SCHULEN[SuS_21-22],tab_SCHULEN[TKZ],tab_ANLAGE[[#This Row],[TKZ]])</f>
        <v>1513</v>
      </c>
      <c r="F287">
        <f>SUMIFS(tab_SCHULEN[Klassen_21-22],tab_SCHULEN[TKZ],tab_ANLAGE[[#This Row],[TKZ]])</f>
        <v>71</v>
      </c>
      <c r="G287" s="431">
        <f>IFERROR(ROUND(0.25*tab_ANLAGE[[#This Row],[Budget dBIR]]/tab_ANLAGE[[#This Row],['# SuS]],2),0)</f>
        <v>101.86</v>
      </c>
    </row>
    <row r="288" spans="1:7" x14ac:dyDescent="0.3">
      <c r="A288" t="s">
        <v>20194</v>
      </c>
      <c r="B288" t="s">
        <v>20193</v>
      </c>
      <c r="C288" s="6">
        <v>2240034</v>
      </c>
      <c r="D288" s="6">
        <v>275812</v>
      </c>
      <c r="E288">
        <f>SUMIFS(tab_SCHULEN[SuS_21-22],tab_SCHULEN[TKZ],tab_ANLAGE[[#This Row],[TKZ]])</f>
        <v>5996</v>
      </c>
      <c r="F288">
        <f>SUMIFS(tab_SCHULEN[Klassen_21-22],tab_SCHULEN[TKZ],tab_ANLAGE[[#This Row],[TKZ]])</f>
        <v>263</v>
      </c>
      <c r="G288" s="431">
        <f>IFERROR(ROUND(0.25*tab_ANLAGE[[#This Row],[Budget dBIR]]/tab_ANLAGE[[#This Row],['# SuS]],2),0)</f>
        <v>93.4</v>
      </c>
    </row>
    <row r="289" spans="1:7" x14ac:dyDescent="0.3">
      <c r="A289" t="s">
        <v>22260</v>
      </c>
      <c r="B289" t="s">
        <v>22259</v>
      </c>
      <c r="C289" s="6">
        <v>398782</v>
      </c>
      <c r="D289" s="6">
        <v>0</v>
      </c>
      <c r="E289">
        <f>SUMIFS(tab_SCHULEN[SuS_21-22],tab_SCHULEN[TKZ],tab_ANLAGE[[#This Row],[TKZ]])</f>
        <v>1032</v>
      </c>
      <c r="F289">
        <f>SUMIFS(tab_SCHULEN[Klassen_21-22],tab_SCHULEN[TKZ],tab_ANLAGE[[#This Row],[TKZ]])</f>
        <v>52</v>
      </c>
      <c r="G289" s="431">
        <f>IFERROR(ROUND(0.25*tab_ANLAGE[[#This Row],[Budget dBIR]]/tab_ANLAGE[[#This Row],['# SuS]],2),0)</f>
        <v>96.6</v>
      </c>
    </row>
    <row r="290" spans="1:7" x14ac:dyDescent="0.3">
      <c r="A290" t="s">
        <v>22442</v>
      </c>
      <c r="B290" t="s">
        <v>22441</v>
      </c>
      <c r="C290" s="6">
        <v>115728</v>
      </c>
      <c r="D290" s="6">
        <v>0</v>
      </c>
      <c r="E290">
        <f>SUMIFS(tab_SCHULEN[SuS_21-22],tab_SCHULEN[TKZ],tab_ANLAGE[[#This Row],[TKZ]])</f>
        <v>291</v>
      </c>
      <c r="F290">
        <f>SUMIFS(tab_SCHULEN[Klassen_21-22],tab_SCHULEN[TKZ],tab_ANLAGE[[#This Row],[TKZ]])</f>
        <v>13</v>
      </c>
      <c r="G290" s="431">
        <f>IFERROR(ROUND(0.25*tab_ANLAGE[[#This Row],[Budget dBIR]]/tab_ANLAGE[[#This Row],['# SuS]],2),0)</f>
        <v>99.42</v>
      </c>
    </row>
    <row r="291" spans="1:7" x14ac:dyDescent="0.3">
      <c r="A291" t="s">
        <v>22445</v>
      </c>
      <c r="B291" t="s">
        <v>22444</v>
      </c>
      <c r="C291" s="6">
        <v>103047</v>
      </c>
      <c r="D291" s="6">
        <v>0</v>
      </c>
      <c r="E291">
        <f>SUMIFS(tab_SCHULEN[SuS_21-22],tab_SCHULEN[TKZ],tab_ANLAGE[[#This Row],[TKZ]])</f>
        <v>236</v>
      </c>
      <c r="F291">
        <f>SUMIFS(tab_SCHULEN[Klassen_21-22],tab_SCHULEN[TKZ],tab_ANLAGE[[#This Row],[TKZ]])</f>
        <v>12</v>
      </c>
      <c r="G291" s="431">
        <f>IFERROR(ROUND(0.25*tab_ANLAGE[[#This Row],[Budget dBIR]]/tab_ANLAGE[[#This Row],['# SuS]],2),0)</f>
        <v>109.16</v>
      </c>
    </row>
    <row r="292" spans="1:7" x14ac:dyDescent="0.3">
      <c r="A292" t="s">
        <v>21263</v>
      </c>
      <c r="B292" t="s">
        <v>21262</v>
      </c>
      <c r="C292" s="6">
        <v>190997</v>
      </c>
      <c r="D292" s="6">
        <v>0</v>
      </c>
      <c r="E292">
        <f>SUMIFS(tab_SCHULEN[SuS_21-22],tab_SCHULEN[TKZ],tab_ANLAGE[[#This Row],[TKZ]])</f>
        <v>487</v>
      </c>
      <c r="F292">
        <f>SUMIFS(tab_SCHULEN[Klassen_21-22],tab_SCHULEN[TKZ],tab_ANLAGE[[#This Row],[TKZ]])</f>
        <v>25</v>
      </c>
      <c r="G292" s="431">
        <f>IFERROR(ROUND(0.25*tab_ANLAGE[[#This Row],[Budget dBIR]]/tab_ANLAGE[[#This Row],['# SuS]],2),0)</f>
        <v>98.05</v>
      </c>
    </row>
    <row r="293" spans="1:7" x14ac:dyDescent="0.3">
      <c r="A293" t="s">
        <v>22488</v>
      </c>
      <c r="B293" t="s">
        <v>22487</v>
      </c>
      <c r="C293" s="6">
        <v>125321</v>
      </c>
      <c r="D293" s="6">
        <v>0</v>
      </c>
      <c r="E293">
        <f>SUMIFS(tab_SCHULEN[SuS_21-22],tab_SCHULEN[TKZ],tab_ANLAGE[[#This Row],[TKZ]])</f>
        <v>303</v>
      </c>
      <c r="F293">
        <f>SUMIFS(tab_SCHULEN[Klassen_21-22],tab_SCHULEN[TKZ],tab_ANLAGE[[#This Row],[TKZ]])</f>
        <v>13</v>
      </c>
      <c r="G293" s="431">
        <f>IFERROR(ROUND(0.25*tab_ANLAGE[[#This Row],[Budget dBIR]]/tab_ANLAGE[[#This Row],['# SuS]],2),0)</f>
        <v>103.4</v>
      </c>
    </row>
    <row r="294" spans="1:7" x14ac:dyDescent="0.3">
      <c r="A294" t="s">
        <v>22447</v>
      </c>
      <c r="B294" t="s">
        <v>22446</v>
      </c>
      <c r="C294" s="6">
        <v>32761</v>
      </c>
      <c r="D294" s="6">
        <v>0</v>
      </c>
      <c r="E294">
        <f>SUMIFS(tab_SCHULEN[SuS_21-22],tab_SCHULEN[TKZ],tab_ANLAGE[[#This Row],[TKZ]])</f>
        <v>85</v>
      </c>
      <c r="F294">
        <f>SUMIFS(tab_SCHULEN[Klassen_21-22],tab_SCHULEN[TKZ],tab_ANLAGE[[#This Row],[TKZ]])</f>
        <v>4</v>
      </c>
      <c r="G294" s="431">
        <f>IFERROR(ROUND(0.25*tab_ANLAGE[[#This Row],[Budget dBIR]]/tab_ANLAGE[[#This Row],['# SuS]],2),0)</f>
        <v>96.36</v>
      </c>
    </row>
    <row r="295" spans="1:7" x14ac:dyDescent="0.3">
      <c r="A295" t="s">
        <v>22626</v>
      </c>
      <c r="B295" t="s">
        <v>22625</v>
      </c>
      <c r="C295" s="6">
        <v>38292</v>
      </c>
      <c r="D295" s="6">
        <v>0</v>
      </c>
      <c r="E295">
        <f>SUMIFS(tab_SCHULEN[SuS_21-22],tab_SCHULEN[TKZ],tab_ANLAGE[[#This Row],[TKZ]])</f>
        <v>89</v>
      </c>
      <c r="F295">
        <f>SUMIFS(tab_SCHULEN[Klassen_21-22],tab_SCHULEN[TKZ],tab_ANLAGE[[#This Row],[TKZ]])</f>
        <v>4</v>
      </c>
      <c r="G295" s="431">
        <f>IFERROR(ROUND(0.25*tab_ANLAGE[[#This Row],[Budget dBIR]]/tab_ANLAGE[[#This Row],['# SuS]],2),0)</f>
        <v>107.56</v>
      </c>
    </row>
    <row r="296" spans="1:7" x14ac:dyDescent="0.3">
      <c r="A296" t="s">
        <v>22718</v>
      </c>
      <c r="B296" t="s">
        <v>22717</v>
      </c>
      <c r="C296" s="6">
        <v>29783</v>
      </c>
      <c r="D296" s="6">
        <v>0</v>
      </c>
      <c r="E296">
        <f>SUMIFS(tab_SCHULEN[SuS_21-22],tab_SCHULEN[TKZ],tab_ANLAGE[[#This Row],[TKZ]])</f>
        <v>83</v>
      </c>
      <c r="F296">
        <f>SUMIFS(tab_SCHULEN[Klassen_21-22],tab_SCHULEN[TKZ],tab_ANLAGE[[#This Row],[TKZ]])</f>
        <v>4</v>
      </c>
      <c r="G296" s="431">
        <f>IFERROR(ROUND(0.25*tab_ANLAGE[[#This Row],[Budget dBIR]]/tab_ANLAGE[[#This Row],['# SuS]],2),0)</f>
        <v>89.71</v>
      </c>
    </row>
    <row r="297" spans="1:7" x14ac:dyDescent="0.3">
      <c r="A297" t="s">
        <v>21353</v>
      </c>
      <c r="B297" t="s">
        <v>21352</v>
      </c>
      <c r="C297" s="6">
        <v>120643</v>
      </c>
      <c r="D297" s="6">
        <v>0</v>
      </c>
      <c r="E297">
        <f>SUMIFS(tab_SCHULEN[SuS_21-22],tab_SCHULEN[TKZ],tab_ANLAGE[[#This Row],[TKZ]])</f>
        <v>250</v>
      </c>
      <c r="F297">
        <f>SUMIFS(tab_SCHULEN[Klassen_21-22],tab_SCHULEN[TKZ],tab_ANLAGE[[#This Row],[TKZ]])</f>
        <v>13</v>
      </c>
      <c r="G297" s="431">
        <f>IFERROR(ROUND(0.25*tab_ANLAGE[[#This Row],[Budget dBIR]]/tab_ANLAGE[[#This Row],['# SuS]],2),0)</f>
        <v>120.64</v>
      </c>
    </row>
    <row r="298" spans="1:7" x14ac:dyDescent="0.3">
      <c r="A298" t="s">
        <v>21356</v>
      </c>
      <c r="B298" t="s">
        <v>21355</v>
      </c>
      <c r="C298" s="6">
        <v>88621</v>
      </c>
      <c r="D298" s="6">
        <v>0</v>
      </c>
      <c r="E298">
        <f>SUMIFS(tab_SCHULEN[SuS_21-22],tab_SCHULEN[TKZ],tab_ANLAGE[[#This Row],[TKZ]])</f>
        <v>192</v>
      </c>
      <c r="F298">
        <f>SUMIFS(tab_SCHULEN[Klassen_21-22],tab_SCHULEN[TKZ],tab_ANLAGE[[#This Row],[TKZ]])</f>
        <v>12</v>
      </c>
      <c r="G298" s="431">
        <f>IFERROR(ROUND(0.25*tab_ANLAGE[[#This Row],[Budget dBIR]]/tab_ANLAGE[[#This Row],['# SuS]],2),0)</f>
        <v>115.39</v>
      </c>
    </row>
    <row r="299" spans="1:7" x14ac:dyDescent="0.3">
      <c r="A299" t="s">
        <v>22629</v>
      </c>
      <c r="B299" t="s">
        <v>22628</v>
      </c>
      <c r="C299" s="6">
        <v>71479</v>
      </c>
      <c r="D299" s="6">
        <v>0</v>
      </c>
      <c r="E299">
        <f>SUMIFS(tab_SCHULEN[SuS_21-22],tab_SCHULEN[TKZ],tab_ANLAGE[[#This Row],[TKZ]])</f>
        <v>198</v>
      </c>
      <c r="F299">
        <f>SUMIFS(tab_SCHULEN[Klassen_21-22],tab_SCHULEN[TKZ],tab_ANLAGE[[#This Row],[TKZ]])</f>
        <v>9</v>
      </c>
      <c r="G299" s="431">
        <f>IFERROR(ROUND(0.25*tab_ANLAGE[[#This Row],[Budget dBIR]]/tab_ANLAGE[[#This Row],['# SuS]],2),0)</f>
        <v>90.25</v>
      </c>
    </row>
    <row r="300" spans="1:7" x14ac:dyDescent="0.3">
      <c r="A300" t="s">
        <v>22450</v>
      </c>
      <c r="B300" t="s">
        <v>22449</v>
      </c>
      <c r="C300" s="6">
        <v>75308</v>
      </c>
      <c r="D300" s="6">
        <v>0</v>
      </c>
      <c r="E300">
        <f>SUMIFS(tab_SCHULEN[SuS_21-22],tab_SCHULEN[TKZ],tab_ANLAGE[[#This Row],[TKZ]])</f>
        <v>208</v>
      </c>
      <c r="F300">
        <f>SUMIFS(tab_SCHULEN[Klassen_21-22],tab_SCHULEN[TKZ],tab_ANLAGE[[#This Row],[TKZ]])</f>
        <v>9</v>
      </c>
      <c r="G300" s="431">
        <f>IFERROR(ROUND(0.25*tab_ANLAGE[[#This Row],[Budget dBIR]]/tab_ANLAGE[[#This Row],['# SuS]],2),0)</f>
        <v>90.51</v>
      </c>
    </row>
    <row r="301" spans="1:7" x14ac:dyDescent="0.3">
      <c r="A301" t="s">
        <v>21234</v>
      </c>
      <c r="B301" t="s">
        <v>21233</v>
      </c>
      <c r="C301" s="6">
        <v>235506</v>
      </c>
      <c r="D301" s="6">
        <v>0</v>
      </c>
      <c r="E301">
        <f>SUMIFS(tab_SCHULEN[SuS_21-22],tab_SCHULEN[TKZ],tab_ANLAGE[[#This Row],[TKZ]])</f>
        <v>748</v>
      </c>
      <c r="F301">
        <f>SUMIFS(tab_SCHULEN[Klassen_21-22],tab_SCHULEN[TKZ],tab_ANLAGE[[#This Row],[TKZ]])</f>
        <v>32</v>
      </c>
      <c r="G301" s="431">
        <f>IFERROR(ROUND(0.25*tab_ANLAGE[[#This Row],[Budget dBIR]]/tab_ANLAGE[[#This Row],['# SuS]],2),0)</f>
        <v>78.709999999999994</v>
      </c>
    </row>
    <row r="302" spans="1:7" x14ac:dyDescent="0.3">
      <c r="A302" t="s">
        <v>21821</v>
      </c>
      <c r="B302" t="s">
        <v>21820</v>
      </c>
      <c r="C302" s="6">
        <v>265843</v>
      </c>
      <c r="D302" s="6">
        <v>0</v>
      </c>
      <c r="E302">
        <f>SUMIFS(tab_SCHULEN[SuS_21-22],tab_SCHULEN[TKZ],tab_ANLAGE[[#This Row],[TKZ]])</f>
        <v>700</v>
      </c>
      <c r="F302">
        <f>SUMIFS(tab_SCHULEN[Klassen_21-22],tab_SCHULEN[TKZ],tab_ANLAGE[[#This Row],[TKZ]])</f>
        <v>34</v>
      </c>
      <c r="G302" s="431">
        <f>IFERROR(ROUND(0.25*tab_ANLAGE[[#This Row],[Budget dBIR]]/tab_ANLAGE[[#This Row],['# SuS]],2),0)</f>
        <v>94.94</v>
      </c>
    </row>
    <row r="303" spans="1:7" x14ac:dyDescent="0.3">
      <c r="A303" t="s">
        <v>22528</v>
      </c>
      <c r="B303" t="s">
        <v>22527</v>
      </c>
      <c r="C303" s="6">
        <v>49509</v>
      </c>
      <c r="D303" s="6">
        <v>0</v>
      </c>
      <c r="E303">
        <f>SUMIFS(tab_SCHULEN[SuS_21-22],tab_SCHULEN[TKZ],tab_ANLAGE[[#This Row],[TKZ]])</f>
        <v>139</v>
      </c>
      <c r="F303">
        <f>SUMIFS(tab_SCHULEN[Klassen_21-22],tab_SCHULEN[TKZ],tab_ANLAGE[[#This Row],[TKZ]])</f>
        <v>7</v>
      </c>
      <c r="G303" s="431">
        <f>IFERROR(ROUND(0.25*tab_ANLAGE[[#This Row],[Budget dBIR]]/tab_ANLAGE[[#This Row],['# SuS]],2),0)</f>
        <v>89.04</v>
      </c>
    </row>
    <row r="304" spans="1:7" x14ac:dyDescent="0.3">
      <c r="A304" t="s">
        <v>22082</v>
      </c>
      <c r="B304" t="s">
        <v>22081</v>
      </c>
      <c r="C304" s="6">
        <v>65806</v>
      </c>
      <c r="D304" s="6">
        <v>0</v>
      </c>
      <c r="E304">
        <f>SUMIFS(tab_SCHULEN[SuS_21-22],tab_SCHULEN[TKZ],tab_ANLAGE[[#This Row],[TKZ]])</f>
        <v>199</v>
      </c>
      <c r="F304">
        <f>SUMIFS(tab_SCHULEN[Klassen_21-22],tab_SCHULEN[TKZ],tab_ANLAGE[[#This Row],[TKZ]])</f>
        <v>9</v>
      </c>
      <c r="G304" s="431">
        <f>IFERROR(ROUND(0.25*tab_ANLAGE[[#This Row],[Budget dBIR]]/tab_ANLAGE[[#This Row],['# SuS]],2),0)</f>
        <v>82.67</v>
      </c>
    </row>
    <row r="305" spans="1:7" x14ac:dyDescent="0.3">
      <c r="A305" t="s">
        <v>22387</v>
      </c>
      <c r="B305" t="s">
        <v>22386</v>
      </c>
      <c r="C305" s="6">
        <v>223693</v>
      </c>
      <c r="D305" s="6">
        <v>0</v>
      </c>
      <c r="E305">
        <f>SUMIFS(tab_SCHULEN[SuS_21-22],tab_SCHULEN[TKZ],tab_ANLAGE[[#This Row],[TKZ]])</f>
        <v>543</v>
      </c>
      <c r="F305">
        <f>SUMIFS(tab_SCHULEN[Klassen_21-22],tab_SCHULEN[TKZ],tab_ANLAGE[[#This Row],[TKZ]])</f>
        <v>30</v>
      </c>
      <c r="G305" s="431">
        <f>IFERROR(ROUND(0.25*tab_ANLAGE[[#This Row],[Budget dBIR]]/tab_ANLAGE[[#This Row],['# SuS]],2),0)</f>
        <v>102.99</v>
      </c>
    </row>
    <row r="306" spans="1:7" x14ac:dyDescent="0.3">
      <c r="A306" t="s">
        <v>22796</v>
      </c>
      <c r="B306" t="s">
        <v>22795</v>
      </c>
      <c r="C306" s="6">
        <v>34811</v>
      </c>
      <c r="D306" s="6">
        <v>0</v>
      </c>
      <c r="E306">
        <f>SUMIFS(tab_SCHULEN[SuS_21-22],tab_SCHULEN[TKZ],tab_ANLAGE[[#This Row],[TKZ]])</f>
        <v>78</v>
      </c>
      <c r="F306">
        <f>SUMIFS(tab_SCHULEN[Klassen_21-22],tab_SCHULEN[TKZ],tab_ANLAGE[[#This Row],[TKZ]])</f>
        <v>4</v>
      </c>
      <c r="G306" s="431">
        <f>IFERROR(ROUND(0.25*tab_ANLAGE[[#This Row],[Budget dBIR]]/tab_ANLAGE[[#This Row],['# SuS]],2),0)</f>
        <v>111.57</v>
      </c>
    </row>
    <row r="307" spans="1:7" x14ac:dyDescent="0.3">
      <c r="A307" t="s">
        <v>22453</v>
      </c>
      <c r="B307" t="s">
        <v>22452</v>
      </c>
      <c r="C307" s="6">
        <v>37867</v>
      </c>
      <c r="D307" s="6">
        <v>0</v>
      </c>
      <c r="E307">
        <f>SUMIFS(tab_SCHULEN[SuS_21-22],tab_SCHULEN[TKZ],tab_ANLAGE[[#This Row],[TKZ]])</f>
        <v>105</v>
      </c>
      <c r="F307">
        <f>SUMIFS(tab_SCHULEN[Klassen_21-22],tab_SCHULEN[TKZ],tab_ANLAGE[[#This Row],[TKZ]])</f>
        <v>5</v>
      </c>
      <c r="G307" s="431">
        <f>IFERROR(ROUND(0.25*tab_ANLAGE[[#This Row],[Budget dBIR]]/tab_ANLAGE[[#This Row],['# SuS]],2),0)</f>
        <v>90.16</v>
      </c>
    </row>
    <row r="308" spans="1:7" x14ac:dyDescent="0.3">
      <c r="A308" t="s">
        <v>21456</v>
      </c>
      <c r="B308" t="s">
        <v>21455</v>
      </c>
      <c r="C308" s="6">
        <v>169485</v>
      </c>
      <c r="D308" s="6">
        <v>0</v>
      </c>
      <c r="E308">
        <f>SUMIFS(tab_SCHULEN[SuS_21-22],tab_SCHULEN[TKZ],tab_ANLAGE[[#This Row],[TKZ]])</f>
        <v>423</v>
      </c>
      <c r="F308">
        <f>SUMIFS(tab_SCHULEN[Klassen_21-22],tab_SCHULEN[TKZ],tab_ANLAGE[[#This Row],[TKZ]])</f>
        <v>20</v>
      </c>
      <c r="G308" s="431">
        <f>IFERROR(ROUND(0.25*tab_ANLAGE[[#This Row],[Budget dBIR]]/tab_ANLAGE[[#This Row],['# SuS]],2),0)</f>
        <v>100.17</v>
      </c>
    </row>
    <row r="309" spans="1:7" x14ac:dyDescent="0.3">
      <c r="A309" t="s">
        <v>22044</v>
      </c>
      <c r="B309" t="s">
        <v>22043</v>
      </c>
      <c r="C309" s="6">
        <v>229641</v>
      </c>
      <c r="D309" s="6">
        <v>0</v>
      </c>
      <c r="E309">
        <f>SUMIFS(tab_SCHULEN[SuS_21-22],tab_SCHULEN[TKZ],tab_ANLAGE[[#This Row],[TKZ]])</f>
        <v>649</v>
      </c>
      <c r="F309">
        <f>SUMIFS(tab_SCHULEN[Klassen_21-22],tab_SCHULEN[TKZ],tab_ANLAGE[[#This Row],[TKZ]])</f>
        <v>29</v>
      </c>
      <c r="G309" s="431">
        <f>IFERROR(ROUND(0.25*tab_ANLAGE[[#This Row],[Budget dBIR]]/tab_ANLAGE[[#This Row],['# SuS]],2),0)</f>
        <v>88.46</v>
      </c>
    </row>
    <row r="310" spans="1:7" x14ac:dyDescent="0.3">
      <c r="A310" t="s">
        <v>22330</v>
      </c>
      <c r="B310" t="s">
        <v>22329</v>
      </c>
      <c r="C310" s="6">
        <v>48929</v>
      </c>
      <c r="D310" s="6">
        <v>0</v>
      </c>
      <c r="E310">
        <f>SUMIFS(tab_SCHULEN[SuS_21-22],tab_SCHULEN[TKZ],tab_ANLAGE[[#This Row],[TKZ]])</f>
        <v>106</v>
      </c>
      <c r="F310">
        <f>SUMIFS(tab_SCHULEN[Klassen_21-22],tab_SCHULEN[TKZ],tab_ANLAGE[[#This Row],[TKZ]])</f>
        <v>6</v>
      </c>
      <c r="G310" s="431">
        <f>IFERROR(ROUND(0.25*tab_ANLAGE[[#This Row],[Budget dBIR]]/tab_ANLAGE[[#This Row],['# SuS]],2),0)</f>
        <v>115.4</v>
      </c>
    </row>
    <row r="311" spans="1:7" x14ac:dyDescent="0.3">
      <c r="A311" t="s">
        <v>22283</v>
      </c>
      <c r="B311" t="s">
        <v>22282</v>
      </c>
      <c r="C311" s="6">
        <v>486330</v>
      </c>
      <c r="D311" s="6">
        <v>0</v>
      </c>
      <c r="E311">
        <f>SUMIFS(tab_SCHULEN[SuS_21-22],tab_SCHULEN[TKZ],tab_ANLAGE[[#This Row],[TKZ]])</f>
        <v>1318</v>
      </c>
      <c r="F311">
        <f>SUMIFS(tab_SCHULEN[Klassen_21-22],tab_SCHULEN[TKZ],tab_ANLAGE[[#This Row],[TKZ]])</f>
        <v>60</v>
      </c>
      <c r="G311" s="431">
        <f>IFERROR(ROUND(0.25*tab_ANLAGE[[#This Row],[Budget dBIR]]/tab_ANLAGE[[#This Row],['# SuS]],2),0)</f>
        <v>92.25</v>
      </c>
    </row>
    <row r="312" spans="1:7" x14ac:dyDescent="0.3">
      <c r="A312" t="s">
        <v>22194</v>
      </c>
      <c r="B312" t="s">
        <v>22193</v>
      </c>
      <c r="C312" s="6">
        <v>32103</v>
      </c>
      <c r="D312" s="6">
        <v>0</v>
      </c>
      <c r="E312">
        <f>SUMIFS(tab_SCHULEN[SuS_21-22],tab_SCHULEN[TKZ],tab_ANLAGE[[#This Row],[TKZ]])</f>
        <v>86</v>
      </c>
      <c r="F312">
        <f>SUMIFS(tab_SCHULEN[Klassen_21-22],tab_SCHULEN[TKZ],tab_ANLAGE[[#This Row],[TKZ]])</f>
        <v>4</v>
      </c>
      <c r="G312" s="431">
        <f>IFERROR(ROUND(0.25*tab_ANLAGE[[#This Row],[Budget dBIR]]/tab_ANLAGE[[#This Row],['# SuS]],2),0)</f>
        <v>93.32</v>
      </c>
    </row>
    <row r="313" spans="1:7" x14ac:dyDescent="0.3">
      <c r="A313" t="s">
        <v>22410</v>
      </c>
      <c r="B313" t="s">
        <v>22409</v>
      </c>
      <c r="C313" s="6">
        <v>83934</v>
      </c>
      <c r="D313" s="6">
        <v>0</v>
      </c>
      <c r="E313">
        <f>SUMIFS(tab_SCHULEN[SuS_21-22],tab_SCHULEN[TKZ],tab_ANLAGE[[#This Row],[TKZ]])</f>
        <v>190</v>
      </c>
      <c r="F313">
        <f>SUMIFS(tab_SCHULEN[Klassen_21-22],tab_SCHULEN[TKZ],tab_ANLAGE[[#This Row],[TKZ]])</f>
        <v>8</v>
      </c>
      <c r="G313" s="431">
        <f>IFERROR(ROUND(0.25*tab_ANLAGE[[#This Row],[Budget dBIR]]/tab_ANLAGE[[#This Row],['# SuS]],2),0)</f>
        <v>110.44</v>
      </c>
    </row>
    <row r="314" spans="1:7" x14ac:dyDescent="0.3">
      <c r="A314" t="s">
        <v>22764</v>
      </c>
      <c r="B314" t="s">
        <v>22763</v>
      </c>
      <c r="C314" s="6">
        <v>44481</v>
      </c>
      <c r="D314" s="6">
        <v>0</v>
      </c>
      <c r="E314">
        <f>SUMIFS(tab_SCHULEN[SuS_21-22],tab_SCHULEN[TKZ],tab_ANLAGE[[#This Row],[TKZ]])</f>
        <v>123</v>
      </c>
      <c r="F314">
        <f>SUMIFS(tab_SCHULEN[Klassen_21-22],tab_SCHULEN[TKZ],tab_ANLAGE[[#This Row],[TKZ]])</f>
        <v>6</v>
      </c>
      <c r="G314" s="431">
        <f>IFERROR(ROUND(0.25*tab_ANLAGE[[#This Row],[Budget dBIR]]/tab_ANLAGE[[#This Row],['# SuS]],2),0)</f>
        <v>90.41</v>
      </c>
    </row>
    <row r="315" spans="1:7" x14ac:dyDescent="0.3">
      <c r="A315" t="s">
        <v>22491</v>
      </c>
      <c r="B315" t="s">
        <v>22490</v>
      </c>
      <c r="C315" s="6">
        <v>310981</v>
      </c>
      <c r="D315" s="6">
        <v>0</v>
      </c>
      <c r="E315">
        <f>SUMIFS(tab_SCHULEN[SuS_21-22],tab_SCHULEN[TKZ],tab_ANLAGE[[#This Row],[TKZ]])</f>
        <v>808</v>
      </c>
      <c r="F315">
        <f>SUMIFS(tab_SCHULEN[Klassen_21-22],tab_SCHULEN[TKZ],tab_ANLAGE[[#This Row],[TKZ]])</f>
        <v>35</v>
      </c>
      <c r="G315" s="431">
        <f>IFERROR(ROUND(0.25*tab_ANLAGE[[#This Row],[Budget dBIR]]/tab_ANLAGE[[#This Row],['# SuS]],2),0)</f>
        <v>96.22</v>
      </c>
    </row>
    <row r="316" spans="1:7" x14ac:dyDescent="0.3">
      <c r="A316" t="s">
        <v>21932</v>
      </c>
      <c r="B316" t="s">
        <v>21931</v>
      </c>
      <c r="C316" s="6">
        <v>36915</v>
      </c>
      <c r="D316" s="6">
        <v>0</v>
      </c>
      <c r="E316">
        <f>SUMIFS(tab_SCHULEN[SuS_21-22],tab_SCHULEN[TKZ],tab_ANLAGE[[#This Row],[TKZ]])</f>
        <v>101</v>
      </c>
      <c r="F316">
        <f>SUMIFS(tab_SCHULEN[Klassen_21-22],tab_SCHULEN[TKZ],tab_ANLAGE[[#This Row],[TKZ]])</f>
        <v>4</v>
      </c>
      <c r="G316" s="431">
        <f>IFERROR(ROUND(0.25*tab_ANLAGE[[#This Row],[Budget dBIR]]/tab_ANLAGE[[#This Row],['# SuS]],2),0)</f>
        <v>91.37</v>
      </c>
    </row>
    <row r="317" spans="1:7" x14ac:dyDescent="0.3">
      <c r="A317" t="s">
        <v>22721</v>
      </c>
      <c r="B317" t="s">
        <v>22720</v>
      </c>
      <c r="C317" s="6">
        <v>44868</v>
      </c>
      <c r="D317" s="6">
        <v>0</v>
      </c>
      <c r="E317">
        <f>SUMIFS(tab_SCHULEN[SuS_21-22],tab_SCHULEN[TKZ],tab_ANLAGE[[#This Row],[TKZ]])</f>
        <v>121</v>
      </c>
      <c r="F317">
        <f>SUMIFS(tab_SCHULEN[Klassen_21-22],tab_SCHULEN[TKZ],tab_ANLAGE[[#This Row],[TKZ]])</f>
        <v>6</v>
      </c>
      <c r="G317" s="431">
        <f>IFERROR(ROUND(0.25*tab_ANLAGE[[#This Row],[Budget dBIR]]/tab_ANLAGE[[#This Row],['# SuS]],2),0)</f>
        <v>92.7</v>
      </c>
    </row>
    <row r="318" spans="1:7" x14ac:dyDescent="0.3">
      <c r="A318" t="s">
        <v>22413</v>
      </c>
      <c r="B318" t="s">
        <v>22412</v>
      </c>
      <c r="C318" s="6">
        <v>33264</v>
      </c>
      <c r="D318" s="6">
        <v>0</v>
      </c>
      <c r="E318">
        <f>SUMIFS(tab_SCHULEN[SuS_21-22],tab_SCHULEN[TKZ],tab_ANLAGE[[#This Row],[TKZ]])</f>
        <v>80</v>
      </c>
      <c r="F318">
        <f>SUMIFS(tab_SCHULEN[Klassen_21-22],tab_SCHULEN[TKZ],tab_ANLAGE[[#This Row],[TKZ]])</f>
        <v>4</v>
      </c>
      <c r="G318" s="431">
        <f>IFERROR(ROUND(0.25*tab_ANLAGE[[#This Row],[Budget dBIR]]/tab_ANLAGE[[#This Row],['# SuS]],2),0)</f>
        <v>103.95</v>
      </c>
    </row>
    <row r="319" spans="1:7" x14ac:dyDescent="0.3">
      <c r="A319" t="s">
        <v>22197</v>
      </c>
      <c r="B319" t="s">
        <v>22196</v>
      </c>
      <c r="C319" s="6">
        <v>57245</v>
      </c>
      <c r="D319" s="6">
        <v>0</v>
      </c>
      <c r="E319">
        <f>SUMIFS(tab_SCHULEN[SuS_21-22],tab_SCHULEN[TKZ],tab_ANLAGE[[#This Row],[TKZ]])</f>
        <v>169</v>
      </c>
      <c r="F319">
        <f>SUMIFS(tab_SCHULEN[Klassen_21-22],tab_SCHULEN[TKZ],tab_ANLAGE[[#This Row],[TKZ]])</f>
        <v>9</v>
      </c>
      <c r="G319" s="431">
        <f>IFERROR(ROUND(0.25*tab_ANLAGE[[#This Row],[Budget dBIR]]/tab_ANLAGE[[#This Row],['# SuS]],2),0)</f>
        <v>84.68</v>
      </c>
    </row>
    <row r="320" spans="1:7" x14ac:dyDescent="0.3">
      <c r="A320" t="s">
        <v>22799</v>
      </c>
      <c r="B320" t="s">
        <v>22798</v>
      </c>
      <c r="C320" s="6">
        <v>350268</v>
      </c>
      <c r="D320" s="6">
        <v>0</v>
      </c>
      <c r="E320">
        <f>SUMIFS(tab_SCHULEN[SuS_21-22],tab_SCHULEN[TKZ],tab_ANLAGE[[#This Row],[TKZ]])</f>
        <v>792</v>
      </c>
      <c r="F320">
        <f>SUMIFS(tab_SCHULEN[Klassen_21-22],tab_SCHULEN[TKZ],tab_ANLAGE[[#This Row],[TKZ]])</f>
        <v>38</v>
      </c>
      <c r="G320" s="431">
        <f>IFERROR(ROUND(0.25*tab_ANLAGE[[#This Row],[Budget dBIR]]/tab_ANLAGE[[#This Row],['# SuS]],2),0)</f>
        <v>110.56</v>
      </c>
    </row>
    <row r="321" spans="1:7" x14ac:dyDescent="0.3">
      <c r="A321" t="s">
        <v>21806</v>
      </c>
      <c r="B321" t="s">
        <v>21805</v>
      </c>
      <c r="C321" s="6">
        <v>272293</v>
      </c>
      <c r="D321" s="6">
        <v>0</v>
      </c>
      <c r="E321">
        <f>SUMIFS(tab_SCHULEN[SuS_21-22],tab_SCHULEN[TKZ],tab_ANLAGE[[#This Row],[TKZ]])</f>
        <v>642</v>
      </c>
      <c r="F321">
        <f>SUMIFS(tab_SCHULEN[Klassen_21-22],tab_SCHULEN[TKZ],tab_ANLAGE[[#This Row],[TKZ]])</f>
        <v>30</v>
      </c>
      <c r="G321" s="431">
        <f>IFERROR(ROUND(0.25*tab_ANLAGE[[#This Row],[Budget dBIR]]/tab_ANLAGE[[#This Row],['# SuS]],2),0)</f>
        <v>106.03</v>
      </c>
    </row>
    <row r="322" spans="1:7" x14ac:dyDescent="0.3">
      <c r="A322" t="s">
        <v>21866</v>
      </c>
      <c r="B322" t="s">
        <v>21865</v>
      </c>
      <c r="C322" s="6">
        <v>375745</v>
      </c>
      <c r="D322" s="6">
        <v>0</v>
      </c>
      <c r="E322">
        <f>SUMIFS(tab_SCHULEN[SuS_21-22],tab_SCHULEN[TKZ],tab_ANLAGE[[#This Row],[TKZ]])</f>
        <v>892</v>
      </c>
      <c r="F322">
        <f>SUMIFS(tab_SCHULEN[Klassen_21-22],tab_SCHULEN[TKZ],tab_ANLAGE[[#This Row],[TKZ]])</f>
        <v>41</v>
      </c>
      <c r="G322" s="431">
        <f>IFERROR(ROUND(0.25*tab_ANLAGE[[#This Row],[Budget dBIR]]/tab_ANLAGE[[#This Row],['# SuS]],2),0)</f>
        <v>105.31</v>
      </c>
    </row>
    <row r="323" spans="1:7" x14ac:dyDescent="0.3">
      <c r="A323" t="s">
        <v>22370</v>
      </c>
      <c r="B323" t="s">
        <v>22369</v>
      </c>
      <c r="C323" s="6">
        <v>61500</v>
      </c>
      <c r="D323" s="6">
        <v>0</v>
      </c>
      <c r="E323">
        <f>SUMIFS(tab_SCHULEN[SuS_21-22],tab_SCHULEN[TKZ],tab_ANLAGE[[#This Row],[TKZ]])</f>
        <v>177</v>
      </c>
      <c r="F323">
        <f>SUMIFS(tab_SCHULEN[Klassen_21-22],tab_SCHULEN[TKZ],tab_ANLAGE[[#This Row],[TKZ]])</f>
        <v>8</v>
      </c>
      <c r="G323" s="431">
        <f>IFERROR(ROUND(0.25*tab_ANLAGE[[#This Row],[Budget dBIR]]/tab_ANLAGE[[#This Row],['# SuS]],2),0)</f>
        <v>86.86</v>
      </c>
    </row>
    <row r="324" spans="1:7" x14ac:dyDescent="0.3">
      <c r="A324" t="s">
        <v>22046</v>
      </c>
      <c r="B324" t="s">
        <v>22045</v>
      </c>
      <c r="C324" s="6">
        <v>95900</v>
      </c>
      <c r="D324" s="6">
        <v>0</v>
      </c>
      <c r="E324">
        <f>SUMIFS(tab_SCHULEN[SuS_21-22],tab_SCHULEN[TKZ],tab_ANLAGE[[#This Row],[TKZ]])</f>
        <v>245</v>
      </c>
      <c r="F324">
        <f>SUMIFS(tab_SCHULEN[Klassen_21-22],tab_SCHULEN[TKZ],tab_ANLAGE[[#This Row],[TKZ]])</f>
        <v>11</v>
      </c>
      <c r="G324" s="431">
        <f>IFERROR(ROUND(0.25*tab_ANLAGE[[#This Row],[Budget dBIR]]/tab_ANLAGE[[#This Row],['# SuS]],2),0)</f>
        <v>97.86</v>
      </c>
    </row>
    <row r="325" spans="1:7" x14ac:dyDescent="0.3">
      <c r="A325" t="s">
        <v>22724</v>
      </c>
      <c r="B325" t="s">
        <v>22723</v>
      </c>
      <c r="C325" s="6">
        <v>32103</v>
      </c>
      <c r="D325" s="6">
        <v>0</v>
      </c>
      <c r="E325">
        <f>SUMIFS(tab_SCHULEN[SuS_21-22],tab_SCHULEN[TKZ],tab_ANLAGE[[#This Row],[TKZ]])</f>
        <v>86</v>
      </c>
      <c r="F325">
        <f>SUMIFS(tab_SCHULEN[Klassen_21-22],tab_SCHULEN[TKZ],tab_ANLAGE[[#This Row],[TKZ]])</f>
        <v>4</v>
      </c>
      <c r="G325" s="431">
        <f>IFERROR(ROUND(0.25*tab_ANLAGE[[#This Row],[Budget dBIR]]/tab_ANLAGE[[#This Row],['# SuS]],2),0)</f>
        <v>93.32</v>
      </c>
    </row>
    <row r="326" spans="1:7" x14ac:dyDescent="0.3">
      <c r="A326" t="s">
        <v>21394</v>
      </c>
      <c r="B326" t="s">
        <v>21393</v>
      </c>
      <c r="C326" s="6">
        <v>524407</v>
      </c>
      <c r="D326" s="6">
        <v>0</v>
      </c>
      <c r="E326">
        <f>SUMIFS(tab_SCHULEN[SuS_21-22],tab_SCHULEN[TKZ],tab_ANLAGE[[#This Row],[TKZ]])</f>
        <v>1389</v>
      </c>
      <c r="F326">
        <f>SUMIFS(tab_SCHULEN[Klassen_21-22],tab_SCHULEN[TKZ],tab_ANLAGE[[#This Row],[TKZ]])</f>
        <v>66</v>
      </c>
      <c r="G326" s="431">
        <f>IFERROR(ROUND(0.25*tab_ANLAGE[[#This Row],[Budget dBIR]]/tab_ANLAGE[[#This Row],['# SuS]],2),0)</f>
        <v>94.39</v>
      </c>
    </row>
    <row r="327" spans="1:7" x14ac:dyDescent="0.3">
      <c r="A327" t="s">
        <v>20102</v>
      </c>
      <c r="B327" t="s">
        <v>20101</v>
      </c>
      <c r="C327" s="6">
        <v>2424756</v>
      </c>
      <c r="D327" s="6">
        <v>326312</v>
      </c>
      <c r="E327">
        <f>SUMIFS(tab_SCHULEN[SuS_21-22],tab_SCHULEN[TKZ],tab_ANLAGE[[#This Row],[TKZ]])</f>
        <v>6520</v>
      </c>
      <c r="F327">
        <f>SUMIFS(tab_SCHULEN[Klassen_21-22],tab_SCHULEN[TKZ],tab_ANLAGE[[#This Row],[TKZ]])</f>
        <v>257</v>
      </c>
      <c r="G327" s="431">
        <f>IFERROR(ROUND(0.25*tab_ANLAGE[[#This Row],[Budget dBIR]]/tab_ANLAGE[[#This Row],['# SuS]],2),0)</f>
        <v>92.97</v>
      </c>
    </row>
    <row r="328" spans="1:7" x14ac:dyDescent="0.3">
      <c r="A328" t="s">
        <v>22633</v>
      </c>
      <c r="B328" t="s">
        <v>22632</v>
      </c>
      <c r="C328" s="6">
        <v>89349</v>
      </c>
      <c r="D328" s="6">
        <v>0</v>
      </c>
      <c r="E328">
        <f>SUMIFS(tab_SCHULEN[SuS_21-22],tab_SCHULEN[TKZ],tab_ANLAGE[[#This Row],[TKZ]])</f>
        <v>232</v>
      </c>
      <c r="F328">
        <f>SUMIFS(tab_SCHULEN[Klassen_21-22],tab_SCHULEN[TKZ],tab_ANLAGE[[#This Row],[TKZ]])</f>
        <v>11</v>
      </c>
      <c r="G328" s="431">
        <f>IFERROR(ROUND(0.25*tab_ANLAGE[[#This Row],[Budget dBIR]]/tab_ANLAGE[[#This Row],['# SuS]],2),0)</f>
        <v>96.28</v>
      </c>
    </row>
    <row r="329" spans="1:7" x14ac:dyDescent="0.3">
      <c r="A329" t="s">
        <v>22139</v>
      </c>
      <c r="B329" t="s">
        <v>22138</v>
      </c>
      <c r="C329" s="6">
        <v>118590</v>
      </c>
      <c r="D329" s="6">
        <v>0</v>
      </c>
      <c r="E329">
        <f>SUMIFS(tab_SCHULEN[SuS_21-22],tab_SCHULEN[TKZ],tab_ANLAGE[[#This Row],[TKZ]])</f>
        <v>299</v>
      </c>
      <c r="F329">
        <f>SUMIFS(tab_SCHULEN[Klassen_21-22],tab_SCHULEN[TKZ],tab_ANLAGE[[#This Row],[TKZ]])</f>
        <v>14</v>
      </c>
      <c r="G329" s="431">
        <f>IFERROR(ROUND(0.25*tab_ANLAGE[[#This Row],[Budget dBIR]]/tab_ANLAGE[[#This Row],['# SuS]],2),0)</f>
        <v>99.16</v>
      </c>
    </row>
    <row r="330" spans="1:7" x14ac:dyDescent="0.3">
      <c r="A330" t="s">
        <v>21968</v>
      </c>
      <c r="B330" t="s">
        <v>21967</v>
      </c>
      <c r="C330" s="6">
        <v>110345</v>
      </c>
      <c r="D330" s="6">
        <v>0</v>
      </c>
      <c r="E330">
        <f>SUMIFS(tab_SCHULEN[SuS_21-22],tab_SCHULEN[TKZ],tab_ANLAGE[[#This Row],[TKZ]])</f>
        <v>272</v>
      </c>
      <c r="F330">
        <f>SUMIFS(tab_SCHULEN[Klassen_21-22],tab_SCHULEN[TKZ],tab_ANLAGE[[#This Row],[TKZ]])</f>
        <v>13</v>
      </c>
      <c r="G330" s="431">
        <f>IFERROR(ROUND(0.25*tab_ANLAGE[[#This Row],[Budget dBIR]]/tab_ANLAGE[[#This Row],['# SuS]],2),0)</f>
        <v>101.42</v>
      </c>
    </row>
    <row r="331" spans="1:7" x14ac:dyDescent="0.3">
      <c r="A331" t="s">
        <v>22345</v>
      </c>
      <c r="B331" t="s">
        <v>22344</v>
      </c>
      <c r="C331" s="6">
        <v>175991</v>
      </c>
      <c r="D331" s="6">
        <v>0</v>
      </c>
      <c r="E331">
        <f>SUMIFS(tab_SCHULEN[SuS_21-22],tab_SCHULEN[TKZ],tab_ANLAGE[[#This Row],[TKZ]])</f>
        <v>393</v>
      </c>
      <c r="F331">
        <f>SUMIFS(tab_SCHULEN[Klassen_21-22],tab_SCHULEN[TKZ],tab_ANLAGE[[#This Row],[TKZ]])</f>
        <v>19</v>
      </c>
      <c r="G331" s="431">
        <f>IFERROR(ROUND(0.25*tab_ANLAGE[[#This Row],[Budget dBIR]]/tab_ANLAGE[[#This Row],['# SuS]],2),0)</f>
        <v>111.95</v>
      </c>
    </row>
    <row r="332" spans="1:7" x14ac:dyDescent="0.3">
      <c r="A332" t="s">
        <v>21929</v>
      </c>
      <c r="B332" t="s">
        <v>21928</v>
      </c>
      <c r="C332" s="6">
        <v>30495</v>
      </c>
      <c r="D332" s="6">
        <v>0</v>
      </c>
      <c r="E332">
        <f>SUMIFS(tab_SCHULEN[SuS_21-22],tab_SCHULEN[TKZ],tab_ANLAGE[[#This Row],[TKZ]])</f>
        <v>88</v>
      </c>
      <c r="F332">
        <f>SUMIFS(tab_SCHULEN[Klassen_21-22],tab_SCHULEN[TKZ],tab_ANLAGE[[#This Row],[TKZ]])</f>
        <v>4</v>
      </c>
      <c r="G332" s="431">
        <f>IFERROR(ROUND(0.25*tab_ANLAGE[[#This Row],[Budget dBIR]]/tab_ANLAGE[[#This Row],['# SuS]],2),0)</f>
        <v>86.63</v>
      </c>
    </row>
    <row r="333" spans="1:7" x14ac:dyDescent="0.3">
      <c r="A333" t="s">
        <v>22085</v>
      </c>
      <c r="B333" t="s">
        <v>22084</v>
      </c>
      <c r="C333" s="6">
        <v>87473</v>
      </c>
      <c r="D333" s="6">
        <v>0</v>
      </c>
      <c r="E333">
        <f>SUMIFS(tab_SCHULEN[SuS_21-22],tab_SCHULEN[TKZ],tab_ANLAGE[[#This Row],[TKZ]])</f>
        <v>227</v>
      </c>
      <c r="F333">
        <f>SUMIFS(tab_SCHULEN[Klassen_21-22],tab_SCHULEN[TKZ],tab_ANLAGE[[#This Row],[TKZ]])</f>
        <v>10</v>
      </c>
      <c r="G333" s="431">
        <f>IFERROR(ROUND(0.25*tab_ANLAGE[[#This Row],[Budget dBIR]]/tab_ANLAGE[[#This Row],['# SuS]],2),0)</f>
        <v>96.34</v>
      </c>
    </row>
    <row r="334" spans="1:7" x14ac:dyDescent="0.3">
      <c r="A334" t="s">
        <v>22686</v>
      </c>
      <c r="B334" t="s">
        <v>22685</v>
      </c>
      <c r="C334" s="6">
        <v>75811</v>
      </c>
      <c r="D334" s="6">
        <v>0</v>
      </c>
      <c r="E334">
        <f>SUMIFS(tab_SCHULEN[SuS_21-22],tab_SCHULEN[TKZ],tab_ANLAGE[[#This Row],[TKZ]])</f>
        <v>204</v>
      </c>
      <c r="F334">
        <f>SUMIFS(tab_SCHULEN[Klassen_21-22],tab_SCHULEN[TKZ],tab_ANLAGE[[#This Row],[TKZ]])</f>
        <v>9</v>
      </c>
      <c r="G334" s="431">
        <f>IFERROR(ROUND(0.25*tab_ANLAGE[[#This Row],[Budget dBIR]]/tab_ANLAGE[[#This Row],['# SuS]],2),0)</f>
        <v>92.91</v>
      </c>
    </row>
    <row r="335" spans="1:7" x14ac:dyDescent="0.3">
      <c r="A335" t="s">
        <v>21306</v>
      </c>
      <c r="B335" t="s">
        <v>21305</v>
      </c>
      <c r="C335" s="6">
        <v>437302</v>
      </c>
      <c r="D335" s="6">
        <v>0</v>
      </c>
      <c r="E335">
        <f>SUMIFS(tab_SCHULEN[SuS_21-22],tab_SCHULEN[TKZ],tab_ANLAGE[[#This Row],[TKZ]])</f>
        <v>1040</v>
      </c>
      <c r="F335">
        <f>SUMIFS(tab_SCHULEN[Klassen_21-22],tab_SCHULEN[TKZ],tab_ANLAGE[[#This Row],[TKZ]])</f>
        <v>49</v>
      </c>
      <c r="G335" s="431">
        <f>IFERROR(ROUND(0.25*tab_ANLAGE[[#This Row],[Budget dBIR]]/tab_ANLAGE[[#This Row],['# SuS]],2),0)</f>
        <v>105.12</v>
      </c>
    </row>
    <row r="336" spans="1:7" x14ac:dyDescent="0.3">
      <c r="A336" t="s">
        <v>22142</v>
      </c>
      <c r="B336" t="s">
        <v>22141</v>
      </c>
      <c r="C336" s="6">
        <v>55774</v>
      </c>
      <c r="D336" s="6">
        <v>0</v>
      </c>
      <c r="E336">
        <f>SUMIFS(tab_SCHULEN[SuS_21-22],tab_SCHULEN[TKZ],tab_ANLAGE[[#This Row],[TKZ]])</f>
        <v>138</v>
      </c>
      <c r="F336">
        <f>SUMIFS(tab_SCHULEN[Klassen_21-22],tab_SCHULEN[TKZ],tab_ANLAGE[[#This Row],[TKZ]])</f>
        <v>7</v>
      </c>
      <c r="G336" s="431">
        <f>IFERROR(ROUND(0.25*tab_ANLAGE[[#This Row],[Budget dBIR]]/tab_ANLAGE[[#This Row],['# SuS]],2),0)</f>
        <v>101.04</v>
      </c>
    </row>
    <row r="337" spans="1:7" x14ac:dyDescent="0.3">
      <c r="A337" t="s">
        <v>22456</v>
      </c>
      <c r="B337" t="s">
        <v>22455</v>
      </c>
      <c r="C337" s="6">
        <v>41696</v>
      </c>
      <c r="D337" s="6">
        <v>0</v>
      </c>
      <c r="E337">
        <f>SUMIFS(tab_SCHULEN[SuS_21-22],tab_SCHULEN[TKZ],tab_ANLAGE[[#This Row],[TKZ]])</f>
        <v>87</v>
      </c>
      <c r="F337">
        <f>SUMIFS(tab_SCHULEN[Klassen_21-22],tab_SCHULEN[TKZ],tab_ANLAGE[[#This Row],[TKZ]])</f>
        <v>5</v>
      </c>
      <c r="G337" s="431">
        <f>IFERROR(ROUND(0.25*tab_ANLAGE[[#This Row],[Budget dBIR]]/tab_ANLAGE[[#This Row],['# SuS]],2),0)</f>
        <v>119.82</v>
      </c>
    </row>
    <row r="338" spans="1:7" x14ac:dyDescent="0.3">
      <c r="A338" t="s">
        <v>22801</v>
      </c>
      <c r="B338" t="s">
        <v>22800</v>
      </c>
      <c r="C338" s="6">
        <v>48735</v>
      </c>
      <c r="D338" s="6">
        <v>0</v>
      </c>
      <c r="E338">
        <f>SUMIFS(tab_SCHULEN[SuS_21-22],tab_SCHULEN[TKZ],tab_ANLAGE[[#This Row],[TKZ]])</f>
        <v>157</v>
      </c>
      <c r="F338">
        <f>SUMIFS(tab_SCHULEN[Klassen_21-22],tab_SCHULEN[TKZ],tab_ANLAGE[[#This Row],[TKZ]])</f>
        <v>7</v>
      </c>
      <c r="G338" s="431">
        <f>IFERROR(ROUND(0.25*tab_ANLAGE[[#This Row],[Budget dBIR]]/tab_ANLAGE[[#This Row],['# SuS]],2),0)</f>
        <v>77.599999999999994</v>
      </c>
    </row>
    <row r="339" spans="1:7" x14ac:dyDescent="0.3">
      <c r="A339" t="s">
        <v>22145</v>
      </c>
      <c r="B339" t="s">
        <v>22144</v>
      </c>
      <c r="C339" s="6">
        <v>13241</v>
      </c>
      <c r="D339" s="6">
        <v>0</v>
      </c>
      <c r="E339">
        <f>SUMIFS(tab_SCHULEN[SuS_21-22],tab_SCHULEN[TKZ],tab_ANLAGE[[#This Row],[TKZ]])</f>
        <v>51</v>
      </c>
      <c r="F339">
        <f>SUMIFS(tab_SCHULEN[Klassen_21-22],tab_SCHULEN[TKZ],tab_ANLAGE[[#This Row],[TKZ]])</f>
        <v>3</v>
      </c>
      <c r="G339" s="431">
        <f>IFERROR(ROUND(0.25*tab_ANLAGE[[#This Row],[Budget dBIR]]/tab_ANLAGE[[#This Row],['# SuS]],2),0)</f>
        <v>64.91</v>
      </c>
    </row>
    <row r="340" spans="1:7" x14ac:dyDescent="0.3">
      <c r="A340" t="s">
        <v>22572</v>
      </c>
      <c r="B340" t="s">
        <v>22571</v>
      </c>
      <c r="C340" s="6">
        <v>75811</v>
      </c>
      <c r="D340" s="6">
        <v>0</v>
      </c>
      <c r="E340">
        <f>SUMIFS(tab_SCHULEN[SuS_21-22],tab_SCHULEN[TKZ],tab_ANLAGE[[#This Row],[TKZ]])</f>
        <v>221</v>
      </c>
      <c r="F340">
        <f>SUMIFS(tab_SCHULEN[Klassen_21-22],tab_SCHULEN[TKZ],tab_ANLAGE[[#This Row],[TKZ]])</f>
        <v>10</v>
      </c>
      <c r="G340" s="431">
        <f>IFERROR(ROUND(0.25*tab_ANLAGE[[#This Row],[Budget dBIR]]/tab_ANLAGE[[#This Row],['# SuS]],2),0)</f>
        <v>85.76</v>
      </c>
    </row>
    <row r="341" spans="1:7" x14ac:dyDescent="0.3">
      <c r="A341" t="s">
        <v>22834</v>
      </c>
      <c r="B341" t="s">
        <v>22833</v>
      </c>
      <c r="C341" s="6">
        <v>162833</v>
      </c>
      <c r="D341" s="6">
        <v>0</v>
      </c>
      <c r="E341">
        <f>SUMIFS(tab_SCHULEN[SuS_21-22],tab_SCHULEN[TKZ],tab_ANLAGE[[#This Row],[TKZ]])</f>
        <v>398</v>
      </c>
      <c r="F341">
        <f>SUMIFS(tab_SCHULEN[Klassen_21-22],tab_SCHULEN[TKZ],tab_ANLAGE[[#This Row],[TKZ]])</f>
        <v>20</v>
      </c>
      <c r="G341" s="431">
        <f>IFERROR(ROUND(0.25*tab_ANLAGE[[#This Row],[Budget dBIR]]/tab_ANLAGE[[#This Row],['# SuS]],2),0)</f>
        <v>102.28</v>
      </c>
    </row>
    <row r="342" spans="1:7" x14ac:dyDescent="0.3">
      <c r="A342" t="s">
        <v>22832</v>
      </c>
      <c r="B342" t="s">
        <v>22831</v>
      </c>
      <c r="C342" s="6">
        <v>122613</v>
      </c>
      <c r="D342" s="6">
        <v>0</v>
      </c>
      <c r="E342">
        <f>SUMIFS(tab_SCHULEN[SuS_21-22],tab_SCHULEN[TKZ],tab_ANLAGE[[#This Row],[TKZ]])</f>
        <v>316</v>
      </c>
      <c r="F342">
        <f>SUMIFS(tab_SCHULEN[Klassen_21-22],tab_SCHULEN[TKZ],tab_ANLAGE[[#This Row],[TKZ]])</f>
        <v>14</v>
      </c>
      <c r="G342" s="431">
        <f>IFERROR(ROUND(0.25*tab_ANLAGE[[#This Row],[Budget dBIR]]/tab_ANLAGE[[#This Row],['# SuS]],2),0)</f>
        <v>97</v>
      </c>
    </row>
    <row r="343" spans="1:7" x14ac:dyDescent="0.3">
      <c r="A343" t="s">
        <v>22639</v>
      </c>
      <c r="B343" t="s">
        <v>22638</v>
      </c>
      <c r="C343" s="6">
        <v>42547</v>
      </c>
      <c r="D343" s="6">
        <v>0</v>
      </c>
      <c r="E343">
        <f>SUMIFS(tab_SCHULEN[SuS_21-22],tab_SCHULEN[TKZ],tab_ANLAGE[[#This Row],[TKZ]])</f>
        <v>113</v>
      </c>
      <c r="F343">
        <f>SUMIFS(tab_SCHULEN[Klassen_21-22],tab_SCHULEN[TKZ],tab_ANLAGE[[#This Row],[TKZ]])</f>
        <v>6</v>
      </c>
      <c r="G343" s="431">
        <f>IFERROR(ROUND(0.25*tab_ANLAGE[[#This Row],[Budget dBIR]]/tab_ANLAGE[[#This Row],['# SuS]],2),0)</f>
        <v>94.13</v>
      </c>
    </row>
    <row r="344" spans="1:7" x14ac:dyDescent="0.3">
      <c r="A344" t="s">
        <v>22030</v>
      </c>
      <c r="B344" t="s">
        <v>22029</v>
      </c>
      <c r="C344" s="6">
        <v>549117</v>
      </c>
      <c r="D344" s="6">
        <v>0</v>
      </c>
      <c r="E344">
        <f>SUMIFS(tab_SCHULEN[SuS_21-22],tab_SCHULEN[TKZ],tab_ANLAGE[[#This Row],[TKZ]])</f>
        <v>1320</v>
      </c>
      <c r="F344">
        <f>SUMIFS(tab_SCHULEN[Klassen_21-22],tab_SCHULEN[TKZ],tab_ANLAGE[[#This Row],[TKZ]])</f>
        <v>63</v>
      </c>
      <c r="G344" s="431">
        <f>IFERROR(ROUND(0.25*tab_ANLAGE[[#This Row],[Budget dBIR]]/tab_ANLAGE[[#This Row],['# SuS]],2),0)</f>
        <v>104</v>
      </c>
    </row>
    <row r="345" spans="1:7" x14ac:dyDescent="0.3">
      <c r="A345" t="s">
        <v>22496</v>
      </c>
      <c r="B345" t="s">
        <v>22495</v>
      </c>
      <c r="C345" s="6">
        <v>201365</v>
      </c>
      <c r="D345" s="6">
        <v>0</v>
      </c>
      <c r="E345">
        <f>SUMIFS(tab_SCHULEN[SuS_21-22],tab_SCHULEN[TKZ],tab_ANLAGE[[#This Row],[TKZ]])</f>
        <v>546</v>
      </c>
      <c r="F345">
        <f>SUMIFS(tab_SCHULEN[Klassen_21-22],tab_SCHULEN[TKZ],tab_ANLAGE[[#This Row],[TKZ]])</f>
        <v>25</v>
      </c>
      <c r="G345" s="431">
        <f>IFERROR(ROUND(0.25*tab_ANLAGE[[#This Row],[Budget dBIR]]/tab_ANLAGE[[#This Row],['# SuS]],2),0)</f>
        <v>92.2</v>
      </c>
    </row>
    <row r="346" spans="1:7" x14ac:dyDescent="0.3">
      <c r="A346" t="s">
        <v>22381</v>
      </c>
      <c r="B346" t="s">
        <v>22380</v>
      </c>
      <c r="C346" s="6">
        <v>59566</v>
      </c>
      <c r="D346" s="6">
        <v>0</v>
      </c>
      <c r="E346">
        <f>SUMIFS(tab_SCHULEN[SuS_21-22],tab_SCHULEN[TKZ],tab_ANLAGE[[#This Row],[TKZ]])</f>
        <v>155</v>
      </c>
      <c r="F346">
        <f>SUMIFS(tab_SCHULEN[Klassen_21-22],tab_SCHULEN[TKZ],tab_ANLAGE[[#This Row],[TKZ]])</f>
        <v>8</v>
      </c>
      <c r="G346" s="431">
        <f>IFERROR(ROUND(0.25*tab_ANLAGE[[#This Row],[Budget dBIR]]/tab_ANLAGE[[#This Row],['# SuS]],2),0)</f>
        <v>96.07</v>
      </c>
    </row>
    <row r="347" spans="1:7" x14ac:dyDescent="0.3">
      <c r="A347" t="s">
        <v>22498</v>
      </c>
      <c r="B347" t="s">
        <v>22497</v>
      </c>
      <c r="C347" s="6">
        <v>100566</v>
      </c>
      <c r="D347" s="6">
        <v>0</v>
      </c>
      <c r="E347">
        <f>SUMIFS(tab_SCHULEN[SuS_21-22],tab_SCHULEN[TKZ],tab_ANLAGE[[#This Row],[TKZ]])</f>
        <v>262</v>
      </c>
      <c r="F347">
        <f>SUMIFS(tab_SCHULEN[Klassen_21-22],tab_SCHULEN[TKZ],tab_ANLAGE[[#This Row],[TKZ]])</f>
        <v>12</v>
      </c>
      <c r="G347" s="431">
        <f>IFERROR(ROUND(0.25*tab_ANLAGE[[#This Row],[Budget dBIR]]/tab_ANLAGE[[#This Row],['# SuS]],2),0)</f>
        <v>95.96</v>
      </c>
    </row>
    <row r="348" spans="1:7" x14ac:dyDescent="0.3">
      <c r="A348" t="s">
        <v>22804</v>
      </c>
      <c r="B348" t="s">
        <v>22803</v>
      </c>
      <c r="C348" s="6">
        <v>31717</v>
      </c>
      <c r="D348" s="6">
        <v>0</v>
      </c>
      <c r="E348">
        <f>SUMIFS(tab_SCHULEN[SuS_21-22],tab_SCHULEN[TKZ],tab_ANLAGE[[#This Row],[TKZ]])</f>
        <v>83</v>
      </c>
      <c r="F348">
        <f>SUMIFS(tab_SCHULEN[Klassen_21-22],tab_SCHULEN[TKZ],tab_ANLAGE[[#This Row],[TKZ]])</f>
        <v>4</v>
      </c>
      <c r="G348" s="431">
        <f>IFERROR(ROUND(0.25*tab_ANLAGE[[#This Row],[Budget dBIR]]/tab_ANLAGE[[#This Row],['# SuS]],2),0)</f>
        <v>95.53</v>
      </c>
    </row>
    <row r="349" spans="1:7" x14ac:dyDescent="0.3">
      <c r="A349" t="s">
        <v>22459</v>
      </c>
      <c r="B349" t="s">
        <v>22458</v>
      </c>
      <c r="C349" s="6">
        <v>59991</v>
      </c>
      <c r="D349" s="6">
        <v>0</v>
      </c>
      <c r="E349">
        <f>SUMIFS(tab_SCHULEN[SuS_21-22],tab_SCHULEN[TKZ],tab_ANLAGE[[#This Row],[TKZ]])</f>
        <v>173</v>
      </c>
      <c r="F349">
        <f>SUMIFS(tab_SCHULEN[Klassen_21-22],tab_SCHULEN[TKZ],tab_ANLAGE[[#This Row],[TKZ]])</f>
        <v>9</v>
      </c>
      <c r="G349" s="431">
        <f>IFERROR(ROUND(0.25*tab_ANLAGE[[#This Row],[Budget dBIR]]/tab_ANLAGE[[#This Row],['# SuS]],2),0)</f>
        <v>86.69</v>
      </c>
    </row>
    <row r="350" spans="1:7" x14ac:dyDescent="0.3">
      <c r="A350" t="s">
        <v>21985</v>
      </c>
      <c r="B350" t="s">
        <v>21984</v>
      </c>
      <c r="C350" s="6">
        <v>26081</v>
      </c>
      <c r="D350" s="6">
        <v>0</v>
      </c>
      <c r="E350">
        <f>SUMIFS(tab_SCHULEN[SuS_21-22],tab_SCHULEN[TKZ],tab_ANLAGE[[#This Row],[TKZ]])</f>
        <v>49</v>
      </c>
      <c r="F350">
        <f>SUMIFS(tab_SCHULEN[Klassen_21-22],tab_SCHULEN[TKZ],tab_ANLAGE[[#This Row],[TKZ]])</f>
        <v>3</v>
      </c>
      <c r="G350" s="431">
        <f>IFERROR(ROUND(0.25*tab_ANLAGE[[#This Row],[Budget dBIR]]/tab_ANLAGE[[#This Row],['# SuS]],2),0)</f>
        <v>133.07</v>
      </c>
    </row>
    <row r="351" spans="1:7" x14ac:dyDescent="0.3">
      <c r="A351" t="s">
        <v>21438</v>
      </c>
      <c r="B351" t="s">
        <v>21437</v>
      </c>
      <c r="C351" s="6">
        <v>248484</v>
      </c>
      <c r="D351" s="6">
        <v>0</v>
      </c>
      <c r="E351">
        <f>SUMIFS(tab_SCHULEN[SuS_21-22],tab_SCHULEN[TKZ],tab_ANLAGE[[#This Row],[TKZ]])</f>
        <v>589</v>
      </c>
      <c r="F351">
        <f>SUMIFS(tab_SCHULEN[Klassen_21-22],tab_SCHULEN[TKZ],tab_ANLAGE[[#This Row],[TKZ]])</f>
        <v>28</v>
      </c>
      <c r="G351" s="431">
        <f>IFERROR(ROUND(0.25*tab_ANLAGE[[#This Row],[Budget dBIR]]/tab_ANLAGE[[#This Row],['# SuS]],2),0)</f>
        <v>105.47</v>
      </c>
    </row>
    <row r="352" spans="1:7" x14ac:dyDescent="0.3">
      <c r="A352" t="s">
        <v>22829</v>
      </c>
      <c r="B352" t="s">
        <v>22828</v>
      </c>
      <c r="C352" s="6">
        <v>70628</v>
      </c>
      <c r="D352" s="6">
        <v>0</v>
      </c>
      <c r="E352">
        <f>SUMIFS(tab_SCHULEN[SuS_21-22],tab_SCHULEN[TKZ],tab_ANLAGE[[#This Row],[TKZ]])</f>
        <v>170</v>
      </c>
      <c r="F352">
        <f>SUMIFS(tab_SCHULEN[Klassen_21-22],tab_SCHULEN[TKZ],tab_ANLAGE[[#This Row],[TKZ]])</f>
        <v>8</v>
      </c>
      <c r="G352" s="431">
        <f>IFERROR(ROUND(0.25*tab_ANLAGE[[#This Row],[Budget dBIR]]/tab_ANLAGE[[#This Row],['# SuS]],2),0)</f>
        <v>103.86</v>
      </c>
    </row>
    <row r="353" spans="1:7" x14ac:dyDescent="0.3">
      <c r="A353" t="s">
        <v>22023</v>
      </c>
      <c r="B353" t="s">
        <v>22022</v>
      </c>
      <c r="C353" s="6">
        <v>68213</v>
      </c>
      <c r="D353" s="6">
        <v>0</v>
      </c>
      <c r="E353">
        <f>SUMIFS(tab_SCHULEN[SuS_21-22],tab_SCHULEN[TKZ],tab_ANLAGE[[#This Row],[TKZ]])</f>
        <v>192</v>
      </c>
      <c r="F353">
        <f>SUMIFS(tab_SCHULEN[Klassen_21-22],tab_SCHULEN[TKZ],tab_ANLAGE[[#This Row],[TKZ]])</f>
        <v>9</v>
      </c>
      <c r="G353" s="431">
        <f>IFERROR(ROUND(0.25*tab_ANLAGE[[#This Row],[Budget dBIR]]/tab_ANLAGE[[#This Row],['# SuS]],2),0)</f>
        <v>88.82</v>
      </c>
    </row>
    <row r="354" spans="1:7" x14ac:dyDescent="0.3">
      <c r="A354" t="s">
        <v>21396</v>
      </c>
      <c r="B354" t="s">
        <v>21395</v>
      </c>
      <c r="C354" s="6">
        <v>135013</v>
      </c>
      <c r="D354" s="6">
        <v>0</v>
      </c>
      <c r="E354">
        <f>SUMIFS(tab_SCHULEN[SuS_21-22],tab_SCHULEN[TKZ],tab_ANLAGE[[#This Row],[TKZ]])</f>
        <v>371</v>
      </c>
      <c r="F354">
        <f>SUMIFS(tab_SCHULEN[Klassen_21-22],tab_SCHULEN[TKZ],tab_ANLAGE[[#This Row],[TKZ]])</f>
        <v>19</v>
      </c>
      <c r="G354" s="431">
        <f>IFERROR(ROUND(0.25*tab_ANLAGE[[#This Row],[Budget dBIR]]/tab_ANLAGE[[#This Row],['# SuS]],2),0)</f>
        <v>90.98</v>
      </c>
    </row>
    <row r="355" spans="1:7" x14ac:dyDescent="0.3">
      <c r="A355" t="s">
        <v>21399</v>
      </c>
      <c r="B355" t="s">
        <v>21398</v>
      </c>
      <c r="C355" s="6">
        <v>148214</v>
      </c>
      <c r="D355" s="6">
        <v>0</v>
      </c>
      <c r="E355">
        <f>SUMIFS(tab_SCHULEN[SuS_21-22],tab_SCHULEN[TKZ],tab_ANLAGE[[#This Row],[TKZ]])</f>
        <v>350</v>
      </c>
      <c r="F355">
        <f>SUMIFS(tab_SCHULEN[Klassen_21-22],tab_SCHULEN[TKZ],tab_ANLAGE[[#This Row],[TKZ]])</f>
        <v>16</v>
      </c>
      <c r="G355" s="431">
        <f>IFERROR(ROUND(0.25*tab_ANLAGE[[#This Row],[Budget dBIR]]/tab_ANLAGE[[#This Row],['# SuS]],2),0)</f>
        <v>105.87</v>
      </c>
    </row>
    <row r="356" spans="1:7" x14ac:dyDescent="0.3">
      <c r="A356" t="s">
        <v>21935</v>
      </c>
      <c r="B356" t="s">
        <v>21934</v>
      </c>
      <c r="C356" s="6">
        <v>71022</v>
      </c>
      <c r="D356" s="6">
        <v>0</v>
      </c>
      <c r="E356">
        <f>SUMIFS(tab_SCHULEN[SuS_21-22],tab_SCHULEN[TKZ],tab_ANLAGE[[#This Row],[TKZ]])</f>
        <v>159</v>
      </c>
      <c r="F356">
        <f>SUMIFS(tab_SCHULEN[Klassen_21-22],tab_SCHULEN[TKZ],tab_ANLAGE[[#This Row],[TKZ]])</f>
        <v>8</v>
      </c>
      <c r="G356" s="431">
        <f>IFERROR(ROUND(0.25*tab_ANLAGE[[#This Row],[Budget dBIR]]/tab_ANLAGE[[#This Row],['# SuS]],2),0)</f>
        <v>111.67</v>
      </c>
    </row>
    <row r="357" spans="1:7" x14ac:dyDescent="0.3">
      <c r="A357" t="s">
        <v>22730</v>
      </c>
      <c r="B357" t="s">
        <v>22729</v>
      </c>
      <c r="C357" s="6">
        <v>19997</v>
      </c>
      <c r="D357" s="6">
        <v>0</v>
      </c>
      <c r="E357">
        <f>SUMIFS(tab_SCHULEN[SuS_21-22],tab_SCHULEN[TKZ],tab_ANLAGE[[#This Row],[TKZ]])</f>
        <v>42</v>
      </c>
      <c r="F357">
        <f>SUMIFS(tab_SCHULEN[Klassen_21-22],tab_SCHULEN[TKZ],tab_ANLAGE[[#This Row],[TKZ]])</f>
        <v>2</v>
      </c>
      <c r="G357" s="431">
        <f>IFERROR(ROUND(0.25*tab_ANLAGE[[#This Row],[Budget dBIR]]/tab_ANLAGE[[#This Row],['# SuS]],2),0)</f>
        <v>119.03</v>
      </c>
    </row>
    <row r="358" spans="1:7" x14ac:dyDescent="0.3">
      <c r="A358" t="s">
        <v>22523</v>
      </c>
      <c r="B358" t="s">
        <v>22522</v>
      </c>
      <c r="C358" s="6">
        <v>60339</v>
      </c>
      <c r="D358" s="6">
        <v>0</v>
      </c>
      <c r="E358">
        <f>SUMIFS(tab_SCHULEN[SuS_21-22],tab_SCHULEN[TKZ],tab_ANLAGE[[#This Row],[TKZ]])</f>
        <v>157</v>
      </c>
      <c r="F358">
        <f>SUMIFS(tab_SCHULEN[Klassen_21-22],tab_SCHULEN[TKZ],tab_ANLAGE[[#This Row],[TKZ]])</f>
        <v>8</v>
      </c>
      <c r="G358" s="431">
        <f>IFERROR(ROUND(0.25*tab_ANLAGE[[#This Row],[Budget dBIR]]/tab_ANLAGE[[#This Row],['# SuS]],2),0)</f>
        <v>96.08</v>
      </c>
    </row>
    <row r="359" spans="1:7" x14ac:dyDescent="0.3">
      <c r="A359" t="s">
        <v>22642</v>
      </c>
      <c r="B359" t="s">
        <v>22641</v>
      </c>
      <c r="C359" s="6">
        <v>76971</v>
      </c>
      <c r="D359" s="6">
        <v>0</v>
      </c>
      <c r="E359">
        <f>SUMIFS(tab_SCHULEN[SuS_21-22],tab_SCHULEN[TKZ],tab_ANLAGE[[#This Row],[TKZ]])</f>
        <v>186</v>
      </c>
      <c r="F359">
        <f>SUMIFS(tab_SCHULEN[Klassen_21-22],tab_SCHULEN[TKZ],tab_ANLAGE[[#This Row],[TKZ]])</f>
        <v>9</v>
      </c>
      <c r="G359" s="431">
        <f>IFERROR(ROUND(0.25*tab_ANLAGE[[#This Row],[Budget dBIR]]/tab_ANLAGE[[#This Row],['# SuS]],2),0)</f>
        <v>103.46</v>
      </c>
    </row>
    <row r="360" spans="1:7" x14ac:dyDescent="0.3">
      <c r="A360" t="s">
        <v>22645</v>
      </c>
      <c r="B360" t="s">
        <v>22644</v>
      </c>
      <c r="C360" s="6">
        <v>45254</v>
      </c>
      <c r="D360" s="6">
        <v>0</v>
      </c>
      <c r="E360">
        <f>SUMIFS(tab_SCHULEN[SuS_21-22],tab_SCHULEN[TKZ],tab_ANLAGE[[#This Row],[TKZ]])</f>
        <v>138</v>
      </c>
      <c r="F360">
        <f>SUMIFS(tab_SCHULEN[Klassen_21-22],tab_SCHULEN[TKZ],tab_ANLAGE[[#This Row],[TKZ]])</f>
        <v>6</v>
      </c>
      <c r="G360" s="431">
        <f>IFERROR(ROUND(0.25*tab_ANLAGE[[#This Row],[Budget dBIR]]/tab_ANLAGE[[#This Row],['# SuS]],2),0)</f>
        <v>81.98</v>
      </c>
    </row>
    <row r="361" spans="1:7" x14ac:dyDescent="0.3">
      <c r="A361" t="s">
        <v>22566</v>
      </c>
      <c r="B361" t="s">
        <v>22565</v>
      </c>
      <c r="C361" s="6">
        <v>76585</v>
      </c>
      <c r="D361" s="6">
        <v>0</v>
      </c>
      <c r="E361">
        <f>SUMIFS(tab_SCHULEN[SuS_21-22],tab_SCHULEN[TKZ],tab_ANLAGE[[#This Row],[TKZ]])</f>
        <v>271</v>
      </c>
      <c r="F361">
        <f>SUMIFS(tab_SCHULEN[Klassen_21-22],tab_SCHULEN[TKZ],tab_ANLAGE[[#This Row],[TKZ]])</f>
        <v>12</v>
      </c>
      <c r="G361" s="431">
        <f>IFERROR(ROUND(0.25*tab_ANLAGE[[#This Row],[Budget dBIR]]/tab_ANLAGE[[#This Row],['# SuS]],2),0)</f>
        <v>70.650000000000006</v>
      </c>
    </row>
    <row r="362" spans="1:7" x14ac:dyDescent="0.3">
      <c r="A362" t="s">
        <v>21402</v>
      </c>
      <c r="B362" t="s">
        <v>21401</v>
      </c>
      <c r="C362" s="6">
        <v>44138</v>
      </c>
      <c r="D362" s="6">
        <v>0</v>
      </c>
      <c r="E362">
        <f>SUMIFS(tab_SCHULEN[SuS_21-22],tab_SCHULEN[TKZ],tab_ANLAGE[[#This Row],[TKZ]])</f>
        <v>88</v>
      </c>
      <c r="F362">
        <f>SUMIFS(tab_SCHULEN[Klassen_21-22],tab_SCHULEN[TKZ],tab_ANLAGE[[#This Row],[TKZ]])</f>
        <v>5</v>
      </c>
      <c r="G362" s="431">
        <f>IFERROR(ROUND(0.25*tab_ANLAGE[[#This Row],[Budget dBIR]]/tab_ANLAGE[[#This Row],['# SuS]],2),0)</f>
        <v>125.39</v>
      </c>
    </row>
    <row r="363" spans="1:7" x14ac:dyDescent="0.3">
      <c r="A363" t="s">
        <v>22648</v>
      </c>
      <c r="B363" t="s">
        <v>22647</v>
      </c>
      <c r="C363" s="6">
        <v>78905</v>
      </c>
      <c r="D363" s="6">
        <v>0</v>
      </c>
      <c r="E363">
        <f>SUMIFS(tab_SCHULEN[SuS_21-22],tab_SCHULEN[TKZ],tab_ANLAGE[[#This Row],[TKZ]])</f>
        <v>200</v>
      </c>
      <c r="F363">
        <f>SUMIFS(tab_SCHULEN[Klassen_21-22],tab_SCHULEN[TKZ],tab_ANLAGE[[#This Row],[TKZ]])</f>
        <v>8</v>
      </c>
      <c r="G363" s="431">
        <f>IFERROR(ROUND(0.25*tab_ANLAGE[[#This Row],[Budget dBIR]]/tab_ANLAGE[[#This Row],['# SuS]],2),0)</f>
        <v>98.63</v>
      </c>
    </row>
    <row r="364" spans="1:7" x14ac:dyDescent="0.3">
      <c r="A364" t="s">
        <v>22048</v>
      </c>
      <c r="B364" t="s">
        <v>22047</v>
      </c>
      <c r="C364" s="6">
        <v>75034</v>
      </c>
      <c r="D364" s="6">
        <v>0</v>
      </c>
      <c r="E364">
        <f>SUMIFS(tab_SCHULEN[SuS_21-22],tab_SCHULEN[TKZ],tab_ANLAGE[[#This Row],[TKZ]])</f>
        <v>198</v>
      </c>
      <c r="F364">
        <f>SUMIFS(tab_SCHULEN[Klassen_21-22],tab_SCHULEN[TKZ],tab_ANLAGE[[#This Row],[TKZ]])</f>
        <v>8</v>
      </c>
      <c r="G364" s="431">
        <f>IFERROR(ROUND(0.25*tab_ANLAGE[[#This Row],[Budget dBIR]]/tab_ANLAGE[[#This Row],['# SuS]],2),0)</f>
        <v>94.74</v>
      </c>
    </row>
    <row r="365" spans="1:7" x14ac:dyDescent="0.3">
      <c r="A365" t="s">
        <v>20161</v>
      </c>
      <c r="B365" t="s">
        <v>20160</v>
      </c>
      <c r="C365" s="6">
        <v>2957185</v>
      </c>
      <c r="D365" s="6">
        <v>0</v>
      </c>
      <c r="E365">
        <f>SUMIFS(tab_SCHULEN[SuS_21-22],tab_SCHULEN[TKZ],tab_ANLAGE[[#This Row],[TKZ]])</f>
        <v>7571</v>
      </c>
      <c r="F365">
        <f>SUMIFS(tab_SCHULEN[Klassen_21-22],tab_SCHULEN[TKZ],tab_ANLAGE[[#This Row],[TKZ]])</f>
        <v>307</v>
      </c>
      <c r="G365" s="431">
        <f>IFERROR(ROUND(0.25*tab_ANLAGE[[#This Row],[Budget dBIR]]/tab_ANLAGE[[#This Row],['# SuS]],2),0)</f>
        <v>97.65</v>
      </c>
    </row>
    <row r="366" spans="1:7" x14ac:dyDescent="0.3">
      <c r="A366" t="s">
        <v>20124</v>
      </c>
      <c r="B366" t="s">
        <v>20123</v>
      </c>
      <c r="C366" s="6">
        <v>6647279</v>
      </c>
      <c r="D366" s="6">
        <v>1254750</v>
      </c>
      <c r="E366">
        <f>SUMIFS(tab_SCHULEN[SuS_21-22],tab_SCHULEN[TKZ],tab_ANLAGE[[#This Row],[TKZ]])</f>
        <v>16894</v>
      </c>
      <c r="F366">
        <f>SUMIFS(tab_SCHULEN[Klassen_21-22],tab_SCHULEN[TKZ],tab_ANLAGE[[#This Row],[TKZ]])</f>
        <v>705</v>
      </c>
      <c r="G366" s="431">
        <f>IFERROR(ROUND(0.25*tab_ANLAGE[[#This Row],[Budget dBIR]]/tab_ANLAGE[[#This Row],['# SuS]],2),0)</f>
        <v>98.37</v>
      </c>
    </row>
    <row r="367" spans="1:7" x14ac:dyDescent="0.3">
      <c r="A367" t="s">
        <v>21473</v>
      </c>
      <c r="B367" t="s">
        <v>21472</v>
      </c>
      <c r="C367" s="6">
        <v>133979</v>
      </c>
      <c r="D367" s="6">
        <v>0</v>
      </c>
      <c r="E367">
        <f>SUMIFS(tab_SCHULEN[SuS_21-22],tab_SCHULEN[TKZ],tab_ANLAGE[[#This Row],[TKZ]])</f>
        <v>334</v>
      </c>
      <c r="F367">
        <f>SUMIFS(tab_SCHULEN[Klassen_21-22],tab_SCHULEN[TKZ],tab_ANLAGE[[#This Row],[TKZ]])</f>
        <v>16</v>
      </c>
      <c r="G367" s="431">
        <f>IFERROR(ROUND(0.25*tab_ANLAGE[[#This Row],[Budget dBIR]]/tab_ANLAGE[[#This Row],['# SuS]],2),0)</f>
        <v>100.28</v>
      </c>
    </row>
    <row r="368" spans="1:7" x14ac:dyDescent="0.3">
      <c r="A368" t="s">
        <v>21362</v>
      </c>
      <c r="B368" t="s">
        <v>21361</v>
      </c>
      <c r="C368" s="6">
        <v>197219</v>
      </c>
      <c r="D368" s="6">
        <v>0</v>
      </c>
      <c r="E368">
        <f>SUMIFS(tab_SCHULEN[SuS_21-22],tab_SCHULEN[TKZ],tab_ANLAGE[[#This Row],[TKZ]])</f>
        <v>478</v>
      </c>
      <c r="F368">
        <f>SUMIFS(tab_SCHULEN[Klassen_21-22],tab_SCHULEN[TKZ],tab_ANLAGE[[#This Row],[TKZ]])</f>
        <v>24</v>
      </c>
      <c r="G368" s="431">
        <f>IFERROR(ROUND(0.25*tab_ANLAGE[[#This Row],[Budget dBIR]]/tab_ANLAGE[[#This Row],['# SuS]],2),0)</f>
        <v>103.15</v>
      </c>
    </row>
    <row r="369" spans="1:7" x14ac:dyDescent="0.3">
      <c r="A369" t="s">
        <v>22807</v>
      </c>
      <c r="B369" t="s">
        <v>22806</v>
      </c>
      <c r="C369" s="6">
        <v>24754</v>
      </c>
      <c r="D369" s="6">
        <v>0</v>
      </c>
      <c r="E369">
        <f>SUMIFS(tab_SCHULEN[SuS_21-22],tab_SCHULEN[TKZ],tab_ANLAGE[[#This Row],[TKZ]])</f>
        <v>57</v>
      </c>
      <c r="F369">
        <f>SUMIFS(tab_SCHULEN[Klassen_21-22],tab_SCHULEN[TKZ],tab_ANLAGE[[#This Row],[TKZ]])</f>
        <v>3</v>
      </c>
      <c r="G369" s="431">
        <f>IFERROR(ROUND(0.25*tab_ANLAGE[[#This Row],[Budget dBIR]]/tab_ANLAGE[[#This Row],['# SuS]],2),0)</f>
        <v>108.57</v>
      </c>
    </row>
    <row r="370" spans="1:7" x14ac:dyDescent="0.3">
      <c r="A370" t="s">
        <v>22225</v>
      </c>
      <c r="B370" t="s">
        <v>22224</v>
      </c>
      <c r="C370" s="6">
        <v>56085</v>
      </c>
      <c r="D370" s="6">
        <v>0</v>
      </c>
      <c r="E370">
        <f>SUMIFS(tab_SCHULEN[SuS_21-22],tab_SCHULEN[TKZ],tab_ANLAGE[[#This Row],[TKZ]])</f>
        <v>160</v>
      </c>
      <c r="F370">
        <f>SUMIFS(tab_SCHULEN[Klassen_21-22],tab_SCHULEN[TKZ],tab_ANLAGE[[#This Row],[TKZ]])</f>
        <v>8</v>
      </c>
      <c r="G370" s="431">
        <f>IFERROR(ROUND(0.25*tab_ANLAGE[[#This Row],[Budget dBIR]]/tab_ANLAGE[[#This Row],['# SuS]],2),0)</f>
        <v>87.63</v>
      </c>
    </row>
    <row r="371" spans="1:7" x14ac:dyDescent="0.3">
      <c r="A371" t="s">
        <v>21459</v>
      </c>
      <c r="B371" t="s">
        <v>21458</v>
      </c>
      <c r="C371" s="6">
        <v>134277</v>
      </c>
      <c r="D371" s="6">
        <v>0</v>
      </c>
      <c r="E371">
        <f>SUMIFS(tab_SCHULEN[SuS_21-22],tab_SCHULEN[TKZ],tab_ANLAGE[[#This Row],[TKZ]])</f>
        <v>293</v>
      </c>
      <c r="F371">
        <f>SUMIFS(tab_SCHULEN[Klassen_21-22],tab_SCHULEN[TKZ],tab_ANLAGE[[#This Row],[TKZ]])</f>
        <v>13</v>
      </c>
      <c r="G371" s="431">
        <f>IFERROR(ROUND(0.25*tab_ANLAGE[[#This Row],[Budget dBIR]]/tab_ANLAGE[[#This Row],['# SuS]],2),0)</f>
        <v>114.57</v>
      </c>
    </row>
    <row r="372" spans="1:7" x14ac:dyDescent="0.3">
      <c r="A372" t="s">
        <v>21990</v>
      </c>
      <c r="B372" t="s">
        <v>21989</v>
      </c>
      <c r="C372" s="6">
        <v>79448</v>
      </c>
      <c r="D372" s="6">
        <v>0</v>
      </c>
      <c r="E372">
        <f>SUMIFS(tab_SCHULEN[SuS_21-22],tab_SCHULEN[TKZ],tab_ANLAGE[[#This Row],[TKZ]])</f>
        <v>225</v>
      </c>
      <c r="F372">
        <f>SUMIFS(tab_SCHULEN[Klassen_21-22],tab_SCHULEN[TKZ],tab_ANLAGE[[#This Row],[TKZ]])</f>
        <v>10</v>
      </c>
      <c r="G372" s="431">
        <f>IFERROR(ROUND(0.25*tab_ANLAGE[[#This Row],[Budget dBIR]]/tab_ANLAGE[[#This Row],['# SuS]],2),0)</f>
        <v>88.28</v>
      </c>
    </row>
    <row r="373" spans="1:7" x14ac:dyDescent="0.3">
      <c r="A373" t="s">
        <v>22650</v>
      </c>
      <c r="B373" t="s">
        <v>22649</v>
      </c>
      <c r="C373" s="6">
        <v>39066</v>
      </c>
      <c r="D373" s="6">
        <v>0</v>
      </c>
      <c r="E373">
        <f>SUMIFS(tab_SCHULEN[SuS_21-22],tab_SCHULEN[TKZ],tab_ANLAGE[[#This Row],[TKZ]])</f>
        <v>120</v>
      </c>
      <c r="F373">
        <f>SUMIFS(tab_SCHULEN[Klassen_21-22],tab_SCHULEN[TKZ],tab_ANLAGE[[#This Row],[TKZ]])</f>
        <v>7</v>
      </c>
      <c r="G373" s="431">
        <f>IFERROR(ROUND(0.25*tab_ANLAGE[[#This Row],[Budget dBIR]]/tab_ANLAGE[[#This Row],['# SuS]],2),0)</f>
        <v>81.39</v>
      </c>
    </row>
    <row r="374" spans="1:7" x14ac:dyDescent="0.3">
      <c r="A374" t="s">
        <v>22200</v>
      </c>
      <c r="B374" t="s">
        <v>22199</v>
      </c>
      <c r="C374" s="6">
        <v>63434</v>
      </c>
      <c r="D374" s="6">
        <v>0</v>
      </c>
      <c r="E374">
        <f>SUMIFS(tab_SCHULEN[SuS_21-22],tab_SCHULEN[TKZ],tab_ANLAGE[[#This Row],[TKZ]])</f>
        <v>187</v>
      </c>
      <c r="F374">
        <f>SUMIFS(tab_SCHULEN[Klassen_21-22],tab_SCHULEN[TKZ],tab_ANLAGE[[#This Row],[TKZ]])</f>
        <v>8</v>
      </c>
      <c r="G374" s="431">
        <f>IFERROR(ROUND(0.25*tab_ANLAGE[[#This Row],[Budget dBIR]]/tab_ANLAGE[[#This Row],['# SuS]],2),0)</f>
        <v>84.8</v>
      </c>
    </row>
    <row r="375" spans="1:7" x14ac:dyDescent="0.3">
      <c r="A375" t="s">
        <v>22500</v>
      </c>
      <c r="B375" t="s">
        <v>22499</v>
      </c>
      <c r="C375" s="6">
        <v>115264</v>
      </c>
      <c r="D375" s="6">
        <v>0</v>
      </c>
      <c r="E375">
        <f>SUMIFS(tab_SCHULEN[SuS_21-22],tab_SCHULEN[TKZ],tab_ANLAGE[[#This Row],[TKZ]])</f>
        <v>295</v>
      </c>
      <c r="F375">
        <f>SUMIFS(tab_SCHULEN[Klassen_21-22],tab_SCHULEN[TKZ],tab_ANLAGE[[#This Row],[TKZ]])</f>
        <v>13</v>
      </c>
      <c r="G375" s="431">
        <f>IFERROR(ROUND(0.25*tab_ANLAGE[[#This Row],[Budget dBIR]]/tab_ANLAGE[[#This Row],['# SuS]],2),0)</f>
        <v>97.68</v>
      </c>
    </row>
    <row r="376" spans="1:7" x14ac:dyDescent="0.3">
      <c r="A376" t="s">
        <v>22333</v>
      </c>
      <c r="B376" t="s">
        <v>22332</v>
      </c>
      <c r="C376" s="6">
        <v>22124</v>
      </c>
      <c r="D376" s="6">
        <v>0</v>
      </c>
      <c r="E376">
        <f>SUMIFS(tab_SCHULEN[SuS_21-22],tab_SCHULEN[TKZ],tab_ANLAGE[[#This Row],[TKZ]])</f>
        <v>73</v>
      </c>
      <c r="F376">
        <f>SUMIFS(tab_SCHULEN[Klassen_21-22],tab_SCHULEN[TKZ],tab_ANLAGE[[#This Row],[TKZ]])</f>
        <v>4</v>
      </c>
      <c r="G376" s="431">
        <f>IFERROR(ROUND(0.25*tab_ANLAGE[[#This Row],[Budget dBIR]]/tab_ANLAGE[[#This Row],['# SuS]],2),0)</f>
        <v>75.77</v>
      </c>
    </row>
    <row r="377" spans="1:7" x14ac:dyDescent="0.3">
      <c r="A377" t="s">
        <v>22503</v>
      </c>
      <c r="B377" t="s">
        <v>22502</v>
      </c>
      <c r="C377" s="6">
        <v>95924</v>
      </c>
      <c r="D377" s="6">
        <v>0</v>
      </c>
      <c r="E377">
        <f>SUMIFS(tab_SCHULEN[SuS_21-22],tab_SCHULEN[TKZ],tab_ANLAGE[[#This Row],[TKZ]])</f>
        <v>234</v>
      </c>
      <c r="F377">
        <f>SUMIFS(tab_SCHULEN[Klassen_21-22],tab_SCHULEN[TKZ],tab_ANLAGE[[#This Row],[TKZ]])</f>
        <v>10</v>
      </c>
      <c r="G377" s="431">
        <f>IFERROR(ROUND(0.25*tab_ANLAGE[[#This Row],[Budget dBIR]]/tab_ANLAGE[[#This Row],['# SuS]],2),0)</f>
        <v>102.48</v>
      </c>
    </row>
    <row r="378" spans="1:7" x14ac:dyDescent="0.3">
      <c r="A378" t="s">
        <v>22618</v>
      </c>
      <c r="B378" t="s">
        <v>22617</v>
      </c>
      <c r="C378" s="6">
        <v>62273</v>
      </c>
      <c r="D378" s="6">
        <v>0</v>
      </c>
      <c r="E378">
        <f>SUMIFS(tab_SCHULEN[SuS_21-22],tab_SCHULEN[TKZ],tab_ANLAGE[[#This Row],[TKZ]])</f>
        <v>191</v>
      </c>
      <c r="F378">
        <f>SUMIFS(tab_SCHULEN[Klassen_21-22],tab_SCHULEN[TKZ],tab_ANLAGE[[#This Row],[TKZ]])</f>
        <v>8</v>
      </c>
      <c r="G378" s="431">
        <f>IFERROR(ROUND(0.25*tab_ANLAGE[[#This Row],[Budget dBIR]]/tab_ANLAGE[[#This Row],['# SuS]],2),0)</f>
        <v>81.510000000000005</v>
      </c>
    </row>
    <row r="379" spans="1:7" x14ac:dyDescent="0.3">
      <c r="A379" t="s">
        <v>22147</v>
      </c>
      <c r="B379" t="s">
        <v>22146</v>
      </c>
      <c r="C379" s="6">
        <v>57379</v>
      </c>
      <c r="D379" s="6">
        <v>0</v>
      </c>
      <c r="E379">
        <f>SUMIFS(tab_SCHULEN[SuS_21-22],tab_SCHULEN[TKZ],tab_ANLAGE[[#This Row],[TKZ]])</f>
        <v>153</v>
      </c>
      <c r="F379">
        <f>SUMIFS(tab_SCHULEN[Klassen_21-22],tab_SCHULEN[TKZ],tab_ANLAGE[[#This Row],[TKZ]])</f>
        <v>8</v>
      </c>
      <c r="G379" s="431">
        <f>IFERROR(ROUND(0.25*tab_ANLAGE[[#This Row],[Budget dBIR]]/tab_ANLAGE[[#This Row],['# SuS]],2),0)</f>
        <v>93.76</v>
      </c>
    </row>
    <row r="380" spans="1:7" x14ac:dyDescent="0.3">
      <c r="A380" t="s">
        <v>22376</v>
      </c>
      <c r="B380" t="s">
        <v>22375</v>
      </c>
      <c r="C380" s="6">
        <v>66141</v>
      </c>
      <c r="D380" s="6">
        <v>0</v>
      </c>
      <c r="E380">
        <f>SUMIFS(tab_SCHULEN[SuS_21-22],tab_SCHULEN[TKZ],tab_ANLAGE[[#This Row],[TKZ]])</f>
        <v>184</v>
      </c>
      <c r="F380">
        <f>SUMIFS(tab_SCHULEN[Klassen_21-22],tab_SCHULEN[TKZ],tab_ANLAGE[[#This Row],[TKZ]])</f>
        <v>8</v>
      </c>
      <c r="G380" s="431">
        <f>IFERROR(ROUND(0.25*tab_ANLAGE[[#This Row],[Budget dBIR]]/tab_ANLAGE[[#This Row],['# SuS]],2),0)</f>
        <v>89.87</v>
      </c>
    </row>
    <row r="381" spans="1:7" x14ac:dyDescent="0.3">
      <c r="A381" t="s">
        <v>22568</v>
      </c>
      <c r="B381" t="s">
        <v>22567</v>
      </c>
      <c r="C381" s="6">
        <v>65368</v>
      </c>
      <c r="D381" s="6">
        <v>0</v>
      </c>
      <c r="E381">
        <f>SUMIFS(tab_SCHULEN[SuS_21-22],tab_SCHULEN[TKZ],tab_ANLAGE[[#This Row],[TKZ]])</f>
        <v>188</v>
      </c>
      <c r="F381">
        <f>SUMIFS(tab_SCHULEN[Klassen_21-22],tab_SCHULEN[TKZ],tab_ANLAGE[[#This Row],[TKZ]])</f>
        <v>8</v>
      </c>
      <c r="G381" s="431">
        <f>IFERROR(ROUND(0.25*tab_ANLAGE[[#This Row],[Budget dBIR]]/tab_ANLAGE[[#This Row],['# SuS]],2),0)</f>
        <v>86.93</v>
      </c>
    </row>
    <row r="382" spans="1:7" x14ac:dyDescent="0.3">
      <c r="A382" t="s">
        <v>21829</v>
      </c>
      <c r="B382" t="s">
        <v>21828</v>
      </c>
      <c r="C382" s="6">
        <v>52564</v>
      </c>
      <c r="D382" s="6">
        <v>0</v>
      </c>
      <c r="E382">
        <f>SUMIFS(tab_SCHULEN[SuS_21-22],tab_SCHULEN[TKZ],tab_ANLAGE[[#This Row],[TKZ]])</f>
        <v>113</v>
      </c>
      <c r="F382">
        <f>SUMIFS(tab_SCHULEN[Klassen_21-22],tab_SCHULEN[TKZ],tab_ANLAGE[[#This Row],[TKZ]])</f>
        <v>5</v>
      </c>
      <c r="G382" s="431">
        <f>IFERROR(ROUND(0.25*tab_ANLAGE[[#This Row],[Budget dBIR]]/tab_ANLAGE[[#This Row],['# SuS]],2),0)</f>
        <v>116.29</v>
      </c>
    </row>
    <row r="383" spans="1:7" x14ac:dyDescent="0.3">
      <c r="A383" t="s">
        <v>22733</v>
      </c>
      <c r="B383" t="s">
        <v>22732</v>
      </c>
      <c r="C383" s="6">
        <v>16167</v>
      </c>
      <c r="D383" s="6">
        <v>0</v>
      </c>
      <c r="E383">
        <f>SUMIFS(tab_SCHULEN[SuS_21-22],tab_SCHULEN[TKZ],tab_ANLAGE[[#This Row],[TKZ]])</f>
        <v>49</v>
      </c>
      <c r="F383">
        <f>SUMIFS(tab_SCHULEN[Klassen_21-22],tab_SCHULEN[TKZ],tab_ANLAGE[[#This Row],[TKZ]])</f>
        <v>2</v>
      </c>
      <c r="G383" s="431">
        <f>IFERROR(ROUND(0.25*tab_ANLAGE[[#This Row],[Budget dBIR]]/tab_ANLAGE[[#This Row],['# SuS]],2),0)</f>
        <v>82.48</v>
      </c>
    </row>
    <row r="384" spans="1:7" x14ac:dyDescent="0.3">
      <c r="A384" t="s">
        <v>22191</v>
      </c>
      <c r="B384" t="s">
        <v>22190</v>
      </c>
      <c r="C384" s="6">
        <v>116297</v>
      </c>
      <c r="D384" s="6">
        <v>0</v>
      </c>
      <c r="E384">
        <f>SUMIFS(tab_SCHULEN[SuS_21-22],tab_SCHULEN[TKZ],tab_ANLAGE[[#This Row],[TKZ]])</f>
        <v>311</v>
      </c>
      <c r="F384">
        <f>SUMIFS(tab_SCHULEN[Klassen_21-22],tab_SCHULEN[TKZ],tab_ANLAGE[[#This Row],[TKZ]])</f>
        <v>16</v>
      </c>
      <c r="G384" s="431">
        <f>IFERROR(ROUND(0.25*tab_ANLAGE[[#This Row],[Budget dBIR]]/tab_ANLAGE[[#This Row],['# SuS]],2),0)</f>
        <v>93.49</v>
      </c>
    </row>
    <row r="385" spans="1:7" x14ac:dyDescent="0.3">
      <c r="A385" t="s">
        <v>21462</v>
      </c>
      <c r="B385" t="s">
        <v>21461</v>
      </c>
      <c r="C385" s="6">
        <v>94372</v>
      </c>
      <c r="D385" s="6">
        <v>0</v>
      </c>
      <c r="E385">
        <f>SUMIFS(tab_SCHULEN[SuS_21-22],tab_SCHULEN[TKZ],tab_ANLAGE[[#This Row],[TKZ]])</f>
        <v>229</v>
      </c>
      <c r="F385">
        <f>SUMIFS(tab_SCHULEN[Klassen_21-22],tab_SCHULEN[TKZ],tab_ANLAGE[[#This Row],[TKZ]])</f>
        <v>12</v>
      </c>
      <c r="G385" s="431">
        <f>IFERROR(ROUND(0.25*tab_ANLAGE[[#This Row],[Budget dBIR]]/tab_ANLAGE[[#This Row],['# SuS]],2),0)</f>
        <v>103.03</v>
      </c>
    </row>
    <row r="386" spans="1:7" x14ac:dyDescent="0.3">
      <c r="A386" t="s">
        <v>21988</v>
      </c>
      <c r="B386" t="s">
        <v>21987</v>
      </c>
      <c r="C386" s="6">
        <v>75837</v>
      </c>
      <c r="D386" s="6">
        <v>0</v>
      </c>
      <c r="E386">
        <f>SUMIFS(tab_SCHULEN[SuS_21-22],tab_SCHULEN[TKZ],tab_ANLAGE[[#This Row],[TKZ]])</f>
        <v>170</v>
      </c>
      <c r="F386">
        <f>SUMIFS(tab_SCHULEN[Klassen_21-22],tab_SCHULEN[TKZ],tab_ANLAGE[[#This Row],[TKZ]])</f>
        <v>8</v>
      </c>
      <c r="G386" s="431">
        <f>IFERROR(ROUND(0.25*tab_ANLAGE[[#This Row],[Budget dBIR]]/tab_ANLAGE[[#This Row],['# SuS]],2),0)</f>
        <v>111.53</v>
      </c>
    </row>
    <row r="387" spans="1:7" x14ac:dyDescent="0.3">
      <c r="A387" t="s">
        <v>22379</v>
      </c>
      <c r="B387" t="s">
        <v>22378</v>
      </c>
      <c r="C387" s="6">
        <v>51443</v>
      </c>
      <c r="D387" s="6">
        <v>0</v>
      </c>
      <c r="E387">
        <f>SUMIFS(tab_SCHULEN[SuS_21-22],tab_SCHULEN[TKZ],tab_ANLAGE[[#This Row],[TKZ]])</f>
        <v>118</v>
      </c>
      <c r="F387">
        <f>SUMIFS(tab_SCHULEN[Klassen_21-22],tab_SCHULEN[TKZ],tab_ANLAGE[[#This Row],[TKZ]])</f>
        <v>6</v>
      </c>
      <c r="G387" s="431">
        <f>IFERROR(ROUND(0.25*tab_ANLAGE[[#This Row],[Budget dBIR]]/tab_ANLAGE[[#This Row],['# SuS]],2),0)</f>
        <v>108.99</v>
      </c>
    </row>
    <row r="388" spans="1:7" x14ac:dyDescent="0.3">
      <c r="A388" t="s">
        <v>22809</v>
      </c>
      <c r="B388" t="s">
        <v>22808</v>
      </c>
      <c r="C388" s="6">
        <v>199822</v>
      </c>
      <c r="D388" s="6">
        <v>0</v>
      </c>
      <c r="E388">
        <f>SUMIFS(tab_SCHULEN[SuS_21-22],tab_SCHULEN[TKZ],tab_ANLAGE[[#This Row],[TKZ]])</f>
        <v>492</v>
      </c>
      <c r="F388">
        <f>SUMIFS(tab_SCHULEN[Klassen_21-22],tab_SCHULEN[TKZ],tab_ANLAGE[[#This Row],[TKZ]])</f>
        <v>22</v>
      </c>
      <c r="G388" s="431">
        <f>IFERROR(ROUND(0.25*tab_ANLAGE[[#This Row],[Budget dBIR]]/tab_ANLAGE[[#This Row],['# SuS]],2),0)</f>
        <v>101.54</v>
      </c>
    </row>
    <row r="389" spans="1:7" x14ac:dyDescent="0.3">
      <c r="A389" t="s">
        <v>22811</v>
      </c>
      <c r="B389" t="s">
        <v>22810</v>
      </c>
      <c r="C389" s="6">
        <v>151236</v>
      </c>
      <c r="D389" s="6">
        <v>0</v>
      </c>
      <c r="E389">
        <f>SUMIFS(tab_SCHULEN[SuS_21-22],tab_SCHULEN[TKZ],tab_ANLAGE[[#This Row],[TKZ]])</f>
        <v>478</v>
      </c>
      <c r="F389">
        <f>SUMIFS(tab_SCHULEN[Klassen_21-22],tab_SCHULEN[TKZ],tab_ANLAGE[[#This Row],[TKZ]])</f>
        <v>21</v>
      </c>
      <c r="G389" s="431">
        <f>IFERROR(ROUND(0.25*tab_ANLAGE[[#This Row],[Budget dBIR]]/tab_ANLAGE[[#This Row],['# SuS]],2),0)</f>
        <v>79.099999999999994</v>
      </c>
    </row>
    <row r="390" spans="1:7" x14ac:dyDescent="0.3">
      <c r="A390" t="s">
        <v>22534</v>
      </c>
      <c r="B390" t="s">
        <v>22533</v>
      </c>
      <c r="C390" s="6">
        <v>149967</v>
      </c>
      <c r="D390" s="6">
        <v>0</v>
      </c>
      <c r="E390">
        <f>SUMIFS(tab_SCHULEN[SuS_21-22],tab_SCHULEN[TKZ],tab_ANLAGE[[#This Row],[TKZ]])</f>
        <v>341</v>
      </c>
      <c r="F390">
        <f>SUMIFS(tab_SCHULEN[Klassen_21-22],tab_SCHULEN[TKZ],tab_ANLAGE[[#This Row],[TKZ]])</f>
        <v>17</v>
      </c>
      <c r="G390" s="431">
        <f>IFERROR(ROUND(0.25*tab_ANLAGE[[#This Row],[Budget dBIR]]/tab_ANLAGE[[#This Row],['# SuS]],2),0)</f>
        <v>109.95</v>
      </c>
    </row>
    <row r="391" spans="1:7" x14ac:dyDescent="0.3">
      <c r="A391" t="s">
        <v>21927</v>
      </c>
      <c r="B391" t="s">
        <v>21926</v>
      </c>
      <c r="C391" s="6">
        <v>225414</v>
      </c>
      <c r="D391" s="6">
        <v>0</v>
      </c>
      <c r="E391">
        <f>SUMIFS(tab_SCHULEN[SuS_21-22],tab_SCHULEN[TKZ],tab_ANLAGE[[#This Row],[TKZ]])</f>
        <v>599</v>
      </c>
      <c r="F391">
        <f>SUMIFS(tab_SCHULEN[Klassen_21-22],tab_SCHULEN[TKZ],tab_ANLAGE[[#This Row],[TKZ]])</f>
        <v>27</v>
      </c>
      <c r="G391" s="431">
        <f>IFERROR(ROUND(0.25*tab_ANLAGE[[#This Row],[Budget dBIR]]/tab_ANLAGE[[#This Row],['# SuS]],2),0)</f>
        <v>94.08</v>
      </c>
    </row>
    <row r="392" spans="1:7" x14ac:dyDescent="0.3">
      <c r="A392" t="s">
        <v>22182</v>
      </c>
      <c r="B392" t="s">
        <v>22181</v>
      </c>
      <c r="C392" s="6">
        <v>51360</v>
      </c>
      <c r="D392" s="6">
        <v>0</v>
      </c>
      <c r="E392">
        <f>SUMIFS(tab_SCHULEN[SuS_21-22],tab_SCHULEN[TKZ],tab_ANLAGE[[#This Row],[TKZ]])</f>
        <v>131</v>
      </c>
      <c r="F392">
        <f>SUMIFS(tab_SCHULEN[Klassen_21-22],tab_SCHULEN[TKZ],tab_ANLAGE[[#This Row],[TKZ]])</f>
        <v>8</v>
      </c>
      <c r="G392" s="431">
        <f>IFERROR(ROUND(0.25*tab_ANLAGE[[#This Row],[Budget dBIR]]/tab_ANLAGE[[#This Row],['# SuS]],2),0)</f>
        <v>98.02</v>
      </c>
    </row>
    <row r="393" spans="1:7" x14ac:dyDescent="0.3">
      <c r="A393" t="s">
        <v>20646</v>
      </c>
      <c r="B393" t="s">
        <v>20645</v>
      </c>
      <c r="C393" s="6">
        <v>421927</v>
      </c>
      <c r="D393" s="6">
        <v>0</v>
      </c>
      <c r="E393">
        <f>SUMIFS(tab_SCHULEN[SuS_21-22],tab_SCHULEN[TKZ],tab_ANLAGE[[#This Row],[TKZ]])</f>
        <v>1218</v>
      </c>
      <c r="F393">
        <f>SUMIFS(tab_SCHULEN[Klassen_21-22],tab_SCHULEN[TKZ],tab_ANLAGE[[#This Row],[TKZ]])</f>
        <v>50</v>
      </c>
      <c r="G393" s="431">
        <f>IFERROR(ROUND(0.25*tab_ANLAGE[[#This Row],[Budget dBIR]]/tab_ANLAGE[[#This Row],['# SuS]],2),0)</f>
        <v>86.6</v>
      </c>
    </row>
    <row r="394" spans="1:7" x14ac:dyDescent="0.3">
      <c r="A394" t="s">
        <v>22813</v>
      </c>
      <c r="B394" t="s">
        <v>22812</v>
      </c>
      <c r="C394" s="6">
        <v>35198</v>
      </c>
      <c r="D394" s="6">
        <v>0</v>
      </c>
      <c r="E394">
        <f>SUMIFS(tab_SCHULEN[SuS_21-22],tab_SCHULEN[TKZ],tab_ANLAGE[[#This Row],[TKZ]])</f>
        <v>91</v>
      </c>
      <c r="F394">
        <f>SUMIFS(tab_SCHULEN[Klassen_21-22],tab_SCHULEN[TKZ],tab_ANLAGE[[#This Row],[TKZ]])</f>
        <v>4</v>
      </c>
      <c r="G394" s="431">
        <f>IFERROR(ROUND(0.25*tab_ANLAGE[[#This Row],[Budget dBIR]]/tab_ANLAGE[[#This Row],['# SuS]],2),0)</f>
        <v>96.7</v>
      </c>
    </row>
    <row r="395" spans="1:7" x14ac:dyDescent="0.3">
      <c r="A395" t="s">
        <v>22077</v>
      </c>
      <c r="B395" t="s">
        <v>22076</v>
      </c>
      <c r="C395" s="6">
        <v>217079</v>
      </c>
      <c r="D395" s="6">
        <v>0</v>
      </c>
      <c r="E395">
        <f>SUMIFS(tab_SCHULEN[SuS_21-22],tab_SCHULEN[TKZ],tab_ANLAGE[[#This Row],[TKZ]])</f>
        <v>558</v>
      </c>
      <c r="F395">
        <f>SUMIFS(tab_SCHULEN[Klassen_21-22],tab_SCHULEN[TKZ],tab_ANLAGE[[#This Row],[TKZ]])</f>
        <v>23</v>
      </c>
      <c r="G395" s="431">
        <f>IFERROR(ROUND(0.25*tab_ANLAGE[[#This Row],[Budget dBIR]]/tab_ANLAGE[[#This Row],['# SuS]],2),0)</f>
        <v>97.26</v>
      </c>
    </row>
    <row r="396" spans="1:7" x14ac:dyDescent="0.3">
      <c r="A396" t="s">
        <v>22050</v>
      </c>
      <c r="B396" t="s">
        <v>22049</v>
      </c>
      <c r="C396" s="6">
        <v>94696</v>
      </c>
      <c r="D396" s="6">
        <v>0</v>
      </c>
      <c r="E396">
        <f>SUMIFS(tab_SCHULEN[SuS_21-22],tab_SCHULEN[TKZ],tab_ANLAGE[[#This Row],[TKZ]])</f>
        <v>242</v>
      </c>
      <c r="F396">
        <f>SUMIFS(tab_SCHULEN[Klassen_21-22],tab_SCHULEN[TKZ],tab_ANLAGE[[#This Row],[TKZ]])</f>
        <v>11</v>
      </c>
      <c r="G396" s="431">
        <f>IFERROR(ROUND(0.25*tab_ANLAGE[[#This Row],[Budget dBIR]]/tab_ANLAGE[[#This Row],['# SuS]],2),0)</f>
        <v>97.83</v>
      </c>
    </row>
    <row r="397" spans="1:7" x14ac:dyDescent="0.3">
      <c r="A397" t="s">
        <v>21405</v>
      </c>
      <c r="B397" t="s">
        <v>21404</v>
      </c>
      <c r="C397" s="6">
        <v>127454</v>
      </c>
      <c r="D397" s="6">
        <v>0</v>
      </c>
      <c r="E397">
        <f>SUMIFS(tab_SCHULEN[SuS_21-22],tab_SCHULEN[TKZ],tab_ANLAGE[[#This Row],[TKZ]])</f>
        <v>352</v>
      </c>
      <c r="F397">
        <f>SUMIFS(tab_SCHULEN[Klassen_21-22],tab_SCHULEN[TKZ],tab_ANLAGE[[#This Row],[TKZ]])</f>
        <v>15</v>
      </c>
      <c r="G397" s="431">
        <f>IFERROR(ROUND(0.25*tab_ANLAGE[[#This Row],[Budget dBIR]]/tab_ANLAGE[[#This Row],['# SuS]],2),0)</f>
        <v>90.52</v>
      </c>
    </row>
    <row r="398" spans="1:7" x14ac:dyDescent="0.3">
      <c r="A398" t="s">
        <v>22462</v>
      </c>
      <c r="B398" t="s">
        <v>22461</v>
      </c>
      <c r="C398" s="6">
        <v>47227</v>
      </c>
      <c r="D398" s="6">
        <v>0</v>
      </c>
      <c r="E398">
        <f>SUMIFS(tab_SCHULEN[SuS_21-22],tab_SCHULEN[TKZ],tab_ANLAGE[[#This Row],[TKZ]])</f>
        <v>121</v>
      </c>
      <c r="F398">
        <f>SUMIFS(tab_SCHULEN[Klassen_21-22],tab_SCHULEN[TKZ],tab_ANLAGE[[#This Row],[TKZ]])</f>
        <v>6</v>
      </c>
      <c r="G398" s="431">
        <f>IFERROR(ROUND(0.25*tab_ANLAGE[[#This Row],[Budget dBIR]]/tab_ANLAGE[[#This Row],['# SuS]],2),0)</f>
        <v>97.58</v>
      </c>
    </row>
    <row r="399" spans="1:7" x14ac:dyDescent="0.3">
      <c r="A399" t="s">
        <v>22683</v>
      </c>
      <c r="B399" t="s">
        <v>22682</v>
      </c>
      <c r="C399" s="6">
        <v>109075</v>
      </c>
      <c r="D399" s="6">
        <v>0</v>
      </c>
      <c r="E399">
        <f>SUMIFS(tab_SCHULEN[SuS_21-22],tab_SCHULEN[TKZ],tab_ANLAGE[[#This Row],[TKZ]])</f>
        <v>277</v>
      </c>
      <c r="F399">
        <f>SUMIFS(tab_SCHULEN[Klassen_21-22],tab_SCHULEN[TKZ],tab_ANLAGE[[#This Row],[TKZ]])</f>
        <v>12</v>
      </c>
      <c r="G399" s="431">
        <f>IFERROR(ROUND(0.25*tab_ANLAGE[[#This Row],[Budget dBIR]]/tab_ANLAGE[[#This Row],['# SuS]],2),0)</f>
        <v>98.44</v>
      </c>
    </row>
    <row r="400" spans="1:7" x14ac:dyDescent="0.3">
      <c r="A400" t="s">
        <v>22736</v>
      </c>
      <c r="B400" t="s">
        <v>22735</v>
      </c>
      <c r="C400" s="6">
        <v>54537</v>
      </c>
      <c r="D400" s="6">
        <v>0</v>
      </c>
      <c r="E400">
        <f>SUMIFS(tab_SCHULEN[SuS_21-22],tab_SCHULEN[TKZ],tab_ANLAGE[[#This Row],[TKZ]])</f>
        <v>126</v>
      </c>
      <c r="F400">
        <f>SUMIFS(tab_SCHULEN[Klassen_21-22],tab_SCHULEN[TKZ],tab_ANLAGE[[#This Row],[TKZ]])</f>
        <v>6</v>
      </c>
      <c r="G400" s="431">
        <f>IFERROR(ROUND(0.25*tab_ANLAGE[[#This Row],[Budget dBIR]]/tab_ANLAGE[[#This Row],['# SuS]],2),0)</f>
        <v>108.21</v>
      </c>
    </row>
    <row r="401" spans="1:7" x14ac:dyDescent="0.3">
      <c r="A401" t="s">
        <v>22816</v>
      </c>
      <c r="B401" t="s">
        <v>22815</v>
      </c>
      <c r="C401" s="6">
        <v>44094</v>
      </c>
      <c r="D401" s="6">
        <v>0</v>
      </c>
      <c r="E401">
        <f>SUMIFS(tab_SCHULEN[SuS_21-22],tab_SCHULEN[TKZ],tab_ANLAGE[[#This Row],[TKZ]])</f>
        <v>124</v>
      </c>
      <c r="F401">
        <f>SUMIFS(tab_SCHULEN[Klassen_21-22],tab_SCHULEN[TKZ],tab_ANLAGE[[#This Row],[TKZ]])</f>
        <v>6</v>
      </c>
      <c r="G401" s="431">
        <f>IFERROR(ROUND(0.25*tab_ANLAGE[[#This Row],[Budget dBIR]]/tab_ANLAGE[[#This Row],['# SuS]],2),0)</f>
        <v>88.9</v>
      </c>
    </row>
    <row r="402" spans="1:7" x14ac:dyDescent="0.3">
      <c r="A402" t="s">
        <v>21479</v>
      </c>
      <c r="B402" t="s">
        <v>21478</v>
      </c>
      <c r="C402" s="6">
        <v>219298</v>
      </c>
      <c r="D402" s="6">
        <v>0</v>
      </c>
      <c r="E402">
        <f>SUMIFS(tab_SCHULEN[SuS_21-22],tab_SCHULEN[TKZ],tab_ANLAGE[[#This Row],[TKZ]])</f>
        <v>514</v>
      </c>
      <c r="F402">
        <f>SUMIFS(tab_SCHULEN[Klassen_21-22],tab_SCHULEN[TKZ],tab_ANLAGE[[#This Row],[TKZ]])</f>
        <v>23</v>
      </c>
      <c r="G402" s="431">
        <f>IFERROR(ROUND(0.25*tab_ANLAGE[[#This Row],[Budget dBIR]]/tab_ANLAGE[[#This Row],['# SuS]],2),0)</f>
        <v>106.66</v>
      </c>
    </row>
    <row r="403" spans="1:7" x14ac:dyDescent="0.3">
      <c r="A403" t="s">
        <v>22653</v>
      </c>
      <c r="B403" t="s">
        <v>22652</v>
      </c>
      <c r="C403" s="6">
        <v>37518</v>
      </c>
      <c r="D403" s="6">
        <v>0</v>
      </c>
      <c r="E403">
        <f>SUMIFS(tab_SCHULEN[SuS_21-22],tab_SCHULEN[TKZ],tab_ANLAGE[[#This Row],[TKZ]])</f>
        <v>84</v>
      </c>
      <c r="F403">
        <f>SUMIFS(tab_SCHULEN[Klassen_21-22],tab_SCHULEN[TKZ],tab_ANLAGE[[#This Row],[TKZ]])</f>
        <v>4</v>
      </c>
      <c r="G403" s="431">
        <f>IFERROR(ROUND(0.25*tab_ANLAGE[[#This Row],[Budget dBIR]]/tab_ANLAGE[[#This Row],['# SuS]],2),0)</f>
        <v>111.66</v>
      </c>
    </row>
    <row r="404" spans="1:7" x14ac:dyDescent="0.3">
      <c r="A404" t="s">
        <v>22656</v>
      </c>
      <c r="B404" t="s">
        <v>22655</v>
      </c>
      <c r="C404" s="6">
        <v>35971</v>
      </c>
      <c r="D404" s="6">
        <v>0</v>
      </c>
      <c r="E404">
        <f>SUMIFS(tab_SCHULEN[SuS_21-22],tab_SCHULEN[TKZ],tab_ANLAGE[[#This Row],[TKZ]])</f>
        <v>99</v>
      </c>
      <c r="F404">
        <f>SUMIFS(tab_SCHULEN[Klassen_21-22],tab_SCHULEN[TKZ],tab_ANLAGE[[#This Row],[TKZ]])</f>
        <v>5</v>
      </c>
      <c r="G404" s="431">
        <f>IFERROR(ROUND(0.25*tab_ANLAGE[[#This Row],[Budget dBIR]]/tab_ANLAGE[[#This Row],['# SuS]],2),0)</f>
        <v>90.84</v>
      </c>
    </row>
    <row r="405" spans="1:7" x14ac:dyDescent="0.3">
      <c r="A405" t="s">
        <v>21050</v>
      </c>
      <c r="B405" t="s">
        <v>21049</v>
      </c>
      <c r="C405" s="6">
        <v>234135</v>
      </c>
      <c r="D405" s="6">
        <v>0</v>
      </c>
      <c r="E405">
        <f>SUMIFS(tab_SCHULEN[SuS_21-22],tab_SCHULEN[TKZ],tab_ANLAGE[[#This Row],[TKZ]])</f>
        <v>667</v>
      </c>
      <c r="F405">
        <f>SUMIFS(tab_SCHULEN[Klassen_21-22],tab_SCHULEN[TKZ],tab_ANLAGE[[#This Row],[TKZ]])</f>
        <v>26</v>
      </c>
      <c r="G405" s="431">
        <f>IFERROR(ROUND(0.25*tab_ANLAGE[[#This Row],[Budget dBIR]]/tab_ANLAGE[[#This Row],['# SuS]],2),0)</f>
        <v>87.76</v>
      </c>
    </row>
    <row r="406" spans="1:7" x14ac:dyDescent="0.3">
      <c r="A406" t="s">
        <v>21037</v>
      </c>
      <c r="B406" t="s">
        <v>21036</v>
      </c>
      <c r="C406" s="6">
        <v>335688</v>
      </c>
      <c r="D406" s="6">
        <v>0</v>
      </c>
      <c r="E406">
        <f>SUMIFS(tab_SCHULEN[SuS_21-22],tab_SCHULEN[TKZ],tab_ANLAGE[[#This Row],[TKZ]])</f>
        <v>905</v>
      </c>
      <c r="F406">
        <f>SUMIFS(tab_SCHULEN[Klassen_21-22],tab_SCHULEN[TKZ],tab_ANLAGE[[#This Row],[TKZ]])</f>
        <v>37</v>
      </c>
      <c r="G406" s="431">
        <f>IFERROR(ROUND(0.25*tab_ANLAGE[[#This Row],[Budget dBIR]]/tab_ANLAGE[[#This Row],['# SuS]],2),0)</f>
        <v>92.73</v>
      </c>
    </row>
    <row r="407" spans="1:7" x14ac:dyDescent="0.3">
      <c r="A407" t="s">
        <v>21056</v>
      </c>
      <c r="B407" t="s">
        <v>21055</v>
      </c>
      <c r="C407" s="6">
        <v>394222</v>
      </c>
      <c r="D407" s="6">
        <v>0</v>
      </c>
      <c r="E407">
        <f>SUMIFS(tab_SCHULEN[SuS_21-22],tab_SCHULEN[TKZ],tab_ANLAGE[[#This Row],[TKZ]])</f>
        <v>1102</v>
      </c>
      <c r="F407">
        <f>SUMIFS(tab_SCHULEN[Klassen_21-22],tab_SCHULEN[TKZ],tab_ANLAGE[[#This Row],[TKZ]])</f>
        <v>42</v>
      </c>
      <c r="G407" s="431">
        <f>IFERROR(ROUND(0.25*tab_ANLAGE[[#This Row],[Budget dBIR]]/tab_ANLAGE[[#This Row],['# SuS]],2),0)</f>
        <v>89.43</v>
      </c>
    </row>
    <row r="408" spans="1:7" x14ac:dyDescent="0.3">
      <c r="A408" t="s">
        <v>20918</v>
      </c>
      <c r="B408" t="s">
        <v>20917</v>
      </c>
      <c r="C408" s="6">
        <v>698390</v>
      </c>
      <c r="D408" s="6">
        <v>0</v>
      </c>
      <c r="E408">
        <f>SUMIFS(tab_SCHULEN[SuS_21-22],tab_SCHULEN[TKZ],tab_ANLAGE[[#This Row],[TKZ]])</f>
        <v>1985</v>
      </c>
      <c r="F408">
        <f>SUMIFS(tab_SCHULEN[Klassen_21-22],tab_SCHULEN[TKZ],tab_ANLAGE[[#This Row],[TKZ]])</f>
        <v>64</v>
      </c>
      <c r="G408" s="431">
        <f>IFERROR(ROUND(0.25*tab_ANLAGE[[#This Row],[Budget dBIR]]/tab_ANLAGE[[#This Row],['# SuS]],2),0)</f>
        <v>87.96</v>
      </c>
    </row>
    <row r="409" spans="1:7" x14ac:dyDescent="0.3">
      <c r="A409" t="s">
        <v>20074</v>
      </c>
      <c r="B409" t="s">
        <v>20073</v>
      </c>
      <c r="C409" s="6">
        <v>1518407</v>
      </c>
      <c r="D409" s="6">
        <v>0</v>
      </c>
      <c r="E409">
        <f>SUMIFS(tab_SCHULEN[SuS_21-22],tab_SCHULEN[TKZ],tab_ANLAGE[[#This Row],[TKZ]])</f>
        <v>4370</v>
      </c>
      <c r="F409">
        <f>SUMIFS(tab_SCHULEN[Klassen_21-22],tab_SCHULEN[TKZ],tab_ANLAGE[[#This Row],[TKZ]])</f>
        <v>129</v>
      </c>
      <c r="G409" s="431">
        <f>IFERROR(ROUND(0.25*tab_ANLAGE[[#This Row],[Budget dBIR]]/tab_ANLAGE[[#This Row],['# SuS]],2),0)</f>
        <v>86.87</v>
      </c>
    </row>
    <row r="410" spans="1:7" x14ac:dyDescent="0.3">
      <c r="A410" t="s">
        <v>21048</v>
      </c>
      <c r="B410" t="s">
        <v>21047</v>
      </c>
      <c r="C410" s="6">
        <v>729220</v>
      </c>
      <c r="D410" s="6">
        <v>0</v>
      </c>
      <c r="E410">
        <f>SUMIFS(tab_SCHULEN[SuS_21-22],tab_SCHULEN[TKZ],tab_ANLAGE[[#This Row],[TKZ]])</f>
        <v>2021</v>
      </c>
      <c r="F410">
        <f>SUMIFS(tab_SCHULEN[Klassen_21-22],tab_SCHULEN[TKZ],tab_ANLAGE[[#This Row],[TKZ]])</f>
        <v>67</v>
      </c>
      <c r="G410" s="431">
        <f>IFERROR(ROUND(0.25*tab_ANLAGE[[#This Row],[Budget dBIR]]/tab_ANLAGE[[#This Row],['# SuS]],2),0)</f>
        <v>90.21</v>
      </c>
    </row>
    <row r="411" spans="1:7" x14ac:dyDescent="0.3">
      <c r="A411" t="s">
        <v>20889</v>
      </c>
      <c r="B411" t="s">
        <v>20888</v>
      </c>
      <c r="C411" s="6">
        <v>348382</v>
      </c>
      <c r="D411" s="6">
        <v>0</v>
      </c>
      <c r="E411">
        <f>SUMIFS(tab_SCHULEN[SuS_21-22],tab_SCHULEN[TKZ],tab_ANLAGE[[#This Row],[TKZ]])</f>
        <v>988</v>
      </c>
      <c r="F411">
        <f>SUMIFS(tab_SCHULEN[Klassen_21-22],tab_SCHULEN[TKZ],tab_ANLAGE[[#This Row],[TKZ]])</f>
        <v>35</v>
      </c>
      <c r="G411" s="431">
        <f>IFERROR(ROUND(0.25*tab_ANLAGE[[#This Row],[Budget dBIR]]/tab_ANLAGE[[#This Row],['# SuS]],2),0)</f>
        <v>88.15</v>
      </c>
    </row>
    <row r="412" spans="1:7" x14ac:dyDescent="0.3">
      <c r="A412" t="s">
        <v>20449</v>
      </c>
      <c r="B412" t="s">
        <v>20448</v>
      </c>
      <c r="C412" s="6">
        <v>376088</v>
      </c>
      <c r="D412" s="6">
        <v>0</v>
      </c>
      <c r="E412">
        <f>SUMIFS(tab_SCHULEN[SuS_21-22],tab_SCHULEN[TKZ],tab_ANLAGE[[#This Row],[TKZ]])</f>
        <v>977</v>
      </c>
      <c r="F412">
        <f>SUMIFS(tab_SCHULEN[Klassen_21-22],tab_SCHULEN[TKZ],tab_ANLAGE[[#This Row],[TKZ]])</f>
        <v>26</v>
      </c>
      <c r="G412" s="431">
        <f>IFERROR(ROUND(0.25*tab_ANLAGE[[#This Row],[Budget dBIR]]/tab_ANLAGE[[#This Row],['# SuS]],2),0)</f>
        <v>96.24</v>
      </c>
    </row>
    <row r="413" spans="1:7" x14ac:dyDescent="0.3">
      <c r="A413" t="s">
        <v>21128</v>
      </c>
      <c r="B413" t="s">
        <v>21127</v>
      </c>
      <c r="C413" s="6">
        <v>322361</v>
      </c>
      <c r="D413" s="6">
        <v>0</v>
      </c>
      <c r="E413">
        <f>SUMIFS(tab_SCHULEN[SuS_21-22],tab_SCHULEN[TKZ],tab_ANLAGE[[#This Row],[TKZ]])</f>
        <v>965</v>
      </c>
      <c r="F413">
        <f>SUMIFS(tab_SCHULEN[Klassen_21-22],tab_SCHULEN[TKZ],tab_ANLAGE[[#This Row],[TKZ]])</f>
        <v>28</v>
      </c>
      <c r="G413" s="431">
        <f>IFERROR(ROUND(0.25*tab_ANLAGE[[#This Row],[Budget dBIR]]/tab_ANLAGE[[#This Row],['# SuS]],2),0)</f>
        <v>83.51</v>
      </c>
    </row>
    <row r="414" spans="1:7" x14ac:dyDescent="0.3">
      <c r="A414" t="s">
        <v>21125</v>
      </c>
      <c r="B414" t="s">
        <v>21124</v>
      </c>
      <c r="C414" s="6">
        <v>345177</v>
      </c>
      <c r="D414" s="6">
        <v>0</v>
      </c>
      <c r="E414">
        <f>SUMIFS(tab_SCHULEN[SuS_21-22],tab_SCHULEN[TKZ],tab_ANLAGE[[#This Row],[TKZ]])</f>
        <v>914</v>
      </c>
      <c r="F414">
        <f>SUMIFS(tab_SCHULEN[Klassen_21-22],tab_SCHULEN[TKZ],tab_ANLAGE[[#This Row],[TKZ]])</f>
        <v>26</v>
      </c>
      <c r="G414" s="431">
        <f>IFERROR(ROUND(0.25*tab_ANLAGE[[#This Row],[Budget dBIR]]/tab_ANLAGE[[#This Row],['# SuS]],2),0)</f>
        <v>94.41</v>
      </c>
    </row>
    <row r="415" spans="1:7" x14ac:dyDescent="0.3">
      <c r="A415" t="s">
        <v>20130</v>
      </c>
      <c r="B415" t="s">
        <v>20129</v>
      </c>
      <c r="C415" s="6">
        <v>310218</v>
      </c>
      <c r="D415" s="6">
        <v>0</v>
      </c>
      <c r="E415">
        <f>SUMIFS(tab_SCHULEN[SuS_21-22],tab_SCHULEN[TKZ],tab_ANLAGE[[#This Row],[TKZ]])</f>
        <v>745</v>
      </c>
      <c r="F415">
        <f>SUMIFS(tab_SCHULEN[Klassen_21-22],tab_SCHULEN[TKZ],tab_ANLAGE[[#This Row],[TKZ]])</f>
        <v>21</v>
      </c>
      <c r="G415" s="431">
        <f>IFERROR(ROUND(0.25*tab_ANLAGE[[#This Row],[Budget dBIR]]/tab_ANLAGE[[#This Row],['# SuS]],2),0)</f>
        <v>104.1</v>
      </c>
    </row>
    <row r="416" spans="1:7" x14ac:dyDescent="0.3">
      <c r="A416" t="s">
        <v>20475</v>
      </c>
      <c r="B416" t="s">
        <v>20474</v>
      </c>
      <c r="C416" s="6">
        <v>390072</v>
      </c>
      <c r="D416" s="6">
        <v>0</v>
      </c>
      <c r="E416">
        <f>SUMIFS(tab_SCHULEN[SuS_21-22],tab_SCHULEN[TKZ],tab_ANLAGE[[#This Row],[TKZ]])</f>
        <v>1212</v>
      </c>
      <c r="F416">
        <f>SUMIFS(tab_SCHULEN[Klassen_21-22],tab_SCHULEN[TKZ],tab_ANLAGE[[#This Row],[TKZ]])</f>
        <v>38</v>
      </c>
      <c r="G416" s="431">
        <f>IFERROR(ROUND(0.25*tab_ANLAGE[[#This Row],[Budget dBIR]]/tab_ANLAGE[[#This Row],['# SuS]],2),0)</f>
        <v>80.459999999999994</v>
      </c>
    </row>
    <row r="417" spans="1:7" x14ac:dyDescent="0.3">
      <c r="A417" t="s">
        <v>21938</v>
      </c>
      <c r="B417" t="s">
        <v>21937</v>
      </c>
      <c r="C417" s="6">
        <v>15006</v>
      </c>
      <c r="D417" s="6">
        <v>0</v>
      </c>
      <c r="E417">
        <f>SUMIFS(tab_SCHULEN[SuS_21-22],tab_SCHULEN[TKZ],tab_ANLAGE[[#This Row],[TKZ]])</f>
        <v>29</v>
      </c>
      <c r="F417">
        <f>SUMIFS(tab_SCHULEN[Klassen_21-22],tab_SCHULEN[TKZ],tab_ANLAGE[[#This Row],[TKZ]])</f>
        <v>2</v>
      </c>
      <c r="G417" s="431">
        <f>IFERROR(ROUND(0.25*tab_ANLAGE[[#This Row],[Budget dBIR]]/tab_ANLAGE[[#This Row],['# SuS]],2),0)</f>
        <v>129.36000000000001</v>
      </c>
    </row>
    <row r="418" spans="1:7" x14ac:dyDescent="0.3">
      <c r="A418" t="s">
        <v>22150</v>
      </c>
      <c r="B418" t="s">
        <v>22149</v>
      </c>
      <c r="C418" s="6">
        <v>67009</v>
      </c>
      <c r="D418" s="6">
        <v>0</v>
      </c>
      <c r="E418">
        <f>SUMIFS(tab_SCHULEN[SuS_21-22],tab_SCHULEN[TKZ],tab_ANLAGE[[#This Row],[TKZ]])</f>
        <v>181</v>
      </c>
      <c r="F418">
        <f>SUMIFS(tab_SCHULEN[Klassen_21-22],tab_SCHULEN[TKZ],tab_ANLAGE[[#This Row],[TKZ]])</f>
        <v>8</v>
      </c>
      <c r="G418" s="431">
        <f>IFERROR(ROUND(0.25*tab_ANLAGE[[#This Row],[Budget dBIR]]/tab_ANLAGE[[#This Row],['# SuS]],2),0)</f>
        <v>92.55</v>
      </c>
    </row>
    <row r="419" spans="1:7" x14ac:dyDescent="0.3">
      <c r="A419" t="s">
        <v>20276</v>
      </c>
      <c r="B419" t="s">
        <v>20275</v>
      </c>
      <c r="C419" s="6">
        <v>1231484</v>
      </c>
      <c r="D419" s="6">
        <v>326312</v>
      </c>
      <c r="E419">
        <f>SUMIFS(tab_SCHULEN[SuS_21-22],tab_SCHULEN[TKZ],tab_ANLAGE[[#This Row],[TKZ]])</f>
        <v>3049</v>
      </c>
      <c r="F419">
        <f>SUMIFS(tab_SCHULEN[Klassen_21-22],tab_SCHULEN[TKZ],tab_ANLAGE[[#This Row],[TKZ]])</f>
        <v>134</v>
      </c>
      <c r="G419" s="431">
        <f>IFERROR(ROUND(0.25*tab_ANLAGE[[#This Row],[Budget dBIR]]/tab_ANLAGE[[#This Row],['# SuS]],2),0)</f>
        <v>100.97</v>
      </c>
    </row>
    <row r="420" spans="1:7" x14ac:dyDescent="0.3">
      <c r="A420" t="s">
        <v>20237</v>
      </c>
      <c r="B420" t="s">
        <v>20236</v>
      </c>
      <c r="C420" s="6">
        <v>737090</v>
      </c>
      <c r="D420" s="6">
        <v>0</v>
      </c>
      <c r="E420">
        <f>SUMIFS(tab_SCHULEN[SuS_21-22],tab_SCHULEN[TKZ],tab_ANLAGE[[#This Row],[TKZ]])</f>
        <v>1810</v>
      </c>
      <c r="F420">
        <f>SUMIFS(tab_SCHULEN[Klassen_21-22],tab_SCHULEN[TKZ],tab_ANLAGE[[#This Row],[TKZ]])</f>
        <v>68</v>
      </c>
      <c r="G420" s="431">
        <f>IFERROR(ROUND(0.25*tab_ANLAGE[[#This Row],[Budget dBIR]]/tab_ANLAGE[[#This Row],['# SuS]],2),0)</f>
        <v>101.81</v>
      </c>
    </row>
    <row r="421" spans="1:7" x14ac:dyDescent="0.3">
      <c r="A421" t="s">
        <v>22755</v>
      </c>
      <c r="B421" t="s">
        <v>22754</v>
      </c>
      <c r="C421" s="6">
        <v>121172</v>
      </c>
      <c r="D421" s="6">
        <v>0</v>
      </c>
      <c r="E421">
        <f>SUMIFS(tab_SCHULEN[SuS_21-22],tab_SCHULEN[TKZ],tab_ANLAGE[[#This Row],[TKZ]])</f>
        <v>300</v>
      </c>
      <c r="F421">
        <f>SUMIFS(tab_SCHULEN[Klassen_21-22],tab_SCHULEN[TKZ],tab_ANLAGE[[#This Row],[TKZ]])</f>
        <v>15</v>
      </c>
      <c r="G421" s="431">
        <f>IFERROR(ROUND(0.25*tab_ANLAGE[[#This Row],[Budget dBIR]]/tab_ANLAGE[[#This Row],['# SuS]],2),0)</f>
        <v>100.98</v>
      </c>
    </row>
    <row r="422" spans="1:7" x14ac:dyDescent="0.3">
      <c r="A422" t="s">
        <v>22090</v>
      </c>
      <c r="B422" t="s">
        <v>22089</v>
      </c>
      <c r="C422" s="6">
        <v>58583</v>
      </c>
      <c r="D422" s="6">
        <v>0</v>
      </c>
      <c r="E422">
        <f>SUMIFS(tab_SCHULEN[SuS_21-22],tab_SCHULEN[TKZ],tab_ANLAGE[[#This Row],[TKZ]])</f>
        <v>145</v>
      </c>
      <c r="F422">
        <f>SUMIFS(tab_SCHULEN[Klassen_21-22],tab_SCHULEN[TKZ],tab_ANLAGE[[#This Row],[TKZ]])</f>
        <v>8</v>
      </c>
      <c r="G422" s="431">
        <f>IFERROR(ROUND(0.25*tab_ANLAGE[[#This Row],[Budget dBIR]]/tab_ANLAGE[[#This Row],['# SuS]],2),0)</f>
        <v>101.01</v>
      </c>
    </row>
    <row r="423" spans="1:7" x14ac:dyDescent="0.3">
      <c r="A423" t="s">
        <v>21476</v>
      </c>
      <c r="B423" t="s">
        <v>21475</v>
      </c>
      <c r="C423" s="6">
        <v>260667</v>
      </c>
      <c r="D423" s="6">
        <v>0</v>
      </c>
      <c r="E423">
        <f>SUMIFS(tab_SCHULEN[SuS_21-22],tab_SCHULEN[TKZ],tab_ANLAGE[[#This Row],[TKZ]])</f>
        <v>668</v>
      </c>
      <c r="F423">
        <f>SUMIFS(tab_SCHULEN[Klassen_21-22],tab_SCHULEN[TKZ],tab_ANLAGE[[#This Row],[TKZ]])</f>
        <v>30</v>
      </c>
      <c r="G423" s="431">
        <f>IFERROR(ROUND(0.25*tab_ANLAGE[[#This Row],[Budget dBIR]]/tab_ANLAGE[[#This Row],['# SuS]],2),0)</f>
        <v>97.56</v>
      </c>
    </row>
    <row r="424" spans="1:7" x14ac:dyDescent="0.3">
      <c r="A424" t="s">
        <v>22505</v>
      </c>
      <c r="B424" t="s">
        <v>22504</v>
      </c>
      <c r="C424" s="6">
        <v>60726</v>
      </c>
      <c r="D424" s="6">
        <v>0</v>
      </c>
      <c r="E424">
        <f>SUMIFS(tab_SCHULEN[SuS_21-22],tab_SCHULEN[TKZ],tab_ANLAGE[[#This Row],[TKZ]])</f>
        <v>155</v>
      </c>
      <c r="F424">
        <f>SUMIFS(tab_SCHULEN[Klassen_21-22],tab_SCHULEN[TKZ],tab_ANLAGE[[#This Row],[TKZ]])</f>
        <v>8</v>
      </c>
      <c r="G424" s="431">
        <f>IFERROR(ROUND(0.25*tab_ANLAGE[[#This Row],[Budget dBIR]]/tab_ANLAGE[[#This Row],['# SuS]],2),0)</f>
        <v>97.95</v>
      </c>
    </row>
    <row r="425" spans="1:7" x14ac:dyDescent="0.3">
      <c r="A425" t="s">
        <v>22741</v>
      </c>
      <c r="B425" t="s">
        <v>22740</v>
      </c>
      <c r="C425" s="6">
        <v>59952</v>
      </c>
      <c r="D425" s="6">
        <v>0</v>
      </c>
      <c r="E425">
        <f>SUMIFS(tab_SCHULEN[SuS_21-22],tab_SCHULEN[TKZ],tab_ANLAGE[[#This Row],[TKZ]])</f>
        <v>149</v>
      </c>
      <c r="F425">
        <f>SUMIFS(tab_SCHULEN[Klassen_21-22],tab_SCHULEN[TKZ],tab_ANLAGE[[#This Row],[TKZ]])</f>
        <v>8</v>
      </c>
      <c r="G425" s="431">
        <f>IFERROR(ROUND(0.25*tab_ANLAGE[[#This Row],[Budget dBIR]]/tab_ANLAGE[[#This Row],['# SuS]],2),0)</f>
        <v>100.59</v>
      </c>
    </row>
    <row r="426" spans="1:7" x14ac:dyDescent="0.3">
      <c r="A426" t="s">
        <v>22744</v>
      </c>
      <c r="B426" t="s">
        <v>22743</v>
      </c>
      <c r="C426" s="6">
        <v>78859</v>
      </c>
      <c r="D426" s="6">
        <v>0</v>
      </c>
      <c r="E426">
        <f>SUMIFS(tab_SCHULEN[SuS_21-22],tab_SCHULEN[TKZ],tab_ANLAGE[[#This Row],[TKZ]])</f>
        <v>227</v>
      </c>
      <c r="F426">
        <f>SUMIFS(tab_SCHULEN[Klassen_21-22],tab_SCHULEN[TKZ],tab_ANLAGE[[#This Row],[TKZ]])</f>
        <v>11</v>
      </c>
      <c r="G426" s="431">
        <f>IFERROR(ROUND(0.25*tab_ANLAGE[[#This Row],[Budget dBIR]]/tab_ANLAGE[[#This Row],['# SuS]],2),0)</f>
        <v>86.85</v>
      </c>
    </row>
    <row r="427" spans="1:7" x14ac:dyDescent="0.3">
      <c r="A427" t="s">
        <v>22747</v>
      </c>
      <c r="B427" t="s">
        <v>22746</v>
      </c>
      <c r="C427" s="6">
        <v>37905</v>
      </c>
      <c r="D427" s="6">
        <v>0</v>
      </c>
      <c r="E427">
        <f>SUMIFS(tab_SCHULEN[SuS_21-22],tab_SCHULEN[TKZ],tab_ANLAGE[[#This Row],[TKZ]])</f>
        <v>103</v>
      </c>
      <c r="F427">
        <f>SUMIFS(tab_SCHULEN[Klassen_21-22],tab_SCHULEN[TKZ],tab_ANLAGE[[#This Row],[TKZ]])</f>
        <v>5</v>
      </c>
      <c r="G427" s="431">
        <f>IFERROR(ROUND(0.25*tab_ANLAGE[[#This Row],[Budget dBIR]]/tab_ANLAGE[[#This Row],['# SuS]],2),0)</f>
        <v>92</v>
      </c>
    </row>
    <row r="428" spans="1:7" x14ac:dyDescent="0.3">
      <c r="A428" t="s">
        <v>22203</v>
      </c>
      <c r="B428" t="s">
        <v>22202</v>
      </c>
      <c r="C428" s="6">
        <v>104047</v>
      </c>
      <c r="D428" s="6">
        <v>0</v>
      </c>
      <c r="E428">
        <f>SUMIFS(tab_SCHULEN[SuS_21-22],tab_SCHULEN[TKZ],tab_ANLAGE[[#This Row],[TKZ]])</f>
        <v>305</v>
      </c>
      <c r="F428">
        <f>SUMIFS(tab_SCHULEN[Klassen_21-22],tab_SCHULEN[TKZ],tab_ANLAGE[[#This Row],[TKZ]])</f>
        <v>13</v>
      </c>
      <c r="G428" s="431">
        <f>IFERROR(ROUND(0.25*tab_ANLAGE[[#This Row],[Budget dBIR]]/tab_ANLAGE[[#This Row],['# SuS]],2),0)</f>
        <v>85.28</v>
      </c>
    </row>
    <row r="429" spans="1:7" x14ac:dyDescent="0.3">
      <c r="A429" t="s">
        <v>22205</v>
      </c>
      <c r="B429" t="s">
        <v>22204</v>
      </c>
      <c r="C429" s="6">
        <v>157606</v>
      </c>
      <c r="D429" s="6">
        <v>0</v>
      </c>
      <c r="E429">
        <f>SUMIFS(tab_SCHULEN[SuS_21-22],tab_SCHULEN[TKZ],tab_ANLAGE[[#This Row],[TKZ]])</f>
        <v>390</v>
      </c>
      <c r="F429">
        <f>SUMIFS(tab_SCHULEN[Klassen_21-22],tab_SCHULEN[TKZ],tab_ANLAGE[[#This Row],[TKZ]])</f>
        <v>19</v>
      </c>
      <c r="G429" s="431">
        <f>IFERROR(ROUND(0.25*tab_ANLAGE[[#This Row],[Budget dBIR]]/tab_ANLAGE[[#This Row],['# SuS]],2),0)</f>
        <v>101.03</v>
      </c>
    </row>
    <row r="430" spans="1:7" x14ac:dyDescent="0.3">
      <c r="A430" t="s">
        <v>22207</v>
      </c>
      <c r="B430" t="s">
        <v>22206</v>
      </c>
      <c r="C430" s="6">
        <v>36358</v>
      </c>
      <c r="D430" s="6">
        <v>0</v>
      </c>
      <c r="E430">
        <f>SUMIFS(tab_SCHULEN[SuS_21-22],tab_SCHULEN[TKZ],tab_ANLAGE[[#This Row],[TKZ]])</f>
        <v>107</v>
      </c>
      <c r="F430">
        <f>SUMIFS(tab_SCHULEN[Klassen_21-22],tab_SCHULEN[TKZ],tab_ANLAGE[[#This Row],[TKZ]])</f>
        <v>6</v>
      </c>
      <c r="G430" s="431">
        <f>IFERROR(ROUND(0.25*tab_ANLAGE[[#This Row],[Budget dBIR]]/tab_ANLAGE[[#This Row],['# SuS]],2),0)</f>
        <v>84.95</v>
      </c>
    </row>
    <row r="431" spans="1:7" x14ac:dyDescent="0.3">
      <c r="A431" t="s">
        <v>22508</v>
      </c>
      <c r="B431" t="s">
        <v>22507</v>
      </c>
      <c r="C431" s="6">
        <v>352596</v>
      </c>
      <c r="D431" s="6">
        <v>0</v>
      </c>
      <c r="E431">
        <f>SUMIFS(tab_SCHULEN[SuS_21-22],tab_SCHULEN[TKZ],tab_ANLAGE[[#This Row],[TKZ]])</f>
        <v>881</v>
      </c>
      <c r="F431">
        <f>SUMIFS(tab_SCHULEN[Klassen_21-22],tab_SCHULEN[TKZ],tab_ANLAGE[[#This Row],[TKZ]])</f>
        <v>44</v>
      </c>
      <c r="G431" s="431">
        <f>IFERROR(ROUND(0.25*tab_ANLAGE[[#This Row],[Budget dBIR]]/tab_ANLAGE[[#This Row],['# SuS]],2),0)</f>
        <v>100.06</v>
      </c>
    </row>
    <row r="432" spans="1:7" x14ac:dyDescent="0.3">
      <c r="A432" t="s">
        <v>22465</v>
      </c>
      <c r="B432" t="s">
        <v>22464</v>
      </c>
      <c r="C432" s="6">
        <v>34037</v>
      </c>
      <c r="D432" s="6">
        <v>0</v>
      </c>
      <c r="E432">
        <f>SUMIFS(tab_SCHULEN[SuS_21-22],tab_SCHULEN[TKZ],tab_ANLAGE[[#This Row],[TKZ]])</f>
        <v>73</v>
      </c>
      <c r="F432">
        <f>SUMIFS(tab_SCHULEN[Klassen_21-22],tab_SCHULEN[TKZ],tab_ANLAGE[[#This Row],[TKZ]])</f>
        <v>4</v>
      </c>
      <c r="G432" s="431">
        <f>IFERROR(ROUND(0.25*tab_ANLAGE[[#This Row],[Budget dBIR]]/tab_ANLAGE[[#This Row],['# SuS]],2),0)</f>
        <v>116.57</v>
      </c>
    </row>
    <row r="433" spans="1:7" x14ac:dyDescent="0.3">
      <c r="A433" t="s">
        <v>22415</v>
      </c>
      <c r="B433" t="s">
        <v>22414</v>
      </c>
      <c r="C433" s="6">
        <v>29783</v>
      </c>
      <c r="D433" s="6">
        <v>0</v>
      </c>
      <c r="E433">
        <f>SUMIFS(tab_SCHULEN[SuS_21-22],tab_SCHULEN[TKZ],tab_ANLAGE[[#This Row],[TKZ]])</f>
        <v>65</v>
      </c>
      <c r="F433">
        <f>SUMIFS(tab_SCHULEN[Klassen_21-22],tab_SCHULEN[TKZ],tab_ANLAGE[[#This Row],[TKZ]])</f>
        <v>4</v>
      </c>
      <c r="G433" s="431">
        <f>IFERROR(ROUND(0.25*tab_ANLAGE[[#This Row],[Budget dBIR]]/tab_ANLAGE[[#This Row],['# SuS]],2),0)</f>
        <v>114.55</v>
      </c>
    </row>
    <row r="434" spans="1:7" x14ac:dyDescent="0.3">
      <c r="A434" t="s">
        <v>21982</v>
      </c>
      <c r="B434" t="s">
        <v>21981</v>
      </c>
      <c r="C434" s="6">
        <v>215875</v>
      </c>
      <c r="D434" s="6">
        <v>0</v>
      </c>
      <c r="E434">
        <f>SUMIFS(tab_SCHULEN[SuS_21-22],tab_SCHULEN[TKZ],tab_ANLAGE[[#This Row],[TKZ]])</f>
        <v>583</v>
      </c>
      <c r="F434">
        <f>SUMIFS(tab_SCHULEN[Klassen_21-22],tab_SCHULEN[TKZ],tab_ANLAGE[[#This Row],[TKZ]])</f>
        <v>29</v>
      </c>
      <c r="G434" s="431">
        <f>IFERROR(ROUND(0.25*tab_ANLAGE[[#This Row],[Budget dBIR]]/tab_ANLAGE[[#This Row],['# SuS]],2),0)</f>
        <v>92.57</v>
      </c>
    </row>
    <row r="435" spans="1:7" x14ac:dyDescent="0.3">
      <c r="A435" t="s">
        <v>21941</v>
      </c>
      <c r="B435" t="s">
        <v>21940</v>
      </c>
      <c r="C435" s="6">
        <v>32501</v>
      </c>
      <c r="D435" s="6">
        <v>0</v>
      </c>
      <c r="E435">
        <f>SUMIFS(tab_SCHULEN[SuS_21-22],tab_SCHULEN[TKZ],tab_ANLAGE[[#This Row],[TKZ]])</f>
        <v>78</v>
      </c>
      <c r="F435">
        <f>SUMIFS(tab_SCHULEN[Klassen_21-22],tab_SCHULEN[TKZ],tab_ANLAGE[[#This Row],[TKZ]])</f>
        <v>4</v>
      </c>
      <c r="G435" s="431">
        <f>IFERROR(ROUND(0.25*tab_ANLAGE[[#This Row],[Budget dBIR]]/tab_ANLAGE[[#This Row],['# SuS]],2),0)</f>
        <v>104.17</v>
      </c>
    </row>
    <row r="436" spans="1:7" x14ac:dyDescent="0.3">
      <c r="A436" t="s">
        <v>21316</v>
      </c>
      <c r="B436" t="s">
        <v>21315</v>
      </c>
      <c r="C436" s="6">
        <v>51762</v>
      </c>
      <c r="D436" s="6">
        <v>0</v>
      </c>
      <c r="E436">
        <f>SUMIFS(tab_SCHULEN[SuS_21-22],tab_SCHULEN[TKZ],tab_ANLAGE[[#This Row],[TKZ]])</f>
        <v>110</v>
      </c>
      <c r="F436">
        <f>SUMIFS(tab_SCHULEN[Klassen_21-22],tab_SCHULEN[TKZ],tab_ANLAGE[[#This Row],[TKZ]])</f>
        <v>5</v>
      </c>
      <c r="G436" s="431">
        <f>IFERROR(ROUND(0.25*tab_ANLAGE[[#This Row],[Budget dBIR]]/tab_ANLAGE[[#This Row],['# SuS]],2),0)</f>
        <v>117.64</v>
      </c>
    </row>
    <row r="437" spans="1:7" x14ac:dyDescent="0.3">
      <c r="A437" t="s">
        <v>22750</v>
      </c>
      <c r="B437" t="s">
        <v>22749</v>
      </c>
      <c r="C437" s="6">
        <v>70009</v>
      </c>
      <c r="D437" s="6">
        <v>0</v>
      </c>
      <c r="E437">
        <f>SUMIFS(tab_SCHULEN[SuS_21-22],tab_SCHULEN[TKZ],tab_ANLAGE[[#This Row],[TKZ]])</f>
        <v>184</v>
      </c>
      <c r="F437">
        <f>SUMIFS(tab_SCHULEN[Klassen_21-22],tab_SCHULEN[TKZ],tab_ANLAGE[[#This Row],[TKZ]])</f>
        <v>8</v>
      </c>
      <c r="G437" s="431">
        <f>IFERROR(ROUND(0.25*tab_ANLAGE[[#This Row],[Budget dBIR]]/tab_ANLAGE[[#This Row],['# SuS]],2),0)</f>
        <v>95.12</v>
      </c>
    </row>
    <row r="438" spans="1:7" x14ac:dyDescent="0.3">
      <c r="A438" t="s">
        <v>21876</v>
      </c>
      <c r="B438" t="s">
        <v>21875</v>
      </c>
      <c r="C438" s="6">
        <v>221573</v>
      </c>
      <c r="D438" s="6">
        <v>0</v>
      </c>
      <c r="E438">
        <f>SUMIFS(tab_SCHULEN[SuS_21-22],tab_SCHULEN[TKZ],tab_ANLAGE[[#This Row],[TKZ]])</f>
        <v>523</v>
      </c>
      <c r="F438">
        <f>SUMIFS(tab_SCHULEN[Klassen_21-22],tab_SCHULEN[TKZ],tab_ANLAGE[[#This Row],[TKZ]])</f>
        <v>27</v>
      </c>
      <c r="G438" s="431">
        <f>IFERROR(ROUND(0.25*tab_ANLAGE[[#This Row],[Budget dBIR]]/tab_ANLAGE[[#This Row],['# SuS]],2),0)</f>
        <v>105.91</v>
      </c>
    </row>
    <row r="439" spans="1:7" x14ac:dyDescent="0.3">
      <c r="A439" t="s">
        <v>22739</v>
      </c>
      <c r="B439" t="s">
        <v>22738</v>
      </c>
      <c r="C439" s="6">
        <v>510257</v>
      </c>
      <c r="D439" s="6">
        <v>0</v>
      </c>
      <c r="E439">
        <f>SUMIFS(tab_SCHULEN[SuS_21-22],tab_SCHULEN[TKZ],tab_ANLAGE[[#This Row],[TKZ]])</f>
        <v>1139</v>
      </c>
      <c r="F439">
        <f>SUMIFS(tab_SCHULEN[Klassen_21-22],tab_SCHULEN[TKZ],tab_ANLAGE[[#This Row],[TKZ]])</f>
        <v>57</v>
      </c>
      <c r="G439" s="431">
        <f>IFERROR(ROUND(0.25*tab_ANLAGE[[#This Row],[Budget dBIR]]/tab_ANLAGE[[#This Row],['# SuS]],2),0)</f>
        <v>112</v>
      </c>
    </row>
    <row r="440" spans="1:7" x14ac:dyDescent="0.3">
      <c r="A440" t="s">
        <v>22708</v>
      </c>
      <c r="B440" t="s">
        <v>22707</v>
      </c>
      <c r="C440" s="6">
        <v>416691</v>
      </c>
      <c r="D440" s="6">
        <v>0</v>
      </c>
      <c r="E440">
        <f>SUMIFS(tab_SCHULEN[SuS_21-22],tab_SCHULEN[TKZ],tab_ANLAGE[[#This Row],[TKZ]])</f>
        <v>1066</v>
      </c>
      <c r="F440">
        <f>SUMIFS(tab_SCHULEN[Klassen_21-22],tab_SCHULEN[TKZ],tab_ANLAGE[[#This Row],[TKZ]])</f>
        <v>49</v>
      </c>
      <c r="G440" s="431">
        <f>IFERROR(ROUND(0.25*tab_ANLAGE[[#This Row],[Budget dBIR]]/tab_ANLAGE[[#This Row],['# SuS]],2),0)</f>
        <v>97.72</v>
      </c>
    </row>
    <row r="441" spans="1:7" x14ac:dyDescent="0.3">
      <c r="A441" t="s">
        <v>20270</v>
      </c>
      <c r="B441" t="s">
        <v>20269</v>
      </c>
      <c r="C441" s="6">
        <v>3978906</v>
      </c>
      <c r="D441" s="6">
        <v>773050</v>
      </c>
      <c r="E441">
        <f>SUMIFS(tab_SCHULEN[SuS_21-22],tab_SCHULEN[TKZ],tab_ANLAGE[[#This Row],[TKZ]])</f>
        <v>10661</v>
      </c>
      <c r="F441">
        <f>SUMIFS(tab_SCHULEN[Klassen_21-22],tab_SCHULEN[TKZ],tab_ANLAGE[[#This Row],[TKZ]])</f>
        <v>451</v>
      </c>
      <c r="G441" s="431">
        <f>IFERROR(ROUND(0.25*tab_ANLAGE[[#This Row],[Budget dBIR]]/tab_ANLAGE[[#This Row],['# SuS]],2),0)</f>
        <v>93.31</v>
      </c>
    </row>
    <row r="442" spans="1:7" x14ac:dyDescent="0.3">
      <c r="A442" t="s">
        <v>21946</v>
      </c>
      <c r="B442" t="s">
        <v>21945</v>
      </c>
      <c r="C442" s="6">
        <v>337087</v>
      </c>
      <c r="D442" s="6">
        <v>0</v>
      </c>
      <c r="E442">
        <f>SUMIFS(tab_SCHULEN[SuS_21-22],tab_SCHULEN[TKZ],tab_ANLAGE[[#This Row],[TKZ]])</f>
        <v>767</v>
      </c>
      <c r="F442">
        <f>SUMIFS(tab_SCHULEN[Klassen_21-22],tab_SCHULEN[TKZ],tab_ANLAGE[[#This Row],[TKZ]])</f>
        <v>36</v>
      </c>
      <c r="G442" s="431">
        <f>IFERROR(ROUND(0.25*tab_ANLAGE[[#This Row],[Budget dBIR]]/tab_ANLAGE[[#This Row],['# SuS]],2),0)</f>
        <v>109.87</v>
      </c>
    </row>
    <row r="443" spans="1:7" x14ac:dyDescent="0.3">
      <c r="A443" t="s">
        <v>21413</v>
      </c>
      <c r="B443" t="s">
        <v>21412</v>
      </c>
      <c r="C443" s="6">
        <v>149317</v>
      </c>
      <c r="D443" s="6">
        <v>0</v>
      </c>
      <c r="E443">
        <f>SUMIFS(tab_SCHULEN[SuS_21-22],tab_SCHULEN[TKZ],tab_ANLAGE[[#This Row],[TKZ]])</f>
        <v>362</v>
      </c>
      <c r="F443">
        <f>SUMIFS(tab_SCHULEN[Klassen_21-22],tab_SCHULEN[TKZ],tab_ANLAGE[[#This Row],[TKZ]])</f>
        <v>19</v>
      </c>
      <c r="G443" s="431">
        <f>IFERROR(ROUND(0.25*tab_ANLAGE[[#This Row],[Budget dBIR]]/tab_ANLAGE[[#This Row],['# SuS]],2),0)</f>
        <v>103.12</v>
      </c>
    </row>
    <row r="444" spans="1:7" x14ac:dyDescent="0.3">
      <c r="A444" t="s">
        <v>22309</v>
      </c>
      <c r="B444" t="s">
        <v>22308</v>
      </c>
      <c r="C444" s="6">
        <v>106866</v>
      </c>
      <c r="D444" s="6">
        <v>0</v>
      </c>
      <c r="E444">
        <f>SUMIFS(tab_SCHULEN[SuS_21-22],tab_SCHULEN[TKZ],tab_ANLAGE[[#This Row],[TKZ]])</f>
        <v>253</v>
      </c>
      <c r="F444">
        <f>SUMIFS(tab_SCHULEN[Klassen_21-22],tab_SCHULEN[TKZ],tab_ANLAGE[[#This Row],[TKZ]])</f>
        <v>14</v>
      </c>
      <c r="G444" s="431">
        <f>IFERROR(ROUND(0.25*tab_ANLAGE[[#This Row],[Budget dBIR]]/tab_ANLAGE[[#This Row],['# SuS]],2),0)</f>
        <v>105.6</v>
      </c>
    </row>
    <row r="445" spans="1:7" x14ac:dyDescent="0.3">
      <c r="A445" t="s">
        <v>21265</v>
      </c>
      <c r="B445" t="s">
        <v>21264</v>
      </c>
      <c r="C445" s="6">
        <v>75034</v>
      </c>
      <c r="D445" s="6">
        <v>0</v>
      </c>
      <c r="E445">
        <f>SUMIFS(tab_SCHULEN[SuS_21-22],tab_SCHULEN[TKZ],tab_ANLAGE[[#This Row],[TKZ]])</f>
        <v>197</v>
      </c>
      <c r="F445">
        <f>SUMIFS(tab_SCHULEN[Klassen_21-22],tab_SCHULEN[TKZ],tab_ANLAGE[[#This Row],[TKZ]])</f>
        <v>11</v>
      </c>
      <c r="G445" s="431">
        <f>IFERROR(ROUND(0.25*tab_ANLAGE[[#This Row],[Budget dBIR]]/tab_ANLAGE[[#This Row],['# SuS]],2),0)</f>
        <v>95.22</v>
      </c>
    </row>
    <row r="446" spans="1:7" x14ac:dyDescent="0.3">
      <c r="A446" t="s">
        <v>22559</v>
      </c>
      <c r="B446" t="s">
        <v>22558</v>
      </c>
      <c r="C446" s="6">
        <v>196317</v>
      </c>
      <c r="D446" s="6">
        <v>0</v>
      </c>
      <c r="E446">
        <f>SUMIFS(tab_SCHULEN[SuS_21-22],tab_SCHULEN[TKZ],tab_ANLAGE[[#This Row],[TKZ]])</f>
        <v>477</v>
      </c>
      <c r="F446">
        <f>SUMIFS(tab_SCHULEN[Klassen_21-22],tab_SCHULEN[TKZ],tab_ANLAGE[[#This Row],[TKZ]])</f>
        <v>24</v>
      </c>
      <c r="G446" s="431">
        <f>IFERROR(ROUND(0.25*tab_ANLAGE[[#This Row],[Budget dBIR]]/tab_ANLAGE[[#This Row],['# SuS]],2),0)</f>
        <v>102.89</v>
      </c>
    </row>
    <row r="447" spans="1:7" x14ac:dyDescent="0.3">
      <c r="A447" t="s">
        <v>21492</v>
      </c>
      <c r="B447" t="s">
        <v>21491</v>
      </c>
      <c r="C447" s="6">
        <v>61392</v>
      </c>
      <c r="D447" s="6">
        <v>0</v>
      </c>
      <c r="E447">
        <f>SUMIFS(tab_SCHULEN[SuS_21-22],tab_SCHULEN[TKZ],tab_ANLAGE[[#This Row],[TKZ]])</f>
        <v>144</v>
      </c>
      <c r="F447">
        <f>SUMIFS(tab_SCHULEN[Klassen_21-22],tab_SCHULEN[TKZ],tab_ANLAGE[[#This Row],[TKZ]])</f>
        <v>6</v>
      </c>
      <c r="G447" s="431">
        <f>IFERROR(ROUND(0.25*tab_ANLAGE[[#This Row],[Budget dBIR]]/tab_ANLAGE[[#This Row],['# SuS]],2),0)</f>
        <v>106.58</v>
      </c>
    </row>
    <row r="448" spans="1:7" x14ac:dyDescent="0.3">
      <c r="A448" t="s">
        <v>22336</v>
      </c>
      <c r="B448" t="s">
        <v>22335</v>
      </c>
      <c r="C448" s="6">
        <v>79988</v>
      </c>
      <c r="D448" s="6">
        <v>0</v>
      </c>
      <c r="E448">
        <f>SUMIFS(tab_SCHULEN[SuS_21-22],tab_SCHULEN[TKZ],tab_ANLAGE[[#This Row],[TKZ]])</f>
        <v>178</v>
      </c>
      <c r="F448">
        <f>SUMIFS(tab_SCHULEN[Klassen_21-22],tab_SCHULEN[TKZ],tab_ANLAGE[[#This Row],[TKZ]])</f>
        <v>8</v>
      </c>
      <c r="G448" s="431">
        <f>IFERROR(ROUND(0.25*tab_ANLAGE[[#This Row],[Budget dBIR]]/tab_ANLAGE[[#This Row],['# SuS]],2),0)</f>
        <v>112.34</v>
      </c>
    </row>
    <row r="449" spans="1:7" x14ac:dyDescent="0.3">
      <c r="A449" t="s">
        <v>22339</v>
      </c>
      <c r="B449" t="s">
        <v>22338</v>
      </c>
      <c r="C449" s="6">
        <v>22975</v>
      </c>
      <c r="D449" s="6">
        <v>0</v>
      </c>
      <c r="E449">
        <f>SUMIFS(tab_SCHULEN[SuS_21-22],tab_SCHULEN[TKZ],tab_ANLAGE[[#This Row],[TKZ]])</f>
        <v>47</v>
      </c>
      <c r="F449">
        <f>SUMIFS(tab_SCHULEN[Klassen_21-22],tab_SCHULEN[TKZ],tab_ANLAGE[[#This Row],[TKZ]])</f>
        <v>2</v>
      </c>
      <c r="G449" s="431">
        <f>IFERROR(ROUND(0.25*tab_ANLAGE[[#This Row],[Budget dBIR]]/tab_ANLAGE[[#This Row],['# SuS]],2),0)</f>
        <v>122.21</v>
      </c>
    </row>
    <row r="450" spans="1:7" x14ac:dyDescent="0.3">
      <c r="A450" t="s">
        <v>20365</v>
      </c>
      <c r="B450" t="s">
        <v>20364</v>
      </c>
      <c r="C450" s="6">
        <v>195717</v>
      </c>
      <c r="D450" s="6">
        <v>0</v>
      </c>
      <c r="E450">
        <f>SUMIFS(tab_SCHULEN[SuS_21-22],tab_SCHULEN[TKZ],tab_ANLAGE[[#This Row],[TKZ]])</f>
        <v>979</v>
      </c>
      <c r="F450">
        <f>SUMIFS(tab_SCHULEN[Klassen_21-22],tab_SCHULEN[TKZ],tab_ANLAGE[[#This Row],[TKZ]])</f>
        <v>38</v>
      </c>
      <c r="G450" s="431">
        <f>IFERROR(ROUND(0.25*tab_ANLAGE[[#This Row],[Budget dBIR]]/tab_ANLAGE[[#This Row],['# SuS]],2),0)</f>
        <v>49.98</v>
      </c>
    </row>
    <row r="451" spans="1:7" x14ac:dyDescent="0.3">
      <c r="A451" t="s">
        <v>21373</v>
      </c>
      <c r="B451" t="s">
        <v>21372</v>
      </c>
      <c r="C451" s="6">
        <v>439231</v>
      </c>
      <c r="D451" s="6">
        <v>0</v>
      </c>
      <c r="E451">
        <f>SUMIFS(tab_SCHULEN[SuS_21-22],tab_SCHULEN[TKZ],tab_ANLAGE[[#This Row],[TKZ]])</f>
        <v>1149</v>
      </c>
      <c r="F451">
        <f>SUMIFS(tab_SCHULEN[Klassen_21-22],tab_SCHULEN[TKZ],tab_ANLAGE[[#This Row],[TKZ]])</f>
        <v>52</v>
      </c>
      <c r="G451" s="431">
        <f>IFERROR(ROUND(0.25*tab_ANLAGE[[#This Row],[Budget dBIR]]/tab_ANLAGE[[#This Row],['# SuS]],2),0)</f>
        <v>95.57</v>
      </c>
    </row>
    <row r="452" spans="1:7" x14ac:dyDescent="0.3">
      <c r="A452" t="s">
        <v>21948</v>
      </c>
      <c r="B452" t="s">
        <v>21947</v>
      </c>
      <c r="C452" s="6">
        <v>42131</v>
      </c>
      <c r="D452" s="6">
        <v>0</v>
      </c>
      <c r="E452">
        <f>SUMIFS(tab_SCHULEN[SuS_21-22],tab_SCHULEN[TKZ],tab_ANLAGE[[#This Row],[TKZ]])</f>
        <v>117</v>
      </c>
      <c r="F452">
        <f>SUMIFS(tab_SCHULEN[Klassen_21-22],tab_SCHULEN[TKZ],tab_ANLAGE[[#This Row],[TKZ]])</f>
        <v>6</v>
      </c>
      <c r="G452" s="431">
        <f>IFERROR(ROUND(0.25*tab_ANLAGE[[#This Row],[Budget dBIR]]/tab_ANLAGE[[#This Row],['# SuS]],2),0)</f>
        <v>90.02</v>
      </c>
    </row>
    <row r="453" spans="1:7" x14ac:dyDescent="0.3">
      <c r="A453" t="s">
        <v>22513</v>
      </c>
      <c r="B453" t="s">
        <v>22512</v>
      </c>
      <c r="C453" s="6">
        <v>520281</v>
      </c>
      <c r="D453" s="6">
        <v>0</v>
      </c>
      <c r="E453">
        <f>SUMIFS(tab_SCHULEN[SuS_21-22],tab_SCHULEN[TKZ],tab_ANLAGE[[#This Row],[TKZ]])</f>
        <v>1406</v>
      </c>
      <c r="F453">
        <f>SUMIFS(tab_SCHULEN[Klassen_21-22],tab_SCHULEN[TKZ],tab_ANLAGE[[#This Row],[TKZ]])</f>
        <v>64</v>
      </c>
      <c r="G453" s="431">
        <f>IFERROR(ROUND(0.25*tab_ANLAGE[[#This Row],[Budget dBIR]]/tab_ANLAGE[[#This Row],['# SuS]],2),0)</f>
        <v>92.51</v>
      </c>
    </row>
    <row r="454" spans="1:7" x14ac:dyDescent="0.3">
      <c r="A454" t="s">
        <v>21469</v>
      </c>
      <c r="B454" t="s">
        <v>21468</v>
      </c>
      <c r="C454" s="6">
        <v>83139</v>
      </c>
      <c r="D454" s="6">
        <v>0</v>
      </c>
      <c r="E454">
        <f>SUMIFS(tab_SCHULEN[SuS_21-22],tab_SCHULEN[TKZ],tab_ANLAGE[[#This Row],[TKZ]])</f>
        <v>192</v>
      </c>
      <c r="F454">
        <f>SUMIFS(tab_SCHULEN[Klassen_21-22],tab_SCHULEN[TKZ],tab_ANLAGE[[#This Row],[TKZ]])</f>
        <v>10</v>
      </c>
      <c r="G454" s="431">
        <f>IFERROR(ROUND(0.25*tab_ANLAGE[[#This Row],[Budget dBIR]]/tab_ANLAGE[[#This Row],['# SuS]],2),0)</f>
        <v>108.25</v>
      </c>
    </row>
    <row r="455" spans="1:7" x14ac:dyDescent="0.3">
      <c r="A455" t="s">
        <v>21887</v>
      </c>
      <c r="B455" t="s">
        <v>21886</v>
      </c>
      <c r="C455" s="6">
        <v>54570</v>
      </c>
      <c r="D455" s="6">
        <v>0</v>
      </c>
      <c r="E455">
        <f>SUMIFS(tab_SCHULEN[SuS_21-22],tab_SCHULEN[TKZ],tab_ANLAGE[[#This Row],[TKZ]])</f>
        <v>144</v>
      </c>
      <c r="F455">
        <f>SUMIFS(tab_SCHULEN[Klassen_21-22],tab_SCHULEN[TKZ],tab_ANLAGE[[#This Row],[TKZ]])</f>
        <v>6</v>
      </c>
      <c r="G455" s="431">
        <f>IFERROR(ROUND(0.25*tab_ANLAGE[[#This Row],[Budget dBIR]]/tab_ANLAGE[[#This Row],['# SuS]],2),0)</f>
        <v>94.74</v>
      </c>
    </row>
    <row r="456" spans="1:7" x14ac:dyDescent="0.3">
      <c r="A456" t="s">
        <v>22758</v>
      </c>
      <c r="B456" t="s">
        <v>22757</v>
      </c>
      <c r="C456" s="6">
        <v>32490</v>
      </c>
      <c r="D456" s="6">
        <v>0</v>
      </c>
      <c r="E456">
        <f>SUMIFS(tab_SCHULEN[SuS_21-22],tab_SCHULEN[TKZ],tab_ANLAGE[[#This Row],[TKZ]])</f>
        <v>78</v>
      </c>
      <c r="F456">
        <f>SUMIFS(tab_SCHULEN[Klassen_21-22],tab_SCHULEN[TKZ],tab_ANLAGE[[#This Row],[TKZ]])</f>
        <v>4</v>
      </c>
      <c r="G456" s="431">
        <f>IFERROR(ROUND(0.25*tab_ANLAGE[[#This Row],[Budget dBIR]]/tab_ANLAGE[[#This Row],['# SuS]],2),0)</f>
        <v>104.13</v>
      </c>
    </row>
    <row r="457" spans="1:7" x14ac:dyDescent="0.3">
      <c r="A457" t="s">
        <v>21368</v>
      </c>
      <c r="B457" t="s">
        <v>21367</v>
      </c>
      <c r="C457" s="6">
        <v>62222</v>
      </c>
      <c r="D457" s="6">
        <v>0</v>
      </c>
      <c r="E457">
        <f>SUMIFS(tab_SCHULEN[SuS_21-22],tab_SCHULEN[TKZ],tab_ANLAGE[[#This Row],[TKZ]])</f>
        <v>151</v>
      </c>
      <c r="F457">
        <f>SUMIFS(tab_SCHULEN[Klassen_21-22],tab_SCHULEN[TKZ],tab_ANLAGE[[#This Row],[TKZ]])</f>
        <v>9</v>
      </c>
      <c r="G457" s="431">
        <f>IFERROR(ROUND(0.25*tab_ANLAGE[[#This Row],[Budget dBIR]]/tab_ANLAGE[[#This Row],['# SuS]],2),0)</f>
        <v>103.02</v>
      </c>
    </row>
    <row r="458" spans="1:7" x14ac:dyDescent="0.3">
      <c r="A458" t="s">
        <v>21304</v>
      </c>
      <c r="B458" t="s">
        <v>21303</v>
      </c>
      <c r="C458" s="6">
        <v>446598</v>
      </c>
      <c r="D458" s="6">
        <v>0</v>
      </c>
      <c r="E458">
        <f>SUMIFS(tab_SCHULEN[SuS_21-22],tab_SCHULEN[TKZ],tab_ANLAGE[[#This Row],[TKZ]])</f>
        <v>1163</v>
      </c>
      <c r="F458">
        <f>SUMIFS(tab_SCHULEN[Klassen_21-22],tab_SCHULEN[TKZ],tab_ANLAGE[[#This Row],[TKZ]])</f>
        <v>54</v>
      </c>
      <c r="G458" s="431">
        <f>IFERROR(ROUND(0.25*tab_ANLAGE[[#This Row],[Budget dBIR]]/tab_ANLAGE[[#This Row],['# SuS]],2),0)</f>
        <v>96</v>
      </c>
    </row>
    <row r="459" spans="1:7" x14ac:dyDescent="0.3">
      <c r="A459" t="s">
        <v>22056</v>
      </c>
      <c r="B459" t="s">
        <v>22055</v>
      </c>
      <c r="C459" s="6">
        <v>68213</v>
      </c>
      <c r="D459" s="6">
        <v>0</v>
      </c>
      <c r="E459">
        <f>SUMIFS(tab_SCHULEN[SuS_21-22],tab_SCHULEN[TKZ],tab_ANLAGE[[#This Row],[TKZ]])</f>
        <v>184</v>
      </c>
      <c r="F459">
        <f>SUMIFS(tab_SCHULEN[Klassen_21-22],tab_SCHULEN[TKZ],tab_ANLAGE[[#This Row],[TKZ]])</f>
        <v>8</v>
      </c>
      <c r="G459" s="431">
        <f>IFERROR(ROUND(0.25*tab_ANLAGE[[#This Row],[Budget dBIR]]/tab_ANLAGE[[#This Row],['# SuS]],2),0)</f>
        <v>92.68</v>
      </c>
    </row>
    <row r="460" spans="1:7" x14ac:dyDescent="0.3">
      <c r="A460" t="s">
        <v>22373</v>
      </c>
      <c r="B460" t="s">
        <v>22372</v>
      </c>
      <c r="C460" s="6">
        <v>52217</v>
      </c>
      <c r="D460" s="6">
        <v>0</v>
      </c>
      <c r="E460">
        <f>SUMIFS(tab_SCHULEN[SuS_21-22],tab_SCHULEN[TKZ],tab_ANLAGE[[#This Row],[TKZ]])</f>
        <v>148</v>
      </c>
      <c r="F460">
        <f>SUMIFS(tab_SCHULEN[Klassen_21-22],tab_SCHULEN[TKZ],tab_ANLAGE[[#This Row],[TKZ]])</f>
        <v>8</v>
      </c>
      <c r="G460" s="431">
        <f>IFERROR(ROUND(0.25*tab_ANLAGE[[#This Row],[Budget dBIR]]/tab_ANLAGE[[#This Row],['# SuS]],2),0)</f>
        <v>88.2</v>
      </c>
    </row>
    <row r="461" spans="1:7" x14ac:dyDescent="0.3">
      <c r="A461" t="s">
        <v>22662</v>
      </c>
      <c r="B461" t="s">
        <v>22661</v>
      </c>
      <c r="C461" s="6">
        <v>38292</v>
      </c>
      <c r="D461" s="6">
        <v>0</v>
      </c>
      <c r="E461">
        <f>SUMIFS(tab_SCHULEN[SuS_21-22],tab_SCHULEN[TKZ],tab_ANLAGE[[#This Row],[TKZ]])</f>
        <v>115</v>
      </c>
      <c r="F461">
        <f>SUMIFS(tab_SCHULEN[Klassen_21-22],tab_SCHULEN[TKZ],tab_ANLAGE[[#This Row],[TKZ]])</f>
        <v>6</v>
      </c>
      <c r="G461" s="431">
        <f>IFERROR(ROUND(0.25*tab_ANLAGE[[#This Row],[Budget dBIR]]/tab_ANLAGE[[#This Row],['# SuS]],2),0)</f>
        <v>83.24</v>
      </c>
    </row>
    <row r="462" spans="1:7" x14ac:dyDescent="0.3">
      <c r="A462" t="s">
        <v>21408</v>
      </c>
      <c r="B462" t="s">
        <v>21407</v>
      </c>
      <c r="C462" s="6">
        <v>231885</v>
      </c>
      <c r="D462" s="6">
        <v>0</v>
      </c>
      <c r="E462">
        <f>SUMIFS(tab_SCHULEN[SuS_21-22],tab_SCHULEN[TKZ],tab_ANLAGE[[#This Row],[TKZ]])</f>
        <v>590</v>
      </c>
      <c r="F462">
        <f>SUMIFS(tab_SCHULEN[Klassen_21-22],tab_SCHULEN[TKZ],tab_ANLAGE[[#This Row],[TKZ]])</f>
        <v>30</v>
      </c>
      <c r="G462" s="431">
        <f>IFERROR(ROUND(0.25*tab_ANLAGE[[#This Row],[Budget dBIR]]/tab_ANLAGE[[#This Row],['# SuS]],2),0)</f>
        <v>98.26</v>
      </c>
    </row>
    <row r="463" spans="1:7" x14ac:dyDescent="0.3">
      <c r="A463" t="s">
        <v>21365</v>
      </c>
      <c r="B463" t="s">
        <v>21364</v>
      </c>
      <c r="C463" s="6">
        <v>80251</v>
      </c>
      <c r="D463" s="6">
        <v>0</v>
      </c>
      <c r="E463">
        <f>SUMIFS(tab_SCHULEN[SuS_21-22],tab_SCHULEN[TKZ],tab_ANLAGE[[#This Row],[TKZ]])</f>
        <v>193</v>
      </c>
      <c r="F463">
        <f>SUMIFS(tab_SCHULEN[Klassen_21-22],tab_SCHULEN[TKZ],tab_ANLAGE[[#This Row],[TKZ]])</f>
        <v>8</v>
      </c>
      <c r="G463" s="431">
        <f>IFERROR(ROUND(0.25*tab_ANLAGE[[#This Row],[Budget dBIR]]/tab_ANLAGE[[#This Row],['# SuS]],2),0)</f>
        <v>103.95</v>
      </c>
    </row>
    <row r="464" spans="1:7" x14ac:dyDescent="0.3">
      <c r="A464" t="s">
        <v>22025</v>
      </c>
      <c r="B464" t="s">
        <v>22024</v>
      </c>
      <c r="C464" s="6">
        <v>51360</v>
      </c>
      <c r="D464" s="6">
        <v>0</v>
      </c>
      <c r="E464">
        <f>SUMIFS(tab_SCHULEN[SuS_21-22],tab_SCHULEN[TKZ],tab_ANLAGE[[#This Row],[TKZ]])</f>
        <v>135</v>
      </c>
      <c r="F464">
        <f>SUMIFS(tab_SCHULEN[Klassen_21-22],tab_SCHULEN[TKZ],tab_ANLAGE[[#This Row],[TKZ]])</f>
        <v>7</v>
      </c>
      <c r="G464" s="431">
        <f>IFERROR(ROUND(0.25*tab_ANLAGE[[#This Row],[Budget dBIR]]/tab_ANLAGE[[#This Row],['# SuS]],2),0)</f>
        <v>95.11</v>
      </c>
    </row>
    <row r="465" spans="1:7" x14ac:dyDescent="0.3">
      <c r="A465" t="s">
        <v>22761</v>
      </c>
      <c r="B465" t="s">
        <v>22760</v>
      </c>
      <c r="C465" s="6">
        <v>156126</v>
      </c>
      <c r="D465" s="6">
        <v>0</v>
      </c>
      <c r="E465">
        <f>SUMIFS(tab_SCHULEN[SuS_21-22],tab_SCHULEN[TKZ],tab_ANLAGE[[#This Row],[TKZ]])</f>
        <v>346</v>
      </c>
      <c r="F465">
        <f>SUMIFS(tab_SCHULEN[Klassen_21-22],tab_SCHULEN[TKZ],tab_ANLAGE[[#This Row],[TKZ]])</f>
        <v>19</v>
      </c>
      <c r="G465" s="431">
        <f>IFERROR(ROUND(0.25*tab_ANLAGE[[#This Row],[Budget dBIR]]/tab_ANLAGE[[#This Row],['# SuS]],2),0)</f>
        <v>112.81</v>
      </c>
    </row>
    <row r="466" spans="1:7" x14ac:dyDescent="0.3">
      <c r="A466" t="s">
        <v>22536</v>
      </c>
      <c r="B466" t="s">
        <v>22535</v>
      </c>
      <c r="C466" s="6">
        <v>35971</v>
      </c>
      <c r="D466" s="6">
        <v>0</v>
      </c>
      <c r="E466">
        <f>SUMIFS(tab_SCHULEN[SuS_21-22],tab_SCHULEN[TKZ],tab_ANLAGE[[#This Row],[TKZ]])</f>
        <v>106</v>
      </c>
      <c r="F466">
        <f>SUMIFS(tab_SCHULEN[Klassen_21-22],tab_SCHULEN[TKZ],tab_ANLAGE[[#This Row],[TKZ]])</f>
        <v>6</v>
      </c>
      <c r="G466" s="431">
        <f>IFERROR(ROUND(0.25*tab_ANLAGE[[#This Row],[Budget dBIR]]/tab_ANLAGE[[#This Row],['# SuS]],2),0)</f>
        <v>84.84</v>
      </c>
    </row>
    <row r="467" spans="1:7" x14ac:dyDescent="0.3">
      <c r="A467" t="s">
        <v>22468</v>
      </c>
      <c r="B467" t="s">
        <v>22467</v>
      </c>
      <c r="C467" s="6">
        <v>627199</v>
      </c>
      <c r="D467" s="6">
        <v>0</v>
      </c>
      <c r="E467">
        <f>SUMIFS(tab_SCHULEN[SuS_21-22],tab_SCHULEN[TKZ],tab_ANLAGE[[#This Row],[TKZ]])</f>
        <v>1468</v>
      </c>
      <c r="F467">
        <f>SUMIFS(tab_SCHULEN[Klassen_21-22],tab_SCHULEN[TKZ],tab_ANLAGE[[#This Row],[TKZ]])</f>
        <v>76</v>
      </c>
      <c r="G467" s="431">
        <f>IFERROR(ROUND(0.25*tab_ANLAGE[[#This Row],[Budget dBIR]]/tab_ANLAGE[[#This Row],['# SuS]],2),0)</f>
        <v>106.81</v>
      </c>
    </row>
    <row r="468" spans="1:7" x14ac:dyDescent="0.3">
      <c r="A468" t="s">
        <v>22342</v>
      </c>
      <c r="B468" t="s">
        <v>22341</v>
      </c>
      <c r="C468" s="6">
        <v>45525</v>
      </c>
      <c r="D468" s="6">
        <v>0</v>
      </c>
      <c r="E468">
        <f>SUMIFS(tab_SCHULEN[SuS_21-22],tab_SCHULEN[TKZ],tab_ANLAGE[[#This Row],[TKZ]])</f>
        <v>114</v>
      </c>
      <c r="F468">
        <f>SUMIFS(tab_SCHULEN[Klassen_21-22],tab_SCHULEN[TKZ],tab_ANLAGE[[#This Row],[TKZ]])</f>
        <v>6</v>
      </c>
      <c r="G468" s="431">
        <f>IFERROR(ROUND(0.25*tab_ANLAGE[[#This Row],[Budget dBIR]]/tab_ANLAGE[[#This Row],['# SuS]],2),0)</f>
        <v>99.84</v>
      </c>
    </row>
    <row r="469" spans="1:7" x14ac:dyDescent="0.3">
      <c r="A469" t="s">
        <v>22209</v>
      </c>
      <c r="B469" t="s">
        <v>22208</v>
      </c>
      <c r="C469" s="6">
        <v>30556</v>
      </c>
      <c r="D469" s="6">
        <v>0</v>
      </c>
      <c r="E469">
        <f>SUMIFS(tab_SCHULEN[SuS_21-22],tab_SCHULEN[TKZ],tab_ANLAGE[[#This Row],[TKZ]])</f>
        <v>80</v>
      </c>
      <c r="F469">
        <f>SUMIFS(tab_SCHULEN[Klassen_21-22],tab_SCHULEN[TKZ],tab_ANLAGE[[#This Row],[TKZ]])</f>
        <v>4</v>
      </c>
      <c r="G469" s="431">
        <f>IFERROR(ROUND(0.25*tab_ANLAGE[[#This Row],[Budget dBIR]]/tab_ANLAGE[[#This Row],['# SuS]],2),0)</f>
        <v>95.49</v>
      </c>
    </row>
    <row r="470" spans="1:7" x14ac:dyDescent="0.3">
      <c r="A470" t="s">
        <v>22155</v>
      </c>
      <c r="B470" t="s">
        <v>22154</v>
      </c>
      <c r="C470" s="6">
        <v>29291</v>
      </c>
      <c r="D470" s="6">
        <v>0</v>
      </c>
      <c r="E470">
        <f>SUMIFS(tab_SCHULEN[SuS_21-22],tab_SCHULEN[TKZ],tab_ANLAGE[[#This Row],[TKZ]])</f>
        <v>87</v>
      </c>
      <c r="F470">
        <f>SUMIFS(tab_SCHULEN[Klassen_21-22],tab_SCHULEN[TKZ],tab_ANLAGE[[#This Row],[TKZ]])</f>
        <v>5</v>
      </c>
      <c r="G470" s="431">
        <f>IFERROR(ROUND(0.25*tab_ANLAGE[[#This Row],[Budget dBIR]]/tab_ANLAGE[[#This Row],['# SuS]],2),0)</f>
        <v>84.17</v>
      </c>
    </row>
    <row r="471" spans="1:7" x14ac:dyDescent="0.3">
      <c r="A471" t="s">
        <v>22417</v>
      </c>
      <c r="B471" t="s">
        <v>22416</v>
      </c>
      <c r="C471" s="6">
        <v>64207</v>
      </c>
      <c r="D471" s="6">
        <v>0</v>
      </c>
      <c r="E471">
        <f>SUMIFS(tab_SCHULEN[SuS_21-22],tab_SCHULEN[TKZ],tab_ANLAGE[[#This Row],[TKZ]])</f>
        <v>167</v>
      </c>
      <c r="F471">
        <f>SUMIFS(tab_SCHULEN[Klassen_21-22],tab_SCHULEN[TKZ],tab_ANLAGE[[#This Row],[TKZ]])</f>
        <v>9</v>
      </c>
      <c r="G471" s="431">
        <f>IFERROR(ROUND(0.25*tab_ANLAGE[[#This Row],[Budget dBIR]]/tab_ANLAGE[[#This Row],['# SuS]],2),0)</f>
        <v>96.12</v>
      </c>
    </row>
    <row r="472" spans="1:7" x14ac:dyDescent="0.3">
      <c r="A472" t="s">
        <v>22028</v>
      </c>
      <c r="B472" t="s">
        <v>22027</v>
      </c>
      <c r="C472" s="6">
        <v>122784</v>
      </c>
      <c r="D472" s="6">
        <v>0</v>
      </c>
      <c r="E472">
        <f>SUMIFS(tab_SCHULEN[SuS_21-22],tab_SCHULEN[TKZ],tab_ANLAGE[[#This Row],[TKZ]])</f>
        <v>294</v>
      </c>
      <c r="F472">
        <f>SUMIFS(tab_SCHULEN[Klassen_21-22],tab_SCHULEN[TKZ],tab_ANLAGE[[#This Row],[TKZ]])</f>
        <v>13</v>
      </c>
      <c r="G472" s="431">
        <f>IFERROR(ROUND(0.25*tab_ANLAGE[[#This Row],[Budget dBIR]]/tab_ANLAGE[[#This Row],['# SuS]],2),0)</f>
        <v>104.41</v>
      </c>
    </row>
    <row r="473" spans="1:7" x14ac:dyDescent="0.3">
      <c r="A473" t="s">
        <v>21319</v>
      </c>
      <c r="B473" t="s">
        <v>21318</v>
      </c>
      <c r="C473" s="6">
        <v>86671</v>
      </c>
      <c r="D473" s="6">
        <v>0</v>
      </c>
      <c r="E473">
        <f>SUMIFS(tab_SCHULEN[SuS_21-22],tab_SCHULEN[TKZ],tab_ANLAGE[[#This Row],[TKZ]])</f>
        <v>209</v>
      </c>
      <c r="F473">
        <f>SUMIFS(tab_SCHULEN[Klassen_21-22],tab_SCHULEN[TKZ],tab_ANLAGE[[#This Row],[TKZ]])</f>
        <v>11</v>
      </c>
      <c r="G473" s="431">
        <f>IFERROR(ROUND(0.25*tab_ANLAGE[[#This Row],[Budget dBIR]]/tab_ANLAGE[[#This Row],['# SuS]],2),0)</f>
        <v>103.67</v>
      </c>
    </row>
    <row r="474" spans="1:7" x14ac:dyDescent="0.3">
      <c r="A474" t="s">
        <v>22579</v>
      </c>
      <c r="B474" t="s">
        <v>22578</v>
      </c>
      <c r="C474" s="6">
        <v>284948</v>
      </c>
      <c r="D474" s="6">
        <v>0</v>
      </c>
      <c r="E474">
        <f>SUMIFS(tab_SCHULEN[SuS_21-22],tab_SCHULEN[TKZ],tab_ANLAGE[[#This Row],[TKZ]])</f>
        <v>769</v>
      </c>
      <c r="F474">
        <f>SUMIFS(tab_SCHULEN[Klassen_21-22],tab_SCHULEN[TKZ],tab_ANLAGE[[#This Row],[TKZ]])</f>
        <v>39</v>
      </c>
      <c r="G474" s="431">
        <f>IFERROR(ROUND(0.25*tab_ANLAGE[[#This Row],[Budget dBIR]]/tab_ANLAGE[[#This Row],['# SuS]],2),0)</f>
        <v>92.64</v>
      </c>
    </row>
    <row r="475" spans="1:7" x14ac:dyDescent="0.3">
      <c r="A475" t="s">
        <v>22539</v>
      </c>
      <c r="B475" t="s">
        <v>22538</v>
      </c>
      <c r="C475" s="6">
        <v>32877</v>
      </c>
      <c r="D475" s="6">
        <v>0</v>
      </c>
      <c r="E475">
        <f>SUMIFS(tab_SCHULEN[SuS_21-22],tab_SCHULEN[TKZ],tab_ANLAGE[[#This Row],[TKZ]])</f>
        <v>90</v>
      </c>
      <c r="F475">
        <f>SUMIFS(tab_SCHULEN[Klassen_21-22],tab_SCHULEN[TKZ],tab_ANLAGE[[#This Row],[TKZ]])</f>
        <v>4</v>
      </c>
      <c r="G475" s="431">
        <f>IFERROR(ROUND(0.25*tab_ANLAGE[[#This Row],[Budget dBIR]]/tab_ANLAGE[[#This Row],['# SuS]],2),0)</f>
        <v>91.33</v>
      </c>
    </row>
    <row r="476" spans="1:7" x14ac:dyDescent="0.3">
      <c r="A476" t="s">
        <v>22059</v>
      </c>
      <c r="B476" t="s">
        <v>22058</v>
      </c>
      <c r="C476" s="6">
        <v>65404</v>
      </c>
      <c r="D476" s="6">
        <v>0</v>
      </c>
      <c r="E476">
        <f>SUMIFS(tab_SCHULEN[SuS_21-22],tab_SCHULEN[TKZ],tab_ANLAGE[[#This Row],[TKZ]])</f>
        <v>165</v>
      </c>
      <c r="F476">
        <f>SUMIFS(tab_SCHULEN[Klassen_21-22],tab_SCHULEN[TKZ],tab_ANLAGE[[#This Row],[TKZ]])</f>
        <v>8</v>
      </c>
      <c r="G476" s="431">
        <f>IFERROR(ROUND(0.25*tab_ANLAGE[[#This Row],[Budget dBIR]]/tab_ANLAGE[[#This Row],['# SuS]],2),0)</f>
        <v>99.1</v>
      </c>
    </row>
    <row r="477" spans="1:7" x14ac:dyDescent="0.3">
      <c r="A477" t="s">
        <v>21993</v>
      </c>
      <c r="B477" t="s">
        <v>21992</v>
      </c>
      <c r="C477" s="6">
        <v>208137</v>
      </c>
      <c r="D477" s="6">
        <v>0</v>
      </c>
      <c r="E477">
        <f>SUMIFS(tab_SCHULEN[SuS_21-22],tab_SCHULEN[TKZ],tab_ANLAGE[[#This Row],[TKZ]])</f>
        <v>561</v>
      </c>
      <c r="F477">
        <f>SUMIFS(tab_SCHULEN[Klassen_21-22],tab_SCHULEN[TKZ],tab_ANLAGE[[#This Row],[TKZ]])</f>
        <v>27</v>
      </c>
      <c r="G477" s="431">
        <f>IFERROR(ROUND(0.25*tab_ANLAGE[[#This Row],[Budget dBIR]]/tab_ANLAGE[[#This Row],['# SuS]],2),0)</f>
        <v>92.75</v>
      </c>
    </row>
    <row r="478" spans="1:7" x14ac:dyDescent="0.3">
      <c r="A478" t="s">
        <v>22821</v>
      </c>
      <c r="B478" t="s">
        <v>22820</v>
      </c>
      <c r="C478" s="6">
        <v>218719</v>
      </c>
      <c r="D478" s="6">
        <v>0</v>
      </c>
      <c r="E478">
        <f>SUMIFS(tab_SCHULEN[SuS_21-22],tab_SCHULEN[TKZ],tab_ANLAGE[[#This Row],[TKZ]])</f>
        <v>540</v>
      </c>
      <c r="F478">
        <f>SUMIFS(tab_SCHULEN[Klassen_21-22],tab_SCHULEN[TKZ],tab_ANLAGE[[#This Row],[TKZ]])</f>
        <v>25</v>
      </c>
      <c r="G478" s="431">
        <f>IFERROR(ROUND(0.25*tab_ANLAGE[[#This Row],[Budget dBIR]]/tab_ANLAGE[[#This Row],['# SuS]],2),0)</f>
        <v>101.26</v>
      </c>
    </row>
    <row r="479" spans="1:7" x14ac:dyDescent="0.3">
      <c r="A479" t="s">
        <v>22819</v>
      </c>
      <c r="B479" t="s">
        <v>22818</v>
      </c>
      <c r="C479" s="6">
        <v>248321</v>
      </c>
      <c r="D479" s="6">
        <v>0</v>
      </c>
      <c r="E479">
        <f>SUMIFS(tab_SCHULEN[SuS_21-22],tab_SCHULEN[TKZ],tab_ANLAGE[[#This Row],[TKZ]])</f>
        <v>741</v>
      </c>
      <c r="F479">
        <f>SUMIFS(tab_SCHULEN[Klassen_21-22],tab_SCHULEN[TKZ],tab_ANLAGE[[#This Row],[TKZ]])</f>
        <v>31</v>
      </c>
      <c r="G479" s="431">
        <f>IFERROR(ROUND(0.25*tab_ANLAGE[[#This Row],[Budget dBIR]]/tab_ANLAGE[[#This Row],['# SuS]],2),0)</f>
        <v>83.78</v>
      </c>
    </row>
    <row r="480" spans="1:7" x14ac:dyDescent="0.3">
      <c r="A480" t="s">
        <v>20188</v>
      </c>
      <c r="B480" t="s">
        <v>20187</v>
      </c>
      <c r="C480" s="6">
        <v>3462002</v>
      </c>
      <c r="D480" s="6">
        <v>520546</v>
      </c>
      <c r="E480">
        <f>SUMIFS(tab_SCHULEN[SuS_21-22],tab_SCHULEN[TKZ],tab_ANLAGE[[#This Row],[TKZ]])</f>
        <v>8794</v>
      </c>
      <c r="F480">
        <f>SUMIFS(tab_SCHULEN[Klassen_21-22],tab_SCHULEN[TKZ],tab_ANLAGE[[#This Row],[TKZ]])</f>
        <v>366</v>
      </c>
      <c r="G480" s="431">
        <f>IFERROR(ROUND(0.25*tab_ANLAGE[[#This Row],[Budget dBIR]]/tab_ANLAGE[[#This Row],['# SuS]],2),0)</f>
        <v>98.42</v>
      </c>
    </row>
    <row r="481" spans="1:7" x14ac:dyDescent="0.3">
      <c r="A481" t="s">
        <v>20804</v>
      </c>
      <c r="B481" t="s">
        <v>20803</v>
      </c>
      <c r="C481" s="6">
        <v>839607</v>
      </c>
      <c r="D481" s="6">
        <v>0</v>
      </c>
      <c r="E481">
        <f>SUMIFS(tab_SCHULEN[SuS_21-22],tab_SCHULEN[TKZ],tab_ANLAGE[[#This Row],[TKZ]])</f>
        <v>2452</v>
      </c>
      <c r="F481">
        <f>SUMIFS(tab_SCHULEN[Klassen_21-22],tab_SCHULEN[TKZ],tab_ANLAGE[[#This Row],[TKZ]])</f>
        <v>80</v>
      </c>
      <c r="G481" s="431">
        <f>IFERROR(ROUND(0.25*tab_ANLAGE[[#This Row],[Budget dBIR]]/tab_ANLAGE[[#This Row],['# SuS]],2),0)</f>
        <v>85.6</v>
      </c>
    </row>
    <row r="482" spans="1:7" x14ac:dyDescent="0.3">
      <c r="A482" t="s">
        <v>22160</v>
      </c>
      <c r="B482" t="s">
        <v>22159</v>
      </c>
      <c r="C482" s="6">
        <v>33304</v>
      </c>
      <c r="D482" s="6">
        <v>0</v>
      </c>
      <c r="E482">
        <f>SUMIFS(tab_SCHULEN[SuS_21-22],tab_SCHULEN[TKZ],tab_ANLAGE[[#This Row],[TKZ]])</f>
        <v>96</v>
      </c>
      <c r="F482">
        <f>SUMIFS(tab_SCHULEN[Klassen_21-22],tab_SCHULEN[TKZ],tab_ANLAGE[[#This Row],[TKZ]])</f>
        <v>5</v>
      </c>
      <c r="G482" s="431">
        <f>IFERROR(ROUND(0.25*tab_ANLAGE[[#This Row],[Budget dBIR]]/tab_ANLAGE[[#This Row],['# SuS]],2),0)</f>
        <v>86.73</v>
      </c>
    </row>
    <row r="483" spans="1:7" x14ac:dyDescent="0.3">
      <c r="A483" t="s">
        <v>22689</v>
      </c>
      <c r="B483" t="s">
        <v>22688</v>
      </c>
      <c r="C483" s="6">
        <v>82773</v>
      </c>
      <c r="D483" s="6">
        <v>0</v>
      </c>
      <c r="E483">
        <f>SUMIFS(tab_SCHULEN[SuS_21-22],tab_SCHULEN[TKZ],tab_ANLAGE[[#This Row],[TKZ]])</f>
        <v>226</v>
      </c>
      <c r="F483">
        <f>SUMIFS(tab_SCHULEN[Klassen_21-22],tab_SCHULEN[TKZ],tab_ANLAGE[[#This Row],[TKZ]])</f>
        <v>10</v>
      </c>
      <c r="G483" s="431">
        <f>IFERROR(ROUND(0.25*tab_ANLAGE[[#This Row],[Budget dBIR]]/tab_ANLAGE[[#This Row],['# SuS]],2),0)</f>
        <v>91.56</v>
      </c>
    </row>
    <row r="484" spans="1:7" x14ac:dyDescent="0.3">
      <c r="A484" t="s">
        <v>22784</v>
      </c>
      <c r="B484" t="s">
        <v>22783</v>
      </c>
      <c r="C484" s="6">
        <v>42160</v>
      </c>
      <c r="D484" s="6">
        <v>0</v>
      </c>
      <c r="E484">
        <f>SUMIFS(tab_SCHULEN[SuS_21-22],tab_SCHULEN[TKZ],tab_ANLAGE[[#This Row],[TKZ]])</f>
        <v>85</v>
      </c>
      <c r="F484">
        <f>SUMIFS(tab_SCHULEN[Klassen_21-22],tab_SCHULEN[TKZ],tab_ANLAGE[[#This Row],[TKZ]])</f>
        <v>4</v>
      </c>
      <c r="G484" s="431">
        <f>IFERROR(ROUND(0.25*tab_ANLAGE[[#This Row],[Budget dBIR]]/tab_ANLAGE[[#This Row],['# SuS]],2),0)</f>
        <v>124</v>
      </c>
    </row>
    <row r="485" spans="1:7" x14ac:dyDescent="0.3">
      <c r="A485" t="s">
        <v>22163</v>
      </c>
      <c r="B485" t="s">
        <v>22162</v>
      </c>
      <c r="C485" s="6">
        <v>74633</v>
      </c>
      <c r="D485" s="6">
        <v>0</v>
      </c>
      <c r="E485">
        <f>SUMIFS(tab_SCHULEN[SuS_21-22],tab_SCHULEN[TKZ],tab_ANLAGE[[#This Row],[TKZ]])</f>
        <v>215</v>
      </c>
      <c r="F485">
        <f>SUMIFS(tab_SCHULEN[Klassen_21-22],tab_SCHULEN[TKZ],tab_ANLAGE[[#This Row],[TKZ]])</f>
        <v>10</v>
      </c>
      <c r="G485" s="431">
        <f>IFERROR(ROUND(0.25*tab_ANLAGE[[#This Row],[Budget dBIR]]/tab_ANLAGE[[#This Row],['# SuS]],2),0)</f>
        <v>86.78</v>
      </c>
    </row>
    <row r="486" spans="1:7" x14ac:dyDescent="0.3">
      <c r="A486" t="s">
        <v>22420</v>
      </c>
      <c r="B486" t="s">
        <v>22419</v>
      </c>
      <c r="C486" s="6">
        <v>59179</v>
      </c>
      <c r="D486" s="6">
        <v>0</v>
      </c>
      <c r="E486">
        <f>SUMIFS(tab_SCHULEN[SuS_21-22],tab_SCHULEN[TKZ],tab_ANLAGE[[#This Row],[TKZ]])</f>
        <v>158</v>
      </c>
      <c r="F486">
        <f>SUMIFS(tab_SCHULEN[Klassen_21-22],tab_SCHULEN[TKZ],tab_ANLAGE[[#This Row],[TKZ]])</f>
        <v>8</v>
      </c>
      <c r="G486" s="431">
        <f>IFERROR(ROUND(0.25*tab_ANLAGE[[#This Row],[Budget dBIR]]/tab_ANLAGE[[#This Row],['# SuS]],2),0)</f>
        <v>93.64</v>
      </c>
    </row>
    <row r="487" spans="1:7" x14ac:dyDescent="0.3">
      <c r="A487" t="s">
        <v>22823</v>
      </c>
      <c r="B487" t="s">
        <v>22822</v>
      </c>
      <c r="C487" s="6">
        <v>64981</v>
      </c>
      <c r="D487" s="6">
        <v>0</v>
      </c>
      <c r="E487">
        <f>SUMIFS(tab_SCHULEN[SuS_21-22],tab_SCHULEN[TKZ],tab_ANLAGE[[#This Row],[TKZ]])</f>
        <v>161</v>
      </c>
      <c r="F487">
        <f>SUMIFS(tab_SCHULEN[Klassen_21-22],tab_SCHULEN[TKZ],tab_ANLAGE[[#This Row],[TKZ]])</f>
        <v>8</v>
      </c>
      <c r="G487" s="431">
        <f>IFERROR(ROUND(0.25*tab_ANLAGE[[#This Row],[Budget dBIR]]/tab_ANLAGE[[#This Row],['# SuS]],2),0)</f>
        <v>100.9</v>
      </c>
    </row>
    <row r="488" spans="1:7" x14ac:dyDescent="0.3">
      <c r="A488" t="s">
        <v>22826</v>
      </c>
      <c r="B488" t="s">
        <v>22825</v>
      </c>
      <c r="C488" s="6">
        <v>22820</v>
      </c>
      <c r="D488" s="6">
        <v>0</v>
      </c>
      <c r="E488">
        <f>SUMIFS(tab_SCHULEN[SuS_21-22],tab_SCHULEN[TKZ],tab_ANLAGE[[#This Row],[TKZ]])</f>
        <v>54</v>
      </c>
      <c r="F488">
        <f>SUMIFS(tab_SCHULEN[Klassen_21-22],tab_SCHULEN[TKZ],tab_ANLAGE[[#This Row],[TKZ]])</f>
        <v>3</v>
      </c>
      <c r="G488" s="431">
        <f>IFERROR(ROUND(0.25*tab_ANLAGE[[#This Row],[Budget dBIR]]/tab_ANLAGE[[#This Row],['# SuS]],2),0)</f>
        <v>105.65</v>
      </c>
    </row>
    <row r="489" spans="1:7" x14ac:dyDescent="0.3">
      <c r="A489" t="s">
        <v>22384</v>
      </c>
      <c r="B489" t="s">
        <v>22383</v>
      </c>
      <c r="C489" s="6">
        <v>133056</v>
      </c>
      <c r="D489" s="6">
        <v>0</v>
      </c>
      <c r="E489">
        <f>SUMIFS(tab_SCHULEN[SuS_21-22],tab_SCHULEN[TKZ],tab_ANLAGE[[#This Row],[TKZ]])</f>
        <v>367</v>
      </c>
      <c r="F489">
        <f>SUMIFS(tab_SCHULEN[Klassen_21-22],tab_SCHULEN[TKZ],tab_ANLAGE[[#This Row],[TKZ]])</f>
        <v>16</v>
      </c>
      <c r="G489" s="431">
        <f>IFERROR(ROUND(0.25*tab_ANLAGE[[#This Row],[Budget dBIR]]/tab_ANLAGE[[#This Row],['# SuS]],2),0)</f>
        <v>90.64</v>
      </c>
    </row>
    <row r="490" spans="1:7" x14ac:dyDescent="0.3">
      <c r="A490" t="s">
        <v>21879</v>
      </c>
      <c r="B490" t="s">
        <v>21878</v>
      </c>
      <c r="C490" s="6">
        <v>63117</v>
      </c>
      <c r="D490" s="6">
        <v>0</v>
      </c>
      <c r="E490">
        <f>SUMIFS(tab_SCHULEN[SuS_21-22],tab_SCHULEN[TKZ],tab_ANLAGE[[#This Row],[TKZ]])</f>
        <v>153</v>
      </c>
      <c r="F490">
        <f>SUMIFS(tab_SCHULEN[Klassen_21-22],tab_SCHULEN[TKZ],tab_ANLAGE[[#This Row],[TKZ]])</f>
        <v>8</v>
      </c>
      <c r="G490" s="431">
        <f>IFERROR(ROUND(0.25*tab_ANLAGE[[#This Row],[Budget dBIR]]/tab_ANLAGE[[#This Row],['# SuS]],2),0)</f>
        <v>103.13</v>
      </c>
    </row>
    <row r="491" spans="1:7" x14ac:dyDescent="0.3">
      <c r="A491" t="s">
        <v>21951</v>
      </c>
      <c r="B491" t="s">
        <v>21950</v>
      </c>
      <c r="C491" s="6">
        <v>45462</v>
      </c>
      <c r="D491" s="6">
        <v>0</v>
      </c>
      <c r="E491">
        <f>SUMIFS(tab_SCHULEN[SuS_21-22],tab_SCHULEN[TKZ],tab_ANLAGE[[#This Row],[TKZ]])</f>
        <v>79</v>
      </c>
      <c r="F491">
        <f>SUMIFS(tab_SCHULEN[Klassen_21-22],tab_SCHULEN[TKZ],tab_ANLAGE[[#This Row],[TKZ]])</f>
        <v>5</v>
      </c>
      <c r="G491" s="431">
        <f>IFERROR(ROUND(0.25*tab_ANLAGE[[#This Row],[Budget dBIR]]/tab_ANLAGE[[#This Row],['# SuS]],2),0)</f>
        <v>143.87</v>
      </c>
    </row>
    <row r="492" spans="1:7" x14ac:dyDescent="0.3">
      <c r="A492" t="s">
        <v>22265</v>
      </c>
      <c r="B492" t="s">
        <v>22264</v>
      </c>
      <c r="C492" s="6">
        <v>37518</v>
      </c>
      <c r="D492" s="6">
        <v>0</v>
      </c>
      <c r="E492">
        <f>SUMIFS(tab_SCHULEN[SuS_21-22],tab_SCHULEN[TKZ],tab_ANLAGE[[#This Row],[TKZ]])</f>
        <v>105</v>
      </c>
      <c r="F492">
        <f>SUMIFS(tab_SCHULEN[Klassen_21-22],tab_SCHULEN[TKZ],tab_ANLAGE[[#This Row],[TKZ]])</f>
        <v>6</v>
      </c>
      <c r="G492" s="431">
        <f>IFERROR(ROUND(0.25*tab_ANLAGE[[#This Row],[Budget dBIR]]/tab_ANLAGE[[#This Row],['# SuS]],2),0)</f>
        <v>89.33</v>
      </c>
    </row>
    <row r="493" spans="1:7" x14ac:dyDescent="0.3">
      <c r="A493" t="s">
        <v>21282</v>
      </c>
      <c r="B493" t="s">
        <v>21281</v>
      </c>
      <c r="C493" s="6">
        <v>379989</v>
      </c>
      <c r="D493" s="6">
        <v>0</v>
      </c>
      <c r="E493">
        <f>SUMIFS(tab_SCHULEN[SuS_21-22],tab_SCHULEN[TKZ],tab_ANLAGE[[#This Row],[TKZ]])</f>
        <v>955</v>
      </c>
      <c r="F493">
        <f>SUMIFS(tab_SCHULEN[Klassen_21-22],tab_SCHULEN[TKZ],tab_ANLAGE[[#This Row],[TKZ]])</f>
        <v>44</v>
      </c>
      <c r="G493" s="431">
        <f>IFERROR(ROUND(0.25*tab_ANLAGE[[#This Row],[Budget dBIR]]/tab_ANLAGE[[#This Row],['# SuS]],2),0)</f>
        <v>99.47</v>
      </c>
    </row>
    <row r="494" spans="1:7" x14ac:dyDescent="0.3">
      <c r="A494" t="s">
        <v>22570</v>
      </c>
      <c r="B494" t="s">
        <v>22569</v>
      </c>
      <c r="C494" s="6">
        <v>210404</v>
      </c>
      <c r="D494" s="6">
        <v>0</v>
      </c>
      <c r="E494">
        <f>SUMIFS(tab_SCHULEN[SuS_21-22],tab_SCHULEN[TKZ],tab_ANLAGE[[#This Row],[TKZ]])</f>
        <v>550</v>
      </c>
      <c r="F494">
        <f>SUMIFS(tab_SCHULEN[Klassen_21-22],tab_SCHULEN[TKZ],tab_ANLAGE[[#This Row],[TKZ]])</f>
        <v>24</v>
      </c>
      <c r="G494" s="431">
        <f>IFERROR(ROUND(0.25*tab_ANLAGE[[#This Row],[Budget dBIR]]/tab_ANLAGE[[#This Row],['# SuS]],2),0)</f>
        <v>95.64</v>
      </c>
    </row>
    <row r="495" spans="1:7" x14ac:dyDescent="0.3">
      <c r="A495" t="s">
        <v>21331</v>
      </c>
      <c r="B495" t="s">
        <v>21330</v>
      </c>
      <c r="C495" s="6">
        <v>89550</v>
      </c>
      <c r="D495" s="6">
        <v>0</v>
      </c>
      <c r="E495">
        <f>SUMIFS(tab_SCHULEN[SuS_21-22],tab_SCHULEN[TKZ],tab_ANLAGE[[#This Row],[TKZ]])</f>
        <v>244</v>
      </c>
      <c r="F495">
        <f>SUMIFS(tab_SCHULEN[Klassen_21-22],tab_SCHULEN[TKZ],tab_ANLAGE[[#This Row],[TKZ]])</f>
        <v>13</v>
      </c>
      <c r="G495" s="431">
        <f>IFERROR(ROUND(0.25*tab_ANLAGE[[#This Row],[Budget dBIR]]/tab_ANLAGE[[#This Row],['# SuS]],2),0)</f>
        <v>91.75</v>
      </c>
    </row>
    <row r="496" spans="1:7" x14ac:dyDescent="0.3">
      <c r="A496" t="s">
        <v>22692</v>
      </c>
      <c r="B496" t="s">
        <v>22691</v>
      </c>
      <c r="C496" s="6">
        <v>79679</v>
      </c>
      <c r="D496" s="6">
        <v>0</v>
      </c>
      <c r="E496">
        <f>SUMIFS(tab_SCHULEN[SuS_21-22],tab_SCHULEN[TKZ],tab_ANLAGE[[#This Row],[TKZ]])</f>
        <v>209</v>
      </c>
      <c r="F496">
        <f>SUMIFS(tab_SCHULEN[Klassen_21-22],tab_SCHULEN[TKZ],tab_ANLAGE[[#This Row],[TKZ]])</f>
        <v>9</v>
      </c>
      <c r="G496" s="431">
        <f>IFERROR(ROUND(0.25*tab_ANLAGE[[#This Row],[Budget dBIR]]/tab_ANLAGE[[#This Row],['# SuS]],2),0)</f>
        <v>95.31</v>
      </c>
    </row>
    <row r="497" spans="1:7" x14ac:dyDescent="0.3">
      <c r="A497" t="s">
        <v>21345</v>
      </c>
      <c r="B497" t="s">
        <v>21344</v>
      </c>
      <c r="C497" s="6">
        <v>232272</v>
      </c>
      <c r="D497" s="6">
        <v>0</v>
      </c>
      <c r="E497">
        <f>SUMIFS(tab_SCHULEN[SuS_21-22],tab_SCHULEN[TKZ],tab_ANLAGE[[#This Row],[TKZ]])</f>
        <v>502</v>
      </c>
      <c r="F497">
        <f>SUMIFS(tab_SCHULEN[Klassen_21-22],tab_SCHULEN[TKZ],tab_ANLAGE[[#This Row],[TKZ]])</f>
        <v>26</v>
      </c>
      <c r="G497" s="431">
        <f>IFERROR(ROUND(0.25*tab_ANLAGE[[#This Row],[Budget dBIR]]/tab_ANLAGE[[#This Row],['# SuS]],2),0)</f>
        <v>115.67</v>
      </c>
    </row>
    <row r="498" spans="1:7" x14ac:dyDescent="0.3">
      <c r="A498" t="s">
        <v>22092</v>
      </c>
      <c r="B498" t="s">
        <v>22091</v>
      </c>
      <c r="C498" s="6">
        <v>120376</v>
      </c>
      <c r="D498" s="6">
        <v>0</v>
      </c>
      <c r="E498">
        <f>SUMIFS(tab_SCHULEN[SuS_21-22],tab_SCHULEN[TKZ],tab_ANLAGE[[#This Row],[TKZ]])</f>
        <v>307</v>
      </c>
      <c r="F498">
        <f>SUMIFS(tab_SCHULEN[Klassen_21-22],tab_SCHULEN[TKZ],tab_ANLAGE[[#This Row],[TKZ]])</f>
        <v>14</v>
      </c>
      <c r="G498" s="431">
        <f>IFERROR(ROUND(0.25*tab_ANLAGE[[#This Row],[Budget dBIR]]/tab_ANLAGE[[#This Row],['# SuS]],2),0)</f>
        <v>98.03</v>
      </c>
    </row>
    <row r="499" spans="1:7" x14ac:dyDescent="0.3">
      <c r="A499" t="s">
        <v>21155</v>
      </c>
      <c r="B499" t="s">
        <v>21154</v>
      </c>
      <c r="C499" s="6">
        <v>268634</v>
      </c>
      <c r="D499" s="6">
        <v>0</v>
      </c>
      <c r="E499">
        <f>SUMIFS(tab_SCHULEN[SuS_21-22],tab_SCHULEN[TKZ],tab_ANLAGE[[#This Row],[TKZ]])</f>
        <v>714</v>
      </c>
      <c r="F499">
        <f>SUMIFS(tab_SCHULEN[Klassen_21-22],tab_SCHULEN[TKZ],tab_ANLAGE[[#This Row],[TKZ]])</f>
        <v>22</v>
      </c>
      <c r="G499" s="431">
        <f>IFERROR(ROUND(0.25*tab_ANLAGE[[#This Row],[Budget dBIR]]/tab_ANLAGE[[#This Row],['# SuS]],2),0)</f>
        <v>94.06</v>
      </c>
    </row>
    <row r="500" spans="1:7" x14ac:dyDescent="0.3">
      <c r="A500" t="s">
        <v>22703</v>
      </c>
      <c r="B500" t="s">
        <v>22702</v>
      </c>
      <c r="C500" s="6">
        <v>98906</v>
      </c>
      <c r="D500" s="6">
        <v>0</v>
      </c>
      <c r="E500">
        <f>SUMIFS(tab_SCHULEN[SuS_21-22],tab_SCHULEN[TKZ],tab_ANLAGE[[#This Row],[TKZ]])</f>
        <v>221</v>
      </c>
      <c r="F500">
        <f>SUMIFS(tab_SCHULEN[Klassen_21-22],tab_SCHULEN[TKZ],tab_ANLAGE[[#This Row],[TKZ]])</f>
        <v>12</v>
      </c>
      <c r="G500" s="431">
        <f>IFERROR(ROUND(0.25*tab_ANLAGE[[#This Row],[Budget dBIR]]/tab_ANLAGE[[#This Row],['# SuS]],2),0)</f>
        <v>111.88</v>
      </c>
    </row>
    <row r="501" spans="1:7" x14ac:dyDescent="0.3">
      <c r="A501" t="s">
        <v>21578</v>
      </c>
      <c r="B501" t="s">
        <v>21577</v>
      </c>
      <c r="C501" s="6">
        <v>62169</v>
      </c>
      <c r="D501" s="6">
        <v>15056</v>
      </c>
      <c r="E501">
        <f>SUMIFS(tab_SCHULEN[SuS_21-22],tab_SCHULEN[TKZ],tab_ANLAGE[[#This Row],[TKZ]])</f>
        <v>144</v>
      </c>
      <c r="F501">
        <f>SUMIFS(tab_SCHULEN[Klassen_21-22],tab_SCHULEN[TKZ],tab_ANLAGE[[#This Row],[TKZ]])</f>
        <v>6</v>
      </c>
      <c r="G501" s="431">
        <f>IFERROR(ROUND(0.25*tab_ANLAGE[[#This Row],[Budget dBIR]]/tab_ANLAGE[[#This Row],['# SuS]],2),0)</f>
        <v>107.93</v>
      </c>
    </row>
    <row r="502" spans="1:7" x14ac:dyDescent="0.3">
      <c r="A502" t="s">
        <v>21885</v>
      </c>
      <c r="B502" t="s">
        <v>21884</v>
      </c>
      <c r="C502" s="6">
        <v>200492</v>
      </c>
      <c r="D502" s="6">
        <v>0</v>
      </c>
      <c r="E502">
        <f>SUMIFS(tab_SCHULEN[SuS_21-22],tab_SCHULEN[TKZ],tab_ANLAGE[[#This Row],[TKZ]])</f>
        <v>485</v>
      </c>
      <c r="F502">
        <f>SUMIFS(tab_SCHULEN[Klassen_21-22],tab_SCHULEN[TKZ],tab_ANLAGE[[#This Row],[TKZ]])</f>
        <v>24</v>
      </c>
      <c r="G502" s="431">
        <f>IFERROR(ROUND(0.25*tab_ANLAGE[[#This Row],[Budget dBIR]]/tab_ANLAGE[[#This Row],['# SuS]],2),0)</f>
        <v>103.35</v>
      </c>
    </row>
    <row r="503" spans="1:7" x14ac:dyDescent="0.3">
      <c r="A503" t="s">
        <v>21590</v>
      </c>
      <c r="B503" t="s">
        <v>21589</v>
      </c>
      <c r="C503" s="6">
        <v>36822</v>
      </c>
      <c r="D503" s="6">
        <v>12045</v>
      </c>
      <c r="E503">
        <f>SUMIFS(tab_SCHULEN[SuS_21-22],tab_SCHULEN[TKZ],tab_ANLAGE[[#This Row],[TKZ]])</f>
        <v>80</v>
      </c>
      <c r="F503">
        <f>SUMIFS(tab_SCHULEN[Klassen_21-22],tab_SCHULEN[TKZ],tab_ANLAGE[[#This Row],[TKZ]])</f>
        <v>4</v>
      </c>
      <c r="G503" s="431">
        <f>IFERROR(ROUND(0.25*tab_ANLAGE[[#This Row],[Budget dBIR]]/tab_ANLAGE[[#This Row],['# SuS]],2),0)</f>
        <v>115.07</v>
      </c>
    </row>
    <row r="504" spans="1:7" x14ac:dyDescent="0.3">
      <c r="A504" t="s">
        <v>21977</v>
      </c>
      <c r="B504" t="s">
        <v>21976</v>
      </c>
      <c r="C504" s="6">
        <v>23313</v>
      </c>
      <c r="D504" s="6">
        <v>0</v>
      </c>
      <c r="E504">
        <f>SUMIFS(tab_SCHULEN[SuS_21-22],tab_SCHULEN[TKZ],tab_ANLAGE[[#This Row],[TKZ]])</f>
        <v>93</v>
      </c>
      <c r="F504">
        <f>SUMIFS(tab_SCHULEN[Klassen_21-22],tab_SCHULEN[TKZ],tab_ANLAGE[[#This Row],[TKZ]])</f>
        <v>4</v>
      </c>
      <c r="G504" s="431">
        <f>IFERROR(ROUND(0.25*tab_ANLAGE[[#This Row],[Budget dBIR]]/tab_ANLAGE[[#This Row],['# SuS]],2),0)</f>
        <v>62.67</v>
      </c>
    </row>
    <row r="505" spans="1:7" x14ac:dyDescent="0.3">
      <c r="A505" t="s">
        <v>22753</v>
      </c>
      <c r="B505" t="s">
        <v>22752</v>
      </c>
      <c r="C505" s="6">
        <v>211252</v>
      </c>
      <c r="D505" s="6">
        <v>0</v>
      </c>
      <c r="E505">
        <f>SUMIFS(tab_SCHULEN[SuS_21-22],tab_SCHULEN[TKZ],tab_ANLAGE[[#This Row],[TKZ]])</f>
        <v>568</v>
      </c>
      <c r="F505">
        <f>SUMIFS(tab_SCHULEN[Klassen_21-22],tab_SCHULEN[TKZ],tab_ANLAGE[[#This Row],[TKZ]])</f>
        <v>26</v>
      </c>
      <c r="G505" s="431">
        <f>IFERROR(ROUND(0.25*tab_ANLAGE[[#This Row],[Budget dBIR]]/tab_ANLAGE[[#This Row],['# SuS]],2),0)</f>
        <v>92.98</v>
      </c>
    </row>
    <row r="506" spans="1:7" x14ac:dyDescent="0.3">
      <c r="A506" t="s">
        <v>21558</v>
      </c>
      <c r="B506" t="s">
        <v>21557</v>
      </c>
      <c r="C506" s="6">
        <v>41229</v>
      </c>
      <c r="D506" s="6">
        <v>15056</v>
      </c>
      <c r="E506">
        <f>SUMIFS(tab_SCHULEN[SuS_21-22],tab_SCHULEN[TKZ],tab_ANLAGE[[#This Row],[TKZ]])</f>
        <v>47</v>
      </c>
      <c r="F506">
        <f>SUMIFS(tab_SCHULEN[Klassen_21-22],tab_SCHULEN[TKZ],tab_ANLAGE[[#This Row],[TKZ]])</f>
        <v>3</v>
      </c>
      <c r="G506" s="431">
        <f>IFERROR(ROUND(0.25*tab_ANLAGE[[#This Row],[Budget dBIR]]/tab_ANLAGE[[#This Row],['# SuS]],2),0)</f>
        <v>219.3</v>
      </c>
    </row>
    <row r="507" spans="1:7" x14ac:dyDescent="0.3">
      <c r="A507" t="s">
        <v>21548</v>
      </c>
      <c r="B507" t="s">
        <v>21547</v>
      </c>
      <c r="C507" s="6">
        <v>137690</v>
      </c>
      <c r="D507" s="6">
        <v>36136</v>
      </c>
      <c r="E507">
        <f>SUMIFS(tab_SCHULEN[SuS_21-22],tab_SCHULEN[TKZ],tab_ANLAGE[[#This Row],[TKZ]])</f>
        <v>260</v>
      </c>
      <c r="F507">
        <f>SUMIFS(tab_SCHULEN[Klassen_21-22],tab_SCHULEN[TKZ],tab_ANLAGE[[#This Row],[TKZ]])</f>
        <v>10</v>
      </c>
      <c r="G507" s="431">
        <f>IFERROR(ROUND(0.25*tab_ANLAGE[[#This Row],[Budget dBIR]]/tab_ANLAGE[[#This Row],['# SuS]],2),0)</f>
        <v>132.38999999999999</v>
      </c>
    </row>
    <row r="508" spans="1:7" x14ac:dyDescent="0.3">
      <c r="A508" t="s">
        <v>21637</v>
      </c>
      <c r="B508" t="s">
        <v>21636</v>
      </c>
      <c r="C508" s="6">
        <v>86339</v>
      </c>
      <c r="D508" s="6">
        <v>21079</v>
      </c>
      <c r="E508">
        <f>SUMIFS(tab_SCHULEN[SuS_21-22],tab_SCHULEN[TKZ],tab_ANLAGE[[#This Row],[TKZ]])</f>
        <v>159</v>
      </c>
      <c r="F508">
        <f>SUMIFS(tab_SCHULEN[Klassen_21-22],tab_SCHULEN[TKZ],tab_ANLAGE[[#This Row],[TKZ]])</f>
        <v>7</v>
      </c>
      <c r="G508" s="431">
        <f>IFERROR(ROUND(0.25*tab_ANLAGE[[#This Row],[Budget dBIR]]/tab_ANLAGE[[#This Row],['# SuS]],2),0)</f>
        <v>135.75</v>
      </c>
    </row>
    <row r="509" spans="1:7" x14ac:dyDescent="0.3">
      <c r="A509" t="s">
        <v>20913</v>
      </c>
      <c r="B509" t="s">
        <v>20912</v>
      </c>
      <c r="C509" s="6">
        <v>33724</v>
      </c>
      <c r="D509" s="6">
        <v>0</v>
      </c>
      <c r="E509">
        <f>SUMIFS(tab_SCHULEN[SuS_21-22],tab_SCHULEN[TKZ],tab_ANLAGE[[#This Row],[TKZ]])</f>
        <v>117</v>
      </c>
      <c r="F509">
        <f>SUMIFS(tab_SCHULEN[Klassen_21-22],tab_SCHULEN[TKZ],tab_ANLAGE[[#This Row],[TKZ]])</f>
        <v>6</v>
      </c>
      <c r="G509" s="431">
        <f>IFERROR(ROUND(0.25*tab_ANLAGE[[#This Row],[Budget dBIR]]/tab_ANLAGE[[#This Row],['# SuS]],2),0)</f>
        <v>72.06</v>
      </c>
    </row>
    <row r="510" spans="1:7" x14ac:dyDescent="0.3">
      <c r="A510" t="s">
        <v>21628</v>
      </c>
      <c r="B510" t="s">
        <v>21627</v>
      </c>
      <c r="C510" s="6">
        <v>158264</v>
      </c>
      <c r="D510" s="6">
        <v>0</v>
      </c>
      <c r="E510">
        <f>SUMIFS(tab_SCHULEN[SuS_21-22],tab_SCHULEN[TKZ],tab_ANLAGE[[#This Row],[TKZ]])</f>
        <v>278</v>
      </c>
      <c r="F510">
        <f>SUMIFS(tab_SCHULEN[Klassen_21-22],tab_SCHULEN[TKZ],tab_ANLAGE[[#This Row],[TKZ]])</f>
        <v>35</v>
      </c>
      <c r="G510" s="431">
        <f>IFERROR(ROUND(0.25*tab_ANLAGE[[#This Row],[Budget dBIR]]/tab_ANLAGE[[#This Row],['# SuS]],2),0)</f>
        <v>142.32</v>
      </c>
    </row>
    <row r="511" spans="1:7" x14ac:dyDescent="0.3">
      <c r="A511" t="s">
        <v>20660</v>
      </c>
      <c r="B511" t="s">
        <v>20659</v>
      </c>
      <c r="C511" s="6">
        <v>76640</v>
      </c>
      <c r="D511" s="6">
        <v>0</v>
      </c>
      <c r="E511">
        <f>SUMIFS(tab_SCHULEN[SuS_21-22],tab_SCHULEN[TKZ],tab_ANLAGE[[#This Row],[TKZ]])</f>
        <v>220</v>
      </c>
      <c r="F511">
        <f>SUMIFS(tab_SCHULEN[Klassen_21-22],tab_SCHULEN[TKZ],tab_ANLAGE[[#This Row],[TKZ]])</f>
        <v>10</v>
      </c>
      <c r="G511" s="431">
        <f>IFERROR(ROUND(0.25*tab_ANLAGE[[#This Row],[Budget dBIR]]/tab_ANLAGE[[#This Row],['# SuS]],2),0)</f>
        <v>87.09</v>
      </c>
    </row>
    <row r="512" spans="1:7" x14ac:dyDescent="0.3">
      <c r="A512" t="s">
        <v>20285</v>
      </c>
      <c r="B512" t="s">
        <v>20284</v>
      </c>
      <c r="C512" s="6">
        <v>179925</v>
      </c>
      <c r="D512" s="6">
        <v>0</v>
      </c>
      <c r="E512">
        <f>SUMIFS(tab_SCHULEN[SuS_21-22],tab_SCHULEN[TKZ],tab_ANLAGE[[#This Row],[TKZ]])</f>
        <v>573</v>
      </c>
      <c r="F512">
        <f>SUMIFS(tab_SCHULEN[Klassen_21-22],tab_SCHULEN[TKZ],tab_ANLAGE[[#This Row],[TKZ]])</f>
        <v>19</v>
      </c>
      <c r="G512" s="431">
        <f>IFERROR(ROUND(0.25*tab_ANLAGE[[#This Row],[Budget dBIR]]/tab_ANLAGE[[#This Row],['# SuS]],2),0)</f>
        <v>78.5</v>
      </c>
    </row>
    <row r="513" spans="1:7" x14ac:dyDescent="0.3">
      <c r="A513" t="s">
        <v>21519</v>
      </c>
      <c r="B513" t="s">
        <v>21518</v>
      </c>
      <c r="C513" s="6">
        <v>100349</v>
      </c>
      <c r="D513" s="6">
        <v>36136</v>
      </c>
      <c r="E513">
        <f>SUMIFS(tab_SCHULEN[SuS_21-22],tab_SCHULEN[TKZ],tab_ANLAGE[[#This Row],[TKZ]])</f>
        <v>313</v>
      </c>
      <c r="F513">
        <f>SUMIFS(tab_SCHULEN[Klassen_21-22],tab_SCHULEN[TKZ],tab_ANLAGE[[#This Row],[TKZ]])</f>
        <v>14</v>
      </c>
      <c r="G513" s="431">
        <f>IFERROR(ROUND(0.25*tab_ANLAGE[[#This Row],[Budget dBIR]]/tab_ANLAGE[[#This Row],['# SuS]],2),0)</f>
        <v>80.150000000000006</v>
      </c>
    </row>
    <row r="514" spans="1:7" x14ac:dyDescent="0.3">
      <c r="A514" t="s">
        <v>21675</v>
      </c>
      <c r="B514" t="s">
        <v>21674</v>
      </c>
      <c r="C514" s="6">
        <v>60723</v>
      </c>
      <c r="D514" s="6">
        <v>0</v>
      </c>
      <c r="E514">
        <f>SUMIFS(tab_SCHULEN[SuS_21-22],tab_SCHULEN[TKZ],tab_ANLAGE[[#This Row],[TKZ]])</f>
        <v>141</v>
      </c>
      <c r="F514">
        <f>SUMIFS(tab_SCHULEN[Klassen_21-22],tab_SCHULEN[TKZ],tab_ANLAGE[[#This Row],[TKZ]])</f>
        <v>9</v>
      </c>
      <c r="G514" s="431">
        <f>IFERROR(ROUND(0.25*tab_ANLAGE[[#This Row],[Budget dBIR]]/tab_ANLAGE[[#This Row],['# SuS]],2),0)</f>
        <v>107.66</v>
      </c>
    </row>
    <row r="515" spans="1:7" x14ac:dyDescent="0.3">
      <c r="A515" t="s">
        <v>21552</v>
      </c>
      <c r="B515" t="s">
        <v>21551</v>
      </c>
      <c r="C515" s="6">
        <v>19981</v>
      </c>
      <c r="D515" s="6">
        <v>6022</v>
      </c>
      <c r="E515">
        <f>SUMIFS(tab_SCHULEN[SuS_21-22],tab_SCHULEN[TKZ],tab_ANLAGE[[#This Row],[TKZ]])</f>
        <v>59</v>
      </c>
      <c r="F515">
        <f>SUMIFS(tab_SCHULEN[Klassen_21-22],tab_SCHULEN[TKZ],tab_ANLAGE[[#This Row],[TKZ]])</f>
        <v>2</v>
      </c>
      <c r="G515" s="431">
        <f>IFERROR(ROUND(0.25*tab_ANLAGE[[#This Row],[Budget dBIR]]/tab_ANLAGE[[#This Row],['# SuS]],2),0)</f>
        <v>84.67</v>
      </c>
    </row>
    <row r="516" spans="1:7" x14ac:dyDescent="0.3">
      <c r="A516" t="s">
        <v>21739</v>
      </c>
      <c r="B516" t="s">
        <v>21738</v>
      </c>
      <c r="C516" s="6">
        <v>21726</v>
      </c>
      <c r="D516" s="6">
        <v>6022</v>
      </c>
      <c r="E516">
        <f>SUMIFS(tab_SCHULEN[SuS_21-22],tab_SCHULEN[TKZ],tab_ANLAGE[[#This Row],[TKZ]])</f>
        <v>40</v>
      </c>
      <c r="F516">
        <f>SUMIFS(tab_SCHULEN[Klassen_21-22],tab_SCHULEN[TKZ],tab_ANLAGE[[#This Row],[TKZ]])</f>
        <v>3</v>
      </c>
      <c r="G516" s="431">
        <f>IFERROR(ROUND(0.25*tab_ANLAGE[[#This Row],[Budget dBIR]]/tab_ANLAGE[[#This Row],['# SuS]],2),0)</f>
        <v>135.79</v>
      </c>
    </row>
    <row r="517" spans="1:7" x14ac:dyDescent="0.3">
      <c r="A517" t="s">
        <v>21482</v>
      </c>
      <c r="B517" t="s">
        <v>21481</v>
      </c>
      <c r="C517" s="6">
        <v>277127</v>
      </c>
      <c r="D517" s="6">
        <v>72273</v>
      </c>
      <c r="E517">
        <f>SUMIFS(tab_SCHULEN[SuS_21-22],tab_SCHULEN[TKZ],tab_ANLAGE[[#This Row],[TKZ]])</f>
        <v>485</v>
      </c>
      <c r="F517">
        <f>SUMIFS(tab_SCHULEN[Klassen_21-22],tab_SCHULEN[TKZ],tab_ANLAGE[[#This Row],[TKZ]])</f>
        <v>23</v>
      </c>
      <c r="G517" s="431">
        <f>IFERROR(ROUND(0.25*tab_ANLAGE[[#This Row],[Budget dBIR]]/tab_ANLAGE[[#This Row],['# SuS]],2),0)</f>
        <v>142.85</v>
      </c>
    </row>
    <row r="518" spans="1:7" x14ac:dyDescent="0.3">
      <c r="A518" t="s">
        <v>21580</v>
      </c>
      <c r="B518" t="s">
        <v>21579</v>
      </c>
      <c r="C518" s="6">
        <v>29145</v>
      </c>
      <c r="D518" s="6">
        <v>12045</v>
      </c>
      <c r="E518">
        <f>SUMIFS(tab_SCHULEN[SuS_21-22],tab_SCHULEN[TKZ],tab_ANLAGE[[#This Row],[TKZ]])</f>
        <v>66</v>
      </c>
      <c r="F518">
        <f>SUMIFS(tab_SCHULEN[Klassen_21-22],tab_SCHULEN[TKZ],tab_ANLAGE[[#This Row],[TKZ]])</f>
        <v>7</v>
      </c>
      <c r="G518" s="431">
        <f>IFERROR(ROUND(0.25*tab_ANLAGE[[#This Row],[Budget dBIR]]/tab_ANLAGE[[#This Row],['# SuS]],2),0)</f>
        <v>110.4</v>
      </c>
    </row>
    <row r="519" spans="1:7" x14ac:dyDescent="0.3">
      <c r="A519" t="s">
        <v>21527</v>
      </c>
      <c r="B519" t="s">
        <v>21526</v>
      </c>
      <c r="C519" s="6">
        <v>33811</v>
      </c>
      <c r="D519" s="6">
        <v>9034</v>
      </c>
      <c r="E519">
        <f>SUMIFS(tab_SCHULEN[SuS_21-22],tab_SCHULEN[TKZ],tab_ANLAGE[[#This Row],[TKZ]])</f>
        <v>74</v>
      </c>
      <c r="F519">
        <f>SUMIFS(tab_SCHULEN[Klassen_21-22],tab_SCHULEN[TKZ],tab_ANLAGE[[#This Row],[TKZ]])</f>
        <v>3</v>
      </c>
      <c r="G519" s="431">
        <f>IFERROR(ROUND(0.25*tab_ANLAGE[[#This Row],[Budget dBIR]]/tab_ANLAGE[[#This Row],['# SuS]],2),0)</f>
        <v>114.23</v>
      </c>
    </row>
    <row r="520" spans="1:7" x14ac:dyDescent="0.3">
      <c r="A520" t="s">
        <v>21770</v>
      </c>
      <c r="B520" t="s">
        <v>21769</v>
      </c>
      <c r="C520" s="6">
        <v>60363</v>
      </c>
      <c r="D520" s="6">
        <v>0</v>
      </c>
      <c r="E520">
        <f>SUMIFS(tab_SCHULEN[SuS_21-22],tab_SCHULEN[TKZ],tab_ANLAGE[[#This Row],[TKZ]])</f>
        <v>137</v>
      </c>
      <c r="F520">
        <f>SUMIFS(tab_SCHULEN[Klassen_21-22],tab_SCHULEN[TKZ],tab_ANLAGE[[#This Row],[TKZ]])</f>
        <v>15</v>
      </c>
      <c r="G520" s="431">
        <f>IFERROR(ROUND(0.25*tab_ANLAGE[[#This Row],[Budget dBIR]]/tab_ANLAGE[[#This Row],['# SuS]],2),0)</f>
        <v>110.15</v>
      </c>
    </row>
    <row r="521" spans="1:7" x14ac:dyDescent="0.3">
      <c r="A521" t="s">
        <v>20343</v>
      </c>
      <c r="B521" t="s">
        <v>20342</v>
      </c>
      <c r="C521" s="6">
        <v>62299</v>
      </c>
      <c r="D521" s="6">
        <v>0</v>
      </c>
      <c r="E521">
        <f>SUMIFS(tab_SCHULEN[SuS_21-22],tab_SCHULEN[TKZ],tab_ANLAGE[[#This Row],[TKZ]])</f>
        <v>234</v>
      </c>
      <c r="F521">
        <f>SUMIFS(tab_SCHULEN[Klassen_21-22],tab_SCHULEN[TKZ],tab_ANLAGE[[#This Row],[TKZ]])</f>
        <v>14</v>
      </c>
      <c r="G521" s="431">
        <f>IFERROR(ROUND(0.25*tab_ANLAGE[[#This Row],[Budget dBIR]]/tab_ANLAGE[[#This Row],['# SuS]],2),0)</f>
        <v>66.56</v>
      </c>
    </row>
    <row r="522" spans="1:7" x14ac:dyDescent="0.3">
      <c r="A522" t="s">
        <v>21544</v>
      </c>
      <c r="B522" t="s">
        <v>21543</v>
      </c>
      <c r="C522" s="6">
        <v>64702</v>
      </c>
      <c r="D522" s="6">
        <v>21079</v>
      </c>
      <c r="E522">
        <f>SUMIFS(tab_SCHULEN[SuS_21-22],tab_SCHULEN[TKZ],tab_ANLAGE[[#This Row],[TKZ]])</f>
        <v>101</v>
      </c>
      <c r="F522">
        <f>SUMIFS(tab_SCHULEN[Klassen_21-22],tab_SCHULEN[TKZ],tab_ANLAGE[[#This Row],[TKZ]])</f>
        <v>5</v>
      </c>
      <c r="G522" s="431">
        <f>IFERROR(ROUND(0.25*tab_ANLAGE[[#This Row],[Budget dBIR]]/tab_ANLAGE[[#This Row],['# SuS]],2),0)</f>
        <v>160.15</v>
      </c>
    </row>
    <row r="523" spans="1:7" x14ac:dyDescent="0.3">
      <c r="A523" t="s">
        <v>21616</v>
      </c>
      <c r="B523" t="s">
        <v>21615</v>
      </c>
      <c r="C523" s="6">
        <v>70001</v>
      </c>
      <c r="D523" s="6">
        <v>0</v>
      </c>
      <c r="E523">
        <f>SUMIFS(tab_SCHULEN[SuS_21-22],tab_SCHULEN[TKZ],tab_ANLAGE[[#This Row],[TKZ]])</f>
        <v>139</v>
      </c>
      <c r="F523">
        <f>SUMIFS(tab_SCHULEN[Klassen_21-22],tab_SCHULEN[TKZ],tab_ANLAGE[[#This Row],[TKZ]])</f>
        <v>24</v>
      </c>
      <c r="G523" s="431">
        <f>IFERROR(ROUND(0.25*tab_ANLAGE[[#This Row],[Budget dBIR]]/tab_ANLAGE[[#This Row],['# SuS]],2),0)</f>
        <v>125.9</v>
      </c>
    </row>
    <row r="524" spans="1:7" x14ac:dyDescent="0.3">
      <c r="A524" t="s">
        <v>21606</v>
      </c>
      <c r="B524" t="s">
        <v>21605</v>
      </c>
      <c r="C524" s="6">
        <v>27051</v>
      </c>
      <c r="D524" s="6">
        <v>12045</v>
      </c>
      <c r="E524">
        <f>SUMIFS(tab_SCHULEN[SuS_21-22],tab_SCHULEN[TKZ],tab_ANLAGE[[#This Row],[TKZ]])</f>
        <v>40</v>
      </c>
      <c r="F524">
        <f>SUMIFS(tab_SCHULEN[Klassen_21-22],tab_SCHULEN[TKZ],tab_ANLAGE[[#This Row],[TKZ]])</f>
        <v>4</v>
      </c>
      <c r="G524" s="431">
        <f>IFERROR(ROUND(0.25*tab_ANLAGE[[#This Row],[Budget dBIR]]/tab_ANLAGE[[#This Row],['# SuS]],2),0)</f>
        <v>169.07</v>
      </c>
    </row>
    <row r="525" spans="1:7" x14ac:dyDescent="0.3">
      <c r="A525" t="s">
        <v>21747</v>
      </c>
      <c r="B525" t="s">
        <v>21746</v>
      </c>
      <c r="C525" s="6">
        <v>121741</v>
      </c>
      <c r="D525" s="6">
        <v>0</v>
      </c>
      <c r="E525">
        <f>SUMIFS(tab_SCHULEN[SuS_21-22],tab_SCHULEN[TKZ],tab_ANLAGE[[#This Row],[TKZ]])</f>
        <v>264</v>
      </c>
      <c r="F525">
        <f>SUMIFS(tab_SCHULEN[Klassen_21-22],tab_SCHULEN[TKZ],tab_ANLAGE[[#This Row],[TKZ]])</f>
        <v>30</v>
      </c>
      <c r="G525" s="431">
        <f>IFERROR(ROUND(0.25*tab_ANLAGE[[#This Row],[Budget dBIR]]/tab_ANLAGE[[#This Row],['# SuS]],2),0)</f>
        <v>115.29</v>
      </c>
    </row>
    <row r="526" spans="1:7" x14ac:dyDescent="0.3">
      <c r="A526" t="s">
        <v>21465</v>
      </c>
      <c r="B526" t="s">
        <v>21464</v>
      </c>
      <c r="C526" s="6">
        <v>619773</v>
      </c>
      <c r="D526" s="6">
        <v>111419</v>
      </c>
      <c r="E526">
        <f>SUMIFS(tab_SCHULEN[SuS_21-22],tab_SCHULEN[TKZ],tab_ANLAGE[[#This Row],[TKZ]])</f>
        <v>1447</v>
      </c>
      <c r="F526">
        <f>SUMIFS(tab_SCHULEN[Klassen_21-22],tab_SCHULEN[TKZ],tab_ANLAGE[[#This Row],[TKZ]])</f>
        <v>79</v>
      </c>
      <c r="G526" s="431">
        <f>IFERROR(ROUND(0.25*tab_ANLAGE[[#This Row],[Budget dBIR]]/tab_ANLAGE[[#This Row],['# SuS]],2),0)</f>
        <v>107.08</v>
      </c>
    </row>
    <row r="527" spans="1:7" x14ac:dyDescent="0.3">
      <c r="A527" t="s">
        <v>21659</v>
      </c>
      <c r="B527" t="s">
        <v>21658</v>
      </c>
      <c r="C527" s="6">
        <v>103969</v>
      </c>
      <c r="D527" s="6">
        <v>33125</v>
      </c>
      <c r="E527">
        <f>SUMIFS(tab_SCHULEN[SuS_21-22],tab_SCHULEN[TKZ],tab_ANLAGE[[#This Row],[TKZ]])</f>
        <v>167</v>
      </c>
      <c r="F527">
        <f>SUMIFS(tab_SCHULEN[Klassen_21-22],tab_SCHULEN[TKZ],tab_ANLAGE[[#This Row],[TKZ]])</f>
        <v>10</v>
      </c>
      <c r="G527" s="431">
        <f>IFERROR(ROUND(0.25*tab_ANLAGE[[#This Row],[Budget dBIR]]/tab_ANLAGE[[#This Row],['# SuS]],2),0)</f>
        <v>155.63999999999999</v>
      </c>
    </row>
    <row r="528" spans="1:7" x14ac:dyDescent="0.3">
      <c r="A528" t="s">
        <v>20606</v>
      </c>
      <c r="B528" t="s">
        <v>20605</v>
      </c>
      <c r="C528" s="6">
        <v>300730</v>
      </c>
      <c r="D528" s="6">
        <v>6022</v>
      </c>
      <c r="E528">
        <f>SUMIFS(tab_SCHULEN[SuS_21-22],tab_SCHULEN[TKZ],tab_ANLAGE[[#This Row],[TKZ]])</f>
        <v>778</v>
      </c>
      <c r="F528">
        <f>SUMIFS(tab_SCHULEN[Klassen_21-22],tab_SCHULEN[TKZ],tab_ANLAGE[[#This Row],[TKZ]])</f>
        <v>44</v>
      </c>
      <c r="G528" s="431">
        <f>IFERROR(ROUND(0.25*tab_ANLAGE[[#This Row],[Budget dBIR]]/tab_ANLAGE[[#This Row],['# SuS]],2),0)</f>
        <v>96.64</v>
      </c>
    </row>
    <row r="529" spans="1:7" x14ac:dyDescent="0.3">
      <c r="A529" t="s">
        <v>21665</v>
      </c>
      <c r="B529" t="s">
        <v>21664</v>
      </c>
      <c r="C529" s="6">
        <v>60870</v>
      </c>
      <c r="D529" s="6">
        <v>0</v>
      </c>
      <c r="E529">
        <f>SUMIFS(tab_SCHULEN[SuS_21-22],tab_SCHULEN[TKZ],tab_ANLAGE[[#This Row],[TKZ]])</f>
        <v>120</v>
      </c>
      <c r="F529">
        <f>SUMIFS(tab_SCHULEN[Klassen_21-22],tab_SCHULEN[TKZ],tab_ANLAGE[[#This Row],[TKZ]])</f>
        <v>12</v>
      </c>
      <c r="G529" s="431">
        <f>IFERROR(ROUND(0.25*tab_ANLAGE[[#This Row],[Budget dBIR]]/tab_ANLAGE[[#This Row],['# SuS]],2),0)</f>
        <v>126.81</v>
      </c>
    </row>
    <row r="530" spans="1:7" x14ac:dyDescent="0.3">
      <c r="A530" t="s">
        <v>21719</v>
      </c>
      <c r="B530" t="s">
        <v>21718</v>
      </c>
      <c r="C530" s="6">
        <v>38697</v>
      </c>
      <c r="D530" s="6">
        <v>9034</v>
      </c>
      <c r="E530">
        <f>SUMIFS(tab_SCHULEN[SuS_21-22],tab_SCHULEN[TKZ],tab_ANLAGE[[#This Row],[TKZ]])</f>
        <v>64</v>
      </c>
      <c r="F530">
        <f>SUMIFS(tab_SCHULEN[Klassen_21-22],tab_SCHULEN[TKZ],tab_ANLAGE[[#This Row],[TKZ]])</f>
        <v>3</v>
      </c>
      <c r="G530" s="431">
        <f>IFERROR(ROUND(0.25*tab_ANLAGE[[#This Row],[Budget dBIR]]/tab_ANLAGE[[#This Row],['# SuS]],2),0)</f>
        <v>151.16</v>
      </c>
    </row>
    <row r="531" spans="1:7" x14ac:dyDescent="0.3">
      <c r="A531" t="s">
        <v>21588</v>
      </c>
      <c r="B531" t="s">
        <v>21587</v>
      </c>
      <c r="C531" s="6">
        <v>83677</v>
      </c>
      <c r="D531" s="6">
        <v>18068</v>
      </c>
      <c r="E531">
        <f>SUMIFS(tab_SCHULEN[SuS_21-22],tab_SCHULEN[TKZ],tab_ANLAGE[[#This Row],[TKZ]])</f>
        <v>192</v>
      </c>
      <c r="F531">
        <f>SUMIFS(tab_SCHULEN[Klassen_21-22],tab_SCHULEN[TKZ],tab_ANLAGE[[#This Row],[TKZ]])</f>
        <v>6</v>
      </c>
      <c r="G531" s="431">
        <f>IFERROR(ROUND(0.25*tab_ANLAGE[[#This Row],[Budget dBIR]]/tab_ANLAGE[[#This Row],['# SuS]],2),0)</f>
        <v>108.95</v>
      </c>
    </row>
    <row r="532" spans="1:7" x14ac:dyDescent="0.3">
      <c r="A532" t="s">
        <v>21760</v>
      </c>
      <c r="B532" t="s">
        <v>21759</v>
      </c>
      <c r="C532" s="6">
        <v>27899</v>
      </c>
      <c r="D532" s="6">
        <v>0</v>
      </c>
      <c r="E532">
        <f>SUMIFS(tab_SCHULEN[SuS_21-22],tab_SCHULEN[TKZ],tab_ANLAGE[[#This Row],[TKZ]])</f>
        <v>54</v>
      </c>
      <c r="F532">
        <f>SUMIFS(tab_SCHULEN[Klassen_21-22],tab_SCHULEN[TKZ],tab_ANLAGE[[#This Row],[TKZ]])</f>
        <v>6</v>
      </c>
      <c r="G532" s="431">
        <f>IFERROR(ROUND(0.25*tab_ANLAGE[[#This Row],[Budget dBIR]]/tab_ANLAGE[[#This Row],['# SuS]],2),0)</f>
        <v>129.16</v>
      </c>
    </row>
    <row r="533" spans="1:7" x14ac:dyDescent="0.3">
      <c r="A533" t="s">
        <v>21707</v>
      </c>
      <c r="B533" t="s">
        <v>21706</v>
      </c>
      <c r="C533" s="6">
        <v>16142</v>
      </c>
      <c r="D533" s="6">
        <v>6022</v>
      </c>
      <c r="E533">
        <f>SUMIFS(tab_SCHULEN[SuS_21-22],tab_SCHULEN[TKZ],tab_ANLAGE[[#This Row],[TKZ]])</f>
        <v>26</v>
      </c>
      <c r="F533">
        <f>SUMIFS(tab_SCHULEN[Klassen_21-22],tab_SCHULEN[TKZ],tab_ANLAGE[[#This Row],[TKZ]])</f>
        <v>2</v>
      </c>
      <c r="G533" s="431">
        <f>IFERROR(ROUND(0.25*tab_ANLAGE[[#This Row],[Budget dBIR]]/tab_ANLAGE[[#This Row],['# SuS]],2),0)</f>
        <v>155.21</v>
      </c>
    </row>
    <row r="534" spans="1:7" x14ac:dyDescent="0.3">
      <c r="A534" t="s">
        <v>21231</v>
      </c>
      <c r="B534" t="s">
        <v>21230</v>
      </c>
      <c r="C534" s="6">
        <v>86725</v>
      </c>
      <c r="D534" s="6">
        <v>0</v>
      </c>
      <c r="E534">
        <f>SUMIFS(tab_SCHULEN[SuS_21-22],tab_SCHULEN[TKZ],tab_ANLAGE[[#This Row],[TKZ]])</f>
        <v>332</v>
      </c>
      <c r="F534">
        <f>SUMIFS(tab_SCHULEN[Klassen_21-22],tab_SCHULEN[TKZ],tab_ANLAGE[[#This Row],[TKZ]])</f>
        <v>18</v>
      </c>
      <c r="G534" s="431">
        <f>IFERROR(ROUND(0.25*tab_ANLAGE[[#This Row],[Budget dBIR]]/tab_ANLAGE[[#This Row],['# SuS]],2),0)</f>
        <v>65.3</v>
      </c>
    </row>
    <row r="535" spans="1:7" x14ac:dyDescent="0.3">
      <c r="A535" t="s">
        <v>21508</v>
      </c>
      <c r="B535" t="s">
        <v>21507</v>
      </c>
      <c r="C535" s="6">
        <v>323196</v>
      </c>
      <c r="D535" s="6">
        <v>39147</v>
      </c>
      <c r="E535">
        <f>SUMIFS(tab_SCHULEN[SuS_21-22],tab_SCHULEN[TKZ],tab_ANLAGE[[#This Row],[TKZ]])</f>
        <v>871</v>
      </c>
      <c r="F535">
        <f>SUMIFS(tab_SCHULEN[Klassen_21-22],tab_SCHULEN[TKZ],tab_ANLAGE[[#This Row],[TKZ]])</f>
        <v>56</v>
      </c>
      <c r="G535" s="431">
        <f>IFERROR(ROUND(0.25*tab_ANLAGE[[#This Row],[Budget dBIR]]/tab_ANLAGE[[#This Row],['# SuS]],2),0)</f>
        <v>92.77</v>
      </c>
    </row>
    <row r="536" spans="1:7" x14ac:dyDescent="0.3">
      <c r="A536" t="s">
        <v>21498</v>
      </c>
      <c r="B536" t="s">
        <v>21497</v>
      </c>
      <c r="C536" s="6">
        <v>36583</v>
      </c>
      <c r="D536" s="6">
        <v>0</v>
      </c>
      <c r="E536">
        <f>SUMIFS(tab_SCHULEN[SuS_21-22],tab_SCHULEN[TKZ],tab_ANLAGE[[#This Row],[TKZ]])</f>
        <v>94</v>
      </c>
      <c r="F536">
        <f>SUMIFS(tab_SCHULEN[Klassen_21-22],tab_SCHULEN[TKZ],tab_ANLAGE[[#This Row],[TKZ]])</f>
        <v>4</v>
      </c>
      <c r="G536" s="431">
        <f>IFERROR(ROUND(0.25*tab_ANLAGE[[#This Row],[Budget dBIR]]/tab_ANLAGE[[#This Row],['# SuS]],2),0)</f>
        <v>97.3</v>
      </c>
    </row>
    <row r="537" spans="1:7" x14ac:dyDescent="0.3">
      <c r="A537" t="s">
        <v>20729</v>
      </c>
      <c r="B537" t="s">
        <v>20528</v>
      </c>
      <c r="C537" s="6">
        <v>902647</v>
      </c>
      <c r="D537" s="6">
        <v>12045</v>
      </c>
      <c r="E537">
        <f>SUMIFS(tab_SCHULEN[SuS_21-22],tab_SCHULEN[TKZ],tab_ANLAGE[[#This Row],[TKZ]])</f>
        <v>2866</v>
      </c>
      <c r="F537">
        <f>SUMIFS(tab_SCHULEN[Klassen_21-22],tab_SCHULEN[TKZ],tab_ANLAGE[[#This Row],[TKZ]])</f>
        <v>108</v>
      </c>
      <c r="G537" s="431">
        <f>IFERROR(ROUND(0.25*tab_ANLAGE[[#This Row],[Budget dBIR]]/tab_ANLAGE[[#This Row],['# SuS]],2),0)</f>
        <v>78.739999999999995</v>
      </c>
    </row>
    <row r="538" spans="1:7" x14ac:dyDescent="0.3">
      <c r="A538" t="s">
        <v>21592</v>
      </c>
      <c r="B538" t="s">
        <v>21591</v>
      </c>
      <c r="C538" s="6">
        <v>45896</v>
      </c>
      <c r="D538" s="6">
        <v>12045</v>
      </c>
      <c r="E538">
        <f>SUMIFS(tab_SCHULEN[SuS_21-22],tab_SCHULEN[TKZ],tab_ANLAGE[[#This Row],[TKZ]])</f>
        <v>107</v>
      </c>
      <c r="F538">
        <f>SUMIFS(tab_SCHULEN[Klassen_21-22],tab_SCHULEN[TKZ],tab_ANLAGE[[#This Row],[TKZ]])</f>
        <v>4</v>
      </c>
      <c r="G538" s="431">
        <f>IFERROR(ROUND(0.25*tab_ANLAGE[[#This Row],[Budget dBIR]]/tab_ANLAGE[[#This Row],['# SuS]],2),0)</f>
        <v>107.23</v>
      </c>
    </row>
    <row r="539" spans="1:7" x14ac:dyDescent="0.3">
      <c r="A539" t="s">
        <v>21586</v>
      </c>
      <c r="B539" t="s">
        <v>21585</v>
      </c>
      <c r="C539" s="6">
        <v>146375</v>
      </c>
      <c r="D539" s="6">
        <v>45170</v>
      </c>
      <c r="E539">
        <f>SUMIFS(tab_SCHULEN[SuS_21-22],tab_SCHULEN[TKZ],tab_ANLAGE[[#This Row],[TKZ]])</f>
        <v>343</v>
      </c>
      <c r="F539">
        <f>SUMIFS(tab_SCHULEN[Klassen_21-22],tab_SCHULEN[TKZ],tab_ANLAGE[[#This Row],[TKZ]])</f>
        <v>15</v>
      </c>
      <c r="G539" s="431">
        <f>IFERROR(ROUND(0.25*tab_ANLAGE[[#This Row],[Budget dBIR]]/tab_ANLAGE[[#This Row],['# SuS]],2),0)</f>
        <v>106.69</v>
      </c>
    </row>
    <row r="540" spans="1:7" x14ac:dyDescent="0.3">
      <c r="A540" t="s">
        <v>21810</v>
      </c>
      <c r="B540" t="s">
        <v>21809</v>
      </c>
      <c r="C540" s="6">
        <v>13987</v>
      </c>
      <c r="D540" s="6">
        <v>0</v>
      </c>
      <c r="E540">
        <f>SUMIFS(tab_SCHULEN[SuS_21-22],tab_SCHULEN[TKZ],tab_ANLAGE[[#This Row],[TKZ]])</f>
        <v>37</v>
      </c>
      <c r="F540">
        <f>SUMIFS(tab_SCHULEN[Klassen_21-22],tab_SCHULEN[TKZ],tab_ANLAGE[[#This Row],[TKZ]])</f>
        <v>2</v>
      </c>
      <c r="G540" s="431">
        <f>IFERROR(ROUND(0.25*tab_ANLAGE[[#This Row],[Budget dBIR]]/tab_ANLAGE[[#This Row],['# SuS]],2),0)</f>
        <v>94.51</v>
      </c>
    </row>
    <row r="541" spans="1:7" x14ac:dyDescent="0.3">
      <c r="A541" t="s">
        <v>21656</v>
      </c>
      <c r="B541" t="s">
        <v>21655</v>
      </c>
      <c r="C541" s="6">
        <v>110445</v>
      </c>
      <c r="D541" s="6">
        <v>60227</v>
      </c>
      <c r="E541">
        <f>SUMIFS(tab_SCHULEN[SuS_21-22],tab_SCHULEN[TKZ],tab_ANLAGE[[#This Row],[TKZ]])</f>
        <v>172</v>
      </c>
      <c r="F541">
        <f>SUMIFS(tab_SCHULEN[Klassen_21-22],tab_SCHULEN[TKZ],tab_ANLAGE[[#This Row],[TKZ]])</f>
        <v>20</v>
      </c>
      <c r="G541" s="431">
        <f>IFERROR(ROUND(0.25*tab_ANLAGE[[#This Row],[Budget dBIR]]/tab_ANLAGE[[#This Row],['# SuS]],2),0)</f>
        <v>160.53</v>
      </c>
    </row>
    <row r="542" spans="1:7" x14ac:dyDescent="0.3">
      <c r="A542" t="s">
        <v>21833</v>
      </c>
      <c r="B542" t="s">
        <v>21832</v>
      </c>
      <c r="C542" s="6">
        <v>120152</v>
      </c>
      <c r="D542" s="6">
        <v>0</v>
      </c>
      <c r="E542">
        <f>SUMIFS(tab_SCHULEN[SuS_21-22],tab_SCHULEN[TKZ],tab_ANLAGE[[#This Row],[TKZ]])</f>
        <v>340</v>
      </c>
      <c r="F542">
        <f>SUMIFS(tab_SCHULEN[Klassen_21-22],tab_SCHULEN[TKZ],tab_ANLAGE[[#This Row],[TKZ]])</f>
        <v>15</v>
      </c>
      <c r="G542" s="431">
        <f>IFERROR(ROUND(0.25*tab_ANLAGE[[#This Row],[Budget dBIR]]/tab_ANLAGE[[#This Row],['# SuS]],2),0)</f>
        <v>88.35</v>
      </c>
    </row>
    <row r="543" spans="1:7" x14ac:dyDescent="0.3">
      <c r="A543" t="s">
        <v>20930</v>
      </c>
      <c r="B543" t="s">
        <v>20929</v>
      </c>
      <c r="C543" s="6">
        <v>196932</v>
      </c>
      <c r="D543" s="6">
        <v>0</v>
      </c>
      <c r="E543">
        <f>SUMIFS(tab_SCHULEN[SuS_21-22],tab_SCHULEN[TKZ],tab_ANLAGE[[#This Row],[TKZ]])</f>
        <v>422</v>
      </c>
      <c r="F543">
        <f>SUMIFS(tab_SCHULEN[Klassen_21-22],tab_SCHULEN[TKZ],tab_ANLAGE[[#This Row],[TKZ]])</f>
        <v>32</v>
      </c>
      <c r="G543" s="431">
        <f>IFERROR(ROUND(0.25*tab_ANLAGE[[#This Row],[Budget dBIR]]/tab_ANLAGE[[#This Row],['# SuS]],2),0)</f>
        <v>116.67</v>
      </c>
    </row>
    <row r="544" spans="1:7" x14ac:dyDescent="0.3">
      <c r="A544" t="s">
        <v>20354</v>
      </c>
      <c r="B544" t="s">
        <v>20353</v>
      </c>
      <c r="C544" s="6">
        <v>56110</v>
      </c>
      <c r="D544" s="6">
        <v>0</v>
      </c>
      <c r="E544">
        <f>SUMIFS(tab_SCHULEN[SuS_21-22],tab_SCHULEN[TKZ],tab_ANLAGE[[#This Row],[TKZ]])</f>
        <v>167</v>
      </c>
      <c r="F544">
        <f>SUMIFS(tab_SCHULEN[Klassen_21-22],tab_SCHULEN[TKZ],tab_ANLAGE[[#This Row],[TKZ]])</f>
        <v>7</v>
      </c>
      <c r="G544" s="431">
        <f>IFERROR(ROUND(0.25*tab_ANLAGE[[#This Row],[Budget dBIR]]/tab_ANLAGE[[#This Row],['# SuS]],2),0)</f>
        <v>84</v>
      </c>
    </row>
    <row r="545" spans="1:7" x14ac:dyDescent="0.3">
      <c r="A545" t="s">
        <v>20134</v>
      </c>
      <c r="B545" t="s">
        <v>20133</v>
      </c>
      <c r="C545" s="6">
        <v>3514859</v>
      </c>
      <c r="D545" s="6">
        <v>0</v>
      </c>
      <c r="E545">
        <f>SUMIFS(tab_SCHULEN[SuS_21-22],tab_SCHULEN[TKZ],tab_ANLAGE[[#This Row],[TKZ]])</f>
        <v>10643</v>
      </c>
      <c r="F545">
        <f>SUMIFS(tab_SCHULEN[Klassen_21-22],tab_SCHULEN[TKZ],tab_ANLAGE[[#This Row],[TKZ]])</f>
        <v>411</v>
      </c>
      <c r="G545" s="431">
        <f>IFERROR(ROUND(0.25*tab_ANLAGE[[#This Row],[Budget dBIR]]/tab_ANLAGE[[#This Row],['# SuS]],2),0)</f>
        <v>82.56</v>
      </c>
    </row>
    <row r="546" spans="1:7" x14ac:dyDescent="0.3">
      <c r="A546" t="s">
        <v>21843</v>
      </c>
      <c r="B546" t="s">
        <v>21842</v>
      </c>
      <c r="C546" s="6">
        <v>322796</v>
      </c>
      <c r="D546" s="6">
        <v>0</v>
      </c>
      <c r="E546">
        <f>SUMIFS(tab_SCHULEN[SuS_21-22],tab_SCHULEN[TKZ],tab_ANLAGE[[#This Row],[TKZ]])</f>
        <v>818</v>
      </c>
      <c r="F546">
        <f>SUMIFS(tab_SCHULEN[Klassen_21-22],tab_SCHULEN[TKZ],tab_ANLAGE[[#This Row],[TKZ]])</f>
        <v>43</v>
      </c>
      <c r="G546" s="431">
        <f>IFERROR(ROUND(0.25*tab_ANLAGE[[#This Row],[Budget dBIR]]/tab_ANLAGE[[#This Row],['# SuS]],2),0)</f>
        <v>98.65</v>
      </c>
    </row>
    <row r="547" spans="1:7" x14ac:dyDescent="0.3">
      <c r="A547" t="s">
        <v>21485</v>
      </c>
      <c r="B547" t="s">
        <v>21484</v>
      </c>
      <c r="C547" s="6">
        <v>69239</v>
      </c>
      <c r="D547" s="6">
        <v>21079</v>
      </c>
      <c r="E547">
        <f>SUMIFS(tab_SCHULEN[SuS_21-22],tab_SCHULEN[TKZ],tab_ANLAGE[[#This Row],[TKZ]])</f>
        <v>162</v>
      </c>
      <c r="F547">
        <f>SUMIFS(tab_SCHULEN[Klassen_21-22],tab_SCHULEN[TKZ],tab_ANLAGE[[#This Row],[TKZ]])</f>
        <v>7</v>
      </c>
      <c r="G547" s="431">
        <f>IFERROR(ROUND(0.25*tab_ANLAGE[[#This Row],[Budget dBIR]]/tab_ANLAGE[[#This Row],['# SuS]],2),0)</f>
        <v>106.85</v>
      </c>
    </row>
    <row r="548" spans="1:7" x14ac:dyDescent="0.3">
      <c r="A548" t="s">
        <v>21252</v>
      </c>
      <c r="B548" t="s">
        <v>21251</v>
      </c>
      <c r="C548" s="6">
        <v>33153</v>
      </c>
      <c r="D548" s="6">
        <v>0</v>
      </c>
      <c r="E548">
        <f>SUMIFS(tab_SCHULEN[SuS_21-22],tab_SCHULEN[TKZ],tab_ANLAGE[[#This Row],[TKZ]])</f>
        <v>84</v>
      </c>
      <c r="F548">
        <f>SUMIFS(tab_SCHULEN[Klassen_21-22],tab_SCHULEN[TKZ],tab_ANLAGE[[#This Row],[TKZ]])</f>
        <v>4</v>
      </c>
      <c r="G548" s="431">
        <f>IFERROR(ROUND(0.25*tab_ANLAGE[[#This Row],[Budget dBIR]]/tab_ANLAGE[[#This Row],['# SuS]],2),0)</f>
        <v>98.67</v>
      </c>
    </row>
    <row r="549" spans="1:7" x14ac:dyDescent="0.3">
      <c r="A549" t="s">
        <v>22854</v>
      </c>
      <c r="B549" t="s">
        <v>22853</v>
      </c>
      <c r="C549" s="6">
        <v>13987</v>
      </c>
      <c r="D549" s="6">
        <v>0</v>
      </c>
      <c r="E549">
        <f>SUMIFS(tab_SCHULEN[SuS_21-22],tab_SCHULEN[TKZ],tab_ANLAGE[[#This Row],[TKZ]])</f>
        <v>78</v>
      </c>
      <c r="F549">
        <f>SUMIFS(tab_SCHULEN[Klassen_21-22],tab_SCHULEN[TKZ],tab_ANLAGE[[#This Row],[TKZ]])</f>
        <v>4</v>
      </c>
      <c r="G549" s="431">
        <f>IFERROR(ROUND(0.25*tab_ANLAGE[[#This Row],[Budget dBIR]]/tab_ANLAGE[[#This Row],['# SuS]],2),0)</f>
        <v>44.83</v>
      </c>
    </row>
    <row r="550" spans="1:7" x14ac:dyDescent="0.3">
      <c r="A550" t="s">
        <v>21487</v>
      </c>
      <c r="B550" t="s">
        <v>21486</v>
      </c>
      <c r="C550" s="6">
        <v>38916</v>
      </c>
      <c r="D550" s="6">
        <v>12045</v>
      </c>
      <c r="E550">
        <f>SUMIFS(tab_SCHULEN[SuS_21-22],tab_SCHULEN[TKZ],tab_ANLAGE[[#This Row],[TKZ]])</f>
        <v>108</v>
      </c>
      <c r="F550">
        <f>SUMIFS(tab_SCHULEN[Klassen_21-22],tab_SCHULEN[TKZ],tab_ANLAGE[[#This Row],[TKZ]])</f>
        <v>5</v>
      </c>
      <c r="G550" s="431">
        <f>IFERROR(ROUND(0.25*tab_ANLAGE[[#This Row],[Budget dBIR]]/tab_ANLAGE[[#This Row],['# SuS]],2),0)</f>
        <v>90.08</v>
      </c>
    </row>
    <row r="551" spans="1:7" x14ac:dyDescent="0.3">
      <c r="A551" t="s">
        <v>21510</v>
      </c>
      <c r="B551" t="s">
        <v>21509</v>
      </c>
      <c r="C551" s="6">
        <v>77265</v>
      </c>
      <c r="D551" s="6">
        <v>21079</v>
      </c>
      <c r="E551">
        <f>SUMIFS(tab_SCHULEN[SuS_21-22],tab_SCHULEN[TKZ],tab_ANLAGE[[#This Row],[TKZ]])</f>
        <v>194</v>
      </c>
      <c r="F551">
        <f>SUMIFS(tab_SCHULEN[Klassen_21-22],tab_SCHULEN[TKZ],tab_ANLAGE[[#This Row],[TKZ]])</f>
        <v>11</v>
      </c>
      <c r="G551" s="431">
        <f>IFERROR(ROUND(0.25*tab_ANLAGE[[#This Row],[Budget dBIR]]/tab_ANLAGE[[#This Row],['# SuS]],2),0)</f>
        <v>99.57</v>
      </c>
    </row>
    <row r="552" spans="1:7" x14ac:dyDescent="0.3">
      <c r="A552" t="s">
        <v>21847</v>
      </c>
      <c r="B552" t="s">
        <v>21846</v>
      </c>
      <c r="C552" s="6">
        <v>89665</v>
      </c>
      <c r="D552" s="6">
        <v>0</v>
      </c>
      <c r="E552">
        <f>SUMIFS(tab_SCHULEN[SuS_21-22],tab_SCHULEN[TKZ],tab_ANLAGE[[#This Row],[TKZ]])</f>
        <v>257</v>
      </c>
      <c r="F552">
        <f>SUMIFS(tab_SCHULEN[Klassen_21-22],tab_SCHULEN[TKZ],tab_ANLAGE[[#This Row],[TKZ]])</f>
        <v>10</v>
      </c>
      <c r="G552" s="431">
        <f>IFERROR(ROUND(0.25*tab_ANLAGE[[#This Row],[Budget dBIR]]/tab_ANLAGE[[#This Row],['# SuS]],2),0)</f>
        <v>87.22</v>
      </c>
    </row>
    <row r="553" spans="1:7" x14ac:dyDescent="0.3">
      <c r="A553" t="s">
        <v>22158</v>
      </c>
      <c r="B553" t="s">
        <v>22157</v>
      </c>
      <c r="C553" s="6">
        <v>149562</v>
      </c>
      <c r="D553" s="6">
        <v>0</v>
      </c>
      <c r="E553">
        <f>SUMIFS(tab_SCHULEN[SuS_21-22],tab_SCHULEN[TKZ],tab_ANLAGE[[#This Row],[TKZ]])</f>
        <v>411</v>
      </c>
      <c r="F553">
        <f>SUMIFS(tab_SCHULEN[Klassen_21-22],tab_SCHULEN[TKZ],tab_ANLAGE[[#This Row],[TKZ]])</f>
        <v>20</v>
      </c>
      <c r="G553" s="431">
        <f>IFERROR(ROUND(0.25*tab_ANLAGE[[#This Row],[Budget dBIR]]/tab_ANLAGE[[#This Row],['# SuS]],2),0)</f>
        <v>90.97</v>
      </c>
    </row>
    <row r="554" spans="1:7" x14ac:dyDescent="0.3">
      <c r="A554" t="s">
        <v>22676</v>
      </c>
      <c r="B554" t="s">
        <v>22675</v>
      </c>
      <c r="C554" s="6">
        <v>35866</v>
      </c>
      <c r="D554" s="6">
        <v>0</v>
      </c>
      <c r="E554">
        <f>SUMIFS(tab_SCHULEN[SuS_21-22],tab_SCHULEN[TKZ],tab_ANLAGE[[#This Row],[TKZ]])</f>
        <v>105</v>
      </c>
      <c r="F554">
        <f>SUMIFS(tab_SCHULEN[Klassen_21-22],tab_SCHULEN[TKZ],tab_ANLAGE[[#This Row],[TKZ]])</f>
        <v>4</v>
      </c>
      <c r="G554" s="431">
        <f>IFERROR(ROUND(0.25*tab_ANLAGE[[#This Row],[Budget dBIR]]/tab_ANLAGE[[#This Row],['# SuS]],2),0)</f>
        <v>85.4</v>
      </c>
    </row>
    <row r="555" spans="1:7" x14ac:dyDescent="0.3">
      <c r="A555" t="s">
        <v>21831</v>
      </c>
      <c r="B555" t="s">
        <v>21830</v>
      </c>
      <c r="C555" s="6">
        <v>15422</v>
      </c>
      <c r="D555" s="6">
        <v>0</v>
      </c>
      <c r="E555">
        <f>SUMIFS(tab_SCHULEN[SuS_21-22],tab_SCHULEN[TKZ],tab_ANLAGE[[#This Row],[TKZ]])</f>
        <v>34</v>
      </c>
      <c r="F555">
        <f>SUMIFS(tab_SCHULEN[Klassen_21-22],tab_SCHULEN[TKZ],tab_ANLAGE[[#This Row],[TKZ]])</f>
        <v>3</v>
      </c>
      <c r="G555" s="431">
        <f>IFERROR(ROUND(0.25*tab_ANLAGE[[#This Row],[Budget dBIR]]/tab_ANLAGE[[#This Row],['# SuS]],2),0)</f>
        <v>113.4</v>
      </c>
    </row>
    <row r="556" spans="1:7" x14ac:dyDescent="0.3">
      <c r="A556" t="s">
        <v>21892</v>
      </c>
      <c r="B556" t="s">
        <v>21891</v>
      </c>
      <c r="C556" s="6">
        <v>18291</v>
      </c>
      <c r="D556" s="6">
        <v>0</v>
      </c>
      <c r="E556">
        <f>SUMIFS(tab_SCHULEN[SuS_21-22],tab_SCHULEN[TKZ],tab_ANLAGE[[#This Row],[TKZ]])</f>
        <v>58</v>
      </c>
      <c r="F556">
        <f>SUMIFS(tab_SCHULEN[Klassen_21-22],tab_SCHULEN[TKZ],tab_ANLAGE[[#This Row],[TKZ]])</f>
        <v>3</v>
      </c>
      <c r="G556" s="431">
        <f>IFERROR(ROUND(0.25*tab_ANLAGE[[#This Row],[Budget dBIR]]/tab_ANLAGE[[#This Row],['# SuS]],2),0)</f>
        <v>78.84</v>
      </c>
    </row>
    <row r="557" spans="1:7" x14ac:dyDescent="0.3">
      <c r="A557" t="s">
        <v>21540</v>
      </c>
      <c r="B557" t="s">
        <v>21539</v>
      </c>
      <c r="C557" s="6">
        <v>21812</v>
      </c>
      <c r="D557" s="6">
        <v>0</v>
      </c>
      <c r="E557">
        <f>SUMIFS(tab_SCHULEN[SuS_21-22],tab_SCHULEN[TKZ],tab_ANLAGE[[#This Row],[TKZ]])</f>
        <v>50</v>
      </c>
      <c r="F557">
        <f>SUMIFS(tab_SCHULEN[Klassen_21-22],tab_SCHULEN[TKZ],tab_ANLAGE[[#This Row],[TKZ]])</f>
        <v>5</v>
      </c>
      <c r="G557" s="431">
        <f>IFERROR(ROUND(0.25*tab_ANLAGE[[#This Row],[Budget dBIR]]/tab_ANLAGE[[#This Row],['# SuS]],2),0)</f>
        <v>109.06</v>
      </c>
    </row>
    <row r="558" spans="1:7" x14ac:dyDescent="0.3">
      <c r="A558" t="s">
        <v>21209</v>
      </c>
      <c r="B558" t="s">
        <v>21208</v>
      </c>
      <c r="C558" s="6">
        <v>108771</v>
      </c>
      <c r="D558" s="6">
        <v>0</v>
      </c>
      <c r="E558">
        <f>SUMIFS(tab_SCHULEN[SuS_21-22],tab_SCHULEN[TKZ],tab_ANLAGE[[#This Row],[TKZ]])</f>
        <v>324</v>
      </c>
      <c r="F558">
        <f>SUMIFS(tab_SCHULEN[Klassen_21-22],tab_SCHULEN[TKZ],tab_ANLAGE[[#This Row],[TKZ]])</f>
        <v>14</v>
      </c>
      <c r="G558" s="431">
        <f>IFERROR(ROUND(0.25*tab_ANLAGE[[#This Row],[Budget dBIR]]/tab_ANLAGE[[#This Row],['# SuS]],2),0)</f>
        <v>83.93</v>
      </c>
    </row>
    <row r="559" spans="1:7" x14ac:dyDescent="0.3">
      <c r="A559" t="s">
        <v>21500</v>
      </c>
      <c r="B559" t="s">
        <v>21499</v>
      </c>
      <c r="C559" s="6">
        <v>72030</v>
      </c>
      <c r="D559" s="6">
        <v>0</v>
      </c>
      <c r="E559">
        <f>SUMIFS(tab_SCHULEN[SuS_21-22],tab_SCHULEN[TKZ],tab_ANLAGE[[#This Row],[TKZ]])</f>
        <v>126</v>
      </c>
      <c r="F559">
        <f>SUMIFS(tab_SCHULEN[Klassen_21-22],tab_SCHULEN[TKZ],tab_ANLAGE[[#This Row],[TKZ]])</f>
        <v>11</v>
      </c>
      <c r="G559" s="431">
        <f>IFERROR(ROUND(0.25*tab_ANLAGE[[#This Row],[Budget dBIR]]/tab_ANLAGE[[#This Row],['# SuS]],2),0)</f>
        <v>142.91999999999999</v>
      </c>
    </row>
    <row r="560" spans="1:7" x14ac:dyDescent="0.3">
      <c r="A560" t="s">
        <v>21808</v>
      </c>
      <c r="B560" t="s">
        <v>21807</v>
      </c>
      <c r="C560" s="6">
        <v>69580</v>
      </c>
      <c r="D560" s="6">
        <v>0</v>
      </c>
      <c r="E560">
        <f>SUMIFS(tab_SCHULEN[SuS_21-22],tab_SCHULEN[TKZ],tab_ANLAGE[[#This Row],[TKZ]])</f>
        <v>220</v>
      </c>
      <c r="F560">
        <f>SUMIFS(tab_SCHULEN[Klassen_21-22],tab_SCHULEN[TKZ],tab_ANLAGE[[#This Row],[TKZ]])</f>
        <v>10</v>
      </c>
      <c r="G560" s="431">
        <f>IFERROR(ROUND(0.25*tab_ANLAGE[[#This Row],[Budget dBIR]]/tab_ANLAGE[[#This Row],['# SuS]],2),0)</f>
        <v>79.069999999999993</v>
      </c>
    </row>
    <row r="561" spans="1:7" x14ac:dyDescent="0.3">
      <c r="A561" t="s">
        <v>21790</v>
      </c>
      <c r="B561" t="s">
        <v>21789</v>
      </c>
      <c r="C561" s="6">
        <v>83209</v>
      </c>
      <c r="D561" s="6">
        <v>0</v>
      </c>
      <c r="E561">
        <f>SUMIFS(tab_SCHULEN[SuS_21-22],tab_SCHULEN[TKZ],tab_ANLAGE[[#This Row],[TKZ]])</f>
        <v>245</v>
      </c>
      <c r="F561">
        <f>SUMIFS(tab_SCHULEN[Klassen_21-22],tab_SCHULEN[TKZ],tab_ANLAGE[[#This Row],[TKZ]])</f>
        <v>12</v>
      </c>
      <c r="G561" s="431">
        <f>IFERROR(ROUND(0.25*tab_ANLAGE[[#This Row],[Budget dBIR]]/tab_ANLAGE[[#This Row],['# SuS]],2),0)</f>
        <v>84.91</v>
      </c>
    </row>
    <row r="562" spans="1:7" x14ac:dyDescent="0.3">
      <c r="A562" t="s">
        <v>21868</v>
      </c>
      <c r="B562" t="s">
        <v>21867</v>
      </c>
      <c r="C562" s="6">
        <v>75677</v>
      </c>
      <c r="D562" s="6">
        <v>0</v>
      </c>
      <c r="E562">
        <f>SUMIFS(tab_SCHULEN[SuS_21-22],tab_SCHULEN[TKZ],tab_ANLAGE[[#This Row],[TKZ]])</f>
        <v>214</v>
      </c>
      <c r="F562">
        <f>SUMIFS(tab_SCHULEN[Klassen_21-22],tab_SCHULEN[TKZ],tab_ANLAGE[[#This Row],[TKZ]])</f>
        <v>10</v>
      </c>
      <c r="G562" s="431">
        <f>IFERROR(ROUND(0.25*tab_ANLAGE[[#This Row],[Budget dBIR]]/tab_ANLAGE[[#This Row],['# SuS]],2),0)</f>
        <v>88.41</v>
      </c>
    </row>
    <row r="563" spans="1:7" x14ac:dyDescent="0.3">
      <c r="A563" t="s">
        <v>21504</v>
      </c>
      <c r="B563" t="s">
        <v>21503</v>
      </c>
      <c r="C563" s="6">
        <v>348022</v>
      </c>
      <c r="D563" s="6">
        <v>72273</v>
      </c>
      <c r="E563">
        <f>SUMIFS(tab_SCHULEN[SuS_21-22],tab_SCHULEN[TKZ],tab_ANLAGE[[#This Row],[TKZ]])</f>
        <v>699</v>
      </c>
      <c r="F563">
        <f>SUMIFS(tab_SCHULEN[Klassen_21-22],tab_SCHULEN[TKZ],tab_ANLAGE[[#This Row],[TKZ]])</f>
        <v>48</v>
      </c>
      <c r="G563" s="431">
        <f>IFERROR(ROUND(0.25*tab_ANLAGE[[#This Row],[Budget dBIR]]/tab_ANLAGE[[#This Row],['# SuS]],2),0)</f>
        <v>124.47</v>
      </c>
    </row>
    <row r="564" spans="1:7" x14ac:dyDescent="0.3">
      <c r="A564" t="s">
        <v>21721</v>
      </c>
      <c r="B564" t="s">
        <v>21720</v>
      </c>
      <c r="C564" s="6">
        <v>52746</v>
      </c>
      <c r="D564" s="6">
        <v>15056</v>
      </c>
      <c r="E564">
        <f>SUMIFS(tab_SCHULEN[SuS_21-22],tab_SCHULEN[TKZ],tab_ANLAGE[[#This Row],[TKZ]])</f>
        <v>89</v>
      </c>
      <c r="F564">
        <f>SUMIFS(tab_SCHULEN[Klassen_21-22],tab_SCHULEN[TKZ],tab_ANLAGE[[#This Row],[TKZ]])</f>
        <v>5</v>
      </c>
      <c r="G564" s="431">
        <f>IFERROR(ROUND(0.25*tab_ANLAGE[[#This Row],[Budget dBIR]]/tab_ANLAGE[[#This Row],['# SuS]],2),0)</f>
        <v>148.16</v>
      </c>
    </row>
    <row r="565" spans="1:7" x14ac:dyDescent="0.3">
      <c r="A565" t="s">
        <v>21101</v>
      </c>
      <c r="B565" t="s">
        <v>21100</v>
      </c>
      <c r="C565" s="6">
        <v>36992</v>
      </c>
      <c r="D565" s="6">
        <v>0</v>
      </c>
      <c r="E565">
        <f>SUMIFS(tab_SCHULEN[SuS_21-22],tab_SCHULEN[TKZ],tab_ANLAGE[[#This Row],[TKZ]])</f>
        <v>128</v>
      </c>
      <c r="F565">
        <f>SUMIFS(tab_SCHULEN[Klassen_21-22],tab_SCHULEN[TKZ],tab_ANLAGE[[#This Row],[TKZ]])</f>
        <v>6</v>
      </c>
      <c r="G565" s="431">
        <f>IFERROR(ROUND(0.25*tab_ANLAGE[[#This Row],[Budget dBIR]]/tab_ANLAGE[[#This Row],['# SuS]],2),0)</f>
        <v>72.25</v>
      </c>
    </row>
    <row r="566" spans="1:7" x14ac:dyDescent="0.3">
      <c r="A566" t="s">
        <v>21900</v>
      </c>
      <c r="B566" t="s">
        <v>21899</v>
      </c>
      <c r="C566" s="6">
        <v>25465</v>
      </c>
      <c r="D566" s="6">
        <v>0</v>
      </c>
      <c r="E566">
        <f>SUMIFS(tab_SCHULEN[SuS_21-22],tab_SCHULEN[TKZ],tab_ANLAGE[[#This Row],[TKZ]])</f>
        <v>81</v>
      </c>
      <c r="F566">
        <f>SUMIFS(tab_SCHULEN[Klassen_21-22],tab_SCHULEN[TKZ],tab_ANLAGE[[#This Row],[TKZ]])</f>
        <v>4</v>
      </c>
      <c r="G566" s="431">
        <f>IFERROR(ROUND(0.25*tab_ANLAGE[[#This Row],[Budget dBIR]]/tab_ANLAGE[[#This Row],['# SuS]],2),0)</f>
        <v>78.599999999999994</v>
      </c>
    </row>
    <row r="567" spans="1:7" x14ac:dyDescent="0.3">
      <c r="A567" t="s">
        <v>21216</v>
      </c>
      <c r="B567" t="s">
        <v>21215</v>
      </c>
      <c r="C567" s="6">
        <v>83497</v>
      </c>
      <c r="D567" s="6">
        <v>0</v>
      </c>
      <c r="E567">
        <f>SUMIFS(tab_SCHULEN[SuS_21-22],tab_SCHULEN[TKZ],tab_ANLAGE[[#This Row],[TKZ]])</f>
        <v>276</v>
      </c>
      <c r="F567">
        <f>SUMIFS(tab_SCHULEN[Klassen_21-22],tab_SCHULEN[TKZ],tab_ANLAGE[[#This Row],[TKZ]])</f>
        <v>14</v>
      </c>
      <c r="G567" s="431">
        <f>IFERROR(ROUND(0.25*tab_ANLAGE[[#This Row],[Budget dBIR]]/tab_ANLAGE[[#This Row],['# SuS]],2),0)</f>
        <v>75.63</v>
      </c>
    </row>
    <row r="568" spans="1:7" x14ac:dyDescent="0.3">
      <c r="A568" t="s">
        <v>21203</v>
      </c>
      <c r="B568" t="s">
        <v>21202</v>
      </c>
      <c r="C568" s="6">
        <v>108131</v>
      </c>
      <c r="D568" s="6">
        <v>0</v>
      </c>
      <c r="E568">
        <f>SUMIFS(tab_SCHULEN[SuS_21-22],tab_SCHULEN[TKZ],tab_ANLAGE[[#This Row],[TKZ]])</f>
        <v>407</v>
      </c>
      <c r="F568">
        <f>SUMIFS(tab_SCHULEN[Klassen_21-22],tab_SCHULEN[TKZ],tab_ANLAGE[[#This Row],[TKZ]])</f>
        <v>14</v>
      </c>
      <c r="G568" s="431">
        <f>IFERROR(ROUND(0.25*tab_ANLAGE[[#This Row],[Budget dBIR]]/tab_ANLAGE[[#This Row],['# SuS]],2),0)</f>
        <v>66.42</v>
      </c>
    </row>
    <row r="569" spans="1:7" x14ac:dyDescent="0.3">
      <c r="A569" t="s">
        <v>21165</v>
      </c>
      <c r="B569" t="s">
        <v>21164</v>
      </c>
      <c r="C569" s="6">
        <v>41269</v>
      </c>
      <c r="D569" s="6">
        <v>0</v>
      </c>
      <c r="E569">
        <f>SUMIFS(tab_SCHULEN[SuS_21-22],tab_SCHULEN[TKZ],tab_ANLAGE[[#This Row],[TKZ]])</f>
        <v>219</v>
      </c>
      <c r="F569">
        <f>SUMIFS(tab_SCHULEN[Klassen_21-22],tab_SCHULEN[TKZ],tab_ANLAGE[[#This Row],[TKZ]])</f>
        <v>9</v>
      </c>
      <c r="G569" s="431">
        <f>IFERROR(ROUND(0.25*tab_ANLAGE[[#This Row],[Budget dBIR]]/tab_ANLAGE[[#This Row],['# SuS]],2),0)</f>
        <v>47.11</v>
      </c>
    </row>
    <row r="570" spans="1:7" x14ac:dyDescent="0.3">
      <c r="A570" t="s">
        <v>21758</v>
      </c>
      <c r="B570" t="s">
        <v>21757</v>
      </c>
      <c r="C570" s="6">
        <v>60363</v>
      </c>
      <c r="D570" s="6">
        <v>0</v>
      </c>
      <c r="E570">
        <f>SUMIFS(tab_SCHULEN[SuS_21-22],tab_SCHULEN[TKZ],tab_ANLAGE[[#This Row],[TKZ]])</f>
        <v>121</v>
      </c>
      <c r="F570">
        <f>SUMIFS(tab_SCHULEN[Klassen_21-22],tab_SCHULEN[TKZ],tab_ANLAGE[[#This Row],[TKZ]])</f>
        <v>13</v>
      </c>
      <c r="G570" s="431">
        <f>IFERROR(ROUND(0.25*tab_ANLAGE[[#This Row],[Budget dBIR]]/tab_ANLAGE[[#This Row],['# SuS]],2),0)</f>
        <v>124.72</v>
      </c>
    </row>
    <row r="571" spans="1:7" x14ac:dyDescent="0.3">
      <c r="A571" t="s">
        <v>21087</v>
      </c>
      <c r="B571" t="s">
        <v>21086</v>
      </c>
      <c r="C571" s="6">
        <v>130869</v>
      </c>
      <c r="D571" s="6">
        <v>0</v>
      </c>
      <c r="E571">
        <f>SUMIFS(tab_SCHULEN[SuS_21-22],tab_SCHULEN[TKZ],tab_ANLAGE[[#This Row],[TKZ]])</f>
        <v>357</v>
      </c>
      <c r="F571">
        <f>SUMIFS(tab_SCHULEN[Klassen_21-22],tab_SCHULEN[TKZ],tab_ANLAGE[[#This Row],[TKZ]])</f>
        <v>14</v>
      </c>
      <c r="G571" s="431">
        <f>IFERROR(ROUND(0.25*tab_ANLAGE[[#This Row],[Budget dBIR]]/tab_ANLAGE[[#This Row],['# SuS]],2),0)</f>
        <v>91.64</v>
      </c>
    </row>
    <row r="572" spans="1:7" x14ac:dyDescent="0.3">
      <c r="A572" t="s">
        <v>21564</v>
      </c>
      <c r="B572" t="s">
        <v>21563</v>
      </c>
      <c r="C572" s="6">
        <v>179101</v>
      </c>
      <c r="D572" s="6">
        <v>63238</v>
      </c>
      <c r="E572">
        <f>SUMIFS(tab_SCHULEN[SuS_21-22],tab_SCHULEN[TKZ],tab_ANLAGE[[#This Row],[TKZ]])</f>
        <v>216</v>
      </c>
      <c r="F572">
        <f>SUMIFS(tab_SCHULEN[Klassen_21-22],tab_SCHULEN[TKZ],tab_ANLAGE[[#This Row],[TKZ]])</f>
        <v>11</v>
      </c>
      <c r="G572" s="431">
        <f>IFERROR(ROUND(0.25*tab_ANLAGE[[#This Row],[Budget dBIR]]/tab_ANLAGE[[#This Row],['# SuS]],2),0)</f>
        <v>207.29</v>
      </c>
    </row>
    <row r="573" spans="1:7" x14ac:dyDescent="0.3">
      <c r="A573" t="s">
        <v>21467</v>
      </c>
      <c r="B573" t="s">
        <v>21466</v>
      </c>
      <c r="C573" s="6">
        <v>499025</v>
      </c>
      <c r="D573" s="6">
        <v>138523</v>
      </c>
      <c r="E573">
        <f>SUMIFS(tab_SCHULEN[SuS_21-22],tab_SCHULEN[TKZ],tab_ANLAGE[[#This Row],[TKZ]])</f>
        <v>1228</v>
      </c>
      <c r="F573">
        <f>SUMIFS(tab_SCHULEN[Klassen_21-22],tab_SCHULEN[TKZ],tab_ANLAGE[[#This Row],[TKZ]])</f>
        <v>54</v>
      </c>
      <c r="G573" s="431">
        <f>IFERROR(ROUND(0.25*tab_ANLAGE[[#This Row],[Budget dBIR]]/tab_ANLAGE[[#This Row],['# SuS]],2),0)</f>
        <v>101.59</v>
      </c>
    </row>
    <row r="574" spans="1:7" x14ac:dyDescent="0.3">
      <c r="A574" t="s">
        <v>21735</v>
      </c>
      <c r="B574" t="s">
        <v>21734</v>
      </c>
      <c r="C574" s="6">
        <v>32067</v>
      </c>
      <c r="D574" s="6">
        <v>9034</v>
      </c>
      <c r="E574">
        <f>SUMIFS(tab_SCHULEN[SuS_21-22],tab_SCHULEN[TKZ],tab_ANLAGE[[#This Row],[TKZ]])</f>
        <v>42</v>
      </c>
      <c r="F574">
        <f>SUMIFS(tab_SCHULEN[Klassen_21-22],tab_SCHULEN[TKZ],tab_ANLAGE[[#This Row],[TKZ]])</f>
        <v>3</v>
      </c>
      <c r="G574" s="431">
        <f>IFERROR(ROUND(0.25*tab_ANLAGE[[#This Row],[Budget dBIR]]/tab_ANLAGE[[#This Row],['# SuS]],2),0)</f>
        <v>190.88</v>
      </c>
    </row>
    <row r="575" spans="1:7" x14ac:dyDescent="0.3">
      <c r="A575" t="s">
        <v>21688</v>
      </c>
      <c r="B575" t="s">
        <v>21687</v>
      </c>
      <c r="C575" s="6">
        <v>17887</v>
      </c>
      <c r="D575" s="6">
        <v>6022</v>
      </c>
      <c r="E575">
        <f>SUMIFS(tab_SCHULEN[SuS_21-22],tab_SCHULEN[TKZ],tab_ANLAGE[[#This Row],[TKZ]])</f>
        <v>36</v>
      </c>
      <c r="F575">
        <f>SUMIFS(tab_SCHULEN[Klassen_21-22],tab_SCHULEN[TKZ],tab_ANLAGE[[#This Row],[TKZ]])</f>
        <v>2</v>
      </c>
      <c r="G575" s="431">
        <f>IFERROR(ROUND(0.25*tab_ANLAGE[[#This Row],[Budget dBIR]]/tab_ANLAGE[[#This Row],['# SuS]],2),0)</f>
        <v>124.22</v>
      </c>
    </row>
    <row r="576" spans="1:7" x14ac:dyDescent="0.3">
      <c r="A576" t="s">
        <v>21201</v>
      </c>
      <c r="B576" t="s">
        <v>21200</v>
      </c>
      <c r="C576" s="6">
        <v>128925</v>
      </c>
      <c r="D576" s="6">
        <v>0</v>
      </c>
      <c r="E576">
        <f>SUMIFS(tab_SCHULEN[SuS_21-22],tab_SCHULEN[TKZ],tab_ANLAGE[[#This Row],[TKZ]])</f>
        <v>373</v>
      </c>
      <c r="F576">
        <f>SUMIFS(tab_SCHULEN[Klassen_21-22],tab_SCHULEN[TKZ],tab_ANLAGE[[#This Row],[TKZ]])</f>
        <v>14</v>
      </c>
      <c r="G576" s="431">
        <f>IFERROR(ROUND(0.25*tab_ANLAGE[[#This Row],[Budget dBIR]]/tab_ANLAGE[[#This Row],['# SuS]],2),0)</f>
        <v>86.41</v>
      </c>
    </row>
    <row r="577" spans="1:7" x14ac:dyDescent="0.3">
      <c r="A577" t="s">
        <v>21224</v>
      </c>
      <c r="B577" t="s">
        <v>21223</v>
      </c>
      <c r="C577" s="6">
        <v>5118</v>
      </c>
      <c r="D577" s="6">
        <v>0</v>
      </c>
      <c r="E577">
        <f>SUMIFS(tab_SCHULEN[SuS_21-22],tab_SCHULEN[TKZ],tab_ANLAGE[[#This Row],[TKZ]])</f>
        <v>93</v>
      </c>
      <c r="F577">
        <f>SUMIFS(tab_SCHULEN[Klassen_21-22],tab_SCHULEN[TKZ],tab_ANLAGE[[#This Row],[TKZ]])</f>
        <v>4</v>
      </c>
      <c r="G577" s="431">
        <f>IFERROR(ROUND(0.25*tab_ANLAGE[[#This Row],[Budget dBIR]]/tab_ANLAGE[[#This Row],['# SuS]],2),0)</f>
        <v>13.76</v>
      </c>
    </row>
    <row r="578" spans="1:7" x14ac:dyDescent="0.3">
      <c r="A578" t="s">
        <v>21778</v>
      </c>
      <c r="B578" t="s">
        <v>21777</v>
      </c>
      <c r="C578" s="6">
        <v>279498</v>
      </c>
      <c r="D578" s="6">
        <v>0</v>
      </c>
      <c r="E578">
        <f>SUMIFS(tab_SCHULEN[SuS_21-22],tab_SCHULEN[TKZ],tab_ANLAGE[[#This Row],[TKZ]])</f>
        <v>587</v>
      </c>
      <c r="F578">
        <f>SUMIFS(tab_SCHULEN[Klassen_21-22],tab_SCHULEN[TKZ],tab_ANLAGE[[#This Row],[TKZ]])</f>
        <v>41</v>
      </c>
      <c r="G578" s="431">
        <f>IFERROR(ROUND(0.25*tab_ANLAGE[[#This Row],[Budget dBIR]]/tab_ANLAGE[[#This Row],['# SuS]],2),0)</f>
        <v>119.04</v>
      </c>
    </row>
    <row r="579" spans="1:7" x14ac:dyDescent="0.3">
      <c r="A579" t="s">
        <v>21679</v>
      </c>
      <c r="B579" t="s">
        <v>21678</v>
      </c>
      <c r="C579" s="6">
        <v>47462</v>
      </c>
      <c r="D579" s="6">
        <v>0</v>
      </c>
      <c r="E579">
        <f>SUMIFS(tab_SCHULEN[SuS_21-22],tab_SCHULEN[TKZ],tab_ANLAGE[[#This Row],[TKZ]])</f>
        <v>178</v>
      </c>
      <c r="F579">
        <f>SUMIFS(tab_SCHULEN[Klassen_21-22],tab_SCHULEN[TKZ],tab_ANLAGE[[#This Row],[TKZ]])</f>
        <v>8</v>
      </c>
      <c r="G579" s="431">
        <f>IFERROR(ROUND(0.25*tab_ANLAGE[[#This Row],[Budget dBIR]]/tab_ANLAGE[[#This Row],['# SuS]],2),0)</f>
        <v>66.66</v>
      </c>
    </row>
    <row r="580" spans="1:7" x14ac:dyDescent="0.3">
      <c r="A580" t="s">
        <v>21671</v>
      </c>
      <c r="B580" t="s">
        <v>21670</v>
      </c>
      <c r="C580" s="6">
        <v>85850</v>
      </c>
      <c r="D580" s="6">
        <v>0</v>
      </c>
      <c r="E580">
        <f>SUMIFS(tab_SCHULEN[SuS_21-22],tab_SCHULEN[TKZ],tab_ANLAGE[[#This Row],[TKZ]])</f>
        <v>221</v>
      </c>
      <c r="F580">
        <f>SUMIFS(tab_SCHULEN[Klassen_21-22],tab_SCHULEN[TKZ],tab_ANLAGE[[#This Row],[TKZ]])</f>
        <v>12</v>
      </c>
      <c r="G580" s="431">
        <f>IFERROR(ROUND(0.25*tab_ANLAGE[[#This Row],[Budget dBIR]]/tab_ANLAGE[[#This Row],['# SuS]],2),0)</f>
        <v>97.12</v>
      </c>
    </row>
    <row r="581" spans="1:7" x14ac:dyDescent="0.3">
      <c r="A581" t="s">
        <v>21669</v>
      </c>
      <c r="B581" t="s">
        <v>21668</v>
      </c>
      <c r="C581" s="6">
        <v>93528</v>
      </c>
      <c r="D581" s="6">
        <v>0</v>
      </c>
      <c r="E581">
        <f>SUMIFS(tab_SCHULEN[SuS_21-22],tab_SCHULEN[TKZ],tab_ANLAGE[[#This Row],[TKZ]])</f>
        <v>272</v>
      </c>
      <c r="F581">
        <f>SUMIFS(tab_SCHULEN[Klassen_21-22],tab_SCHULEN[TKZ],tab_ANLAGE[[#This Row],[TKZ]])</f>
        <v>11</v>
      </c>
      <c r="G581" s="431">
        <f>IFERROR(ROUND(0.25*tab_ANLAGE[[#This Row],[Budget dBIR]]/tab_ANLAGE[[#This Row],['# SuS]],2),0)</f>
        <v>85.96</v>
      </c>
    </row>
    <row r="582" spans="1:7" x14ac:dyDescent="0.3">
      <c r="A582" t="s">
        <v>21772</v>
      </c>
      <c r="B582" t="s">
        <v>21771</v>
      </c>
      <c r="C582" s="6">
        <v>19852</v>
      </c>
      <c r="D582" s="6">
        <v>9034</v>
      </c>
      <c r="E582">
        <f>SUMIFS(tab_SCHULEN[SuS_21-22],tab_SCHULEN[TKZ],tab_ANLAGE[[#This Row],[TKZ]])</f>
        <v>27</v>
      </c>
      <c r="F582">
        <f>SUMIFS(tab_SCHULEN[Klassen_21-22],tab_SCHULEN[TKZ],tab_ANLAGE[[#This Row],[TKZ]])</f>
        <v>3</v>
      </c>
      <c r="G582" s="431">
        <f>IFERROR(ROUND(0.25*tab_ANLAGE[[#This Row],[Budget dBIR]]/tab_ANLAGE[[#This Row],['# SuS]],2),0)</f>
        <v>183.81</v>
      </c>
    </row>
    <row r="583" spans="1:7" x14ac:dyDescent="0.3">
      <c r="A583" t="s">
        <v>21525</v>
      </c>
      <c r="B583" t="s">
        <v>21524</v>
      </c>
      <c r="C583" s="6">
        <v>167562</v>
      </c>
      <c r="D583" s="6">
        <v>15056</v>
      </c>
      <c r="E583">
        <f>SUMIFS(tab_SCHULEN[SuS_21-22],tab_SCHULEN[TKZ],tab_ANLAGE[[#This Row],[TKZ]])</f>
        <v>368</v>
      </c>
      <c r="F583">
        <f>SUMIFS(tab_SCHULEN[Klassen_21-22],tab_SCHULEN[TKZ],tab_ANLAGE[[#This Row],[TKZ]])</f>
        <v>24</v>
      </c>
      <c r="G583" s="431">
        <f>IFERROR(ROUND(0.25*tab_ANLAGE[[#This Row],[Budget dBIR]]/tab_ANLAGE[[#This Row],['# SuS]],2),0)</f>
        <v>113.83</v>
      </c>
    </row>
    <row r="584" spans="1:7" x14ac:dyDescent="0.3">
      <c r="A584" t="s">
        <v>21441</v>
      </c>
      <c r="B584" t="s">
        <v>21440</v>
      </c>
      <c r="C584" s="6">
        <v>156935</v>
      </c>
      <c r="D584" s="6">
        <v>51193</v>
      </c>
      <c r="E584">
        <f>SUMIFS(tab_SCHULEN[SuS_21-22],tab_SCHULEN[TKZ],tab_ANLAGE[[#This Row],[TKZ]])</f>
        <v>359</v>
      </c>
      <c r="F584">
        <f>SUMIFS(tab_SCHULEN[Klassen_21-22],tab_SCHULEN[TKZ],tab_ANLAGE[[#This Row],[TKZ]])</f>
        <v>17</v>
      </c>
      <c r="G584" s="431">
        <f>IFERROR(ROUND(0.25*tab_ANLAGE[[#This Row],[Budget dBIR]]/tab_ANLAGE[[#This Row],['# SuS]],2),0)</f>
        <v>109.29</v>
      </c>
    </row>
    <row r="585" spans="1:7" x14ac:dyDescent="0.3">
      <c r="A585" t="s">
        <v>21608</v>
      </c>
      <c r="B585" t="s">
        <v>21607</v>
      </c>
      <c r="C585" s="6">
        <v>24855</v>
      </c>
      <c r="D585" s="6">
        <v>0</v>
      </c>
      <c r="E585">
        <f>SUMIFS(tab_SCHULEN[SuS_21-22],tab_SCHULEN[TKZ],tab_ANLAGE[[#This Row],[TKZ]])</f>
        <v>41</v>
      </c>
      <c r="F585">
        <f>SUMIFS(tab_SCHULEN[Klassen_21-22],tab_SCHULEN[TKZ],tab_ANLAGE[[#This Row],[TKZ]])</f>
        <v>5</v>
      </c>
      <c r="G585" s="431">
        <f>IFERROR(ROUND(0.25*tab_ANLAGE[[#This Row],[Budget dBIR]]/tab_ANLAGE[[#This Row],['# SuS]],2),0)</f>
        <v>151.55000000000001</v>
      </c>
    </row>
    <row r="586" spans="1:7" x14ac:dyDescent="0.3">
      <c r="A586" t="s">
        <v>21582</v>
      </c>
      <c r="B586" t="s">
        <v>21581</v>
      </c>
      <c r="C586" s="6">
        <v>222178</v>
      </c>
      <c r="D586" s="6">
        <v>0</v>
      </c>
      <c r="E586">
        <f>SUMIFS(tab_SCHULEN[SuS_21-22],tab_SCHULEN[TKZ],tab_ANLAGE[[#This Row],[TKZ]])</f>
        <v>444</v>
      </c>
      <c r="F586">
        <f>SUMIFS(tab_SCHULEN[Klassen_21-22],tab_SCHULEN[TKZ],tab_ANLAGE[[#This Row],[TKZ]])</f>
        <v>40</v>
      </c>
      <c r="G586" s="431">
        <f>IFERROR(ROUND(0.25*tab_ANLAGE[[#This Row],[Budget dBIR]]/tab_ANLAGE[[#This Row],['# SuS]],2),0)</f>
        <v>125.1</v>
      </c>
    </row>
    <row r="587" spans="1:7" x14ac:dyDescent="0.3">
      <c r="A587" t="s">
        <v>21756</v>
      </c>
      <c r="B587" t="s">
        <v>21755</v>
      </c>
      <c r="C587" s="6">
        <v>157757</v>
      </c>
      <c r="D587" s="6">
        <v>0</v>
      </c>
      <c r="E587">
        <f>SUMIFS(tab_SCHULEN[SuS_21-22],tab_SCHULEN[TKZ],tab_ANLAGE[[#This Row],[TKZ]])</f>
        <v>336</v>
      </c>
      <c r="F587">
        <f>SUMIFS(tab_SCHULEN[Klassen_21-22],tab_SCHULEN[TKZ],tab_ANLAGE[[#This Row],[TKZ]])</f>
        <v>37</v>
      </c>
      <c r="G587" s="431">
        <f>IFERROR(ROUND(0.25*tab_ANLAGE[[#This Row],[Budget dBIR]]/tab_ANLAGE[[#This Row],['# SuS]],2),0)</f>
        <v>117.38</v>
      </c>
    </row>
    <row r="588" spans="1:7" x14ac:dyDescent="0.3">
      <c r="A588" t="s">
        <v>21512</v>
      </c>
      <c r="B588" t="s">
        <v>21511</v>
      </c>
      <c r="C588" s="6">
        <v>93499</v>
      </c>
      <c r="D588" s="6">
        <v>33125</v>
      </c>
      <c r="E588">
        <f>SUMIFS(tab_SCHULEN[SuS_21-22],tab_SCHULEN[TKZ],tab_ANLAGE[[#This Row],[TKZ]])</f>
        <v>248</v>
      </c>
      <c r="F588">
        <f>SUMIFS(tab_SCHULEN[Klassen_21-22],tab_SCHULEN[TKZ],tab_ANLAGE[[#This Row],[TKZ]])</f>
        <v>11</v>
      </c>
      <c r="G588" s="431">
        <f>IFERROR(ROUND(0.25*tab_ANLAGE[[#This Row],[Budget dBIR]]/tab_ANLAGE[[#This Row],['# SuS]],2),0)</f>
        <v>94.25</v>
      </c>
    </row>
    <row r="589" spans="1:7" x14ac:dyDescent="0.3">
      <c r="A589" t="s">
        <v>21781</v>
      </c>
      <c r="B589" t="s">
        <v>21780</v>
      </c>
      <c r="C589" s="6">
        <v>30942</v>
      </c>
      <c r="D589" s="6">
        <v>0</v>
      </c>
      <c r="E589">
        <f>SUMIFS(tab_SCHULEN[SuS_21-22],tab_SCHULEN[TKZ],tab_ANLAGE[[#This Row],[TKZ]])</f>
        <v>63</v>
      </c>
      <c r="F589">
        <f>SUMIFS(tab_SCHULEN[Klassen_21-22],tab_SCHULEN[TKZ],tab_ANLAGE[[#This Row],[TKZ]])</f>
        <v>9</v>
      </c>
      <c r="G589" s="431">
        <f>IFERROR(ROUND(0.25*tab_ANLAGE[[#This Row],[Budget dBIR]]/tab_ANLAGE[[#This Row],['# SuS]],2),0)</f>
        <v>122.79</v>
      </c>
    </row>
    <row r="590" spans="1:7" x14ac:dyDescent="0.3">
      <c r="A590" t="s">
        <v>21521</v>
      </c>
      <c r="B590" t="s">
        <v>21520</v>
      </c>
      <c r="C590" s="6">
        <v>42755</v>
      </c>
      <c r="D590" s="6">
        <v>12045</v>
      </c>
      <c r="E590">
        <f>SUMIFS(tab_SCHULEN[SuS_21-22],tab_SCHULEN[TKZ],tab_ANLAGE[[#This Row],[TKZ]])</f>
        <v>96</v>
      </c>
      <c r="F590">
        <f>SUMIFS(tab_SCHULEN[Klassen_21-22],tab_SCHULEN[TKZ],tab_ANLAGE[[#This Row],[TKZ]])</f>
        <v>4</v>
      </c>
      <c r="G590" s="431">
        <f>IFERROR(ROUND(0.25*tab_ANLAGE[[#This Row],[Budget dBIR]]/tab_ANLAGE[[#This Row],['# SuS]],2),0)</f>
        <v>111.34</v>
      </c>
    </row>
    <row r="591" spans="1:7" x14ac:dyDescent="0.3">
      <c r="A591" t="s">
        <v>21574</v>
      </c>
      <c r="B591" t="s">
        <v>21573</v>
      </c>
      <c r="C591" s="6">
        <v>443257</v>
      </c>
      <c r="D591" s="6">
        <v>189716</v>
      </c>
      <c r="E591">
        <f>SUMIFS(tab_SCHULEN[SuS_21-22],tab_SCHULEN[TKZ],tab_ANLAGE[[#This Row],[TKZ]])</f>
        <v>773</v>
      </c>
      <c r="F591">
        <f>SUMIFS(tab_SCHULEN[Klassen_21-22],tab_SCHULEN[TKZ],tab_ANLAGE[[#This Row],[TKZ]])</f>
        <v>82</v>
      </c>
      <c r="G591" s="431">
        <f>IFERROR(ROUND(0.25*tab_ANLAGE[[#This Row],[Budget dBIR]]/tab_ANLAGE[[#This Row],['# SuS]],2),0)</f>
        <v>143.36000000000001</v>
      </c>
    </row>
    <row r="592" spans="1:7" x14ac:dyDescent="0.3">
      <c r="A592" t="s">
        <v>21536</v>
      </c>
      <c r="B592" t="s">
        <v>21535</v>
      </c>
      <c r="C592" s="6">
        <v>104926</v>
      </c>
      <c r="D592" s="6">
        <v>27102</v>
      </c>
      <c r="E592">
        <f>SUMIFS(tab_SCHULEN[SuS_21-22],tab_SCHULEN[TKZ],tab_ANLAGE[[#This Row],[TKZ]])</f>
        <v>247</v>
      </c>
      <c r="F592">
        <f>SUMIFS(tab_SCHULEN[Klassen_21-22],tab_SCHULEN[TKZ],tab_ANLAGE[[#This Row],[TKZ]])</f>
        <v>10</v>
      </c>
      <c r="G592" s="431">
        <f>IFERROR(ROUND(0.25*tab_ANLAGE[[#This Row],[Budget dBIR]]/tab_ANLAGE[[#This Row],['# SuS]],2),0)</f>
        <v>106.2</v>
      </c>
    </row>
    <row r="593" spans="1:7" x14ac:dyDescent="0.3">
      <c r="A593" t="s">
        <v>21490</v>
      </c>
      <c r="B593" t="s">
        <v>21489</v>
      </c>
      <c r="C593" s="6">
        <v>90966</v>
      </c>
      <c r="D593" s="6">
        <v>27102</v>
      </c>
      <c r="E593">
        <f>SUMIFS(tab_SCHULEN[SuS_21-22],tab_SCHULEN[TKZ],tab_ANLAGE[[#This Row],[TKZ]])</f>
        <v>250</v>
      </c>
      <c r="F593">
        <f>SUMIFS(tab_SCHULEN[Klassen_21-22],tab_SCHULEN[TKZ],tab_ANLAGE[[#This Row],[TKZ]])</f>
        <v>11</v>
      </c>
      <c r="G593" s="431">
        <f>IFERROR(ROUND(0.25*tab_ANLAGE[[#This Row],[Budget dBIR]]/tab_ANLAGE[[#This Row],['# SuS]],2),0)</f>
        <v>90.97</v>
      </c>
    </row>
    <row r="594" spans="1:7" x14ac:dyDescent="0.3">
      <c r="A594" t="s">
        <v>22613</v>
      </c>
      <c r="B594" t="s">
        <v>22612</v>
      </c>
      <c r="C594" s="6">
        <v>21161</v>
      </c>
      <c r="D594" s="6">
        <v>0</v>
      </c>
      <c r="E594">
        <f>SUMIFS(tab_SCHULEN[SuS_21-22],tab_SCHULEN[TKZ],tab_ANLAGE[[#This Row],[TKZ]])</f>
        <v>66</v>
      </c>
      <c r="F594">
        <f>SUMIFS(tab_SCHULEN[Klassen_21-22],tab_SCHULEN[TKZ],tab_ANLAGE[[#This Row],[TKZ]])</f>
        <v>4</v>
      </c>
      <c r="G594" s="431">
        <f>IFERROR(ROUND(0.25*tab_ANLAGE[[#This Row],[Budget dBIR]]/tab_ANLAGE[[#This Row],['# SuS]],2),0)</f>
        <v>80.16</v>
      </c>
    </row>
    <row r="595" spans="1:7" x14ac:dyDescent="0.3">
      <c r="A595" t="s">
        <v>21213</v>
      </c>
      <c r="B595" t="s">
        <v>21212</v>
      </c>
      <c r="C595" s="6">
        <v>128606</v>
      </c>
      <c r="D595" s="6">
        <v>0</v>
      </c>
      <c r="E595">
        <f>SUMIFS(tab_SCHULEN[SuS_21-22],tab_SCHULEN[TKZ],tab_ANLAGE[[#This Row],[TKZ]])</f>
        <v>440</v>
      </c>
      <c r="F595">
        <f>SUMIFS(tab_SCHULEN[Klassen_21-22],tab_SCHULEN[TKZ],tab_ANLAGE[[#This Row],[TKZ]])</f>
        <v>15</v>
      </c>
      <c r="G595" s="431">
        <f>IFERROR(ROUND(0.25*tab_ANLAGE[[#This Row],[Budget dBIR]]/tab_ANLAGE[[#This Row],['# SuS]],2),0)</f>
        <v>73.069999999999993</v>
      </c>
    </row>
    <row r="596" spans="1:7" x14ac:dyDescent="0.3">
      <c r="A596" t="s">
        <v>21733</v>
      </c>
      <c r="B596" t="s">
        <v>21732</v>
      </c>
      <c r="C596" s="6">
        <v>19632</v>
      </c>
      <c r="D596" s="6">
        <v>6022</v>
      </c>
      <c r="E596">
        <f>SUMIFS(tab_SCHULEN[SuS_21-22],tab_SCHULEN[TKZ],tab_ANLAGE[[#This Row],[TKZ]])</f>
        <v>36</v>
      </c>
      <c r="F596">
        <f>SUMIFS(tab_SCHULEN[Klassen_21-22],tab_SCHULEN[TKZ],tab_ANLAGE[[#This Row],[TKZ]])</f>
        <v>2</v>
      </c>
      <c r="G596" s="431">
        <f>IFERROR(ROUND(0.25*tab_ANLAGE[[#This Row],[Budget dBIR]]/tab_ANLAGE[[#This Row],['# SuS]],2),0)</f>
        <v>136.33000000000001</v>
      </c>
    </row>
    <row r="597" spans="1:7" x14ac:dyDescent="0.3">
      <c r="A597" t="s">
        <v>21683</v>
      </c>
      <c r="B597" t="s">
        <v>21682</v>
      </c>
      <c r="C597" s="6">
        <v>61122</v>
      </c>
      <c r="D597" s="6">
        <v>15056</v>
      </c>
      <c r="E597">
        <f>SUMIFS(tab_SCHULEN[SuS_21-22],tab_SCHULEN[TKZ],tab_ANLAGE[[#This Row],[TKZ]])</f>
        <v>145</v>
      </c>
      <c r="F597">
        <f>SUMIFS(tab_SCHULEN[Klassen_21-22],tab_SCHULEN[TKZ],tab_ANLAGE[[#This Row],[TKZ]])</f>
        <v>6</v>
      </c>
      <c r="G597" s="431">
        <f>IFERROR(ROUND(0.25*tab_ANLAGE[[#This Row],[Budget dBIR]]/tab_ANLAGE[[#This Row],['# SuS]],2),0)</f>
        <v>105.38</v>
      </c>
    </row>
    <row r="598" spans="1:7" x14ac:dyDescent="0.3">
      <c r="A598" t="s">
        <v>21240</v>
      </c>
      <c r="B598" t="s">
        <v>21239</v>
      </c>
      <c r="C598" s="6">
        <v>1891</v>
      </c>
      <c r="D598" s="6">
        <v>0</v>
      </c>
      <c r="E598">
        <f>SUMIFS(tab_SCHULEN[SuS_21-22],tab_SCHULEN[TKZ],tab_ANLAGE[[#This Row],[TKZ]])</f>
        <v>63</v>
      </c>
      <c r="F598">
        <f>SUMIFS(tab_SCHULEN[Klassen_21-22],tab_SCHULEN[TKZ],tab_ANLAGE[[#This Row],[TKZ]])</f>
        <v>5</v>
      </c>
      <c r="G598" s="431">
        <f>IFERROR(ROUND(0.25*tab_ANLAGE[[#This Row],[Budget dBIR]]/tab_ANLAGE[[#This Row],['# SuS]],2),0)</f>
        <v>7.5</v>
      </c>
    </row>
    <row r="599" spans="1:7" x14ac:dyDescent="0.3">
      <c r="A599" t="s">
        <v>20873</v>
      </c>
      <c r="B599" t="s">
        <v>20872</v>
      </c>
      <c r="C599" s="6">
        <v>34749</v>
      </c>
      <c r="D599" s="6">
        <v>0</v>
      </c>
      <c r="E599">
        <f>SUMIFS(tab_SCHULEN[SuS_21-22],tab_SCHULEN[TKZ],tab_ANLAGE[[#This Row],[TKZ]])</f>
        <v>83</v>
      </c>
      <c r="F599">
        <f>SUMIFS(tab_SCHULEN[Klassen_21-22],tab_SCHULEN[TKZ],tab_ANLAGE[[#This Row],[TKZ]])</f>
        <v>8</v>
      </c>
      <c r="G599" s="431">
        <f>IFERROR(ROUND(0.25*tab_ANLAGE[[#This Row],[Budget dBIR]]/tab_ANLAGE[[#This Row],['# SuS]],2),0)</f>
        <v>104.67</v>
      </c>
    </row>
    <row r="600" spans="1:7" x14ac:dyDescent="0.3">
      <c r="A600" t="s">
        <v>22631</v>
      </c>
      <c r="B600" t="s">
        <v>22630</v>
      </c>
      <c r="C600" s="6">
        <v>31203</v>
      </c>
      <c r="D600" s="6">
        <v>0</v>
      </c>
      <c r="E600">
        <f>SUMIFS(tab_SCHULEN[SuS_21-22],tab_SCHULEN[TKZ],tab_ANLAGE[[#This Row],[TKZ]])</f>
        <v>87</v>
      </c>
      <c r="F600">
        <f>SUMIFS(tab_SCHULEN[Klassen_21-22],tab_SCHULEN[TKZ],tab_ANLAGE[[#This Row],[TKZ]])</f>
        <v>4</v>
      </c>
      <c r="G600" s="431">
        <f>IFERROR(ROUND(0.25*tab_ANLAGE[[#This Row],[Budget dBIR]]/tab_ANLAGE[[#This Row],['# SuS]],2),0)</f>
        <v>89.66</v>
      </c>
    </row>
    <row r="601" spans="1:7" x14ac:dyDescent="0.3">
      <c r="A601" t="s">
        <v>21259</v>
      </c>
      <c r="B601" t="s">
        <v>21258</v>
      </c>
      <c r="C601" s="6">
        <v>53045</v>
      </c>
      <c r="D601" s="6">
        <v>0</v>
      </c>
      <c r="E601">
        <f>SUMIFS(tab_SCHULEN[SuS_21-22],tab_SCHULEN[TKZ],tab_ANLAGE[[#This Row],[TKZ]])</f>
        <v>152</v>
      </c>
      <c r="F601">
        <f>SUMIFS(tab_SCHULEN[Klassen_21-22],tab_SCHULEN[TKZ],tab_ANLAGE[[#This Row],[TKZ]])</f>
        <v>7</v>
      </c>
      <c r="G601" s="431">
        <f>IFERROR(ROUND(0.25*tab_ANLAGE[[#This Row],[Budget dBIR]]/tab_ANLAGE[[#This Row],['# SuS]],2),0)</f>
        <v>87.25</v>
      </c>
    </row>
    <row r="602" spans="1:7" x14ac:dyDescent="0.3">
      <c r="A602" t="s">
        <v>21093</v>
      </c>
      <c r="B602" t="s">
        <v>21092</v>
      </c>
      <c r="C602" s="6">
        <v>80615</v>
      </c>
      <c r="D602" s="6">
        <v>0</v>
      </c>
      <c r="E602">
        <f>SUMIFS(tab_SCHULEN[SuS_21-22],tab_SCHULEN[TKZ],tab_ANLAGE[[#This Row],[TKZ]])</f>
        <v>244</v>
      </c>
      <c r="F602">
        <f>SUMIFS(tab_SCHULEN[Klassen_21-22],tab_SCHULEN[TKZ],tab_ANLAGE[[#This Row],[TKZ]])</f>
        <v>11</v>
      </c>
      <c r="G602" s="431">
        <f>IFERROR(ROUND(0.25*tab_ANLAGE[[#This Row],[Budget dBIR]]/tab_ANLAGE[[#This Row],['# SuS]],2),0)</f>
        <v>82.6</v>
      </c>
    </row>
    <row r="603" spans="1:7" x14ac:dyDescent="0.3">
      <c r="A603" t="s">
        <v>20501</v>
      </c>
      <c r="B603" t="s">
        <v>20500</v>
      </c>
      <c r="C603" s="6">
        <v>193740</v>
      </c>
      <c r="D603" s="6">
        <v>0</v>
      </c>
      <c r="E603">
        <f>SUMIFS(tab_SCHULEN[SuS_21-22],tab_SCHULEN[TKZ],tab_ANLAGE[[#This Row],[TKZ]])</f>
        <v>590</v>
      </c>
      <c r="F603">
        <f>SUMIFS(tab_SCHULEN[Klassen_21-22],tab_SCHULEN[TKZ],tab_ANLAGE[[#This Row],[TKZ]])</f>
        <v>18</v>
      </c>
      <c r="G603" s="431">
        <f>IFERROR(ROUND(0.25*tab_ANLAGE[[#This Row],[Budget dBIR]]/tab_ANLAGE[[#This Row],['# SuS]],2),0)</f>
        <v>82.09</v>
      </c>
    </row>
    <row r="604" spans="1:7" x14ac:dyDescent="0.3">
      <c r="A604" t="s">
        <v>21040</v>
      </c>
      <c r="B604" t="s">
        <v>21039</v>
      </c>
      <c r="C604" s="6">
        <v>46016</v>
      </c>
      <c r="D604" s="6">
        <v>0</v>
      </c>
      <c r="E604">
        <f>SUMIFS(tab_SCHULEN[SuS_21-22],tab_SCHULEN[TKZ],tab_ANLAGE[[#This Row],[TKZ]])</f>
        <v>150</v>
      </c>
      <c r="F604">
        <f>SUMIFS(tab_SCHULEN[Klassen_21-22],tab_SCHULEN[TKZ],tab_ANLAGE[[#This Row],[TKZ]])</f>
        <v>6</v>
      </c>
      <c r="G604" s="431">
        <f>IFERROR(ROUND(0.25*tab_ANLAGE[[#This Row],[Budget dBIR]]/tab_ANLAGE[[#This Row],['# SuS]],2),0)</f>
        <v>76.69</v>
      </c>
    </row>
    <row r="605" spans="1:7" x14ac:dyDescent="0.3">
      <c r="A605" t="s">
        <v>21496</v>
      </c>
      <c r="B605" t="s">
        <v>21495</v>
      </c>
      <c r="C605" s="6">
        <v>235641</v>
      </c>
      <c r="D605" s="6">
        <v>0</v>
      </c>
      <c r="E605">
        <f>SUMIFS(tab_SCHULEN[SuS_21-22],tab_SCHULEN[TKZ],tab_ANLAGE[[#This Row],[TKZ]])</f>
        <v>660</v>
      </c>
      <c r="F605">
        <f>SUMIFS(tab_SCHULEN[Klassen_21-22],tab_SCHULEN[TKZ],tab_ANLAGE[[#This Row],[TKZ]])</f>
        <v>31</v>
      </c>
      <c r="G605" s="431">
        <f>IFERROR(ROUND(0.25*tab_ANLAGE[[#This Row],[Budget dBIR]]/tab_ANLAGE[[#This Row],['# SuS]],2),0)</f>
        <v>89.26</v>
      </c>
    </row>
    <row r="606" spans="1:7" x14ac:dyDescent="0.3">
      <c r="A606" t="s">
        <v>20230</v>
      </c>
      <c r="B606" t="s">
        <v>20229</v>
      </c>
      <c r="C606" s="6">
        <v>78614</v>
      </c>
      <c r="D606" s="6">
        <v>0</v>
      </c>
      <c r="E606">
        <f>SUMIFS(tab_SCHULEN[SuS_21-22],tab_SCHULEN[TKZ],tab_ANLAGE[[#This Row],[TKZ]])</f>
        <v>228</v>
      </c>
      <c r="F606">
        <f>SUMIFS(tab_SCHULEN[Klassen_21-22],tab_SCHULEN[TKZ],tab_ANLAGE[[#This Row],[TKZ]])</f>
        <v>15</v>
      </c>
      <c r="G606" s="431">
        <f>IFERROR(ROUND(0.25*tab_ANLAGE[[#This Row],[Budget dBIR]]/tab_ANLAGE[[#This Row],['# SuS]],2),0)</f>
        <v>86.2</v>
      </c>
    </row>
    <row r="607" spans="1:7" x14ac:dyDescent="0.3">
      <c r="A607" t="s">
        <v>21692</v>
      </c>
      <c r="B607" t="s">
        <v>21691</v>
      </c>
      <c r="C607" s="6">
        <v>28537</v>
      </c>
      <c r="D607" s="6">
        <v>18068</v>
      </c>
      <c r="E607">
        <f>SUMIFS(tab_SCHULEN[SuS_21-22],tab_SCHULEN[TKZ],tab_ANLAGE[[#This Row],[TKZ]])</f>
        <v>34</v>
      </c>
      <c r="F607">
        <f>SUMIFS(tab_SCHULEN[Klassen_21-22],tab_SCHULEN[TKZ],tab_ANLAGE[[#This Row],[TKZ]])</f>
        <v>6</v>
      </c>
      <c r="G607" s="431">
        <f>IFERROR(ROUND(0.25*tab_ANLAGE[[#This Row],[Budget dBIR]]/tab_ANLAGE[[#This Row],['# SuS]],2),0)</f>
        <v>209.83</v>
      </c>
    </row>
    <row r="608" spans="1:7" x14ac:dyDescent="0.3">
      <c r="A608" t="s">
        <v>21841</v>
      </c>
      <c r="B608" t="s">
        <v>21840</v>
      </c>
      <c r="C608" s="6">
        <v>71732</v>
      </c>
      <c r="D608" s="6">
        <v>0</v>
      </c>
      <c r="E608">
        <f>SUMIFS(tab_SCHULEN[SuS_21-22],tab_SCHULEN[TKZ],tab_ANLAGE[[#This Row],[TKZ]])</f>
        <v>148</v>
      </c>
      <c r="F608">
        <f>SUMIFS(tab_SCHULEN[Klassen_21-22],tab_SCHULEN[TKZ],tab_ANLAGE[[#This Row],[TKZ]])</f>
        <v>9</v>
      </c>
      <c r="G608" s="431">
        <f>IFERROR(ROUND(0.25*tab_ANLAGE[[#This Row],[Budget dBIR]]/tab_ANLAGE[[#This Row],['# SuS]],2),0)</f>
        <v>121.17</v>
      </c>
    </row>
    <row r="609" spans="1:7" x14ac:dyDescent="0.3">
      <c r="A609" t="s">
        <v>21562</v>
      </c>
      <c r="B609" t="s">
        <v>21561</v>
      </c>
      <c r="C609" s="6">
        <v>481862</v>
      </c>
      <c r="D609" s="6">
        <v>249944</v>
      </c>
      <c r="E609">
        <f>SUMIFS(tab_SCHULEN[SuS_21-22],tab_SCHULEN[TKZ],tab_ANLAGE[[#This Row],[TKZ]])</f>
        <v>795</v>
      </c>
      <c r="F609">
        <f>SUMIFS(tab_SCHULEN[Klassen_21-22],tab_SCHULEN[TKZ],tab_ANLAGE[[#This Row],[TKZ]])</f>
        <v>84</v>
      </c>
      <c r="G609" s="431">
        <f>IFERROR(ROUND(0.25*tab_ANLAGE[[#This Row],[Budget dBIR]]/tab_ANLAGE[[#This Row],['# SuS]],2),0)</f>
        <v>151.53</v>
      </c>
    </row>
    <row r="610" spans="1:7" x14ac:dyDescent="0.3">
      <c r="A610" t="s">
        <v>21598</v>
      </c>
      <c r="B610" t="s">
        <v>21597</v>
      </c>
      <c r="C610" s="6">
        <v>53043</v>
      </c>
      <c r="D610" s="6">
        <v>18068</v>
      </c>
      <c r="E610">
        <f>SUMIFS(tab_SCHULEN[SuS_21-22],tab_SCHULEN[TKZ],tab_ANLAGE[[#This Row],[TKZ]])</f>
        <v>82</v>
      </c>
      <c r="F610">
        <f>SUMIFS(tab_SCHULEN[Klassen_21-22],tab_SCHULEN[TKZ],tab_ANLAGE[[#This Row],[TKZ]])</f>
        <v>11</v>
      </c>
      <c r="G610" s="431">
        <f>IFERROR(ROUND(0.25*tab_ANLAGE[[#This Row],[Budget dBIR]]/tab_ANLAGE[[#This Row],['# SuS]],2),0)</f>
        <v>161.72</v>
      </c>
    </row>
    <row r="611" spans="1:7" x14ac:dyDescent="0.3">
      <c r="A611" t="s">
        <v>20152</v>
      </c>
      <c r="B611" t="s">
        <v>20151</v>
      </c>
      <c r="C611" s="6">
        <v>114066</v>
      </c>
      <c r="D611" s="6">
        <v>0</v>
      </c>
      <c r="E611">
        <f>SUMIFS(tab_SCHULEN[SuS_21-22],tab_SCHULEN[TKZ],tab_ANLAGE[[#This Row],[TKZ]])</f>
        <v>319</v>
      </c>
      <c r="F611">
        <f>SUMIFS(tab_SCHULEN[Klassen_21-22],tab_SCHULEN[TKZ],tab_ANLAGE[[#This Row],[TKZ]])</f>
        <v>14</v>
      </c>
      <c r="G611" s="431">
        <f>IFERROR(ROUND(0.25*tab_ANLAGE[[#This Row],[Budget dBIR]]/tab_ANLAGE[[#This Row],['# SuS]],2),0)</f>
        <v>89.39</v>
      </c>
    </row>
    <row r="612" spans="1:7" x14ac:dyDescent="0.3">
      <c r="A612" t="s">
        <v>21584</v>
      </c>
      <c r="B612" t="s">
        <v>21583</v>
      </c>
      <c r="C612" s="6">
        <v>29235</v>
      </c>
      <c r="D612" s="6">
        <v>18068</v>
      </c>
      <c r="E612">
        <f>SUMIFS(tab_SCHULEN[SuS_21-22],tab_SCHULEN[TKZ],tab_ANLAGE[[#This Row],[TKZ]])</f>
        <v>29</v>
      </c>
      <c r="F612">
        <f>SUMIFS(tab_SCHULEN[Klassen_21-22],tab_SCHULEN[TKZ],tab_ANLAGE[[#This Row],[TKZ]])</f>
        <v>6</v>
      </c>
      <c r="G612" s="431">
        <f>IFERROR(ROUND(0.25*tab_ANLAGE[[#This Row],[Budget dBIR]]/tab_ANLAGE[[#This Row],['# SuS]],2),0)</f>
        <v>252.03</v>
      </c>
    </row>
    <row r="613" spans="1:7" x14ac:dyDescent="0.3">
      <c r="A613" t="s">
        <v>21530</v>
      </c>
      <c r="B613" t="s">
        <v>21529</v>
      </c>
      <c r="C613" s="6">
        <v>102466</v>
      </c>
      <c r="D613" s="6">
        <v>0</v>
      </c>
      <c r="E613">
        <f>SUMIFS(tab_SCHULEN[SuS_21-22],tab_SCHULEN[TKZ],tab_ANLAGE[[#This Row],[TKZ]])</f>
        <v>167</v>
      </c>
      <c r="F613">
        <f>SUMIFS(tab_SCHULEN[Klassen_21-22],tab_SCHULEN[TKZ],tab_ANLAGE[[#This Row],[TKZ]])</f>
        <v>17</v>
      </c>
      <c r="G613" s="431">
        <f>IFERROR(ROUND(0.25*tab_ANLAGE[[#This Row],[Budget dBIR]]/tab_ANLAGE[[#This Row],['# SuS]],2),0)</f>
        <v>153.38999999999999</v>
      </c>
    </row>
    <row r="614" spans="1:7" x14ac:dyDescent="0.3">
      <c r="A614" t="s">
        <v>21614</v>
      </c>
      <c r="B614" t="s">
        <v>21613</v>
      </c>
      <c r="C614" s="6">
        <v>209681</v>
      </c>
      <c r="D614" s="6">
        <v>0</v>
      </c>
      <c r="E614">
        <f>SUMIFS(tab_SCHULEN[SuS_21-22],tab_SCHULEN[TKZ],tab_ANLAGE[[#This Row],[TKZ]])</f>
        <v>504</v>
      </c>
      <c r="F614">
        <f>SUMIFS(tab_SCHULEN[Klassen_21-22],tab_SCHULEN[TKZ],tab_ANLAGE[[#This Row],[TKZ]])</f>
        <v>49</v>
      </c>
      <c r="G614" s="431">
        <f>IFERROR(ROUND(0.25*tab_ANLAGE[[#This Row],[Budget dBIR]]/tab_ANLAGE[[#This Row],['# SuS]],2),0)</f>
        <v>104.01</v>
      </c>
    </row>
    <row r="615" spans="1:7" x14ac:dyDescent="0.3">
      <c r="A615" t="s">
        <v>26972</v>
      </c>
      <c r="B615" t="s">
        <v>26971</v>
      </c>
      <c r="C615" s="6">
        <v>7198</v>
      </c>
      <c r="D615" s="6">
        <v>3011</v>
      </c>
      <c r="E615">
        <f>SUMIFS(tab_SCHULEN[SuS_21-22],tab_SCHULEN[TKZ],tab_ANLAGE[[#This Row],[TKZ]])</f>
        <v>15</v>
      </c>
      <c r="F615">
        <f>SUMIFS(tab_SCHULEN[Klassen_21-22],tab_SCHULEN[TKZ],tab_ANLAGE[[#This Row],[TKZ]])</f>
        <v>1</v>
      </c>
      <c r="G615" s="431">
        <f>IFERROR(ROUND(0.25*tab_ANLAGE[[#This Row],[Budget dBIR]]/tab_ANLAGE[[#This Row],['# SuS]],2),0)</f>
        <v>119.97</v>
      </c>
    </row>
    <row r="616" spans="1:7" x14ac:dyDescent="0.3">
      <c r="A616" t="s">
        <v>21602</v>
      </c>
      <c r="B616" t="s">
        <v>21601</v>
      </c>
      <c r="C616" s="6">
        <v>80227</v>
      </c>
      <c r="D616" s="6">
        <v>9034</v>
      </c>
      <c r="E616">
        <f>SUMIFS(tab_SCHULEN[SuS_21-22],tab_SCHULEN[TKZ],tab_ANLAGE[[#This Row],[TKZ]])</f>
        <v>161</v>
      </c>
      <c r="F616">
        <f>SUMIFS(tab_SCHULEN[Klassen_21-22],tab_SCHULEN[TKZ],tab_ANLAGE[[#This Row],[TKZ]])</f>
        <v>9</v>
      </c>
      <c r="G616" s="431">
        <f>IFERROR(ROUND(0.25*tab_ANLAGE[[#This Row],[Budget dBIR]]/tab_ANLAGE[[#This Row],['# SuS]],2),0)</f>
        <v>124.58</v>
      </c>
    </row>
    <row r="617" spans="1:7" x14ac:dyDescent="0.3">
      <c r="A617" t="s">
        <v>21643</v>
      </c>
      <c r="B617" t="s">
        <v>21642</v>
      </c>
      <c r="C617" s="6">
        <v>70001</v>
      </c>
      <c r="D617" s="6">
        <v>0</v>
      </c>
      <c r="E617">
        <f>SUMIFS(tab_SCHULEN[SuS_21-22],tab_SCHULEN[TKZ],tab_ANLAGE[[#This Row],[TKZ]])</f>
        <v>154</v>
      </c>
      <c r="F617">
        <f>SUMIFS(tab_SCHULEN[Klassen_21-22],tab_SCHULEN[TKZ],tab_ANLAGE[[#This Row],[TKZ]])</f>
        <v>17</v>
      </c>
      <c r="G617" s="431">
        <f>IFERROR(ROUND(0.25*tab_ANLAGE[[#This Row],[Budget dBIR]]/tab_ANLAGE[[#This Row],['# SuS]],2),0)</f>
        <v>113.64</v>
      </c>
    </row>
    <row r="618" spans="1:7" x14ac:dyDescent="0.3">
      <c r="A618" t="s">
        <v>21618</v>
      </c>
      <c r="B618" t="s">
        <v>21617</v>
      </c>
      <c r="C618" s="6">
        <v>74254</v>
      </c>
      <c r="D618" s="6">
        <v>9034</v>
      </c>
      <c r="E618">
        <f>SUMIFS(tab_SCHULEN[SuS_21-22],tab_SCHULEN[TKZ],tab_ANLAGE[[#This Row],[TKZ]])</f>
        <v>91</v>
      </c>
      <c r="F618">
        <f>SUMIFS(tab_SCHULEN[Klassen_21-22],tab_SCHULEN[TKZ],tab_ANLAGE[[#This Row],[TKZ]])</f>
        <v>10</v>
      </c>
      <c r="G618" s="431">
        <f>IFERROR(ROUND(0.25*tab_ANLAGE[[#This Row],[Budget dBIR]]/tab_ANLAGE[[#This Row],['# SuS]],2),0)</f>
        <v>203.99</v>
      </c>
    </row>
    <row r="619" spans="1:7" x14ac:dyDescent="0.3">
      <c r="A619" t="s">
        <v>21737</v>
      </c>
      <c r="B619" t="s">
        <v>21736</v>
      </c>
      <c r="C619" s="6">
        <v>27879</v>
      </c>
      <c r="D619" s="6">
        <v>9034</v>
      </c>
      <c r="E619">
        <f>SUMIFS(tab_SCHULEN[SuS_21-22],tab_SCHULEN[TKZ],tab_ANLAGE[[#This Row],[TKZ]])</f>
        <v>55</v>
      </c>
      <c r="F619">
        <f>SUMIFS(tab_SCHULEN[Klassen_21-22],tab_SCHULEN[TKZ],tab_ANLAGE[[#This Row],[TKZ]])</f>
        <v>3</v>
      </c>
      <c r="G619" s="431">
        <f>IFERROR(ROUND(0.25*tab_ANLAGE[[#This Row],[Budget dBIR]]/tab_ANLAGE[[#This Row],['# SuS]],2),0)</f>
        <v>126.72</v>
      </c>
    </row>
    <row r="620" spans="1:7" x14ac:dyDescent="0.3">
      <c r="A620" t="s">
        <v>20823</v>
      </c>
      <c r="B620" t="s">
        <v>20822</v>
      </c>
      <c r="C620" s="6">
        <v>93745</v>
      </c>
      <c r="D620" s="6">
        <v>0</v>
      </c>
      <c r="E620">
        <f>SUMIFS(tab_SCHULEN[SuS_21-22],tab_SCHULEN[TKZ],tab_ANLAGE[[#This Row],[TKZ]])</f>
        <v>270</v>
      </c>
      <c r="F620">
        <f>SUMIFS(tab_SCHULEN[Klassen_21-22],tab_SCHULEN[TKZ],tab_ANLAGE[[#This Row],[TKZ]])</f>
        <v>11</v>
      </c>
      <c r="G620" s="431">
        <f>IFERROR(ROUND(0.25*tab_ANLAGE[[#This Row],[Budget dBIR]]/tab_ANLAGE[[#This Row],['# SuS]],2),0)</f>
        <v>86.8</v>
      </c>
    </row>
    <row r="621" spans="1:7" x14ac:dyDescent="0.3">
      <c r="A621" t="s">
        <v>21514</v>
      </c>
      <c r="B621" t="s">
        <v>21513</v>
      </c>
      <c r="C621" s="6">
        <v>176518</v>
      </c>
      <c r="D621" s="6">
        <v>42159</v>
      </c>
      <c r="E621">
        <f>SUMIFS(tab_SCHULEN[SuS_21-22],tab_SCHULEN[TKZ],tab_ANLAGE[[#This Row],[TKZ]])</f>
        <v>440</v>
      </c>
      <c r="F621">
        <f>SUMIFS(tab_SCHULEN[Klassen_21-22],tab_SCHULEN[TKZ],tab_ANLAGE[[#This Row],[TKZ]])</f>
        <v>18</v>
      </c>
      <c r="G621" s="431">
        <f>IFERROR(ROUND(0.25*tab_ANLAGE[[#This Row],[Budget dBIR]]/tab_ANLAGE[[#This Row],['# SuS]],2),0)</f>
        <v>100.29</v>
      </c>
    </row>
    <row r="622" spans="1:7" x14ac:dyDescent="0.3">
      <c r="A622" t="s">
        <v>21647</v>
      </c>
      <c r="B622" t="s">
        <v>21646</v>
      </c>
      <c r="C622" s="6">
        <v>132934</v>
      </c>
      <c r="D622" s="6">
        <v>33125</v>
      </c>
      <c r="E622">
        <f>SUMIFS(tab_SCHULEN[SuS_21-22],tab_SCHULEN[TKZ],tab_ANLAGE[[#This Row],[TKZ]])</f>
        <v>241</v>
      </c>
      <c r="F622">
        <f>SUMIFS(tab_SCHULEN[Klassen_21-22],tab_SCHULEN[TKZ],tab_ANLAGE[[#This Row],[TKZ]])</f>
        <v>11</v>
      </c>
      <c r="G622" s="431">
        <f>IFERROR(ROUND(0.25*tab_ANLAGE[[#This Row],[Budget dBIR]]/tab_ANLAGE[[#This Row],['# SuS]],2),0)</f>
        <v>137.9</v>
      </c>
    </row>
    <row r="623" spans="1:7" x14ac:dyDescent="0.3">
      <c r="A623" t="s">
        <v>21663</v>
      </c>
      <c r="B623" t="s">
        <v>21662</v>
      </c>
      <c r="C623" s="6">
        <v>110379</v>
      </c>
      <c r="D623" s="6">
        <v>30113</v>
      </c>
      <c r="E623">
        <f>SUMIFS(tab_SCHULEN[SuS_21-22],tab_SCHULEN[TKZ],tab_ANLAGE[[#This Row],[TKZ]])</f>
        <v>228</v>
      </c>
      <c r="F623">
        <f>SUMIFS(tab_SCHULEN[Klassen_21-22],tab_SCHULEN[TKZ],tab_ANLAGE[[#This Row],[TKZ]])</f>
        <v>10</v>
      </c>
      <c r="G623" s="431">
        <f>IFERROR(ROUND(0.25*tab_ANLAGE[[#This Row],[Budget dBIR]]/tab_ANLAGE[[#This Row],['# SuS]],2),0)</f>
        <v>121.03</v>
      </c>
    </row>
    <row r="624" spans="1:7" x14ac:dyDescent="0.3">
      <c r="A624" t="s">
        <v>21600</v>
      </c>
      <c r="B624" t="s">
        <v>21599</v>
      </c>
      <c r="C624" s="6">
        <v>24738</v>
      </c>
      <c r="D624" s="6">
        <v>9034</v>
      </c>
      <c r="E624">
        <f>SUMIFS(tab_SCHULEN[SuS_21-22],tab_SCHULEN[TKZ],tab_ANLAGE[[#This Row],[TKZ]])</f>
        <v>73</v>
      </c>
      <c r="F624">
        <f>SUMIFS(tab_SCHULEN[Klassen_21-22],tab_SCHULEN[TKZ],tab_ANLAGE[[#This Row],[TKZ]])</f>
        <v>3</v>
      </c>
      <c r="G624" s="431">
        <f>IFERROR(ROUND(0.25*tab_ANLAGE[[#This Row],[Budget dBIR]]/tab_ANLAGE[[#This Row],['# SuS]],2),0)</f>
        <v>84.72</v>
      </c>
    </row>
    <row r="625" spans="1:7" x14ac:dyDescent="0.3">
      <c r="A625" t="s">
        <v>21661</v>
      </c>
      <c r="B625" t="s">
        <v>21660</v>
      </c>
      <c r="C625" s="6">
        <v>770637</v>
      </c>
      <c r="D625" s="6">
        <v>376422</v>
      </c>
      <c r="E625">
        <f>SUMIFS(tab_SCHULEN[SuS_21-22],tab_SCHULEN[TKZ],tab_ANLAGE[[#This Row],[TKZ]])</f>
        <v>1233</v>
      </c>
      <c r="F625">
        <f>SUMIFS(tab_SCHULEN[Klassen_21-22],tab_SCHULEN[TKZ],tab_ANLAGE[[#This Row],[TKZ]])</f>
        <v>123</v>
      </c>
      <c r="G625" s="431">
        <f>IFERROR(ROUND(0.25*tab_ANLAGE[[#This Row],[Budget dBIR]]/tab_ANLAGE[[#This Row],['# SuS]],2),0)</f>
        <v>156.25</v>
      </c>
    </row>
    <row r="626" spans="1:7" x14ac:dyDescent="0.3">
      <c r="A626" t="s">
        <v>20815</v>
      </c>
      <c r="B626" t="s">
        <v>20814</v>
      </c>
      <c r="C626" s="6">
        <v>314594</v>
      </c>
      <c r="D626" s="6">
        <v>6022</v>
      </c>
      <c r="E626">
        <f>SUMIFS(tab_SCHULEN[SuS_21-22],tab_SCHULEN[TKZ],tab_ANLAGE[[#This Row],[TKZ]])</f>
        <v>1008</v>
      </c>
      <c r="F626">
        <f>SUMIFS(tab_SCHULEN[Klassen_21-22],tab_SCHULEN[TKZ],tab_ANLAGE[[#This Row],[TKZ]])</f>
        <v>32</v>
      </c>
      <c r="G626" s="431">
        <f>IFERROR(ROUND(0.25*tab_ANLAGE[[#This Row],[Budget dBIR]]/tab_ANLAGE[[#This Row],['# SuS]],2),0)</f>
        <v>78.02</v>
      </c>
    </row>
    <row r="627" spans="1:7" x14ac:dyDescent="0.3">
      <c r="A627" t="s">
        <v>21677</v>
      </c>
      <c r="B627" t="s">
        <v>21676</v>
      </c>
      <c r="C627" s="6">
        <v>34509</v>
      </c>
      <c r="D627" s="6">
        <v>9034</v>
      </c>
      <c r="E627">
        <f>SUMIFS(tab_SCHULEN[SuS_21-22],tab_SCHULEN[TKZ],tab_ANLAGE[[#This Row],[TKZ]])</f>
        <v>80</v>
      </c>
      <c r="F627">
        <f>SUMIFS(tab_SCHULEN[Klassen_21-22],tab_SCHULEN[TKZ],tab_ANLAGE[[#This Row],[TKZ]])</f>
        <v>3</v>
      </c>
      <c r="G627" s="431">
        <f>IFERROR(ROUND(0.25*tab_ANLAGE[[#This Row],[Budget dBIR]]/tab_ANLAGE[[#This Row],['# SuS]],2),0)</f>
        <v>107.84</v>
      </c>
    </row>
    <row r="628" spans="1:7" x14ac:dyDescent="0.3">
      <c r="A628" t="s">
        <v>21751</v>
      </c>
      <c r="B628" t="s">
        <v>21750</v>
      </c>
      <c r="C628" s="6">
        <v>67465</v>
      </c>
      <c r="D628" s="6">
        <v>0</v>
      </c>
      <c r="E628">
        <f>SUMIFS(tab_SCHULEN[SuS_21-22],tab_SCHULEN[TKZ],tab_ANLAGE[[#This Row],[TKZ]])</f>
        <v>125</v>
      </c>
      <c r="F628">
        <f>SUMIFS(tab_SCHULEN[Klassen_21-22],tab_SCHULEN[TKZ],tab_ANLAGE[[#This Row],[TKZ]])</f>
        <v>14</v>
      </c>
      <c r="G628" s="431">
        <f>IFERROR(ROUND(0.25*tab_ANLAGE[[#This Row],[Budget dBIR]]/tab_ANLAGE[[#This Row],['# SuS]],2),0)</f>
        <v>134.93</v>
      </c>
    </row>
    <row r="629" spans="1:7" x14ac:dyDescent="0.3">
      <c r="A629" t="s">
        <v>21566</v>
      </c>
      <c r="B629" t="s">
        <v>21565</v>
      </c>
      <c r="C629" s="6">
        <v>36125</v>
      </c>
      <c r="D629" s="6">
        <v>12045</v>
      </c>
      <c r="E629">
        <f>SUMIFS(tab_SCHULEN[SuS_21-22],tab_SCHULEN[TKZ],tab_ANLAGE[[#This Row],[TKZ]])</f>
        <v>71</v>
      </c>
      <c r="F629">
        <f>SUMIFS(tab_SCHULEN[Klassen_21-22],tab_SCHULEN[TKZ],tab_ANLAGE[[#This Row],[TKZ]])</f>
        <v>4</v>
      </c>
      <c r="G629" s="431">
        <f>IFERROR(ROUND(0.25*tab_ANLAGE[[#This Row],[Budget dBIR]]/tab_ANLAGE[[#This Row],['# SuS]],2),0)</f>
        <v>127.2</v>
      </c>
    </row>
    <row r="630" spans="1:7" x14ac:dyDescent="0.3">
      <c r="A630" t="s">
        <v>21699</v>
      </c>
      <c r="B630" t="s">
        <v>21698</v>
      </c>
      <c r="C630" s="6">
        <v>33462</v>
      </c>
      <c r="D630" s="6">
        <v>9034</v>
      </c>
      <c r="E630">
        <f>SUMIFS(tab_SCHULEN[SuS_21-22],tab_SCHULEN[TKZ],tab_ANLAGE[[#This Row],[TKZ]])</f>
        <v>82</v>
      </c>
      <c r="F630">
        <f>SUMIFS(tab_SCHULEN[Klassen_21-22],tab_SCHULEN[TKZ],tab_ANLAGE[[#This Row],[TKZ]])</f>
        <v>4</v>
      </c>
      <c r="G630" s="431">
        <f>IFERROR(ROUND(0.25*tab_ANLAGE[[#This Row],[Budget dBIR]]/tab_ANLAGE[[#This Row],['# SuS]],2),0)</f>
        <v>102.02</v>
      </c>
    </row>
    <row r="631" spans="1:7" x14ac:dyDescent="0.3">
      <c r="A631" t="s">
        <v>21645</v>
      </c>
      <c r="B631" t="s">
        <v>21644</v>
      </c>
      <c r="C631" s="6">
        <v>46594</v>
      </c>
      <c r="D631" s="6">
        <v>12045</v>
      </c>
      <c r="E631">
        <f>SUMIFS(tab_SCHULEN[SuS_21-22],tab_SCHULEN[TKZ],tab_ANLAGE[[#This Row],[TKZ]])</f>
        <v>177</v>
      </c>
      <c r="F631">
        <f>SUMIFS(tab_SCHULEN[Klassen_21-22],tab_SCHULEN[TKZ],tab_ANLAGE[[#This Row],[TKZ]])</f>
        <v>8</v>
      </c>
      <c r="G631" s="431">
        <f>IFERROR(ROUND(0.25*tab_ANLAGE[[#This Row],[Budget dBIR]]/tab_ANLAGE[[#This Row],['# SuS]],2),0)</f>
        <v>65.81</v>
      </c>
    </row>
    <row r="632" spans="1:7" x14ac:dyDescent="0.3">
      <c r="A632" t="s">
        <v>21776</v>
      </c>
      <c r="B632" t="s">
        <v>21775</v>
      </c>
      <c r="C632" s="6">
        <v>47682</v>
      </c>
      <c r="D632" s="6">
        <v>0</v>
      </c>
      <c r="E632">
        <f>SUMIFS(tab_SCHULEN[SuS_21-22],tab_SCHULEN[TKZ],tab_ANLAGE[[#This Row],[TKZ]])</f>
        <v>104</v>
      </c>
      <c r="F632">
        <f>SUMIFS(tab_SCHULEN[Klassen_21-22],tab_SCHULEN[TKZ],tab_ANLAGE[[#This Row],[TKZ]])</f>
        <v>11</v>
      </c>
      <c r="G632" s="431">
        <f>IFERROR(ROUND(0.25*tab_ANLAGE[[#This Row],[Budget dBIR]]/tab_ANLAGE[[#This Row],['# SuS]],2),0)</f>
        <v>114.62</v>
      </c>
    </row>
    <row r="633" spans="1:7" x14ac:dyDescent="0.3">
      <c r="A633" t="s">
        <v>21697</v>
      </c>
      <c r="B633" t="s">
        <v>21696</v>
      </c>
      <c r="C633" s="6">
        <v>34858</v>
      </c>
      <c r="D633" s="6">
        <v>9034</v>
      </c>
      <c r="E633">
        <f>SUMIFS(tab_SCHULEN[SuS_21-22],tab_SCHULEN[TKZ],tab_ANLAGE[[#This Row],[TKZ]])</f>
        <v>89</v>
      </c>
      <c r="F633">
        <f>SUMIFS(tab_SCHULEN[Klassen_21-22],tab_SCHULEN[TKZ],tab_ANLAGE[[#This Row],[TKZ]])</f>
        <v>4</v>
      </c>
      <c r="G633" s="431">
        <f>IFERROR(ROUND(0.25*tab_ANLAGE[[#This Row],[Budget dBIR]]/tab_ANLAGE[[#This Row],['# SuS]],2),0)</f>
        <v>97.92</v>
      </c>
    </row>
    <row r="634" spans="1:7" x14ac:dyDescent="0.3">
      <c r="A634" t="s">
        <v>21762</v>
      </c>
      <c r="B634" t="s">
        <v>21761</v>
      </c>
      <c r="C634" s="6">
        <v>53769</v>
      </c>
      <c r="D634" s="6">
        <v>0</v>
      </c>
      <c r="E634">
        <f>SUMIFS(tab_SCHULEN[SuS_21-22],tab_SCHULEN[TKZ],tab_ANLAGE[[#This Row],[TKZ]])</f>
        <v>110</v>
      </c>
      <c r="F634">
        <f>SUMIFS(tab_SCHULEN[Klassen_21-22],tab_SCHULEN[TKZ],tab_ANLAGE[[#This Row],[TKZ]])</f>
        <v>12</v>
      </c>
      <c r="G634" s="431">
        <f>IFERROR(ROUND(0.25*tab_ANLAGE[[#This Row],[Budget dBIR]]/tab_ANLAGE[[#This Row],['# SuS]],2),0)</f>
        <v>122.2</v>
      </c>
    </row>
    <row r="635" spans="1:7" x14ac:dyDescent="0.3">
      <c r="A635" t="s">
        <v>21774</v>
      </c>
      <c r="B635" t="s">
        <v>21773</v>
      </c>
      <c r="C635" s="6">
        <v>84204</v>
      </c>
      <c r="D635" s="6">
        <v>0</v>
      </c>
      <c r="E635">
        <f>SUMIFS(tab_SCHULEN[SuS_21-22],tab_SCHULEN[TKZ],tab_ANLAGE[[#This Row],[TKZ]])</f>
        <v>200</v>
      </c>
      <c r="F635">
        <f>SUMIFS(tab_SCHULEN[Klassen_21-22],tab_SCHULEN[TKZ],tab_ANLAGE[[#This Row],[TKZ]])</f>
        <v>22</v>
      </c>
      <c r="G635" s="431">
        <f>IFERROR(ROUND(0.25*tab_ANLAGE[[#This Row],[Budget dBIR]]/tab_ANLAGE[[#This Row],['# SuS]],2),0)</f>
        <v>105.26</v>
      </c>
    </row>
    <row r="636" spans="1:7" x14ac:dyDescent="0.3">
      <c r="A636" t="s">
        <v>21596</v>
      </c>
      <c r="B636" t="s">
        <v>21595</v>
      </c>
      <c r="C636" s="6">
        <v>17754</v>
      </c>
      <c r="D636" s="6">
        <v>0</v>
      </c>
      <c r="E636">
        <f>SUMIFS(tab_SCHULEN[SuS_21-22],tab_SCHULEN[TKZ],tab_ANLAGE[[#This Row],[TKZ]])</f>
        <v>22</v>
      </c>
      <c r="F636">
        <f>SUMIFS(tab_SCHULEN[Klassen_21-22],tab_SCHULEN[TKZ],tab_ANLAGE[[#This Row],[TKZ]])</f>
        <v>3</v>
      </c>
      <c r="G636" s="431">
        <f>IFERROR(ROUND(0.25*tab_ANLAGE[[#This Row],[Budget dBIR]]/tab_ANLAGE[[#This Row],['# SuS]],2),0)</f>
        <v>201.75</v>
      </c>
    </row>
    <row r="637" spans="1:7" x14ac:dyDescent="0.3">
      <c r="A637" t="s">
        <v>21754</v>
      </c>
      <c r="B637" t="s">
        <v>21753</v>
      </c>
      <c r="C637" s="6">
        <v>45653</v>
      </c>
      <c r="D637" s="6">
        <v>0</v>
      </c>
      <c r="E637">
        <f>SUMIFS(tab_SCHULEN[SuS_21-22],tab_SCHULEN[TKZ],tab_ANLAGE[[#This Row],[TKZ]])</f>
        <v>97</v>
      </c>
      <c r="F637">
        <f>SUMIFS(tab_SCHULEN[Klassen_21-22],tab_SCHULEN[TKZ],tab_ANLAGE[[#This Row],[TKZ]])</f>
        <v>10</v>
      </c>
      <c r="G637" s="431">
        <f>IFERROR(ROUND(0.25*tab_ANLAGE[[#This Row],[Budget dBIR]]/tab_ANLAGE[[#This Row],['# SuS]],2),0)</f>
        <v>117.66</v>
      </c>
    </row>
    <row r="638" spans="1:7" x14ac:dyDescent="0.3">
      <c r="A638" t="s">
        <v>21639</v>
      </c>
      <c r="B638" t="s">
        <v>21638</v>
      </c>
      <c r="C638" s="6">
        <v>40093</v>
      </c>
      <c r="D638" s="6">
        <v>9034</v>
      </c>
      <c r="E638">
        <f>SUMIFS(tab_SCHULEN[SuS_21-22],tab_SCHULEN[TKZ],tab_ANLAGE[[#This Row],[TKZ]])</f>
        <v>45</v>
      </c>
      <c r="F638">
        <f>SUMIFS(tab_SCHULEN[Klassen_21-22],tab_SCHULEN[TKZ],tab_ANLAGE[[#This Row],[TKZ]])</f>
        <v>3</v>
      </c>
      <c r="G638" s="431">
        <f>IFERROR(ROUND(0.25*tab_ANLAGE[[#This Row],[Budget dBIR]]/tab_ANLAGE[[#This Row],['# SuS]],2),0)</f>
        <v>222.74</v>
      </c>
    </row>
    <row r="639" spans="1:7" x14ac:dyDescent="0.3">
      <c r="A639" t="s">
        <v>21517</v>
      </c>
      <c r="B639" t="s">
        <v>21516</v>
      </c>
      <c r="C639" s="6">
        <v>71462</v>
      </c>
      <c r="D639" s="6">
        <v>18068</v>
      </c>
      <c r="E639">
        <f>SUMIFS(tab_SCHULEN[SuS_21-22],tab_SCHULEN[TKZ],tab_ANLAGE[[#This Row],[TKZ]])</f>
        <v>167</v>
      </c>
      <c r="F639">
        <f>SUMIFS(tab_SCHULEN[Klassen_21-22],tab_SCHULEN[TKZ],tab_ANLAGE[[#This Row],[TKZ]])</f>
        <v>6</v>
      </c>
      <c r="G639" s="431">
        <f>IFERROR(ROUND(0.25*tab_ANLAGE[[#This Row],[Budget dBIR]]/tab_ANLAGE[[#This Row],['# SuS]],2),0)</f>
        <v>106.98</v>
      </c>
    </row>
    <row r="640" spans="1:7" x14ac:dyDescent="0.3">
      <c r="A640" t="s">
        <v>21018</v>
      </c>
      <c r="B640" t="s">
        <v>21017</v>
      </c>
      <c r="C640" s="6">
        <v>369003</v>
      </c>
      <c r="D640" s="6">
        <v>0</v>
      </c>
      <c r="E640">
        <f>SUMIFS(tab_SCHULEN[SuS_21-22],tab_SCHULEN[TKZ],tab_ANLAGE[[#This Row],[TKZ]])</f>
        <v>1112</v>
      </c>
      <c r="F640">
        <f>SUMIFS(tab_SCHULEN[Klassen_21-22],tab_SCHULEN[TKZ],tab_ANLAGE[[#This Row],[TKZ]])</f>
        <v>48</v>
      </c>
      <c r="G640" s="431">
        <f>IFERROR(ROUND(0.25*tab_ANLAGE[[#This Row],[Budget dBIR]]/tab_ANLAGE[[#This Row],['# SuS]],2),0)</f>
        <v>82.96</v>
      </c>
    </row>
    <row r="641" spans="1:7" x14ac:dyDescent="0.3">
      <c r="A641" t="s">
        <v>21944</v>
      </c>
      <c r="B641" t="s">
        <v>21943</v>
      </c>
      <c r="C641" s="6">
        <v>31562</v>
      </c>
      <c r="D641" s="6">
        <v>0</v>
      </c>
      <c r="E641">
        <f>SUMIFS(tab_SCHULEN[SuS_21-22],tab_SCHULEN[TKZ],tab_ANLAGE[[#This Row],[TKZ]])</f>
        <v>87</v>
      </c>
      <c r="F641">
        <f>SUMIFS(tab_SCHULEN[Klassen_21-22],tab_SCHULEN[TKZ],tab_ANLAGE[[#This Row],[TKZ]])</f>
        <v>4</v>
      </c>
      <c r="G641" s="431">
        <f>IFERROR(ROUND(0.25*tab_ANLAGE[[#This Row],[Budget dBIR]]/tab_ANLAGE[[#This Row],['# SuS]],2),0)</f>
        <v>90.7</v>
      </c>
    </row>
    <row r="642" spans="1:7" x14ac:dyDescent="0.3">
      <c r="A642" t="s">
        <v>20539</v>
      </c>
      <c r="B642" t="s">
        <v>20092</v>
      </c>
      <c r="C642" s="6">
        <v>580114</v>
      </c>
      <c r="D642" s="6">
        <v>0</v>
      </c>
      <c r="E642">
        <f>SUMIFS(tab_SCHULEN[SuS_21-22],tab_SCHULEN[TKZ],tab_ANLAGE[[#This Row],[TKZ]])</f>
        <v>1819</v>
      </c>
      <c r="F642">
        <f>SUMIFS(tab_SCHULEN[Klassen_21-22],tab_SCHULEN[TKZ],tab_ANLAGE[[#This Row],[TKZ]])</f>
        <v>66</v>
      </c>
      <c r="G642" s="431">
        <f>IFERROR(ROUND(0.25*tab_ANLAGE[[#This Row],[Budget dBIR]]/tab_ANLAGE[[#This Row],['# SuS]],2),0)</f>
        <v>79.73</v>
      </c>
    </row>
    <row r="643" spans="1:7" x14ac:dyDescent="0.3">
      <c r="A643" t="s">
        <v>20145</v>
      </c>
      <c r="B643" t="s">
        <v>20144</v>
      </c>
      <c r="C643" s="6">
        <v>32564</v>
      </c>
      <c r="D643" s="6">
        <v>0</v>
      </c>
      <c r="E643">
        <f>SUMIFS(tab_SCHULEN[SuS_21-22],tab_SCHULEN[TKZ],tab_ANLAGE[[#This Row],[TKZ]])</f>
        <v>109</v>
      </c>
      <c r="F643">
        <f>SUMIFS(tab_SCHULEN[Klassen_21-22],tab_SCHULEN[TKZ],tab_ANLAGE[[#This Row],[TKZ]])</f>
        <v>6</v>
      </c>
      <c r="G643" s="431">
        <f>IFERROR(ROUND(0.25*tab_ANLAGE[[#This Row],[Budget dBIR]]/tab_ANLAGE[[#This Row],['# SuS]],2),0)</f>
        <v>74.69</v>
      </c>
    </row>
    <row r="644" spans="1:7" x14ac:dyDescent="0.3">
      <c r="A644" t="s">
        <v>21604</v>
      </c>
      <c r="B644" t="s">
        <v>21603</v>
      </c>
      <c r="C644" s="6">
        <v>23342</v>
      </c>
      <c r="D644" s="6">
        <v>9034</v>
      </c>
      <c r="E644">
        <f>SUMIFS(tab_SCHULEN[SuS_21-22],tab_SCHULEN[TKZ],tab_ANLAGE[[#This Row],[TKZ]])</f>
        <v>69</v>
      </c>
      <c r="F644">
        <f>SUMIFS(tab_SCHULEN[Klassen_21-22],tab_SCHULEN[TKZ],tab_ANLAGE[[#This Row],[TKZ]])</f>
        <v>3</v>
      </c>
      <c r="G644" s="431">
        <f>IFERROR(ROUND(0.25*tab_ANLAGE[[#This Row],[Budget dBIR]]/tab_ANLAGE[[#This Row],['# SuS]],2),0)</f>
        <v>84.57</v>
      </c>
    </row>
    <row r="645" spans="1:7" x14ac:dyDescent="0.3">
      <c r="A645" t="s">
        <v>21248</v>
      </c>
      <c r="B645" t="s">
        <v>21247</v>
      </c>
      <c r="C645" s="6">
        <v>20590</v>
      </c>
      <c r="D645" s="6">
        <v>0</v>
      </c>
      <c r="E645">
        <f>SUMIFS(tab_SCHULEN[SuS_21-22],tab_SCHULEN[TKZ],tab_ANLAGE[[#This Row],[TKZ]])</f>
        <v>147</v>
      </c>
      <c r="F645">
        <f>SUMIFS(tab_SCHULEN[Klassen_21-22],tab_SCHULEN[TKZ],tab_ANLAGE[[#This Row],[TKZ]])</f>
        <v>8</v>
      </c>
      <c r="G645" s="431">
        <f>IFERROR(ROUND(0.25*tab_ANLAGE[[#This Row],[Budget dBIR]]/tab_ANLAGE[[#This Row],['# SuS]],2),0)</f>
        <v>35.020000000000003</v>
      </c>
    </row>
    <row r="646" spans="1:7" x14ac:dyDescent="0.3">
      <c r="A646" t="s">
        <v>21641</v>
      </c>
      <c r="B646" t="s">
        <v>21640</v>
      </c>
      <c r="C646" s="6">
        <v>33462</v>
      </c>
      <c r="D646" s="6">
        <v>9034</v>
      </c>
      <c r="E646">
        <f>SUMIFS(tab_SCHULEN[SuS_21-22],tab_SCHULEN[TKZ],tab_ANLAGE[[#This Row],[TKZ]])</f>
        <v>85</v>
      </c>
      <c r="F646">
        <f>SUMIFS(tab_SCHULEN[Klassen_21-22],tab_SCHULEN[TKZ],tab_ANLAGE[[#This Row],[TKZ]])</f>
        <v>5</v>
      </c>
      <c r="G646" s="431">
        <f>IFERROR(ROUND(0.25*tab_ANLAGE[[#This Row],[Budget dBIR]]/tab_ANLAGE[[#This Row],['# SuS]],2),0)</f>
        <v>98.42</v>
      </c>
    </row>
    <row r="647" spans="1:7" x14ac:dyDescent="0.3">
      <c r="A647" t="s">
        <v>21633</v>
      </c>
      <c r="B647" t="s">
        <v>21632</v>
      </c>
      <c r="C647" s="6">
        <v>49954</v>
      </c>
      <c r="D647" s="6">
        <v>15056</v>
      </c>
      <c r="E647">
        <f>SUMIFS(tab_SCHULEN[SuS_21-22],tab_SCHULEN[TKZ],tab_ANLAGE[[#This Row],[TKZ]])</f>
        <v>98</v>
      </c>
      <c r="F647">
        <f>SUMIFS(tab_SCHULEN[Klassen_21-22],tab_SCHULEN[TKZ],tab_ANLAGE[[#This Row],[TKZ]])</f>
        <v>6</v>
      </c>
      <c r="G647" s="431">
        <f>IFERROR(ROUND(0.25*tab_ANLAGE[[#This Row],[Budget dBIR]]/tab_ANLAGE[[#This Row],['# SuS]],2),0)</f>
        <v>127.43</v>
      </c>
    </row>
    <row r="648" spans="1:7" x14ac:dyDescent="0.3">
      <c r="A648" t="s">
        <v>21894</v>
      </c>
      <c r="B648" t="s">
        <v>21893</v>
      </c>
      <c r="C648" s="6">
        <v>90024</v>
      </c>
      <c r="D648" s="6">
        <v>0</v>
      </c>
      <c r="E648">
        <f>SUMIFS(tab_SCHULEN[SuS_21-22],tab_SCHULEN[TKZ],tab_ANLAGE[[#This Row],[TKZ]])</f>
        <v>252</v>
      </c>
      <c r="F648">
        <f>SUMIFS(tab_SCHULEN[Klassen_21-22],tab_SCHULEN[TKZ],tab_ANLAGE[[#This Row],[TKZ]])</f>
        <v>10</v>
      </c>
      <c r="G648" s="431">
        <f>IFERROR(ROUND(0.25*tab_ANLAGE[[#This Row],[Budget dBIR]]/tab_ANLAGE[[#This Row],['# SuS]],2),0)</f>
        <v>89.31</v>
      </c>
    </row>
    <row r="649" spans="1:7" x14ac:dyDescent="0.3">
      <c r="A649" t="s">
        <v>21804</v>
      </c>
      <c r="B649" t="s">
        <v>21803</v>
      </c>
      <c r="C649" s="6">
        <v>57744</v>
      </c>
      <c r="D649" s="6">
        <v>0</v>
      </c>
      <c r="E649">
        <f>SUMIFS(tab_SCHULEN[SuS_21-22],tab_SCHULEN[TKZ],tab_ANLAGE[[#This Row],[TKZ]])</f>
        <v>143</v>
      </c>
      <c r="F649">
        <f>SUMIFS(tab_SCHULEN[Klassen_21-22],tab_SCHULEN[TKZ],tab_ANLAGE[[#This Row],[TKZ]])</f>
        <v>7</v>
      </c>
      <c r="G649" s="431">
        <f>IFERROR(ROUND(0.25*tab_ANLAGE[[#This Row],[Budget dBIR]]/tab_ANLAGE[[#This Row],['# SuS]],2),0)</f>
        <v>100.95</v>
      </c>
    </row>
    <row r="650" spans="1:7" x14ac:dyDescent="0.3">
      <c r="A650" t="s">
        <v>21148</v>
      </c>
      <c r="B650" t="s">
        <v>21147</v>
      </c>
      <c r="C650" s="6">
        <v>186663</v>
      </c>
      <c r="D650" s="6">
        <v>0</v>
      </c>
      <c r="E650">
        <f>SUMIFS(tab_SCHULEN[SuS_21-22],tab_SCHULEN[TKZ],tab_ANLAGE[[#This Row],[TKZ]])</f>
        <v>567</v>
      </c>
      <c r="F650">
        <f>SUMIFS(tab_SCHULEN[Klassen_21-22],tab_SCHULEN[TKZ],tab_ANLAGE[[#This Row],[TKZ]])</f>
        <v>28</v>
      </c>
      <c r="G650" s="431">
        <f>IFERROR(ROUND(0.25*tab_ANLAGE[[#This Row],[Budget dBIR]]/tab_ANLAGE[[#This Row],['# SuS]],2),0)</f>
        <v>82.3</v>
      </c>
    </row>
    <row r="651" spans="1:7" x14ac:dyDescent="0.3">
      <c r="A651" t="s">
        <v>21851</v>
      </c>
      <c r="B651" t="s">
        <v>21850</v>
      </c>
      <c r="C651" s="6">
        <v>115130</v>
      </c>
      <c r="D651" s="6">
        <v>0</v>
      </c>
      <c r="E651">
        <f>SUMIFS(tab_SCHULEN[SuS_21-22],tab_SCHULEN[TKZ],tab_ANLAGE[[#This Row],[TKZ]])</f>
        <v>335</v>
      </c>
      <c r="F651">
        <f>SUMIFS(tab_SCHULEN[Klassen_21-22],tab_SCHULEN[TKZ],tab_ANLAGE[[#This Row],[TKZ]])</f>
        <v>15</v>
      </c>
      <c r="G651" s="431">
        <f>IFERROR(ROUND(0.25*tab_ANLAGE[[#This Row],[Budget dBIR]]/tab_ANLAGE[[#This Row],['# SuS]],2),0)</f>
        <v>85.92</v>
      </c>
    </row>
    <row r="652" spans="1:7" x14ac:dyDescent="0.3">
      <c r="A652" t="s">
        <v>22175</v>
      </c>
      <c r="B652" t="s">
        <v>22174</v>
      </c>
      <c r="C652" s="6">
        <v>112978</v>
      </c>
      <c r="D652" s="6">
        <v>0</v>
      </c>
      <c r="E652">
        <f>SUMIFS(tab_SCHULEN[SuS_21-22],tab_SCHULEN[TKZ],tab_ANLAGE[[#This Row],[TKZ]])</f>
        <v>327</v>
      </c>
      <c r="F652">
        <f>SUMIFS(tab_SCHULEN[Klassen_21-22],tab_SCHULEN[TKZ],tab_ANLAGE[[#This Row],[TKZ]])</f>
        <v>14</v>
      </c>
      <c r="G652" s="431">
        <f>IFERROR(ROUND(0.25*tab_ANLAGE[[#This Row],[Budget dBIR]]/tab_ANLAGE[[#This Row],['# SuS]],2),0)</f>
        <v>86.37</v>
      </c>
    </row>
    <row r="653" spans="1:7" x14ac:dyDescent="0.3">
      <c r="A653" t="s">
        <v>21872</v>
      </c>
      <c r="B653" t="s">
        <v>21871</v>
      </c>
      <c r="C653" s="6">
        <v>115489</v>
      </c>
      <c r="D653" s="6">
        <v>0</v>
      </c>
      <c r="E653">
        <f>SUMIFS(tab_SCHULEN[SuS_21-22],tab_SCHULEN[TKZ],tab_ANLAGE[[#This Row],[TKZ]])</f>
        <v>324</v>
      </c>
      <c r="F653">
        <f>SUMIFS(tab_SCHULEN[Klassen_21-22],tab_SCHULEN[TKZ],tab_ANLAGE[[#This Row],[TKZ]])</f>
        <v>13</v>
      </c>
      <c r="G653" s="431">
        <f>IFERROR(ROUND(0.25*tab_ANLAGE[[#This Row],[Budget dBIR]]/tab_ANLAGE[[#This Row],['# SuS]],2),0)</f>
        <v>89.11</v>
      </c>
    </row>
    <row r="654" spans="1:7" x14ac:dyDescent="0.3">
      <c r="A654" t="s">
        <v>21788</v>
      </c>
      <c r="B654" t="s">
        <v>21787</v>
      </c>
      <c r="C654" s="6">
        <v>35148</v>
      </c>
      <c r="D654" s="6">
        <v>0</v>
      </c>
      <c r="E654">
        <f>SUMIFS(tab_SCHULEN[SuS_21-22],tab_SCHULEN[TKZ],tab_ANLAGE[[#This Row],[TKZ]])</f>
        <v>101</v>
      </c>
      <c r="F654">
        <f>SUMIFS(tab_SCHULEN[Klassen_21-22],tab_SCHULEN[TKZ],tab_ANLAGE[[#This Row],[TKZ]])</f>
        <v>4</v>
      </c>
      <c r="G654" s="431">
        <f>IFERROR(ROUND(0.25*tab_ANLAGE[[#This Row],[Budget dBIR]]/tab_ANLAGE[[#This Row],['# SuS]],2),0)</f>
        <v>87</v>
      </c>
    </row>
    <row r="655" spans="1:7" x14ac:dyDescent="0.3">
      <c r="A655" t="s">
        <v>21860</v>
      </c>
      <c r="B655" t="s">
        <v>21859</v>
      </c>
      <c r="C655" s="6">
        <v>65635</v>
      </c>
      <c r="D655" s="6">
        <v>0</v>
      </c>
      <c r="E655">
        <f>SUMIFS(tab_SCHULEN[SuS_21-22],tab_SCHULEN[TKZ],tab_ANLAGE[[#This Row],[TKZ]])</f>
        <v>194</v>
      </c>
      <c r="F655">
        <f>SUMIFS(tab_SCHULEN[Klassen_21-22],tab_SCHULEN[TKZ],tab_ANLAGE[[#This Row],[TKZ]])</f>
        <v>9</v>
      </c>
      <c r="G655" s="431">
        <f>IFERROR(ROUND(0.25*tab_ANLAGE[[#This Row],[Budget dBIR]]/tab_ANLAGE[[#This Row],['# SuS]],2),0)</f>
        <v>84.58</v>
      </c>
    </row>
    <row r="656" spans="1:7" x14ac:dyDescent="0.3">
      <c r="A656" t="s">
        <v>21849</v>
      </c>
      <c r="B656" t="s">
        <v>21848</v>
      </c>
      <c r="C656" s="6">
        <v>69221</v>
      </c>
      <c r="D656" s="6">
        <v>0</v>
      </c>
      <c r="E656">
        <f>SUMIFS(tab_SCHULEN[SuS_21-22],tab_SCHULEN[TKZ],tab_ANLAGE[[#This Row],[TKZ]])</f>
        <v>177</v>
      </c>
      <c r="F656">
        <f>SUMIFS(tab_SCHULEN[Klassen_21-22],tab_SCHULEN[TKZ],tab_ANLAGE[[#This Row],[TKZ]])</f>
        <v>9</v>
      </c>
      <c r="G656" s="431">
        <f>IFERROR(ROUND(0.25*tab_ANLAGE[[#This Row],[Budget dBIR]]/tab_ANLAGE[[#This Row],['# SuS]],2),0)</f>
        <v>97.77</v>
      </c>
    </row>
    <row r="657" spans="1:7" x14ac:dyDescent="0.3">
      <c r="A657" t="s">
        <v>21864</v>
      </c>
      <c r="B657" t="s">
        <v>21863</v>
      </c>
      <c r="C657" s="6">
        <v>68504</v>
      </c>
      <c r="D657" s="6">
        <v>0</v>
      </c>
      <c r="E657">
        <f>SUMIFS(tab_SCHULEN[SuS_21-22],tab_SCHULEN[TKZ],tab_ANLAGE[[#This Row],[TKZ]])</f>
        <v>199</v>
      </c>
      <c r="F657">
        <f>SUMIFS(tab_SCHULEN[Klassen_21-22],tab_SCHULEN[TKZ],tab_ANLAGE[[#This Row],[TKZ]])</f>
        <v>9</v>
      </c>
      <c r="G657" s="431">
        <f>IFERROR(ROUND(0.25*tab_ANLAGE[[#This Row],[Budget dBIR]]/tab_ANLAGE[[#This Row],['# SuS]],2),0)</f>
        <v>86.06</v>
      </c>
    </row>
    <row r="658" spans="1:7" x14ac:dyDescent="0.3">
      <c r="A658" t="s">
        <v>21874</v>
      </c>
      <c r="B658" t="s">
        <v>21873</v>
      </c>
      <c r="C658" s="6">
        <v>111902</v>
      </c>
      <c r="D658" s="6">
        <v>0</v>
      </c>
      <c r="E658">
        <f>SUMIFS(tab_SCHULEN[SuS_21-22],tab_SCHULEN[TKZ],tab_ANLAGE[[#This Row],[TKZ]])</f>
        <v>294</v>
      </c>
      <c r="F658">
        <f>SUMIFS(tab_SCHULEN[Klassen_21-22],tab_SCHULEN[TKZ],tab_ANLAGE[[#This Row],[TKZ]])</f>
        <v>14</v>
      </c>
      <c r="G658" s="431">
        <f>IFERROR(ROUND(0.25*tab_ANLAGE[[#This Row],[Budget dBIR]]/tab_ANLAGE[[#This Row],['# SuS]],2),0)</f>
        <v>95.15</v>
      </c>
    </row>
    <row r="659" spans="1:7" x14ac:dyDescent="0.3">
      <c r="A659" t="s">
        <v>21786</v>
      </c>
      <c r="B659" t="s">
        <v>21785</v>
      </c>
      <c r="C659" s="6">
        <v>28334</v>
      </c>
      <c r="D659" s="6">
        <v>0</v>
      </c>
      <c r="E659">
        <f>SUMIFS(tab_SCHULEN[SuS_21-22],tab_SCHULEN[TKZ],tab_ANLAGE[[#This Row],[TKZ]])</f>
        <v>77</v>
      </c>
      <c r="F659">
        <f>SUMIFS(tab_SCHULEN[Klassen_21-22],tab_SCHULEN[TKZ],tab_ANLAGE[[#This Row],[TKZ]])</f>
        <v>4</v>
      </c>
      <c r="G659" s="431">
        <f>IFERROR(ROUND(0.25*tab_ANLAGE[[#This Row],[Budget dBIR]]/tab_ANLAGE[[#This Row],['# SuS]],2),0)</f>
        <v>91.99</v>
      </c>
    </row>
    <row r="660" spans="1:7" x14ac:dyDescent="0.3">
      <c r="A660" t="s">
        <v>22727</v>
      </c>
      <c r="B660" t="s">
        <v>22726</v>
      </c>
      <c r="C660" s="6">
        <v>84285</v>
      </c>
      <c r="D660" s="6">
        <v>0</v>
      </c>
      <c r="E660">
        <f>SUMIFS(tab_SCHULEN[SuS_21-22],tab_SCHULEN[TKZ],tab_ANLAGE[[#This Row],[TKZ]])</f>
        <v>239</v>
      </c>
      <c r="F660">
        <f>SUMIFS(tab_SCHULEN[Klassen_21-22],tab_SCHULEN[TKZ],tab_ANLAGE[[#This Row],[TKZ]])</f>
        <v>10</v>
      </c>
      <c r="G660" s="431">
        <f>IFERROR(ROUND(0.25*tab_ANLAGE[[#This Row],[Budget dBIR]]/tab_ANLAGE[[#This Row],['# SuS]],2),0)</f>
        <v>88.16</v>
      </c>
    </row>
    <row r="661" spans="1:7" x14ac:dyDescent="0.3">
      <c r="A661" t="s">
        <v>21254</v>
      </c>
      <c r="B661" t="s">
        <v>21253</v>
      </c>
      <c r="C661" s="6">
        <v>118523</v>
      </c>
      <c r="D661" s="6">
        <v>0</v>
      </c>
      <c r="E661">
        <f>SUMIFS(tab_SCHULEN[SuS_21-22],tab_SCHULEN[TKZ],tab_ANLAGE[[#This Row],[TKZ]])</f>
        <v>324</v>
      </c>
      <c r="F661">
        <f>SUMIFS(tab_SCHULEN[Klassen_21-22],tab_SCHULEN[TKZ],tab_ANLAGE[[#This Row],[TKZ]])</f>
        <v>16</v>
      </c>
      <c r="G661" s="431">
        <f>IFERROR(ROUND(0.25*tab_ANLAGE[[#This Row],[Budget dBIR]]/tab_ANLAGE[[#This Row],['# SuS]],2),0)</f>
        <v>91.45</v>
      </c>
    </row>
    <row r="662" spans="1:7" x14ac:dyDescent="0.3">
      <c r="A662" t="s">
        <v>22253</v>
      </c>
      <c r="B662" t="s">
        <v>22252</v>
      </c>
      <c r="C662" s="6">
        <v>80699</v>
      </c>
      <c r="D662" s="6">
        <v>0</v>
      </c>
      <c r="E662">
        <f>SUMIFS(tab_SCHULEN[SuS_21-22],tab_SCHULEN[TKZ],tab_ANLAGE[[#This Row],[TKZ]])</f>
        <v>234</v>
      </c>
      <c r="F662">
        <f>SUMIFS(tab_SCHULEN[Klassen_21-22],tab_SCHULEN[TKZ],tab_ANLAGE[[#This Row],[TKZ]])</f>
        <v>10</v>
      </c>
      <c r="G662" s="431">
        <f>IFERROR(ROUND(0.25*tab_ANLAGE[[#This Row],[Budget dBIR]]/tab_ANLAGE[[#This Row],['# SuS]],2),0)</f>
        <v>86.22</v>
      </c>
    </row>
    <row r="663" spans="1:7" x14ac:dyDescent="0.3">
      <c r="A663" t="s">
        <v>21106</v>
      </c>
      <c r="B663" t="s">
        <v>21105</v>
      </c>
      <c r="C663" s="6">
        <v>134537</v>
      </c>
      <c r="D663" s="6">
        <v>0</v>
      </c>
      <c r="E663">
        <f>SUMIFS(tab_SCHULEN[SuS_21-22],tab_SCHULEN[TKZ],tab_ANLAGE[[#This Row],[TKZ]])</f>
        <v>391</v>
      </c>
      <c r="F663">
        <f>SUMIFS(tab_SCHULEN[Klassen_21-22],tab_SCHULEN[TKZ],tab_ANLAGE[[#This Row],[TKZ]])</f>
        <v>17</v>
      </c>
      <c r="G663" s="431">
        <f>IFERROR(ROUND(0.25*tab_ANLAGE[[#This Row],[Budget dBIR]]/tab_ANLAGE[[#This Row],['# SuS]],2),0)</f>
        <v>86.02</v>
      </c>
    </row>
    <row r="664" spans="1:7" x14ac:dyDescent="0.3">
      <c r="A664" t="s">
        <v>21250</v>
      </c>
      <c r="B664" t="s">
        <v>21249</v>
      </c>
      <c r="C664" s="6">
        <v>105805</v>
      </c>
      <c r="D664" s="6">
        <v>0</v>
      </c>
      <c r="E664">
        <f>SUMIFS(tab_SCHULEN[SuS_21-22],tab_SCHULEN[TKZ],tab_ANLAGE[[#This Row],[TKZ]])</f>
        <v>297</v>
      </c>
      <c r="F664">
        <f>SUMIFS(tab_SCHULEN[Klassen_21-22],tab_SCHULEN[TKZ],tab_ANLAGE[[#This Row],[TKZ]])</f>
        <v>17</v>
      </c>
      <c r="G664" s="431">
        <f>IFERROR(ROUND(0.25*tab_ANLAGE[[#This Row],[Budget dBIR]]/tab_ANLAGE[[#This Row],['# SuS]],2),0)</f>
        <v>89.06</v>
      </c>
    </row>
    <row r="665" spans="1:7" x14ac:dyDescent="0.3">
      <c r="A665" t="s">
        <v>21802</v>
      </c>
      <c r="B665" t="s">
        <v>21801</v>
      </c>
      <c r="C665" s="6">
        <v>105446</v>
      </c>
      <c r="D665" s="6">
        <v>0</v>
      </c>
      <c r="E665">
        <f>SUMIFS(tab_SCHULEN[SuS_21-22],tab_SCHULEN[TKZ],tab_ANLAGE[[#This Row],[TKZ]])</f>
        <v>303</v>
      </c>
      <c r="F665">
        <f>SUMIFS(tab_SCHULEN[Klassen_21-22],tab_SCHULEN[TKZ],tab_ANLAGE[[#This Row],[TKZ]])</f>
        <v>12</v>
      </c>
      <c r="G665" s="431">
        <f>IFERROR(ROUND(0.25*tab_ANLAGE[[#This Row],[Budget dBIR]]/tab_ANLAGE[[#This Row],['# SuS]],2),0)</f>
        <v>87</v>
      </c>
    </row>
    <row r="666" spans="1:7" x14ac:dyDescent="0.3">
      <c r="A666" t="s">
        <v>22368</v>
      </c>
      <c r="B666" t="s">
        <v>22367</v>
      </c>
      <c r="C666" s="6">
        <v>42322</v>
      </c>
      <c r="D666" s="6">
        <v>0</v>
      </c>
      <c r="E666">
        <f>SUMIFS(tab_SCHULEN[SuS_21-22],tab_SCHULEN[TKZ],tab_ANLAGE[[#This Row],[TKZ]])</f>
        <v>135</v>
      </c>
      <c r="F666">
        <f>SUMIFS(tab_SCHULEN[Klassen_21-22],tab_SCHULEN[TKZ],tab_ANLAGE[[#This Row],[TKZ]])</f>
        <v>7</v>
      </c>
      <c r="G666" s="431">
        <f>IFERROR(ROUND(0.25*tab_ANLAGE[[#This Row],[Budget dBIR]]/tab_ANLAGE[[#This Row],['# SuS]],2),0)</f>
        <v>78.37</v>
      </c>
    </row>
    <row r="667" spans="1:7" x14ac:dyDescent="0.3">
      <c r="A667" t="s">
        <v>21813</v>
      </c>
      <c r="B667" t="s">
        <v>21812</v>
      </c>
      <c r="C667" s="6">
        <v>92893</v>
      </c>
      <c r="D667" s="6">
        <v>0</v>
      </c>
      <c r="E667">
        <f>SUMIFS(tab_SCHULEN[SuS_21-22],tab_SCHULEN[TKZ],tab_ANLAGE[[#This Row],[TKZ]])</f>
        <v>263</v>
      </c>
      <c r="F667">
        <f>SUMIFS(tab_SCHULEN[Klassen_21-22],tab_SCHULEN[TKZ],tab_ANLAGE[[#This Row],[TKZ]])</f>
        <v>11</v>
      </c>
      <c r="G667" s="431">
        <f>IFERROR(ROUND(0.25*tab_ANLAGE[[#This Row],[Budget dBIR]]/tab_ANLAGE[[#This Row],['# SuS]],2),0)</f>
        <v>88.3</v>
      </c>
    </row>
    <row r="668" spans="1:7" x14ac:dyDescent="0.3">
      <c r="A668" t="s">
        <v>21654</v>
      </c>
      <c r="B668" t="s">
        <v>21653</v>
      </c>
      <c r="C668" s="6">
        <v>8594</v>
      </c>
      <c r="D668" s="6">
        <v>3011</v>
      </c>
      <c r="E668">
        <f>SUMIFS(tab_SCHULEN[SuS_21-22],tab_SCHULEN[TKZ],tab_ANLAGE[[#This Row],[TKZ]])</f>
        <v>53</v>
      </c>
      <c r="F668">
        <f>SUMIFS(tab_SCHULEN[Klassen_21-22],tab_SCHULEN[TKZ],tab_ANLAGE[[#This Row],[TKZ]])</f>
        <v>3</v>
      </c>
      <c r="G668" s="431">
        <f>IFERROR(ROUND(0.25*tab_ANLAGE[[#This Row],[Budget dBIR]]/tab_ANLAGE[[#This Row],['# SuS]],2),0)</f>
        <v>40.54</v>
      </c>
    </row>
    <row r="669" spans="1:7" x14ac:dyDescent="0.3">
      <c r="A669" t="s">
        <v>20821</v>
      </c>
      <c r="B669" t="s">
        <v>20820</v>
      </c>
      <c r="C669" s="6">
        <v>249223</v>
      </c>
      <c r="D669" s="6">
        <v>0</v>
      </c>
      <c r="E669">
        <f>SUMIFS(tab_SCHULEN[SuS_21-22],tab_SCHULEN[TKZ],tab_ANLAGE[[#This Row],[TKZ]])</f>
        <v>730</v>
      </c>
      <c r="F669">
        <f>SUMIFS(tab_SCHULEN[Klassen_21-22],tab_SCHULEN[TKZ],tab_ANLAGE[[#This Row],[TKZ]])</f>
        <v>29</v>
      </c>
      <c r="G669" s="431">
        <f>IFERROR(ROUND(0.25*tab_ANLAGE[[#This Row],[Budget dBIR]]/tab_ANLAGE[[#This Row],['# SuS]],2),0)</f>
        <v>85.35</v>
      </c>
    </row>
    <row r="670" spans="1:7" x14ac:dyDescent="0.3">
      <c r="A670" t="s">
        <v>22695</v>
      </c>
      <c r="B670" t="s">
        <v>22694</v>
      </c>
      <c r="C670" s="6">
        <v>313471</v>
      </c>
      <c r="D670" s="6">
        <v>0</v>
      </c>
      <c r="E670">
        <f>SUMIFS(tab_SCHULEN[SuS_21-22],tab_SCHULEN[TKZ],tab_ANLAGE[[#This Row],[TKZ]])</f>
        <v>751</v>
      </c>
      <c r="F670">
        <f>SUMIFS(tab_SCHULEN[Klassen_21-22],tab_SCHULEN[TKZ],tab_ANLAGE[[#This Row],[TKZ]])</f>
        <v>40</v>
      </c>
      <c r="G670" s="431">
        <f>IFERROR(ROUND(0.25*tab_ANLAGE[[#This Row],[Budget dBIR]]/tab_ANLAGE[[#This Row],['# SuS]],2),0)</f>
        <v>104.35</v>
      </c>
    </row>
    <row r="671" spans="1:7" x14ac:dyDescent="0.3">
      <c r="A671" t="s">
        <v>21690</v>
      </c>
      <c r="B671" t="s">
        <v>21689</v>
      </c>
      <c r="C671" s="6">
        <v>15315</v>
      </c>
      <c r="D671" s="6">
        <v>9034</v>
      </c>
      <c r="E671">
        <f>SUMIFS(tab_SCHULEN[SuS_21-22],tab_SCHULEN[TKZ],tab_ANLAGE[[#This Row],[TKZ]])</f>
        <v>26</v>
      </c>
      <c r="F671">
        <f>SUMIFS(tab_SCHULEN[Klassen_21-22],tab_SCHULEN[TKZ],tab_ANLAGE[[#This Row],[TKZ]])</f>
        <v>4</v>
      </c>
      <c r="G671" s="431">
        <f>IFERROR(ROUND(0.25*tab_ANLAGE[[#This Row],[Budget dBIR]]/tab_ANLAGE[[#This Row],['# SuS]],2),0)</f>
        <v>147.26</v>
      </c>
    </row>
    <row r="672" spans="1:7" x14ac:dyDescent="0.3">
      <c r="A672" t="s">
        <v>20943</v>
      </c>
      <c r="B672" t="s">
        <v>20942</v>
      </c>
      <c r="C672" s="6">
        <v>256659</v>
      </c>
      <c r="D672" s="6">
        <v>0</v>
      </c>
      <c r="E672">
        <f>SUMIFS(tab_SCHULEN[SuS_21-22],tab_SCHULEN[TKZ],tab_ANLAGE[[#This Row],[TKZ]])</f>
        <v>839</v>
      </c>
      <c r="F672">
        <f>SUMIFS(tab_SCHULEN[Klassen_21-22],tab_SCHULEN[TKZ],tab_ANLAGE[[#This Row],[TKZ]])</f>
        <v>37</v>
      </c>
      <c r="G672" s="431">
        <f>IFERROR(ROUND(0.25*tab_ANLAGE[[#This Row],[Budget dBIR]]/tab_ANLAGE[[#This Row],['# SuS]],2),0)</f>
        <v>76.48</v>
      </c>
    </row>
    <row r="673" spans="1:7" x14ac:dyDescent="0.3">
      <c r="A673" t="s">
        <v>20995</v>
      </c>
      <c r="B673" t="s">
        <v>20994</v>
      </c>
      <c r="C673" s="6">
        <v>46962</v>
      </c>
      <c r="D673" s="6">
        <v>0</v>
      </c>
      <c r="E673">
        <f>SUMIFS(tab_SCHULEN[SuS_21-22],tab_SCHULEN[TKZ],tab_ANLAGE[[#This Row],[TKZ]])</f>
        <v>167</v>
      </c>
      <c r="F673">
        <f>SUMIFS(tab_SCHULEN[Klassen_21-22],tab_SCHULEN[TKZ],tab_ANLAGE[[#This Row],[TKZ]])</f>
        <v>8</v>
      </c>
      <c r="G673" s="431">
        <f>IFERROR(ROUND(0.25*tab_ANLAGE[[#This Row],[Budget dBIR]]/tab_ANLAGE[[#This Row],['# SuS]],2),0)</f>
        <v>70.3</v>
      </c>
    </row>
    <row r="674" spans="1:7" x14ac:dyDescent="0.3">
      <c r="A674" t="s">
        <v>21242</v>
      </c>
      <c r="B674" t="s">
        <v>21241</v>
      </c>
      <c r="C674" s="6">
        <v>137367</v>
      </c>
      <c r="D674" s="6">
        <v>0</v>
      </c>
      <c r="E674">
        <f>SUMIFS(tab_SCHULEN[SuS_21-22],tab_SCHULEN[TKZ],tab_ANLAGE[[#This Row],[TKZ]])</f>
        <v>451</v>
      </c>
      <c r="F674">
        <f>SUMIFS(tab_SCHULEN[Klassen_21-22],tab_SCHULEN[TKZ],tab_ANLAGE[[#This Row],[TKZ]])</f>
        <v>21</v>
      </c>
      <c r="G674" s="431">
        <f>IFERROR(ROUND(0.25*tab_ANLAGE[[#This Row],[Budget dBIR]]/tab_ANLAGE[[#This Row],['# SuS]],2),0)</f>
        <v>76.150000000000006</v>
      </c>
    </row>
    <row r="675" spans="1:7" x14ac:dyDescent="0.3">
      <c r="A675" t="s">
        <v>21882</v>
      </c>
      <c r="B675" t="s">
        <v>21881</v>
      </c>
      <c r="C675" s="6">
        <v>26541</v>
      </c>
      <c r="D675" s="6">
        <v>0</v>
      </c>
      <c r="E675">
        <f>SUMIFS(tab_SCHULEN[SuS_21-22],tab_SCHULEN[TKZ],tab_ANLAGE[[#This Row],[TKZ]])</f>
        <v>87</v>
      </c>
      <c r="F675">
        <f>SUMIFS(tab_SCHULEN[Klassen_21-22],tab_SCHULEN[TKZ],tab_ANLAGE[[#This Row],[TKZ]])</f>
        <v>4</v>
      </c>
      <c r="G675" s="431">
        <f>IFERROR(ROUND(0.25*tab_ANLAGE[[#This Row],[Budget dBIR]]/tab_ANLAGE[[#This Row],['# SuS]],2),0)</f>
        <v>76.27</v>
      </c>
    </row>
    <row r="676" spans="1:7" x14ac:dyDescent="0.3">
      <c r="A676" t="s">
        <v>21542</v>
      </c>
      <c r="B676" t="s">
        <v>21541</v>
      </c>
      <c r="C676" s="6">
        <v>39566</v>
      </c>
      <c r="D676" s="6">
        <v>0</v>
      </c>
      <c r="E676">
        <f>SUMIFS(tab_SCHULEN[SuS_21-22],tab_SCHULEN[TKZ],tab_ANLAGE[[#This Row],[TKZ]])</f>
        <v>84</v>
      </c>
      <c r="F676">
        <f>SUMIFS(tab_SCHULEN[Klassen_21-22],tab_SCHULEN[TKZ],tab_ANLAGE[[#This Row],[TKZ]])</f>
        <v>7</v>
      </c>
      <c r="G676" s="431">
        <f>IFERROR(ROUND(0.25*tab_ANLAGE[[#This Row],[Budget dBIR]]/tab_ANLAGE[[#This Row],['# SuS]],2),0)</f>
        <v>117.76</v>
      </c>
    </row>
    <row r="677" spans="1:7" x14ac:dyDescent="0.3">
      <c r="A677" t="s">
        <v>20402</v>
      </c>
      <c r="B677" t="s">
        <v>20401</v>
      </c>
      <c r="C677" s="6">
        <v>176350</v>
      </c>
      <c r="D677" s="6">
        <v>0</v>
      </c>
      <c r="E677">
        <f>SUMIFS(tab_SCHULEN[SuS_21-22],tab_SCHULEN[TKZ],tab_ANLAGE[[#This Row],[TKZ]])</f>
        <v>581</v>
      </c>
      <c r="F677">
        <f>SUMIFS(tab_SCHULEN[Klassen_21-22],tab_SCHULEN[TKZ],tab_ANLAGE[[#This Row],[TKZ]])</f>
        <v>24</v>
      </c>
      <c r="G677" s="431">
        <f>IFERROR(ROUND(0.25*tab_ANLAGE[[#This Row],[Budget dBIR]]/tab_ANLAGE[[#This Row],['# SuS]],2),0)</f>
        <v>75.88</v>
      </c>
    </row>
    <row r="678" spans="1:7" x14ac:dyDescent="0.3">
      <c r="A678" t="s">
        <v>21713</v>
      </c>
      <c r="B678" t="s">
        <v>21712</v>
      </c>
      <c r="C678" s="6">
        <v>17189</v>
      </c>
      <c r="D678" s="6">
        <v>6022</v>
      </c>
      <c r="E678">
        <f>SUMIFS(tab_SCHULEN[SuS_21-22],tab_SCHULEN[TKZ],tab_ANLAGE[[#This Row],[TKZ]])</f>
        <v>48</v>
      </c>
      <c r="F678">
        <f>SUMIFS(tab_SCHULEN[Klassen_21-22],tab_SCHULEN[TKZ],tab_ANLAGE[[#This Row],[TKZ]])</f>
        <v>2</v>
      </c>
      <c r="G678" s="431">
        <f>IFERROR(ROUND(0.25*tab_ANLAGE[[#This Row],[Budget dBIR]]/tab_ANLAGE[[#This Row],['# SuS]],2),0)</f>
        <v>89.53</v>
      </c>
    </row>
    <row r="679" spans="1:7" x14ac:dyDescent="0.3">
      <c r="A679" t="s">
        <v>21779</v>
      </c>
      <c r="B679" t="s">
        <v>10428</v>
      </c>
      <c r="C679" s="6">
        <v>35387</v>
      </c>
      <c r="D679" s="6">
        <v>21079</v>
      </c>
      <c r="E679">
        <f>SUMIFS(tab_SCHULEN[SuS_21-22],tab_SCHULEN[TKZ],tab_ANLAGE[[#This Row],[TKZ]])</f>
        <v>23</v>
      </c>
      <c r="F679">
        <f>SUMIFS(tab_SCHULEN[Klassen_21-22],tab_SCHULEN[TKZ],tab_ANLAGE[[#This Row],[TKZ]])</f>
        <v>4</v>
      </c>
      <c r="G679" s="431">
        <f>IFERROR(ROUND(0.25*tab_ANLAGE[[#This Row],[Budget dBIR]]/tab_ANLAGE[[#This Row],['# SuS]],2),0)</f>
        <v>384.64</v>
      </c>
    </row>
    <row r="680" spans="1:7" x14ac:dyDescent="0.3">
      <c r="A680" t="s">
        <v>21793</v>
      </c>
      <c r="B680" t="s">
        <v>21792</v>
      </c>
      <c r="C680" s="6">
        <v>64917</v>
      </c>
      <c r="D680" s="6">
        <v>0</v>
      </c>
      <c r="E680">
        <f>SUMIFS(tab_SCHULEN[SuS_21-22],tab_SCHULEN[TKZ],tab_ANLAGE[[#This Row],[TKZ]])</f>
        <v>183</v>
      </c>
      <c r="F680">
        <f>SUMIFS(tab_SCHULEN[Klassen_21-22],tab_SCHULEN[TKZ],tab_ANLAGE[[#This Row],[TKZ]])</f>
        <v>8</v>
      </c>
      <c r="G680" s="431">
        <f>IFERROR(ROUND(0.25*tab_ANLAGE[[#This Row],[Budget dBIR]]/tab_ANLAGE[[#This Row],['# SuS]],2),0)</f>
        <v>88.68</v>
      </c>
    </row>
    <row r="681" spans="1:7" x14ac:dyDescent="0.3">
      <c r="A681" t="s">
        <v>21673</v>
      </c>
      <c r="B681" t="s">
        <v>21672</v>
      </c>
      <c r="C681" s="6">
        <v>83058</v>
      </c>
      <c r="D681" s="6">
        <v>0</v>
      </c>
      <c r="E681">
        <f>SUMIFS(tab_SCHULEN[SuS_21-22],tab_SCHULEN[TKZ],tab_ANLAGE[[#This Row],[TKZ]])</f>
        <v>273</v>
      </c>
      <c r="F681">
        <f>SUMIFS(tab_SCHULEN[Klassen_21-22],tab_SCHULEN[TKZ],tab_ANLAGE[[#This Row],[TKZ]])</f>
        <v>12</v>
      </c>
      <c r="G681" s="431">
        <f>IFERROR(ROUND(0.25*tab_ANLAGE[[#This Row],[Budget dBIR]]/tab_ANLAGE[[#This Row],['# SuS]],2),0)</f>
        <v>76.06</v>
      </c>
    </row>
    <row r="682" spans="1:7" x14ac:dyDescent="0.3">
      <c r="A682" t="s">
        <v>21685</v>
      </c>
      <c r="B682" t="s">
        <v>21684</v>
      </c>
      <c r="C682" s="6">
        <v>30541</v>
      </c>
      <c r="D682" s="6">
        <v>12045</v>
      </c>
      <c r="E682">
        <f>SUMIFS(tab_SCHULEN[SuS_21-22],tab_SCHULEN[TKZ],tab_ANLAGE[[#This Row],[TKZ]])</f>
        <v>71</v>
      </c>
      <c r="F682">
        <f>SUMIFS(tab_SCHULEN[Klassen_21-22],tab_SCHULEN[TKZ],tab_ANLAGE[[#This Row],[TKZ]])</f>
        <v>4</v>
      </c>
      <c r="G682" s="431">
        <f>IFERROR(ROUND(0.25*tab_ANLAGE[[#This Row],[Budget dBIR]]/tab_ANLAGE[[#This Row],['# SuS]],2),0)</f>
        <v>107.54</v>
      </c>
    </row>
    <row r="683" spans="1:7" x14ac:dyDescent="0.3">
      <c r="A683" t="s">
        <v>21742</v>
      </c>
      <c r="B683" t="s">
        <v>21741</v>
      </c>
      <c r="C683" s="6">
        <v>15095</v>
      </c>
      <c r="D683" s="6">
        <v>6022</v>
      </c>
      <c r="E683">
        <f>SUMIFS(tab_SCHULEN[SuS_21-22],tab_SCHULEN[TKZ],tab_ANLAGE[[#This Row],[TKZ]])</f>
        <v>47</v>
      </c>
      <c r="F683">
        <f>SUMIFS(tab_SCHULEN[Klassen_21-22],tab_SCHULEN[TKZ],tab_ANLAGE[[#This Row],[TKZ]])</f>
        <v>2</v>
      </c>
      <c r="G683" s="431">
        <f>IFERROR(ROUND(0.25*tab_ANLAGE[[#This Row],[Budget dBIR]]/tab_ANLAGE[[#This Row],['# SuS]],2),0)</f>
        <v>80.290000000000006</v>
      </c>
    </row>
    <row r="684" spans="1:7" x14ac:dyDescent="0.3">
      <c r="A684" t="s">
        <v>21158</v>
      </c>
      <c r="B684" t="s">
        <v>21157</v>
      </c>
      <c r="C684" s="6">
        <v>87596</v>
      </c>
      <c r="D684" s="6">
        <v>15056</v>
      </c>
      <c r="E684">
        <f>SUMIFS(tab_SCHULEN[SuS_21-22],tab_SCHULEN[TKZ],tab_ANLAGE[[#This Row],[TKZ]])</f>
        <v>206</v>
      </c>
      <c r="F684">
        <f>SUMIFS(tab_SCHULEN[Klassen_21-22],tab_SCHULEN[TKZ],tab_ANLAGE[[#This Row],[TKZ]])</f>
        <v>16</v>
      </c>
      <c r="G684" s="431">
        <f>IFERROR(ROUND(0.25*tab_ANLAGE[[#This Row],[Budget dBIR]]/tab_ANLAGE[[#This Row],['# SuS]],2),0)</f>
        <v>106.31</v>
      </c>
    </row>
    <row r="685" spans="1:7" x14ac:dyDescent="0.3">
      <c r="A685" t="s">
        <v>21054</v>
      </c>
      <c r="B685" t="s">
        <v>21053</v>
      </c>
      <c r="C685" s="6">
        <v>47592</v>
      </c>
      <c r="D685" s="6">
        <v>0</v>
      </c>
      <c r="E685">
        <f>SUMIFS(tab_SCHULEN[SuS_21-22],tab_SCHULEN[TKZ],tab_ANLAGE[[#This Row],[TKZ]])</f>
        <v>150</v>
      </c>
      <c r="F685">
        <f>SUMIFS(tab_SCHULEN[Klassen_21-22],tab_SCHULEN[TKZ],tab_ANLAGE[[#This Row],[TKZ]])</f>
        <v>6</v>
      </c>
      <c r="G685" s="431">
        <f>IFERROR(ROUND(0.25*tab_ANLAGE[[#This Row],[Budget dBIR]]/tab_ANLAGE[[#This Row],['# SuS]],2),0)</f>
        <v>79.319999999999993</v>
      </c>
    </row>
    <row r="686" spans="1:7" x14ac:dyDescent="0.3">
      <c r="A686" t="s">
        <v>20953</v>
      </c>
      <c r="B686" t="s">
        <v>20952</v>
      </c>
      <c r="C686" s="6">
        <v>233227</v>
      </c>
      <c r="D686" s="6">
        <v>0</v>
      </c>
      <c r="E686">
        <f>SUMIFS(tab_SCHULEN[SuS_21-22],tab_SCHULEN[TKZ],tab_ANLAGE[[#This Row],[TKZ]])</f>
        <v>675</v>
      </c>
      <c r="F686">
        <f>SUMIFS(tab_SCHULEN[Klassen_21-22],tab_SCHULEN[TKZ],tab_ANLAGE[[#This Row],[TKZ]])</f>
        <v>30</v>
      </c>
      <c r="G686" s="431">
        <f>IFERROR(ROUND(0.25*tab_ANLAGE[[#This Row],[Budget dBIR]]/tab_ANLAGE[[#This Row],['# SuS]],2),0)</f>
        <v>86.38</v>
      </c>
    </row>
    <row r="687" spans="1:7" x14ac:dyDescent="0.3">
      <c r="A687" t="s">
        <v>21150</v>
      </c>
      <c r="B687" t="s">
        <v>21149</v>
      </c>
      <c r="C687" s="6">
        <v>112823</v>
      </c>
      <c r="D687" s="6">
        <v>0</v>
      </c>
      <c r="E687">
        <f>SUMIFS(tab_SCHULEN[SuS_21-22],tab_SCHULEN[TKZ],tab_ANLAGE[[#This Row],[TKZ]])</f>
        <v>408</v>
      </c>
      <c r="F687">
        <f>SUMIFS(tab_SCHULEN[Klassen_21-22],tab_SCHULEN[TKZ],tab_ANLAGE[[#This Row],[TKZ]])</f>
        <v>12</v>
      </c>
      <c r="G687" s="431">
        <f>IFERROR(ROUND(0.25*tab_ANLAGE[[#This Row],[Budget dBIR]]/tab_ANLAGE[[#This Row],['# SuS]],2),0)</f>
        <v>69.13</v>
      </c>
    </row>
    <row r="688" spans="1:7" x14ac:dyDescent="0.3">
      <c r="A688" t="s">
        <v>21143</v>
      </c>
      <c r="B688" t="s">
        <v>21142</v>
      </c>
      <c r="C688" s="6">
        <v>69404</v>
      </c>
      <c r="D688" s="6">
        <v>0</v>
      </c>
      <c r="E688">
        <f>SUMIFS(tab_SCHULEN[SuS_21-22],tab_SCHULEN[TKZ],tab_ANLAGE[[#This Row],[TKZ]])</f>
        <v>207</v>
      </c>
      <c r="F688">
        <f>SUMIFS(tab_SCHULEN[Klassen_21-22],tab_SCHULEN[TKZ],tab_ANLAGE[[#This Row],[TKZ]])</f>
        <v>7</v>
      </c>
      <c r="G688" s="431">
        <f>IFERROR(ROUND(0.25*tab_ANLAGE[[#This Row],[Budget dBIR]]/tab_ANLAGE[[#This Row],['# SuS]],2),0)</f>
        <v>83.82</v>
      </c>
    </row>
    <row r="689" spans="1:7" x14ac:dyDescent="0.3">
      <c r="A689" t="s">
        <v>21890</v>
      </c>
      <c r="B689" t="s">
        <v>21889</v>
      </c>
      <c r="C689" s="6">
        <v>68863</v>
      </c>
      <c r="D689" s="6">
        <v>0</v>
      </c>
      <c r="E689">
        <f>SUMIFS(tab_SCHULEN[SuS_21-22],tab_SCHULEN[TKZ],tab_ANLAGE[[#This Row],[TKZ]])</f>
        <v>170</v>
      </c>
      <c r="F689">
        <f>SUMIFS(tab_SCHULEN[Klassen_21-22],tab_SCHULEN[TKZ],tab_ANLAGE[[#This Row],[TKZ]])</f>
        <v>8</v>
      </c>
      <c r="G689" s="431">
        <f>IFERROR(ROUND(0.25*tab_ANLAGE[[#This Row],[Budget dBIR]]/tab_ANLAGE[[#This Row],['# SuS]],2),0)</f>
        <v>101.27</v>
      </c>
    </row>
    <row r="690" spans="1:7" x14ac:dyDescent="0.3">
      <c r="A690" t="s">
        <v>21620</v>
      </c>
      <c r="B690" t="s">
        <v>21619</v>
      </c>
      <c r="C690" s="6">
        <v>156377</v>
      </c>
      <c r="D690" s="6">
        <v>15056</v>
      </c>
      <c r="E690">
        <f>SUMIFS(tab_SCHULEN[SuS_21-22],tab_SCHULEN[TKZ],tab_ANLAGE[[#This Row],[TKZ]])</f>
        <v>281</v>
      </c>
      <c r="F690">
        <f>SUMIFS(tab_SCHULEN[Klassen_21-22],tab_SCHULEN[TKZ],tab_ANLAGE[[#This Row],[TKZ]])</f>
        <v>31</v>
      </c>
      <c r="G690" s="431">
        <f>IFERROR(ROUND(0.25*tab_ANLAGE[[#This Row],[Budget dBIR]]/tab_ANLAGE[[#This Row],['# SuS]],2),0)</f>
        <v>139.13</v>
      </c>
    </row>
    <row r="691" spans="1:7" x14ac:dyDescent="0.3">
      <c r="A691" t="s">
        <v>21727</v>
      </c>
      <c r="B691" t="s">
        <v>21726</v>
      </c>
      <c r="C691" s="6">
        <v>138773</v>
      </c>
      <c r="D691" s="6">
        <v>21079</v>
      </c>
      <c r="E691">
        <f>SUMIFS(tab_SCHULEN[SuS_21-22],tab_SCHULEN[TKZ],tab_ANLAGE[[#This Row],[TKZ]])</f>
        <v>362</v>
      </c>
      <c r="F691">
        <f>SUMIFS(tab_SCHULEN[Klassen_21-22],tab_SCHULEN[TKZ],tab_ANLAGE[[#This Row],[TKZ]])</f>
        <v>22</v>
      </c>
      <c r="G691" s="431">
        <f>IFERROR(ROUND(0.25*tab_ANLAGE[[#This Row],[Budget dBIR]]/tab_ANLAGE[[#This Row],['# SuS]],2),0)</f>
        <v>95.84</v>
      </c>
    </row>
    <row r="692" spans="1:7" x14ac:dyDescent="0.3">
      <c r="A692" t="s">
        <v>21631</v>
      </c>
      <c r="B692" t="s">
        <v>21630</v>
      </c>
      <c r="C692" s="6">
        <v>402457</v>
      </c>
      <c r="D692" s="6">
        <v>168637</v>
      </c>
      <c r="E692">
        <f>SUMIFS(tab_SCHULEN[SuS_21-22],tab_SCHULEN[TKZ],tab_ANLAGE[[#This Row],[TKZ]])</f>
        <v>669</v>
      </c>
      <c r="F692">
        <f>SUMIFS(tab_SCHULEN[Klassen_21-22],tab_SCHULEN[TKZ],tab_ANLAGE[[#This Row],[TKZ]])</f>
        <v>71</v>
      </c>
      <c r="G692" s="431">
        <f>IFERROR(ROUND(0.25*tab_ANLAGE[[#This Row],[Budget dBIR]]/tab_ANLAGE[[#This Row],['# SuS]],2),0)</f>
        <v>150.38999999999999</v>
      </c>
    </row>
    <row r="693" spans="1:7" x14ac:dyDescent="0.3">
      <c r="A693" t="s">
        <v>21193</v>
      </c>
      <c r="B693" t="s">
        <v>21192</v>
      </c>
      <c r="C693" s="6">
        <v>212423</v>
      </c>
      <c r="D693" s="6">
        <v>0</v>
      </c>
      <c r="E693">
        <f>SUMIFS(tab_SCHULEN[SuS_21-22],tab_SCHULEN[TKZ],tab_ANLAGE[[#This Row],[TKZ]])</f>
        <v>652</v>
      </c>
      <c r="F693">
        <f>SUMIFS(tab_SCHULEN[Klassen_21-22],tab_SCHULEN[TKZ],tab_ANLAGE[[#This Row],[TKZ]])</f>
        <v>26</v>
      </c>
      <c r="G693" s="431">
        <f>IFERROR(ROUND(0.25*tab_ANLAGE[[#This Row],[Budget dBIR]]/tab_ANLAGE[[#This Row],['# SuS]],2),0)</f>
        <v>81.45</v>
      </c>
    </row>
    <row r="694" spans="1:7" x14ac:dyDescent="0.3">
      <c r="A694" t="s">
        <v>21169</v>
      </c>
      <c r="B694" t="s">
        <v>21168</v>
      </c>
      <c r="C694" s="6">
        <v>146521</v>
      </c>
      <c r="D694" s="6">
        <v>0</v>
      </c>
      <c r="E694">
        <f>SUMIFS(tab_SCHULEN[SuS_21-22],tab_SCHULEN[TKZ],tab_ANLAGE[[#This Row],[TKZ]])</f>
        <v>454</v>
      </c>
      <c r="F694">
        <f>SUMIFS(tab_SCHULEN[Klassen_21-22],tab_SCHULEN[TKZ],tab_ANLAGE[[#This Row],[TKZ]])</f>
        <v>18</v>
      </c>
      <c r="G694" s="431">
        <f>IFERROR(ROUND(0.25*tab_ANLAGE[[#This Row],[Budget dBIR]]/tab_ANLAGE[[#This Row],['# SuS]],2),0)</f>
        <v>80.680000000000007</v>
      </c>
    </row>
    <row r="695" spans="1:7" x14ac:dyDescent="0.3">
      <c r="A695" t="s">
        <v>21534</v>
      </c>
      <c r="B695" t="s">
        <v>21533</v>
      </c>
      <c r="C695" s="6">
        <v>8245</v>
      </c>
      <c r="D695" s="6">
        <v>3011</v>
      </c>
      <c r="E695">
        <f>SUMIFS(tab_SCHULEN[SuS_21-22],tab_SCHULEN[TKZ],tab_ANLAGE[[#This Row],[TKZ]])</f>
        <v>20</v>
      </c>
      <c r="F695">
        <f>SUMIFS(tab_SCHULEN[Klassen_21-22],tab_SCHULEN[TKZ],tab_ANLAGE[[#This Row],[TKZ]])</f>
        <v>1</v>
      </c>
      <c r="G695" s="431">
        <f>IFERROR(ROUND(0.25*tab_ANLAGE[[#This Row],[Budget dBIR]]/tab_ANLAGE[[#This Row],['# SuS]],2),0)</f>
        <v>103.06</v>
      </c>
    </row>
    <row r="696" spans="1:7" x14ac:dyDescent="0.3">
      <c r="A696" t="s">
        <v>21532</v>
      </c>
      <c r="B696" t="s">
        <v>21531</v>
      </c>
      <c r="C696" s="6">
        <v>26832</v>
      </c>
      <c r="D696" s="6">
        <v>9034</v>
      </c>
      <c r="E696">
        <f>SUMIFS(tab_SCHULEN[SuS_21-22],tab_SCHULEN[TKZ],tab_ANLAGE[[#This Row],[TKZ]])</f>
        <v>49</v>
      </c>
      <c r="F696">
        <f>SUMIFS(tab_SCHULEN[Klassen_21-22],tab_SCHULEN[TKZ],tab_ANLAGE[[#This Row],[TKZ]])</f>
        <v>3</v>
      </c>
      <c r="G696" s="431">
        <f>IFERROR(ROUND(0.25*tab_ANLAGE[[#This Row],[Budget dBIR]]/tab_ANLAGE[[#This Row],['# SuS]],2),0)</f>
        <v>136.9</v>
      </c>
    </row>
    <row r="697" spans="1:7" x14ac:dyDescent="0.3">
      <c r="A697" t="s">
        <v>21020</v>
      </c>
      <c r="B697" t="s">
        <v>21019</v>
      </c>
      <c r="C697" s="6">
        <v>366409</v>
      </c>
      <c r="D697" s="6">
        <v>0</v>
      </c>
      <c r="E697">
        <f>SUMIFS(tab_SCHULEN[SuS_21-22],tab_SCHULEN[TKZ],tab_ANLAGE[[#This Row],[TKZ]])</f>
        <v>735</v>
      </c>
      <c r="F697">
        <f>SUMIFS(tab_SCHULEN[Klassen_21-22],tab_SCHULEN[TKZ],tab_ANLAGE[[#This Row],[TKZ]])</f>
        <v>68</v>
      </c>
      <c r="G697" s="431">
        <f>IFERROR(ROUND(0.25*tab_ANLAGE[[#This Row],[Budget dBIR]]/tab_ANLAGE[[#This Row],['# SuS]],2),0)</f>
        <v>124.63</v>
      </c>
    </row>
    <row r="698" spans="1:7" x14ac:dyDescent="0.3">
      <c r="A698" t="s">
        <v>20241</v>
      </c>
      <c r="B698" t="s">
        <v>20240</v>
      </c>
      <c r="C698" s="6">
        <v>33550</v>
      </c>
      <c r="D698" s="6">
        <v>0</v>
      </c>
      <c r="E698">
        <f>SUMIFS(tab_SCHULEN[SuS_21-22],tab_SCHULEN[TKZ],tab_ANLAGE[[#This Row],[TKZ]])</f>
        <v>104</v>
      </c>
      <c r="F698">
        <f>SUMIFS(tab_SCHULEN[Klassen_21-22],tab_SCHULEN[TKZ],tab_ANLAGE[[#This Row],[TKZ]])</f>
        <v>7</v>
      </c>
      <c r="G698" s="431">
        <f>IFERROR(ROUND(0.25*tab_ANLAGE[[#This Row],[Budget dBIR]]/tab_ANLAGE[[#This Row],['# SuS]],2),0)</f>
        <v>80.650000000000006</v>
      </c>
    </row>
    <row r="699" spans="1:7" x14ac:dyDescent="0.3">
      <c r="A699" t="s">
        <v>20818</v>
      </c>
      <c r="B699" t="s">
        <v>20817</v>
      </c>
      <c r="C699" s="6">
        <v>285038</v>
      </c>
      <c r="D699" s="6">
        <v>0</v>
      </c>
      <c r="E699">
        <f>SUMIFS(tab_SCHULEN[SuS_21-22],tab_SCHULEN[TKZ],tab_ANLAGE[[#This Row],[TKZ]])</f>
        <v>849</v>
      </c>
      <c r="F699">
        <f>SUMIFS(tab_SCHULEN[Klassen_21-22],tab_SCHULEN[TKZ],tab_ANLAGE[[#This Row],[TKZ]])</f>
        <v>30</v>
      </c>
      <c r="G699" s="431">
        <f>IFERROR(ROUND(0.25*tab_ANLAGE[[#This Row],[Budget dBIR]]/tab_ANLAGE[[#This Row],['# SuS]],2),0)</f>
        <v>83.93</v>
      </c>
    </row>
    <row r="700" spans="1:7" x14ac:dyDescent="0.3">
      <c r="A700" t="s">
        <v>21098</v>
      </c>
      <c r="B700" t="s">
        <v>21097</v>
      </c>
      <c r="C700" s="6">
        <v>110628</v>
      </c>
      <c r="D700" s="6">
        <v>0</v>
      </c>
      <c r="E700">
        <f>SUMIFS(tab_SCHULEN[SuS_21-22],tab_SCHULEN[TKZ],tab_ANLAGE[[#This Row],[TKZ]])</f>
        <v>375</v>
      </c>
      <c r="F700">
        <f>SUMIFS(tab_SCHULEN[Klassen_21-22],tab_SCHULEN[TKZ],tab_ANLAGE[[#This Row],[TKZ]])</f>
        <v>16</v>
      </c>
      <c r="G700" s="431">
        <f>IFERROR(ROUND(0.25*tab_ANLAGE[[#This Row],[Budget dBIR]]/tab_ANLAGE[[#This Row],['# SuS]],2),0)</f>
        <v>73.75</v>
      </c>
    </row>
    <row r="701" spans="1:7" x14ac:dyDescent="0.3">
      <c r="A701" t="s">
        <v>21705</v>
      </c>
      <c r="B701" t="s">
        <v>21704</v>
      </c>
      <c r="C701" s="6">
        <v>35508</v>
      </c>
      <c r="D701" s="6">
        <v>0</v>
      </c>
      <c r="E701">
        <f>SUMIFS(tab_SCHULEN[SuS_21-22],tab_SCHULEN[TKZ],tab_ANLAGE[[#This Row],[TKZ]])</f>
        <v>50</v>
      </c>
      <c r="F701">
        <f>SUMIFS(tab_SCHULEN[Klassen_21-22],tab_SCHULEN[TKZ],tab_ANLAGE[[#This Row],[TKZ]])</f>
        <v>4</v>
      </c>
      <c r="G701" s="431">
        <f>IFERROR(ROUND(0.25*tab_ANLAGE[[#This Row],[Budget dBIR]]/tab_ANLAGE[[#This Row],['# SuS]],2),0)</f>
        <v>177.54</v>
      </c>
    </row>
    <row r="702" spans="1:7" x14ac:dyDescent="0.3">
      <c r="A702" t="s">
        <v>20177</v>
      </c>
      <c r="B702" t="s">
        <v>20176</v>
      </c>
      <c r="C702" s="6">
        <v>940289</v>
      </c>
      <c r="D702" s="6">
        <v>0</v>
      </c>
      <c r="E702">
        <f>SUMIFS(tab_SCHULEN[SuS_21-22],tab_SCHULEN[TKZ],tab_ANLAGE[[#This Row],[TKZ]])</f>
        <v>3098</v>
      </c>
      <c r="F702">
        <f>SUMIFS(tab_SCHULEN[Klassen_21-22],tab_SCHULEN[TKZ],tab_ANLAGE[[#This Row],[TKZ]])</f>
        <v>105</v>
      </c>
      <c r="G702" s="431">
        <f>IFERROR(ROUND(0.25*tab_ANLAGE[[#This Row],[Budget dBIR]]/tab_ANLAGE[[#This Row],['# SuS]],2),0)</f>
        <v>75.88</v>
      </c>
    </row>
    <row r="703" spans="1:7" x14ac:dyDescent="0.3">
      <c r="A703" t="s">
        <v>21612</v>
      </c>
      <c r="B703" t="s">
        <v>21611</v>
      </c>
      <c r="C703" s="6">
        <v>46626</v>
      </c>
      <c r="D703" s="6">
        <v>18068</v>
      </c>
      <c r="E703">
        <f>SUMIFS(tab_SCHULEN[SuS_21-22],tab_SCHULEN[TKZ],tab_ANLAGE[[#This Row],[TKZ]])</f>
        <v>78</v>
      </c>
      <c r="F703">
        <f>SUMIFS(tab_SCHULEN[Klassen_21-22],tab_SCHULEN[TKZ],tab_ANLAGE[[#This Row],[TKZ]])</f>
        <v>10</v>
      </c>
      <c r="G703" s="431">
        <f>IFERROR(ROUND(0.25*tab_ANLAGE[[#This Row],[Budget dBIR]]/tab_ANLAGE[[#This Row],['# SuS]],2),0)</f>
        <v>149.44</v>
      </c>
    </row>
    <row r="704" spans="1:7" x14ac:dyDescent="0.3">
      <c r="A704" t="s">
        <v>21034</v>
      </c>
      <c r="B704" t="s">
        <v>21033</v>
      </c>
      <c r="C704" s="6">
        <v>100944</v>
      </c>
      <c r="D704" s="6">
        <v>0</v>
      </c>
      <c r="E704">
        <f>SUMIFS(tab_SCHULEN[SuS_21-22],tab_SCHULEN[TKZ],tab_ANLAGE[[#This Row],[TKZ]])</f>
        <v>182</v>
      </c>
      <c r="F704">
        <f>SUMIFS(tab_SCHULEN[Klassen_21-22],tab_SCHULEN[TKZ],tab_ANLAGE[[#This Row],[TKZ]])</f>
        <v>19</v>
      </c>
      <c r="G704" s="431">
        <f>IFERROR(ROUND(0.25*tab_ANLAGE[[#This Row],[Budget dBIR]]/tab_ANLAGE[[#This Row],['# SuS]],2),0)</f>
        <v>138.66</v>
      </c>
    </row>
    <row r="705" spans="1:7" x14ac:dyDescent="0.3">
      <c r="A705" t="s">
        <v>21766</v>
      </c>
      <c r="B705" t="s">
        <v>21765</v>
      </c>
      <c r="C705" s="6">
        <v>106046</v>
      </c>
      <c r="D705" s="6">
        <v>0</v>
      </c>
      <c r="E705">
        <f>SUMIFS(tab_SCHULEN[SuS_21-22],tab_SCHULEN[TKZ],tab_ANLAGE[[#This Row],[TKZ]])</f>
        <v>245</v>
      </c>
      <c r="F705">
        <f>SUMIFS(tab_SCHULEN[Klassen_21-22],tab_SCHULEN[TKZ],tab_ANLAGE[[#This Row],[TKZ]])</f>
        <v>21</v>
      </c>
      <c r="G705" s="431">
        <f>IFERROR(ROUND(0.25*tab_ANLAGE[[#This Row],[Budget dBIR]]/tab_ANLAGE[[#This Row],['# SuS]],2),0)</f>
        <v>108.21</v>
      </c>
    </row>
    <row r="706" spans="1:7" x14ac:dyDescent="0.3">
      <c r="A706" t="s">
        <v>21744</v>
      </c>
      <c r="B706" t="s">
        <v>21743</v>
      </c>
      <c r="C706" s="6">
        <v>21028</v>
      </c>
      <c r="D706" s="6">
        <v>6022</v>
      </c>
      <c r="E706">
        <f>SUMIFS(tab_SCHULEN[SuS_21-22],tab_SCHULEN[TKZ],tab_ANLAGE[[#This Row],[TKZ]])</f>
        <v>24</v>
      </c>
      <c r="F706">
        <f>SUMIFS(tab_SCHULEN[Klassen_21-22],tab_SCHULEN[TKZ],tab_ANLAGE[[#This Row],[TKZ]])</f>
        <v>3</v>
      </c>
      <c r="G706" s="431">
        <f>IFERROR(ROUND(0.25*tab_ANLAGE[[#This Row],[Budget dBIR]]/tab_ANLAGE[[#This Row],['# SuS]],2),0)</f>
        <v>219.04</v>
      </c>
    </row>
    <row r="707" spans="1:7" x14ac:dyDescent="0.3">
      <c r="A707" t="s">
        <v>21153</v>
      </c>
      <c r="B707" t="s">
        <v>21152</v>
      </c>
      <c r="C707" s="6">
        <v>50699</v>
      </c>
      <c r="D707" s="6">
        <v>0</v>
      </c>
      <c r="E707">
        <f>SUMIFS(tab_SCHULEN[SuS_21-22],tab_SCHULEN[TKZ],tab_ANLAGE[[#This Row],[TKZ]])</f>
        <v>158</v>
      </c>
      <c r="F707">
        <f>SUMIFS(tab_SCHULEN[Klassen_21-22],tab_SCHULEN[TKZ],tab_ANLAGE[[#This Row],[TKZ]])</f>
        <v>13</v>
      </c>
      <c r="G707" s="431">
        <f>IFERROR(ROUND(0.25*tab_ANLAGE[[#This Row],[Budget dBIR]]/tab_ANLAGE[[#This Row],['# SuS]],2),0)</f>
        <v>80.22</v>
      </c>
    </row>
    <row r="708" spans="1:7" x14ac:dyDescent="0.3">
      <c r="A708" t="s">
        <v>21731</v>
      </c>
      <c r="B708" t="s">
        <v>21730</v>
      </c>
      <c r="C708" s="6">
        <v>233593</v>
      </c>
      <c r="D708" s="6">
        <v>78295</v>
      </c>
      <c r="E708">
        <f>SUMIFS(tab_SCHULEN[SuS_21-22],tab_SCHULEN[TKZ],tab_ANLAGE[[#This Row],[TKZ]])</f>
        <v>379</v>
      </c>
      <c r="F708">
        <f>SUMIFS(tab_SCHULEN[Klassen_21-22],tab_SCHULEN[TKZ],tab_ANLAGE[[#This Row],[TKZ]])</f>
        <v>23</v>
      </c>
      <c r="G708" s="431">
        <f>IFERROR(ROUND(0.25*tab_ANLAGE[[#This Row],[Budget dBIR]]/tab_ANLAGE[[#This Row],['# SuS]],2),0)</f>
        <v>154.09</v>
      </c>
    </row>
    <row r="709" spans="1:7" x14ac:dyDescent="0.3">
      <c r="A709" t="s">
        <v>21134</v>
      </c>
      <c r="B709" t="s">
        <v>21133</v>
      </c>
      <c r="C709" s="6">
        <v>133069</v>
      </c>
      <c r="D709" s="6">
        <v>0</v>
      </c>
      <c r="E709">
        <f>SUMIFS(tab_SCHULEN[SuS_21-22],tab_SCHULEN[TKZ],tab_ANLAGE[[#This Row],[TKZ]])</f>
        <v>178</v>
      </c>
      <c r="F709">
        <f>SUMIFS(tab_SCHULEN[Klassen_21-22],tab_SCHULEN[TKZ],tab_ANLAGE[[#This Row],[TKZ]])</f>
        <v>8</v>
      </c>
      <c r="G709" s="431">
        <f>IFERROR(ROUND(0.25*tab_ANLAGE[[#This Row],[Budget dBIR]]/tab_ANLAGE[[#This Row],['# SuS]],2),0)</f>
        <v>186.89</v>
      </c>
    </row>
    <row r="710" spans="1:7" x14ac:dyDescent="0.3">
      <c r="A710" t="s">
        <v>22294</v>
      </c>
      <c r="B710" t="s">
        <v>22293</v>
      </c>
      <c r="C710" s="6">
        <v>57744</v>
      </c>
      <c r="D710" s="6">
        <v>0</v>
      </c>
      <c r="E710">
        <f>SUMIFS(tab_SCHULEN[SuS_21-22],tab_SCHULEN[TKZ],tab_ANLAGE[[#This Row],[TKZ]])</f>
        <v>136</v>
      </c>
      <c r="F710">
        <f>SUMIFS(tab_SCHULEN[Klassen_21-22],tab_SCHULEN[TKZ],tab_ANLAGE[[#This Row],[TKZ]])</f>
        <v>9</v>
      </c>
      <c r="G710" s="431">
        <f>IFERROR(ROUND(0.25*tab_ANLAGE[[#This Row],[Budget dBIR]]/tab_ANLAGE[[#This Row],['# SuS]],2),0)</f>
        <v>106.15</v>
      </c>
    </row>
    <row r="711" spans="1:7" x14ac:dyDescent="0.3">
      <c r="A711" t="s">
        <v>21703</v>
      </c>
      <c r="B711" t="s">
        <v>21702</v>
      </c>
      <c r="C711" s="6">
        <v>141748</v>
      </c>
      <c r="D711" s="6">
        <v>39147</v>
      </c>
      <c r="E711">
        <f>SUMIFS(tab_SCHULEN[SuS_21-22],tab_SCHULEN[TKZ],tab_ANLAGE[[#This Row],[TKZ]])</f>
        <v>259</v>
      </c>
      <c r="F711">
        <f>SUMIFS(tab_SCHULEN[Klassen_21-22],tab_SCHULEN[TKZ],tab_ANLAGE[[#This Row],[TKZ]])</f>
        <v>12</v>
      </c>
      <c r="G711" s="431">
        <f>IFERROR(ROUND(0.25*tab_ANLAGE[[#This Row],[Budget dBIR]]/tab_ANLAGE[[#This Row],['# SuS]],2),0)</f>
        <v>136.82</v>
      </c>
    </row>
    <row r="712" spans="1:7" x14ac:dyDescent="0.3">
      <c r="A712" t="s">
        <v>21711</v>
      </c>
      <c r="B712" t="s">
        <v>21710</v>
      </c>
      <c r="C712" s="6">
        <v>32416</v>
      </c>
      <c r="D712" s="6">
        <v>9034</v>
      </c>
      <c r="E712">
        <f>SUMIFS(tab_SCHULEN[SuS_21-22],tab_SCHULEN[TKZ],tab_ANLAGE[[#This Row],[TKZ]])</f>
        <v>14</v>
      </c>
      <c r="F712">
        <f>SUMIFS(tab_SCHULEN[Klassen_21-22],tab_SCHULEN[TKZ],tab_ANLAGE[[#This Row],[TKZ]])</f>
        <v>1</v>
      </c>
      <c r="G712" s="431">
        <f>IFERROR(ROUND(0.25*tab_ANLAGE[[#This Row],[Budget dBIR]]/tab_ANLAGE[[#This Row],['# SuS]],2),0)</f>
        <v>578.86</v>
      </c>
    </row>
    <row r="713" spans="1:7" x14ac:dyDescent="0.3">
      <c r="A713" t="s">
        <v>21571</v>
      </c>
      <c r="B713" t="s">
        <v>21570</v>
      </c>
      <c r="C713" s="6">
        <v>34599</v>
      </c>
      <c r="D713" s="6">
        <v>15056</v>
      </c>
      <c r="E713">
        <f>SUMIFS(tab_SCHULEN[SuS_21-22],tab_SCHULEN[TKZ],tab_ANLAGE[[#This Row],[TKZ]])</f>
        <v>25</v>
      </c>
      <c r="F713">
        <f>SUMIFS(tab_SCHULEN[Klassen_21-22],tab_SCHULEN[TKZ],tab_ANLAGE[[#This Row],[TKZ]])</f>
        <v>4</v>
      </c>
      <c r="G713" s="431">
        <f>IFERROR(ROUND(0.25*tab_ANLAGE[[#This Row],[Budget dBIR]]/tab_ANLAGE[[#This Row],['# SuS]],2),0)</f>
        <v>345.99</v>
      </c>
    </row>
    <row r="714" spans="1:7" x14ac:dyDescent="0.3">
      <c r="A714" t="s">
        <v>21594</v>
      </c>
      <c r="B714" t="s">
        <v>21593</v>
      </c>
      <c r="C714" s="6">
        <v>19283</v>
      </c>
      <c r="D714" s="6">
        <v>6022</v>
      </c>
      <c r="E714">
        <f>SUMIFS(tab_SCHULEN[SuS_21-22],tab_SCHULEN[TKZ],tab_ANLAGE[[#This Row],[TKZ]])</f>
        <v>24</v>
      </c>
      <c r="F714">
        <f>SUMIFS(tab_SCHULEN[Klassen_21-22],tab_SCHULEN[TKZ],tab_ANLAGE[[#This Row],[TKZ]])</f>
        <v>2</v>
      </c>
      <c r="G714" s="431">
        <f>IFERROR(ROUND(0.25*tab_ANLAGE[[#This Row],[Budget dBIR]]/tab_ANLAGE[[#This Row],['# SuS]],2),0)</f>
        <v>200.86</v>
      </c>
    </row>
    <row r="715" spans="1:7" x14ac:dyDescent="0.3">
      <c r="A715" t="s">
        <v>21635</v>
      </c>
      <c r="B715" t="s">
        <v>21634</v>
      </c>
      <c r="C715" s="6">
        <v>35000</v>
      </c>
      <c r="D715" s="6">
        <v>0</v>
      </c>
      <c r="E715">
        <f>SUMIFS(tab_SCHULEN[SuS_21-22],tab_SCHULEN[TKZ],tab_ANLAGE[[#This Row],[TKZ]])</f>
        <v>77</v>
      </c>
      <c r="F715">
        <f>SUMIFS(tab_SCHULEN[Klassen_21-22],tab_SCHULEN[TKZ],tab_ANLAGE[[#This Row],[TKZ]])</f>
        <v>9</v>
      </c>
      <c r="G715" s="431">
        <f>IFERROR(ROUND(0.25*tab_ANLAGE[[#This Row],[Budget dBIR]]/tab_ANLAGE[[#This Row],['# SuS]],2),0)</f>
        <v>113.64</v>
      </c>
    </row>
    <row r="716" spans="1:7" x14ac:dyDescent="0.3">
      <c r="A716" t="s">
        <v>21085</v>
      </c>
      <c r="B716" t="s">
        <v>21084</v>
      </c>
      <c r="C716" s="6">
        <v>136115</v>
      </c>
      <c r="D716" s="6">
        <v>24091</v>
      </c>
      <c r="E716">
        <f>SUMIFS(tab_SCHULEN[SuS_21-22],tab_SCHULEN[TKZ],tab_ANLAGE[[#This Row],[TKZ]])</f>
        <v>406</v>
      </c>
      <c r="F716">
        <f>SUMIFS(tab_SCHULEN[Klassen_21-22],tab_SCHULEN[TKZ],tab_ANLAGE[[#This Row],[TKZ]])</f>
        <v>16</v>
      </c>
      <c r="G716" s="431">
        <f>IFERROR(ROUND(0.25*tab_ANLAGE[[#This Row],[Budget dBIR]]/tab_ANLAGE[[#This Row],['# SuS]],2),0)</f>
        <v>83.81</v>
      </c>
    </row>
    <row r="717" spans="1:7" x14ac:dyDescent="0.3">
      <c r="A717" t="s">
        <v>21555</v>
      </c>
      <c r="B717" t="s">
        <v>21554</v>
      </c>
      <c r="C717" s="6">
        <v>90966</v>
      </c>
      <c r="D717" s="6">
        <v>27102</v>
      </c>
      <c r="E717">
        <f>SUMIFS(tab_SCHULEN[SuS_21-22],tab_SCHULEN[TKZ],tab_ANLAGE[[#This Row],[TKZ]])</f>
        <v>211</v>
      </c>
      <c r="F717">
        <f>SUMIFS(tab_SCHULEN[Klassen_21-22],tab_SCHULEN[TKZ],tab_ANLAGE[[#This Row],[TKZ]])</f>
        <v>11</v>
      </c>
      <c r="G717" s="431">
        <f>IFERROR(ROUND(0.25*tab_ANLAGE[[#This Row],[Budget dBIR]]/tab_ANLAGE[[#This Row],['# SuS]],2),0)</f>
        <v>107.78</v>
      </c>
    </row>
    <row r="718" spans="1:7" x14ac:dyDescent="0.3">
      <c r="A718" t="s">
        <v>20838</v>
      </c>
      <c r="B718" t="s">
        <v>20837</v>
      </c>
      <c r="C718" s="6">
        <v>66772</v>
      </c>
      <c r="D718" s="6">
        <v>0</v>
      </c>
      <c r="E718">
        <f>SUMIFS(tab_SCHULEN[SuS_21-22],tab_SCHULEN[TKZ],tab_ANLAGE[[#This Row],[TKZ]])</f>
        <v>184</v>
      </c>
      <c r="F718">
        <f>SUMIFS(tab_SCHULEN[Klassen_21-22],tab_SCHULEN[TKZ],tab_ANLAGE[[#This Row],[TKZ]])</f>
        <v>9</v>
      </c>
      <c r="G718" s="431">
        <f>IFERROR(ROUND(0.25*tab_ANLAGE[[#This Row],[Budget dBIR]]/tab_ANLAGE[[#This Row],['# SuS]],2),0)</f>
        <v>90.72</v>
      </c>
    </row>
    <row r="719" spans="1:7" x14ac:dyDescent="0.3">
      <c r="A719" t="s">
        <v>20289</v>
      </c>
      <c r="B719" t="s">
        <v>20288</v>
      </c>
      <c r="C719" s="6">
        <v>86505</v>
      </c>
      <c r="D719" s="6">
        <v>0</v>
      </c>
      <c r="E719">
        <f>SUMIFS(tab_SCHULEN[SuS_21-22],tab_SCHULEN[TKZ],tab_ANLAGE[[#This Row],[TKZ]])</f>
        <v>282</v>
      </c>
      <c r="F719">
        <f>SUMIFS(tab_SCHULEN[Klassen_21-22],tab_SCHULEN[TKZ],tab_ANLAGE[[#This Row],[TKZ]])</f>
        <v>18</v>
      </c>
      <c r="G719" s="431">
        <f>IFERROR(ROUND(0.25*tab_ANLAGE[[#This Row],[Budget dBIR]]/tab_ANLAGE[[#This Row],['# SuS]],2),0)</f>
        <v>76.69</v>
      </c>
    </row>
    <row r="720" spans="1:7" x14ac:dyDescent="0.3">
      <c r="A720" t="s">
        <v>20972</v>
      </c>
      <c r="B720" t="s">
        <v>20971</v>
      </c>
      <c r="C720" s="6">
        <v>191726</v>
      </c>
      <c r="D720" s="6">
        <v>12045</v>
      </c>
      <c r="E720">
        <f>SUMIFS(tab_SCHULEN[SuS_21-22],tab_SCHULEN[TKZ],tab_ANLAGE[[#This Row],[TKZ]])</f>
        <v>498</v>
      </c>
      <c r="F720">
        <f>SUMIFS(tab_SCHULEN[Klassen_21-22],tab_SCHULEN[TKZ],tab_ANLAGE[[#This Row],[TKZ]])</f>
        <v>30</v>
      </c>
      <c r="G720" s="431">
        <f>IFERROR(ROUND(0.25*tab_ANLAGE[[#This Row],[Budget dBIR]]/tab_ANLAGE[[#This Row],['# SuS]],2),0)</f>
        <v>96.25</v>
      </c>
    </row>
    <row r="721" spans="1:7" x14ac:dyDescent="0.3">
      <c r="A721" t="s">
        <v>21550</v>
      </c>
      <c r="B721" t="s">
        <v>21549</v>
      </c>
      <c r="C721" s="6">
        <v>82241</v>
      </c>
      <c r="D721" s="6">
        <v>27102</v>
      </c>
      <c r="E721">
        <f>SUMIFS(tab_SCHULEN[SuS_21-22],tab_SCHULEN[TKZ],tab_ANLAGE[[#This Row],[TKZ]])</f>
        <v>146</v>
      </c>
      <c r="F721">
        <f>SUMIFS(tab_SCHULEN[Klassen_21-22],tab_SCHULEN[TKZ],tab_ANLAGE[[#This Row],[TKZ]])</f>
        <v>8</v>
      </c>
      <c r="G721" s="431">
        <f>IFERROR(ROUND(0.25*tab_ANLAGE[[#This Row],[Budget dBIR]]/tab_ANLAGE[[#This Row],['# SuS]],2),0)</f>
        <v>140.82</v>
      </c>
    </row>
    <row r="722" spans="1:7" x14ac:dyDescent="0.3">
      <c r="A722" t="s">
        <v>21652</v>
      </c>
      <c r="B722" t="s">
        <v>21651</v>
      </c>
      <c r="C722" s="6">
        <v>138328</v>
      </c>
      <c r="D722" s="6">
        <v>78295</v>
      </c>
      <c r="E722">
        <f>SUMIFS(tab_SCHULEN[SuS_21-22],tab_SCHULEN[TKZ],tab_ANLAGE[[#This Row],[TKZ]])</f>
        <v>198</v>
      </c>
      <c r="F722">
        <f>SUMIFS(tab_SCHULEN[Klassen_21-22],tab_SCHULEN[TKZ],tab_ANLAGE[[#This Row],[TKZ]])</f>
        <v>30</v>
      </c>
      <c r="G722" s="431">
        <f>IFERROR(ROUND(0.25*tab_ANLAGE[[#This Row],[Budget dBIR]]/tab_ANLAGE[[#This Row],['# SuS]],2),0)</f>
        <v>174.66</v>
      </c>
    </row>
    <row r="723" spans="1:7" x14ac:dyDescent="0.3">
      <c r="A723" t="s">
        <v>21197</v>
      </c>
      <c r="B723" t="s">
        <v>21196</v>
      </c>
      <c r="C723" s="6">
        <v>135644</v>
      </c>
      <c r="D723" s="6">
        <v>0</v>
      </c>
      <c r="E723">
        <f>SUMIFS(tab_SCHULEN[SuS_21-22],tab_SCHULEN[TKZ],tab_ANLAGE[[#This Row],[TKZ]])</f>
        <v>398</v>
      </c>
      <c r="F723">
        <f>SUMIFS(tab_SCHULEN[Klassen_21-22],tab_SCHULEN[TKZ],tab_ANLAGE[[#This Row],[TKZ]])</f>
        <v>14</v>
      </c>
      <c r="G723" s="431">
        <f>IFERROR(ROUND(0.25*tab_ANLAGE[[#This Row],[Budget dBIR]]/tab_ANLAGE[[#This Row],['# SuS]],2),0)</f>
        <v>85.2</v>
      </c>
    </row>
    <row r="724" spans="1:7" x14ac:dyDescent="0.3">
      <c r="A724" t="s">
        <v>21538</v>
      </c>
      <c r="B724" t="s">
        <v>21537</v>
      </c>
      <c r="C724" s="6">
        <v>23342</v>
      </c>
      <c r="D724" s="6">
        <v>9034</v>
      </c>
      <c r="E724">
        <f>SUMIFS(tab_SCHULEN[SuS_21-22],tab_SCHULEN[TKZ],tab_ANLAGE[[#This Row],[TKZ]])</f>
        <v>40</v>
      </c>
      <c r="F724">
        <f>SUMIFS(tab_SCHULEN[Klassen_21-22],tab_SCHULEN[TKZ],tab_ANLAGE[[#This Row],[TKZ]])</f>
        <v>3</v>
      </c>
      <c r="G724" s="431">
        <f>IFERROR(ROUND(0.25*tab_ANLAGE[[#This Row],[Budget dBIR]]/tab_ANLAGE[[#This Row],['# SuS]],2),0)</f>
        <v>145.88999999999999</v>
      </c>
    </row>
    <row r="725" spans="1:7" x14ac:dyDescent="0.3">
      <c r="A725" t="s">
        <v>21815</v>
      </c>
      <c r="B725" t="s">
        <v>21814</v>
      </c>
      <c r="C725" s="6">
        <v>57386</v>
      </c>
      <c r="D725" s="6">
        <v>0</v>
      </c>
      <c r="E725">
        <f>SUMIFS(tab_SCHULEN[SuS_21-22],tab_SCHULEN[TKZ],tab_ANLAGE[[#This Row],[TKZ]])</f>
        <v>157</v>
      </c>
      <c r="F725">
        <f>SUMIFS(tab_SCHULEN[Klassen_21-22],tab_SCHULEN[TKZ],tab_ANLAGE[[#This Row],[TKZ]])</f>
        <v>7</v>
      </c>
      <c r="G725" s="431">
        <f>IFERROR(ROUND(0.25*tab_ANLAGE[[#This Row],[Budget dBIR]]/tab_ANLAGE[[#This Row],['# SuS]],2),0)</f>
        <v>91.38</v>
      </c>
    </row>
    <row r="726" spans="1:7" x14ac:dyDescent="0.3">
      <c r="A726" t="s">
        <v>21717</v>
      </c>
      <c r="B726" t="s">
        <v>21716</v>
      </c>
      <c r="C726" s="6">
        <v>15664</v>
      </c>
      <c r="D726" s="6">
        <v>9034</v>
      </c>
      <c r="E726">
        <f>SUMIFS(tab_SCHULEN[SuS_21-22],tab_SCHULEN[TKZ],tab_ANLAGE[[#This Row],[TKZ]])</f>
        <v>16</v>
      </c>
      <c r="F726">
        <f>SUMIFS(tab_SCHULEN[Klassen_21-22],tab_SCHULEN[TKZ],tab_ANLAGE[[#This Row],[TKZ]])</f>
        <v>3</v>
      </c>
      <c r="G726" s="431">
        <f>IFERROR(ROUND(0.25*tab_ANLAGE[[#This Row],[Budget dBIR]]/tab_ANLAGE[[#This Row],['# SuS]],2),0)</f>
        <v>244.75</v>
      </c>
    </row>
    <row r="727" spans="1:7" x14ac:dyDescent="0.3">
      <c r="A727" t="s">
        <v>21626</v>
      </c>
      <c r="B727" t="s">
        <v>21625</v>
      </c>
      <c r="C727" s="6">
        <v>174537</v>
      </c>
      <c r="D727" s="6">
        <v>60227</v>
      </c>
      <c r="E727">
        <f>SUMIFS(tab_SCHULEN[SuS_21-22],tab_SCHULEN[TKZ],tab_ANLAGE[[#This Row],[TKZ]])</f>
        <v>311</v>
      </c>
      <c r="F727">
        <f>SUMIFS(tab_SCHULEN[Klassen_21-22],tab_SCHULEN[TKZ],tab_ANLAGE[[#This Row],[TKZ]])</f>
        <v>36</v>
      </c>
      <c r="G727" s="431">
        <f>IFERROR(ROUND(0.25*tab_ANLAGE[[#This Row],[Budget dBIR]]/tab_ANLAGE[[#This Row],['# SuS]],2),0)</f>
        <v>140.30000000000001</v>
      </c>
    </row>
    <row r="728" spans="1:7" x14ac:dyDescent="0.3">
      <c r="A728" t="s">
        <v>21715</v>
      </c>
      <c r="B728" t="s">
        <v>21714</v>
      </c>
      <c r="C728" s="6">
        <v>133761</v>
      </c>
      <c r="D728" s="6">
        <v>30113</v>
      </c>
      <c r="E728">
        <f>SUMIFS(tab_SCHULEN[SuS_21-22],tab_SCHULEN[TKZ],tab_ANLAGE[[#This Row],[TKZ]])</f>
        <v>313</v>
      </c>
      <c r="F728">
        <f>SUMIFS(tab_SCHULEN[Klassen_21-22],tab_SCHULEN[TKZ],tab_ANLAGE[[#This Row],[TKZ]])</f>
        <v>10</v>
      </c>
      <c r="G728" s="431">
        <f>IFERROR(ROUND(0.25*tab_ANLAGE[[#This Row],[Budget dBIR]]/tab_ANLAGE[[#This Row],['# SuS]],2),0)</f>
        <v>106.84</v>
      </c>
    </row>
    <row r="729" spans="1:7" x14ac:dyDescent="0.3">
      <c r="A729" t="s">
        <v>21709</v>
      </c>
      <c r="B729" t="s">
        <v>21708</v>
      </c>
      <c r="C729" s="6">
        <v>53095</v>
      </c>
      <c r="D729" s="6">
        <v>15056</v>
      </c>
      <c r="E729">
        <f>SUMIFS(tab_SCHULEN[SuS_21-22],tab_SCHULEN[TKZ],tab_ANLAGE[[#This Row],[TKZ]])</f>
        <v>129</v>
      </c>
      <c r="F729">
        <f>SUMIFS(tab_SCHULEN[Klassen_21-22],tab_SCHULEN[TKZ],tab_ANLAGE[[#This Row],[TKZ]])</f>
        <v>6</v>
      </c>
      <c r="G729" s="431">
        <f>IFERROR(ROUND(0.25*tab_ANLAGE[[#This Row],[Budget dBIR]]/tab_ANLAGE[[#This Row],['# SuS]],2),0)</f>
        <v>102.9</v>
      </c>
    </row>
    <row r="730" spans="1:7" x14ac:dyDescent="0.3">
      <c r="A730" t="s">
        <v>21181</v>
      </c>
      <c r="B730" t="s">
        <v>21180</v>
      </c>
      <c r="C730" s="6">
        <v>200586</v>
      </c>
      <c r="D730" s="6">
        <v>0</v>
      </c>
      <c r="E730">
        <f>SUMIFS(tab_SCHULEN[SuS_21-22],tab_SCHULEN[TKZ],tab_ANLAGE[[#This Row],[TKZ]])</f>
        <v>600</v>
      </c>
      <c r="F730">
        <f>SUMIFS(tab_SCHULEN[Klassen_21-22],tab_SCHULEN[TKZ],tab_ANLAGE[[#This Row],[TKZ]])</f>
        <v>25</v>
      </c>
      <c r="G730" s="431">
        <f>IFERROR(ROUND(0.25*tab_ANLAGE[[#This Row],[Budget dBIR]]/tab_ANLAGE[[#This Row],['# SuS]],2),0)</f>
        <v>83.58</v>
      </c>
    </row>
    <row r="731" spans="1:7" x14ac:dyDescent="0.3">
      <c r="A731" t="s">
        <v>21191</v>
      </c>
      <c r="B731" t="s">
        <v>21190</v>
      </c>
      <c r="C731" s="6">
        <v>143961</v>
      </c>
      <c r="D731" s="6">
        <v>0</v>
      </c>
      <c r="E731">
        <f>SUMIFS(tab_SCHULEN[SuS_21-22],tab_SCHULEN[TKZ],tab_ANLAGE[[#This Row],[TKZ]])</f>
        <v>441</v>
      </c>
      <c r="F731">
        <f>SUMIFS(tab_SCHULEN[Klassen_21-22],tab_SCHULEN[TKZ],tab_ANLAGE[[#This Row],[TKZ]])</f>
        <v>14</v>
      </c>
      <c r="G731" s="431">
        <f>IFERROR(ROUND(0.25*tab_ANLAGE[[#This Row],[Budget dBIR]]/tab_ANLAGE[[#This Row],['# SuS]],2),0)</f>
        <v>81.61</v>
      </c>
    </row>
    <row r="732" spans="1:7" x14ac:dyDescent="0.3">
      <c r="A732" t="s">
        <v>21116</v>
      </c>
      <c r="B732" t="s">
        <v>21115</v>
      </c>
      <c r="C732" s="6">
        <v>151808</v>
      </c>
      <c r="D732" s="6">
        <v>0</v>
      </c>
      <c r="E732">
        <f>SUMIFS(tab_SCHULEN[SuS_21-22],tab_SCHULEN[TKZ],tab_ANLAGE[[#This Row],[TKZ]])</f>
        <v>522</v>
      </c>
      <c r="F732">
        <f>SUMIFS(tab_SCHULEN[Klassen_21-22],tab_SCHULEN[TKZ],tab_ANLAGE[[#This Row],[TKZ]])</f>
        <v>26</v>
      </c>
      <c r="G732" s="431">
        <f>IFERROR(ROUND(0.25*tab_ANLAGE[[#This Row],[Budget dBIR]]/tab_ANLAGE[[#This Row],['# SuS]],2),0)</f>
        <v>72.7</v>
      </c>
    </row>
    <row r="733" spans="1:7" x14ac:dyDescent="0.3">
      <c r="A733" t="s">
        <v>22898</v>
      </c>
      <c r="B733" t="s">
        <v>22897</v>
      </c>
      <c r="C733" s="6">
        <v>60902</v>
      </c>
      <c r="D733" s="6">
        <v>12045</v>
      </c>
      <c r="E733">
        <f>SUMIFS(tab_SCHULEN[SuS_21-22],tab_SCHULEN[TKZ],tab_ANLAGE[[#This Row],[TKZ]])</f>
        <v>119</v>
      </c>
      <c r="F733">
        <f>SUMIFS(tab_SCHULEN[Klassen_21-22],tab_SCHULEN[TKZ],tab_ANLAGE[[#This Row],[TKZ]])</f>
        <v>5</v>
      </c>
      <c r="G733" s="431">
        <f>IFERROR(ROUND(0.25*tab_ANLAGE[[#This Row],[Budget dBIR]]/tab_ANLAGE[[#This Row],['# SuS]],2),0)</f>
        <v>127.95</v>
      </c>
    </row>
    <row r="734" spans="1:7" x14ac:dyDescent="0.3">
      <c r="A734" t="s">
        <v>22856</v>
      </c>
      <c r="B734" t="s">
        <v>22855</v>
      </c>
      <c r="C734" s="6">
        <v>80339</v>
      </c>
      <c r="D734" s="6">
        <v>0</v>
      </c>
      <c r="E734">
        <f>SUMIFS(tab_SCHULEN[SuS_21-22],tab_SCHULEN[TKZ],tab_ANLAGE[[#This Row],[TKZ]])</f>
        <v>122</v>
      </c>
      <c r="F734">
        <f>SUMIFS(tab_SCHULEN[Klassen_21-22],tab_SCHULEN[TKZ],tab_ANLAGE[[#This Row],[TKZ]])</f>
        <v>6</v>
      </c>
      <c r="G734" s="431">
        <f>IFERROR(ROUND(0.25*tab_ANLAGE[[#This Row],[Budget dBIR]]/tab_ANLAGE[[#This Row],['# SuS]],2),0)</f>
        <v>164.63</v>
      </c>
    </row>
    <row r="735" spans="1:7" x14ac:dyDescent="0.3">
      <c r="A735" t="s">
        <v>21764</v>
      </c>
      <c r="B735" t="s">
        <v>21763</v>
      </c>
      <c r="C735" s="6">
        <v>11038</v>
      </c>
      <c r="D735" s="6">
        <v>3011</v>
      </c>
      <c r="E735">
        <f>SUMIFS(tab_SCHULEN[SuS_21-22],tab_SCHULEN[TKZ],tab_ANLAGE[[#This Row],[TKZ]])</f>
        <v>72</v>
      </c>
      <c r="F735">
        <f>SUMIFS(tab_SCHULEN[Klassen_21-22],tab_SCHULEN[TKZ],tab_ANLAGE[[#This Row],[TKZ]])</f>
        <v>3</v>
      </c>
      <c r="G735" s="431">
        <f>IFERROR(ROUND(0.25*tab_ANLAGE[[#This Row],[Budget dBIR]]/tab_ANLAGE[[#This Row],['# SuS]],2),0)</f>
        <v>38.33</v>
      </c>
    </row>
    <row r="736" spans="1:7" x14ac:dyDescent="0.3">
      <c r="A736" t="s">
        <v>21046</v>
      </c>
      <c r="B736" t="s">
        <v>21045</v>
      </c>
      <c r="C736" s="6">
        <v>174870.07010000001</v>
      </c>
      <c r="D736" s="6">
        <v>11654.0317</v>
      </c>
      <c r="E736">
        <f>SUMIFS(tab_SCHULEN[SuS_21-22],tab_SCHULEN[TKZ],tab_ANLAGE[[#This Row],[TKZ]])</f>
        <v>324</v>
      </c>
      <c r="F736">
        <f>SUMIFS(tab_SCHULEN[Klassen_21-22],tab_SCHULEN[TKZ],tab_ANLAGE[[#This Row],[TKZ]])</f>
        <v>30</v>
      </c>
      <c r="G736" s="431">
        <f>IFERROR(ROUND(0.25*tab_ANLAGE[[#This Row],[Budget dBIR]]/tab_ANLAGE[[#This Row],['# SuS]],2),0)</f>
        <v>134.93</v>
      </c>
    </row>
    <row r="737" spans="1:7" x14ac:dyDescent="0.3">
      <c r="A737" t="s">
        <v>21649</v>
      </c>
      <c r="B737" t="s">
        <v>21648</v>
      </c>
      <c r="C737" s="6">
        <v>318510.21419999999</v>
      </c>
      <c r="D737" s="6">
        <v>93232.253700000001</v>
      </c>
      <c r="E737">
        <f>SUMIFS(tab_SCHULEN[SuS_21-22],tab_SCHULEN[TKZ],tab_ANLAGE[[#This Row],[TKZ]])</f>
        <v>556</v>
      </c>
      <c r="F737">
        <f>SUMIFS(tab_SCHULEN[Klassen_21-22],tab_SCHULEN[TKZ],tab_ANLAGE[[#This Row],[TKZ]])</f>
        <v>17</v>
      </c>
      <c r="G737" s="431">
        <f>IFERROR(ROUND(0.25*tab_ANLAGE[[#This Row],[Budget dBIR]]/tab_ANLAGE[[#This Row],['# SuS]],2),0)</f>
        <v>143.22</v>
      </c>
    </row>
    <row r="738" spans="1:7" x14ac:dyDescent="0.3">
      <c r="A738" t="s">
        <v>21723</v>
      </c>
      <c r="B738" t="s">
        <v>21722</v>
      </c>
      <c r="C738" s="6">
        <v>14406.660099999999</v>
      </c>
      <c r="D738" s="6">
        <v>7769.3545000000004</v>
      </c>
      <c r="E738">
        <f>SUMIFS(tab_SCHULEN[SuS_21-22],tab_SCHULEN[TKZ],tab_ANLAGE[[#This Row],[TKZ]])</f>
        <v>22</v>
      </c>
      <c r="F738">
        <f>SUMIFS(tab_SCHULEN[Klassen_21-22],tab_SCHULEN[TKZ],tab_ANLAGE[[#This Row],[TKZ]])</f>
        <v>2</v>
      </c>
      <c r="G738" s="431">
        <f>IFERROR(ROUND(0.25*tab_ANLAGE[[#This Row],[Budget dBIR]]/tab_ANLAGE[[#This Row],['# SuS]],2),0)</f>
        <v>163.71</v>
      </c>
    </row>
    <row r="739" spans="1:7" x14ac:dyDescent="0.3">
      <c r="A739" t="s">
        <v>21725</v>
      </c>
      <c r="B739" t="s">
        <v>21724</v>
      </c>
      <c r="C739" s="6">
        <v>102135.63069999999</v>
      </c>
      <c r="D739" s="6">
        <v>31077.4179</v>
      </c>
      <c r="E739">
        <f>SUMIFS(tab_SCHULEN[SuS_21-22],tab_SCHULEN[TKZ],tab_ANLAGE[[#This Row],[TKZ]])</f>
        <v>137</v>
      </c>
      <c r="F739">
        <f>SUMIFS(tab_SCHULEN[Klassen_21-22],tab_SCHULEN[TKZ],tab_ANLAGE[[#This Row],[TKZ]])</f>
        <v>7</v>
      </c>
      <c r="G739" s="431">
        <f>IFERROR(ROUND(0.25*tab_ANLAGE[[#This Row],[Budget dBIR]]/tab_ANLAGE[[#This Row],['# SuS]],2),0)</f>
        <v>186.38</v>
      </c>
    </row>
    <row r="740" spans="1:7" x14ac:dyDescent="0.3">
      <c r="A740" t="s">
        <v>20650</v>
      </c>
      <c r="B740" t="s">
        <v>20649</v>
      </c>
      <c r="C740" s="6">
        <v>267898.92810000002</v>
      </c>
      <c r="D740" s="6">
        <v>0</v>
      </c>
      <c r="E740">
        <f>SUMIFS(tab_SCHULEN[SuS_21-22],tab_SCHULEN[TKZ],tab_ANLAGE[[#This Row],[TKZ]])</f>
        <v>589</v>
      </c>
      <c r="F740">
        <f>SUMIFS(tab_SCHULEN[Klassen_21-22],tab_SCHULEN[TKZ],tab_ANLAGE[[#This Row],[TKZ]])</f>
        <v>16</v>
      </c>
      <c r="G740" s="431">
        <f>IFERROR(ROUND(0.25*tab_ANLAGE[[#This Row],[Budget dBIR]]/tab_ANLAGE[[#This Row],['# SuS]],2),0)</f>
        <v>113.71</v>
      </c>
    </row>
    <row r="741" spans="1:7" x14ac:dyDescent="0.3">
      <c r="A741" t="s">
        <v>20813</v>
      </c>
      <c r="B741" t="s">
        <v>20812</v>
      </c>
      <c r="C741" s="6">
        <v>224843.7432</v>
      </c>
      <c r="D741" s="6">
        <v>0</v>
      </c>
      <c r="E741">
        <f>SUMIFS(tab_SCHULEN[SuS_21-22],tab_SCHULEN[TKZ],tab_ANLAGE[[#This Row],[TKZ]])</f>
        <v>578</v>
      </c>
      <c r="F741">
        <f>SUMIFS(tab_SCHULEN[Klassen_21-22],tab_SCHULEN[TKZ],tab_ANLAGE[[#This Row],[TKZ]])</f>
        <v>19</v>
      </c>
      <c r="G741" s="431">
        <f>IFERROR(ROUND(0.25*tab_ANLAGE[[#This Row],[Budget dBIR]]/tab_ANLAGE[[#This Row],['# SuS]],2),0)</f>
        <v>97.25</v>
      </c>
    </row>
    <row r="742" spans="1:7" x14ac:dyDescent="0.3">
      <c r="A742" t="s">
        <v>20790</v>
      </c>
      <c r="B742" t="s">
        <v>20789</v>
      </c>
      <c r="C742" s="6">
        <v>239563.4645</v>
      </c>
      <c r="D742" s="6">
        <v>0</v>
      </c>
      <c r="E742">
        <f>SUMIFS(tab_SCHULEN[SuS_21-22],tab_SCHULEN[TKZ],tab_ANLAGE[[#This Row],[TKZ]])</f>
        <v>668</v>
      </c>
      <c r="F742">
        <f>SUMIFS(tab_SCHULEN[Klassen_21-22],tab_SCHULEN[TKZ],tab_ANLAGE[[#This Row],[TKZ]])</f>
        <v>20</v>
      </c>
      <c r="G742" s="431">
        <f>IFERROR(ROUND(0.25*tab_ANLAGE[[#This Row],[Budget dBIR]]/tab_ANLAGE[[#This Row],['# SuS]],2),0)</f>
        <v>89.66</v>
      </c>
    </row>
    <row r="743" spans="1:7" x14ac:dyDescent="0.3">
      <c r="A743" t="s">
        <v>26980</v>
      </c>
      <c r="B743" t="s">
        <v>26979</v>
      </c>
      <c r="C743" s="6">
        <v>68715.679999999993</v>
      </c>
      <c r="D743" s="6">
        <v>0</v>
      </c>
      <c r="E743">
        <f>SUMIFS(tab_SCHULEN[SuS_21-22],tab_SCHULEN[TKZ],tab_ANLAGE[[#This Row],[TKZ]])</f>
        <v>0</v>
      </c>
      <c r="F743">
        <f>SUMIFS(tab_SCHULEN[Klassen_21-22],tab_SCHULEN[TKZ],tab_ANLAGE[[#This Row],[TKZ]])</f>
        <v>0</v>
      </c>
      <c r="G743" s="431">
        <f>IFERROR(ROUND(0.25*tab_ANLAGE[[#This Row],[Budget dBIR]]/tab_ANLAGE[[#This Row],['# SuS]],2),0)</f>
        <v>0</v>
      </c>
    </row>
    <row r="744" spans="1:7" x14ac:dyDescent="0.3">
      <c r="A744" t="s">
        <v>20554</v>
      </c>
      <c r="B744" t="s">
        <v>20553</v>
      </c>
      <c r="C744" s="6">
        <v>56221.919999999998</v>
      </c>
      <c r="D744" s="6">
        <v>0</v>
      </c>
      <c r="E744">
        <f>SUMIFS(tab_SCHULEN[SuS_21-22],tab_SCHULEN[TKZ],tab_ANLAGE[[#This Row],[TKZ]])</f>
        <v>0</v>
      </c>
      <c r="F744">
        <f>SUMIFS(tab_SCHULEN[Klassen_21-22],tab_SCHULEN[TKZ],tab_ANLAGE[[#This Row],[TKZ]])</f>
        <v>0</v>
      </c>
      <c r="G744" s="431">
        <f>IFERROR(ROUND(0.25*tab_ANLAGE[[#This Row],[Budget dBIR]]/tab_ANLAGE[[#This Row],['# SuS]],2),0)</f>
        <v>0</v>
      </c>
    </row>
    <row r="745" spans="1:7" x14ac:dyDescent="0.3">
      <c r="A745" t="s">
        <v>26961</v>
      </c>
      <c r="B745" t="s">
        <v>26960</v>
      </c>
      <c r="C745" s="6">
        <v>108189.06</v>
      </c>
      <c r="D745" s="6">
        <v>0</v>
      </c>
      <c r="E745">
        <f>SUMIFS(tab_SCHULEN[SuS_21-22],tab_SCHULEN[TKZ],tab_ANLAGE[[#This Row],[TKZ]])</f>
        <v>0</v>
      </c>
      <c r="F745">
        <f>SUMIFS(tab_SCHULEN[Klassen_21-22],tab_SCHULEN[TKZ],tab_ANLAGE[[#This Row],[TKZ]])</f>
        <v>0</v>
      </c>
      <c r="G745" s="431">
        <f>IFERROR(ROUND(0.25*tab_ANLAGE[[#This Row],[Budget dBIR]]/tab_ANLAGE[[#This Row],['# SuS]],2),0)</f>
        <v>0</v>
      </c>
    </row>
    <row r="746" spans="1:7" x14ac:dyDescent="0.3">
      <c r="A746" t="s">
        <v>22850</v>
      </c>
      <c r="B746" t="s">
        <v>22849</v>
      </c>
      <c r="C746" s="6">
        <v>307809</v>
      </c>
      <c r="D746" s="6">
        <v>0</v>
      </c>
      <c r="E746">
        <f>SUMIFS(tab_SCHULEN[SuS_21-22],tab_SCHULEN[TKZ],tab_ANLAGE[[#This Row],[TKZ]])</f>
        <v>749</v>
      </c>
      <c r="F746">
        <f>SUMIFS(tab_SCHULEN[Klassen_21-22],tab_SCHULEN[TKZ],tab_ANLAGE[[#This Row],[TKZ]])</f>
        <v>35</v>
      </c>
      <c r="G746" s="431">
        <f>IFERROR(ROUND(0.25*tab_ANLAGE[[#This Row],[Budget dBIR]]/tab_ANLAGE[[#This Row],['# SuS]],2),0)</f>
        <v>102.74</v>
      </c>
    </row>
    <row r="747" spans="1:7" x14ac:dyDescent="0.3">
      <c r="A747" t="s">
        <v>23187</v>
      </c>
      <c r="B747" t="s">
        <v>23186</v>
      </c>
      <c r="C747" s="6">
        <v>83547</v>
      </c>
      <c r="D747" s="6">
        <v>0</v>
      </c>
      <c r="E747">
        <f>SUMIFS(tab_SCHULEN[SuS_21-22],tab_SCHULEN[TKZ],tab_ANLAGE[[#This Row],[TKZ]])</f>
        <v>215</v>
      </c>
      <c r="F747">
        <f>SUMIFS(tab_SCHULEN[Klassen_21-22],tab_SCHULEN[TKZ],tab_ANLAGE[[#This Row],[TKZ]])</f>
        <v>11</v>
      </c>
      <c r="G747" s="431">
        <f>IFERROR(ROUND(0.25*tab_ANLAGE[[#This Row],[Budget dBIR]]/tab_ANLAGE[[#This Row],['# SuS]],2),0)</f>
        <v>97.15</v>
      </c>
    </row>
    <row r="748" spans="1:7" x14ac:dyDescent="0.3">
      <c r="A748" t="s">
        <v>23226</v>
      </c>
      <c r="B748" t="s">
        <v>23225</v>
      </c>
      <c r="C748" s="6">
        <v>51830</v>
      </c>
      <c r="D748" s="6">
        <v>0</v>
      </c>
      <c r="E748">
        <f>SUMIFS(tab_SCHULEN[SuS_21-22],tab_SCHULEN[TKZ],tab_ANLAGE[[#This Row],[TKZ]])</f>
        <v>126</v>
      </c>
      <c r="F748">
        <f>SUMIFS(tab_SCHULEN[Klassen_21-22],tab_SCHULEN[TKZ],tab_ANLAGE[[#This Row],[TKZ]])</f>
        <v>7</v>
      </c>
      <c r="G748" s="431">
        <f>IFERROR(ROUND(0.25*tab_ANLAGE[[#This Row],[Budget dBIR]]/tab_ANLAGE[[#This Row],['# SuS]],2),0)</f>
        <v>102.84</v>
      </c>
    </row>
    <row r="749" spans="1:7" x14ac:dyDescent="0.3">
      <c r="A749" t="s">
        <v>23229</v>
      </c>
      <c r="B749" t="s">
        <v>23228</v>
      </c>
      <c r="C749" s="6">
        <v>25528</v>
      </c>
      <c r="D749" s="6">
        <v>0</v>
      </c>
      <c r="E749">
        <f>SUMIFS(tab_SCHULEN[SuS_21-22],tab_SCHULEN[TKZ],tab_ANLAGE[[#This Row],[TKZ]])</f>
        <v>63</v>
      </c>
      <c r="F749">
        <f>SUMIFS(tab_SCHULEN[Klassen_21-22],tab_SCHULEN[TKZ],tab_ANLAGE[[#This Row],[TKZ]])</f>
        <v>4</v>
      </c>
      <c r="G749" s="431">
        <f>IFERROR(ROUND(0.25*tab_ANLAGE[[#This Row],[Budget dBIR]]/tab_ANLAGE[[#This Row],['# SuS]],2),0)</f>
        <v>101.3</v>
      </c>
    </row>
    <row r="750" spans="1:7" x14ac:dyDescent="0.3">
      <c r="A750" t="s">
        <v>23017</v>
      </c>
      <c r="B750" t="s">
        <v>23016</v>
      </c>
      <c r="C750" s="6">
        <v>34037</v>
      </c>
      <c r="D750" s="6">
        <v>0</v>
      </c>
      <c r="E750">
        <f>SUMIFS(tab_SCHULEN[SuS_21-22],tab_SCHULEN[TKZ],tab_ANLAGE[[#This Row],[TKZ]])</f>
        <v>61</v>
      </c>
      <c r="F750">
        <f>SUMIFS(tab_SCHULEN[Klassen_21-22],tab_SCHULEN[TKZ],tab_ANLAGE[[#This Row],[TKZ]])</f>
        <v>4</v>
      </c>
      <c r="G750" s="431">
        <f>IFERROR(ROUND(0.25*tab_ANLAGE[[#This Row],[Budget dBIR]]/tab_ANLAGE[[#This Row],['# SuS]],2),0)</f>
        <v>139.5</v>
      </c>
    </row>
    <row r="751" spans="1:7" x14ac:dyDescent="0.3">
      <c r="A751" t="s">
        <v>23297</v>
      </c>
      <c r="B751" t="s">
        <v>23296</v>
      </c>
      <c r="C751" s="6">
        <v>36590</v>
      </c>
      <c r="D751" s="6">
        <v>0</v>
      </c>
      <c r="E751">
        <f>SUMIFS(tab_SCHULEN[SuS_21-22],tab_SCHULEN[TKZ],tab_ANLAGE[[#This Row],[TKZ]])</f>
        <v>86</v>
      </c>
      <c r="F751">
        <f>SUMIFS(tab_SCHULEN[Klassen_21-22],tab_SCHULEN[TKZ],tab_ANLAGE[[#This Row],[TKZ]])</f>
        <v>4</v>
      </c>
      <c r="G751" s="431">
        <f>IFERROR(ROUND(0.25*tab_ANLAGE[[#This Row],[Budget dBIR]]/tab_ANLAGE[[#This Row],['# SuS]],2),0)</f>
        <v>106.37</v>
      </c>
    </row>
    <row r="752" spans="1:7" x14ac:dyDescent="0.3">
      <c r="A752" t="s">
        <v>23300</v>
      </c>
      <c r="B752" t="s">
        <v>23299</v>
      </c>
      <c r="C752" s="6">
        <v>91106</v>
      </c>
      <c r="D752" s="6">
        <v>0</v>
      </c>
      <c r="E752">
        <f>SUMIFS(tab_SCHULEN[SuS_21-22],tab_SCHULEN[TKZ],tab_ANLAGE[[#This Row],[TKZ]])</f>
        <v>201</v>
      </c>
      <c r="F752">
        <f>SUMIFS(tab_SCHULEN[Klassen_21-22],tab_SCHULEN[TKZ],tab_ANLAGE[[#This Row],[TKZ]])</f>
        <v>10</v>
      </c>
      <c r="G752" s="431">
        <f>IFERROR(ROUND(0.25*tab_ANLAGE[[#This Row],[Budget dBIR]]/tab_ANLAGE[[#This Row],['# SuS]],2),0)</f>
        <v>113.32</v>
      </c>
    </row>
    <row r="753" spans="1:7" x14ac:dyDescent="0.3">
      <c r="A753" t="s">
        <v>23162</v>
      </c>
      <c r="B753" t="s">
        <v>23161</v>
      </c>
      <c r="C753" s="6">
        <v>32877</v>
      </c>
      <c r="D753" s="6">
        <v>0</v>
      </c>
      <c r="E753">
        <f>SUMIFS(tab_SCHULEN[SuS_21-22],tab_SCHULEN[TKZ],tab_ANLAGE[[#This Row],[TKZ]])</f>
        <v>77</v>
      </c>
      <c r="F753">
        <f>SUMIFS(tab_SCHULEN[Klassen_21-22],tab_SCHULEN[TKZ],tab_ANLAGE[[#This Row],[TKZ]])</f>
        <v>4</v>
      </c>
      <c r="G753" s="431">
        <f>IFERROR(ROUND(0.25*tab_ANLAGE[[#This Row],[Budget dBIR]]/tab_ANLAGE[[#This Row],['# SuS]],2),0)</f>
        <v>106.74</v>
      </c>
    </row>
    <row r="754" spans="1:7" x14ac:dyDescent="0.3">
      <c r="A754" t="s">
        <v>23551</v>
      </c>
      <c r="B754" t="s">
        <v>23550</v>
      </c>
      <c r="C754" s="6">
        <v>41386</v>
      </c>
      <c r="D754" s="6">
        <v>0</v>
      </c>
      <c r="E754">
        <f>SUMIFS(tab_SCHULEN[SuS_21-22],tab_SCHULEN[TKZ],tab_ANLAGE[[#This Row],[TKZ]])</f>
        <v>108</v>
      </c>
      <c r="F754">
        <f>SUMIFS(tab_SCHULEN[Klassen_21-22],tab_SCHULEN[TKZ],tab_ANLAGE[[#This Row],[TKZ]])</f>
        <v>5</v>
      </c>
      <c r="G754" s="431">
        <f>IFERROR(ROUND(0.25*tab_ANLAGE[[#This Row],[Budget dBIR]]/tab_ANLAGE[[#This Row],['# SuS]],2),0)</f>
        <v>95.8</v>
      </c>
    </row>
    <row r="755" spans="1:7" x14ac:dyDescent="0.3">
      <c r="A755" t="s">
        <v>23303</v>
      </c>
      <c r="B755" t="s">
        <v>23302</v>
      </c>
      <c r="C755" s="6">
        <v>103815</v>
      </c>
      <c r="D755" s="6">
        <v>0</v>
      </c>
      <c r="E755">
        <f>SUMIFS(tab_SCHULEN[SuS_21-22],tab_SCHULEN[TKZ],tab_ANLAGE[[#This Row],[TKZ]])</f>
        <v>253</v>
      </c>
      <c r="F755">
        <f>SUMIFS(tab_SCHULEN[Klassen_21-22],tab_SCHULEN[TKZ],tab_ANLAGE[[#This Row],[TKZ]])</f>
        <v>12</v>
      </c>
      <c r="G755" s="431">
        <f>IFERROR(ROUND(0.25*tab_ANLAGE[[#This Row],[Budget dBIR]]/tab_ANLAGE[[#This Row],['# SuS]],2),0)</f>
        <v>102.58</v>
      </c>
    </row>
    <row r="756" spans="1:7" x14ac:dyDescent="0.3">
      <c r="A756" t="s">
        <v>23232</v>
      </c>
      <c r="B756" t="s">
        <v>23231</v>
      </c>
      <c r="C756" s="6">
        <v>250483</v>
      </c>
      <c r="D756" s="6">
        <v>0</v>
      </c>
      <c r="E756">
        <f>SUMIFS(tab_SCHULEN[SuS_21-22],tab_SCHULEN[TKZ],tab_ANLAGE[[#This Row],[TKZ]])</f>
        <v>597</v>
      </c>
      <c r="F756">
        <f>SUMIFS(tab_SCHULEN[Klassen_21-22],tab_SCHULEN[TKZ],tab_ANLAGE[[#This Row],[TKZ]])</f>
        <v>30</v>
      </c>
      <c r="G756" s="431">
        <f>IFERROR(ROUND(0.25*tab_ANLAGE[[#This Row],[Budget dBIR]]/tab_ANLAGE[[#This Row],['# SuS]],2),0)</f>
        <v>104.89</v>
      </c>
    </row>
    <row r="757" spans="1:7" x14ac:dyDescent="0.3">
      <c r="A757" t="s">
        <v>23235</v>
      </c>
      <c r="B757" t="s">
        <v>23234</v>
      </c>
      <c r="C757" s="6">
        <v>46415</v>
      </c>
      <c r="D757" s="6">
        <v>0</v>
      </c>
      <c r="E757">
        <f>SUMIFS(tab_SCHULEN[SuS_21-22],tab_SCHULEN[TKZ],tab_ANLAGE[[#This Row],[TKZ]])</f>
        <v>116</v>
      </c>
      <c r="F757">
        <f>SUMIFS(tab_SCHULEN[Klassen_21-22],tab_SCHULEN[TKZ],tab_ANLAGE[[#This Row],[TKZ]])</f>
        <v>7</v>
      </c>
      <c r="G757" s="431">
        <f>IFERROR(ROUND(0.25*tab_ANLAGE[[#This Row],[Budget dBIR]]/tab_ANLAGE[[#This Row],['# SuS]],2),0)</f>
        <v>100.03</v>
      </c>
    </row>
    <row r="758" spans="1:7" x14ac:dyDescent="0.3">
      <c r="A758" t="s">
        <v>23418</v>
      </c>
      <c r="B758" t="s">
        <v>23417</v>
      </c>
      <c r="C758" s="6">
        <v>20848</v>
      </c>
      <c r="D758" s="6">
        <v>0</v>
      </c>
      <c r="E758">
        <f>SUMIFS(tab_SCHULEN[SuS_21-22],tab_SCHULEN[TKZ],tab_ANLAGE[[#This Row],[TKZ]])</f>
        <v>59</v>
      </c>
      <c r="F758">
        <f>SUMIFS(tab_SCHULEN[Klassen_21-22],tab_SCHULEN[TKZ],tab_ANLAGE[[#This Row],[TKZ]])</f>
        <v>3</v>
      </c>
      <c r="G758" s="431">
        <f>IFERROR(ROUND(0.25*tab_ANLAGE[[#This Row],[Budget dBIR]]/tab_ANLAGE[[#This Row],['# SuS]],2),0)</f>
        <v>88.34</v>
      </c>
    </row>
    <row r="759" spans="1:7" x14ac:dyDescent="0.3">
      <c r="A759" t="s">
        <v>20980</v>
      </c>
      <c r="B759" t="s">
        <v>20979</v>
      </c>
      <c r="C759" s="6">
        <v>462873</v>
      </c>
      <c r="D759" s="6">
        <v>0</v>
      </c>
      <c r="E759">
        <f>SUMIFS(tab_SCHULEN[SuS_21-22],tab_SCHULEN[TKZ],tab_ANLAGE[[#This Row],[TKZ]])</f>
        <v>1188</v>
      </c>
      <c r="F759">
        <f>SUMIFS(tab_SCHULEN[Klassen_21-22],tab_SCHULEN[TKZ],tab_ANLAGE[[#This Row],[TKZ]])</f>
        <v>47</v>
      </c>
      <c r="G759" s="431">
        <f>IFERROR(ROUND(0.25*tab_ANLAGE[[#This Row],[Budget dBIR]]/tab_ANLAGE[[#This Row],['# SuS]],2),0)</f>
        <v>97.41</v>
      </c>
    </row>
    <row r="760" spans="1:7" x14ac:dyDescent="0.3">
      <c r="A760" t="s">
        <v>23553</v>
      </c>
      <c r="B760" t="s">
        <v>23552</v>
      </c>
      <c r="C760" s="6">
        <v>33651</v>
      </c>
      <c r="D760" s="6">
        <v>0</v>
      </c>
      <c r="E760">
        <f>SUMIFS(tab_SCHULEN[SuS_21-22],tab_SCHULEN[TKZ],tab_ANLAGE[[#This Row],[TKZ]])</f>
        <v>83</v>
      </c>
      <c r="F760">
        <f>SUMIFS(tab_SCHULEN[Klassen_21-22],tab_SCHULEN[TKZ],tab_ANLAGE[[#This Row],[TKZ]])</f>
        <v>4</v>
      </c>
      <c r="G760" s="431">
        <f>IFERROR(ROUND(0.25*tab_ANLAGE[[#This Row],[Budget dBIR]]/tab_ANLAGE[[#This Row],['# SuS]],2),0)</f>
        <v>101.36</v>
      </c>
    </row>
    <row r="761" spans="1:7" x14ac:dyDescent="0.3">
      <c r="A761" t="s">
        <v>23020</v>
      </c>
      <c r="B761" t="s">
        <v>23019</v>
      </c>
      <c r="C761" s="6">
        <v>31717</v>
      </c>
      <c r="D761" s="6">
        <v>0</v>
      </c>
      <c r="E761">
        <f>SUMIFS(tab_SCHULEN[SuS_21-22],tab_SCHULEN[TKZ],tab_ANLAGE[[#This Row],[TKZ]])</f>
        <v>98</v>
      </c>
      <c r="F761">
        <f>SUMIFS(tab_SCHULEN[Klassen_21-22],tab_SCHULEN[TKZ],tab_ANLAGE[[#This Row],[TKZ]])</f>
        <v>4</v>
      </c>
      <c r="G761" s="431">
        <f>IFERROR(ROUND(0.25*tab_ANLAGE[[#This Row],[Budget dBIR]]/tab_ANLAGE[[#This Row],['# SuS]],2),0)</f>
        <v>80.91</v>
      </c>
    </row>
    <row r="762" spans="1:7" x14ac:dyDescent="0.3">
      <c r="A762" t="s">
        <v>23023</v>
      </c>
      <c r="B762" t="s">
        <v>23022</v>
      </c>
      <c r="C762" s="6">
        <v>25102</v>
      </c>
      <c r="D762" s="6">
        <v>0</v>
      </c>
      <c r="E762">
        <f>SUMIFS(tab_SCHULEN[SuS_21-22],tab_SCHULEN[TKZ],tab_ANLAGE[[#This Row],[TKZ]])</f>
        <v>51</v>
      </c>
      <c r="F762">
        <f>SUMIFS(tab_SCHULEN[Klassen_21-22],tab_SCHULEN[TKZ],tab_ANLAGE[[#This Row],[TKZ]])</f>
        <v>3</v>
      </c>
      <c r="G762" s="431">
        <f>IFERROR(ROUND(0.25*tab_ANLAGE[[#This Row],[Budget dBIR]]/tab_ANLAGE[[#This Row],['# SuS]],2),0)</f>
        <v>123.05</v>
      </c>
    </row>
    <row r="763" spans="1:7" x14ac:dyDescent="0.3">
      <c r="A763" t="s">
        <v>23165</v>
      </c>
      <c r="B763" t="s">
        <v>23164</v>
      </c>
      <c r="C763" s="6">
        <v>253857</v>
      </c>
      <c r="D763" s="6">
        <v>0</v>
      </c>
      <c r="E763">
        <f>SUMIFS(tab_SCHULEN[SuS_21-22],tab_SCHULEN[TKZ],tab_ANLAGE[[#This Row],[TKZ]])</f>
        <v>596</v>
      </c>
      <c r="F763">
        <f>SUMIFS(tab_SCHULEN[Klassen_21-22],tab_SCHULEN[TKZ],tab_ANLAGE[[#This Row],[TKZ]])</f>
        <v>28</v>
      </c>
      <c r="G763" s="431">
        <f>IFERROR(ROUND(0.25*tab_ANLAGE[[#This Row],[Budget dBIR]]/tab_ANLAGE[[#This Row],['# SuS]],2),0)</f>
        <v>106.48</v>
      </c>
    </row>
    <row r="764" spans="1:7" x14ac:dyDescent="0.3">
      <c r="A764" t="s">
        <v>23344</v>
      </c>
      <c r="B764" t="s">
        <v>23343</v>
      </c>
      <c r="C764" s="6">
        <v>110538</v>
      </c>
      <c r="D764" s="6">
        <v>0</v>
      </c>
      <c r="E764">
        <f>SUMIFS(tab_SCHULEN[SuS_21-22],tab_SCHULEN[TKZ],tab_ANLAGE[[#This Row],[TKZ]])</f>
        <v>292</v>
      </c>
      <c r="F764">
        <f>SUMIFS(tab_SCHULEN[Klassen_21-22],tab_SCHULEN[TKZ],tab_ANLAGE[[#This Row],[TKZ]])</f>
        <v>13</v>
      </c>
      <c r="G764" s="431">
        <f>IFERROR(ROUND(0.25*tab_ANLAGE[[#This Row],[Budget dBIR]]/tab_ANLAGE[[#This Row],['# SuS]],2),0)</f>
        <v>94.64</v>
      </c>
    </row>
    <row r="765" spans="1:7" x14ac:dyDescent="0.3">
      <c r="A765" t="s">
        <v>23371</v>
      </c>
      <c r="B765" t="s">
        <v>23370</v>
      </c>
      <c r="C765" s="6">
        <v>87647</v>
      </c>
      <c r="D765" s="6">
        <v>0</v>
      </c>
      <c r="E765">
        <f>SUMIFS(tab_SCHULEN[SuS_21-22],tab_SCHULEN[TKZ],tab_ANLAGE[[#This Row],[TKZ]])</f>
        <v>213</v>
      </c>
      <c r="F765">
        <f>SUMIFS(tab_SCHULEN[Klassen_21-22],tab_SCHULEN[TKZ],tab_ANLAGE[[#This Row],[TKZ]])</f>
        <v>10</v>
      </c>
      <c r="G765" s="431">
        <f>IFERROR(ROUND(0.25*tab_ANLAGE[[#This Row],[Budget dBIR]]/tab_ANLAGE[[#This Row],['# SuS]],2),0)</f>
        <v>102.87</v>
      </c>
    </row>
    <row r="766" spans="1:7" x14ac:dyDescent="0.3">
      <c r="A766" t="s">
        <v>23321</v>
      </c>
      <c r="B766" t="s">
        <v>23320</v>
      </c>
      <c r="C766" s="6">
        <v>168754</v>
      </c>
      <c r="D766" s="6">
        <v>0</v>
      </c>
      <c r="E766">
        <f>SUMIFS(tab_SCHULEN[SuS_21-22],tab_SCHULEN[TKZ],tab_ANLAGE[[#This Row],[TKZ]])</f>
        <v>364</v>
      </c>
      <c r="F766">
        <f>SUMIFS(tab_SCHULEN[Klassen_21-22],tab_SCHULEN[TKZ],tab_ANLAGE[[#This Row],[TKZ]])</f>
        <v>19</v>
      </c>
      <c r="G766" s="431">
        <f>IFERROR(ROUND(0.25*tab_ANLAGE[[#This Row],[Budget dBIR]]/tab_ANLAGE[[#This Row],['# SuS]],2),0)</f>
        <v>115.9</v>
      </c>
    </row>
    <row r="767" spans="1:7" x14ac:dyDescent="0.3">
      <c r="A767" t="s">
        <v>23238</v>
      </c>
      <c r="B767" t="s">
        <v>23237</v>
      </c>
      <c r="C767" s="6">
        <v>34424</v>
      </c>
      <c r="D767" s="6">
        <v>0</v>
      </c>
      <c r="E767">
        <f>SUMIFS(tab_SCHULEN[SuS_21-22],tab_SCHULEN[TKZ],tab_ANLAGE[[#This Row],[TKZ]])</f>
        <v>84</v>
      </c>
      <c r="F767">
        <f>SUMIFS(tab_SCHULEN[Klassen_21-22],tab_SCHULEN[TKZ],tab_ANLAGE[[#This Row],[TKZ]])</f>
        <v>4</v>
      </c>
      <c r="G767" s="431">
        <f>IFERROR(ROUND(0.25*tab_ANLAGE[[#This Row],[Budget dBIR]]/tab_ANLAGE[[#This Row],['# SuS]],2),0)</f>
        <v>102.45</v>
      </c>
    </row>
    <row r="768" spans="1:7" x14ac:dyDescent="0.3">
      <c r="A768" t="s">
        <v>23034</v>
      </c>
      <c r="B768" t="s">
        <v>23033</v>
      </c>
      <c r="C768" s="6">
        <v>57438</v>
      </c>
      <c r="D768" s="6">
        <v>0</v>
      </c>
      <c r="E768">
        <f>SUMIFS(tab_SCHULEN[SuS_21-22],tab_SCHULEN[TKZ],tab_ANLAGE[[#This Row],[TKZ]])</f>
        <v>159</v>
      </c>
      <c r="F768">
        <f>SUMIFS(tab_SCHULEN[Klassen_21-22],tab_SCHULEN[TKZ],tab_ANLAGE[[#This Row],[TKZ]])</f>
        <v>8</v>
      </c>
      <c r="G768" s="431">
        <f>IFERROR(ROUND(0.25*tab_ANLAGE[[#This Row],[Budget dBIR]]/tab_ANLAGE[[#This Row],['# SuS]],2),0)</f>
        <v>90.31</v>
      </c>
    </row>
    <row r="769" spans="1:7" x14ac:dyDescent="0.3">
      <c r="A769" t="s">
        <v>21067</v>
      </c>
      <c r="B769" t="s">
        <v>21066</v>
      </c>
      <c r="C769" s="6">
        <v>1834703</v>
      </c>
      <c r="D769" s="6">
        <v>912899</v>
      </c>
      <c r="E769">
        <f>SUMIFS(tab_SCHULEN[SuS_21-22],tab_SCHULEN[TKZ],tab_ANLAGE[[#This Row],[TKZ]])</f>
        <v>5095</v>
      </c>
      <c r="F769">
        <f>SUMIFS(tab_SCHULEN[Klassen_21-22],tab_SCHULEN[TKZ],tab_ANLAGE[[#This Row],[TKZ]])</f>
        <v>237</v>
      </c>
      <c r="G769" s="431">
        <f>IFERROR(ROUND(0.25*tab_ANLAGE[[#This Row],[Budget dBIR]]/tab_ANLAGE[[#This Row],['# SuS]],2),0)</f>
        <v>90.02</v>
      </c>
    </row>
    <row r="770" spans="1:7" x14ac:dyDescent="0.3">
      <c r="A770" t="s">
        <v>23308</v>
      </c>
      <c r="B770" t="s">
        <v>23307</v>
      </c>
      <c r="C770" s="6">
        <v>19146</v>
      </c>
      <c r="D770" s="6">
        <v>0</v>
      </c>
      <c r="E770">
        <f>SUMIFS(tab_SCHULEN[SuS_21-22],tab_SCHULEN[TKZ],tab_ANLAGE[[#This Row],[TKZ]])</f>
        <v>40</v>
      </c>
      <c r="F770">
        <f>SUMIFS(tab_SCHULEN[Klassen_21-22],tab_SCHULEN[TKZ],tab_ANLAGE[[#This Row],[TKZ]])</f>
        <v>2</v>
      </c>
      <c r="G770" s="431">
        <f>IFERROR(ROUND(0.25*tab_ANLAGE[[#This Row],[Budget dBIR]]/tab_ANLAGE[[#This Row],['# SuS]],2),0)</f>
        <v>119.66</v>
      </c>
    </row>
    <row r="771" spans="1:7" x14ac:dyDescent="0.3">
      <c r="A771" t="s">
        <v>21077</v>
      </c>
      <c r="B771" t="s">
        <v>21076</v>
      </c>
      <c r="C771" s="6">
        <v>545773</v>
      </c>
      <c r="D771" s="6">
        <v>34962</v>
      </c>
      <c r="E771">
        <f>SUMIFS(tab_SCHULEN[SuS_21-22],tab_SCHULEN[TKZ],tab_ANLAGE[[#This Row],[TKZ]])</f>
        <v>1036</v>
      </c>
      <c r="F771">
        <f>SUMIFS(tab_SCHULEN[Klassen_21-22],tab_SCHULEN[TKZ],tab_ANLAGE[[#This Row],[TKZ]])</f>
        <v>78</v>
      </c>
      <c r="G771" s="431">
        <f>IFERROR(ROUND(0.25*tab_ANLAGE[[#This Row],[Budget dBIR]]/tab_ANLAGE[[#This Row],['# SuS]],2),0)</f>
        <v>131.69999999999999</v>
      </c>
    </row>
    <row r="772" spans="1:7" x14ac:dyDescent="0.3">
      <c r="A772" t="s">
        <v>23421</v>
      </c>
      <c r="B772" t="s">
        <v>23420</v>
      </c>
      <c r="C772" s="6">
        <v>36165</v>
      </c>
      <c r="D772" s="6">
        <v>0</v>
      </c>
      <c r="E772">
        <f>SUMIFS(tab_SCHULEN[SuS_21-22],tab_SCHULEN[TKZ],tab_ANLAGE[[#This Row],[TKZ]])</f>
        <v>103</v>
      </c>
      <c r="F772">
        <f>SUMIFS(tab_SCHULEN[Klassen_21-22],tab_SCHULEN[TKZ],tab_ANLAGE[[#This Row],[TKZ]])</f>
        <v>5</v>
      </c>
      <c r="G772" s="431">
        <f>IFERROR(ROUND(0.25*tab_ANLAGE[[#This Row],[Budget dBIR]]/tab_ANLAGE[[#This Row],['# SuS]],2),0)</f>
        <v>87.78</v>
      </c>
    </row>
    <row r="773" spans="1:7" x14ac:dyDescent="0.3">
      <c r="A773" t="s">
        <v>23424</v>
      </c>
      <c r="B773" t="s">
        <v>23423</v>
      </c>
      <c r="C773" s="6">
        <v>17018</v>
      </c>
      <c r="D773" s="6">
        <v>0</v>
      </c>
      <c r="E773">
        <f>SUMIFS(tab_SCHULEN[SuS_21-22],tab_SCHULEN[TKZ],tab_ANLAGE[[#This Row],[TKZ]])</f>
        <v>52</v>
      </c>
      <c r="F773">
        <f>SUMIFS(tab_SCHULEN[Klassen_21-22],tab_SCHULEN[TKZ],tab_ANLAGE[[#This Row],[TKZ]])</f>
        <v>3</v>
      </c>
      <c r="G773" s="431">
        <f>IFERROR(ROUND(0.25*tab_ANLAGE[[#This Row],[Budget dBIR]]/tab_ANLAGE[[#This Row],['# SuS]],2),0)</f>
        <v>81.819999999999993</v>
      </c>
    </row>
    <row r="774" spans="1:7" x14ac:dyDescent="0.3">
      <c r="A774" t="s">
        <v>23155</v>
      </c>
      <c r="B774" t="s">
        <v>23154</v>
      </c>
      <c r="C774" s="6">
        <v>101492</v>
      </c>
      <c r="D774" s="6">
        <v>0</v>
      </c>
      <c r="E774">
        <f>SUMIFS(tab_SCHULEN[SuS_21-22],tab_SCHULEN[TKZ],tab_ANLAGE[[#This Row],[TKZ]])</f>
        <v>194</v>
      </c>
      <c r="F774">
        <f>SUMIFS(tab_SCHULEN[Klassen_21-22],tab_SCHULEN[TKZ],tab_ANLAGE[[#This Row],[TKZ]])</f>
        <v>9</v>
      </c>
      <c r="G774" s="431">
        <f>IFERROR(ROUND(0.25*tab_ANLAGE[[#This Row],[Budget dBIR]]/tab_ANLAGE[[#This Row],['# SuS]],2),0)</f>
        <v>130.79</v>
      </c>
    </row>
    <row r="775" spans="1:7" x14ac:dyDescent="0.3">
      <c r="A775" t="s">
        <v>23131</v>
      </c>
      <c r="B775" t="s">
        <v>23130</v>
      </c>
      <c r="C775" s="6">
        <v>88368</v>
      </c>
      <c r="D775" s="6">
        <v>0</v>
      </c>
      <c r="E775">
        <f>SUMIFS(tab_SCHULEN[SuS_21-22],tab_SCHULEN[TKZ],tab_ANLAGE[[#This Row],[TKZ]])</f>
        <v>239</v>
      </c>
      <c r="F775">
        <f>SUMIFS(tab_SCHULEN[Klassen_21-22],tab_SCHULEN[TKZ],tab_ANLAGE[[#This Row],[TKZ]])</f>
        <v>12</v>
      </c>
      <c r="G775" s="431">
        <f>IFERROR(ROUND(0.25*tab_ANLAGE[[#This Row],[Budget dBIR]]/tab_ANLAGE[[#This Row],['# SuS]],2),0)</f>
        <v>92.44</v>
      </c>
    </row>
    <row r="776" spans="1:7" x14ac:dyDescent="0.3">
      <c r="A776" t="s">
        <v>23556</v>
      </c>
      <c r="B776" t="s">
        <v>23555</v>
      </c>
      <c r="C776" s="6">
        <v>236502</v>
      </c>
      <c r="D776" s="6">
        <v>0</v>
      </c>
      <c r="E776">
        <f>SUMIFS(tab_SCHULEN[SuS_21-22],tab_SCHULEN[TKZ],tab_ANLAGE[[#This Row],[TKZ]])</f>
        <v>536</v>
      </c>
      <c r="F776">
        <f>SUMIFS(tab_SCHULEN[Klassen_21-22],tab_SCHULEN[TKZ],tab_ANLAGE[[#This Row],[TKZ]])</f>
        <v>30</v>
      </c>
      <c r="G776" s="431">
        <f>IFERROR(ROUND(0.25*tab_ANLAGE[[#This Row],[Budget dBIR]]/tab_ANLAGE[[#This Row],['# SuS]],2),0)</f>
        <v>110.31</v>
      </c>
    </row>
    <row r="777" spans="1:7" x14ac:dyDescent="0.3">
      <c r="A777" t="s">
        <v>23223</v>
      </c>
      <c r="B777" t="s">
        <v>23222</v>
      </c>
      <c r="C777" s="6">
        <v>55311</v>
      </c>
      <c r="D777" s="6">
        <v>0</v>
      </c>
      <c r="E777">
        <f>SUMIFS(tab_SCHULEN[SuS_21-22],tab_SCHULEN[TKZ],tab_ANLAGE[[#This Row],[TKZ]])</f>
        <v>121</v>
      </c>
      <c r="F777">
        <f>SUMIFS(tab_SCHULEN[Klassen_21-22],tab_SCHULEN[TKZ],tab_ANLAGE[[#This Row],[TKZ]])</f>
        <v>7</v>
      </c>
      <c r="G777" s="431">
        <f>IFERROR(ROUND(0.25*tab_ANLAGE[[#This Row],[Budget dBIR]]/tab_ANLAGE[[#This Row],['# SuS]],2),0)</f>
        <v>114.28</v>
      </c>
    </row>
    <row r="778" spans="1:7" x14ac:dyDescent="0.3">
      <c r="A778" t="s">
        <v>23179</v>
      </c>
      <c r="B778" t="s">
        <v>23178</v>
      </c>
      <c r="C778" s="6">
        <v>104841</v>
      </c>
      <c r="D778" s="6">
        <v>0</v>
      </c>
      <c r="E778">
        <f>SUMIFS(tab_SCHULEN[SuS_21-22],tab_SCHULEN[TKZ],tab_ANLAGE[[#This Row],[TKZ]])</f>
        <v>290</v>
      </c>
      <c r="F778">
        <f>SUMIFS(tab_SCHULEN[Klassen_21-22],tab_SCHULEN[TKZ],tab_ANLAGE[[#This Row],[TKZ]])</f>
        <v>14</v>
      </c>
      <c r="G778" s="431">
        <f>IFERROR(ROUND(0.25*tab_ANLAGE[[#This Row],[Budget dBIR]]/tab_ANLAGE[[#This Row],['# SuS]],2),0)</f>
        <v>90.38</v>
      </c>
    </row>
    <row r="779" spans="1:7" x14ac:dyDescent="0.3">
      <c r="A779" t="s">
        <v>23209</v>
      </c>
      <c r="B779" t="s">
        <v>23208</v>
      </c>
      <c r="C779" s="6">
        <v>52603</v>
      </c>
      <c r="D779" s="6">
        <v>0</v>
      </c>
      <c r="E779">
        <f>SUMIFS(tab_SCHULEN[SuS_21-22],tab_SCHULEN[TKZ],tab_ANLAGE[[#This Row],[TKZ]])</f>
        <v>166</v>
      </c>
      <c r="F779">
        <f>SUMIFS(tab_SCHULEN[Klassen_21-22],tab_SCHULEN[TKZ],tab_ANLAGE[[#This Row],[TKZ]])</f>
        <v>8</v>
      </c>
      <c r="G779" s="431">
        <f>IFERROR(ROUND(0.25*tab_ANLAGE[[#This Row],[Budget dBIR]]/tab_ANLAGE[[#This Row],['# SuS]],2),0)</f>
        <v>79.22</v>
      </c>
    </row>
    <row r="780" spans="1:7" x14ac:dyDescent="0.3">
      <c r="A780" t="s">
        <v>23289</v>
      </c>
      <c r="B780" t="s">
        <v>23288</v>
      </c>
      <c r="C780" s="6">
        <v>39401</v>
      </c>
      <c r="D780" s="6">
        <v>0</v>
      </c>
      <c r="E780">
        <f>SUMIFS(tab_SCHULEN[SuS_21-22],tab_SCHULEN[TKZ],tab_ANLAGE[[#This Row],[TKZ]])</f>
        <v>87</v>
      </c>
      <c r="F780">
        <f>SUMIFS(tab_SCHULEN[Klassen_21-22],tab_SCHULEN[TKZ],tab_ANLAGE[[#This Row],[TKZ]])</f>
        <v>5</v>
      </c>
      <c r="G780" s="431">
        <f>IFERROR(ROUND(0.25*tab_ANLAGE[[#This Row],[Budget dBIR]]/tab_ANLAGE[[#This Row],['# SuS]],2),0)</f>
        <v>113.22</v>
      </c>
    </row>
    <row r="781" spans="1:7" x14ac:dyDescent="0.3">
      <c r="A781" t="s">
        <v>23026</v>
      </c>
      <c r="B781" t="s">
        <v>23025</v>
      </c>
      <c r="C781" s="6">
        <v>15742</v>
      </c>
      <c r="D781" s="6">
        <v>0</v>
      </c>
      <c r="E781">
        <f>SUMIFS(tab_SCHULEN[SuS_21-22],tab_SCHULEN[TKZ],tab_ANLAGE[[#This Row],[TKZ]])</f>
        <v>43</v>
      </c>
      <c r="F781">
        <f>SUMIFS(tab_SCHULEN[Klassen_21-22],tab_SCHULEN[TKZ],tab_ANLAGE[[#This Row],[TKZ]])</f>
        <v>2</v>
      </c>
      <c r="G781" s="431">
        <f>IFERROR(ROUND(0.25*tab_ANLAGE[[#This Row],[Budget dBIR]]/tab_ANLAGE[[#This Row],['# SuS]],2),0)</f>
        <v>91.52</v>
      </c>
    </row>
    <row r="782" spans="1:7" x14ac:dyDescent="0.3">
      <c r="A782" t="s">
        <v>23311</v>
      </c>
      <c r="B782" t="s">
        <v>23310</v>
      </c>
      <c r="C782" s="6">
        <v>63395</v>
      </c>
      <c r="D782" s="6">
        <v>0</v>
      </c>
      <c r="E782">
        <f>SUMIFS(tab_SCHULEN[SuS_21-22],tab_SCHULEN[TKZ],tab_ANLAGE[[#This Row],[TKZ]])</f>
        <v>135</v>
      </c>
      <c r="F782">
        <f>SUMIFS(tab_SCHULEN[Klassen_21-22],tab_SCHULEN[TKZ],tab_ANLAGE[[#This Row],[TKZ]])</f>
        <v>8</v>
      </c>
      <c r="G782" s="431">
        <f>IFERROR(ROUND(0.25*tab_ANLAGE[[#This Row],[Budget dBIR]]/tab_ANLAGE[[#This Row],['# SuS]],2),0)</f>
        <v>117.4</v>
      </c>
    </row>
    <row r="783" spans="1:7" x14ac:dyDescent="0.3">
      <c r="A783" t="s">
        <v>23032</v>
      </c>
      <c r="B783" t="s">
        <v>23031</v>
      </c>
      <c r="C783" s="6">
        <v>566757</v>
      </c>
      <c r="D783" s="6">
        <v>0</v>
      </c>
      <c r="E783">
        <f>SUMIFS(tab_SCHULEN[SuS_21-22],tab_SCHULEN[TKZ],tab_ANLAGE[[#This Row],[TKZ]])</f>
        <v>1393</v>
      </c>
      <c r="F783">
        <f>SUMIFS(tab_SCHULEN[Klassen_21-22],tab_SCHULEN[TKZ],tab_ANLAGE[[#This Row],[TKZ]])</f>
        <v>73</v>
      </c>
      <c r="G783" s="431">
        <f>IFERROR(ROUND(0.25*tab_ANLAGE[[#This Row],[Budget dBIR]]/tab_ANLAGE[[#This Row],['# SuS]],2),0)</f>
        <v>101.72</v>
      </c>
    </row>
    <row r="784" spans="1:7" x14ac:dyDescent="0.3">
      <c r="A784" t="s">
        <v>20409</v>
      </c>
      <c r="B784" t="s">
        <v>20408</v>
      </c>
      <c r="C784" s="6">
        <v>2719366</v>
      </c>
      <c r="D784" s="6">
        <v>609894</v>
      </c>
      <c r="E784">
        <f>SUMIFS(tab_SCHULEN[SuS_21-22],tab_SCHULEN[TKZ],tab_ANLAGE[[#This Row],[TKZ]])</f>
        <v>7033</v>
      </c>
      <c r="F784">
        <f>SUMIFS(tab_SCHULEN[Klassen_21-22],tab_SCHULEN[TKZ],tab_ANLAGE[[#This Row],[TKZ]])</f>
        <v>332</v>
      </c>
      <c r="G784" s="431">
        <f>IFERROR(ROUND(0.25*tab_ANLAGE[[#This Row],[Budget dBIR]]/tab_ANLAGE[[#This Row],['# SuS]],2),0)</f>
        <v>96.66</v>
      </c>
    </row>
    <row r="785" spans="1:7" x14ac:dyDescent="0.3">
      <c r="A785" t="s">
        <v>23493</v>
      </c>
      <c r="B785" t="s">
        <v>23492</v>
      </c>
      <c r="C785" s="6">
        <v>43398</v>
      </c>
      <c r="D785" s="6">
        <v>0</v>
      </c>
      <c r="E785">
        <f>SUMIFS(tab_SCHULEN[SuS_21-22],tab_SCHULEN[TKZ],tab_ANLAGE[[#This Row],[TKZ]])</f>
        <v>105</v>
      </c>
      <c r="F785">
        <f>SUMIFS(tab_SCHULEN[Klassen_21-22],tab_SCHULEN[TKZ],tab_ANLAGE[[#This Row],[TKZ]])</f>
        <v>5</v>
      </c>
      <c r="G785" s="431">
        <f>IFERROR(ROUND(0.25*tab_ANLAGE[[#This Row],[Budget dBIR]]/tab_ANLAGE[[#This Row],['# SuS]],2),0)</f>
        <v>103.33</v>
      </c>
    </row>
    <row r="786" spans="1:7" x14ac:dyDescent="0.3">
      <c r="A786" t="s">
        <v>23595</v>
      </c>
      <c r="B786" t="s">
        <v>23594</v>
      </c>
      <c r="C786" s="6">
        <v>444835</v>
      </c>
      <c r="D786" s="6">
        <v>0</v>
      </c>
      <c r="E786">
        <f>SUMIFS(tab_SCHULEN[SuS_21-22],tab_SCHULEN[TKZ],tab_ANLAGE[[#This Row],[TKZ]])</f>
        <v>1315</v>
      </c>
      <c r="F786">
        <f>SUMIFS(tab_SCHULEN[Klassen_21-22],tab_SCHULEN[TKZ],tab_ANLAGE[[#This Row],[TKZ]])</f>
        <v>61</v>
      </c>
      <c r="G786" s="431">
        <f>IFERROR(ROUND(0.25*tab_ANLAGE[[#This Row],[Budget dBIR]]/tab_ANLAGE[[#This Row],['# SuS]],2),0)</f>
        <v>84.57</v>
      </c>
    </row>
    <row r="787" spans="1:7" x14ac:dyDescent="0.3">
      <c r="A787" t="s">
        <v>20633</v>
      </c>
      <c r="B787" t="s">
        <v>20632</v>
      </c>
      <c r="C787" s="6">
        <v>2109347</v>
      </c>
      <c r="D787" s="6">
        <v>438968</v>
      </c>
      <c r="E787">
        <f>SUMIFS(tab_SCHULEN[SuS_21-22],tab_SCHULEN[TKZ],tab_ANLAGE[[#This Row],[TKZ]])</f>
        <v>5578</v>
      </c>
      <c r="F787">
        <f>SUMIFS(tab_SCHULEN[Klassen_21-22],tab_SCHULEN[TKZ],tab_ANLAGE[[#This Row],[TKZ]])</f>
        <v>232</v>
      </c>
      <c r="G787" s="431">
        <f>IFERROR(ROUND(0.25*tab_ANLAGE[[#This Row],[Budget dBIR]]/tab_ANLAGE[[#This Row],['# SuS]],2),0)</f>
        <v>94.54</v>
      </c>
    </row>
    <row r="788" spans="1:7" x14ac:dyDescent="0.3">
      <c r="A788" t="s">
        <v>22839</v>
      </c>
      <c r="B788" t="s">
        <v>22838</v>
      </c>
      <c r="C788" s="6">
        <v>119685</v>
      </c>
      <c r="D788" s="6">
        <v>34962</v>
      </c>
      <c r="E788">
        <f>SUMIFS(tab_SCHULEN[SuS_21-22],tab_SCHULEN[TKZ],tab_ANLAGE[[#This Row],[TKZ]])</f>
        <v>220</v>
      </c>
      <c r="F788">
        <f>SUMIFS(tab_SCHULEN[Klassen_21-22],tab_SCHULEN[TKZ],tab_ANLAGE[[#This Row],[TKZ]])</f>
        <v>10</v>
      </c>
      <c r="G788" s="431">
        <f>IFERROR(ROUND(0.25*tab_ANLAGE[[#This Row],[Budget dBIR]]/tab_ANLAGE[[#This Row],['# SuS]],2),0)</f>
        <v>136.01</v>
      </c>
    </row>
    <row r="789" spans="1:7" x14ac:dyDescent="0.3">
      <c r="A789" t="s">
        <v>23427</v>
      </c>
      <c r="B789" t="s">
        <v>23426</v>
      </c>
      <c r="C789" s="6">
        <v>24251</v>
      </c>
      <c r="D789" s="6">
        <v>0</v>
      </c>
      <c r="E789">
        <f>SUMIFS(tab_SCHULEN[SuS_21-22],tab_SCHULEN[TKZ],tab_ANLAGE[[#This Row],[TKZ]])</f>
        <v>76</v>
      </c>
      <c r="F789">
        <f>SUMIFS(tab_SCHULEN[Klassen_21-22],tab_SCHULEN[TKZ],tab_ANLAGE[[#This Row],[TKZ]])</f>
        <v>4</v>
      </c>
      <c r="G789" s="431">
        <f>IFERROR(ROUND(0.25*tab_ANLAGE[[#This Row],[Budget dBIR]]/tab_ANLAGE[[#This Row],['# SuS]],2),0)</f>
        <v>79.77</v>
      </c>
    </row>
    <row r="790" spans="1:7" x14ac:dyDescent="0.3">
      <c r="A790" t="s">
        <v>23496</v>
      </c>
      <c r="B790" t="s">
        <v>23495</v>
      </c>
      <c r="C790" s="6">
        <v>374553</v>
      </c>
      <c r="D790" s="6">
        <v>0</v>
      </c>
      <c r="E790">
        <f>SUMIFS(tab_SCHULEN[SuS_21-22],tab_SCHULEN[TKZ],tab_ANLAGE[[#This Row],[TKZ]])</f>
        <v>851</v>
      </c>
      <c r="F790">
        <f>SUMIFS(tab_SCHULEN[Klassen_21-22],tab_SCHULEN[TKZ],tab_ANLAGE[[#This Row],[TKZ]])</f>
        <v>39</v>
      </c>
      <c r="G790" s="431">
        <f>IFERROR(ROUND(0.25*tab_ANLAGE[[#This Row],[Budget dBIR]]/tab_ANLAGE[[#This Row],['# SuS]],2),0)</f>
        <v>110.03</v>
      </c>
    </row>
    <row r="791" spans="1:7" x14ac:dyDescent="0.3">
      <c r="A791" t="s">
        <v>23264</v>
      </c>
      <c r="B791" t="s">
        <v>23263</v>
      </c>
      <c r="C791" s="6">
        <v>33186</v>
      </c>
      <c r="D791" s="6">
        <v>0</v>
      </c>
      <c r="E791">
        <f>SUMIFS(tab_SCHULEN[SuS_21-22],tab_SCHULEN[TKZ],tab_ANLAGE[[#This Row],[TKZ]])</f>
        <v>73</v>
      </c>
      <c r="F791">
        <f>SUMIFS(tab_SCHULEN[Klassen_21-22],tab_SCHULEN[TKZ],tab_ANLAGE[[#This Row],[TKZ]])</f>
        <v>4</v>
      </c>
      <c r="G791" s="431">
        <f>IFERROR(ROUND(0.25*tab_ANLAGE[[#This Row],[Budget dBIR]]/tab_ANLAGE[[#This Row],['# SuS]],2),0)</f>
        <v>113.65</v>
      </c>
    </row>
    <row r="792" spans="1:7" x14ac:dyDescent="0.3">
      <c r="A792" t="s">
        <v>23249</v>
      </c>
      <c r="B792" t="s">
        <v>23248</v>
      </c>
      <c r="C792" s="6">
        <v>118661</v>
      </c>
      <c r="D792" s="6">
        <v>0</v>
      </c>
      <c r="E792">
        <f>SUMIFS(tab_SCHULEN[SuS_21-22],tab_SCHULEN[TKZ],tab_ANLAGE[[#This Row],[TKZ]])</f>
        <v>280</v>
      </c>
      <c r="F792">
        <f>SUMIFS(tab_SCHULEN[Klassen_21-22],tab_SCHULEN[TKZ],tab_ANLAGE[[#This Row],[TKZ]])</f>
        <v>13</v>
      </c>
      <c r="G792" s="431">
        <f>IFERROR(ROUND(0.25*tab_ANLAGE[[#This Row],[Budget dBIR]]/tab_ANLAGE[[#This Row],['# SuS]],2),0)</f>
        <v>105.95</v>
      </c>
    </row>
    <row r="793" spans="1:7" x14ac:dyDescent="0.3">
      <c r="A793" t="s">
        <v>23455</v>
      </c>
      <c r="B793" t="s">
        <v>23454</v>
      </c>
      <c r="C793" s="6">
        <v>111146</v>
      </c>
      <c r="D793" s="6">
        <v>0</v>
      </c>
      <c r="E793">
        <f>SUMIFS(tab_SCHULEN[SuS_21-22],tab_SCHULEN[TKZ],tab_ANLAGE[[#This Row],[TKZ]])</f>
        <v>264</v>
      </c>
      <c r="F793">
        <f>SUMIFS(tab_SCHULEN[Klassen_21-22],tab_SCHULEN[TKZ],tab_ANLAGE[[#This Row],[TKZ]])</f>
        <v>12</v>
      </c>
      <c r="G793" s="431">
        <f>IFERROR(ROUND(0.25*tab_ANLAGE[[#This Row],[Budget dBIR]]/tab_ANLAGE[[#This Row],['# SuS]],2),0)</f>
        <v>105.25</v>
      </c>
    </row>
    <row r="794" spans="1:7" x14ac:dyDescent="0.3">
      <c r="A794" t="s">
        <v>23194</v>
      </c>
      <c r="B794" t="s">
        <v>23193</v>
      </c>
      <c r="C794" s="6">
        <v>39452</v>
      </c>
      <c r="D794" s="6">
        <v>0</v>
      </c>
      <c r="E794">
        <f>SUMIFS(tab_SCHULEN[SuS_21-22],tab_SCHULEN[TKZ],tab_ANLAGE[[#This Row],[TKZ]])</f>
        <v>92</v>
      </c>
      <c r="F794">
        <f>SUMIFS(tab_SCHULEN[Klassen_21-22],tab_SCHULEN[TKZ],tab_ANLAGE[[#This Row],[TKZ]])</f>
        <v>4</v>
      </c>
      <c r="G794" s="431">
        <f>IFERROR(ROUND(0.25*tab_ANLAGE[[#This Row],[Budget dBIR]]/tab_ANLAGE[[#This Row],['# SuS]],2),0)</f>
        <v>107.21</v>
      </c>
    </row>
    <row r="795" spans="1:7" x14ac:dyDescent="0.3">
      <c r="A795" t="s">
        <v>23241</v>
      </c>
      <c r="B795" t="s">
        <v>23240</v>
      </c>
      <c r="C795" s="6">
        <v>271970</v>
      </c>
      <c r="D795" s="6">
        <v>0</v>
      </c>
      <c r="E795">
        <f>SUMIFS(tab_SCHULEN[SuS_21-22],tab_SCHULEN[TKZ],tab_ANLAGE[[#This Row],[TKZ]])</f>
        <v>764</v>
      </c>
      <c r="F795">
        <f>SUMIFS(tab_SCHULEN[Klassen_21-22],tab_SCHULEN[TKZ],tab_ANLAGE[[#This Row],[TKZ]])</f>
        <v>35</v>
      </c>
      <c r="G795" s="431">
        <f>IFERROR(ROUND(0.25*tab_ANLAGE[[#This Row],[Budget dBIR]]/tab_ANLAGE[[#This Row],['# SuS]],2),0)</f>
        <v>89</v>
      </c>
    </row>
    <row r="796" spans="1:7" x14ac:dyDescent="0.3">
      <c r="A796" t="s">
        <v>23243</v>
      </c>
      <c r="B796" t="s">
        <v>23242</v>
      </c>
      <c r="C796" s="6">
        <v>197731</v>
      </c>
      <c r="D796" s="6">
        <v>0</v>
      </c>
      <c r="E796">
        <f>SUMIFS(tab_SCHULEN[SuS_21-22],tab_SCHULEN[TKZ],tab_ANLAGE[[#This Row],[TKZ]])</f>
        <v>529</v>
      </c>
      <c r="F796">
        <f>SUMIFS(tab_SCHULEN[Klassen_21-22],tab_SCHULEN[TKZ],tab_ANLAGE[[#This Row],[TKZ]])</f>
        <v>24</v>
      </c>
      <c r="G796" s="431">
        <f>IFERROR(ROUND(0.25*tab_ANLAGE[[#This Row],[Budget dBIR]]/tab_ANLAGE[[#This Row],['# SuS]],2),0)</f>
        <v>93.45</v>
      </c>
    </row>
    <row r="797" spans="1:7" x14ac:dyDescent="0.3">
      <c r="A797" t="s">
        <v>23498</v>
      </c>
      <c r="B797" t="s">
        <v>23497</v>
      </c>
      <c r="C797" s="6">
        <v>26804</v>
      </c>
      <c r="D797" s="6">
        <v>0</v>
      </c>
      <c r="E797">
        <f>SUMIFS(tab_SCHULEN[SuS_21-22],tab_SCHULEN[TKZ],tab_ANLAGE[[#This Row],[TKZ]])</f>
        <v>61</v>
      </c>
      <c r="F797">
        <f>SUMIFS(tab_SCHULEN[Klassen_21-22],tab_SCHULEN[TKZ],tab_ANLAGE[[#This Row],[TKZ]])</f>
        <v>3</v>
      </c>
      <c r="G797" s="431">
        <f>IFERROR(ROUND(0.25*tab_ANLAGE[[#This Row],[Budget dBIR]]/tab_ANLAGE[[#This Row],['# SuS]],2),0)</f>
        <v>109.85</v>
      </c>
    </row>
    <row r="798" spans="1:7" x14ac:dyDescent="0.3">
      <c r="A798" t="s">
        <v>23246</v>
      </c>
      <c r="B798" t="s">
        <v>23245</v>
      </c>
      <c r="C798" s="6">
        <v>227214</v>
      </c>
      <c r="D798" s="6">
        <v>0</v>
      </c>
      <c r="E798">
        <f>SUMIFS(tab_SCHULEN[SuS_21-22],tab_SCHULEN[TKZ],tab_ANLAGE[[#This Row],[TKZ]])</f>
        <v>596</v>
      </c>
      <c r="F798">
        <f>SUMIFS(tab_SCHULEN[Klassen_21-22],tab_SCHULEN[TKZ],tab_ANLAGE[[#This Row],[TKZ]])</f>
        <v>29</v>
      </c>
      <c r="G798" s="431">
        <f>IFERROR(ROUND(0.25*tab_ANLAGE[[#This Row],[Budget dBIR]]/tab_ANLAGE[[#This Row],['# SuS]],2),0)</f>
        <v>95.31</v>
      </c>
    </row>
    <row r="799" spans="1:7" x14ac:dyDescent="0.3">
      <c r="A799" t="s">
        <v>23359</v>
      </c>
      <c r="B799" t="s">
        <v>23358</v>
      </c>
      <c r="C799" s="6">
        <v>55736</v>
      </c>
      <c r="D799" s="6">
        <v>0</v>
      </c>
      <c r="E799">
        <f>SUMIFS(tab_SCHULEN[SuS_21-22],tab_SCHULEN[TKZ],tab_ANLAGE[[#This Row],[TKZ]])</f>
        <v>126</v>
      </c>
      <c r="F799">
        <f>SUMIFS(tab_SCHULEN[Klassen_21-22],tab_SCHULEN[TKZ],tab_ANLAGE[[#This Row],[TKZ]])</f>
        <v>6</v>
      </c>
      <c r="G799" s="431">
        <f>IFERROR(ROUND(0.25*tab_ANLAGE[[#This Row],[Budget dBIR]]/tab_ANLAGE[[#This Row],['# SuS]],2),0)</f>
        <v>110.59</v>
      </c>
    </row>
    <row r="800" spans="1:7" x14ac:dyDescent="0.3">
      <c r="A800" t="s">
        <v>23558</v>
      </c>
      <c r="B800" t="s">
        <v>23557</v>
      </c>
      <c r="C800" s="6">
        <v>29396</v>
      </c>
      <c r="D800" s="6">
        <v>0</v>
      </c>
      <c r="E800">
        <f>SUMIFS(tab_SCHULEN[SuS_21-22],tab_SCHULEN[TKZ],tab_ANLAGE[[#This Row],[TKZ]])</f>
        <v>106</v>
      </c>
      <c r="F800">
        <f>SUMIFS(tab_SCHULEN[Klassen_21-22],tab_SCHULEN[TKZ],tab_ANLAGE[[#This Row],[TKZ]])</f>
        <v>5</v>
      </c>
      <c r="G800" s="431">
        <f>IFERROR(ROUND(0.25*tab_ANLAGE[[#This Row],[Budget dBIR]]/tab_ANLAGE[[#This Row],['# SuS]],2),0)</f>
        <v>69.33</v>
      </c>
    </row>
    <row r="801" spans="1:7" x14ac:dyDescent="0.3">
      <c r="A801" t="s">
        <v>23429</v>
      </c>
      <c r="B801" t="s">
        <v>23428</v>
      </c>
      <c r="C801" s="6">
        <v>36590</v>
      </c>
      <c r="D801" s="6">
        <v>0</v>
      </c>
      <c r="E801">
        <f>SUMIFS(tab_SCHULEN[SuS_21-22],tab_SCHULEN[TKZ],tab_ANLAGE[[#This Row],[TKZ]])</f>
        <v>75</v>
      </c>
      <c r="F801">
        <f>SUMIFS(tab_SCHULEN[Klassen_21-22],tab_SCHULEN[TKZ],tab_ANLAGE[[#This Row],[TKZ]])</f>
        <v>4</v>
      </c>
      <c r="G801" s="431">
        <f>IFERROR(ROUND(0.25*tab_ANLAGE[[#This Row],[Budget dBIR]]/tab_ANLAGE[[#This Row],['# SuS]],2),0)</f>
        <v>121.97</v>
      </c>
    </row>
    <row r="802" spans="1:7" x14ac:dyDescent="0.3">
      <c r="A802" t="s">
        <v>23121</v>
      </c>
      <c r="B802" t="s">
        <v>23120</v>
      </c>
      <c r="C802" s="6">
        <v>127813</v>
      </c>
      <c r="D802" s="6">
        <v>0</v>
      </c>
      <c r="E802">
        <f>SUMIFS(tab_SCHULEN[SuS_21-22],tab_SCHULEN[TKZ],tab_ANLAGE[[#This Row],[TKZ]])</f>
        <v>306</v>
      </c>
      <c r="F802">
        <f>SUMIFS(tab_SCHULEN[Klassen_21-22],tab_SCHULEN[TKZ],tab_ANLAGE[[#This Row],[TKZ]])</f>
        <v>16</v>
      </c>
      <c r="G802" s="431">
        <f>IFERROR(ROUND(0.25*tab_ANLAGE[[#This Row],[Budget dBIR]]/tab_ANLAGE[[#This Row],['# SuS]],2),0)</f>
        <v>104.42</v>
      </c>
    </row>
    <row r="803" spans="1:7" x14ac:dyDescent="0.3">
      <c r="A803" t="s">
        <v>23119</v>
      </c>
      <c r="B803" t="s">
        <v>23118</v>
      </c>
      <c r="C803" s="6">
        <v>75308</v>
      </c>
      <c r="D803" s="6">
        <v>0</v>
      </c>
      <c r="E803">
        <f>SUMIFS(tab_SCHULEN[SuS_21-22],tab_SCHULEN[TKZ],tab_ANLAGE[[#This Row],[TKZ]])</f>
        <v>200</v>
      </c>
      <c r="F803">
        <f>SUMIFS(tab_SCHULEN[Klassen_21-22],tab_SCHULEN[TKZ],tab_ANLAGE[[#This Row],[TKZ]])</f>
        <v>9</v>
      </c>
      <c r="G803" s="431">
        <f>IFERROR(ROUND(0.25*tab_ANLAGE[[#This Row],[Budget dBIR]]/tab_ANLAGE[[#This Row],['# SuS]],2),0)</f>
        <v>94.14</v>
      </c>
    </row>
    <row r="804" spans="1:7" x14ac:dyDescent="0.3">
      <c r="A804" t="s">
        <v>20303</v>
      </c>
      <c r="B804" t="s">
        <v>20302</v>
      </c>
      <c r="C804" s="6">
        <v>1796031</v>
      </c>
      <c r="D804" s="6">
        <v>226476</v>
      </c>
      <c r="E804">
        <f>SUMIFS(tab_SCHULEN[SuS_21-22],tab_SCHULEN[TKZ],tab_ANLAGE[[#This Row],[TKZ]])</f>
        <v>4017</v>
      </c>
      <c r="F804">
        <f>SUMIFS(tab_SCHULEN[Klassen_21-22],tab_SCHULEN[TKZ],tab_ANLAGE[[#This Row],[TKZ]])</f>
        <v>172</v>
      </c>
      <c r="G804" s="431">
        <f>IFERROR(ROUND(0.25*tab_ANLAGE[[#This Row],[Budget dBIR]]/tab_ANLAGE[[#This Row],['# SuS]],2),0)</f>
        <v>111.78</v>
      </c>
    </row>
    <row r="805" spans="1:7" x14ac:dyDescent="0.3">
      <c r="A805" t="s">
        <v>23597</v>
      </c>
      <c r="B805" t="s">
        <v>23596</v>
      </c>
      <c r="C805" s="6">
        <v>58298</v>
      </c>
      <c r="D805" s="6">
        <v>0</v>
      </c>
      <c r="E805">
        <f>SUMIFS(tab_SCHULEN[SuS_21-22],tab_SCHULEN[TKZ],tab_ANLAGE[[#This Row],[TKZ]])</f>
        <v>145</v>
      </c>
      <c r="F805">
        <f>SUMIFS(tab_SCHULEN[Klassen_21-22],tab_SCHULEN[TKZ],tab_ANLAGE[[#This Row],[TKZ]])</f>
        <v>8</v>
      </c>
      <c r="G805" s="431">
        <f>IFERROR(ROUND(0.25*tab_ANLAGE[[#This Row],[Budget dBIR]]/tab_ANLAGE[[#This Row],['# SuS]],2),0)</f>
        <v>100.51</v>
      </c>
    </row>
    <row r="806" spans="1:7" x14ac:dyDescent="0.3">
      <c r="A806" t="s">
        <v>23314</v>
      </c>
      <c r="B806" t="s">
        <v>23313</v>
      </c>
      <c r="C806" s="6">
        <v>43823</v>
      </c>
      <c r="D806" s="6">
        <v>0</v>
      </c>
      <c r="E806">
        <f>SUMIFS(tab_SCHULEN[SuS_21-22],tab_SCHULEN[TKZ],tab_ANLAGE[[#This Row],[TKZ]])</f>
        <v>120</v>
      </c>
      <c r="F806">
        <f>SUMIFS(tab_SCHULEN[Klassen_21-22],tab_SCHULEN[TKZ],tab_ANLAGE[[#This Row],[TKZ]])</f>
        <v>6</v>
      </c>
      <c r="G806" s="431">
        <f>IFERROR(ROUND(0.25*tab_ANLAGE[[#This Row],[Budget dBIR]]/tab_ANLAGE[[#This Row],['# SuS]],2),0)</f>
        <v>91.3</v>
      </c>
    </row>
    <row r="807" spans="1:7" x14ac:dyDescent="0.3">
      <c r="A807" t="s">
        <v>23006</v>
      </c>
      <c r="B807" t="s">
        <v>23005</v>
      </c>
      <c r="C807" s="6">
        <v>102964</v>
      </c>
      <c r="D807" s="6">
        <v>0</v>
      </c>
      <c r="E807">
        <f>SUMIFS(tab_SCHULEN[SuS_21-22],tab_SCHULEN[TKZ],tab_ANLAGE[[#This Row],[TKZ]])</f>
        <v>290</v>
      </c>
      <c r="F807">
        <f>SUMIFS(tab_SCHULEN[Klassen_21-22],tab_SCHULEN[TKZ],tab_ANLAGE[[#This Row],[TKZ]])</f>
        <v>12</v>
      </c>
      <c r="G807" s="431">
        <f>IFERROR(ROUND(0.25*tab_ANLAGE[[#This Row],[Budget dBIR]]/tab_ANLAGE[[#This Row],['# SuS]],2),0)</f>
        <v>88.76</v>
      </c>
    </row>
    <row r="808" spans="1:7" x14ac:dyDescent="0.3">
      <c r="A808" t="s">
        <v>23401</v>
      </c>
      <c r="B808" t="s">
        <v>23400</v>
      </c>
      <c r="C808" s="6">
        <v>76511</v>
      </c>
      <c r="D808" s="6">
        <v>0</v>
      </c>
      <c r="E808">
        <f>SUMIFS(tab_SCHULEN[SuS_21-22],tab_SCHULEN[TKZ],tab_ANLAGE[[#This Row],[TKZ]])</f>
        <v>159</v>
      </c>
      <c r="F808">
        <f>SUMIFS(tab_SCHULEN[Klassen_21-22],tab_SCHULEN[TKZ],tab_ANLAGE[[#This Row],[TKZ]])</f>
        <v>8</v>
      </c>
      <c r="G808" s="431">
        <f>IFERROR(ROUND(0.25*tab_ANLAGE[[#This Row],[Budget dBIR]]/tab_ANLAGE[[#This Row],['# SuS]],2),0)</f>
        <v>120.3</v>
      </c>
    </row>
    <row r="809" spans="1:7" x14ac:dyDescent="0.3">
      <c r="A809" t="s">
        <v>23160</v>
      </c>
      <c r="B809" t="s">
        <v>23159</v>
      </c>
      <c r="C809" s="6">
        <v>83582</v>
      </c>
      <c r="D809" s="6">
        <v>0</v>
      </c>
      <c r="E809">
        <f>SUMIFS(tab_SCHULEN[SuS_21-22],tab_SCHULEN[TKZ],tab_ANLAGE[[#This Row],[TKZ]])</f>
        <v>233</v>
      </c>
      <c r="F809">
        <f>SUMIFS(tab_SCHULEN[Klassen_21-22],tab_SCHULEN[TKZ],tab_ANLAGE[[#This Row],[TKZ]])</f>
        <v>12</v>
      </c>
      <c r="G809" s="431">
        <f>IFERROR(ROUND(0.25*tab_ANLAGE[[#This Row],[Budget dBIR]]/tab_ANLAGE[[#This Row],['# SuS]],2),0)</f>
        <v>89.68</v>
      </c>
    </row>
    <row r="810" spans="1:7" x14ac:dyDescent="0.3">
      <c r="A810" t="s">
        <v>23383</v>
      </c>
      <c r="B810" t="s">
        <v>23382</v>
      </c>
      <c r="C810" s="6">
        <v>158347</v>
      </c>
      <c r="D810" s="6">
        <v>0</v>
      </c>
      <c r="E810">
        <f>SUMIFS(tab_SCHULEN[SuS_21-22],tab_SCHULEN[TKZ],tab_ANLAGE[[#This Row],[TKZ]])</f>
        <v>371</v>
      </c>
      <c r="F810">
        <f>SUMIFS(tab_SCHULEN[Klassen_21-22],tab_SCHULEN[TKZ],tab_ANLAGE[[#This Row],[TKZ]])</f>
        <v>17</v>
      </c>
      <c r="G810" s="431">
        <f>IFERROR(ROUND(0.25*tab_ANLAGE[[#This Row],[Budget dBIR]]/tab_ANLAGE[[#This Row],['# SuS]],2),0)</f>
        <v>106.7</v>
      </c>
    </row>
    <row r="811" spans="1:7" x14ac:dyDescent="0.3">
      <c r="A811" t="s">
        <v>23318</v>
      </c>
      <c r="B811" t="s">
        <v>23317</v>
      </c>
      <c r="C811" s="6">
        <v>28932</v>
      </c>
      <c r="D811" s="6">
        <v>0</v>
      </c>
      <c r="E811">
        <f>SUMIFS(tab_SCHULEN[SuS_21-22],tab_SCHULEN[TKZ],tab_ANLAGE[[#This Row],[TKZ]])</f>
        <v>68</v>
      </c>
      <c r="F811">
        <f>SUMIFS(tab_SCHULEN[Klassen_21-22],tab_SCHULEN[TKZ],tab_ANLAGE[[#This Row],[TKZ]])</f>
        <v>3</v>
      </c>
      <c r="G811" s="431">
        <f>IFERROR(ROUND(0.25*tab_ANLAGE[[#This Row],[Budget dBIR]]/tab_ANLAGE[[#This Row],['# SuS]],2),0)</f>
        <v>106.37</v>
      </c>
    </row>
    <row r="812" spans="1:7" x14ac:dyDescent="0.3">
      <c r="A812" t="s">
        <v>23432</v>
      </c>
      <c r="B812" t="s">
        <v>23431</v>
      </c>
      <c r="C812" s="6">
        <v>25528</v>
      </c>
      <c r="D812" s="6">
        <v>0</v>
      </c>
      <c r="E812">
        <f>SUMIFS(tab_SCHULEN[SuS_21-22],tab_SCHULEN[TKZ],tab_ANLAGE[[#This Row],[TKZ]])</f>
        <v>51</v>
      </c>
      <c r="F812">
        <f>SUMIFS(tab_SCHULEN[Klassen_21-22],tab_SCHULEN[TKZ],tab_ANLAGE[[#This Row],[TKZ]])</f>
        <v>3</v>
      </c>
      <c r="G812" s="431">
        <f>IFERROR(ROUND(0.25*tab_ANLAGE[[#This Row],[Budget dBIR]]/tab_ANLAGE[[#This Row],['# SuS]],2),0)</f>
        <v>125.14</v>
      </c>
    </row>
    <row r="813" spans="1:7" x14ac:dyDescent="0.3">
      <c r="A813" t="s">
        <v>23014</v>
      </c>
      <c r="B813" t="s">
        <v>23013</v>
      </c>
      <c r="C813" s="6">
        <v>146746</v>
      </c>
      <c r="D813" s="6">
        <v>0</v>
      </c>
      <c r="E813">
        <f>SUMIFS(tab_SCHULEN[SuS_21-22],tab_SCHULEN[TKZ],tab_ANLAGE[[#This Row],[TKZ]])</f>
        <v>355</v>
      </c>
      <c r="F813">
        <f>SUMIFS(tab_SCHULEN[Klassen_21-22],tab_SCHULEN[TKZ],tab_ANLAGE[[#This Row],[TKZ]])</f>
        <v>17</v>
      </c>
      <c r="G813" s="431">
        <f>IFERROR(ROUND(0.25*tab_ANLAGE[[#This Row],[Budget dBIR]]/tab_ANLAGE[[#This Row],['# SuS]],2),0)</f>
        <v>103.34</v>
      </c>
    </row>
    <row r="814" spans="1:7" x14ac:dyDescent="0.3">
      <c r="A814" t="s">
        <v>23171</v>
      </c>
      <c r="B814" t="s">
        <v>23170</v>
      </c>
      <c r="C814" s="6">
        <v>172783</v>
      </c>
      <c r="D814" s="6">
        <v>0</v>
      </c>
      <c r="E814">
        <f>SUMIFS(tab_SCHULEN[SuS_21-22],tab_SCHULEN[TKZ],tab_ANLAGE[[#This Row],[TKZ]])</f>
        <v>469</v>
      </c>
      <c r="F814">
        <f>SUMIFS(tab_SCHULEN[Klassen_21-22],tab_SCHULEN[TKZ],tab_ANLAGE[[#This Row],[TKZ]])</f>
        <v>22</v>
      </c>
      <c r="G814" s="431">
        <f>IFERROR(ROUND(0.25*tab_ANLAGE[[#This Row],[Budget dBIR]]/tab_ANLAGE[[#This Row],['# SuS]],2),0)</f>
        <v>92.1</v>
      </c>
    </row>
    <row r="815" spans="1:7" x14ac:dyDescent="0.3">
      <c r="A815" t="s">
        <v>22992</v>
      </c>
      <c r="B815" t="s">
        <v>22991</v>
      </c>
      <c r="C815" s="6">
        <v>77943</v>
      </c>
      <c r="D815" s="6">
        <v>0</v>
      </c>
      <c r="E815">
        <f>SUMIFS(tab_SCHULEN[SuS_21-22],tab_SCHULEN[TKZ],tab_ANLAGE[[#This Row],[TKZ]])</f>
        <v>197</v>
      </c>
      <c r="F815">
        <f>SUMIFS(tab_SCHULEN[Klassen_21-22],tab_SCHULEN[TKZ],tab_ANLAGE[[#This Row],[TKZ]])</f>
        <v>10</v>
      </c>
      <c r="G815" s="431">
        <f>IFERROR(ROUND(0.25*tab_ANLAGE[[#This Row],[Budget dBIR]]/tab_ANLAGE[[#This Row],['# SuS]],2),0)</f>
        <v>98.91</v>
      </c>
    </row>
    <row r="816" spans="1:7" x14ac:dyDescent="0.3">
      <c r="A816" t="s">
        <v>23435</v>
      </c>
      <c r="B816" t="s">
        <v>23434</v>
      </c>
      <c r="C816" s="6">
        <v>32761</v>
      </c>
      <c r="D816" s="6">
        <v>0</v>
      </c>
      <c r="E816">
        <f>SUMIFS(tab_SCHULEN[SuS_21-22],tab_SCHULEN[TKZ],tab_ANLAGE[[#This Row],[TKZ]])</f>
        <v>91</v>
      </c>
      <c r="F816">
        <f>SUMIFS(tab_SCHULEN[Klassen_21-22],tab_SCHULEN[TKZ],tab_ANLAGE[[#This Row],[TKZ]])</f>
        <v>5</v>
      </c>
      <c r="G816" s="431">
        <f>IFERROR(ROUND(0.25*tab_ANLAGE[[#This Row],[Budget dBIR]]/tab_ANLAGE[[#This Row],['# SuS]],2),0)</f>
        <v>90</v>
      </c>
    </row>
    <row r="817" spans="1:7" x14ac:dyDescent="0.3">
      <c r="A817" t="s">
        <v>23123</v>
      </c>
      <c r="B817" t="s">
        <v>23122</v>
      </c>
      <c r="C817" s="6">
        <v>211178</v>
      </c>
      <c r="D817" s="6">
        <v>0</v>
      </c>
      <c r="E817">
        <f>SUMIFS(tab_SCHULEN[SuS_21-22],tab_SCHULEN[TKZ],tab_ANLAGE[[#This Row],[TKZ]])</f>
        <v>524</v>
      </c>
      <c r="F817">
        <f>SUMIFS(tab_SCHULEN[Klassen_21-22],tab_SCHULEN[TKZ],tab_ANLAGE[[#This Row],[TKZ]])</f>
        <v>24</v>
      </c>
      <c r="G817" s="431">
        <f>IFERROR(ROUND(0.25*tab_ANLAGE[[#This Row],[Budget dBIR]]/tab_ANLAGE[[#This Row],['# SuS]],2),0)</f>
        <v>100.75</v>
      </c>
    </row>
    <row r="818" spans="1:7" x14ac:dyDescent="0.3">
      <c r="A818" t="s">
        <v>23040</v>
      </c>
      <c r="B818" t="s">
        <v>23039</v>
      </c>
      <c r="C818" s="6">
        <v>42547</v>
      </c>
      <c r="D818" s="6">
        <v>0</v>
      </c>
      <c r="E818">
        <f>SUMIFS(tab_SCHULEN[SuS_21-22],tab_SCHULEN[TKZ],tab_ANLAGE[[#This Row],[TKZ]])</f>
        <v>77</v>
      </c>
      <c r="F818">
        <f>SUMIFS(tab_SCHULEN[Klassen_21-22],tab_SCHULEN[TKZ],tab_ANLAGE[[#This Row],[TKZ]])</f>
        <v>4</v>
      </c>
      <c r="G818" s="431">
        <f>IFERROR(ROUND(0.25*tab_ANLAGE[[#This Row],[Budget dBIR]]/tab_ANLAGE[[#This Row],['# SuS]],2),0)</f>
        <v>138.13999999999999</v>
      </c>
    </row>
    <row r="819" spans="1:7" x14ac:dyDescent="0.3">
      <c r="A819" t="s">
        <v>23326</v>
      </c>
      <c r="B819" t="s">
        <v>23325</v>
      </c>
      <c r="C819" s="6">
        <v>34463</v>
      </c>
      <c r="D819" s="6">
        <v>0</v>
      </c>
      <c r="E819">
        <f>SUMIFS(tab_SCHULEN[SuS_21-22],tab_SCHULEN[TKZ],tab_ANLAGE[[#This Row],[TKZ]])</f>
        <v>93</v>
      </c>
      <c r="F819">
        <f>SUMIFS(tab_SCHULEN[Klassen_21-22],tab_SCHULEN[TKZ],tab_ANLAGE[[#This Row],[TKZ]])</f>
        <v>4</v>
      </c>
      <c r="G819" s="431">
        <f>IFERROR(ROUND(0.25*tab_ANLAGE[[#This Row],[Budget dBIR]]/tab_ANLAGE[[#This Row],['# SuS]],2),0)</f>
        <v>92.64</v>
      </c>
    </row>
    <row r="820" spans="1:7" x14ac:dyDescent="0.3">
      <c r="A820" t="s">
        <v>23561</v>
      </c>
      <c r="B820" t="s">
        <v>23560</v>
      </c>
      <c r="C820" s="6">
        <v>30208</v>
      </c>
      <c r="D820" s="6">
        <v>0</v>
      </c>
      <c r="E820">
        <f>SUMIFS(tab_SCHULEN[SuS_21-22],tab_SCHULEN[TKZ],tab_ANLAGE[[#This Row],[TKZ]])</f>
        <v>59</v>
      </c>
      <c r="F820">
        <f>SUMIFS(tab_SCHULEN[Klassen_21-22],tab_SCHULEN[TKZ],tab_ANLAGE[[#This Row],[TKZ]])</f>
        <v>3</v>
      </c>
      <c r="G820" s="431">
        <f>IFERROR(ROUND(0.25*tab_ANLAGE[[#This Row],[Budget dBIR]]/tab_ANLAGE[[#This Row],['# SuS]],2),0)</f>
        <v>128</v>
      </c>
    </row>
    <row r="821" spans="1:7" x14ac:dyDescent="0.3">
      <c r="A821" t="s">
        <v>23114</v>
      </c>
      <c r="B821" t="s">
        <v>23113</v>
      </c>
      <c r="C821" s="6">
        <v>14466</v>
      </c>
      <c r="D821" s="6">
        <v>0</v>
      </c>
      <c r="E821">
        <f>SUMIFS(tab_SCHULEN[SuS_21-22],tab_SCHULEN[TKZ],tab_ANLAGE[[#This Row],[TKZ]])</f>
        <v>37</v>
      </c>
      <c r="F821">
        <f>SUMIFS(tab_SCHULEN[Klassen_21-22],tab_SCHULEN[TKZ],tab_ANLAGE[[#This Row],[TKZ]])</f>
        <v>2</v>
      </c>
      <c r="G821" s="431">
        <f>IFERROR(ROUND(0.25*tab_ANLAGE[[#This Row],[Budget dBIR]]/tab_ANLAGE[[#This Row],['# SuS]],2),0)</f>
        <v>97.74</v>
      </c>
    </row>
    <row r="822" spans="1:7" x14ac:dyDescent="0.3">
      <c r="A822" t="s">
        <v>23168</v>
      </c>
      <c r="B822" t="s">
        <v>23167</v>
      </c>
      <c r="C822" s="6">
        <v>29396</v>
      </c>
      <c r="D822" s="6">
        <v>0</v>
      </c>
      <c r="E822">
        <f>SUMIFS(tab_SCHULEN[SuS_21-22],tab_SCHULEN[TKZ],tab_ANLAGE[[#This Row],[TKZ]])</f>
        <v>81</v>
      </c>
      <c r="F822">
        <f>SUMIFS(tab_SCHULEN[Klassen_21-22],tab_SCHULEN[TKZ],tab_ANLAGE[[#This Row],[TKZ]])</f>
        <v>4</v>
      </c>
      <c r="G822" s="431">
        <f>IFERROR(ROUND(0.25*tab_ANLAGE[[#This Row],[Budget dBIR]]/tab_ANLAGE[[#This Row],['# SuS]],2),0)</f>
        <v>90.73</v>
      </c>
    </row>
    <row r="823" spans="1:7" x14ac:dyDescent="0.3">
      <c r="A823" t="s">
        <v>23331</v>
      </c>
      <c r="B823" t="s">
        <v>23330</v>
      </c>
      <c r="C823" s="6">
        <v>210074</v>
      </c>
      <c r="D823" s="6">
        <v>0</v>
      </c>
      <c r="E823">
        <f>SUMIFS(tab_SCHULEN[SuS_21-22],tab_SCHULEN[TKZ],tab_ANLAGE[[#This Row],[TKZ]])</f>
        <v>456</v>
      </c>
      <c r="F823">
        <f>SUMIFS(tab_SCHULEN[Klassen_21-22],tab_SCHULEN[TKZ],tab_ANLAGE[[#This Row],[TKZ]])</f>
        <v>21</v>
      </c>
      <c r="G823" s="431">
        <f>IFERROR(ROUND(0.25*tab_ANLAGE[[#This Row],[Budget dBIR]]/tab_ANLAGE[[#This Row],['# SuS]],2),0)</f>
        <v>115.17</v>
      </c>
    </row>
    <row r="824" spans="1:7" x14ac:dyDescent="0.3">
      <c r="A824" t="s">
        <v>23329</v>
      </c>
      <c r="B824" t="s">
        <v>23328</v>
      </c>
      <c r="C824" s="6">
        <v>172741</v>
      </c>
      <c r="D824" s="6">
        <v>0</v>
      </c>
      <c r="E824">
        <f>SUMIFS(tab_SCHULEN[SuS_21-22],tab_SCHULEN[TKZ],tab_ANLAGE[[#This Row],[TKZ]])</f>
        <v>380</v>
      </c>
      <c r="F824">
        <f>SUMIFS(tab_SCHULEN[Klassen_21-22],tab_SCHULEN[TKZ],tab_ANLAGE[[#This Row],[TKZ]])</f>
        <v>20</v>
      </c>
      <c r="G824" s="431">
        <f>IFERROR(ROUND(0.25*tab_ANLAGE[[#This Row],[Budget dBIR]]/tab_ANLAGE[[#This Row],['# SuS]],2),0)</f>
        <v>113.65</v>
      </c>
    </row>
    <row r="825" spans="1:7" x14ac:dyDescent="0.3">
      <c r="A825" t="s">
        <v>23403</v>
      </c>
      <c r="B825" t="s">
        <v>23402</v>
      </c>
      <c r="C825" s="6">
        <v>49780</v>
      </c>
      <c r="D825" s="6">
        <v>0</v>
      </c>
      <c r="E825">
        <f>SUMIFS(tab_SCHULEN[SuS_21-22],tab_SCHULEN[TKZ],tab_ANLAGE[[#This Row],[TKZ]])</f>
        <v>97</v>
      </c>
      <c r="F825">
        <f>SUMIFS(tab_SCHULEN[Klassen_21-22],tab_SCHULEN[TKZ],tab_ANLAGE[[#This Row],[TKZ]])</f>
        <v>4</v>
      </c>
      <c r="G825" s="431">
        <f>IFERROR(ROUND(0.25*tab_ANLAGE[[#This Row],[Budget dBIR]]/tab_ANLAGE[[#This Row],['# SuS]],2),0)</f>
        <v>128.30000000000001</v>
      </c>
    </row>
    <row r="826" spans="1:7" x14ac:dyDescent="0.3">
      <c r="A826" t="s">
        <v>23046</v>
      </c>
      <c r="B826" t="s">
        <v>23045</v>
      </c>
      <c r="C826" s="6">
        <v>78905</v>
      </c>
      <c r="D826" s="6">
        <v>0</v>
      </c>
      <c r="E826">
        <f>SUMIFS(tab_SCHULEN[SuS_21-22],tab_SCHULEN[TKZ],tab_ANLAGE[[#This Row],[TKZ]])</f>
        <v>225</v>
      </c>
      <c r="F826">
        <f>SUMIFS(tab_SCHULEN[Klassen_21-22],tab_SCHULEN[TKZ],tab_ANLAGE[[#This Row],[TKZ]])</f>
        <v>11</v>
      </c>
      <c r="G826" s="431">
        <f>IFERROR(ROUND(0.25*tab_ANLAGE[[#This Row],[Budget dBIR]]/tab_ANLAGE[[#This Row],['# SuS]],2),0)</f>
        <v>87.67</v>
      </c>
    </row>
    <row r="827" spans="1:7" x14ac:dyDescent="0.3">
      <c r="A827" t="s">
        <v>23049</v>
      </c>
      <c r="B827" t="s">
        <v>23048</v>
      </c>
      <c r="C827" s="6">
        <v>123029</v>
      </c>
      <c r="D827" s="6">
        <v>0</v>
      </c>
      <c r="E827">
        <f>SUMIFS(tab_SCHULEN[SuS_21-22],tab_SCHULEN[TKZ],tab_ANLAGE[[#This Row],[TKZ]])</f>
        <v>295</v>
      </c>
      <c r="F827">
        <f>SUMIFS(tab_SCHULEN[Klassen_21-22],tab_SCHULEN[TKZ],tab_ANLAGE[[#This Row],[TKZ]])</f>
        <v>14</v>
      </c>
      <c r="G827" s="431">
        <f>IFERROR(ROUND(0.25*tab_ANLAGE[[#This Row],[Budget dBIR]]/tab_ANLAGE[[#This Row],['# SuS]],2),0)</f>
        <v>104.26</v>
      </c>
    </row>
    <row r="828" spans="1:7" x14ac:dyDescent="0.3">
      <c r="A828" t="s">
        <v>23200</v>
      </c>
      <c r="B828" t="s">
        <v>23199</v>
      </c>
      <c r="C828" s="6">
        <v>27462</v>
      </c>
      <c r="D828" s="6">
        <v>0</v>
      </c>
      <c r="E828">
        <f>SUMIFS(tab_SCHULEN[SuS_21-22],tab_SCHULEN[TKZ],tab_ANLAGE[[#This Row],[TKZ]])</f>
        <v>76</v>
      </c>
      <c r="F828">
        <f>SUMIFS(tab_SCHULEN[Klassen_21-22],tab_SCHULEN[TKZ],tab_ANLAGE[[#This Row],[TKZ]])</f>
        <v>4</v>
      </c>
      <c r="G828" s="431">
        <f>IFERROR(ROUND(0.25*tab_ANLAGE[[#This Row],[Budget dBIR]]/tab_ANLAGE[[#This Row],['# SuS]],2),0)</f>
        <v>90.34</v>
      </c>
    </row>
    <row r="829" spans="1:7" x14ac:dyDescent="0.3">
      <c r="A829" t="s">
        <v>23125</v>
      </c>
      <c r="B829" t="s">
        <v>23124</v>
      </c>
      <c r="C829" s="6">
        <v>73606</v>
      </c>
      <c r="D829" s="6">
        <v>0</v>
      </c>
      <c r="E829">
        <f>SUMIFS(tab_SCHULEN[SuS_21-22],tab_SCHULEN[TKZ],tab_ANLAGE[[#This Row],[TKZ]])</f>
        <v>160</v>
      </c>
      <c r="F829">
        <f>SUMIFS(tab_SCHULEN[Klassen_21-22],tab_SCHULEN[TKZ],tab_ANLAGE[[#This Row],[TKZ]])</f>
        <v>8</v>
      </c>
      <c r="G829" s="431">
        <f>IFERROR(ROUND(0.25*tab_ANLAGE[[#This Row],[Budget dBIR]]/tab_ANLAGE[[#This Row],['# SuS]],2),0)</f>
        <v>115.01</v>
      </c>
    </row>
    <row r="830" spans="1:7" x14ac:dyDescent="0.3">
      <c r="A830" t="s">
        <v>23336</v>
      </c>
      <c r="B830" t="s">
        <v>23335</v>
      </c>
      <c r="C830" s="6">
        <v>28081</v>
      </c>
      <c r="D830" s="6">
        <v>0</v>
      </c>
      <c r="E830">
        <f>SUMIFS(tab_SCHULEN[SuS_21-22],tab_SCHULEN[TKZ],tab_ANLAGE[[#This Row],[TKZ]])</f>
        <v>72</v>
      </c>
      <c r="F830">
        <f>SUMIFS(tab_SCHULEN[Klassen_21-22],tab_SCHULEN[TKZ],tab_ANLAGE[[#This Row],[TKZ]])</f>
        <v>4</v>
      </c>
      <c r="G830" s="431">
        <f>IFERROR(ROUND(0.25*tab_ANLAGE[[#This Row],[Budget dBIR]]/tab_ANLAGE[[#This Row],['# SuS]],2),0)</f>
        <v>97.5</v>
      </c>
    </row>
    <row r="831" spans="1:7" x14ac:dyDescent="0.3">
      <c r="A831" t="s">
        <v>22961</v>
      </c>
      <c r="B831" t="s">
        <v>22960</v>
      </c>
      <c r="C831" s="6">
        <v>42642</v>
      </c>
      <c r="D831" s="6">
        <v>0</v>
      </c>
      <c r="E831">
        <f>SUMIFS(tab_SCHULEN[SuS_21-22],tab_SCHULEN[TKZ],tab_ANLAGE[[#This Row],[TKZ]])</f>
        <v>85</v>
      </c>
      <c r="F831">
        <f>SUMIFS(tab_SCHULEN[Klassen_21-22],tab_SCHULEN[TKZ],tab_ANLAGE[[#This Row],[TKZ]])</f>
        <v>4</v>
      </c>
      <c r="G831" s="431">
        <f>IFERROR(ROUND(0.25*tab_ANLAGE[[#This Row],[Budget dBIR]]/tab_ANLAGE[[#This Row],['# SuS]],2),0)</f>
        <v>125.42</v>
      </c>
    </row>
    <row r="832" spans="1:7" x14ac:dyDescent="0.3">
      <c r="A832" t="s">
        <v>23252</v>
      </c>
      <c r="B832" t="s">
        <v>23251</v>
      </c>
      <c r="C832" s="6">
        <v>60726</v>
      </c>
      <c r="D832" s="6">
        <v>0</v>
      </c>
      <c r="E832">
        <f>SUMIFS(tab_SCHULEN[SuS_21-22],tab_SCHULEN[TKZ],tab_ANLAGE[[#This Row],[TKZ]])</f>
        <v>174</v>
      </c>
      <c r="F832">
        <f>SUMIFS(tab_SCHULEN[Klassen_21-22],tab_SCHULEN[TKZ],tab_ANLAGE[[#This Row],[TKZ]])</f>
        <v>8</v>
      </c>
      <c r="G832" s="431">
        <f>IFERROR(ROUND(0.25*tab_ANLAGE[[#This Row],[Budget dBIR]]/tab_ANLAGE[[#This Row],['# SuS]],2),0)</f>
        <v>87.25</v>
      </c>
    </row>
    <row r="833" spans="1:7" x14ac:dyDescent="0.3">
      <c r="A833" t="s">
        <v>23086</v>
      </c>
      <c r="B833" t="s">
        <v>23085</v>
      </c>
      <c r="C833" s="6">
        <v>105629</v>
      </c>
      <c r="D833" s="6">
        <v>0</v>
      </c>
      <c r="E833">
        <f>SUMIFS(tab_SCHULEN[SuS_21-22],tab_SCHULEN[TKZ],tab_ANLAGE[[#This Row],[TKZ]])</f>
        <v>263</v>
      </c>
      <c r="F833">
        <f>SUMIFS(tab_SCHULEN[Klassen_21-22],tab_SCHULEN[TKZ],tab_ANLAGE[[#This Row],[TKZ]])</f>
        <v>13</v>
      </c>
      <c r="G833" s="431">
        <f>IFERROR(ROUND(0.25*tab_ANLAGE[[#This Row],[Budget dBIR]]/tab_ANLAGE[[#This Row],['# SuS]],2),0)</f>
        <v>100.41</v>
      </c>
    </row>
    <row r="834" spans="1:7" x14ac:dyDescent="0.3">
      <c r="A834" t="s">
        <v>23001</v>
      </c>
      <c r="B834" t="s">
        <v>23000</v>
      </c>
      <c r="C834" s="6">
        <v>174006</v>
      </c>
      <c r="D834" s="6">
        <v>0</v>
      </c>
      <c r="E834">
        <f>SUMIFS(tab_SCHULEN[SuS_21-22],tab_SCHULEN[TKZ],tab_ANLAGE[[#This Row],[TKZ]])</f>
        <v>432</v>
      </c>
      <c r="F834">
        <f>SUMIFS(tab_SCHULEN[Klassen_21-22],tab_SCHULEN[TKZ],tab_ANLAGE[[#This Row],[TKZ]])</f>
        <v>21</v>
      </c>
      <c r="G834" s="431">
        <f>IFERROR(ROUND(0.25*tab_ANLAGE[[#This Row],[Budget dBIR]]/tab_ANLAGE[[#This Row],['# SuS]],2),0)</f>
        <v>100.7</v>
      </c>
    </row>
    <row r="835" spans="1:7" x14ac:dyDescent="0.3">
      <c r="A835" t="s">
        <v>23051</v>
      </c>
      <c r="B835" t="s">
        <v>23050</v>
      </c>
      <c r="C835" s="6">
        <v>41696</v>
      </c>
      <c r="D835" s="6">
        <v>0</v>
      </c>
      <c r="E835">
        <f>SUMIFS(tab_SCHULEN[SuS_21-22],tab_SCHULEN[TKZ],tab_ANLAGE[[#This Row],[TKZ]])</f>
        <v>107</v>
      </c>
      <c r="F835">
        <f>SUMIFS(tab_SCHULEN[Klassen_21-22],tab_SCHULEN[TKZ],tab_ANLAGE[[#This Row],[TKZ]])</f>
        <v>5</v>
      </c>
      <c r="G835" s="431">
        <f>IFERROR(ROUND(0.25*tab_ANLAGE[[#This Row],[Budget dBIR]]/tab_ANLAGE[[#This Row],['# SuS]],2),0)</f>
        <v>97.42</v>
      </c>
    </row>
    <row r="836" spans="1:7" x14ac:dyDescent="0.3">
      <c r="A836" t="s">
        <v>22981</v>
      </c>
      <c r="B836" t="s">
        <v>22980</v>
      </c>
      <c r="C836" s="6">
        <v>109390</v>
      </c>
      <c r="D836" s="6">
        <v>0</v>
      </c>
      <c r="E836">
        <f>SUMIFS(tab_SCHULEN[SuS_21-22],tab_SCHULEN[TKZ],tab_ANLAGE[[#This Row],[TKZ]])</f>
        <v>284</v>
      </c>
      <c r="F836">
        <f>SUMIFS(tab_SCHULEN[Klassen_21-22],tab_SCHULEN[TKZ],tab_ANLAGE[[#This Row],[TKZ]])</f>
        <v>14</v>
      </c>
      <c r="G836" s="431">
        <f>IFERROR(ROUND(0.25*tab_ANLAGE[[#This Row],[Budget dBIR]]/tab_ANLAGE[[#This Row],['# SuS]],2),0)</f>
        <v>96.29</v>
      </c>
    </row>
    <row r="837" spans="1:7" x14ac:dyDescent="0.3">
      <c r="A837" t="s">
        <v>23128</v>
      </c>
      <c r="B837" t="s">
        <v>23127</v>
      </c>
      <c r="C837" s="6">
        <v>33612</v>
      </c>
      <c r="D837" s="6">
        <v>0</v>
      </c>
      <c r="E837">
        <f>SUMIFS(tab_SCHULEN[SuS_21-22],tab_SCHULEN[TKZ],tab_ANLAGE[[#This Row],[TKZ]])</f>
        <v>71</v>
      </c>
      <c r="F837">
        <f>SUMIFS(tab_SCHULEN[Klassen_21-22],tab_SCHULEN[TKZ],tab_ANLAGE[[#This Row],[TKZ]])</f>
        <v>4</v>
      </c>
      <c r="G837" s="431">
        <f>IFERROR(ROUND(0.25*tab_ANLAGE[[#This Row],[Budget dBIR]]/tab_ANLAGE[[#This Row],['# SuS]],2),0)</f>
        <v>118.35</v>
      </c>
    </row>
    <row r="838" spans="1:7" x14ac:dyDescent="0.3">
      <c r="A838" t="s">
        <v>22973</v>
      </c>
      <c r="B838" t="s">
        <v>22972</v>
      </c>
      <c r="C838" s="6">
        <v>83011</v>
      </c>
      <c r="D838" s="6">
        <v>0</v>
      </c>
      <c r="E838">
        <f>SUMIFS(tab_SCHULEN[SuS_21-22],tab_SCHULEN[TKZ],tab_ANLAGE[[#This Row],[TKZ]])</f>
        <v>169</v>
      </c>
      <c r="F838">
        <f>SUMIFS(tab_SCHULEN[Klassen_21-22],tab_SCHULEN[TKZ],tab_ANLAGE[[#This Row],[TKZ]])</f>
        <v>8</v>
      </c>
      <c r="G838" s="431">
        <f>IFERROR(ROUND(0.25*tab_ANLAGE[[#This Row],[Budget dBIR]]/tab_ANLAGE[[#This Row],['# SuS]],2),0)</f>
        <v>122.8</v>
      </c>
    </row>
    <row r="839" spans="1:7" x14ac:dyDescent="0.3">
      <c r="A839" t="s">
        <v>23501</v>
      </c>
      <c r="B839" t="s">
        <v>23500</v>
      </c>
      <c r="C839" s="6">
        <v>31842</v>
      </c>
      <c r="D839" s="6">
        <v>0</v>
      </c>
      <c r="E839">
        <f>SUMIFS(tab_SCHULEN[SuS_21-22],tab_SCHULEN[TKZ],tab_ANLAGE[[#This Row],[TKZ]])</f>
        <v>18</v>
      </c>
      <c r="F839">
        <f>SUMIFS(tab_SCHULEN[Klassen_21-22],tab_SCHULEN[TKZ],tab_ANLAGE[[#This Row],[TKZ]])</f>
        <v>1</v>
      </c>
      <c r="G839" s="431">
        <f>IFERROR(ROUND(0.25*tab_ANLAGE[[#This Row],[Budget dBIR]]/tab_ANLAGE[[#This Row],['# SuS]],2),0)</f>
        <v>442.25</v>
      </c>
    </row>
    <row r="840" spans="1:7" x14ac:dyDescent="0.3">
      <c r="A840" t="s">
        <v>23504</v>
      </c>
      <c r="B840" t="s">
        <v>23503</v>
      </c>
      <c r="C840" s="6">
        <v>37016</v>
      </c>
      <c r="D840" s="6">
        <v>0</v>
      </c>
      <c r="E840">
        <f>SUMIFS(tab_SCHULEN[SuS_21-22],tab_SCHULEN[TKZ],tab_ANLAGE[[#This Row],[TKZ]])</f>
        <v>79</v>
      </c>
      <c r="F840">
        <f>SUMIFS(tab_SCHULEN[Klassen_21-22],tab_SCHULEN[TKZ],tab_ANLAGE[[#This Row],[TKZ]])</f>
        <v>4</v>
      </c>
      <c r="G840" s="431">
        <f>IFERROR(ROUND(0.25*tab_ANLAGE[[#This Row],[Budget dBIR]]/tab_ANLAGE[[#This Row],['# SuS]],2),0)</f>
        <v>117.14</v>
      </c>
    </row>
    <row r="841" spans="1:7" x14ac:dyDescent="0.3">
      <c r="A841" t="s">
        <v>23506</v>
      </c>
      <c r="B841" t="s">
        <v>23505</v>
      </c>
      <c r="C841" s="6">
        <v>37441</v>
      </c>
      <c r="D841" s="6">
        <v>0</v>
      </c>
      <c r="E841">
        <f>SUMIFS(tab_SCHULEN[SuS_21-22],tab_SCHULEN[TKZ],tab_ANLAGE[[#This Row],[TKZ]])</f>
        <v>84</v>
      </c>
      <c r="F841">
        <f>SUMIFS(tab_SCHULEN[Klassen_21-22],tab_SCHULEN[TKZ],tab_ANLAGE[[#This Row],[TKZ]])</f>
        <v>4</v>
      </c>
      <c r="G841" s="431">
        <f>IFERROR(ROUND(0.25*tab_ANLAGE[[#This Row],[Budget dBIR]]/tab_ANLAGE[[#This Row],['# SuS]],2),0)</f>
        <v>111.43</v>
      </c>
    </row>
    <row r="842" spans="1:7" x14ac:dyDescent="0.3">
      <c r="A842" t="s">
        <v>20532</v>
      </c>
      <c r="B842" t="s">
        <v>20531</v>
      </c>
      <c r="C842" s="6">
        <v>2141591</v>
      </c>
      <c r="D842" s="6">
        <v>287466</v>
      </c>
      <c r="E842">
        <f>SUMIFS(tab_SCHULEN[SuS_21-22],tab_SCHULEN[TKZ],tab_ANLAGE[[#This Row],[TKZ]])</f>
        <v>5583</v>
      </c>
      <c r="F842">
        <f>SUMIFS(tab_SCHULEN[Klassen_21-22],tab_SCHULEN[TKZ],tab_ANLAGE[[#This Row],[TKZ]])</f>
        <v>229</v>
      </c>
      <c r="G842" s="431">
        <f>IFERROR(ROUND(0.25*tab_ANLAGE[[#This Row],[Budget dBIR]]/tab_ANLAGE[[#This Row],['# SuS]],2),0)</f>
        <v>95.9</v>
      </c>
    </row>
    <row r="843" spans="1:7" x14ac:dyDescent="0.3">
      <c r="A843" t="s">
        <v>23173</v>
      </c>
      <c r="B843" t="s">
        <v>23172</v>
      </c>
      <c r="C843" s="6">
        <v>368597</v>
      </c>
      <c r="D843" s="6">
        <v>0</v>
      </c>
      <c r="E843">
        <f>SUMIFS(tab_SCHULEN[SuS_21-22],tab_SCHULEN[TKZ],tab_ANLAGE[[#This Row],[TKZ]])</f>
        <v>895</v>
      </c>
      <c r="F843">
        <f>SUMIFS(tab_SCHULEN[Klassen_21-22],tab_SCHULEN[TKZ],tab_ANLAGE[[#This Row],[TKZ]])</f>
        <v>41</v>
      </c>
      <c r="G843" s="431">
        <f>IFERROR(ROUND(0.25*tab_ANLAGE[[#This Row],[Budget dBIR]]/tab_ANLAGE[[#This Row],['# SuS]],2),0)</f>
        <v>102.96</v>
      </c>
    </row>
    <row r="844" spans="1:7" x14ac:dyDescent="0.3">
      <c r="A844" t="s">
        <v>23333</v>
      </c>
      <c r="B844" t="s">
        <v>23332</v>
      </c>
      <c r="C844" s="6">
        <v>113763</v>
      </c>
      <c r="D844" s="6">
        <v>0</v>
      </c>
      <c r="E844">
        <f>SUMIFS(tab_SCHULEN[SuS_21-22],tab_SCHULEN[TKZ],tab_ANLAGE[[#This Row],[TKZ]])</f>
        <v>285</v>
      </c>
      <c r="F844">
        <f>SUMIFS(tab_SCHULEN[Klassen_21-22],tab_SCHULEN[TKZ],tab_ANLAGE[[#This Row],[TKZ]])</f>
        <v>13</v>
      </c>
      <c r="G844" s="431">
        <f>IFERROR(ROUND(0.25*tab_ANLAGE[[#This Row],[Budget dBIR]]/tab_ANLAGE[[#This Row],['# SuS]],2),0)</f>
        <v>99.79</v>
      </c>
    </row>
    <row r="845" spans="1:7" x14ac:dyDescent="0.3">
      <c r="A845" t="s">
        <v>23258</v>
      </c>
      <c r="B845" t="s">
        <v>23257</v>
      </c>
      <c r="C845" s="6">
        <v>37132</v>
      </c>
      <c r="D845" s="6">
        <v>0</v>
      </c>
      <c r="E845">
        <f>SUMIFS(tab_SCHULEN[SuS_21-22],tab_SCHULEN[TKZ],tab_ANLAGE[[#This Row],[TKZ]])</f>
        <v>74</v>
      </c>
      <c r="F845">
        <f>SUMIFS(tab_SCHULEN[Klassen_21-22],tab_SCHULEN[TKZ],tab_ANLAGE[[#This Row],[TKZ]])</f>
        <v>4</v>
      </c>
      <c r="G845" s="431">
        <f>IFERROR(ROUND(0.25*tab_ANLAGE[[#This Row],[Budget dBIR]]/tab_ANLAGE[[#This Row],['# SuS]],2),0)</f>
        <v>125.45</v>
      </c>
    </row>
    <row r="846" spans="1:7" x14ac:dyDescent="0.3">
      <c r="A846" t="s">
        <v>23406</v>
      </c>
      <c r="B846" t="s">
        <v>23405</v>
      </c>
      <c r="C846" s="6">
        <v>109765</v>
      </c>
      <c r="D846" s="6">
        <v>0</v>
      </c>
      <c r="E846">
        <f>SUMIFS(tab_SCHULEN[SuS_21-22],tab_SCHULEN[TKZ],tab_ANLAGE[[#This Row],[TKZ]])</f>
        <v>282</v>
      </c>
      <c r="F846">
        <f>SUMIFS(tab_SCHULEN[Klassen_21-22],tab_SCHULEN[TKZ],tab_ANLAGE[[#This Row],[TKZ]])</f>
        <v>12</v>
      </c>
      <c r="G846" s="431">
        <f>IFERROR(ROUND(0.25*tab_ANLAGE[[#This Row],[Budget dBIR]]/tab_ANLAGE[[#This Row],['# SuS]],2),0)</f>
        <v>97.31</v>
      </c>
    </row>
    <row r="847" spans="1:7" x14ac:dyDescent="0.3">
      <c r="A847" t="s">
        <v>23438</v>
      </c>
      <c r="B847" t="s">
        <v>23437</v>
      </c>
      <c r="C847" s="6">
        <v>29357</v>
      </c>
      <c r="D847" s="6">
        <v>0</v>
      </c>
      <c r="E847">
        <f>SUMIFS(tab_SCHULEN[SuS_21-22],tab_SCHULEN[TKZ],tab_ANLAGE[[#This Row],[TKZ]])</f>
        <v>62</v>
      </c>
      <c r="F847">
        <f>SUMIFS(tab_SCHULEN[Klassen_21-22],tab_SCHULEN[TKZ],tab_ANLAGE[[#This Row],[TKZ]])</f>
        <v>4</v>
      </c>
      <c r="G847" s="431">
        <f>IFERROR(ROUND(0.25*tab_ANLAGE[[#This Row],[Budget dBIR]]/tab_ANLAGE[[#This Row],['# SuS]],2),0)</f>
        <v>118.38</v>
      </c>
    </row>
    <row r="848" spans="1:7" x14ac:dyDescent="0.3">
      <c r="A848" t="s">
        <v>23037</v>
      </c>
      <c r="B848" t="s">
        <v>23036</v>
      </c>
      <c r="C848" s="6">
        <v>63673</v>
      </c>
      <c r="D848" s="6">
        <v>0</v>
      </c>
      <c r="E848">
        <f>SUMIFS(tab_SCHULEN[SuS_21-22],tab_SCHULEN[TKZ],tab_ANLAGE[[#This Row],[TKZ]])</f>
        <v>149</v>
      </c>
      <c r="F848">
        <f>SUMIFS(tab_SCHULEN[Klassen_21-22],tab_SCHULEN[TKZ],tab_ANLAGE[[#This Row],[TKZ]])</f>
        <v>8</v>
      </c>
      <c r="G848" s="431">
        <f>IFERROR(ROUND(0.25*tab_ANLAGE[[#This Row],[Budget dBIR]]/tab_ANLAGE[[#This Row],['# SuS]],2),0)</f>
        <v>106.83</v>
      </c>
    </row>
    <row r="849" spans="1:7" x14ac:dyDescent="0.3">
      <c r="A849" t="s">
        <v>23441</v>
      </c>
      <c r="B849" t="s">
        <v>23440</v>
      </c>
      <c r="C849" s="6">
        <v>39994</v>
      </c>
      <c r="D849" s="6">
        <v>0</v>
      </c>
      <c r="E849">
        <f>SUMIFS(tab_SCHULEN[SuS_21-22],tab_SCHULEN[TKZ],tab_ANLAGE[[#This Row],[TKZ]])</f>
        <v>91</v>
      </c>
      <c r="F849">
        <f>SUMIFS(tab_SCHULEN[Klassen_21-22],tab_SCHULEN[TKZ],tab_ANLAGE[[#This Row],[TKZ]])</f>
        <v>5</v>
      </c>
      <c r="G849" s="431">
        <f>IFERROR(ROUND(0.25*tab_ANLAGE[[#This Row],[Budget dBIR]]/tab_ANLAGE[[#This Row],['# SuS]],2),0)</f>
        <v>109.87</v>
      </c>
    </row>
    <row r="850" spans="1:7" x14ac:dyDescent="0.3">
      <c r="A850" t="s">
        <v>23564</v>
      </c>
      <c r="B850" t="s">
        <v>23563</v>
      </c>
      <c r="C850" s="6">
        <v>23207</v>
      </c>
      <c r="D850" s="6">
        <v>0</v>
      </c>
      <c r="E850">
        <f>SUMIFS(tab_SCHULEN[SuS_21-22],tab_SCHULEN[TKZ],tab_ANLAGE[[#This Row],[TKZ]])</f>
        <v>60</v>
      </c>
      <c r="F850">
        <f>SUMIFS(tab_SCHULEN[Klassen_21-22],tab_SCHULEN[TKZ],tab_ANLAGE[[#This Row],[TKZ]])</f>
        <v>3</v>
      </c>
      <c r="G850" s="431">
        <f>IFERROR(ROUND(0.25*tab_ANLAGE[[#This Row],[Budget dBIR]]/tab_ANLAGE[[#This Row],['# SuS]],2),0)</f>
        <v>96.7</v>
      </c>
    </row>
    <row r="851" spans="1:7" x14ac:dyDescent="0.3">
      <c r="A851" t="s">
        <v>23338</v>
      </c>
      <c r="B851" t="s">
        <v>23337</v>
      </c>
      <c r="C851" s="6">
        <v>22124</v>
      </c>
      <c r="D851" s="6">
        <v>0</v>
      </c>
      <c r="E851">
        <f>SUMIFS(tab_SCHULEN[SuS_21-22],tab_SCHULEN[TKZ],tab_ANLAGE[[#This Row],[TKZ]])</f>
        <v>52</v>
      </c>
      <c r="F851">
        <f>SUMIFS(tab_SCHULEN[Klassen_21-22],tab_SCHULEN[TKZ],tab_ANLAGE[[#This Row],[TKZ]])</f>
        <v>3</v>
      </c>
      <c r="G851" s="431">
        <f>IFERROR(ROUND(0.25*tab_ANLAGE[[#This Row],[Budget dBIR]]/tab_ANLAGE[[#This Row],['# SuS]],2),0)</f>
        <v>106.37</v>
      </c>
    </row>
    <row r="852" spans="1:7" x14ac:dyDescent="0.3">
      <c r="A852" t="s">
        <v>23157</v>
      </c>
      <c r="B852" t="s">
        <v>23156</v>
      </c>
      <c r="C852" s="6">
        <v>160422</v>
      </c>
      <c r="D852" s="6">
        <v>0</v>
      </c>
      <c r="E852">
        <f>SUMIFS(tab_SCHULEN[SuS_21-22],tab_SCHULEN[TKZ],tab_ANLAGE[[#This Row],[TKZ]])</f>
        <v>390</v>
      </c>
      <c r="F852">
        <f>SUMIFS(tab_SCHULEN[Klassen_21-22],tab_SCHULEN[TKZ],tab_ANLAGE[[#This Row],[TKZ]])</f>
        <v>19</v>
      </c>
      <c r="G852" s="431">
        <f>IFERROR(ROUND(0.25*tab_ANLAGE[[#This Row],[Budget dBIR]]/tab_ANLAGE[[#This Row],['# SuS]],2),0)</f>
        <v>102.83</v>
      </c>
    </row>
    <row r="853" spans="1:7" x14ac:dyDescent="0.3">
      <c r="A853" t="s">
        <v>23261</v>
      </c>
      <c r="B853" t="s">
        <v>23260</v>
      </c>
      <c r="C853" s="6">
        <v>97471</v>
      </c>
      <c r="D853" s="6">
        <v>0</v>
      </c>
      <c r="E853">
        <f>SUMIFS(tab_SCHULEN[SuS_21-22],tab_SCHULEN[TKZ],tab_ANLAGE[[#This Row],[TKZ]])</f>
        <v>226</v>
      </c>
      <c r="F853">
        <f>SUMIFS(tab_SCHULEN[Klassen_21-22],tab_SCHULEN[TKZ],tab_ANLAGE[[#This Row],[TKZ]])</f>
        <v>11</v>
      </c>
      <c r="G853" s="431">
        <f>IFERROR(ROUND(0.25*tab_ANLAGE[[#This Row],[Budget dBIR]]/tab_ANLAGE[[#This Row],['# SuS]],2),0)</f>
        <v>107.82</v>
      </c>
    </row>
    <row r="854" spans="1:7" x14ac:dyDescent="0.3">
      <c r="A854" t="s">
        <v>23073</v>
      </c>
      <c r="B854" t="s">
        <v>23072</v>
      </c>
      <c r="C854" s="6">
        <v>59991</v>
      </c>
      <c r="D854" s="6">
        <v>0</v>
      </c>
      <c r="E854">
        <f>SUMIFS(tab_SCHULEN[SuS_21-22],tab_SCHULEN[TKZ],tab_ANLAGE[[#This Row],[TKZ]])</f>
        <v>126</v>
      </c>
      <c r="F854">
        <f>SUMIFS(tab_SCHULEN[Klassen_21-22],tab_SCHULEN[TKZ],tab_ANLAGE[[#This Row],[TKZ]])</f>
        <v>6</v>
      </c>
      <c r="G854" s="431">
        <f>IFERROR(ROUND(0.25*tab_ANLAGE[[#This Row],[Budget dBIR]]/tab_ANLAGE[[#This Row],['# SuS]],2),0)</f>
        <v>119.03</v>
      </c>
    </row>
    <row r="855" spans="1:7" x14ac:dyDescent="0.3">
      <c r="A855" t="s">
        <v>23567</v>
      </c>
      <c r="B855" t="s">
        <v>23566</v>
      </c>
      <c r="C855" s="6">
        <v>44868</v>
      </c>
      <c r="D855" s="6">
        <v>0</v>
      </c>
      <c r="E855">
        <f>SUMIFS(tab_SCHULEN[SuS_21-22],tab_SCHULEN[TKZ],tab_ANLAGE[[#This Row],[TKZ]])</f>
        <v>120</v>
      </c>
      <c r="F855">
        <f>SUMIFS(tab_SCHULEN[Klassen_21-22],tab_SCHULEN[TKZ],tab_ANLAGE[[#This Row],[TKZ]])</f>
        <v>6</v>
      </c>
      <c r="G855" s="431">
        <f>IFERROR(ROUND(0.25*tab_ANLAGE[[#This Row],[Budget dBIR]]/tab_ANLAGE[[#This Row],['# SuS]],2),0)</f>
        <v>93.48</v>
      </c>
    </row>
    <row r="856" spans="1:7" x14ac:dyDescent="0.3">
      <c r="A856" t="s">
        <v>22938</v>
      </c>
      <c r="B856" t="s">
        <v>22937</v>
      </c>
      <c r="C856" s="6">
        <v>69236</v>
      </c>
      <c r="D856" s="6">
        <v>0</v>
      </c>
      <c r="E856">
        <f>SUMIFS(tab_SCHULEN[SuS_21-22],tab_SCHULEN[TKZ],tab_ANLAGE[[#This Row],[TKZ]])</f>
        <v>189</v>
      </c>
      <c r="F856">
        <f>SUMIFS(tab_SCHULEN[Klassen_21-22],tab_SCHULEN[TKZ],tab_ANLAGE[[#This Row],[TKZ]])</f>
        <v>9</v>
      </c>
      <c r="G856" s="431">
        <f>IFERROR(ROUND(0.25*tab_ANLAGE[[#This Row],[Budget dBIR]]/tab_ANLAGE[[#This Row],['# SuS]],2),0)</f>
        <v>91.58</v>
      </c>
    </row>
    <row r="857" spans="1:7" x14ac:dyDescent="0.3">
      <c r="A857" t="s">
        <v>23600</v>
      </c>
      <c r="B857" t="s">
        <v>23599</v>
      </c>
      <c r="C857" s="6">
        <v>314873</v>
      </c>
      <c r="D857" s="6">
        <v>0</v>
      </c>
      <c r="E857">
        <f>SUMIFS(tab_SCHULEN[SuS_21-22],tab_SCHULEN[TKZ],tab_ANLAGE[[#This Row],[TKZ]])</f>
        <v>807</v>
      </c>
      <c r="F857">
        <f>SUMIFS(tab_SCHULEN[Klassen_21-22],tab_SCHULEN[TKZ],tab_ANLAGE[[#This Row],[TKZ]])</f>
        <v>38</v>
      </c>
      <c r="G857" s="431">
        <f>IFERROR(ROUND(0.25*tab_ANLAGE[[#This Row],[Budget dBIR]]/tab_ANLAGE[[#This Row],['# SuS]],2),0)</f>
        <v>97.54</v>
      </c>
    </row>
    <row r="858" spans="1:7" x14ac:dyDescent="0.3">
      <c r="A858" t="s">
        <v>20765</v>
      </c>
      <c r="B858" t="s">
        <v>20764</v>
      </c>
      <c r="C858" s="6">
        <v>2850395</v>
      </c>
      <c r="D858" s="6">
        <v>62154</v>
      </c>
      <c r="E858">
        <f>SUMIFS(tab_SCHULEN[SuS_21-22],tab_SCHULEN[TKZ],tab_ANLAGE[[#This Row],[TKZ]])</f>
        <v>7027</v>
      </c>
      <c r="F858">
        <f>SUMIFS(tab_SCHULEN[Klassen_21-22],tab_SCHULEN[TKZ],tab_ANLAGE[[#This Row],[TKZ]])</f>
        <v>306</v>
      </c>
      <c r="G858" s="431">
        <f>IFERROR(ROUND(0.25*tab_ANLAGE[[#This Row],[Budget dBIR]]/tab_ANLAGE[[#This Row],['# SuS]],2),0)</f>
        <v>101.41</v>
      </c>
    </row>
    <row r="859" spans="1:7" x14ac:dyDescent="0.3">
      <c r="A859" t="s">
        <v>20478</v>
      </c>
      <c r="B859" t="s">
        <v>20477</v>
      </c>
      <c r="C859" s="6">
        <v>2045598</v>
      </c>
      <c r="D859" s="6">
        <v>89347</v>
      </c>
      <c r="E859">
        <f>SUMIFS(tab_SCHULEN[SuS_21-22],tab_SCHULEN[TKZ],tab_ANLAGE[[#This Row],[TKZ]])</f>
        <v>5421</v>
      </c>
      <c r="F859">
        <f>SUMIFS(tab_SCHULEN[Klassen_21-22],tab_SCHULEN[TKZ],tab_ANLAGE[[#This Row],[TKZ]])</f>
        <v>220</v>
      </c>
      <c r="G859" s="431">
        <f>IFERROR(ROUND(0.25*tab_ANLAGE[[#This Row],[Budget dBIR]]/tab_ANLAGE[[#This Row],['# SuS]],2),0)</f>
        <v>94.34</v>
      </c>
    </row>
    <row r="860" spans="1:7" x14ac:dyDescent="0.3">
      <c r="A860" t="s">
        <v>23444</v>
      </c>
      <c r="B860" t="s">
        <v>23443</v>
      </c>
      <c r="C860" s="6">
        <v>23401</v>
      </c>
      <c r="D860" s="6">
        <v>0</v>
      </c>
      <c r="E860">
        <f>SUMIFS(tab_SCHULEN[SuS_21-22],tab_SCHULEN[TKZ],tab_ANLAGE[[#This Row],[TKZ]])</f>
        <v>54</v>
      </c>
      <c r="F860">
        <f>SUMIFS(tab_SCHULEN[Klassen_21-22],tab_SCHULEN[TKZ],tab_ANLAGE[[#This Row],[TKZ]])</f>
        <v>2</v>
      </c>
      <c r="G860" s="431">
        <f>IFERROR(ROUND(0.25*tab_ANLAGE[[#This Row],[Budget dBIR]]/tab_ANLAGE[[#This Row],['# SuS]],2),0)</f>
        <v>108.34</v>
      </c>
    </row>
    <row r="861" spans="1:7" x14ac:dyDescent="0.3">
      <c r="A861" t="s">
        <v>22984</v>
      </c>
      <c r="B861" t="s">
        <v>22983</v>
      </c>
      <c r="C861" s="6">
        <v>117335</v>
      </c>
      <c r="D861" s="6">
        <v>0</v>
      </c>
      <c r="E861">
        <f>SUMIFS(tab_SCHULEN[SuS_21-22],tab_SCHULEN[TKZ],tab_ANLAGE[[#This Row],[TKZ]])</f>
        <v>319</v>
      </c>
      <c r="F861">
        <f>SUMIFS(tab_SCHULEN[Klassen_21-22],tab_SCHULEN[TKZ],tab_ANLAGE[[#This Row],[TKZ]])</f>
        <v>15</v>
      </c>
      <c r="G861" s="431">
        <f>IFERROR(ROUND(0.25*tab_ANLAGE[[#This Row],[Budget dBIR]]/tab_ANLAGE[[#This Row],['# SuS]],2),0)</f>
        <v>91.96</v>
      </c>
    </row>
    <row r="862" spans="1:7" x14ac:dyDescent="0.3">
      <c r="A862" t="s">
        <v>22995</v>
      </c>
      <c r="B862" t="s">
        <v>22994</v>
      </c>
      <c r="C862" s="6">
        <v>74345</v>
      </c>
      <c r="D862" s="6">
        <v>0</v>
      </c>
      <c r="E862">
        <f>SUMIFS(tab_SCHULEN[SuS_21-22],tab_SCHULEN[TKZ],tab_ANLAGE[[#This Row],[TKZ]])</f>
        <v>193</v>
      </c>
      <c r="F862">
        <f>SUMIFS(tab_SCHULEN[Klassen_21-22],tab_SCHULEN[TKZ],tab_ANLAGE[[#This Row],[TKZ]])</f>
        <v>10</v>
      </c>
      <c r="G862" s="431">
        <f>IFERROR(ROUND(0.25*tab_ANLAGE[[#This Row],[Budget dBIR]]/tab_ANLAGE[[#This Row],['# SuS]],2),0)</f>
        <v>96.3</v>
      </c>
    </row>
    <row r="863" spans="1:7" x14ac:dyDescent="0.3">
      <c r="A863" t="s">
        <v>23447</v>
      </c>
      <c r="B863" t="s">
        <v>23446</v>
      </c>
      <c r="C863" s="6">
        <v>31059</v>
      </c>
      <c r="D863" s="6">
        <v>0</v>
      </c>
      <c r="E863">
        <f>SUMIFS(tab_SCHULEN[SuS_21-22],tab_SCHULEN[TKZ],tab_ANLAGE[[#This Row],[TKZ]])</f>
        <v>73</v>
      </c>
      <c r="F863">
        <f>SUMIFS(tab_SCHULEN[Klassen_21-22],tab_SCHULEN[TKZ],tab_ANLAGE[[#This Row],[TKZ]])</f>
        <v>4</v>
      </c>
      <c r="G863" s="431">
        <f>IFERROR(ROUND(0.25*tab_ANLAGE[[#This Row],[Budget dBIR]]/tab_ANLAGE[[#This Row],['# SuS]],2),0)</f>
        <v>106.37</v>
      </c>
    </row>
    <row r="864" spans="1:7" x14ac:dyDescent="0.3">
      <c r="A864" t="s">
        <v>23613</v>
      </c>
      <c r="B864" t="s">
        <v>23612</v>
      </c>
      <c r="C864" s="6">
        <v>67688</v>
      </c>
      <c r="D864" s="6">
        <v>0</v>
      </c>
      <c r="E864">
        <f>SUMIFS(tab_SCHULEN[SuS_21-22],tab_SCHULEN[TKZ],tab_ANLAGE[[#This Row],[TKZ]])</f>
        <v>173</v>
      </c>
      <c r="F864">
        <f>SUMIFS(tab_SCHULEN[Klassen_21-22],tab_SCHULEN[TKZ],tab_ANLAGE[[#This Row],[TKZ]])</f>
        <v>8</v>
      </c>
      <c r="G864" s="431">
        <f>IFERROR(ROUND(0.25*tab_ANLAGE[[#This Row],[Budget dBIR]]/tab_ANLAGE[[#This Row],['# SuS]],2),0)</f>
        <v>97.82</v>
      </c>
    </row>
    <row r="865" spans="1:7" x14ac:dyDescent="0.3">
      <c r="A865" t="s">
        <v>23177</v>
      </c>
      <c r="B865" t="s">
        <v>23176</v>
      </c>
      <c r="C865" s="6">
        <v>203440</v>
      </c>
      <c r="D865" s="6">
        <v>0</v>
      </c>
      <c r="E865">
        <f>SUMIFS(tab_SCHULEN[SuS_21-22],tab_SCHULEN[TKZ],tab_ANLAGE[[#This Row],[TKZ]])</f>
        <v>467</v>
      </c>
      <c r="F865">
        <f>SUMIFS(tab_SCHULEN[Klassen_21-22],tab_SCHULEN[TKZ],tab_ANLAGE[[#This Row],[TKZ]])</f>
        <v>23</v>
      </c>
      <c r="G865" s="431">
        <f>IFERROR(ROUND(0.25*tab_ANLAGE[[#This Row],[Budget dBIR]]/tab_ANLAGE[[#This Row],['# SuS]],2),0)</f>
        <v>108.91</v>
      </c>
    </row>
    <row r="866" spans="1:7" x14ac:dyDescent="0.3">
      <c r="A866" t="s">
        <v>23175</v>
      </c>
      <c r="B866" t="s">
        <v>23174</v>
      </c>
      <c r="C866" s="6">
        <v>215830</v>
      </c>
      <c r="D866" s="6">
        <v>0</v>
      </c>
      <c r="E866">
        <f>SUMIFS(tab_SCHULEN[SuS_21-22],tab_SCHULEN[TKZ],tab_ANLAGE[[#This Row],[TKZ]])</f>
        <v>502</v>
      </c>
      <c r="F866">
        <f>SUMIFS(tab_SCHULEN[Klassen_21-22],tab_SCHULEN[TKZ],tab_ANLAGE[[#This Row],[TKZ]])</f>
        <v>25</v>
      </c>
      <c r="G866" s="431">
        <f>IFERROR(ROUND(0.25*tab_ANLAGE[[#This Row],[Budget dBIR]]/tab_ANLAGE[[#This Row],['# SuS]],2),0)</f>
        <v>107.49</v>
      </c>
    </row>
    <row r="867" spans="1:7" x14ac:dyDescent="0.3">
      <c r="A867" t="s">
        <v>23509</v>
      </c>
      <c r="B867" t="s">
        <v>23508</v>
      </c>
      <c r="C867" s="6">
        <v>38718</v>
      </c>
      <c r="D867" s="6">
        <v>0</v>
      </c>
      <c r="E867">
        <f>SUMIFS(tab_SCHULEN[SuS_21-22],tab_SCHULEN[TKZ],tab_ANLAGE[[#This Row],[TKZ]])</f>
        <v>97</v>
      </c>
      <c r="F867">
        <f>SUMIFS(tab_SCHULEN[Klassen_21-22],tab_SCHULEN[TKZ],tab_ANLAGE[[#This Row],[TKZ]])</f>
        <v>5</v>
      </c>
      <c r="G867" s="431">
        <f>IFERROR(ROUND(0.25*tab_ANLAGE[[#This Row],[Budget dBIR]]/tab_ANLAGE[[#This Row],['# SuS]],2),0)</f>
        <v>99.79</v>
      </c>
    </row>
    <row r="868" spans="1:7" x14ac:dyDescent="0.3">
      <c r="A868" t="s">
        <v>23572</v>
      </c>
      <c r="B868" t="s">
        <v>23571</v>
      </c>
      <c r="C868" s="6">
        <v>135850</v>
      </c>
      <c r="D868" s="6">
        <v>0</v>
      </c>
      <c r="E868">
        <f>SUMIFS(tab_SCHULEN[SuS_21-22],tab_SCHULEN[TKZ],tab_ANLAGE[[#This Row],[TKZ]])</f>
        <v>315</v>
      </c>
      <c r="F868">
        <f>SUMIFS(tab_SCHULEN[Klassen_21-22],tab_SCHULEN[TKZ],tab_ANLAGE[[#This Row],[TKZ]])</f>
        <v>15</v>
      </c>
      <c r="G868" s="431">
        <f>IFERROR(ROUND(0.25*tab_ANLAGE[[#This Row],[Budget dBIR]]/tab_ANLAGE[[#This Row],['# SuS]],2),0)</f>
        <v>107.82</v>
      </c>
    </row>
    <row r="869" spans="1:7" x14ac:dyDescent="0.3">
      <c r="A869" t="s">
        <v>22955</v>
      </c>
      <c r="B869" t="s">
        <v>22954</v>
      </c>
      <c r="C869" s="6">
        <v>107416</v>
      </c>
      <c r="D869" s="6">
        <v>0</v>
      </c>
      <c r="E869">
        <f>SUMIFS(tab_SCHULEN[SuS_21-22],tab_SCHULEN[TKZ],tab_ANLAGE[[#This Row],[TKZ]])</f>
        <v>243</v>
      </c>
      <c r="F869">
        <f>SUMIFS(tab_SCHULEN[Klassen_21-22],tab_SCHULEN[TKZ],tab_ANLAGE[[#This Row],[TKZ]])</f>
        <v>13</v>
      </c>
      <c r="G869" s="431">
        <f>IFERROR(ROUND(0.25*tab_ANLAGE[[#This Row],[Budget dBIR]]/tab_ANLAGE[[#This Row],['# SuS]],2),0)</f>
        <v>110.51</v>
      </c>
    </row>
    <row r="870" spans="1:7" x14ac:dyDescent="0.3">
      <c r="A870" t="s">
        <v>23453</v>
      </c>
      <c r="B870" t="s">
        <v>23452</v>
      </c>
      <c r="C870" s="6">
        <v>21273</v>
      </c>
      <c r="D870" s="6">
        <v>0</v>
      </c>
      <c r="E870">
        <f>SUMIFS(tab_SCHULEN[SuS_21-22],tab_SCHULEN[TKZ],tab_ANLAGE[[#This Row],[TKZ]])</f>
        <v>75</v>
      </c>
      <c r="F870">
        <f>SUMIFS(tab_SCHULEN[Klassen_21-22],tab_SCHULEN[TKZ],tab_ANLAGE[[#This Row],[TKZ]])</f>
        <v>4</v>
      </c>
      <c r="G870" s="431">
        <f>IFERROR(ROUND(0.25*tab_ANLAGE[[#This Row],[Budget dBIR]]/tab_ANLAGE[[#This Row],['# SuS]],2),0)</f>
        <v>70.91</v>
      </c>
    </row>
    <row r="871" spans="1:7" x14ac:dyDescent="0.3">
      <c r="A871" t="s">
        <v>23602</v>
      </c>
      <c r="B871" t="s">
        <v>23601</v>
      </c>
      <c r="C871" s="6">
        <v>112170</v>
      </c>
      <c r="D871" s="6">
        <v>0</v>
      </c>
      <c r="E871">
        <f>SUMIFS(tab_SCHULEN[SuS_21-22],tab_SCHULEN[TKZ],tab_ANLAGE[[#This Row],[TKZ]])</f>
        <v>274</v>
      </c>
      <c r="F871">
        <f>SUMIFS(tab_SCHULEN[Klassen_21-22],tab_SCHULEN[TKZ],tab_ANLAGE[[#This Row],[TKZ]])</f>
        <v>12</v>
      </c>
      <c r="G871" s="431">
        <f>IFERROR(ROUND(0.25*tab_ANLAGE[[#This Row],[Budget dBIR]]/tab_ANLAGE[[#This Row],['# SuS]],2),0)</f>
        <v>102.34</v>
      </c>
    </row>
    <row r="872" spans="1:7" x14ac:dyDescent="0.3">
      <c r="A872" t="s">
        <v>23409</v>
      </c>
      <c r="B872" t="s">
        <v>23408</v>
      </c>
      <c r="C872" s="6">
        <v>121757</v>
      </c>
      <c r="D872" s="6">
        <v>0</v>
      </c>
      <c r="E872">
        <f>SUMIFS(tab_SCHULEN[SuS_21-22],tab_SCHULEN[TKZ],tab_ANLAGE[[#This Row],[TKZ]])</f>
        <v>251</v>
      </c>
      <c r="F872">
        <f>SUMIFS(tab_SCHULEN[Klassen_21-22],tab_SCHULEN[TKZ],tab_ANLAGE[[#This Row],[TKZ]])</f>
        <v>12</v>
      </c>
      <c r="G872" s="431">
        <f>IFERROR(ROUND(0.25*tab_ANLAGE[[#This Row],[Budget dBIR]]/tab_ANLAGE[[#This Row],['# SuS]],2),0)</f>
        <v>121.27</v>
      </c>
    </row>
    <row r="873" spans="1:7" x14ac:dyDescent="0.3">
      <c r="A873" t="s">
        <v>23134</v>
      </c>
      <c r="B873" t="s">
        <v>23133</v>
      </c>
      <c r="C873" s="6">
        <v>32335</v>
      </c>
      <c r="D873" s="6">
        <v>0</v>
      </c>
      <c r="E873">
        <f>SUMIFS(tab_SCHULEN[SuS_21-22],tab_SCHULEN[TKZ],tab_ANLAGE[[#This Row],[TKZ]])</f>
        <v>70</v>
      </c>
      <c r="F873">
        <f>SUMIFS(tab_SCHULEN[Klassen_21-22],tab_SCHULEN[TKZ],tab_ANLAGE[[#This Row],[TKZ]])</f>
        <v>4</v>
      </c>
      <c r="G873" s="431">
        <f>IFERROR(ROUND(0.25*tab_ANLAGE[[#This Row],[Budget dBIR]]/tab_ANLAGE[[#This Row],['# SuS]],2),0)</f>
        <v>115.48</v>
      </c>
    </row>
    <row r="874" spans="1:7" x14ac:dyDescent="0.3">
      <c r="A874" t="s">
        <v>22949</v>
      </c>
      <c r="B874" t="s">
        <v>22948</v>
      </c>
      <c r="C874" s="6">
        <v>121941</v>
      </c>
      <c r="D874" s="6">
        <v>0</v>
      </c>
      <c r="E874">
        <f>SUMIFS(tab_SCHULEN[SuS_21-22],tab_SCHULEN[TKZ],tab_ANLAGE[[#This Row],[TKZ]])</f>
        <v>304</v>
      </c>
      <c r="F874">
        <f>SUMIFS(tab_SCHULEN[Klassen_21-22],tab_SCHULEN[TKZ],tab_ANLAGE[[#This Row],[TKZ]])</f>
        <v>14</v>
      </c>
      <c r="G874" s="431">
        <f>IFERROR(ROUND(0.25*tab_ANLAGE[[#This Row],[Budget dBIR]]/tab_ANLAGE[[#This Row],['# SuS]],2),0)</f>
        <v>100.28</v>
      </c>
    </row>
    <row r="875" spans="1:7" x14ac:dyDescent="0.3">
      <c r="A875" t="s">
        <v>23060</v>
      </c>
      <c r="B875" t="s">
        <v>23059</v>
      </c>
      <c r="C875" s="6">
        <v>51830</v>
      </c>
      <c r="D875" s="6">
        <v>0</v>
      </c>
      <c r="E875">
        <f>SUMIFS(tab_SCHULEN[SuS_21-22],tab_SCHULEN[TKZ],tab_ANLAGE[[#This Row],[TKZ]])</f>
        <v>156</v>
      </c>
      <c r="F875">
        <f>SUMIFS(tab_SCHULEN[Klassen_21-22],tab_SCHULEN[TKZ],tab_ANLAGE[[#This Row],[TKZ]])</f>
        <v>8</v>
      </c>
      <c r="G875" s="431">
        <f>IFERROR(ROUND(0.25*tab_ANLAGE[[#This Row],[Budget dBIR]]/tab_ANLAGE[[#This Row],['# SuS]],2),0)</f>
        <v>83.06</v>
      </c>
    </row>
    <row r="876" spans="1:7" x14ac:dyDescent="0.3">
      <c r="A876" t="s">
        <v>23103</v>
      </c>
      <c r="B876" t="s">
        <v>23102</v>
      </c>
      <c r="C876" s="6">
        <v>62720</v>
      </c>
      <c r="D876" s="6">
        <v>0</v>
      </c>
      <c r="E876">
        <f>SUMIFS(tab_SCHULEN[SuS_21-22],tab_SCHULEN[TKZ],tab_ANLAGE[[#This Row],[TKZ]])</f>
        <v>120</v>
      </c>
      <c r="F876">
        <f>SUMIFS(tab_SCHULEN[Klassen_21-22],tab_SCHULEN[TKZ],tab_ANLAGE[[#This Row],[TKZ]])</f>
        <v>6</v>
      </c>
      <c r="G876" s="431">
        <f>IFERROR(ROUND(0.25*tab_ANLAGE[[#This Row],[Budget dBIR]]/tab_ANLAGE[[#This Row],['# SuS]],2),0)</f>
        <v>130.66999999999999</v>
      </c>
    </row>
    <row r="877" spans="1:7" x14ac:dyDescent="0.3">
      <c r="A877" t="s">
        <v>23109</v>
      </c>
      <c r="B877" t="s">
        <v>23108</v>
      </c>
      <c r="C877" s="6">
        <v>132338</v>
      </c>
      <c r="D877" s="6">
        <v>0</v>
      </c>
      <c r="E877">
        <f>SUMIFS(tab_SCHULEN[SuS_21-22],tab_SCHULEN[TKZ],tab_ANLAGE[[#This Row],[TKZ]])</f>
        <v>324</v>
      </c>
      <c r="F877">
        <f>SUMIFS(tab_SCHULEN[Klassen_21-22],tab_SCHULEN[TKZ],tab_ANLAGE[[#This Row],[TKZ]])</f>
        <v>16</v>
      </c>
      <c r="G877" s="431">
        <f>IFERROR(ROUND(0.25*tab_ANLAGE[[#This Row],[Budget dBIR]]/tab_ANLAGE[[#This Row],['# SuS]],2),0)</f>
        <v>102.11</v>
      </c>
    </row>
    <row r="878" spans="1:7" x14ac:dyDescent="0.3">
      <c r="A878" t="s">
        <v>23512</v>
      </c>
      <c r="B878" t="s">
        <v>23511</v>
      </c>
      <c r="C878" s="6">
        <v>47652</v>
      </c>
      <c r="D878" s="6">
        <v>0</v>
      </c>
      <c r="E878">
        <f>SUMIFS(tab_SCHULEN[SuS_21-22],tab_SCHULEN[TKZ],tab_ANLAGE[[#This Row],[TKZ]])</f>
        <v>101</v>
      </c>
      <c r="F878">
        <f>SUMIFS(tab_SCHULEN[Klassen_21-22],tab_SCHULEN[TKZ],tab_ANLAGE[[#This Row],[TKZ]])</f>
        <v>5</v>
      </c>
      <c r="G878" s="431">
        <f>IFERROR(ROUND(0.25*tab_ANLAGE[[#This Row],[Budget dBIR]]/tab_ANLAGE[[#This Row],['# SuS]],2),0)</f>
        <v>117.95</v>
      </c>
    </row>
    <row r="879" spans="1:7" x14ac:dyDescent="0.3">
      <c r="A879" t="s">
        <v>22952</v>
      </c>
      <c r="B879" t="s">
        <v>22951</v>
      </c>
      <c r="C879" s="6">
        <v>54537</v>
      </c>
      <c r="D879" s="6">
        <v>0</v>
      </c>
      <c r="E879">
        <f>SUMIFS(tab_SCHULEN[SuS_21-22],tab_SCHULEN[TKZ],tab_ANLAGE[[#This Row],[TKZ]])</f>
        <v>156</v>
      </c>
      <c r="F879">
        <f>SUMIFS(tab_SCHULEN[Klassen_21-22],tab_SCHULEN[TKZ],tab_ANLAGE[[#This Row],[TKZ]])</f>
        <v>8</v>
      </c>
      <c r="G879" s="431">
        <f>IFERROR(ROUND(0.25*tab_ANLAGE[[#This Row],[Budget dBIR]]/tab_ANLAGE[[#This Row],['# SuS]],2),0)</f>
        <v>87.4</v>
      </c>
    </row>
    <row r="880" spans="1:7" x14ac:dyDescent="0.3">
      <c r="A880" t="s">
        <v>23057</v>
      </c>
      <c r="B880" t="s">
        <v>23056</v>
      </c>
      <c r="C880" s="6">
        <v>31330</v>
      </c>
      <c r="D880" s="6">
        <v>0</v>
      </c>
      <c r="E880">
        <f>SUMIFS(tab_SCHULEN[SuS_21-22],tab_SCHULEN[TKZ],tab_ANLAGE[[#This Row],[TKZ]])</f>
        <v>90</v>
      </c>
      <c r="F880">
        <f>SUMIFS(tab_SCHULEN[Klassen_21-22],tab_SCHULEN[TKZ],tab_ANLAGE[[#This Row],[TKZ]])</f>
        <v>4</v>
      </c>
      <c r="G880" s="431">
        <f>IFERROR(ROUND(0.25*tab_ANLAGE[[#This Row],[Budget dBIR]]/tab_ANLAGE[[#This Row],['# SuS]],2),0)</f>
        <v>87.03</v>
      </c>
    </row>
    <row r="881" spans="1:7" x14ac:dyDescent="0.3">
      <c r="A881" t="s">
        <v>23346</v>
      </c>
      <c r="B881" t="s">
        <v>23345</v>
      </c>
      <c r="C881" s="6">
        <v>65522</v>
      </c>
      <c r="D881" s="6">
        <v>0</v>
      </c>
      <c r="E881">
        <f>SUMIFS(tab_SCHULEN[SuS_21-22],tab_SCHULEN[TKZ],tab_ANLAGE[[#This Row],[TKZ]])</f>
        <v>157</v>
      </c>
      <c r="F881">
        <f>SUMIFS(tab_SCHULEN[Klassen_21-22],tab_SCHULEN[TKZ],tab_ANLAGE[[#This Row],[TKZ]])</f>
        <v>8</v>
      </c>
      <c r="G881" s="431">
        <f>IFERROR(ROUND(0.25*tab_ANLAGE[[#This Row],[Budget dBIR]]/tab_ANLAGE[[#This Row],['# SuS]],2),0)</f>
        <v>104.33</v>
      </c>
    </row>
    <row r="882" spans="1:7" x14ac:dyDescent="0.3">
      <c r="A882" t="s">
        <v>23267</v>
      </c>
      <c r="B882" t="s">
        <v>23266</v>
      </c>
      <c r="C882" s="6">
        <v>47962</v>
      </c>
      <c r="D882" s="6">
        <v>0</v>
      </c>
      <c r="E882">
        <f>SUMIFS(tab_SCHULEN[SuS_21-22],tab_SCHULEN[TKZ],tab_ANLAGE[[#This Row],[TKZ]])</f>
        <v>153</v>
      </c>
      <c r="F882">
        <f>SUMIFS(tab_SCHULEN[Klassen_21-22],tab_SCHULEN[TKZ],tab_ANLAGE[[#This Row],[TKZ]])</f>
        <v>8</v>
      </c>
      <c r="G882" s="431">
        <f>IFERROR(ROUND(0.25*tab_ANLAGE[[#This Row],[Budget dBIR]]/tab_ANLAGE[[#This Row],['# SuS]],2),0)</f>
        <v>78.37</v>
      </c>
    </row>
    <row r="883" spans="1:7" x14ac:dyDescent="0.3">
      <c r="A883" t="s">
        <v>23373</v>
      </c>
      <c r="B883" t="s">
        <v>23372</v>
      </c>
      <c r="C883" s="6">
        <v>51056</v>
      </c>
      <c r="D883" s="6">
        <v>0</v>
      </c>
      <c r="E883">
        <f>SUMIFS(tab_SCHULEN[SuS_21-22],tab_SCHULEN[TKZ],tab_ANLAGE[[#This Row],[TKZ]])</f>
        <v>118</v>
      </c>
      <c r="F883">
        <f>SUMIFS(tab_SCHULEN[Klassen_21-22],tab_SCHULEN[TKZ],tab_ANLAGE[[#This Row],[TKZ]])</f>
        <v>5</v>
      </c>
      <c r="G883" s="431">
        <f>IFERROR(ROUND(0.25*tab_ANLAGE[[#This Row],[Budget dBIR]]/tab_ANLAGE[[#This Row],['# SuS]],2),0)</f>
        <v>108.17</v>
      </c>
    </row>
    <row r="884" spans="1:7" x14ac:dyDescent="0.3">
      <c r="A884" t="s">
        <v>23349</v>
      </c>
      <c r="B884" t="s">
        <v>23348</v>
      </c>
      <c r="C884" s="6">
        <v>41270</v>
      </c>
      <c r="D884" s="6">
        <v>0</v>
      </c>
      <c r="E884">
        <f>SUMIFS(tab_SCHULEN[SuS_21-22],tab_SCHULEN[TKZ],tab_ANLAGE[[#This Row],[TKZ]])</f>
        <v>101</v>
      </c>
      <c r="F884">
        <f>SUMIFS(tab_SCHULEN[Klassen_21-22],tab_SCHULEN[TKZ],tab_ANLAGE[[#This Row],[TKZ]])</f>
        <v>5</v>
      </c>
      <c r="G884" s="431">
        <f>IFERROR(ROUND(0.25*tab_ANLAGE[[#This Row],[Budget dBIR]]/tab_ANLAGE[[#This Row],['# SuS]],2),0)</f>
        <v>102.15</v>
      </c>
    </row>
    <row r="885" spans="1:7" x14ac:dyDescent="0.3">
      <c r="A885" t="s">
        <v>23574</v>
      </c>
      <c r="B885" t="s">
        <v>23573</v>
      </c>
      <c r="C885" s="6">
        <v>23594</v>
      </c>
      <c r="D885" s="6">
        <v>0</v>
      </c>
      <c r="E885">
        <f>SUMIFS(tab_SCHULEN[SuS_21-22],tab_SCHULEN[TKZ],tab_ANLAGE[[#This Row],[TKZ]])</f>
        <v>65</v>
      </c>
      <c r="F885">
        <f>SUMIFS(tab_SCHULEN[Klassen_21-22],tab_SCHULEN[TKZ],tab_ANLAGE[[#This Row],[TKZ]])</f>
        <v>4</v>
      </c>
      <c r="G885" s="431">
        <f>IFERROR(ROUND(0.25*tab_ANLAGE[[#This Row],[Budget dBIR]]/tab_ANLAGE[[#This Row],['# SuS]],2),0)</f>
        <v>90.75</v>
      </c>
    </row>
    <row r="886" spans="1:7" x14ac:dyDescent="0.3">
      <c r="A886" t="s">
        <v>22976</v>
      </c>
      <c r="B886" t="s">
        <v>22975</v>
      </c>
      <c r="C886" s="6">
        <v>97460</v>
      </c>
      <c r="D886" s="6">
        <v>0</v>
      </c>
      <c r="E886">
        <f>SUMIFS(tab_SCHULEN[SuS_21-22],tab_SCHULEN[TKZ],tab_ANLAGE[[#This Row],[TKZ]])</f>
        <v>206</v>
      </c>
      <c r="F886">
        <f>SUMIFS(tab_SCHULEN[Klassen_21-22],tab_SCHULEN[TKZ],tab_ANLAGE[[#This Row],[TKZ]])</f>
        <v>11</v>
      </c>
      <c r="G886" s="431">
        <f>IFERROR(ROUND(0.25*tab_ANLAGE[[#This Row],[Budget dBIR]]/tab_ANLAGE[[#This Row],['# SuS]],2),0)</f>
        <v>118.28</v>
      </c>
    </row>
    <row r="887" spans="1:7" x14ac:dyDescent="0.3">
      <c r="A887" t="s">
        <v>23146</v>
      </c>
      <c r="B887" t="s">
        <v>23145</v>
      </c>
      <c r="C887" s="6">
        <v>38718</v>
      </c>
      <c r="D887" s="6">
        <v>0</v>
      </c>
      <c r="E887">
        <f>SUMIFS(tab_SCHULEN[SuS_21-22],tab_SCHULEN[TKZ],tab_ANLAGE[[#This Row],[TKZ]])</f>
        <v>117</v>
      </c>
      <c r="F887">
        <f>SUMIFS(tab_SCHULEN[Klassen_21-22],tab_SCHULEN[TKZ],tab_ANLAGE[[#This Row],[TKZ]])</f>
        <v>6</v>
      </c>
      <c r="G887" s="431">
        <f>IFERROR(ROUND(0.25*tab_ANLAGE[[#This Row],[Budget dBIR]]/tab_ANLAGE[[#This Row],['# SuS]],2),0)</f>
        <v>82.73</v>
      </c>
    </row>
    <row r="888" spans="1:7" x14ac:dyDescent="0.3">
      <c r="A888" t="s">
        <v>23182</v>
      </c>
      <c r="B888" t="s">
        <v>23181</v>
      </c>
      <c r="C888" s="6">
        <v>306588</v>
      </c>
      <c r="D888" s="6">
        <v>0</v>
      </c>
      <c r="E888">
        <f>SUMIFS(tab_SCHULEN[SuS_21-22],tab_SCHULEN[TKZ],tab_ANLAGE[[#This Row],[TKZ]])</f>
        <v>725</v>
      </c>
      <c r="F888">
        <f>SUMIFS(tab_SCHULEN[Klassen_21-22],tab_SCHULEN[TKZ],tab_ANLAGE[[#This Row],[TKZ]])</f>
        <v>33</v>
      </c>
      <c r="G888" s="431">
        <f>IFERROR(ROUND(0.25*tab_ANLAGE[[#This Row],[Budget dBIR]]/tab_ANLAGE[[#This Row],['# SuS]],2),0)</f>
        <v>105.72</v>
      </c>
    </row>
    <row r="889" spans="1:7" x14ac:dyDescent="0.3">
      <c r="A889" t="s">
        <v>23399</v>
      </c>
      <c r="B889" t="s">
        <v>23398</v>
      </c>
      <c r="C889" s="6">
        <v>29357</v>
      </c>
      <c r="D889" s="6">
        <v>0</v>
      </c>
      <c r="E889">
        <f>SUMIFS(tab_SCHULEN[SuS_21-22],tab_SCHULEN[TKZ],tab_ANLAGE[[#This Row],[TKZ]])</f>
        <v>69</v>
      </c>
      <c r="F889">
        <f>SUMIFS(tab_SCHULEN[Klassen_21-22],tab_SCHULEN[TKZ],tab_ANLAGE[[#This Row],[TKZ]])</f>
        <v>4</v>
      </c>
      <c r="G889" s="431">
        <f>IFERROR(ROUND(0.25*tab_ANLAGE[[#This Row],[Budget dBIR]]/tab_ANLAGE[[#This Row],['# SuS]],2),0)</f>
        <v>106.37</v>
      </c>
    </row>
    <row r="890" spans="1:7" x14ac:dyDescent="0.3">
      <c r="A890" t="s">
        <v>23272</v>
      </c>
      <c r="B890" t="s">
        <v>23271</v>
      </c>
      <c r="C890" s="6">
        <v>161785</v>
      </c>
      <c r="D890" s="6">
        <v>0</v>
      </c>
      <c r="E890">
        <f>SUMIFS(tab_SCHULEN[SuS_21-22],tab_SCHULEN[TKZ],tab_ANLAGE[[#This Row],[TKZ]])</f>
        <v>401</v>
      </c>
      <c r="F890">
        <f>SUMIFS(tab_SCHULEN[Klassen_21-22],tab_SCHULEN[TKZ],tab_ANLAGE[[#This Row],[TKZ]])</f>
        <v>19</v>
      </c>
      <c r="G890" s="431">
        <f>IFERROR(ROUND(0.25*tab_ANLAGE[[#This Row],[Budget dBIR]]/tab_ANLAGE[[#This Row],['# SuS]],2),0)</f>
        <v>100.86</v>
      </c>
    </row>
    <row r="891" spans="1:7" x14ac:dyDescent="0.3">
      <c r="A891" t="s">
        <v>23605</v>
      </c>
      <c r="B891" t="s">
        <v>23604</v>
      </c>
      <c r="C891" s="6">
        <v>44628</v>
      </c>
      <c r="D891" s="6">
        <v>0</v>
      </c>
      <c r="E891">
        <f>SUMIFS(tab_SCHULEN[SuS_21-22],tab_SCHULEN[TKZ],tab_ANLAGE[[#This Row],[TKZ]])</f>
        <v>96</v>
      </c>
      <c r="F891">
        <f>SUMIFS(tab_SCHULEN[Klassen_21-22],tab_SCHULEN[TKZ],tab_ANLAGE[[#This Row],[TKZ]])</f>
        <v>5</v>
      </c>
      <c r="G891" s="431">
        <f>IFERROR(ROUND(0.25*tab_ANLAGE[[#This Row],[Budget dBIR]]/tab_ANLAGE[[#This Row],['# SuS]],2),0)</f>
        <v>116.22</v>
      </c>
    </row>
    <row r="892" spans="1:7" x14ac:dyDescent="0.3">
      <c r="A892" t="s">
        <v>23577</v>
      </c>
      <c r="B892" t="s">
        <v>23576</v>
      </c>
      <c r="C892" s="6">
        <v>61500</v>
      </c>
      <c r="D892" s="6">
        <v>0</v>
      </c>
      <c r="E892">
        <f>SUMIFS(tab_SCHULEN[SuS_21-22],tab_SCHULEN[TKZ],tab_ANLAGE[[#This Row],[TKZ]])</f>
        <v>158</v>
      </c>
      <c r="F892">
        <f>SUMIFS(tab_SCHULEN[Klassen_21-22],tab_SCHULEN[TKZ],tab_ANLAGE[[#This Row],[TKZ]])</f>
        <v>8</v>
      </c>
      <c r="G892" s="431">
        <f>IFERROR(ROUND(0.25*tab_ANLAGE[[#This Row],[Budget dBIR]]/tab_ANLAGE[[#This Row],['# SuS]],2),0)</f>
        <v>97.31</v>
      </c>
    </row>
    <row r="893" spans="1:7" x14ac:dyDescent="0.3">
      <c r="A893" t="s">
        <v>23352</v>
      </c>
      <c r="B893" t="s">
        <v>23351</v>
      </c>
      <c r="C893" s="6">
        <v>49780</v>
      </c>
      <c r="D893" s="6">
        <v>0</v>
      </c>
      <c r="E893">
        <f>SUMIFS(tab_SCHULEN[SuS_21-22],tab_SCHULEN[TKZ],tab_ANLAGE[[#This Row],[TKZ]])</f>
        <v>125</v>
      </c>
      <c r="F893">
        <f>SUMIFS(tab_SCHULEN[Klassen_21-22],tab_SCHULEN[TKZ],tab_ANLAGE[[#This Row],[TKZ]])</f>
        <v>7</v>
      </c>
      <c r="G893" s="431">
        <f>IFERROR(ROUND(0.25*tab_ANLAGE[[#This Row],[Budget dBIR]]/tab_ANLAGE[[#This Row],['# SuS]],2),0)</f>
        <v>99.56</v>
      </c>
    </row>
    <row r="894" spans="1:7" x14ac:dyDescent="0.3">
      <c r="A894" t="s">
        <v>23580</v>
      </c>
      <c r="B894" t="s">
        <v>23579</v>
      </c>
      <c r="C894" s="6">
        <v>37905</v>
      </c>
      <c r="D894" s="6">
        <v>0</v>
      </c>
      <c r="E894">
        <f>SUMIFS(tab_SCHULEN[SuS_21-22],tab_SCHULEN[TKZ],tab_ANLAGE[[#This Row],[TKZ]])</f>
        <v>124</v>
      </c>
      <c r="F894">
        <f>SUMIFS(tab_SCHULEN[Klassen_21-22],tab_SCHULEN[TKZ],tab_ANLAGE[[#This Row],[TKZ]])</f>
        <v>6</v>
      </c>
      <c r="G894" s="431">
        <f>IFERROR(ROUND(0.25*tab_ANLAGE[[#This Row],[Budget dBIR]]/tab_ANLAGE[[#This Row],['# SuS]],2),0)</f>
        <v>76.42</v>
      </c>
    </row>
    <row r="895" spans="1:7" x14ac:dyDescent="0.3">
      <c r="A895" t="s">
        <v>23278</v>
      </c>
      <c r="B895" t="s">
        <v>23277</v>
      </c>
      <c r="C895" s="6">
        <v>22820</v>
      </c>
      <c r="D895" s="6">
        <v>0</v>
      </c>
      <c r="E895">
        <f>SUMIFS(tab_SCHULEN[SuS_21-22],tab_SCHULEN[TKZ],tab_ANLAGE[[#This Row],[TKZ]])</f>
        <v>66</v>
      </c>
      <c r="F895">
        <f>SUMIFS(tab_SCHULEN[Klassen_21-22],tab_SCHULEN[TKZ],tab_ANLAGE[[#This Row],[TKZ]])</f>
        <v>4</v>
      </c>
      <c r="G895" s="431">
        <f>IFERROR(ROUND(0.25*tab_ANLAGE[[#This Row],[Budget dBIR]]/tab_ANLAGE[[#This Row],['# SuS]],2),0)</f>
        <v>86.44</v>
      </c>
    </row>
    <row r="896" spans="1:7" x14ac:dyDescent="0.3">
      <c r="A896" t="s">
        <v>23064</v>
      </c>
      <c r="B896" t="s">
        <v>23063</v>
      </c>
      <c r="C896" s="6">
        <v>61886</v>
      </c>
      <c r="D896" s="6">
        <v>0</v>
      </c>
      <c r="E896">
        <f>SUMIFS(tab_SCHULEN[SuS_21-22],tab_SCHULEN[TKZ],tab_ANLAGE[[#This Row],[TKZ]])</f>
        <v>127</v>
      </c>
      <c r="F896">
        <f>SUMIFS(tab_SCHULEN[Klassen_21-22],tab_SCHULEN[TKZ],tab_ANLAGE[[#This Row],[TKZ]])</f>
        <v>6</v>
      </c>
      <c r="G896" s="431">
        <f>IFERROR(ROUND(0.25*tab_ANLAGE[[#This Row],[Budget dBIR]]/tab_ANLAGE[[#This Row],['# SuS]],2),0)</f>
        <v>121.82</v>
      </c>
    </row>
    <row r="897" spans="1:7" x14ac:dyDescent="0.3">
      <c r="A897" t="s">
        <v>23004</v>
      </c>
      <c r="B897" t="s">
        <v>23003</v>
      </c>
      <c r="C897" s="6">
        <v>115571</v>
      </c>
      <c r="D897" s="6">
        <v>0</v>
      </c>
      <c r="E897">
        <f>SUMIFS(tab_SCHULEN[SuS_21-22],tab_SCHULEN[TKZ],tab_ANLAGE[[#This Row],[TKZ]])</f>
        <v>263</v>
      </c>
      <c r="F897">
        <f>SUMIFS(tab_SCHULEN[Klassen_21-22],tab_SCHULEN[TKZ],tab_ANLAGE[[#This Row],[TKZ]])</f>
        <v>13</v>
      </c>
      <c r="G897" s="431">
        <f>IFERROR(ROUND(0.25*tab_ANLAGE[[#This Row],[Budget dBIR]]/tab_ANLAGE[[#This Row],['# SuS]],2),0)</f>
        <v>109.86</v>
      </c>
    </row>
    <row r="898" spans="1:7" x14ac:dyDescent="0.3">
      <c r="A898" t="s">
        <v>23107</v>
      </c>
      <c r="B898" t="s">
        <v>23106</v>
      </c>
      <c r="C898" s="6">
        <v>90060</v>
      </c>
      <c r="D898" s="6">
        <v>0</v>
      </c>
      <c r="E898">
        <f>SUMIFS(tab_SCHULEN[SuS_21-22],tab_SCHULEN[TKZ],tab_ANLAGE[[#This Row],[TKZ]])</f>
        <v>230</v>
      </c>
      <c r="F898">
        <f>SUMIFS(tab_SCHULEN[Klassen_21-22],tab_SCHULEN[TKZ],tab_ANLAGE[[#This Row],[TKZ]])</f>
        <v>12</v>
      </c>
      <c r="G898" s="431">
        <f>IFERROR(ROUND(0.25*tab_ANLAGE[[#This Row],[Budget dBIR]]/tab_ANLAGE[[#This Row],['# SuS]],2),0)</f>
        <v>97.89</v>
      </c>
    </row>
    <row r="899" spans="1:7" x14ac:dyDescent="0.3">
      <c r="A899" t="s">
        <v>23071</v>
      </c>
      <c r="B899" t="s">
        <v>23070</v>
      </c>
      <c r="C899" s="6">
        <v>103660</v>
      </c>
      <c r="D899" s="6">
        <v>0</v>
      </c>
      <c r="E899">
        <f>SUMIFS(tab_SCHULEN[SuS_21-22],tab_SCHULEN[TKZ],tab_ANLAGE[[#This Row],[TKZ]])</f>
        <v>297</v>
      </c>
      <c r="F899">
        <f>SUMIFS(tab_SCHULEN[Klassen_21-22],tab_SCHULEN[TKZ],tab_ANLAGE[[#This Row],[TKZ]])</f>
        <v>14</v>
      </c>
      <c r="G899" s="431">
        <f>IFERROR(ROUND(0.25*tab_ANLAGE[[#This Row],[Budget dBIR]]/tab_ANLAGE[[#This Row],['# SuS]],2),0)</f>
        <v>87.26</v>
      </c>
    </row>
    <row r="900" spans="1:7" x14ac:dyDescent="0.3">
      <c r="A900" t="s">
        <v>23076</v>
      </c>
      <c r="B900" t="s">
        <v>23075</v>
      </c>
      <c r="C900" s="6">
        <v>25141</v>
      </c>
      <c r="D900" s="6">
        <v>0</v>
      </c>
      <c r="E900">
        <f>SUMIFS(tab_SCHULEN[SuS_21-22],tab_SCHULEN[TKZ],tab_ANLAGE[[#This Row],[TKZ]])</f>
        <v>69</v>
      </c>
      <c r="F900">
        <f>SUMIFS(tab_SCHULEN[Klassen_21-22],tab_SCHULEN[TKZ],tab_ANLAGE[[#This Row],[TKZ]])</f>
        <v>4</v>
      </c>
      <c r="G900" s="431">
        <f>IFERROR(ROUND(0.25*tab_ANLAGE[[#This Row],[Budget dBIR]]/tab_ANLAGE[[#This Row],['# SuS]],2),0)</f>
        <v>91.09</v>
      </c>
    </row>
    <row r="901" spans="1:7" x14ac:dyDescent="0.3">
      <c r="A901" t="s">
        <v>23189</v>
      </c>
      <c r="B901" t="s">
        <v>23188</v>
      </c>
      <c r="C901" s="6">
        <v>29009</v>
      </c>
      <c r="D901" s="6">
        <v>0</v>
      </c>
      <c r="E901">
        <f>SUMIFS(tab_SCHULEN[SuS_21-22],tab_SCHULEN[TKZ],tab_ANLAGE[[#This Row],[TKZ]])</f>
        <v>80</v>
      </c>
      <c r="F901">
        <f>SUMIFS(tab_SCHULEN[Klassen_21-22],tab_SCHULEN[TKZ],tab_ANLAGE[[#This Row],[TKZ]])</f>
        <v>4</v>
      </c>
      <c r="G901" s="431">
        <f>IFERROR(ROUND(0.25*tab_ANLAGE[[#This Row],[Budget dBIR]]/tab_ANLAGE[[#This Row],['# SuS]],2),0)</f>
        <v>90.65</v>
      </c>
    </row>
    <row r="902" spans="1:7" x14ac:dyDescent="0.3">
      <c r="A902" t="s">
        <v>23054</v>
      </c>
      <c r="B902" t="s">
        <v>23053</v>
      </c>
      <c r="C902" s="6">
        <v>57861</v>
      </c>
      <c r="D902" s="6">
        <v>0</v>
      </c>
      <c r="E902">
        <f>SUMIFS(tab_SCHULEN[SuS_21-22],tab_SCHULEN[TKZ],tab_ANLAGE[[#This Row],[TKZ]])</f>
        <v>223</v>
      </c>
      <c r="F902">
        <f>SUMIFS(tab_SCHULEN[Klassen_21-22],tab_SCHULEN[TKZ],tab_ANLAGE[[#This Row],[TKZ]])</f>
        <v>11</v>
      </c>
      <c r="G902" s="431">
        <f>IFERROR(ROUND(0.25*tab_ANLAGE[[#This Row],[Budget dBIR]]/tab_ANLAGE[[#This Row],['# SuS]],2),0)</f>
        <v>64.87</v>
      </c>
    </row>
    <row r="903" spans="1:7" x14ac:dyDescent="0.3">
      <c r="A903" t="s">
        <v>22841</v>
      </c>
      <c r="B903" t="s">
        <v>22840</v>
      </c>
      <c r="C903" s="6">
        <v>2336086</v>
      </c>
      <c r="D903" s="6">
        <v>1170841</v>
      </c>
      <c r="E903">
        <f>SUMIFS(tab_SCHULEN[SuS_21-22],tab_SCHULEN[TKZ],tab_ANLAGE[[#This Row],[TKZ]])</f>
        <v>5453</v>
      </c>
      <c r="F903">
        <f>SUMIFS(tab_SCHULEN[Klassen_21-22],tab_SCHULEN[TKZ],tab_ANLAGE[[#This Row],[TKZ]])</f>
        <v>259</v>
      </c>
      <c r="G903" s="431">
        <f>IFERROR(ROUND(0.25*tab_ANLAGE[[#This Row],[Budget dBIR]]/tab_ANLAGE[[#This Row],['# SuS]],2),0)</f>
        <v>107.1</v>
      </c>
    </row>
    <row r="904" spans="1:7" x14ac:dyDescent="0.3">
      <c r="A904" t="s">
        <v>20082</v>
      </c>
      <c r="B904" t="s">
        <v>20081</v>
      </c>
      <c r="C904" s="6">
        <v>2064634</v>
      </c>
      <c r="D904" s="6">
        <v>21365</v>
      </c>
      <c r="E904">
        <f>SUMIFS(tab_SCHULEN[SuS_21-22],tab_SCHULEN[TKZ],tab_ANLAGE[[#This Row],[TKZ]])</f>
        <v>4772</v>
      </c>
      <c r="F904">
        <f>SUMIFS(tab_SCHULEN[Klassen_21-22],tab_SCHULEN[TKZ],tab_ANLAGE[[#This Row],[TKZ]])</f>
        <v>223</v>
      </c>
      <c r="G904" s="431">
        <f>IFERROR(ROUND(0.25*tab_ANLAGE[[#This Row],[Budget dBIR]]/tab_ANLAGE[[#This Row],['# SuS]],2),0)</f>
        <v>108.16</v>
      </c>
    </row>
    <row r="905" spans="1:7" x14ac:dyDescent="0.3">
      <c r="A905" t="s">
        <v>20118</v>
      </c>
      <c r="B905" t="s">
        <v>20117</v>
      </c>
      <c r="C905" s="6">
        <v>1648994</v>
      </c>
      <c r="D905" s="6">
        <v>12819</v>
      </c>
      <c r="E905">
        <f>SUMIFS(tab_SCHULEN[SuS_21-22],tab_SCHULEN[TKZ],tab_ANLAGE[[#This Row],[TKZ]])</f>
        <v>3944</v>
      </c>
      <c r="F905">
        <f>SUMIFS(tab_SCHULEN[Klassen_21-22],tab_SCHULEN[TKZ],tab_ANLAGE[[#This Row],[TKZ]])</f>
        <v>153</v>
      </c>
      <c r="G905" s="431">
        <f>IFERROR(ROUND(0.25*tab_ANLAGE[[#This Row],[Budget dBIR]]/tab_ANLAGE[[#This Row],['# SuS]],2),0)</f>
        <v>104.53</v>
      </c>
    </row>
    <row r="906" spans="1:7" x14ac:dyDescent="0.3">
      <c r="A906" t="s">
        <v>23458</v>
      </c>
      <c r="B906" t="s">
        <v>23457</v>
      </c>
      <c r="C906" s="6">
        <v>25528</v>
      </c>
      <c r="D906" s="6">
        <v>0</v>
      </c>
      <c r="E906">
        <f>SUMIFS(tab_SCHULEN[SuS_21-22],tab_SCHULEN[TKZ],tab_ANLAGE[[#This Row],[TKZ]])</f>
        <v>91</v>
      </c>
      <c r="F906">
        <f>SUMIFS(tab_SCHULEN[Klassen_21-22],tab_SCHULEN[TKZ],tab_ANLAGE[[#This Row],[TKZ]])</f>
        <v>5</v>
      </c>
      <c r="G906" s="431">
        <f>IFERROR(ROUND(0.25*tab_ANLAGE[[#This Row],[Budget dBIR]]/tab_ANLAGE[[#This Row],['# SuS]],2),0)</f>
        <v>70.13</v>
      </c>
    </row>
    <row r="907" spans="1:7" x14ac:dyDescent="0.3">
      <c r="A907" t="s">
        <v>23281</v>
      </c>
      <c r="B907" t="s">
        <v>23280</v>
      </c>
      <c r="C907" s="6">
        <v>25141</v>
      </c>
      <c r="D907" s="6">
        <v>0</v>
      </c>
      <c r="E907">
        <f>SUMIFS(tab_SCHULEN[SuS_21-22],tab_SCHULEN[TKZ],tab_ANLAGE[[#This Row],[TKZ]])</f>
        <v>87</v>
      </c>
      <c r="F907">
        <f>SUMIFS(tab_SCHULEN[Klassen_21-22],tab_SCHULEN[TKZ],tab_ANLAGE[[#This Row],[TKZ]])</f>
        <v>4</v>
      </c>
      <c r="G907" s="431">
        <f>IFERROR(ROUND(0.25*tab_ANLAGE[[#This Row],[Budget dBIR]]/tab_ANLAGE[[#This Row],['# SuS]],2),0)</f>
        <v>72.239999999999995</v>
      </c>
    </row>
    <row r="908" spans="1:7" x14ac:dyDescent="0.3">
      <c r="A908" t="s">
        <v>23583</v>
      </c>
      <c r="B908" t="s">
        <v>23582</v>
      </c>
      <c r="C908" s="6">
        <v>29396</v>
      </c>
      <c r="D908" s="6">
        <v>0</v>
      </c>
      <c r="E908">
        <f>SUMIFS(tab_SCHULEN[SuS_21-22],tab_SCHULEN[TKZ],tab_ANLAGE[[#This Row],[TKZ]])</f>
        <v>65</v>
      </c>
      <c r="F908">
        <f>SUMIFS(tab_SCHULEN[Klassen_21-22],tab_SCHULEN[TKZ],tab_ANLAGE[[#This Row],[TKZ]])</f>
        <v>4</v>
      </c>
      <c r="G908" s="431">
        <f>IFERROR(ROUND(0.25*tab_ANLAGE[[#This Row],[Budget dBIR]]/tab_ANLAGE[[#This Row],['# SuS]],2),0)</f>
        <v>113.06</v>
      </c>
    </row>
    <row r="909" spans="1:7" x14ac:dyDescent="0.3">
      <c r="A909" t="s">
        <v>22964</v>
      </c>
      <c r="B909" t="s">
        <v>22963</v>
      </c>
      <c r="C909" s="6">
        <v>74815</v>
      </c>
      <c r="D909" s="6">
        <v>0</v>
      </c>
      <c r="E909">
        <f>SUMIFS(tab_SCHULEN[SuS_21-22],tab_SCHULEN[TKZ],tab_ANLAGE[[#This Row],[TKZ]])</f>
        <v>184</v>
      </c>
      <c r="F909">
        <f>SUMIFS(tab_SCHULEN[Klassen_21-22],tab_SCHULEN[TKZ],tab_ANLAGE[[#This Row],[TKZ]])</f>
        <v>9</v>
      </c>
      <c r="G909" s="431">
        <f>IFERROR(ROUND(0.25*tab_ANLAGE[[#This Row],[Budget dBIR]]/tab_ANLAGE[[#This Row],['# SuS]],2),0)</f>
        <v>101.65</v>
      </c>
    </row>
    <row r="910" spans="1:7" x14ac:dyDescent="0.3">
      <c r="A910" t="s">
        <v>23517</v>
      </c>
      <c r="B910" t="s">
        <v>23516</v>
      </c>
      <c r="C910" s="6">
        <v>174251</v>
      </c>
      <c r="D910" s="6">
        <v>0</v>
      </c>
      <c r="E910">
        <f>SUMIFS(tab_SCHULEN[SuS_21-22],tab_SCHULEN[TKZ],tab_ANLAGE[[#This Row],[TKZ]])</f>
        <v>377</v>
      </c>
      <c r="F910">
        <f>SUMIFS(tab_SCHULEN[Klassen_21-22],tab_SCHULEN[TKZ],tab_ANLAGE[[#This Row],[TKZ]])</f>
        <v>18</v>
      </c>
      <c r="G910" s="431">
        <f>IFERROR(ROUND(0.25*tab_ANLAGE[[#This Row],[Budget dBIR]]/tab_ANLAGE[[#This Row],['# SuS]],2),0)</f>
        <v>115.55</v>
      </c>
    </row>
    <row r="911" spans="1:7" x14ac:dyDescent="0.3">
      <c r="A911" t="s">
        <v>23515</v>
      </c>
      <c r="B911" t="s">
        <v>23514</v>
      </c>
      <c r="C911" s="6">
        <v>173592</v>
      </c>
      <c r="D911" s="6">
        <v>0</v>
      </c>
      <c r="E911">
        <f>SUMIFS(tab_SCHULEN[SuS_21-22],tab_SCHULEN[TKZ],tab_ANLAGE[[#This Row],[TKZ]])</f>
        <v>425</v>
      </c>
      <c r="F911">
        <f>SUMIFS(tab_SCHULEN[Klassen_21-22],tab_SCHULEN[TKZ],tab_ANLAGE[[#This Row],[TKZ]])</f>
        <v>18</v>
      </c>
      <c r="G911" s="431">
        <f>IFERROR(ROUND(0.25*tab_ANLAGE[[#This Row],[Budget dBIR]]/tab_ANLAGE[[#This Row],['# SuS]],2),0)</f>
        <v>102.11</v>
      </c>
    </row>
    <row r="912" spans="1:7" x14ac:dyDescent="0.3">
      <c r="A912" t="s">
        <v>23184</v>
      </c>
      <c r="B912" t="s">
        <v>23183</v>
      </c>
      <c r="C912" s="6">
        <v>124765</v>
      </c>
      <c r="D912" s="6">
        <v>0</v>
      </c>
      <c r="E912">
        <f>SUMIFS(tab_SCHULEN[SuS_21-22],tab_SCHULEN[TKZ],tab_ANLAGE[[#This Row],[TKZ]])</f>
        <v>319</v>
      </c>
      <c r="F912">
        <f>SUMIFS(tab_SCHULEN[Klassen_21-22],tab_SCHULEN[TKZ],tab_ANLAGE[[#This Row],[TKZ]])</f>
        <v>15</v>
      </c>
      <c r="G912" s="431">
        <f>IFERROR(ROUND(0.25*tab_ANLAGE[[#This Row],[Budget dBIR]]/tab_ANLAGE[[#This Row],['# SuS]],2),0)</f>
        <v>97.78</v>
      </c>
    </row>
    <row r="913" spans="1:7" x14ac:dyDescent="0.3">
      <c r="A913" t="s">
        <v>23490</v>
      </c>
      <c r="B913" t="s">
        <v>23489</v>
      </c>
      <c r="C913" s="6">
        <v>118124</v>
      </c>
      <c r="D913" s="6">
        <v>0</v>
      </c>
      <c r="E913">
        <f>SUMIFS(tab_SCHULEN[SuS_21-22],tab_SCHULEN[TKZ],tab_ANLAGE[[#This Row],[TKZ]])</f>
        <v>311</v>
      </c>
      <c r="F913">
        <f>SUMIFS(tab_SCHULEN[Klassen_21-22],tab_SCHULEN[TKZ],tab_ANLAGE[[#This Row],[TKZ]])</f>
        <v>14</v>
      </c>
      <c r="G913" s="431">
        <f>IFERROR(ROUND(0.25*tab_ANLAGE[[#This Row],[Budget dBIR]]/tab_ANLAGE[[#This Row],['# SuS]],2),0)</f>
        <v>94.95</v>
      </c>
    </row>
    <row r="914" spans="1:7" x14ac:dyDescent="0.3">
      <c r="A914" t="s">
        <v>23084</v>
      </c>
      <c r="B914" t="s">
        <v>23083</v>
      </c>
      <c r="C914" s="6">
        <v>140719</v>
      </c>
      <c r="D914" s="6">
        <v>0</v>
      </c>
      <c r="E914">
        <f>SUMIFS(tab_SCHULEN[SuS_21-22],tab_SCHULEN[TKZ],tab_ANLAGE[[#This Row],[TKZ]])</f>
        <v>326</v>
      </c>
      <c r="F914">
        <f>SUMIFS(tab_SCHULEN[Klassen_21-22],tab_SCHULEN[TKZ],tab_ANLAGE[[#This Row],[TKZ]])</f>
        <v>16</v>
      </c>
      <c r="G914" s="431">
        <f>IFERROR(ROUND(0.25*tab_ANLAGE[[#This Row],[Budget dBIR]]/tab_ANLAGE[[#This Row],['# SuS]],2),0)</f>
        <v>107.91</v>
      </c>
    </row>
    <row r="915" spans="1:7" x14ac:dyDescent="0.3">
      <c r="A915" t="s">
        <v>23079</v>
      </c>
      <c r="B915" t="s">
        <v>23078</v>
      </c>
      <c r="C915" s="6">
        <v>169802</v>
      </c>
      <c r="D915" s="6">
        <v>0</v>
      </c>
      <c r="E915">
        <f>SUMIFS(tab_SCHULEN[SuS_21-22],tab_SCHULEN[TKZ],tab_ANLAGE[[#This Row],[TKZ]])</f>
        <v>453</v>
      </c>
      <c r="F915">
        <f>SUMIFS(tab_SCHULEN[Klassen_21-22],tab_SCHULEN[TKZ],tab_ANLAGE[[#This Row],[TKZ]])</f>
        <v>22</v>
      </c>
      <c r="G915" s="431">
        <f>IFERROR(ROUND(0.25*tab_ANLAGE[[#This Row],[Budget dBIR]]/tab_ANLAGE[[#This Row],['# SuS]],2),0)</f>
        <v>93.71</v>
      </c>
    </row>
    <row r="916" spans="1:7" x14ac:dyDescent="0.3">
      <c r="A916" t="s">
        <v>23357</v>
      </c>
      <c r="B916" t="s">
        <v>23356</v>
      </c>
      <c r="C916" s="6">
        <v>145504</v>
      </c>
      <c r="D916" s="6">
        <v>0</v>
      </c>
      <c r="E916">
        <f>SUMIFS(tab_SCHULEN[SuS_21-22],tab_SCHULEN[TKZ],tab_ANLAGE[[#This Row],[TKZ]])</f>
        <v>356</v>
      </c>
      <c r="F916">
        <f>SUMIFS(tab_SCHULEN[Klassen_21-22],tab_SCHULEN[TKZ],tab_ANLAGE[[#This Row],[TKZ]])</f>
        <v>18</v>
      </c>
      <c r="G916" s="431">
        <f>IFERROR(ROUND(0.25*tab_ANLAGE[[#This Row],[Budget dBIR]]/tab_ANLAGE[[#This Row],['# SuS]],2),0)</f>
        <v>102.18</v>
      </c>
    </row>
    <row r="917" spans="1:7" x14ac:dyDescent="0.3">
      <c r="A917" t="s">
        <v>23355</v>
      </c>
      <c r="B917" t="s">
        <v>23354</v>
      </c>
      <c r="C917" s="6">
        <v>238690</v>
      </c>
      <c r="D917" s="6">
        <v>0</v>
      </c>
      <c r="E917">
        <f>SUMIFS(tab_SCHULEN[SuS_21-22],tab_SCHULEN[TKZ],tab_ANLAGE[[#This Row],[TKZ]])</f>
        <v>563</v>
      </c>
      <c r="F917">
        <f>SUMIFS(tab_SCHULEN[Klassen_21-22],tab_SCHULEN[TKZ],tab_ANLAGE[[#This Row],[TKZ]])</f>
        <v>26</v>
      </c>
      <c r="G917" s="431">
        <f>IFERROR(ROUND(0.25*tab_ANLAGE[[#This Row],[Budget dBIR]]/tab_ANLAGE[[#This Row],['# SuS]],2),0)</f>
        <v>105.99</v>
      </c>
    </row>
    <row r="918" spans="1:7" x14ac:dyDescent="0.3">
      <c r="A918" t="s">
        <v>23284</v>
      </c>
      <c r="B918" t="s">
        <v>23283</v>
      </c>
      <c r="C918" s="6">
        <v>40613</v>
      </c>
      <c r="D918" s="6">
        <v>0</v>
      </c>
      <c r="E918">
        <f>SUMIFS(tab_SCHULEN[SuS_21-22],tab_SCHULEN[TKZ],tab_ANLAGE[[#This Row],[TKZ]])</f>
        <v>116</v>
      </c>
      <c r="F918">
        <f>SUMIFS(tab_SCHULEN[Klassen_21-22],tab_SCHULEN[TKZ],tab_ANLAGE[[#This Row],[TKZ]])</f>
        <v>6</v>
      </c>
      <c r="G918" s="431">
        <f>IFERROR(ROUND(0.25*tab_ANLAGE[[#This Row],[Budget dBIR]]/tab_ANLAGE[[#This Row],['# SuS]],2),0)</f>
        <v>87.53</v>
      </c>
    </row>
    <row r="919" spans="1:7" x14ac:dyDescent="0.3">
      <c r="A919" t="s">
        <v>23519</v>
      </c>
      <c r="B919" t="s">
        <v>23518</v>
      </c>
      <c r="C919" s="6">
        <v>34888</v>
      </c>
      <c r="D919" s="6">
        <v>0</v>
      </c>
      <c r="E919">
        <f>SUMIFS(tab_SCHULEN[SuS_21-22],tab_SCHULEN[TKZ],tab_ANLAGE[[#This Row],[TKZ]])</f>
        <v>89</v>
      </c>
      <c r="F919">
        <f>SUMIFS(tab_SCHULEN[Klassen_21-22],tab_SCHULEN[TKZ],tab_ANLAGE[[#This Row],[TKZ]])</f>
        <v>4</v>
      </c>
      <c r="G919" s="431">
        <f>IFERROR(ROUND(0.25*tab_ANLAGE[[#This Row],[Budget dBIR]]/tab_ANLAGE[[#This Row],['# SuS]],2),0)</f>
        <v>98</v>
      </c>
    </row>
    <row r="920" spans="1:7" x14ac:dyDescent="0.3">
      <c r="A920" t="s">
        <v>23461</v>
      </c>
      <c r="B920" t="s">
        <v>23460</v>
      </c>
      <c r="C920" s="6">
        <v>24251</v>
      </c>
      <c r="D920" s="6">
        <v>0</v>
      </c>
      <c r="E920">
        <f>SUMIFS(tab_SCHULEN[SuS_21-22],tab_SCHULEN[TKZ],tab_ANLAGE[[#This Row],[TKZ]])</f>
        <v>80</v>
      </c>
      <c r="F920">
        <f>SUMIFS(tab_SCHULEN[Klassen_21-22],tab_SCHULEN[TKZ],tab_ANLAGE[[#This Row],[TKZ]])</f>
        <v>4</v>
      </c>
      <c r="G920" s="431">
        <f>IFERROR(ROUND(0.25*tab_ANLAGE[[#This Row],[Budget dBIR]]/tab_ANLAGE[[#This Row],['# SuS]],2),0)</f>
        <v>75.78</v>
      </c>
    </row>
    <row r="921" spans="1:7" x14ac:dyDescent="0.3">
      <c r="A921" t="s">
        <v>23029</v>
      </c>
      <c r="B921" t="s">
        <v>23028</v>
      </c>
      <c r="C921" s="6">
        <v>99268</v>
      </c>
      <c r="D921" s="6">
        <v>0</v>
      </c>
      <c r="E921">
        <f>SUMIFS(tab_SCHULEN[SuS_21-22],tab_SCHULEN[TKZ],tab_ANLAGE[[#This Row],[TKZ]])</f>
        <v>336</v>
      </c>
      <c r="F921">
        <f>SUMIFS(tab_SCHULEN[Klassen_21-22],tab_SCHULEN[TKZ],tab_ANLAGE[[#This Row],[TKZ]])</f>
        <v>16</v>
      </c>
      <c r="G921" s="431">
        <f>IFERROR(ROUND(0.25*tab_ANLAGE[[#This Row],[Budget dBIR]]/tab_ANLAGE[[#This Row],['# SuS]],2),0)</f>
        <v>73.86</v>
      </c>
    </row>
    <row r="922" spans="1:7" x14ac:dyDescent="0.3">
      <c r="A922" t="s">
        <v>23011</v>
      </c>
      <c r="B922" t="s">
        <v>23010</v>
      </c>
      <c r="C922" s="6">
        <v>57612</v>
      </c>
      <c r="D922" s="6">
        <v>0</v>
      </c>
      <c r="E922">
        <f>SUMIFS(tab_SCHULEN[SuS_21-22],tab_SCHULEN[TKZ],tab_ANLAGE[[#This Row],[TKZ]])</f>
        <v>116</v>
      </c>
      <c r="F922">
        <f>SUMIFS(tab_SCHULEN[Klassen_21-22],tab_SCHULEN[TKZ],tab_ANLAGE[[#This Row],[TKZ]])</f>
        <v>7</v>
      </c>
      <c r="G922" s="431">
        <f>IFERROR(ROUND(0.25*tab_ANLAGE[[#This Row],[Budget dBIR]]/tab_ANLAGE[[#This Row],['# SuS]],2),0)</f>
        <v>124.16</v>
      </c>
    </row>
    <row r="923" spans="1:7" x14ac:dyDescent="0.3">
      <c r="A923" t="s">
        <v>23586</v>
      </c>
      <c r="B923" t="s">
        <v>23585</v>
      </c>
      <c r="C923" s="6">
        <v>22047</v>
      </c>
      <c r="D923" s="6">
        <v>0</v>
      </c>
      <c r="E923">
        <f>SUMIFS(tab_SCHULEN[SuS_21-22],tab_SCHULEN[TKZ],tab_ANLAGE[[#This Row],[TKZ]])</f>
        <v>73</v>
      </c>
      <c r="F923">
        <f>SUMIFS(tab_SCHULEN[Klassen_21-22],tab_SCHULEN[TKZ],tab_ANLAGE[[#This Row],[TKZ]])</f>
        <v>4</v>
      </c>
      <c r="G923" s="431">
        <f>IFERROR(ROUND(0.25*tab_ANLAGE[[#This Row],[Budget dBIR]]/tab_ANLAGE[[#This Row],['# SuS]],2),0)</f>
        <v>75.5</v>
      </c>
    </row>
    <row r="924" spans="1:7" x14ac:dyDescent="0.3">
      <c r="A924" t="s">
        <v>20297</v>
      </c>
      <c r="B924" t="s">
        <v>20296</v>
      </c>
      <c r="C924" s="6">
        <v>1846114</v>
      </c>
      <c r="D924" s="6">
        <v>290573</v>
      </c>
      <c r="E924">
        <f>SUMIFS(tab_SCHULEN[SuS_21-22],tab_SCHULEN[TKZ],tab_ANLAGE[[#This Row],[TKZ]])</f>
        <v>4160</v>
      </c>
      <c r="F924">
        <f>SUMIFS(tab_SCHULEN[Klassen_21-22],tab_SCHULEN[TKZ],tab_ANLAGE[[#This Row],[TKZ]])</f>
        <v>189</v>
      </c>
      <c r="G924" s="431">
        <f>IFERROR(ROUND(0.25*tab_ANLAGE[[#This Row],[Budget dBIR]]/tab_ANLAGE[[#This Row],['# SuS]],2),0)</f>
        <v>110.94</v>
      </c>
    </row>
    <row r="925" spans="1:7" x14ac:dyDescent="0.3">
      <c r="A925" t="s">
        <v>23467</v>
      </c>
      <c r="B925" t="s">
        <v>23466</v>
      </c>
      <c r="C925" s="6">
        <v>104816</v>
      </c>
      <c r="D925" s="6">
        <v>0</v>
      </c>
      <c r="E925">
        <f>SUMIFS(tab_SCHULEN[SuS_21-22],tab_SCHULEN[TKZ],tab_ANLAGE[[#This Row],[TKZ]])</f>
        <v>243</v>
      </c>
      <c r="F925">
        <f>SUMIFS(tab_SCHULEN[Klassen_21-22],tab_SCHULEN[TKZ],tab_ANLAGE[[#This Row],[TKZ]])</f>
        <v>13</v>
      </c>
      <c r="G925" s="431">
        <f>IFERROR(ROUND(0.25*tab_ANLAGE[[#This Row],[Budget dBIR]]/tab_ANLAGE[[#This Row],['# SuS]],2),0)</f>
        <v>107.84</v>
      </c>
    </row>
    <row r="926" spans="1:7" x14ac:dyDescent="0.3">
      <c r="A926" t="s">
        <v>23464</v>
      </c>
      <c r="B926" t="s">
        <v>23463</v>
      </c>
      <c r="C926" s="6">
        <v>140831</v>
      </c>
      <c r="D926" s="6">
        <v>0</v>
      </c>
      <c r="E926">
        <f>SUMIFS(tab_SCHULEN[SuS_21-22],tab_SCHULEN[TKZ],tab_ANLAGE[[#This Row],[TKZ]])</f>
        <v>272</v>
      </c>
      <c r="F926">
        <f>SUMIFS(tab_SCHULEN[Klassen_21-22],tab_SCHULEN[TKZ],tab_ANLAGE[[#This Row],[TKZ]])</f>
        <v>13</v>
      </c>
      <c r="G926" s="431">
        <f>IFERROR(ROUND(0.25*tab_ANLAGE[[#This Row],[Budget dBIR]]/tab_ANLAGE[[#This Row],['# SuS]],2),0)</f>
        <v>129.44</v>
      </c>
    </row>
    <row r="927" spans="1:7" x14ac:dyDescent="0.3">
      <c r="A927" t="s">
        <v>23607</v>
      </c>
      <c r="B927" t="s">
        <v>23606</v>
      </c>
      <c r="C927" s="6">
        <v>172254</v>
      </c>
      <c r="D927" s="6">
        <v>0</v>
      </c>
      <c r="E927">
        <f>SUMIFS(tab_SCHULEN[SuS_21-22],tab_SCHULEN[TKZ],tab_ANLAGE[[#This Row],[TKZ]])</f>
        <v>430</v>
      </c>
      <c r="F927">
        <f>SUMIFS(tab_SCHULEN[Klassen_21-22],tab_SCHULEN[TKZ],tab_ANLAGE[[#This Row],[TKZ]])</f>
        <v>20</v>
      </c>
      <c r="G927" s="431">
        <f>IFERROR(ROUND(0.25*tab_ANLAGE[[#This Row],[Budget dBIR]]/tab_ANLAGE[[#This Row],['# SuS]],2),0)</f>
        <v>100.15</v>
      </c>
    </row>
    <row r="928" spans="1:7" x14ac:dyDescent="0.3">
      <c r="A928" t="s">
        <v>23522</v>
      </c>
      <c r="B928" t="s">
        <v>23521</v>
      </c>
      <c r="C928" s="6">
        <v>24251</v>
      </c>
      <c r="D928" s="6">
        <v>0</v>
      </c>
      <c r="E928">
        <f>SUMIFS(tab_SCHULEN[SuS_21-22],tab_SCHULEN[TKZ],tab_ANLAGE[[#This Row],[TKZ]])</f>
        <v>42</v>
      </c>
      <c r="F928">
        <f>SUMIFS(tab_SCHULEN[Klassen_21-22],tab_SCHULEN[TKZ],tab_ANLAGE[[#This Row],[TKZ]])</f>
        <v>2</v>
      </c>
      <c r="G928" s="431">
        <f>IFERROR(ROUND(0.25*tab_ANLAGE[[#This Row],[Budget dBIR]]/tab_ANLAGE[[#This Row],['# SuS]],2),0)</f>
        <v>144.35</v>
      </c>
    </row>
    <row r="929" spans="1:7" x14ac:dyDescent="0.3">
      <c r="A929" t="s">
        <v>22979</v>
      </c>
      <c r="B929" t="s">
        <v>22978</v>
      </c>
      <c r="C929" s="6">
        <v>122175</v>
      </c>
      <c r="D929" s="6">
        <v>0</v>
      </c>
      <c r="E929">
        <f>SUMIFS(tab_SCHULEN[SuS_21-22],tab_SCHULEN[TKZ],tab_ANLAGE[[#This Row],[TKZ]])</f>
        <v>366</v>
      </c>
      <c r="F929">
        <f>SUMIFS(tab_SCHULEN[Klassen_21-22],tab_SCHULEN[TKZ],tab_ANLAGE[[#This Row],[TKZ]])</f>
        <v>16</v>
      </c>
      <c r="G929" s="431">
        <f>IFERROR(ROUND(0.25*tab_ANLAGE[[#This Row],[Budget dBIR]]/tab_ANLAGE[[#This Row],['# SuS]],2),0)</f>
        <v>83.45</v>
      </c>
    </row>
    <row r="930" spans="1:7" x14ac:dyDescent="0.3">
      <c r="A930" t="s">
        <v>23341</v>
      </c>
      <c r="B930" t="s">
        <v>23340</v>
      </c>
      <c r="C930" s="6">
        <v>45525</v>
      </c>
      <c r="D930" s="6">
        <v>0</v>
      </c>
      <c r="E930">
        <f>SUMIFS(tab_SCHULEN[SuS_21-22],tab_SCHULEN[TKZ],tab_ANLAGE[[#This Row],[TKZ]])</f>
        <v>104</v>
      </c>
      <c r="F930">
        <f>SUMIFS(tab_SCHULEN[Klassen_21-22],tab_SCHULEN[TKZ],tab_ANLAGE[[#This Row],[TKZ]])</f>
        <v>6</v>
      </c>
      <c r="G930" s="431">
        <f>IFERROR(ROUND(0.25*tab_ANLAGE[[#This Row],[Budget dBIR]]/tab_ANLAGE[[#This Row],['# SuS]],2),0)</f>
        <v>109.44</v>
      </c>
    </row>
    <row r="931" spans="1:7" x14ac:dyDescent="0.3">
      <c r="A931" t="s">
        <v>23469</v>
      </c>
      <c r="B931" t="s">
        <v>23468</v>
      </c>
      <c r="C931" s="6">
        <v>38476</v>
      </c>
      <c r="D931" s="6">
        <v>0</v>
      </c>
      <c r="E931">
        <f>SUMIFS(tab_SCHULEN[SuS_21-22],tab_SCHULEN[TKZ],tab_ANLAGE[[#This Row],[TKZ]])</f>
        <v>30</v>
      </c>
      <c r="F931">
        <f>SUMIFS(tab_SCHULEN[Klassen_21-22],tab_SCHULEN[TKZ],tab_ANLAGE[[#This Row],[TKZ]])</f>
        <v>2</v>
      </c>
      <c r="G931" s="431">
        <f>IFERROR(ROUND(0.25*tab_ANLAGE[[#This Row],[Budget dBIR]]/tab_ANLAGE[[#This Row],['# SuS]],2),0)</f>
        <v>320.63</v>
      </c>
    </row>
    <row r="932" spans="1:7" x14ac:dyDescent="0.3">
      <c r="A932" t="s">
        <v>23140</v>
      </c>
      <c r="B932" t="s">
        <v>23139</v>
      </c>
      <c r="C932" s="6">
        <v>26379</v>
      </c>
      <c r="D932" s="6">
        <v>0</v>
      </c>
      <c r="E932">
        <f>SUMIFS(tab_SCHULEN[SuS_21-22],tab_SCHULEN[TKZ],tab_ANLAGE[[#This Row],[TKZ]])</f>
        <v>55</v>
      </c>
      <c r="F932">
        <f>SUMIFS(tab_SCHULEN[Klassen_21-22],tab_SCHULEN[TKZ],tab_ANLAGE[[#This Row],[TKZ]])</f>
        <v>3</v>
      </c>
      <c r="G932" s="431">
        <f>IFERROR(ROUND(0.25*tab_ANLAGE[[#This Row],[Budget dBIR]]/tab_ANLAGE[[#This Row],['# SuS]],2),0)</f>
        <v>119.9</v>
      </c>
    </row>
    <row r="933" spans="1:7" x14ac:dyDescent="0.3">
      <c r="A933" t="s">
        <v>22987</v>
      </c>
      <c r="B933" t="s">
        <v>22986</v>
      </c>
      <c r="C933" s="6">
        <v>39452</v>
      </c>
      <c r="D933" s="6">
        <v>0</v>
      </c>
      <c r="E933">
        <f>SUMIFS(tab_SCHULEN[SuS_21-22],tab_SCHULEN[TKZ],tab_ANLAGE[[#This Row],[TKZ]])</f>
        <v>101</v>
      </c>
      <c r="F933">
        <f>SUMIFS(tab_SCHULEN[Klassen_21-22],tab_SCHULEN[TKZ],tab_ANLAGE[[#This Row],[TKZ]])</f>
        <v>5</v>
      </c>
      <c r="G933" s="431">
        <f>IFERROR(ROUND(0.25*tab_ANLAGE[[#This Row],[Budget dBIR]]/tab_ANLAGE[[#This Row],['# SuS]],2),0)</f>
        <v>97.65</v>
      </c>
    </row>
    <row r="934" spans="1:7" x14ac:dyDescent="0.3">
      <c r="A934" t="s">
        <v>22967</v>
      </c>
      <c r="B934" t="s">
        <v>22966</v>
      </c>
      <c r="C934" s="6">
        <v>78499</v>
      </c>
      <c r="D934" s="6">
        <v>0</v>
      </c>
      <c r="E934">
        <f>SUMIFS(tab_SCHULEN[SuS_21-22],tab_SCHULEN[TKZ],tab_ANLAGE[[#This Row],[TKZ]])</f>
        <v>191</v>
      </c>
      <c r="F934">
        <f>SUMIFS(tab_SCHULEN[Klassen_21-22],tab_SCHULEN[TKZ],tab_ANLAGE[[#This Row],[TKZ]])</f>
        <v>10</v>
      </c>
      <c r="G934" s="431">
        <f>IFERROR(ROUND(0.25*tab_ANLAGE[[#This Row],[Budget dBIR]]/tab_ANLAGE[[#This Row],['# SuS]],2),0)</f>
        <v>102.75</v>
      </c>
    </row>
    <row r="935" spans="1:7" x14ac:dyDescent="0.3">
      <c r="A935" t="s">
        <v>23525</v>
      </c>
      <c r="B935" t="s">
        <v>23524</v>
      </c>
      <c r="C935" s="6">
        <v>41270</v>
      </c>
      <c r="D935" s="6">
        <v>0</v>
      </c>
      <c r="E935">
        <f>SUMIFS(tab_SCHULEN[SuS_21-22],tab_SCHULEN[TKZ],tab_ANLAGE[[#This Row],[TKZ]])</f>
        <v>117</v>
      </c>
      <c r="F935">
        <f>SUMIFS(tab_SCHULEN[Klassen_21-22],tab_SCHULEN[TKZ],tab_ANLAGE[[#This Row],[TKZ]])</f>
        <v>6</v>
      </c>
      <c r="G935" s="431">
        <f>IFERROR(ROUND(0.25*tab_ANLAGE[[#This Row],[Budget dBIR]]/tab_ANLAGE[[#This Row],['# SuS]],2),0)</f>
        <v>88.18</v>
      </c>
    </row>
    <row r="936" spans="1:7" x14ac:dyDescent="0.3">
      <c r="A936" t="s">
        <v>22888</v>
      </c>
      <c r="B936" t="s">
        <v>22887</v>
      </c>
      <c r="C936" s="6">
        <v>74168</v>
      </c>
      <c r="D936" s="6">
        <v>25638</v>
      </c>
      <c r="E936">
        <f>SUMIFS(tab_SCHULEN[SuS_21-22],tab_SCHULEN[TKZ],tab_ANLAGE[[#This Row],[TKZ]])</f>
        <v>119</v>
      </c>
      <c r="F936">
        <f>SUMIFS(tab_SCHULEN[Klassen_21-22],tab_SCHULEN[TKZ],tab_ANLAGE[[#This Row],[TKZ]])</f>
        <v>6</v>
      </c>
      <c r="G936" s="431">
        <f>IFERROR(ROUND(0.25*tab_ANLAGE[[#This Row],[Budget dBIR]]/tab_ANLAGE[[#This Row],['# SuS]],2),0)</f>
        <v>155.82</v>
      </c>
    </row>
    <row r="937" spans="1:7" x14ac:dyDescent="0.3">
      <c r="A937" t="s">
        <v>20226</v>
      </c>
      <c r="B937" t="s">
        <v>20225</v>
      </c>
      <c r="C937" s="6">
        <v>2637635</v>
      </c>
      <c r="D937" s="6">
        <v>470045</v>
      </c>
      <c r="E937">
        <f>SUMIFS(tab_SCHULEN[SuS_21-22],tab_SCHULEN[TKZ],tab_ANLAGE[[#This Row],[TKZ]])</f>
        <v>6201</v>
      </c>
      <c r="F937">
        <f>SUMIFS(tab_SCHULEN[Klassen_21-22],tab_SCHULEN[TKZ],tab_ANLAGE[[#This Row],[TKZ]])</f>
        <v>282</v>
      </c>
      <c r="G937" s="431">
        <f>IFERROR(ROUND(0.25*tab_ANLAGE[[#This Row],[Budget dBIR]]/tab_ANLAGE[[#This Row],['# SuS]],2),0)</f>
        <v>106.34</v>
      </c>
    </row>
    <row r="938" spans="1:7" x14ac:dyDescent="0.3">
      <c r="A938" t="s">
        <v>23192</v>
      </c>
      <c r="B938" t="s">
        <v>23191</v>
      </c>
      <c r="C938" s="6">
        <v>215157</v>
      </c>
      <c r="D938" s="6">
        <v>0</v>
      </c>
      <c r="E938">
        <f>SUMIFS(tab_SCHULEN[SuS_21-22],tab_SCHULEN[TKZ],tab_ANLAGE[[#This Row],[TKZ]])</f>
        <v>494</v>
      </c>
      <c r="F938">
        <f>SUMIFS(tab_SCHULEN[Klassen_21-22],tab_SCHULEN[TKZ],tab_ANLAGE[[#This Row],[TKZ]])</f>
        <v>23</v>
      </c>
      <c r="G938" s="431">
        <f>IFERROR(ROUND(0.25*tab_ANLAGE[[#This Row],[Budget dBIR]]/tab_ANLAGE[[#This Row],['# SuS]],2),0)</f>
        <v>108.89</v>
      </c>
    </row>
    <row r="939" spans="1:7" x14ac:dyDescent="0.3">
      <c r="A939" t="s">
        <v>23362</v>
      </c>
      <c r="B939" t="s">
        <v>23361</v>
      </c>
      <c r="C939" s="6">
        <v>73181</v>
      </c>
      <c r="D939" s="6">
        <v>0</v>
      </c>
      <c r="E939">
        <f>SUMIFS(tab_SCHULEN[SuS_21-22],tab_SCHULEN[TKZ],tab_ANLAGE[[#This Row],[TKZ]])</f>
        <v>201</v>
      </c>
      <c r="F939">
        <f>SUMIFS(tab_SCHULEN[Klassen_21-22],tab_SCHULEN[TKZ],tab_ANLAGE[[#This Row],[TKZ]])</f>
        <v>9</v>
      </c>
      <c r="G939" s="431">
        <f>IFERROR(ROUND(0.25*tab_ANLAGE[[#This Row],[Budget dBIR]]/tab_ANLAGE[[#This Row],['# SuS]],2),0)</f>
        <v>91.02</v>
      </c>
    </row>
    <row r="940" spans="1:7" x14ac:dyDescent="0.3">
      <c r="A940" t="s">
        <v>23364</v>
      </c>
      <c r="B940" t="s">
        <v>23363</v>
      </c>
      <c r="C940" s="6">
        <v>80491</v>
      </c>
      <c r="D940" s="6">
        <v>0</v>
      </c>
      <c r="E940">
        <f>SUMIFS(tab_SCHULEN[SuS_21-22],tab_SCHULEN[TKZ],tab_ANLAGE[[#This Row],[TKZ]])</f>
        <v>125</v>
      </c>
      <c r="F940">
        <f>SUMIFS(tab_SCHULEN[Klassen_21-22],tab_SCHULEN[TKZ],tab_ANLAGE[[#This Row],[TKZ]])</f>
        <v>6</v>
      </c>
      <c r="G940" s="431">
        <f>IFERROR(ROUND(0.25*tab_ANLAGE[[#This Row],[Budget dBIR]]/tab_ANLAGE[[#This Row],['# SuS]],2),0)</f>
        <v>160.97999999999999</v>
      </c>
    </row>
    <row r="941" spans="1:7" x14ac:dyDescent="0.3">
      <c r="A941" t="s">
        <v>23366</v>
      </c>
      <c r="B941" t="s">
        <v>23365</v>
      </c>
      <c r="C941" s="6">
        <v>38718</v>
      </c>
      <c r="D941" s="6">
        <v>0</v>
      </c>
      <c r="E941">
        <f>SUMIFS(tab_SCHULEN[SuS_21-22],tab_SCHULEN[TKZ],tab_ANLAGE[[#This Row],[TKZ]])</f>
        <v>89</v>
      </c>
      <c r="F941">
        <f>SUMIFS(tab_SCHULEN[Klassen_21-22],tab_SCHULEN[TKZ],tab_ANLAGE[[#This Row],[TKZ]])</f>
        <v>4</v>
      </c>
      <c r="G941" s="431">
        <f>IFERROR(ROUND(0.25*tab_ANLAGE[[#This Row],[Budget dBIR]]/tab_ANLAGE[[#This Row],['# SuS]],2),0)</f>
        <v>108.76</v>
      </c>
    </row>
    <row r="942" spans="1:7" x14ac:dyDescent="0.3">
      <c r="A942" t="s">
        <v>23474</v>
      </c>
      <c r="B942" t="s">
        <v>23473</v>
      </c>
      <c r="C942" s="6">
        <v>50631</v>
      </c>
      <c r="D942" s="6">
        <v>0</v>
      </c>
      <c r="E942">
        <f>SUMIFS(tab_SCHULEN[SuS_21-22],tab_SCHULEN[TKZ],tab_ANLAGE[[#This Row],[TKZ]])</f>
        <v>113</v>
      </c>
      <c r="F942">
        <f>SUMIFS(tab_SCHULEN[Klassen_21-22],tab_SCHULEN[TKZ],tab_ANLAGE[[#This Row],[TKZ]])</f>
        <v>6</v>
      </c>
      <c r="G942" s="431">
        <f>IFERROR(ROUND(0.25*tab_ANLAGE[[#This Row],[Budget dBIR]]/tab_ANLAGE[[#This Row],['# SuS]],2),0)</f>
        <v>112.02</v>
      </c>
    </row>
    <row r="943" spans="1:7" x14ac:dyDescent="0.3">
      <c r="A943" t="s">
        <v>23484</v>
      </c>
      <c r="B943" t="s">
        <v>23483</v>
      </c>
      <c r="C943" s="6">
        <v>95086</v>
      </c>
      <c r="D943" s="6">
        <v>0</v>
      </c>
      <c r="E943">
        <f>SUMIFS(tab_SCHULEN[SuS_21-22],tab_SCHULEN[TKZ],tab_ANLAGE[[#This Row],[TKZ]])</f>
        <v>207</v>
      </c>
      <c r="F943">
        <f>SUMIFS(tab_SCHULEN[Klassen_21-22],tab_SCHULEN[TKZ],tab_ANLAGE[[#This Row],[TKZ]])</f>
        <v>11</v>
      </c>
      <c r="G943" s="431">
        <f>IFERROR(ROUND(0.25*tab_ANLAGE[[#This Row],[Budget dBIR]]/tab_ANLAGE[[#This Row],['# SuS]],2),0)</f>
        <v>114.84</v>
      </c>
    </row>
    <row r="944" spans="1:7" x14ac:dyDescent="0.3">
      <c r="A944" t="s">
        <v>23255</v>
      </c>
      <c r="B944" t="s">
        <v>23254</v>
      </c>
      <c r="C944" s="6">
        <v>78712</v>
      </c>
      <c r="D944" s="6">
        <v>0</v>
      </c>
      <c r="E944">
        <f>SUMIFS(tab_SCHULEN[SuS_21-22],tab_SCHULEN[TKZ],tab_ANLAGE[[#This Row],[TKZ]])</f>
        <v>188</v>
      </c>
      <c r="F944">
        <f>SUMIFS(tab_SCHULEN[Klassen_21-22],tab_SCHULEN[TKZ],tab_ANLAGE[[#This Row],[TKZ]])</f>
        <v>8</v>
      </c>
      <c r="G944" s="431">
        <f>IFERROR(ROUND(0.25*tab_ANLAGE[[#This Row],[Budget dBIR]]/tab_ANLAGE[[#This Row],['# SuS]],2),0)</f>
        <v>104.67</v>
      </c>
    </row>
    <row r="945" spans="1:7" x14ac:dyDescent="0.3">
      <c r="A945" t="s">
        <v>23369</v>
      </c>
      <c r="B945" t="s">
        <v>23368</v>
      </c>
      <c r="C945" s="6">
        <v>43341</v>
      </c>
      <c r="D945" s="6">
        <v>0</v>
      </c>
      <c r="E945">
        <f>SUMIFS(tab_SCHULEN[SuS_21-22],tab_SCHULEN[TKZ],tab_ANLAGE[[#This Row],[TKZ]])</f>
        <v>101</v>
      </c>
      <c r="F945">
        <f>SUMIFS(tab_SCHULEN[Klassen_21-22],tab_SCHULEN[TKZ],tab_ANLAGE[[#This Row],[TKZ]])</f>
        <v>5</v>
      </c>
      <c r="G945" s="431">
        <f>IFERROR(ROUND(0.25*tab_ANLAGE[[#This Row],[Budget dBIR]]/tab_ANLAGE[[#This Row],['# SuS]],2),0)</f>
        <v>107.28</v>
      </c>
    </row>
    <row r="946" spans="1:7" x14ac:dyDescent="0.3">
      <c r="A946" t="s">
        <v>23197</v>
      </c>
      <c r="B946" t="s">
        <v>23196</v>
      </c>
      <c r="C946" s="6">
        <v>149779</v>
      </c>
      <c r="D946" s="6">
        <v>0</v>
      </c>
      <c r="E946">
        <f>SUMIFS(tab_SCHULEN[SuS_21-22],tab_SCHULEN[TKZ],tab_ANLAGE[[#This Row],[TKZ]])</f>
        <v>407</v>
      </c>
      <c r="F946">
        <f>SUMIFS(tab_SCHULEN[Klassen_21-22],tab_SCHULEN[TKZ],tab_ANLAGE[[#This Row],[TKZ]])</f>
        <v>19</v>
      </c>
      <c r="G946" s="431">
        <f>IFERROR(ROUND(0.25*tab_ANLAGE[[#This Row],[Budget dBIR]]/tab_ANLAGE[[#This Row],['# SuS]],2),0)</f>
        <v>92</v>
      </c>
    </row>
    <row r="947" spans="1:7" x14ac:dyDescent="0.3">
      <c r="A947" t="s">
        <v>23589</v>
      </c>
      <c r="B947" t="s">
        <v>23588</v>
      </c>
      <c r="C947" s="6">
        <v>34811</v>
      </c>
      <c r="D947" s="6">
        <v>0</v>
      </c>
      <c r="E947">
        <f>SUMIFS(tab_SCHULEN[SuS_21-22],tab_SCHULEN[TKZ],tab_ANLAGE[[#This Row],[TKZ]])</f>
        <v>106</v>
      </c>
      <c r="F947">
        <f>SUMIFS(tab_SCHULEN[Klassen_21-22],tab_SCHULEN[TKZ],tab_ANLAGE[[#This Row],[TKZ]])</f>
        <v>5</v>
      </c>
      <c r="G947" s="431">
        <f>IFERROR(ROUND(0.25*tab_ANLAGE[[#This Row],[Budget dBIR]]/tab_ANLAGE[[#This Row],['# SuS]],2),0)</f>
        <v>82.1</v>
      </c>
    </row>
    <row r="948" spans="1:7" x14ac:dyDescent="0.3">
      <c r="A948" t="s">
        <v>22998</v>
      </c>
      <c r="B948" t="s">
        <v>22997</v>
      </c>
      <c r="C948" s="6">
        <v>119669</v>
      </c>
      <c r="D948" s="6">
        <v>0</v>
      </c>
      <c r="E948">
        <f>SUMIFS(tab_SCHULEN[SuS_21-22],tab_SCHULEN[TKZ],tab_ANLAGE[[#This Row],[TKZ]])</f>
        <v>248</v>
      </c>
      <c r="F948">
        <f>SUMIFS(tab_SCHULEN[Klassen_21-22],tab_SCHULEN[TKZ],tab_ANLAGE[[#This Row],[TKZ]])</f>
        <v>13</v>
      </c>
      <c r="G948" s="431">
        <f>IFERROR(ROUND(0.25*tab_ANLAGE[[#This Row],[Budget dBIR]]/tab_ANLAGE[[#This Row],['# SuS]],2),0)</f>
        <v>120.63</v>
      </c>
    </row>
    <row r="949" spans="1:7" x14ac:dyDescent="0.3">
      <c r="A949" t="s">
        <v>23043</v>
      </c>
      <c r="B949" t="s">
        <v>23042</v>
      </c>
      <c r="C949" s="6">
        <v>18566</v>
      </c>
      <c r="D949" s="6">
        <v>0</v>
      </c>
      <c r="E949">
        <f>SUMIFS(tab_SCHULEN[SuS_21-22],tab_SCHULEN[TKZ],tab_ANLAGE[[#This Row],[TKZ]])</f>
        <v>61</v>
      </c>
      <c r="F949">
        <f>SUMIFS(tab_SCHULEN[Klassen_21-22],tab_SCHULEN[TKZ],tab_ANLAGE[[#This Row],[TKZ]])</f>
        <v>3</v>
      </c>
      <c r="G949" s="431">
        <f>IFERROR(ROUND(0.25*tab_ANLAGE[[#This Row],[Budget dBIR]]/tab_ANLAGE[[#This Row],['# SuS]],2),0)</f>
        <v>76.09</v>
      </c>
    </row>
    <row r="950" spans="1:7" x14ac:dyDescent="0.3">
      <c r="A950" t="s">
        <v>23089</v>
      </c>
      <c r="B950" t="s">
        <v>23088</v>
      </c>
      <c r="C950" s="6">
        <v>63820</v>
      </c>
      <c r="D950" s="6">
        <v>0</v>
      </c>
      <c r="E950">
        <f>SUMIFS(tab_SCHULEN[SuS_21-22],tab_SCHULEN[TKZ],tab_ANLAGE[[#This Row],[TKZ]])</f>
        <v>151</v>
      </c>
      <c r="F950">
        <f>SUMIFS(tab_SCHULEN[Klassen_21-22],tab_SCHULEN[TKZ],tab_ANLAGE[[#This Row],[TKZ]])</f>
        <v>6</v>
      </c>
      <c r="G950" s="431">
        <f>IFERROR(ROUND(0.25*tab_ANLAGE[[#This Row],[Budget dBIR]]/tab_ANLAGE[[#This Row],['# SuS]],2),0)</f>
        <v>105.66</v>
      </c>
    </row>
    <row r="951" spans="1:7" x14ac:dyDescent="0.3">
      <c r="A951" t="s">
        <v>23091</v>
      </c>
      <c r="B951" t="s">
        <v>23090</v>
      </c>
      <c r="C951" s="6">
        <v>49975</v>
      </c>
      <c r="D951" s="6">
        <v>0</v>
      </c>
      <c r="E951">
        <f>SUMIFS(tab_SCHULEN[SuS_21-22],tab_SCHULEN[TKZ],tab_ANLAGE[[#This Row],[TKZ]])</f>
        <v>113</v>
      </c>
      <c r="F951">
        <f>SUMIFS(tab_SCHULEN[Klassen_21-22],tab_SCHULEN[TKZ],tab_ANLAGE[[#This Row],[TKZ]])</f>
        <v>5</v>
      </c>
      <c r="G951" s="431">
        <f>IFERROR(ROUND(0.25*tab_ANLAGE[[#This Row],[Budget dBIR]]/tab_ANLAGE[[#This Row],['# SuS]],2),0)</f>
        <v>110.56</v>
      </c>
    </row>
    <row r="952" spans="1:7" x14ac:dyDescent="0.3">
      <c r="A952" t="s">
        <v>23528</v>
      </c>
      <c r="B952" t="s">
        <v>23527</v>
      </c>
      <c r="C952" s="6">
        <v>39143</v>
      </c>
      <c r="D952" s="6">
        <v>0</v>
      </c>
      <c r="E952">
        <f>SUMIFS(tab_SCHULEN[SuS_21-22],tab_SCHULEN[TKZ],tab_ANLAGE[[#This Row],[TKZ]])</f>
        <v>89</v>
      </c>
      <c r="F952">
        <f>SUMIFS(tab_SCHULEN[Klassen_21-22],tab_SCHULEN[TKZ],tab_ANLAGE[[#This Row],[TKZ]])</f>
        <v>4</v>
      </c>
      <c r="G952" s="431">
        <f>IFERROR(ROUND(0.25*tab_ANLAGE[[#This Row],[Budget dBIR]]/tab_ANLAGE[[#This Row],['# SuS]],2),0)</f>
        <v>109.95</v>
      </c>
    </row>
    <row r="953" spans="1:7" x14ac:dyDescent="0.3">
      <c r="A953" t="s">
        <v>23149</v>
      </c>
      <c r="B953" t="s">
        <v>23148</v>
      </c>
      <c r="C953" s="6">
        <v>97276</v>
      </c>
      <c r="D953" s="6">
        <v>0</v>
      </c>
      <c r="E953">
        <f>SUMIFS(tab_SCHULEN[SuS_21-22],tab_SCHULEN[TKZ],tab_ANLAGE[[#This Row],[TKZ]])</f>
        <v>169</v>
      </c>
      <c r="F953">
        <f>SUMIFS(tab_SCHULEN[Klassen_21-22],tab_SCHULEN[TKZ],tab_ANLAGE[[#This Row],[TKZ]])</f>
        <v>11</v>
      </c>
      <c r="G953" s="431">
        <f>IFERROR(ROUND(0.25*tab_ANLAGE[[#This Row],[Budget dBIR]]/tab_ANLAGE[[#This Row],['# SuS]],2),0)</f>
        <v>143.9</v>
      </c>
    </row>
    <row r="954" spans="1:7" x14ac:dyDescent="0.3">
      <c r="A954" t="s">
        <v>23081</v>
      </c>
      <c r="B954" t="s">
        <v>23080</v>
      </c>
      <c r="C954" s="6">
        <v>96865</v>
      </c>
      <c r="D954" s="6">
        <v>0</v>
      </c>
      <c r="E954">
        <f>SUMIFS(tab_SCHULEN[SuS_21-22],tab_SCHULEN[TKZ],tab_ANLAGE[[#This Row],[TKZ]])</f>
        <v>253</v>
      </c>
      <c r="F954">
        <f>SUMIFS(tab_SCHULEN[Klassen_21-22],tab_SCHULEN[TKZ],tab_ANLAGE[[#This Row],[TKZ]])</f>
        <v>13</v>
      </c>
      <c r="G954" s="431">
        <f>IFERROR(ROUND(0.25*tab_ANLAGE[[#This Row],[Budget dBIR]]/tab_ANLAGE[[#This Row],['# SuS]],2),0)</f>
        <v>95.72</v>
      </c>
    </row>
    <row r="955" spans="1:7" x14ac:dyDescent="0.3">
      <c r="A955" t="s">
        <v>22989</v>
      </c>
      <c r="B955" t="s">
        <v>22988</v>
      </c>
      <c r="C955" s="6">
        <v>125895</v>
      </c>
      <c r="D955" s="6">
        <v>0</v>
      </c>
      <c r="E955">
        <f>SUMIFS(tab_SCHULEN[SuS_21-22],tab_SCHULEN[TKZ],tab_ANLAGE[[#This Row],[TKZ]])</f>
        <v>392</v>
      </c>
      <c r="F955">
        <f>SUMIFS(tab_SCHULEN[Klassen_21-22],tab_SCHULEN[TKZ],tab_ANLAGE[[#This Row],[TKZ]])</f>
        <v>18</v>
      </c>
      <c r="G955" s="431">
        <f>IFERROR(ROUND(0.25*tab_ANLAGE[[#This Row],[Budget dBIR]]/tab_ANLAGE[[#This Row],['# SuS]],2),0)</f>
        <v>80.290000000000006</v>
      </c>
    </row>
    <row r="956" spans="1:7" x14ac:dyDescent="0.3">
      <c r="A956" t="s">
        <v>23531</v>
      </c>
      <c r="B956" t="s">
        <v>23530</v>
      </c>
      <c r="C956" s="6">
        <v>237194</v>
      </c>
      <c r="D956" s="6">
        <v>0</v>
      </c>
      <c r="E956">
        <f>SUMIFS(tab_SCHULEN[SuS_21-22],tab_SCHULEN[TKZ],tab_ANLAGE[[#This Row],[TKZ]])</f>
        <v>546</v>
      </c>
      <c r="F956">
        <f>SUMIFS(tab_SCHULEN[Klassen_21-22],tab_SCHULEN[TKZ],tab_ANLAGE[[#This Row],[TKZ]])</f>
        <v>24</v>
      </c>
      <c r="G956" s="431">
        <f>IFERROR(ROUND(0.25*tab_ANLAGE[[#This Row],[Budget dBIR]]/tab_ANLAGE[[#This Row],['# SuS]],2),0)</f>
        <v>108.61</v>
      </c>
    </row>
    <row r="957" spans="1:7" x14ac:dyDescent="0.3">
      <c r="A957" t="s">
        <v>23610</v>
      </c>
      <c r="B957" t="s">
        <v>23609</v>
      </c>
      <c r="C957" s="6">
        <v>50631</v>
      </c>
      <c r="D957" s="6">
        <v>0</v>
      </c>
      <c r="E957">
        <f>SUMIFS(tab_SCHULEN[SuS_21-22],tab_SCHULEN[TKZ],tab_ANLAGE[[#This Row],[TKZ]])</f>
        <v>134</v>
      </c>
      <c r="F957">
        <f>SUMIFS(tab_SCHULEN[Klassen_21-22],tab_SCHULEN[TKZ],tab_ANLAGE[[#This Row],[TKZ]])</f>
        <v>7</v>
      </c>
      <c r="G957" s="431">
        <f>IFERROR(ROUND(0.25*tab_ANLAGE[[#This Row],[Budget dBIR]]/tab_ANLAGE[[#This Row],['# SuS]],2),0)</f>
        <v>94.46</v>
      </c>
    </row>
    <row r="958" spans="1:7" x14ac:dyDescent="0.3">
      <c r="A958" t="s">
        <v>23152</v>
      </c>
      <c r="B958" t="s">
        <v>23151</v>
      </c>
      <c r="C958" s="6">
        <v>68926</v>
      </c>
      <c r="D958" s="6">
        <v>0</v>
      </c>
      <c r="E958">
        <f>SUMIFS(tab_SCHULEN[SuS_21-22],tab_SCHULEN[TKZ],tab_ANLAGE[[#This Row],[TKZ]])</f>
        <v>141</v>
      </c>
      <c r="F958">
        <f>SUMIFS(tab_SCHULEN[Klassen_21-22],tab_SCHULEN[TKZ],tab_ANLAGE[[#This Row],[TKZ]])</f>
        <v>8</v>
      </c>
      <c r="G958" s="431">
        <f>IFERROR(ROUND(0.25*tab_ANLAGE[[#This Row],[Budget dBIR]]/tab_ANLAGE[[#This Row],['# SuS]],2),0)</f>
        <v>122.21</v>
      </c>
    </row>
    <row r="959" spans="1:7" x14ac:dyDescent="0.3">
      <c r="A959" t="s">
        <v>23143</v>
      </c>
      <c r="B959" t="s">
        <v>23142</v>
      </c>
      <c r="C959" s="6">
        <v>54840</v>
      </c>
      <c r="D959" s="6">
        <v>0</v>
      </c>
      <c r="E959">
        <f>SUMIFS(tab_SCHULEN[SuS_21-22],tab_SCHULEN[TKZ],tab_ANLAGE[[#This Row],[TKZ]])</f>
        <v>106</v>
      </c>
      <c r="F959">
        <f>SUMIFS(tab_SCHULEN[Klassen_21-22],tab_SCHULEN[TKZ],tab_ANLAGE[[#This Row],[TKZ]])</f>
        <v>5</v>
      </c>
      <c r="G959" s="431">
        <f>IFERROR(ROUND(0.25*tab_ANLAGE[[#This Row],[Budget dBIR]]/tab_ANLAGE[[#This Row],['# SuS]],2),0)</f>
        <v>129.34</v>
      </c>
    </row>
    <row r="960" spans="1:7" x14ac:dyDescent="0.3">
      <c r="A960" t="s">
        <v>23111</v>
      </c>
      <c r="B960" t="s">
        <v>23110</v>
      </c>
      <c r="C960" s="6">
        <v>31910</v>
      </c>
      <c r="D960" s="6">
        <v>0</v>
      </c>
      <c r="E960">
        <f>SUMIFS(tab_SCHULEN[SuS_21-22],tab_SCHULEN[TKZ],tab_ANLAGE[[#This Row],[TKZ]])</f>
        <v>62</v>
      </c>
      <c r="F960">
        <f>SUMIFS(tab_SCHULEN[Klassen_21-22],tab_SCHULEN[TKZ],tab_ANLAGE[[#This Row],[TKZ]])</f>
        <v>4</v>
      </c>
      <c r="G960" s="431">
        <f>IFERROR(ROUND(0.25*tab_ANLAGE[[#This Row],[Budget dBIR]]/tab_ANLAGE[[#This Row],['# SuS]],2),0)</f>
        <v>128.66999999999999</v>
      </c>
    </row>
    <row r="961" spans="1:7" x14ac:dyDescent="0.3">
      <c r="A961" t="s">
        <v>23592</v>
      </c>
      <c r="B961" t="s">
        <v>23591</v>
      </c>
      <c r="C961" s="6">
        <v>42547</v>
      </c>
      <c r="D961" s="6">
        <v>0</v>
      </c>
      <c r="E961">
        <f>SUMIFS(tab_SCHULEN[SuS_21-22],tab_SCHULEN[TKZ],tab_ANLAGE[[#This Row],[TKZ]])</f>
        <v>111</v>
      </c>
      <c r="F961">
        <f>SUMIFS(tab_SCHULEN[Klassen_21-22],tab_SCHULEN[TKZ],tab_ANLAGE[[#This Row],[TKZ]])</f>
        <v>5</v>
      </c>
      <c r="G961" s="431">
        <f>IFERROR(ROUND(0.25*tab_ANLAGE[[#This Row],[Budget dBIR]]/tab_ANLAGE[[#This Row],['# SuS]],2),0)</f>
        <v>95.83</v>
      </c>
    </row>
    <row r="962" spans="1:7" x14ac:dyDescent="0.3">
      <c r="A962" t="s">
        <v>23096</v>
      </c>
      <c r="B962" t="s">
        <v>23095</v>
      </c>
      <c r="C962" s="6">
        <v>33651</v>
      </c>
      <c r="D962" s="6">
        <v>0</v>
      </c>
      <c r="E962">
        <f>SUMIFS(tab_SCHULEN[SuS_21-22],tab_SCHULEN[TKZ],tab_ANLAGE[[#This Row],[TKZ]])</f>
        <v>94</v>
      </c>
      <c r="F962">
        <f>SUMIFS(tab_SCHULEN[Klassen_21-22],tab_SCHULEN[TKZ],tab_ANLAGE[[#This Row],[TKZ]])</f>
        <v>4</v>
      </c>
      <c r="G962" s="431">
        <f>IFERROR(ROUND(0.25*tab_ANLAGE[[#This Row],[Budget dBIR]]/tab_ANLAGE[[#This Row],['# SuS]],2),0)</f>
        <v>89.5</v>
      </c>
    </row>
    <row r="963" spans="1:7" x14ac:dyDescent="0.3">
      <c r="A963" t="s">
        <v>23067</v>
      </c>
      <c r="B963" t="s">
        <v>23066</v>
      </c>
      <c r="C963" s="6">
        <v>104285</v>
      </c>
      <c r="D963" s="6">
        <v>0</v>
      </c>
      <c r="E963">
        <f>SUMIFS(tab_SCHULEN[SuS_21-22],tab_SCHULEN[TKZ],tab_ANLAGE[[#This Row],[TKZ]])</f>
        <v>246</v>
      </c>
      <c r="F963">
        <f>SUMIFS(tab_SCHULEN[Klassen_21-22],tab_SCHULEN[TKZ],tab_ANLAGE[[#This Row],[TKZ]])</f>
        <v>12</v>
      </c>
      <c r="G963" s="431">
        <f>IFERROR(ROUND(0.25*tab_ANLAGE[[#This Row],[Budget dBIR]]/tab_ANLAGE[[#This Row],['# SuS]],2),0)</f>
        <v>105.98</v>
      </c>
    </row>
    <row r="964" spans="1:7" x14ac:dyDescent="0.3">
      <c r="A964" t="s">
        <v>20246</v>
      </c>
      <c r="B964" t="s">
        <v>20245</v>
      </c>
      <c r="C964" s="6">
        <v>1948132</v>
      </c>
      <c r="D964" s="6">
        <v>0</v>
      </c>
      <c r="E964">
        <f>SUMIFS(tab_SCHULEN[SuS_21-22],tab_SCHULEN[TKZ],tab_ANLAGE[[#This Row],[TKZ]])</f>
        <v>5055</v>
      </c>
      <c r="F964">
        <f>SUMIFS(tab_SCHULEN[Klassen_21-22],tab_SCHULEN[TKZ],tab_ANLAGE[[#This Row],[TKZ]])</f>
        <v>219</v>
      </c>
      <c r="G964" s="431">
        <f>IFERROR(ROUND(0.25*tab_ANLAGE[[#This Row],[Budget dBIR]]/tab_ANLAGE[[#This Row],['# SuS]],2),0)</f>
        <v>96.35</v>
      </c>
    </row>
    <row r="965" spans="1:7" x14ac:dyDescent="0.3">
      <c r="A965" t="s">
        <v>21075</v>
      </c>
      <c r="B965" t="s">
        <v>21074</v>
      </c>
      <c r="C965" s="6">
        <v>1586220</v>
      </c>
      <c r="D965" s="6">
        <v>668164</v>
      </c>
      <c r="E965">
        <f>SUMIFS(tab_SCHULEN[SuS_21-22],tab_SCHULEN[TKZ],tab_ANLAGE[[#This Row],[TKZ]])</f>
        <v>4083</v>
      </c>
      <c r="F965">
        <f>SUMIFS(tab_SCHULEN[Klassen_21-22],tab_SCHULEN[TKZ],tab_ANLAGE[[#This Row],[TKZ]])</f>
        <v>196</v>
      </c>
      <c r="G965" s="431">
        <f>IFERROR(ROUND(0.25*tab_ANLAGE[[#This Row],[Budget dBIR]]/tab_ANLAGE[[#This Row],['# SuS]],2),0)</f>
        <v>97.12</v>
      </c>
    </row>
    <row r="966" spans="1:7" x14ac:dyDescent="0.3">
      <c r="A966" t="s">
        <v>20404</v>
      </c>
      <c r="B966" t="s">
        <v>20403</v>
      </c>
      <c r="C966" s="6">
        <v>976519</v>
      </c>
      <c r="D966" s="6">
        <v>38846</v>
      </c>
      <c r="E966">
        <f>SUMIFS(tab_SCHULEN[SuS_21-22],tab_SCHULEN[TKZ],tab_ANLAGE[[#This Row],[TKZ]])</f>
        <v>2323</v>
      </c>
      <c r="F966">
        <f>SUMIFS(tab_SCHULEN[Klassen_21-22],tab_SCHULEN[TKZ],tab_ANLAGE[[#This Row],[TKZ]])</f>
        <v>97</v>
      </c>
      <c r="G966" s="431">
        <f>IFERROR(ROUND(0.25*tab_ANLAGE[[#This Row],[Budget dBIR]]/tab_ANLAGE[[#This Row],['# SuS]],2),0)</f>
        <v>105.09</v>
      </c>
    </row>
    <row r="967" spans="1:7" x14ac:dyDescent="0.3">
      <c r="A967" t="s">
        <v>23533</v>
      </c>
      <c r="B967" t="s">
        <v>23532</v>
      </c>
      <c r="C967" s="6">
        <v>22124</v>
      </c>
      <c r="D967" s="6">
        <v>0</v>
      </c>
      <c r="E967">
        <f>SUMIFS(tab_SCHULEN[SuS_21-22],tab_SCHULEN[TKZ],tab_ANLAGE[[#This Row],[TKZ]])</f>
        <v>46</v>
      </c>
      <c r="F967">
        <f>SUMIFS(tab_SCHULEN[Klassen_21-22],tab_SCHULEN[TKZ],tab_ANLAGE[[#This Row],[TKZ]])</f>
        <v>2</v>
      </c>
      <c r="G967" s="431">
        <f>IFERROR(ROUND(0.25*tab_ANLAGE[[#This Row],[Budget dBIR]]/tab_ANLAGE[[#This Row],['# SuS]],2),0)</f>
        <v>120.24</v>
      </c>
    </row>
    <row r="968" spans="1:7" x14ac:dyDescent="0.3">
      <c r="A968" t="s">
        <v>23536</v>
      </c>
      <c r="B968" t="s">
        <v>23535</v>
      </c>
      <c r="C968" s="6">
        <v>19146</v>
      </c>
      <c r="D968" s="6">
        <v>0</v>
      </c>
      <c r="E968">
        <f>SUMIFS(tab_SCHULEN[SuS_21-22],tab_SCHULEN[TKZ],tab_ANLAGE[[#This Row],[TKZ]])</f>
        <v>75</v>
      </c>
      <c r="F968">
        <f>SUMIFS(tab_SCHULEN[Klassen_21-22],tab_SCHULEN[TKZ],tab_ANLAGE[[#This Row],[TKZ]])</f>
        <v>3</v>
      </c>
      <c r="G968" s="431">
        <f>IFERROR(ROUND(0.25*tab_ANLAGE[[#This Row],[Budget dBIR]]/tab_ANLAGE[[#This Row],['# SuS]],2),0)</f>
        <v>63.82</v>
      </c>
    </row>
    <row r="969" spans="1:7" x14ac:dyDescent="0.3">
      <c r="A969" t="s">
        <v>23412</v>
      </c>
      <c r="B969" t="s">
        <v>23411</v>
      </c>
      <c r="C969" s="6">
        <v>87792</v>
      </c>
      <c r="D969" s="6">
        <v>0</v>
      </c>
      <c r="E969">
        <f>SUMIFS(tab_SCHULEN[SuS_21-22],tab_SCHULEN[TKZ],tab_ANLAGE[[#This Row],[TKZ]])</f>
        <v>132</v>
      </c>
      <c r="F969">
        <f>SUMIFS(tab_SCHULEN[Klassen_21-22],tab_SCHULEN[TKZ],tab_ANLAGE[[#This Row],[TKZ]])</f>
        <v>6</v>
      </c>
      <c r="G969" s="431">
        <f>IFERROR(ROUND(0.25*tab_ANLAGE[[#This Row],[Budget dBIR]]/tab_ANLAGE[[#This Row],['# SuS]],2),0)</f>
        <v>166.27</v>
      </c>
    </row>
    <row r="970" spans="1:7" x14ac:dyDescent="0.3">
      <c r="A970" t="s">
        <v>23008</v>
      </c>
      <c r="B970" t="s">
        <v>23007</v>
      </c>
      <c r="C970" s="6">
        <v>85138</v>
      </c>
      <c r="D970" s="6">
        <v>0</v>
      </c>
      <c r="E970">
        <f>SUMIFS(tab_SCHULEN[SuS_21-22],tab_SCHULEN[TKZ],tab_ANLAGE[[#This Row],[TKZ]])</f>
        <v>160</v>
      </c>
      <c r="F970">
        <f>SUMIFS(tab_SCHULEN[Klassen_21-22],tab_SCHULEN[TKZ],tab_ANLAGE[[#This Row],[TKZ]])</f>
        <v>9</v>
      </c>
      <c r="G970" s="431">
        <f>IFERROR(ROUND(0.25*tab_ANLAGE[[#This Row],[Budget dBIR]]/tab_ANLAGE[[#This Row],['# SuS]],2),0)</f>
        <v>133.03</v>
      </c>
    </row>
    <row r="971" spans="1:7" x14ac:dyDescent="0.3">
      <c r="A971" t="s">
        <v>23375</v>
      </c>
      <c r="B971" t="s">
        <v>23374</v>
      </c>
      <c r="C971" s="6">
        <v>20848</v>
      </c>
      <c r="D971" s="6">
        <v>0</v>
      </c>
      <c r="E971">
        <f>SUMIFS(tab_SCHULEN[SuS_21-22],tab_SCHULEN[TKZ],tab_ANLAGE[[#This Row],[TKZ]])</f>
        <v>64</v>
      </c>
      <c r="F971">
        <f>SUMIFS(tab_SCHULEN[Klassen_21-22],tab_SCHULEN[TKZ],tab_ANLAGE[[#This Row],[TKZ]])</f>
        <v>4</v>
      </c>
      <c r="G971" s="431">
        <f>IFERROR(ROUND(0.25*tab_ANLAGE[[#This Row],[Budget dBIR]]/tab_ANLAGE[[#This Row],['# SuS]],2),0)</f>
        <v>81.44</v>
      </c>
    </row>
    <row r="972" spans="1:7" x14ac:dyDescent="0.3">
      <c r="A972" t="s">
        <v>23206</v>
      </c>
      <c r="B972" t="s">
        <v>23205</v>
      </c>
      <c r="C972" s="6">
        <v>27075</v>
      </c>
      <c r="D972" s="6">
        <v>0</v>
      </c>
      <c r="E972">
        <f>SUMIFS(tab_SCHULEN[SuS_21-22],tab_SCHULEN[TKZ],tab_ANLAGE[[#This Row],[TKZ]])</f>
        <v>79</v>
      </c>
      <c r="F972">
        <f>SUMIFS(tab_SCHULEN[Klassen_21-22],tab_SCHULEN[TKZ],tab_ANLAGE[[#This Row],[TKZ]])</f>
        <v>4</v>
      </c>
      <c r="G972" s="431">
        <f>IFERROR(ROUND(0.25*tab_ANLAGE[[#This Row],[Budget dBIR]]/tab_ANLAGE[[#This Row],['# SuS]],2),0)</f>
        <v>85.68</v>
      </c>
    </row>
    <row r="973" spans="1:7" x14ac:dyDescent="0.3">
      <c r="A973" t="s">
        <v>22970</v>
      </c>
      <c r="B973" t="s">
        <v>22969</v>
      </c>
      <c r="C973" s="6">
        <v>75308</v>
      </c>
      <c r="D973" s="6">
        <v>0</v>
      </c>
      <c r="E973">
        <f>SUMIFS(tab_SCHULEN[SuS_21-22],tab_SCHULEN[TKZ],tab_ANLAGE[[#This Row],[TKZ]])</f>
        <v>170</v>
      </c>
      <c r="F973">
        <f>SUMIFS(tab_SCHULEN[Klassen_21-22],tab_SCHULEN[TKZ],tab_ANLAGE[[#This Row],[TKZ]])</f>
        <v>8</v>
      </c>
      <c r="G973" s="431">
        <f>IFERROR(ROUND(0.25*tab_ANLAGE[[#This Row],[Budget dBIR]]/tab_ANLAGE[[#This Row],['# SuS]],2),0)</f>
        <v>110.75</v>
      </c>
    </row>
    <row r="974" spans="1:7" x14ac:dyDescent="0.3">
      <c r="A974" t="s">
        <v>23378</v>
      </c>
      <c r="B974" t="s">
        <v>23377</v>
      </c>
      <c r="C974" s="6">
        <v>53609</v>
      </c>
      <c r="D974" s="6">
        <v>0</v>
      </c>
      <c r="E974">
        <f>SUMIFS(tab_SCHULEN[SuS_21-22],tab_SCHULEN[TKZ],tab_ANLAGE[[#This Row],[TKZ]])</f>
        <v>138</v>
      </c>
      <c r="F974">
        <f>SUMIFS(tab_SCHULEN[Klassen_21-22],tab_SCHULEN[TKZ],tab_ANLAGE[[#This Row],[TKZ]])</f>
        <v>7</v>
      </c>
      <c r="G974" s="431">
        <f>IFERROR(ROUND(0.25*tab_ANLAGE[[#This Row],[Budget dBIR]]/tab_ANLAGE[[#This Row],['# SuS]],2),0)</f>
        <v>97.12</v>
      </c>
    </row>
    <row r="975" spans="1:7" x14ac:dyDescent="0.3">
      <c r="A975" t="s">
        <v>23275</v>
      </c>
      <c r="B975" t="s">
        <v>23274</v>
      </c>
      <c r="C975" s="6">
        <v>90625</v>
      </c>
      <c r="D975" s="6">
        <v>0</v>
      </c>
      <c r="E975">
        <f>SUMIFS(tab_SCHULEN[SuS_21-22],tab_SCHULEN[TKZ],tab_ANLAGE[[#This Row],[TKZ]])</f>
        <v>227</v>
      </c>
      <c r="F975">
        <f>SUMIFS(tab_SCHULEN[Klassen_21-22],tab_SCHULEN[TKZ],tab_ANLAGE[[#This Row],[TKZ]])</f>
        <v>10</v>
      </c>
      <c r="G975" s="431">
        <f>IFERROR(ROUND(0.25*tab_ANLAGE[[#This Row],[Budget dBIR]]/tab_ANLAGE[[#This Row],['# SuS]],2),0)</f>
        <v>99.81</v>
      </c>
    </row>
    <row r="976" spans="1:7" x14ac:dyDescent="0.3">
      <c r="A976" t="s">
        <v>23381</v>
      </c>
      <c r="B976" t="s">
        <v>23380</v>
      </c>
      <c r="C976" s="6">
        <v>80049</v>
      </c>
      <c r="D976" s="6">
        <v>0</v>
      </c>
      <c r="E976">
        <f>SUMIFS(tab_SCHULEN[SuS_21-22],tab_SCHULEN[TKZ],tab_ANLAGE[[#This Row],[TKZ]])</f>
        <v>167</v>
      </c>
      <c r="F976">
        <f>SUMIFS(tab_SCHULEN[Klassen_21-22],tab_SCHULEN[TKZ],tab_ANLAGE[[#This Row],[TKZ]])</f>
        <v>9</v>
      </c>
      <c r="G976" s="431">
        <f>IFERROR(ROUND(0.25*tab_ANLAGE[[#This Row],[Budget dBIR]]/tab_ANLAGE[[#This Row],['# SuS]],2),0)</f>
        <v>119.83</v>
      </c>
    </row>
    <row r="977" spans="1:7" x14ac:dyDescent="0.3">
      <c r="A977" t="s">
        <v>23291</v>
      </c>
      <c r="B977" t="s">
        <v>23290</v>
      </c>
      <c r="C977" s="6">
        <v>108769</v>
      </c>
      <c r="D977" s="6">
        <v>0</v>
      </c>
      <c r="E977">
        <f>SUMIFS(tab_SCHULEN[SuS_21-22],tab_SCHULEN[TKZ],tab_ANLAGE[[#This Row],[TKZ]])</f>
        <v>232</v>
      </c>
      <c r="F977">
        <f>SUMIFS(tab_SCHULEN[Klassen_21-22],tab_SCHULEN[TKZ],tab_ANLAGE[[#This Row],[TKZ]])</f>
        <v>11</v>
      </c>
      <c r="G977" s="431">
        <f>IFERROR(ROUND(0.25*tab_ANLAGE[[#This Row],[Budget dBIR]]/tab_ANLAGE[[#This Row],['# SuS]],2),0)</f>
        <v>117.21</v>
      </c>
    </row>
    <row r="978" spans="1:7" x14ac:dyDescent="0.3">
      <c r="A978" t="s">
        <v>23212</v>
      </c>
      <c r="B978" t="s">
        <v>23211</v>
      </c>
      <c r="C978" s="6">
        <v>27075</v>
      </c>
      <c r="D978" s="6">
        <v>0</v>
      </c>
      <c r="E978">
        <f>SUMIFS(tab_SCHULEN[SuS_21-22],tab_SCHULEN[TKZ],tab_ANLAGE[[#This Row],[TKZ]])</f>
        <v>62</v>
      </c>
      <c r="F978">
        <f>SUMIFS(tab_SCHULEN[Klassen_21-22],tab_SCHULEN[TKZ],tab_ANLAGE[[#This Row],[TKZ]])</f>
        <v>4</v>
      </c>
      <c r="G978" s="431">
        <f>IFERROR(ROUND(0.25*tab_ANLAGE[[#This Row],[Budget dBIR]]/tab_ANLAGE[[#This Row],['# SuS]],2),0)</f>
        <v>109.17</v>
      </c>
    </row>
    <row r="979" spans="1:7" x14ac:dyDescent="0.3">
      <c r="A979" t="s">
        <v>23415</v>
      </c>
      <c r="B979" t="s">
        <v>23414</v>
      </c>
      <c r="C979" s="6">
        <v>97332</v>
      </c>
      <c r="D979" s="6">
        <v>0</v>
      </c>
      <c r="E979">
        <f>SUMIFS(tab_SCHULEN[SuS_21-22],tab_SCHULEN[TKZ],tab_ANLAGE[[#This Row],[TKZ]])</f>
        <v>233</v>
      </c>
      <c r="F979">
        <f>SUMIFS(tab_SCHULEN[Klassen_21-22],tab_SCHULEN[TKZ],tab_ANLAGE[[#This Row],[TKZ]])</f>
        <v>10</v>
      </c>
      <c r="G979" s="431">
        <f>IFERROR(ROUND(0.25*tab_ANLAGE[[#This Row],[Budget dBIR]]/tab_ANLAGE[[#This Row],['# SuS]],2),0)</f>
        <v>104.43</v>
      </c>
    </row>
    <row r="980" spans="1:7" x14ac:dyDescent="0.3">
      <c r="A980" t="s">
        <v>23538</v>
      </c>
      <c r="B980" t="s">
        <v>23537</v>
      </c>
      <c r="C980" s="6">
        <v>37867</v>
      </c>
      <c r="D980" s="6">
        <v>0</v>
      </c>
      <c r="E980">
        <f>SUMIFS(tab_SCHULEN[SuS_21-22],tab_SCHULEN[TKZ],tab_ANLAGE[[#This Row],[TKZ]])</f>
        <v>87</v>
      </c>
      <c r="F980">
        <f>SUMIFS(tab_SCHULEN[Klassen_21-22],tab_SCHULEN[TKZ],tab_ANLAGE[[#This Row],[TKZ]])</f>
        <v>4</v>
      </c>
      <c r="G980" s="431">
        <f>IFERROR(ROUND(0.25*tab_ANLAGE[[#This Row],[Budget dBIR]]/tab_ANLAGE[[#This Row],['# SuS]],2),0)</f>
        <v>108.81</v>
      </c>
    </row>
    <row r="981" spans="1:7" x14ac:dyDescent="0.3">
      <c r="A981" t="s">
        <v>23293</v>
      </c>
      <c r="B981" t="s">
        <v>23292</v>
      </c>
      <c r="C981" s="6">
        <v>212942</v>
      </c>
      <c r="D981" s="6">
        <v>0</v>
      </c>
      <c r="E981">
        <f>SUMIFS(tab_SCHULEN[SuS_21-22],tab_SCHULEN[TKZ],tab_ANLAGE[[#This Row],[TKZ]])</f>
        <v>493</v>
      </c>
      <c r="F981">
        <f>SUMIFS(tab_SCHULEN[Klassen_21-22],tab_SCHULEN[TKZ],tab_ANLAGE[[#This Row],[TKZ]])</f>
        <v>27</v>
      </c>
      <c r="G981" s="431">
        <f>IFERROR(ROUND(0.25*tab_ANLAGE[[#This Row],[Budget dBIR]]/tab_ANLAGE[[#This Row],['# SuS]],2),0)</f>
        <v>107.98</v>
      </c>
    </row>
    <row r="982" spans="1:7" x14ac:dyDescent="0.3">
      <c r="A982" t="s">
        <v>23203</v>
      </c>
      <c r="B982" t="s">
        <v>23202</v>
      </c>
      <c r="C982" s="6">
        <v>129539</v>
      </c>
      <c r="D982" s="6">
        <v>0</v>
      </c>
      <c r="E982">
        <f>SUMIFS(tab_SCHULEN[SuS_21-22],tab_SCHULEN[TKZ],tab_ANLAGE[[#This Row],[TKZ]])</f>
        <v>326</v>
      </c>
      <c r="F982">
        <f>SUMIFS(tab_SCHULEN[Klassen_21-22],tab_SCHULEN[TKZ],tab_ANLAGE[[#This Row],[TKZ]])</f>
        <v>16</v>
      </c>
      <c r="G982" s="431">
        <f>IFERROR(ROUND(0.25*tab_ANLAGE[[#This Row],[Budget dBIR]]/tab_ANLAGE[[#This Row],['# SuS]],2),0)</f>
        <v>99.34</v>
      </c>
    </row>
    <row r="983" spans="1:7" x14ac:dyDescent="0.3">
      <c r="A983" t="s">
        <v>23486</v>
      </c>
      <c r="B983" t="s">
        <v>23485</v>
      </c>
      <c r="C983" s="6">
        <v>102113</v>
      </c>
      <c r="D983" s="6">
        <v>0</v>
      </c>
      <c r="E983">
        <f>SUMIFS(tab_SCHULEN[SuS_21-22],tab_SCHULEN[TKZ],tab_ANLAGE[[#This Row],[TKZ]])</f>
        <v>258</v>
      </c>
      <c r="F983">
        <f>SUMIFS(tab_SCHULEN[Klassen_21-22],tab_SCHULEN[TKZ],tab_ANLAGE[[#This Row],[TKZ]])</f>
        <v>12</v>
      </c>
      <c r="G983" s="431">
        <f>IFERROR(ROUND(0.25*tab_ANLAGE[[#This Row],[Budget dBIR]]/tab_ANLAGE[[#This Row],['# SuS]],2),0)</f>
        <v>98.95</v>
      </c>
    </row>
    <row r="984" spans="1:7" x14ac:dyDescent="0.3">
      <c r="A984" t="s">
        <v>23488</v>
      </c>
      <c r="B984" t="s">
        <v>23487</v>
      </c>
      <c r="C984" s="6">
        <v>126487</v>
      </c>
      <c r="D984" s="6">
        <v>0</v>
      </c>
      <c r="E984">
        <f>SUMIFS(tab_SCHULEN[SuS_21-22],tab_SCHULEN[TKZ],tab_ANLAGE[[#This Row],[TKZ]])</f>
        <v>262</v>
      </c>
      <c r="F984">
        <f>SUMIFS(tab_SCHULEN[Klassen_21-22],tab_SCHULEN[TKZ],tab_ANLAGE[[#This Row],[TKZ]])</f>
        <v>13</v>
      </c>
      <c r="G984" s="431">
        <f>IFERROR(ROUND(0.25*tab_ANLAGE[[#This Row],[Budget dBIR]]/tab_ANLAGE[[#This Row],['# SuS]],2),0)</f>
        <v>120.69</v>
      </c>
    </row>
    <row r="985" spans="1:7" x14ac:dyDescent="0.3">
      <c r="A985" t="s">
        <v>23287</v>
      </c>
      <c r="B985" t="s">
        <v>23286</v>
      </c>
      <c r="C985" s="6">
        <v>282622</v>
      </c>
      <c r="D985" s="6">
        <v>0</v>
      </c>
      <c r="E985">
        <f>SUMIFS(tab_SCHULEN[SuS_21-22],tab_SCHULEN[TKZ],tab_ANLAGE[[#This Row],[TKZ]])</f>
        <v>832</v>
      </c>
      <c r="F985">
        <f>SUMIFS(tab_SCHULEN[Klassen_21-22],tab_SCHULEN[TKZ],tab_ANLAGE[[#This Row],[TKZ]])</f>
        <v>37</v>
      </c>
      <c r="G985" s="431">
        <f>IFERROR(ROUND(0.25*tab_ANLAGE[[#This Row],[Budget dBIR]]/tab_ANLAGE[[#This Row],['# SuS]],2),0)</f>
        <v>84.92</v>
      </c>
    </row>
    <row r="986" spans="1:7" x14ac:dyDescent="0.3">
      <c r="A986" t="s">
        <v>23093</v>
      </c>
      <c r="B986" t="s">
        <v>23092</v>
      </c>
      <c r="C986" s="6">
        <v>36745</v>
      </c>
      <c r="D986" s="6">
        <v>0</v>
      </c>
      <c r="E986">
        <f>SUMIFS(tab_SCHULEN[SuS_21-22],tab_SCHULEN[TKZ],tab_ANLAGE[[#This Row],[TKZ]])</f>
        <v>92</v>
      </c>
      <c r="F986">
        <f>SUMIFS(tab_SCHULEN[Klassen_21-22],tab_SCHULEN[TKZ],tab_ANLAGE[[#This Row],[TKZ]])</f>
        <v>5</v>
      </c>
      <c r="G986" s="431">
        <f>IFERROR(ROUND(0.25*tab_ANLAGE[[#This Row],[Budget dBIR]]/tab_ANLAGE[[#This Row],['# SuS]],2),0)</f>
        <v>99.85</v>
      </c>
    </row>
    <row r="987" spans="1:7" x14ac:dyDescent="0.3">
      <c r="A987" t="s">
        <v>23306</v>
      </c>
      <c r="B987" t="s">
        <v>23305</v>
      </c>
      <c r="C987" s="6">
        <v>219543</v>
      </c>
      <c r="D987" s="6">
        <v>0</v>
      </c>
      <c r="E987">
        <f>SUMIFS(tab_SCHULEN[SuS_21-22],tab_SCHULEN[TKZ],tab_ANLAGE[[#This Row],[TKZ]])</f>
        <v>576</v>
      </c>
      <c r="F987">
        <f>SUMIFS(tab_SCHULEN[Klassen_21-22],tab_SCHULEN[TKZ],tab_ANLAGE[[#This Row],[TKZ]])</f>
        <v>27</v>
      </c>
      <c r="G987" s="431">
        <f>IFERROR(ROUND(0.25*tab_ANLAGE[[#This Row],[Budget dBIR]]/tab_ANLAGE[[#This Row],['# SuS]],2),0)</f>
        <v>95.29</v>
      </c>
    </row>
    <row r="988" spans="1:7" x14ac:dyDescent="0.3">
      <c r="A988" t="s">
        <v>23386</v>
      </c>
      <c r="B988" t="s">
        <v>23385</v>
      </c>
      <c r="C988" s="6">
        <v>168502</v>
      </c>
      <c r="D988" s="6">
        <v>0</v>
      </c>
      <c r="E988">
        <f>SUMIFS(tab_SCHULEN[SuS_21-22],tab_SCHULEN[TKZ],tab_ANLAGE[[#This Row],[TKZ]])</f>
        <v>410</v>
      </c>
      <c r="F988">
        <f>SUMIFS(tab_SCHULEN[Klassen_21-22],tab_SCHULEN[TKZ],tab_ANLAGE[[#This Row],[TKZ]])</f>
        <v>20</v>
      </c>
      <c r="G988" s="431">
        <f>IFERROR(ROUND(0.25*tab_ANLAGE[[#This Row],[Budget dBIR]]/tab_ANLAGE[[#This Row],['# SuS]],2),0)</f>
        <v>102.75</v>
      </c>
    </row>
    <row r="989" spans="1:7" x14ac:dyDescent="0.3">
      <c r="A989" t="s">
        <v>23215</v>
      </c>
      <c r="B989" t="s">
        <v>23214</v>
      </c>
      <c r="C989" s="6">
        <v>28622</v>
      </c>
      <c r="D989" s="6">
        <v>0</v>
      </c>
      <c r="E989">
        <f>SUMIFS(tab_SCHULEN[SuS_21-22],tab_SCHULEN[TKZ],tab_ANLAGE[[#This Row],[TKZ]])</f>
        <v>81</v>
      </c>
      <c r="F989">
        <f>SUMIFS(tab_SCHULEN[Klassen_21-22],tab_SCHULEN[TKZ],tab_ANLAGE[[#This Row],[TKZ]])</f>
        <v>4</v>
      </c>
      <c r="G989" s="431">
        <f>IFERROR(ROUND(0.25*tab_ANLAGE[[#This Row],[Budget dBIR]]/tab_ANLAGE[[#This Row],['# SuS]],2),0)</f>
        <v>88.34</v>
      </c>
    </row>
    <row r="990" spans="1:7" x14ac:dyDescent="0.3">
      <c r="A990" t="s">
        <v>23117</v>
      </c>
      <c r="B990" t="s">
        <v>23116</v>
      </c>
      <c r="C990" s="6">
        <v>215523</v>
      </c>
      <c r="D990" s="6">
        <v>0</v>
      </c>
      <c r="E990">
        <f>SUMIFS(tab_SCHULEN[SuS_21-22],tab_SCHULEN[TKZ],tab_ANLAGE[[#This Row],[TKZ]])</f>
        <v>547</v>
      </c>
      <c r="F990">
        <f>SUMIFS(tab_SCHULEN[Klassen_21-22],tab_SCHULEN[TKZ],tab_ANLAGE[[#This Row],[TKZ]])</f>
        <v>27</v>
      </c>
      <c r="G990" s="431">
        <f>IFERROR(ROUND(0.25*tab_ANLAGE[[#This Row],[Budget dBIR]]/tab_ANLAGE[[#This Row],['# SuS]],2),0)</f>
        <v>98.5</v>
      </c>
    </row>
    <row r="991" spans="1:7" x14ac:dyDescent="0.3">
      <c r="A991" t="s">
        <v>23099</v>
      </c>
      <c r="B991" t="s">
        <v>23098</v>
      </c>
      <c r="C991" s="6">
        <v>33611</v>
      </c>
      <c r="D991" s="6">
        <v>0</v>
      </c>
      <c r="E991">
        <f>SUMIFS(tab_SCHULEN[SuS_21-22],tab_SCHULEN[TKZ],tab_ANLAGE[[#This Row],[TKZ]])</f>
        <v>118</v>
      </c>
      <c r="F991">
        <f>SUMIFS(tab_SCHULEN[Klassen_21-22],tab_SCHULEN[TKZ],tab_ANLAGE[[#This Row],[TKZ]])</f>
        <v>5</v>
      </c>
      <c r="G991" s="431">
        <f>IFERROR(ROUND(0.25*tab_ANLAGE[[#This Row],[Budget dBIR]]/tab_ANLAGE[[#This Row],['# SuS]],2),0)</f>
        <v>71.209999999999994</v>
      </c>
    </row>
    <row r="992" spans="1:7" x14ac:dyDescent="0.3">
      <c r="A992" t="s">
        <v>23477</v>
      </c>
      <c r="B992" t="s">
        <v>23476</v>
      </c>
      <c r="C992" s="6">
        <v>104530</v>
      </c>
      <c r="D992" s="6">
        <v>0</v>
      </c>
      <c r="E992">
        <f>SUMIFS(tab_SCHULEN[SuS_21-22],tab_SCHULEN[TKZ],tab_ANLAGE[[#This Row],[TKZ]])</f>
        <v>300</v>
      </c>
      <c r="F992">
        <f>SUMIFS(tab_SCHULEN[Klassen_21-22],tab_SCHULEN[TKZ],tab_ANLAGE[[#This Row],[TKZ]])</f>
        <v>14</v>
      </c>
      <c r="G992" s="431">
        <f>IFERROR(ROUND(0.25*tab_ANLAGE[[#This Row],[Budget dBIR]]/tab_ANLAGE[[#This Row],['# SuS]],2),0)</f>
        <v>87.11</v>
      </c>
    </row>
    <row r="993" spans="1:7" x14ac:dyDescent="0.3">
      <c r="A993" t="s">
        <v>23323</v>
      </c>
      <c r="B993" t="s">
        <v>23322</v>
      </c>
      <c r="C993" s="6">
        <v>80207</v>
      </c>
      <c r="D993" s="6">
        <v>0</v>
      </c>
      <c r="E993">
        <f>SUMIFS(tab_SCHULEN[SuS_21-22],tab_SCHULEN[TKZ],tab_ANLAGE[[#This Row],[TKZ]])</f>
        <v>173</v>
      </c>
      <c r="F993">
        <f>SUMIFS(tab_SCHULEN[Klassen_21-22],tab_SCHULEN[TKZ],tab_ANLAGE[[#This Row],[TKZ]])</f>
        <v>8</v>
      </c>
      <c r="G993" s="431">
        <f>IFERROR(ROUND(0.25*tab_ANLAGE[[#This Row],[Budget dBIR]]/tab_ANLAGE[[#This Row],['# SuS]],2),0)</f>
        <v>115.91</v>
      </c>
    </row>
    <row r="994" spans="1:7" x14ac:dyDescent="0.3">
      <c r="A994" t="s">
        <v>23269</v>
      </c>
      <c r="B994" t="s">
        <v>23268</v>
      </c>
      <c r="C994" s="6">
        <v>37518</v>
      </c>
      <c r="D994" s="6">
        <v>0</v>
      </c>
      <c r="E994">
        <f>SUMIFS(tab_SCHULEN[SuS_21-22],tab_SCHULEN[TKZ],tab_ANLAGE[[#This Row],[TKZ]])</f>
        <v>79</v>
      </c>
      <c r="F994">
        <f>SUMIFS(tab_SCHULEN[Klassen_21-22],tab_SCHULEN[TKZ],tab_ANLAGE[[#This Row],[TKZ]])</f>
        <v>4</v>
      </c>
      <c r="G994" s="431">
        <f>IFERROR(ROUND(0.25*tab_ANLAGE[[#This Row],[Budget dBIR]]/tab_ANLAGE[[#This Row],['# SuS]],2),0)</f>
        <v>118.73</v>
      </c>
    </row>
    <row r="995" spans="1:7" x14ac:dyDescent="0.3">
      <c r="A995" t="s">
        <v>23137</v>
      </c>
      <c r="B995" t="s">
        <v>23136</v>
      </c>
      <c r="C995" s="6">
        <v>78905</v>
      </c>
      <c r="D995" s="6">
        <v>0</v>
      </c>
      <c r="E995">
        <f>SUMIFS(tab_SCHULEN[SuS_21-22],tab_SCHULEN[TKZ],tab_ANLAGE[[#This Row],[TKZ]])</f>
        <v>194</v>
      </c>
      <c r="F995">
        <f>SUMIFS(tab_SCHULEN[Klassen_21-22],tab_SCHULEN[TKZ],tab_ANLAGE[[#This Row],[TKZ]])</f>
        <v>10</v>
      </c>
      <c r="G995" s="431">
        <f>IFERROR(ROUND(0.25*tab_ANLAGE[[#This Row],[Budget dBIR]]/tab_ANLAGE[[#This Row],['# SuS]],2),0)</f>
        <v>101.68</v>
      </c>
    </row>
    <row r="996" spans="1:7" x14ac:dyDescent="0.3">
      <c r="A996" t="s">
        <v>23220</v>
      </c>
      <c r="B996" t="s">
        <v>23219</v>
      </c>
      <c r="C996" s="6">
        <v>18566</v>
      </c>
      <c r="D996" s="6">
        <v>0</v>
      </c>
      <c r="E996">
        <f>SUMIFS(tab_SCHULEN[SuS_21-22],tab_SCHULEN[TKZ],tab_ANLAGE[[#This Row],[TKZ]])</f>
        <v>59</v>
      </c>
      <c r="F996">
        <f>SUMIFS(tab_SCHULEN[Klassen_21-22],tab_SCHULEN[TKZ],tab_ANLAGE[[#This Row],[TKZ]])</f>
        <v>3</v>
      </c>
      <c r="G996" s="431">
        <f>IFERROR(ROUND(0.25*tab_ANLAGE[[#This Row],[Budget dBIR]]/tab_ANLAGE[[#This Row],['# SuS]],2),0)</f>
        <v>78.67</v>
      </c>
    </row>
    <row r="997" spans="1:7" x14ac:dyDescent="0.3">
      <c r="A997" t="s">
        <v>23393</v>
      </c>
      <c r="B997" t="s">
        <v>23392</v>
      </c>
      <c r="C997" s="6">
        <v>69777</v>
      </c>
      <c r="D997" s="6">
        <v>0</v>
      </c>
      <c r="E997">
        <f>SUMIFS(tab_SCHULEN[SuS_21-22],tab_SCHULEN[TKZ],tab_ANLAGE[[#This Row],[TKZ]])</f>
        <v>157</v>
      </c>
      <c r="F997">
        <f>SUMIFS(tab_SCHULEN[Klassen_21-22],tab_SCHULEN[TKZ],tab_ANLAGE[[#This Row],[TKZ]])</f>
        <v>8</v>
      </c>
      <c r="G997" s="431">
        <f>IFERROR(ROUND(0.25*tab_ANLAGE[[#This Row],[Budget dBIR]]/tab_ANLAGE[[#This Row],['# SuS]],2),0)</f>
        <v>111.11</v>
      </c>
    </row>
    <row r="998" spans="1:7" x14ac:dyDescent="0.3">
      <c r="A998" t="s">
        <v>22943</v>
      </c>
      <c r="B998" t="s">
        <v>22942</v>
      </c>
      <c r="C998" s="6">
        <v>49354</v>
      </c>
      <c r="D998" s="6">
        <v>0</v>
      </c>
      <c r="E998">
        <f>SUMIFS(tab_SCHULEN[SuS_21-22],tab_SCHULEN[TKZ],tab_ANLAGE[[#This Row],[TKZ]])</f>
        <v>116</v>
      </c>
      <c r="F998">
        <f>SUMIFS(tab_SCHULEN[Klassen_21-22],tab_SCHULEN[TKZ],tab_ANLAGE[[#This Row],[TKZ]])</f>
        <v>5</v>
      </c>
      <c r="G998" s="431">
        <f>IFERROR(ROUND(0.25*tab_ANLAGE[[#This Row],[Budget dBIR]]/tab_ANLAGE[[#This Row],['# SuS]],2),0)</f>
        <v>106.37</v>
      </c>
    </row>
    <row r="999" spans="1:7" x14ac:dyDescent="0.3">
      <c r="A999" t="s">
        <v>23101</v>
      </c>
      <c r="B999" t="s">
        <v>23100</v>
      </c>
      <c r="C999" s="6">
        <v>38034</v>
      </c>
      <c r="D999" s="6">
        <v>0</v>
      </c>
      <c r="E999">
        <f>SUMIFS(tab_SCHULEN[SuS_21-22],tab_SCHULEN[TKZ],tab_ANLAGE[[#This Row],[TKZ]])</f>
        <v>86</v>
      </c>
      <c r="F999">
        <f>SUMIFS(tab_SCHULEN[Klassen_21-22],tab_SCHULEN[TKZ],tab_ANLAGE[[#This Row],[TKZ]])</f>
        <v>5</v>
      </c>
      <c r="G999" s="431">
        <f>IFERROR(ROUND(0.25*tab_ANLAGE[[#This Row],[Budget dBIR]]/tab_ANLAGE[[#This Row],['# SuS]],2),0)</f>
        <v>110.56</v>
      </c>
    </row>
    <row r="1000" spans="1:7" x14ac:dyDescent="0.3">
      <c r="A1000" t="s">
        <v>23541</v>
      </c>
      <c r="B1000" t="s">
        <v>23540</v>
      </c>
      <c r="C1000" s="6">
        <v>25953</v>
      </c>
      <c r="D1000" s="6">
        <v>0</v>
      </c>
      <c r="E1000">
        <f>SUMIFS(tab_SCHULEN[SuS_21-22],tab_SCHULEN[TKZ],tab_ANLAGE[[#This Row],[TKZ]])</f>
        <v>59</v>
      </c>
      <c r="F1000">
        <f>SUMIFS(tab_SCHULEN[Klassen_21-22],tab_SCHULEN[TKZ],tab_ANLAGE[[#This Row],[TKZ]])</f>
        <v>3</v>
      </c>
      <c r="G1000" s="431">
        <f>IFERROR(ROUND(0.25*tab_ANLAGE[[#This Row],[Budget dBIR]]/tab_ANLAGE[[#This Row],['# SuS]],2),0)</f>
        <v>109.97</v>
      </c>
    </row>
    <row r="1001" spans="1:7" x14ac:dyDescent="0.3">
      <c r="A1001" t="s">
        <v>23396</v>
      </c>
      <c r="B1001" t="s">
        <v>23395</v>
      </c>
      <c r="C1001" s="6">
        <v>19997</v>
      </c>
      <c r="D1001" s="6">
        <v>0</v>
      </c>
      <c r="E1001">
        <f>SUMIFS(tab_SCHULEN[SuS_21-22],tab_SCHULEN[TKZ],tab_ANLAGE[[#This Row],[TKZ]])</f>
        <v>56</v>
      </c>
      <c r="F1001">
        <f>SUMIFS(tab_SCHULEN[Klassen_21-22],tab_SCHULEN[TKZ],tab_ANLAGE[[#This Row],[TKZ]])</f>
        <v>3</v>
      </c>
      <c r="G1001" s="431">
        <f>IFERROR(ROUND(0.25*tab_ANLAGE[[#This Row],[Budget dBIR]]/tab_ANLAGE[[#This Row],['# SuS]],2),0)</f>
        <v>89.27</v>
      </c>
    </row>
    <row r="1002" spans="1:7" x14ac:dyDescent="0.3">
      <c r="A1002" t="s">
        <v>23450</v>
      </c>
      <c r="B1002" t="s">
        <v>23449</v>
      </c>
      <c r="C1002" s="6">
        <v>42972</v>
      </c>
      <c r="D1002" s="6">
        <v>0</v>
      </c>
      <c r="E1002">
        <f>SUMIFS(tab_SCHULEN[SuS_21-22],tab_SCHULEN[TKZ],tab_ANLAGE[[#This Row],[TKZ]])</f>
        <v>96</v>
      </c>
      <c r="F1002">
        <f>SUMIFS(tab_SCHULEN[Klassen_21-22],tab_SCHULEN[TKZ],tab_ANLAGE[[#This Row],[TKZ]])</f>
        <v>5</v>
      </c>
      <c r="G1002" s="431">
        <f>IFERROR(ROUND(0.25*tab_ANLAGE[[#This Row],[Budget dBIR]]/tab_ANLAGE[[#This Row],['# SuS]],2),0)</f>
        <v>111.91</v>
      </c>
    </row>
    <row r="1003" spans="1:7" x14ac:dyDescent="0.3">
      <c r="A1003" t="s">
        <v>23544</v>
      </c>
      <c r="B1003" t="s">
        <v>23543</v>
      </c>
      <c r="C1003" s="6">
        <v>42457</v>
      </c>
      <c r="D1003" s="6">
        <v>0</v>
      </c>
      <c r="E1003">
        <f>SUMIFS(tab_SCHULEN[SuS_21-22],tab_SCHULEN[TKZ],tab_ANLAGE[[#This Row],[TKZ]])</f>
        <v>72</v>
      </c>
      <c r="F1003">
        <f>SUMIFS(tab_SCHULEN[Klassen_21-22],tab_SCHULEN[TKZ],tab_ANLAGE[[#This Row],[TKZ]])</f>
        <v>4</v>
      </c>
      <c r="G1003" s="431">
        <f>IFERROR(ROUND(0.25*tab_ANLAGE[[#This Row],[Budget dBIR]]/tab_ANLAGE[[#This Row],['# SuS]],2),0)</f>
        <v>147.41999999999999</v>
      </c>
    </row>
    <row r="1004" spans="1:7" x14ac:dyDescent="0.3">
      <c r="A1004" t="s">
        <v>23546</v>
      </c>
      <c r="B1004" t="s">
        <v>23545</v>
      </c>
      <c r="C1004" s="6">
        <v>24677</v>
      </c>
      <c r="D1004" s="6">
        <v>0</v>
      </c>
      <c r="E1004">
        <f>SUMIFS(tab_SCHULEN[SuS_21-22],tab_SCHULEN[TKZ],tab_ANLAGE[[#This Row],[TKZ]])</f>
        <v>72</v>
      </c>
      <c r="F1004">
        <f>SUMIFS(tab_SCHULEN[Klassen_21-22],tab_SCHULEN[TKZ],tab_ANLAGE[[#This Row],[TKZ]])</f>
        <v>3</v>
      </c>
      <c r="G1004" s="431">
        <f>IFERROR(ROUND(0.25*tab_ANLAGE[[#This Row],[Budget dBIR]]/tab_ANLAGE[[#This Row],['# SuS]],2),0)</f>
        <v>85.68</v>
      </c>
    </row>
    <row r="1005" spans="1:7" x14ac:dyDescent="0.3">
      <c r="A1005" t="s">
        <v>23482</v>
      </c>
      <c r="B1005" t="s">
        <v>23481</v>
      </c>
      <c r="C1005" s="6">
        <v>95971</v>
      </c>
      <c r="D1005" s="6">
        <v>0</v>
      </c>
      <c r="E1005">
        <f>SUMIFS(tab_SCHULEN[SuS_21-22],tab_SCHULEN[TKZ],tab_ANLAGE[[#This Row],[TKZ]])</f>
        <v>200</v>
      </c>
      <c r="F1005">
        <f>SUMIFS(tab_SCHULEN[Klassen_21-22],tab_SCHULEN[TKZ],tab_ANLAGE[[#This Row],[TKZ]])</f>
        <v>10</v>
      </c>
      <c r="G1005" s="431">
        <f>IFERROR(ROUND(0.25*tab_ANLAGE[[#This Row],[Budget dBIR]]/tab_ANLAGE[[#This Row],['# SuS]],2),0)</f>
        <v>119.96</v>
      </c>
    </row>
    <row r="1006" spans="1:7" x14ac:dyDescent="0.3">
      <c r="A1006" t="s">
        <v>23480</v>
      </c>
      <c r="B1006" t="s">
        <v>23479</v>
      </c>
      <c r="C1006" s="6">
        <v>119557</v>
      </c>
      <c r="D1006" s="6">
        <v>0</v>
      </c>
      <c r="E1006">
        <f>SUMIFS(tab_SCHULEN[SuS_21-22],tab_SCHULEN[TKZ],tab_ANLAGE[[#This Row],[TKZ]])</f>
        <v>267</v>
      </c>
      <c r="F1006">
        <f>SUMIFS(tab_SCHULEN[Klassen_21-22],tab_SCHULEN[TKZ],tab_ANLAGE[[#This Row],[TKZ]])</f>
        <v>13</v>
      </c>
      <c r="G1006" s="431">
        <f>IFERROR(ROUND(0.25*tab_ANLAGE[[#This Row],[Budget dBIR]]/tab_ANLAGE[[#This Row],['# SuS]],2),0)</f>
        <v>111.94</v>
      </c>
    </row>
    <row r="1007" spans="1:7" x14ac:dyDescent="0.3">
      <c r="A1007" t="s">
        <v>22946</v>
      </c>
      <c r="B1007" t="s">
        <v>22945</v>
      </c>
      <c r="C1007" s="6">
        <v>37867</v>
      </c>
      <c r="D1007" s="6">
        <v>0</v>
      </c>
      <c r="E1007">
        <f>SUMIFS(tab_SCHULEN[SuS_21-22],tab_SCHULEN[TKZ],tab_ANLAGE[[#This Row],[TKZ]])</f>
        <v>67</v>
      </c>
      <c r="F1007">
        <f>SUMIFS(tab_SCHULEN[Klassen_21-22],tab_SCHULEN[TKZ],tab_ANLAGE[[#This Row],[TKZ]])</f>
        <v>3</v>
      </c>
      <c r="G1007" s="431">
        <f>IFERROR(ROUND(0.25*tab_ANLAGE[[#This Row],[Budget dBIR]]/tab_ANLAGE[[#This Row],['# SuS]],2),0)</f>
        <v>141.29</v>
      </c>
    </row>
    <row r="1008" spans="1:7" x14ac:dyDescent="0.3">
      <c r="A1008" t="s">
        <v>23105</v>
      </c>
      <c r="B1008" t="s">
        <v>23104</v>
      </c>
      <c r="C1008" s="6">
        <v>67069</v>
      </c>
      <c r="D1008" s="6">
        <v>0</v>
      </c>
      <c r="E1008">
        <f>SUMIFS(tab_SCHULEN[SuS_21-22],tab_SCHULEN[TKZ],tab_ANLAGE[[#This Row],[TKZ]])</f>
        <v>184</v>
      </c>
      <c r="F1008">
        <f>SUMIFS(tab_SCHULEN[Klassen_21-22],tab_SCHULEN[TKZ],tab_ANLAGE[[#This Row],[TKZ]])</f>
        <v>8</v>
      </c>
      <c r="G1008" s="431">
        <f>IFERROR(ROUND(0.25*tab_ANLAGE[[#This Row],[Budget dBIR]]/tab_ANLAGE[[#This Row],['# SuS]],2),0)</f>
        <v>91.13</v>
      </c>
    </row>
    <row r="1009" spans="1:7" x14ac:dyDescent="0.3">
      <c r="A1009" t="s">
        <v>22936</v>
      </c>
      <c r="B1009" t="s">
        <v>22935</v>
      </c>
      <c r="C1009" s="6">
        <v>34160</v>
      </c>
      <c r="D1009" s="6">
        <v>9034</v>
      </c>
      <c r="E1009">
        <f>SUMIFS(tab_SCHULEN[SuS_21-22],tab_SCHULEN[TKZ],tab_ANLAGE[[#This Row],[TKZ]])</f>
        <v>70</v>
      </c>
      <c r="F1009">
        <f>SUMIFS(tab_SCHULEN[Klassen_21-22],tab_SCHULEN[TKZ],tab_ANLAGE[[#This Row],[TKZ]])</f>
        <v>3</v>
      </c>
      <c r="G1009" s="431">
        <f>IFERROR(ROUND(0.25*tab_ANLAGE[[#This Row],[Budget dBIR]]/tab_ANLAGE[[#This Row],['# SuS]],2),0)</f>
        <v>122</v>
      </c>
    </row>
    <row r="1010" spans="1:7" x14ac:dyDescent="0.3">
      <c r="A1010" t="s">
        <v>22860</v>
      </c>
      <c r="B1010" t="s">
        <v>22859</v>
      </c>
      <c r="C1010" s="6">
        <v>108944</v>
      </c>
      <c r="D1010" s="6">
        <v>39147</v>
      </c>
      <c r="E1010">
        <f>SUMIFS(tab_SCHULEN[SuS_21-22],tab_SCHULEN[TKZ],tab_ANLAGE[[#This Row],[TKZ]])</f>
        <v>171</v>
      </c>
      <c r="F1010">
        <f>SUMIFS(tab_SCHULEN[Klassen_21-22],tab_SCHULEN[TKZ],tab_ANLAGE[[#This Row],[TKZ]])</f>
        <v>10</v>
      </c>
      <c r="G1010" s="431">
        <f>IFERROR(ROUND(0.25*tab_ANLAGE[[#This Row],[Budget dBIR]]/tab_ANLAGE[[#This Row],['# SuS]],2),0)</f>
        <v>159.27000000000001</v>
      </c>
    </row>
    <row r="1011" spans="1:7" x14ac:dyDescent="0.3">
      <c r="A1011" t="s">
        <v>22928</v>
      </c>
      <c r="B1011" t="s">
        <v>22927</v>
      </c>
      <c r="C1011" s="6">
        <v>80626</v>
      </c>
      <c r="D1011" s="6">
        <v>24091</v>
      </c>
      <c r="E1011">
        <f>SUMIFS(tab_SCHULEN[SuS_21-22],tab_SCHULEN[TKZ],tab_ANLAGE[[#This Row],[TKZ]])</f>
        <v>150</v>
      </c>
      <c r="F1011">
        <f>SUMIFS(tab_SCHULEN[Klassen_21-22],tab_SCHULEN[TKZ],tab_ANLAGE[[#This Row],[TKZ]])</f>
        <v>8</v>
      </c>
      <c r="G1011" s="431">
        <f>IFERROR(ROUND(0.25*tab_ANLAGE[[#This Row],[Budget dBIR]]/tab_ANLAGE[[#This Row],['# SuS]],2),0)</f>
        <v>134.38</v>
      </c>
    </row>
    <row r="1012" spans="1:7" x14ac:dyDescent="0.3">
      <c r="A1012" t="s">
        <v>22910</v>
      </c>
      <c r="B1012" t="s">
        <v>22909</v>
      </c>
      <c r="C1012" s="6">
        <v>25216</v>
      </c>
      <c r="D1012" s="6">
        <v>6022</v>
      </c>
      <c r="E1012">
        <f>SUMIFS(tab_SCHULEN[SuS_21-22],tab_SCHULEN[TKZ],tab_ANLAGE[[#This Row],[TKZ]])</f>
        <v>72</v>
      </c>
      <c r="F1012">
        <f>SUMIFS(tab_SCHULEN[Klassen_21-22],tab_SCHULEN[TKZ],tab_ANLAGE[[#This Row],[TKZ]])</f>
        <v>2</v>
      </c>
      <c r="G1012" s="431">
        <f>IFERROR(ROUND(0.25*tab_ANLAGE[[#This Row],[Budget dBIR]]/tab_ANLAGE[[#This Row],['# SuS]],2),0)</f>
        <v>87.56</v>
      </c>
    </row>
    <row r="1013" spans="1:7" x14ac:dyDescent="0.3">
      <c r="A1013" t="s">
        <v>20156</v>
      </c>
      <c r="B1013" t="s">
        <v>20155</v>
      </c>
      <c r="C1013" s="6">
        <v>161176</v>
      </c>
      <c r="D1013" s="6">
        <v>0</v>
      </c>
      <c r="E1013">
        <f>SUMIFS(tab_SCHULEN[SuS_21-22],tab_SCHULEN[TKZ],tab_ANLAGE[[#This Row],[TKZ]])</f>
        <v>463</v>
      </c>
      <c r="F1013">
        <f>SUMIFS(tab_SCHULEN[Klassen_21-22],tab_SCHULEN[TKZ],tab_ANLAGE[[#This Row],[TKZ]])</f>
        <v>15</v>
      </c>
      <c r="G1013" s="431">
        <f>IFERROR(ROUND(0.25*tab_ANLAGE[[#This Row],[Budget dBIR]]/tab_ANLAGE[[#This Row],['# SuS]],2),0)</f>
        <v>87.03</v>
      </c>
    </row>
    <row r="1014" spans="1:7" x14ac:dyDescent="0.3">
      <c r="A1014" t="s">
        <v>20798</v>
      </c>
      <c r="B1014" t="s">
        <v>20797</v>
      </c>
      <c r="C1014" s="6">
        <v>146703</v>
      </c>
      <c r="D1014" s="6">
        <v>0</v>
      </c>
      <c r="E1014">
        <f>SUMIFS(tab_SCHULEN[SuS_21-22],tab_SCHULEN[TKZ],tab_ANLAGE[[#This Row],[TKZ]])</f>
        <v>432</v>
      </c>
      <c r="F1014">
        <f>SUMIFS(tab_SCHULEN[Klassen_21-22],tab_SCHULEN[TKZ],tab_ANLAGE[[#This Row],[TKZ]])</f>
        <v>14</v>
      </c>
      <c r="G1014" s="431">
        <f>IFERROR(ROUND(0.25*tab_ANLAGE[[#This Row],[Budget dBIR]]/tab_ANLAGE[[#This Row],['# SuS]],2),0)</f>
        <v>84.9</v>
      </c>
    </row>
    <row r="1015" spans="1:7" x14ac:dyDescent="0.3">
      <c r="A1015" t="s">
        <v>20853</v>
      </c>
      <c r="B1015" t="s">
        <v>20852</v>
      </c>
      <c r="C1015" s="6">
        <v>205581</v>
      </c>
      <c r="D1015" s="6">
        <v>0</v>
      </c>
      <c r="E1015">
        <f>SUMIFS(tab_SCHULEN[SuS_21-22],tab_SCHULEN[TKZ],tab_ANLAGE[[#This Row],[TKZ]])</f>
        <v>661</v>
      </c>
      <c r="F1015">
        <f>SUMIFS(tab_SCHULEN[Klassen_21-22],tab_SCHULEN[TKZ],tab_ANLAGE[[#This Row],[TKZ]])</f>
        <v>22</v>
      </c>
      <c r="G1015" s="431">
        <f>IFERROR(ROUND(0.25*tab_ANLAGE[[#This Row],[Budget dBIR]]/tab_ANLAGE[[#This Row],['# SuS]],2),0)</f>
        <v>77.75</v>
      </c>
    </row>
    <row r="1016" spans="1:7" x14ac:dyDescent="0.3">
      <c r="A1016" t="s">
        <v>21063</v>
      </c>
      <c r="B1016" t="s">
        <v>21062</v>
      </c>
      <c r="C1016" s="6">
        <v>133322</v>
      </c>
      <c r="D1016" s="6">
        <v>0</v>
      </c>
      <c r="E1016">
        <f>SUMIFS(tab_SCHULEN[SuS_21-22],tab_SCHULEN[TKZ],tab_ANLAGE[[#This Row],[TKZ]])</f>
        <v>397</v>
      </c>
      <c r="F1016">
        <f>SUMIFS(tab_SCHULEN[Klassen_21-22],tab_SCHULEN[TKZ],tab_ANLAGE[[#This Row],[TKZ]])</f>
        <v>14</v>
      </c>
      <c r="G1016" s="431">
        <f>IFERROR(ROUND(0.25*tab_ANLAGE[[#This Row],[Budget dBIR]]/tab_ANLAGE[[#This Row],['# SuS]],2),0)</f>
        <v>83.96</v>
      </c>
    </row>
    <row r="1017" spans="1:7" x14ac:dyDescent="0.3">
      <c r="A1017" t="s">
        <v>22848</v>
      </c>
      <c r="B1017" t="s">
        <v>21518</v>
      </c>
      <c r="C1017" s="6">
        <v>30671</v>
      </c>
      <c r="D1017" s="6">
        <v>9034</v>
      </c>
      <c r="E1017">
        <f>SUMIFS(tab_SCHULEN[SuS_21-22],tab_SCHULEN[TKZ],tab_ANLAGE[[#This Row],[TKZ]])</f>
        <v>51</v>
      </c>
      <c r="F1017">
        <f>SUMIFS(tab_SCHULEN[Klassen_21-22],tab_SCHULEN[TKZ],tab_ANLAGE[[#This Row],[TKZ]])</f>
        <v>3</v>
      </c>
      <c r="G1017" s="431">
        <f>IFERROR(ROUND(0.25*tab_ANLAGE[[#This Row],[Budget dBIR]]/tab_ANLAGE[[#This Row],['# SuS]],2),0)</f>
        <v>150.35</v>
      </c>
    </row>
    <row r="1018" spans="1:7" x14ac:dyDescent="0.3">
      <c r="A1018" t="s">
        <v>22930</v>
      </c>
      <c r="B1018" t="s">
        <v>22929</v>
      </c>
      <c r="C1018" s="6">
        <v>30671</v>
      </c>
      <c r="D1018" s="6">
        <v>9034</v>
      </c>
      <c r="E1018">
        <f>SUMIFS(tab_SCHULEN[SuS_21-22],tab_SCHULEN[TKZ],tab_ANLAGE[[#This Row],[TKZ]])</f>
        <v>80</v>
      </c>
      <c r="F1018">
        <f>SUMIFS(tab_SCHULEN[Klassen_21-22],tab_SCHULEN[TKZ],tab_ANLAGE[[#This Row],[TKZ]])</f>
        <v>3</v>
      </c>
      <c r="G1018" s="431">
        <f>IFERROR(ROUND(0.25*tab_ANLAGE[[#This Row],[Budget dBIR]]/tab_ANLAGE[[#This Row],['# SuS]],2),0)</f>
        <v>95.85</v>
      </c>
    </row>
    <row r="1019" spans="1:7" x14ac:dyDescent="0.3">
      <c r="A1019" t="s">
        <v>22869</v>
      </c>
      <c r="B1019" t="s">
        <v>22868</v>
      </c>
      <c r="C1019" s="6">
        <v>35078</v>
      </c>
      <c r="D1019" s="6">
        <v>12045</v>
      </c>
      <c r="E1019">
        <f>SUMIFS(tab_SCHULEN[SuS_21-22],tab_SCHULEN[TKZ],tab_ANLAGE[[#This Row],[TKZ]])</f>
        <v>97</v>
      </c>
      <c r="F1019">
        <f>SUMIFS(tab_SCHULEN[Klassen_21-22],tab_SCHULEN[TKZ],tab_ANLAGE[[#This Row],[TKZ]])</f>
        <v>4</v>
      </c>
      <c r="G1019" s="431">
        <f>IFERROR(ROUND(0.25*tab_ANLAGE[[#This Row],[Budget dBIR]]/tab_ANLAGE[[#This Row],['# SuS]],2),0)</f>
        <v>90.41</v>
      </c>
    </row>
    <row r="1020" spans="1:7" x14ac:dyDescent="0.3">
      <c r="A1020" t="s">
        <v>22845</v>
      </c>
      <c r="B1020" t="s">
        <v>22844</v>
      </c>
      <c r="C1020" s="6">
        <v>270161</v>
      </c>
      <c r="D1020" s="6">
        <v>27102</v>
      </c>
      <c r="E1020">
        <f>SUMIFS(tab_SCHULEN[SuS_21-22],tab_SCHULEN[TKZ],tab_ANLAGE[[#This Row],[TKZ]])</f>
        <v>649</v>
      </c>
      <c r="F1020">
        <f>SUMIFS(tab_SCHULEN[Klassen_21-22],tab_SCHULEN[TKZ],tab_ANLAGE[[#This Row],[TKZ]])</f>
        <v>46</v>
      </c>
      <c r="G1020" s="431">
        <f>IFERROR(ROUND(0.25*tab_ANLAGE[[#This Row],[Budget dBIR]]/tab_ANLAGE[[#This Row],['# SuS]],2),0)</f>
        <v>104.07</v>
      </c>
    </row>
    <row r="1021" spans="1:7" x14ac:dyDescent="0.3">
      <c r="A1021" t="s">
        <v>22878</v>
      </c>
      <c r="B1021" t="s">
        <v>22877</v>
      </c>
      <c r="C1021" s="6">
        <v>36473</v>
      </c>
      <c r="D1021" s="6">
        <v>12045</v>
      </c>
      <c r="E1021">
        <f>SUMIFS(tab_SCHULEN[SuS_21-22],tab_SCHULEN[TKZ],tab_ANLAGE[[#This Row],[TKZ]])</f>
        <v>99</v>
      </c>
      <c r="F1021">
        <f>SUMIFS(tab_SCHULEN[Klassen_21-22],tab_SCHULEN[TKZ],tab_ANLAGE[[#This Row],[TKZ]])</f>
        <v>3</v>
      </c>
      <c r="G1021" s="431">
        <f>IFERROR(ROUND(0.25*tab_ANLAGE[[#This Row],[Budget dBIR]]/tab_ANLAGE[[#This Row],['# SuS]],2),0)</f>
        <v>92.1</v>
      </c>
    </row>
    <row r="1022" spans="1:7" x14ac:dyDescent="0.3">
      <c r="A1022" t="s">
        <v>22926</v>
      </c>
      <c r="B1022" t="s">
        <v>22925</v>
      </c>
      <c r="C1022" s="6">
        <v>5802</v>
      </c>
      <c r="D1022" s="6">
        <v>3011</v>
      </c>
      <c r="E1022">
        <f>SUMIFS(tab_SCHULEN[SuS_21-22],tab_SCHULEN[TKZ],tab_ANLAGE[[#This Row],[TKZ]])</f>
        <v>0</v>
      </c>
      <c r="F1022">
        <f>SUMIFS(tab_SCHULEN[Klassen_21-22],tab_SCHULEN[TKZ],tab_ANLAGE[[#This Row],[TKZ]])</f>
        <v>0</v>
      </c>
      <c r="G1022" s="431">
        <f>IFERROR(ROUND(0.25*tab_ANLAGE[[#This Row],[Budget dBIR]]/tab_ANLAGE[[#This Row],['# SuS]],2),0)</f>
        <v>0</v>
      </c>
    </row>
    <row r="1023" spans="1:7" x14ac:dyDescent="0.3">
      <c r="A1023" t="s">
        <v>20091</v>
      </c>
      <c r="B1023" t="s">
        <v>20090</v>
      </c>
      <c r="C1023" s="6">
        <v>245762</v>
      </c>
      <c r="D1023" s="6">
        <v>0</v>
      </c>
      <c r="E1023">
        <f>SUMIFS(tab_SCHULEN[SuS_21-22],tab_SCHULEN[TKZ],tab_ANLAGE[[#This Row],[TKZ]])</f>
        <v>715</v>
      </c>
      <c r="F1023">
        <f>SUMIFS(tab_SCHULEN[Klassen_21-22],tab_SCHULEN[TKZ],tab_ANLAGE[[#This Row],[TKZ]])</f>
        <v>28</v>
      </c>
      <c r="G1023" s="431">
        <f>IFERROR(ROUND(0.25*tab_ANLAGE[[#This Row],[Budget dBIR]]/tab_ANLAGE[[#This Row],['# SuS]],2),0)</f>
        <v>85.93</v>
      </c>
    </row>
    <row r="1024" spans="1:7" x14ac:dyDescent="0.3">
      <c r="A1024" t="s">
        <v>20940</v>
      </c>
      <c r="B1024" t="s">
        <v>20939</v>
      </c>
      <c r="C1024" s="6">
        <v>193207</v>
      </c>
      <c r="D1024" s="6">
        <v>0</v>
      </c>
      <c r="E1024">
        <f>SUMIFS(tab_SCHULEN[SuS_21-22],tab_SCHULEN[TKZ],tab_ANLAGE[[#This Row],[TKZ]])</f>
        <v>614</v>
      </c>
      <c r="F1024">
        <f>SUMIFS(tab_SCHULEN[Klassen_21-22],tab_SCHULEN[TKZ],tab_ANLAGE[[#This Row],[TKZ]])</f>
        <v>23</v>
      </c>
      <c r="G1024" s="431">
        <f>IFERROR(ROUND(0.25*tab_ANLAGE[[#This Row],[Budget dBIR]]/tab_ANLAGE[[#This Row],['# SuS]],2),0)</f>
        <v>78.67</v>
      </c>
    </row>
    <row r="1025" spans="1:7" x14ac:dyDescent="0.3">
      <c r="A1025" t="s">
        <v>22865</v>
      </c>
      <c r="B1025" t="s">
        <v>22864</v>
      </c>
      <c r="C1025" s="6">
        <v>37301</v>
      </c>
      <c r="D1025" s="6">
        <v>9034</v>
      </c>
      <c r="E1025">
        <f>SUMIFS(tab_SCHULEN[SuS_21-22],tab_SCHULEN[TKZ],tab_ANLAGE[[#This Row],[TKZ]])</f>
        <v>76</v>
      </c>
      <c r="F1025">
        <f>SUMIFS(tab_SCHULEN[Klassen_21-22],tab_SCHULEN[TKZ],tab_ANLAGE[[#This Row],[TKZ]])</f>
        <v>3</v>
      </c>
      <c r="G1025" s="431">
        <f>IFERROR(ROUND(0.25*tab_ANLAGE[[#This Row],[Budget dBIR]]/tab_ANLAGE[[#This Row],['# SuS]],2),0)</f>
        <v>122.7</v>
      </c>
    </row>
    <row r="1026" spans="1:7" x14ac:dyDescent="0.3">
      <c r="A1026" t="s">
        <v>20915</v>
      </c>
      <c r="B1026" t="s">
        <v>20133</v>
      </c>
      <c r="C1026" s="6">
        <v>223150</v>
      </c>
      <c r="D1026" s="6">
        <v>0</v>
      </c>
      <c r="E1026">
        <f>SUMIFS(tab_SCHULEN[SuS_21-22],tab_SCHULEN[TKZ],tab_ANLAGE[[#This Row],[TKZ]])</f>
        <v>668</v>
      </c>
      <c r="F1026">
        <f>SUMIFS(tab_SCHULEN[Klassen_21-22],tab_SCHULEN[TKZ],tab_ANLAGE[[#This Row],[TKZ]])</f>
        <v>28</v>
      </c>
      <c r="G1026" s="431">
        <f>IFERROR(ROUND(0.25*tab_ANLAGE[[#This Row],[Budget dBIR]]/tab_ANLAGE[[#This Row],['# SuS]],2),0)</f>
        <v>83.51</v>
      </c>
    </row>
    <row r="1027" spans="1:7" x14ac:dyDescent="0.3">
      <c r="A1027" t="s">
        <v>20949</v>
      </c>
      <c r="B1027" t="s">
        <v>20948</v>
      </c>
      <c r="C1027" s="6">
        <v>94870</v>
      </c>
      <c r="D1027" s="6">
        <v>0</v>
      </c>
      <c r="E1027">
        <f>SUMIFS(tab_SCHULEN[SuS_21-22],tab_SCHULEN[TKZ],tab_ANLAGE[[#This Row],[TKZ]])</f>
        <v>255</v>
      </c>
      <c r="F1027">
        <f>SUMIFS(tab_SCHULEN[Klassen_21-22],tab_SCHULEN[TKZ],tab_ANLAGE[[#This Row],[TKZ]])</f>
        <v>11</v>
      </c>
      <c r="G1027" s="431">
        <f>IFERROR(ROUND(0.25*tab_ANLAGE[[#This Row],[Budget dBIR]]/tab_ANLAGE[[#This Row],['# SuS]],2),0)</f>
        <v>93.01</v>
      </c>
    </row>
    <row r="1028" spans="1:7" x14ac:dyDescent="0.3">
      <c r="A1028" t="s">
        <v>22958</v>
      </c>
      <c r="B1028" t="s">
        <v>22957</v>
      </c>
      <c r="C1028" s="6">
        <v>85003</v>
      </c>
      <c r="D1028" s="6">
        <v>0</v>
      </c>
      <c r="E1028">
        <f>SUMIFS(tab_SCHULEN[SuS_21-22],tab_SCHULEN[TKZ],tab_ANLAGE[[#This Row],[TKZ]])</f>
        <v>249</v>
      </c>
      <c r="F1028">
        <f>SUMIFS(tab_SCHULEN[Klassen_21-22],tab_SCHULEN[TKZ],tab_ANLAGE[[#This Row],[TKZ]])</f>
        <v>10</v>
      </c>
      <c r="G1028" s="431">
        <f>IFERROR(ROUND(0.25*tab_ANLAGE[[#This Row],[Budget dBIR]]/tab_ANLAGE[[#This Row],['# SuS]],2),0)</f>
        <v>85.34</v>
      </c>
    </row>
    <row r="1029" spans="1:7" x14ac:dyDescent="0.3">
      <c r="A1029" t="s">
        <v>23295</v>
      </c>
      <c r="B1029" t="s">
        <v>23294</v>
      </c>
      <c r="C1029" s="6">
        <v>21878</v>
      </c>
      <c r="D1029" s="6">
        <v>0</v>
      </c>
      <c r="E1029">
        <f>SUMIFS(tab_SCHULEN[SuS_21-22],tab_SCHULEN[TKZ],tab_ANLAGE[[#This Row],[TKZ]])</f>
        <v>73</v>
      </c>
      <c r="F1029">
        <f>SUMIFS(tab_SCHULEN[Klassen_21-22],tab_SCHULEN[TKZ],tab_ANLAGE[[#This Row],[TKZ]])</f>
        <v>4</v>
      </c>
      <c r="G1029" s="431">
        <f>IFERROR(ROUND(0.25*tab_ANLAGE[[#This Row],[Budget dBIR]]/tab_ANLAGE[[#This Row],['# SuS]],2),0)</f>
        <v>74.92</v>
      </c>
    </row>
    <row r="1030" spans="1:7" x14ac:dyDescent="0.3">
      <c r="A1030" t="s">
        <v>20537</v>
      </c>
      <c r="B1030" t="s">
        <v>20536</v>
      </c>
      <c r="C1030" s="6">
        <v>135092</v>
      </c>
      <c r="D1030" s="6">
        <v>12045</v>
      </c>
      <c r="E1030">
        <f>SUMIFS(tab_SCHULEN[SuS_21-22],tab_SCHULEN[TKZ],tab_ANLAGE[[#This Row],[TKZ]])</f>
        <v>416</v>
      </c>
      <c r="F1030">
        <f>SUMIFS(tab_SCHULEN[Klassen_21-22],tab_SCHULEN[TKZ],tab_ANLAGE[[#This Row],[TKZ]])</f>
        <v>17</v>
      </c>
      <c r="G1030" s="431">
        <f>IFERROR(ROUND(0.25*tab_ANLAGE[[#This Row],[Budget dBIR]]/tab_ANLAGE[[#This Row],['# SuS]],2),0)</f>
        <v>81.19</v>
      </c>
    </row>
    <row r="1031" spans="1:7" x14ac:dyDescent="0.3">
      <c r="A1031" t="s">
        <v>22923</v>
      </c>
      <c r="B1031" t="s">
        <v>22922</v>
      </c>
      <c r="C1031" s="6">
        <v>19632</v>
      </c>
      <c r="D1031" s="6">
        <v>6022</v>
      </c>
      <c r="E1031">
        <f>SUMIFS(tab_SCHULEN[SuS_21-22],tab_SCHULEN[TKZ],tab_ANLAGE[[#This Row],[TKZ]])</f>
        <v>21</v>
      </c>
      <c r="F1031">
        <f>SUMIFS(tab_SCHULEN[Klassen_21-22],tab_SCHULEN[TKZ],tab_ANLAGE[[#This Row],[TKZ]])</f>
        <v>2</v>
      </c>
      <c r="G1031" s="431">
        <f>IFERROR(ROUND(0.25*tab_ANLAGE[[#This Row],[Budget dBIR]]/tab_ANLAGE[[#This Row],['# SuS]],2),0)</f>
        <v>233.71</v>
      </c>
    </row>
    <row r="1032" spans="1:7" x14ac:dyDescent="0.3">
      <c r="A1032" t="s">
        <v>23471</v>
      </c>
      <c r="B1032" t="s">
        <v>23470</v>
      </c>
      <c r="C1032" s="6">
        <v>22237</v>
      </c>
      <c r="D1032" s="6">
        <v>0</v>
      </c>
      <c r="E1032">
        <f>SUMIFS(tab_SCHULEN[SuS_21-22],tab_SCHULEN[TKZ],tab_ANLAGE[[#This Row],[TKZ]])</f>
        <v>76</v>
      </c>
      <c r="F1032">
        <f>SUMIFS(tab_SCHULEN[Klassen_21-22],tab_SCHULEN[TKZ],tab_ANLAGE[[#This Row],[TKZ]])</f>
        <v>3</v>
      </c>
      <c r="G1032" s="431">
        <f>IFERROR(ROUND(0.25*tab_ANLAGE[[#This Row],[Budget dBIR]]/tab_ANLAGE[[#This Row],['# SuS]],2),0)</f>
        <v>73.150000000000006</v>
      </c>
    </row>
    <row r="1033" spans="1:7" x14ac:dyDescent="0.3">
      <c r="A1033" t="s">
        <v>22863</v>
      </c>
      <c r="B1033" t="s">
        <v>22862</v>
      </c>
      <c r="C1033" s="6">
        <v>51131</v>
      </c>
      <c r="D1033" s="6">
        <v>12045</v>
      </c>
      <c r="E1033">
        <f>SUMIFS(tab_SCHULEN[SuS_21-22],tab_SCHULEN[TKZ],tab_ANLAGE[[#This Row],[TKZ]])</f>
        <v>110</v>
      </c>
      <c r="F1033">
        <f>SUMIFS(tab_SCHULEN[Klassen_21-22],tab_SCHULEN[TKZ],tab_ANLAGE[[#This Row],[TKZ]])</f>
        <v>4</v>
      </c>
      <c r="G1033" s="431">
        <f>IFERROR(ROUND(0.25*tab_ANLAGE[[#This Row],[Budget dBIR]]/tab_ANLAGE[[#This Row],['# SuS]],2),0)</f>
        <v>116.21</v>
      </c>
    </row>
    <row r="1034" spans="1:7" x14ac:dyDescent="0.3">
      <c r="A1034" t="s">
        <v>22916</v>
      </c>
      <c r="B1034" t="s">
        <v>22915</v>
      </c>
      <c r="C1034" s="6">
        <v>21377</v>
      </c>
      <c r="D1034" s="6">
        <v>6022</v>
      </c>
      <c r="E1034">
        <f>SUMIFS(tab_SCHULEN[SuS_21-22],tab_SCHULEN[TKZ],tab_ANLAGE[[#This Row],[TKZ]])</f>
        <v>34</v>
      </c>
      <c r="F1034">
        <f>SUMIFS(tab_SCHULEN[Klassen_21-22],tab_SCHULEN[TKZ],tab_ANLAGE[[#This Row],[TKZ]])</f>
        <v>2</v>
      </c>
      <c r="G1034" s="431">
        <f>IFERROR(ROUND(0.25*tab_ANLAGE[[#This Row],[Budget dBIR]]/tab_ANLAGE[[#This Row],['# SuS]],2),0)</f>
        <v>157.18</v>
      </c>
    </row>
    <row r="1035" spans="1:7" x14ac:dyDescent="0.3">
      <c r="A1035" t="s">
        <v>22847</v>
      </c>
      <c r="B1035" t="s">
        <v>22846</v>
      </c>
      <c r="C1035" s="6">
        <v>1112174</v>
      </c>
      <c r="D1035" s="6">
        <v>373410</v>
      </c>
      <c r="E1035">
        <f>SUMIFS(tab_SCHULEN[SuS_21-22],tab_SCHULEN[TKZ],tab_ANLAGE[[#This Row],[TKZ]])</f>
        <v>1929</v>
      </c>
      <c r="F1035">
        <f>SUMIFS(tab_SCHULEN[Klassen_21-22],tab_SCHULEN[TKZ],tab_ANLAGE[[#This Row],[TKZ]])</f>
        <v>211</v>
      </c>
      <c r="G1035" s="431">
        <f>IFERROR(ROUND(0.25*tab_ANLAGE[[#This Row],[Budget dBIR]]/tab_ANLAGE[[#This Row],['# SuS]],2),0)</f>
        <v>144.13999999999999</v>
      </c>
    </row>
    <row r="1036" spans="1:7" x14ac:dyDescent="0.3">
      <c r="A1036" t="s">
        <v>22880</v>
      </c>
      <c r="B1036" t="s">
        <v>22879</v>
      </c>
      <c r="C1036" s="6">
        <v>33811</v>
      </c>
      <c r="D1036" s="6">
        <v>9034</v>
      </c>
      <c r="E1036">
        <f>SUMIFS(tab_SCHULEN[SuS_21-22],tab_SCHULEN[TKZ],tab_ANLAGE[[#This Row],[TKZ]])</f>
        <v>62</v>
      </c>
      <c r="F1036">
        <f>SUMIFS(tab_SCHULEN[Klassen_21-22],tab_SCHULEN[TKZ],tab_ANLAGE[[#This Row],[TKZ]])</f>
        <v>3</v>
      </c>
      <c r="G1036" s="431">
        <f>IFERROR(ROUND(0.25*tab_ANLAGE[[#This Row],[Budget dBIR]]/tab_ANLAGE[[#This Row],['# SuS]],2),0)</f>
        <v>136.33000000000001</v>
      </c>
    </row>
    <row r="1037" spans="1:7" x14ac:dyDescent="0.3">
      <c r="A1037" t="s">
        <v>22875</v>
      </c>
      <c r="B1037" t="s">
        <v>22874</v>
      </c>
      <c r="C1037" s="6">
        <v>34858</v>
      </c>
      <c r="D1037" s="6">
        <v>9034</v>
      </c>
      <c r="E1037">
        <f>SUMIFS(tab_SCHULEN[SuS_21-22],tab_SCHULEN[TKZ],tab_ANLAGE[[#This Row],[TKZ]])</f>
        <v>80</v>
      </c>
      <c r="F1037">
        <f>SUMIFS(tab_SCHULEN[Klassen_21-22],tab_SCHULEN[TKZ],tab_ANLAGE[[#This Row],[TKZ]])</f>
        <v>3</v>
      </c>
      <c r="G1037" s="431">
        <f>IFERROR(ROUND(0.25*tab_ANLAGE[[#This Row],[Budget dBIR]]/tab_ANLAGE[[#This Row],['# SuS]],2),0)</f>
        <v>108.93</v>
      </c>
    </row>
    <row r="1038" spans="1:7" x14ac:dyDescent="0.3">
      <c r="A1038" t="s">
        <v>22919</v>
      </c>
      <c r="B1038" t="s">
        <v>21646</v>
      </c>
      <c r="C1038" s="6">
        <v>32765</v>
      </c>
      <c r="D1038" s="6">
        <v>9034</v>
      </c>
      <c r="E1038">
        <f>SUMIFS(tab_SCHULEN[SuS_21-22],tab_SCHULEN[TKZ],tab_ANLAGE[[#This Row],[TKZ]])</f>
        <v>67</v>
      </c>
      <c r="F1038">
        <f>SUMIFS(tab_SCHULEN[Klassen_21-22],tab_SCHULEN[TKZ],tab_ANLAGE[[#This Row],[TKZ]])</f>
        <v>3</v>
      </c>
      <c r="G1038" s="431">
        <f>IFERROR(ROUND(0.25*tab_ANLAGE[[#This Row],[Budget dBIR]]/tab_ANLAGE[[#This Row],['# SuS]],2),0)</f>
        <v>122.26</v>
      </c>
    </row>
    <row r="1039" spans="1:7" x14ac:dyDescent="0.3">
      <c r="A1039" t="s">
        <v>22858</v>
      </c>
      <c r="B1039" t="s">
        <v>22857</v>
      </c>
      <c r="C1039" s="6">
        <v>54013</v>
      </c>
      <c r="D1039" s="6">
        <v>18068</v>
      </c>
      <c r="E1039">
        <f>SUMIFS(tab_SCHULEN[SuS_21-22],tab_SCHULEN[TKZ],tab_ANLAGE[[#This Row],[TKZ]])</f>
        <v>107</v>
      </c>
      <c r="F1039">
        <f>SUMIFS(tab_SCHULEN[Klassen_21-22],tab_SCHULEN[TKZ],tab_ANLAGE[[#This Row],[TKZ]])</f>
        <v>6</v>
      </c>
      <c r="G1039" s="431">
        <f>IFERROR(ROUND(0.25*tab_ANLAGE[[#This Row],[Budget dBIR]]/tab_ANLAGE[[#This Row],['# SuS]],2),0)</f>
        <v>126.2</v>
      </c>
    </row>
    <row r="1040" spans="1:7" x14ac:dyDescent="0.3">
      <c r="A1040" t="s">
        <v>22933</v>
      </c>
      <c r="B1040" t="s">
        <v>22932</v>
      </c>
      <c r="C1040" s="6">
        <v>17403</v>
      </c>
      <c r="D1040" s="6">
        <v>9034</v>
      </c>
      <c r="E1040">
        <f>SUMIFS(tab_SCHULEN[SuS_21-22],tab_SCHULEN[TKZ],tab_ANLAGE[[#This Row],[TKZ]])</f>
        <v>21</v>
      </c>
      <c r="F1040">
        <f>SUMIFS(tab_SCHULEN[Klassen_21-22],tab_SCHULEN[TKZ],tab_ANLAGE[[#This Row],[TKZ]])</f>
        <v>2</v>
      </c>
      <c r="G1040" s="431">
        <f>IFERROR(ROUND(0.25*tab_ANLAGE[[#This Row],[Budget dBIR]]/tab_ANLAGE[[#This Row],['# SuS]],2),0)</f>
        <v>207.18</v>
      </c>
    </row>
    <row r="1041" spans="1:7" x14ac:dyDescent="0.3">
      <c r="A1041" t="s">
        <v>22891</v>
      </c>
      <c r="B1041" t="s">
        <v>22890</v>
      </c>
      <c r="C1041" s="6">
        <v>23820</v>
      </c>
      <c r="D1041" s="6">
        <v>6022</v>
      </c>
      <c r="E1041">
        <f>SUMIFS(tab_SCHULEN[SuS_21-22],tab_SCHULEN[TKZ],tab_ANLAGE[[#This Row],[TKZ]])</f>
        <v>123</v>
      </c>
      <c r="F1041">
        <f>SUMIFS(tab_SCHULEN[Klassen_21-22],tab_SCHULEN[TKZ],tab_ANLAGE[[#This Row],[TKZ]])</f>
        <v>5</v>
      </c>
      <c r="G1041" s="431">
        <f>IFERROR(ROUND(0.25*tab_ANLAGE[[#This Row],[Budget dBIR]]/tab_ANLAGE[[#This Row],['# SuS]],2),0)</f>
        <v>48.41</v>
      </c>
    </row>
    <row r="1042" spans="1:7" x14ac:dyDescent="0.3">
      <c r="A1042" t="s">
        <v>22895</v>
      </c>
      <c r="B1042" t="s">
        <v>22894</v>
      </c>
      <c r="C1042" s="6">
        <v>29420</v>
      </c>
      <c r="D1042" s="6">
        <v>0</v>
      </c>
      <c r="E1042">
        <f>SUMIFS(tab_SCHULEN[SuS_21-22],tab_SCHULEN[TKZ],tab_ANLAGE[[#This Row],[TKZ]])</f>
        <v>66</v>
      </c>
      <c r="F1042">
        <f>SUMIFS(tab_SCHULEN[Klassen_21-22],tab_SCHULEN[TKZ],tab_ANLAGE[[#This Row],[TKZ]])</f>
        <v>7</v>
      </c>
      <c r="G1042" s="431">
        <f>IFERROR(ROUND(0.25*tab_ANLAGE[[#This Row],[Budget dBIR]]/tab_ANLAGE[[#This Row],['# SuS]],2),0)</f>
        <v>111.44</v>
      </c>
    </row>
    <row r="1043" spans="1:7" x14ac:dyDescent="0.3">
      <c r="A1043" t="s">
        <v>22837</v>
      </c>
      <c r="B1043" t="s">
        <v>22836</v>
      </c>
      <c r="C1043" s="6">
        <v>186948</v>
      </c>
      <c r="D1043" s="6">
        <v>51193</v>
      </c>
      <c r="E1043">
        <f>SUMIFS(tab_SCHULEN[SuS_21-22],tab_SCHULEN[TKZ],tab_ANLAGE[[#This Row],[TKZ]])</f>
        <v>421</v>
      </c>
      <c r="F1043">
        <f>SUMIFS(tab_SCHULEN[Klassen_21-22],tab_SCHULEN[TKZ],tab_ANLAGE[[#This Row],[TKZ]])</f>
        <v>18</v>
      </c>
      <c r="G1043" s="431">
        <f>IFERROR(ROUND(0.25*tab_ANLAGE[[#This Row],[Budget dBIR]]/tab_ANLAGE[[#This Row],['# SuS]],2),0)</f>
        <v>111.01</v>
      </c>
    </row>
    <row r="1044" spans="1:7" x14ac:dyDescent="0.3">
      <c r="A1044" t="s">
        <v>22884</v>
      </c>
      <c r="B1044" t="s">
        <v>22883</v>
      </c>
      <c r="C1044" s="6">
        <v>32416</v>
      </c>
      <c r="D1044" s="6">
        <v>9034</v>
      </c>
      <c r="E1044">
        <f>SUMIFS(tab_SCHULEN[SuS_21-22],tab_SCHULEN[TKZ],tab_ANLAGE[[#This Row],[TKZ]])</f>
        <v>70</v>
      </c>
      <c r="F1044">
        <f>SUMIFS(tab_SCHULEN[Klassen_21-22],tab_SCHULEN[TKZ],tab_ANLAGE[[#This Row],[TKZ]])</f>
        <v>3</v>
      </c>
      <c r="G1044" s="431">
        <f>IFERROR(ROUND(0.25*tab_ANLAGE[[#This Row],[Budget dBIR]]/tab_ANLAGE[[#This Row],['# SuS]],2),0)</f>
        <v>115.77</v>
      </c>
    </row>
    <row r="1045" spans="1:7" x14ac:dyDescent="0.3">
      <c r="A1045" t="s">
        <v>22904</v>
      </c>
      <c r="B1045" t="s">
        <v>22903</v>
      </c>
      <c r="C1045" s="6">
        <v>65943</v>
      </c>
      <c r="D1045" s="6">
        <v>0</v>
      </c>
      <c r="E1045">
        <f>SUMIFS(tab_SCHULEN[SuS_21-22],tab_SCHULEN[TKZ],tab_ANLAGE[[#This Row],[TKZ]])</f>
        <v>151</v>
      </c>
      <c r="F1045">
        <f>SUMIFS(tab_SCHULEN[Klassen_21-22],tab_SCHULEN[TKZ],tab_ANLAGE[[#This Row],[TKZ]])</f>
        <v>15</v>
      </c>
      <c r="G1045" s="431">
        <f>IFERROR(ROUND(0.25*tab_ANLAGE[[#This Row],[Budget dBIR]]/tab_ANLAGE[[#This Row],['# SuS]],2),0)</f>
        <v>109.18</v>
      </c>
    </row>
    <row r="1046" spans="1:7" x14ac:dyDescent="0.3">
      <c r="A1046" t="s">
        <v>22900</v>
      </c>
      <c r="B1046" t="s">
        <v>22899</v>
      </c>
      <c r="C1046" s="6">
        <v>45145</v>
      </c>
      <c r="D1046" s="6">
        <v>0</v>
      </c>
      <c r="E1046">
        <f>SUMIFS(tab_SCHULEN[SuS_21-22],tab_SCHULEN[TKZ],tab_ANLAGE[[#This Row],[TKZ]])</f>
        <v>82</v>
      </c>
      <c r="F1046">
        <f>SUMIFS(tab_SCHULEN[Klassen_21-22],tab_SCHULEN[TKZ],tab_ANLAGE[[#This Row],[TKZ]])</f>
        <v>9</v>
      </c>
      <c r="G1046" s="431">
        <f>IFERROR(ROUND(0.25*tab_ANLAGE[[#This Row],[Budget dBIR]]/tab_ANLAGE[[#This Row],['# SuS]],2),0)</f>
        <v>137.63999999999999</v>
      </c>
    </row>
    <row r="1047" spans="1:7" x14ac:dyDescent="0.3">
      <c r="A1047" t="s">
        <v>22906</v>
      </c>
      <c r="B1047" t="s">
        <v>22905</v>
      </c>
      <c r="C1047" s="6">
        <v>38551</v>
      </c>
      <c r="D1047" s="6">
        <v>0</v>
      </c>
      <c r="E1047">
        <f>SUMIFS(tab_SCHULEN[SuS_21-22],tab_SCHULEN[TKZ],tab_ANLAGE[[#This Row],[TKZ]])</f>
        <v>89</v>
      </c>
      <c r="F1047">
        <f>SUMIFS(tab_SCHULEN[Klassen_21-22],tab_SCHULEN[TKZ],tab_ANLAGE[[#This Row],[TKZ]])</f>
        <v>9</v>
      </c>
      <c r="G1047" s="431">
        <f>IFERROR(ROUND(0.25*tab_ANLAGE[[#This Row],[Budget dBIR]]/tab_ANLAGE[[#This Row],['# SuS]],2),0)</f>
        <v>108.29</v>
      </c>
    </row>
    <row r="1048" spans="1:7" x14ac:dyDescent="0.3">
      <c r="A1048" t="s">
        <v>22914</v>
      </c>
      <c r="B1048" t="s">
        <v>21516</v>
      </c>
      <c r="C1048" s="6">
        <v>34858</v>
      </c>
      <c r="D1048" s="6">
        <v>9034</v>
      </c>
      <c r="E1048">
        <f>SUMIFS(tab_SCHULEN[SuS_21-22],tab_SCHULEN[TKZ],tab_ANLAGE[[#This Row],[TKZ]])</f>
        <v>143</v>
      </c>
      <c r="F1048">
        <f>SUMIFS(tab_SCHULEN[Klassen_21-22],tab_SCHULEN[TKZ],tab_ANLAGE[[#This Row],[TKZ]])</f>
        <v>5</v>
      </c>
      <c r="G1048" s="431">
        <f>IFERROR(ROUND(0.25*tab_ANLAGE[[#This Row],[Budget dBIR]]/tab_ANLAGE[[#This Row],['# SuS]],2),0)</f>
        <v>60.94</v>
      </c>
    </row>
    <row r="1049" spans="1:7" x14ac:dyDescent="0.3">
      <c r="A1049" t="s">
        <v>20093</v>
      </c>
      <c r="B1049" t="s">
        <v>20092</v>
      </c>
      <c r="C1049" s="6">
        <v>515075</v>
      </c>
      <c r="D1049" s="6">
        <v>0</v>
      </c>
      <c r="E1049">
        <f>SUMIFS(tab_SCHULEN[SuS_21-22],tab_SCHULEN[TKZ],tab_ANLAGE[[#This Row],[TKZ]])</f>
        <v>1654</v>
      </c>
      <c r="F1049">
        <f>SUMIFS(tab_SCHULEN[Klassen_21-22],tab_SCHULEN[TKZ],tab_ANLAGE[[#This Row],[TKZ]])</f>
        <v>61</v>
      </c>
      <c r="G1049" s="431">
        <f>IFERROR(ROUND(0.25*tab_ANLAGE[[#This Row],[Budget dBIR]]/tab_ANLAGE[[#This Row],['# SuS]],2),0)</f>
        <v>77.849999999999994</v>
      </c>
    </row>
    <row r="1050" spans="1:7" x14ac:dyDescent="0.3">
      <c r="A1050" t="s">
        <v>20681</v>
      </c>
      <c r="B1050" t="s">
        <v>20680</v>
      </c>
      <c r="C1050" s="6">
        <v>233869</v>
      </c>
      <c r="D1050" s="6">
        <v>0</v>
      </c>
      <c r="E1050">
        <f>SUMIFS(tab_SCHULEN[SuS_21-22],tab_SCHULEN[TKZ],tab_ANLAGE[[#This Row],[TKZ]])</f>
        <v>691</v>
      </c>
      <c r="F1050">
        <f>SUMIFS(tab_SCHULEN[Klassen_21-22],tab_SCHULEN[TKZ],tab_ANLAGE[[#This Row],[TKZ]])</f>
        <v>21</v>
      </c>
      <c r="G1050" s="431">
        <f>IFERROR(ROUND(0.25*tab_ANLAGE[[#This Row],[Budget dBIR]]/tab_ANLAGE[[#This Row],['# SuS]],2),0)</f>
        <v>84.61</v>
      </c>
    </row>
    <row r="1051" spans="1:7" x14ac:dyDescent="0.3">
      <c r="A1051" t="s">
        <v>23218</v>
      </c>
      <c r="B1051" t="s">
        <v>23217</v>
      </c>
      <c r="C1051" s="6">
        <v>62048</v>
      </c>
      <c r="D1051" s="6">
        <v>0</v>
      </c>
      <c r="E1051">
        <f>SUMIFS(tab_SCHULEN[SuS_21-22],tab_SCHULEN[TKZ],tab_ANLAGE[[#This Row],[TKZ]])</f>
        <v>182</v>
      </c>
      <c r="F1051">
        <f>SUMIFS(tab_SCHULEN[Klassen_21-22],tab_SCHULEN[TKZ],tab_ANLAGE[[#This Row],[TKZ]])</f>
        <v>7</v>
      </c>
      <c r="G1051" s="431">
        <f>IFERROR(ROUND(0.25*tab_ANLAGE[[#This Row],[Budget dBIR]]/tab_ANLAGE[[#This Row],['# SuS]],2),0)</f>
        <v>85.23</v>
      </c>
    </row>
    <row r="1052" spans="1:7" x14ac:dyDescent="0.3">
      <c r="A1052" t="s">
        <v>22941</v>
      </c>
      <c r="B1052" t="s">
        <v>22940</v>
      </c>
      <c r="C1052" s="6">
        <v>61331</v>
      </c>
      <c r="D1052" s="6">
        <v>0</v>
      </c>
      <c r="E1052">
        <f>SUMIFS(tab_SCHULEN[SuS_21-22],tab_SCHULEN[TKZ],tab_ANLAGE[[#This Row],[TKZ]])</f>
        <v>151</v>
      </c>
      <c r="F1052">
        <f>SUMIFS(tab_SCHULEN[Klassen_21-22],tab_SCHULEN[TKZ],tab_ANLAGE[[#This Row],[TKZ]])</f>
        <v>8</v>
      </c>
      <c r="G1052" s="431">
        <f>IFERROR(ROUND(0.25*tab_ANLAGE[[#This Row],[Budget dBIR]]/tab_ANLAGE[[#This Row],['# SuS]],2),0)</f>
        <v>101.54</v>
      </c>
    </row>
    <row r="1053" spans="1:7" x14ac:dyDescent="0.3">
      <c r="A1053" t="s">
        <v>23570</v>
      </c>
      <c r="B1053" t="s">
        <v>23569</v>
      </c>
      <c r="C1053" s="6">
        <v>6097</v>
      </c>
      <c r="D1053" s="6">
        <v>0</v>
      </c>
      <c r="E1053">
        <f>SUMIFS(tab_SCHULEN[SuS_21-22],tab_SCHULEN[TKZ],tab_ANLAGE[[#This Row],[TKZ]])</f>
        <v>28</v>
      </c>
      <c r="F1053">
        <f>SUMIFS(tab_SCHULEN[Klassen_21-22],tab_SCHULEN[TKZ],tab_ANLAGE[[#This Row],[TKZ]])</f>
        <v>1</v>
      </c>
      <c r="G1053" s="431">
        <f>IFERROR(ROUND(0.25*tab_ANLAGE[[#This Row],[Budget dBIR]]/tab_ANLAGE[[#This Row],['# SuS]],2),0)</f>
        <v>54.44</v>
      </c>
    </row>
    <row r="1054" spans="1:7" x14ac:dyDescent="0.3">
      <c r="A1054" t="s">
        <v>23549</v>
      </c>
      <c r="B1054" t="s">
        <v>23548</v>
      </c>
      <c r="C1054" s="6">
        <v>9683</v>
      </c>
      <c r="D1054" s="6">
        <v>0</v>
      </c>
      <c r="E1054">
        <f>SUMIFS(tab_SCHULEN[SuS_21-22],tab_SCHULEN[TKZ],tab_ANLAGE[[#This Row],[TKZ]])</f>
        <v>20</v>
      </c>
      <c r="F1054">
        <f>SUMIFS(tab_SCHULEN[Klassen_21-22],tab_SCHULEN[TKZ],tab_ANLAGE[[#This Row],[TKZ]])</f>
        <v>1</v>
      </c>
      <c r="G1054" s="431">
        <f>IFERROR(ROUND(0.25*tab_ANLAGE[[#This Row],[Budget dBIR]]/tab_ANLAGE[[#This Row],['# SuS]],2),0)</f>
        <v>121.04</v>
      </c>
    </row>
    <row r="1055" spans="1:7" x14ac:dyDescent="0.3">
      <c r="A1055" t="s">
        <v>23062</v>
      </c>
      <c r="B1055" t="s">
        <v>23061</v>
      </c>
      <c r="C1055" s="6">
        <v>71373</v>
      </c>
      <c r="D1055" s="6">
        <v>0</v>
      </c>
      <c r="E1055">
        <f>SUMIFS(tab_SCHULEN[SuS_21-22],tab_SCHULEN[TKZ],tab_ANLAGE[[#This Row],[TKZ]])</f>
        <v>197</v>
      </c>
      <c r="F1055">
        <f>SUMIFS(tab_SCHULEN[Klassen_21-22],tab_SCHULEN[TKZ],tab_ANLAGE[[#This Row],[TKZ]])</f>
        <v>10</v>
      </c>
      <c r="G1055" s="431">
        <f>IFERROR(ROUND(0.25*tab_ANLAGE[[#This Row],[Budget dBIR]]/tab_ANLAGE[[#This Row],['# SuS]],2),0)</f>
        <v>90.57</v>
      </c>
    </row>
    <row r="1056" spans="1:7" x14ac:dyDescent="0.3">
      <c r="A1056" t="s">
        <v>21109</v>
      </c>
      <c r="B1056" t="s">
        <v>21108</v>
      </c>
      <c r="C1056" s="6">
        <v>103653</v>
      </c>
      <c r="D1056" s="6">
        <v>0</v>
      </c>
      <c r="E1056">
        <f>SUMIFS(tab_SCHULEN[SuS_21-22],tab_SCHULEN[TKZ],tab_ANLAGE[[#This Row],[TKZ]])</f>
        <v>257</v>
      </c>
      <c r="F1056">
        <f>SUMIFS(tab_SCHULEN[Klassen_21-22],tab_SCHULEN[TKZ],tab_ANLAGE[[#This Row],[TKZ]])</f>
        <v>13</v>
      </c>
      <c r="G1056" s="431">
        <f>IFERROR(ROUND(0.25*tab_ANLAGE[[#This Row],[Budget dBIR]]/tab_ANLAGE[[#This Row],['# SuS]],2),0)</f>
        <v>100.83</v>
      </c>
    </row>
    <row r="1057" spans="1:7" x14ac:dyDescent="0.3">
      <c r="A1057" t="s">
        <v>23391</v>
      </c>
      <c r="B1057" t="s">
        <v>23390</v>
      </c>
      <c r="C1057" s="6">
        <v>51288</v>
      </c>
      <c r="D1057" s="6">
        <v>0</v>
      </c>
      <c r="E1057">
        <f>SUMIFS(tab_SCHULEN[SuS_21-22],tab_SCHULEN[TKZ],tab_ANLAGE[[#This Row],[TKZ]])</f>
        <v>161</v>
      </c>
      <c r="F1057">
        <f>SUMIFS(tab_SCHULEN[Klassen_21-22],tab_SCHULEN[TKZ],tab_ANLAGE[[#This Row],[TKZ]])</f>
        <v>7</v>
      </c>
      <c r="G1057" s="431">
        <f>IFERROR(ROUND(0.25*tab_ANLAGE[[#This Row],[Budget dBIR]]/tab_ANLAGE[[#This Row],['# SuS]],2),0)</f>
        <v>79.64</v>
      </c>
    </row>
    <row r="1058" spans="1:7" x14ac:dyDescent="0.3">
      <c r="A1058" t="s">
        <v>23388</v>
      </c>
      <c r="B1058" t="s">
        <v>23387</v>
      </c>
      <c r="C1058" s="6">
        <v>19009</v>
      </c>
      <c r="D1058" s="6">
        <v>0</v>
      </c>
      <c r="E1058">
        <f>SUMIFS(tab_SCHULEN[SuS_21-22],tab_SCHULEN[TKZ],tab_ANLAGE[[#This Row],[TKZ]])</f>
        <v>38</v>
      </c>
      <c r="F1058">
        <f>SUMIFS(tab_SCHULEN[Klassen_21-22],tab_SCHULEN[TKZ],tab_ANLAGE[[#This Row],[TKZ]])</f>
        <v>2</v>
      </c>
      <c r="G1058" s="431">
        <f>IFERROR(ROUND(0.25*tab_ANLAGE[[#This Row],[Budget dBIR]]/tab_ANLAGE[[#This Row],['# SuS]],2),0)</f>
        <v>125.06</v>
      </c>
    </row>
    <row r="1059" spans="1:7" x14ac:dyDescent="0.3">
      <c r="A1059" t="s">
        <v>22873</v>
      </c>
      <c r="B1059" t="s">
        <v>22872</v>
      </c>
      <c r="C1059" s="6">
        <v>35078</v>
      </c>
      <c r="D1059" s="6">
        <v>12045</v>
      </c>
      <c r="E1059">
        <f>SUMIFS(tab_SCHULEN[SuS_21-22],tab_SCHULEN[TKZ],tab_ANLAGE[[#This Row],[TKZ]])</f>
        <v>81</v>
      </c>
      <c r="F1059">
        <f>SUMIFS(tab_SCHULEN[Klassen_21-22],tab_SCHULEN[TKZ],tab_ANLAGE[[#This Row],[TKZ]])</f>
        <v>4</v>
      </c>
      <c r="G1059" s="431">
        <f>IFERROR(ROUND(0.25*tab_ANLAGE[[#This Row],[Budget dBIR]]/tab_ANLAGE[[#This Row],['# SuS]],2),0)</f>
        <v>108.27</v>
      </c>
    </row>
    <row r="1060" spans="1:7" x14ac:dyDescent="0.3">
      <c r="A1060" t="s">
        <v>22921</v>
      </c>
      <c r="B1060" t="s">
        <v>22920</v>
      </c>
      <c r="C1060" s="6">
        <v>35556</v>
      </c>
      <c r="D1060" s="6">
        <v>9034</v>
      </c>
      <c r="E1060">
        <f>SUMIFS(tab_SCHULEN[SuS_21-22],tab_SCHULEN[TKZ],tab_ANLAGE[[#This Row],[TKZ]])</f>
        <v>72</v>
      </c>
      <c r="F1060">
        <f>SUMIFS(tab_SCHULEN[Klassen_21-22],tab_SCHULEN[TKZ],tab_ANLAGE[[#This Row],[TKZ]])</f>
        <v>3</v>
      </c>
      <c r="G1060" s="431">
        <f>IFERROR(ROUND(0.25*tab_ANLAGE[[#This Row],[Budget dBIR]]/tab_ANLAGE[[#This Row],['# SuS]],2),0)</f>
        <v>123.46</v>
      </c>
    </row>
    <row r="1061" spans="1:7" x14ac:dyDescent="0.3">
      <c r="A1061" t="s">
        <v>20937</v>
      </c>
      <c r="B1061" t="s">
        <v>20936</v>
      </c>
      <c r="C1061" s="6">
        <v>107162</v>
      </c>
      <c r="D1061" s="6">
        <v>0</v>
      </c>
      <c r="E1061">
        <f>SUMIFS(tab_SCHULEN[SuS_21-22],tab_SCHULEN[TKZ],tab_ANLAGE[[#This Row],[TKZ]])</f>
        <v>325</v>
      </c>
      <c r="F1061">
        <f>SUMIFS(tab_SCHULEN[Klassen_21-22],tab_SCHULEN[TKZ],tab_ANLAGE[[#This Row],[TKZ]])</f>
        <v>14</v>
      </c>
      <c r="G1061" s="431">
        <f>IFERROR(ROUND(0.25*tab_ANLAGE[[#This Row],[Budget dBIR]]/tab_ANLAGE[[#This Row],['# SuS]],2),0)</f>
        <v>82.43</v>
      </c>
    </row>
    <row r="1062" spans="1:7" x14ac:dyDescent="0.3">
      <c r="A1062" t="s">
        <v>22882</v>
      </c>
      <c r="B1062" t="s">
        <v>22881</v>
      </c>
      <c r="C1062" s="6">
        <v>165092</v>
      </c>
      <c r="D1062" s="6">
        <v>48182</v>
      </c>
      <c r="E1062">
        <f>SUMIFS(tab_SCHULEN[SuS_21-22],tab_SCHULEN[TKZ],tab_ANLAGE[[#This Row],[TKZ]])</f>
        <v>303</v>
      </c>
      <c r="F1062">
        <f>SUMIFS(tab_SCHULEN[Klassen_21-22],tab_SCHULEN[TKZ],tab_ANLAGE[[#This Row],[TKZ]])</f>
        <v>16</v>
      </c>
      <c r="G1062" s="431">
        <f>IFERROR(ROUND(0.25*tab_ANLAGE[[#This Row],[Budget dBIR]]/tab_ANLAGE[[#This Row],['# SuS]],2),0)</f>
        <v>136.21</v>
      </c>
    </row>
    <row r="1063" spans="1:7" x14ac:dyDescent="0.3">
      <c r="A1063" t="s">
        <v>22852</v>
      </c>
      <c r="B1063" t="s">
        <v>22851</v>
      </c>
      <c r="C1063" s="6">
        <v>45108</v>
      </c>
      <c r="D1063" s="6">
        <v>6022</v>
      </c>
      <c r="E1063">
        <f>SUMIFS(tab_SCHULEN[SuS_21-22],tab_SCHULEN[TKZ],tab_ANLAGE[[#This Row],[TKZ]])</f>
        <v>116</v>
      </c>
      <c r="F1063">
        <f>SUMIFS(tab_SCHULEN[Klassen_21-22],tab_SCHULEN[TKZ],tab_ANLAGE[[#This Row],[TKZ]])</f>
        <v>8</v>
      </c>
      <c r="G1063" s="431">
        <f>IFERROR(ROUND(0.25*tab_ANLAGE[[#This Row],[Budget dBIR]]/tab_ANLAGE[[#This Row],['# SuS]],2),0)</f>
        <v>97.22</v>
      </c>
    </row>
    <row r="1064" spans="1:7" x14ac:dyDescent="0.3">
      <c r="A1064" t="s">
        <v>22876</v>
      </c>
      <c r="B1064" t="s">
        <v>20498</v>
      </c>
      <c r="C1064" s="6">
        <v>51998</v>
      </c>
      <c r="D1064" s="6">
        <v>0</v>
      </c>
      <c r="E1064">
        <f>SUMIFS(tab_SCHULEN[SuS_21-22],tab_SCHULEN[TKZ],tab_ANLAGE[[#This Row],[TKZ]])</f>
        <v>150</v>
      </c>
      <c r="F1064">
        <f>SUMIFS(tab_SCHULEN[Klassen_21-22],tab_SCHULEN[TKZ],tab_ANLAGE[[#This Row],[TKZ]])</f>
        <v>9</v>
      </c>
      <c r="G1064" s="431">
        <f>IFERROR(ROUND(0.25*tab_ANLAGE[[#This Row],[Budget dBIR]]/tab_ANLAGE[[#This Row],['# SuS]],2),0)</f>
        <v>86.66</v>
      </c>
    </row>
    <row r="1065" spans="1:7" x14ac:dyDescent="0.3">
      <c r="A1065" t="s">
        <v>22893</v>
      </c>
      <c r="B1065" t="s">
        <v>22892</v>
      </c>
      <c r="C1065" s="6">
        <v>53793</v>
      </c>
      <c r="D1065" s="6">
        <v>15056</v>
      </c>
      <c r="E1065">
        <f>SUMIFS(tab_SCHULEN[SuS_21-22],tab_SCHULEN[TKZ],tab_ANLAGE[[#This Row],[TKZ]])</f>
        <v>126</v>
      </c>
      <c r="F1065">
        <f>SUMIFS(tab_SCHULEN[Klassen_21-22],tab_SCHULEN[TKZ],tab_ANLAGE[[#This Row],[TKZ]])</f>
        <v>5</v>
      </c>
      <c r="G1065" s="431">
        <f>IFERROR(ROUND(0.25*tab_ANLAGE[[#This Row],[Budget dBIR]]/tab_ANLAGE[[#This Row],['# SuS]],2),0)</f>
        <v>106.73</v>
      </c>
    </row>
    <row r="1066" spans="1:7" x14ac:dyDescent="0.3">
      <c r="A1066" t="s">
        <v>21221</v>
      </c>
      <c r="B1066" t="s">
        <v>21220</v>
      </c>
      <c r="C1066" s="6">
        <v>13436</v>
      </c>
      <c r="D1066" s="6">
        <v>0</v>
      </c>
      <c r="E1066">
        <f>SUMIFS(tab_SCHULEN[SuS_21-22],tab_SCHULEN[TKZ],tab_ANLAGE[[#This Row],[TKZ]])</f>
        <v>141</v>
      </c>
      <c r="F1066">
        <f>SUMIFS(tab_SCHULEN[Klassen_21-22],tab_SCHULEN[TKZ],tab_ANLAGE[[#This Row],[TKZ]])</f>
        <v>6</v>
      </c>
      <c r="G1066" s="431">
        <f>IFERROR(ROUND(0.25*tab_ANLAGE[[#This Row],[Budget dBIR]]/tab_ANLAGE[[#This Row],['# SuS]],2),0)</f>
        <v>23.82</v>
      </c>
    </row>
    <row r="1067" spans="1:7" x14ac:dyDescent="0.3">
      <c r="A1067" t="s">
        <v>20690</v>
      </c>
      <c r="B1067" t="s">
        <v>20140</v>
      </c>
      <c r="C1067" s="6">
        <v>679869</v>
      </c>
      <c r="D1067" s="6">
        <v>0</v>
      </c>
      <c r="E1067">
        <f>SUMIFS(tab_SCHULEN[SuS_21-22],tab_SCHULEN[TKZ],tab_ANLAGE[[#This Row],[TKZ]])</f>
        <v>2361</v>
      </c>
      <c r="F1067">
        <f>SUMIFS(tab_SCHULEN[Klassen_21-22],tab_SCHULEN[TKZ],tab_ANLAGE[[#This Row],[TKZ]])</f>
        <v>88</v>
      </c>
      <c r="G1067" s="431">
        <f>IFERROR(ROUND(0.25*tab_ANLAGE[[#This Row],[Budget dBIR]]/tab_ANLAGE[[#This Row],['# SuS]],2),0)</f>
        <v>71.989999999999995</v>
      </c>
    </row>
    <row r="1068" spans="1:7" x14ac:dyDescent="0.3">
      <c r="A1068" t="s">
        <v>20770</v>
      </c>
      <c r="B1068" t="s">
        <v>20769</v>
      </c>
      <c r="C1068" s="6">
        <v>557327</v>
      </c>
      <c r="D1068" s="6">
        <v>18068</v>
      </c>
      <c r="E1068">
        <f>SUMIFS(tab_SCHULEN[SuS_21-22],tab_SCHULEN[TKZ],tab_ANLAGE[[#This Row],[TKZ]])</f>
        <v>1768</v>
      </c>
      <c r="F1068">
        <f>SUMIFS(tab_SCHULEN[Klassen_21-22],tab_SCHULEN[TKZ],tab_ANLAGE[[#This Row],[TKZ]])</f>
        <v>66</v>
      </c>
      <c r="G1068" s="431">
        <f>IFERROR(ROUND(0.25*tab_ANLAGE[[#This Row],[Budget dBIR]]/tab_ANLAGE[[#This Row],['# SuS]],2),0)</f>
        <v>78.81</v>
      </c>
    </row>
    <row r="1069" spans="1:7" x14ac:dyDescent="0.3">
      <c r="A1069" t="s">
        <v>20250</v>
      </c>
      <c r="B1069" t="s">
        <v>20249</v>
      </c>
      <c r="C1069" s="6">
        <v>363186</v>
      </c>
      <c r="D1069" s="6">
        <v>6022</v>
      </c>
      <c r="E1069">
        <f>SUMIFS(tab_SCHULEN[SuS_21-22],tab_SCHULEN[TKZ],tab_ANLAGE[[#This Row],[TKZ]])</f>
        <v>1085</v>
      </c>
      <c r="F1069">
        <f>SUMIFS(tab_SCHULEN[Klassen_21-22],tab_SCHULEN[TKZ],tab_ANLAGE[[#This Row],[TKZ]])</f>
        <v>45</v>
      </c>
      <c r="G1069" s="431">
        <f>IFERROR(ROUND(0.25*tab_ANLAGE[[#This Row],[Budget dBIR]]/tab_ANLAGE[[#This Row],['# SuS]],2),0)</f>
        <v>83.68</v>
      </c>
    </row>
    <row r="1070" spans="1:7" x14ac:dyDescent="0.3">
      <c r="A1070" t="s">
        <v>22867</v>
      </c>
      <c r="B1070" t="s">
        <v>22866</v>
      </c>
      <c r="C1070" s="6">
        <v>103669</v>
      </c>
      <c r="D1070" s="6">
        <v>6022</v>
      </c>
      <c r="E1070">
        <f>SUMIFS(tab_SCHULEN[SuS_21-22],tab_SCHULEN[TKZ],tab_ANLAGE[[#This Row],[TKZ]])</f>
        <v>195</v>
      </c>
      <c r="F1070">
        <f>SUMIFS(tab_SCHULEN[Klassen_21-22],tab_SCHULEN[TKZ],tab_ANLAGE[[#This Row],[TKZ]])</f>
        <v>17</v>
      </c>
      <c r="G1070" s="431">
        <f>IFERROR(ROUND(0.25*tab_ANLAGE[[#This Row],[Budget dBIR]]/tab_ANLAGE[[#This Row],['# SuS]],2),0)</f>
        <v>132.91</v>
      </c>
    </row>
    <row r="1071" spans="1:7" x14ac:dyDescent="0.3">
      <c r="A1071" t="s">
        <v>22843</v>
      </c>
      <c r="B1071" t="s">
        <v>22842</v>
      </c>
      <c r="C1071" s="6">
        <v>72537</v>
      </c>
      <c r="D1071" s="6">
        <v>0</v>
      </c>
      <c r="E1071">
        <f>SUMIFS(tab_SCHULEN[SuS_21-22],tab_SCHULEN[TKZ],tab_ANLAGE[[#This Row],[TKZ]])</f>
        <v>172</v>
      </c>
      <c r="F1071">
        <f>SUMIFS(tab_SCHULEN[Klassen_21-22],tab_SCHULEN[TKZ],tab_ANLAGE[[#This Row],[TKZ]])</f>
        <v>18</v>
      </c>
      <c r="G1071" s="431">
        <f>IFERROR(ROUND(0.25*tab_ANLAGE[[#This Row],[Budget dBIR]]/tab_ANLAGE[[#This Row],['# SuS]],2),0)</f>
        <v>105.43</v>
      </c>
    </row>
    <row r="1072" spans="1:7" x14ac:dyDescent="0.3">
      <c r="A1072" t="s">
        <v>21546</v>
      </c>
      <c r="B1072" t="s">
        <v>21545</v>
      </c>
      <c r="C1072" s="6">
        <v>37352</v>
      </c>
      <c r="D1072" s="6">
        <v>24091</v>
      </c>
      <c r="E1072">
        <f>SUMIFS(tab_SCHULEN[SuS_21-22],tab_SCHULEN[TKZ],tab_ANLAGE[[#This Row],[TKZ]])</f>
        <v>56</v>
      </c>
      <c r="F1072">
        <f>SUMIFS(tab_SCHULEN[Klassen_21-22],tab_SCHULEN[TKZ],tab_ANLAGE[[#This Row],[TKZ]])</f>
        <v>8</v>
      </c>
      <c r="G1072" s="431">
        <f>IFERROR(ROUND(0.25*tab_ANLAGE[[#This Row],[Budget dBIR]]/tab_ANLAGE[[#This Row],['# SuS]],2),0)</f>
        <v>166.75</v>
      </c>
    </row>
    <row r="1073" spans="1:7" x14ac:dyDescent="0.3">
      <c r="A1073" t="s">
        <v>22918</v>
      </c>
      <c r="B1073" t="s">
        <v>21714</v>
      </c>
      <c r="C1073" s="6">
        <v>39744</v>
      </c>
      <c r="D1073" s="6">
        <v>9034</v>
      </c>
      <c r="E1073">
        <f>SUMIFS(tab_SCHULEN[SuS_21-22],tab_SCHULEN[TKZ],tab_ANLAGE[[#This Row],[TKZ]])</f>
        <v>81</v>
      </c>
      <c r="F1073">
        <f>SUMIFS(tab_SCHULEN[Klassen_21-22],tab_SCHULEN[TKZ],tab_ANLAGE[[#This Row],[TKZ]])</f>
        <v>3</v>
      </c>
      <c r="G1073" s="431">
        <f>IFERROR(ROUND(0.25*tab_ANLAGE[[#This Row],[Budget dBIR]]/tab_ANLAGE[[#This Row],['# SuS]],2),0)</f>
        <v>122.67</v>
      </c>
    </row>
    <row r="1074" spans="1:7" x14ac:dyDescent="0.3">
      <c r="A1074" t="s">
        <v>22871</v>
      </c>
      <c r="B1074" t="s">
        <v>22870</v>
      </c>
      <c r="C1074" s="6">
        <v>93888</v>
      </c>
      <c r="D1074" s="6">
        <v>24091</v>
      </c>
      <c r="E1074">
        <f>SUMIFS(tab_SCHULEN[SuS_21-22],tab_SCHULEN[TKZ],tab_ANLAGE[[#This Row],[TKZ]])</f>
        <v>196</v>
      </c>
      <c r="F1074">
        <f>SUMIFS(tab_SCHULEN[Klassen_21-22],tab_SCHULEN[TKZ],tab_ANLAGE[[#This Row],[TKZ]])</f>
        <v>9</v>
      </c>
      <c r="G1074" s="431">
        <f>IFERROR(ROUND(0.25*tab_ANLAGE[[#This Row],[Budget dBIR]]/tab_ANLAGE[[#This Row],['# SuS]],2),0)</f>
        <v>119.76</v>
      </c>
    </row>
    <row r="1075" spans="1:7" x14ac:dyDescent="0.3">
      <c r="A1075" t="s">
        <v>22912</v>
      </c>
      <c r="B1075" t="s">
        <v>22911</v>
      </c>
      <c r="C1075" s="6">
        <v>88653</v>
      </c>
      <c r="D1075" s="6">
        <v>24091</v>
      </c>
      <c r="E1075">
        <f>SUMIFS(tab_SCHULEN[SuS_21-22],tab_SCHULEN[TKZ],tab_ANLAGE[[#This Row],[TKZ]])</f>
        <v>184</v>
      </c>
      <c r="F1075">
        <f>SUMIFS(tab_SCHULEN[Klassen_21-22],tab_SCHULEN[TKZ],tab_ANLAGE[[#This Row],[TKZ]])</f>
        <v>8</v>
      </c>
      <c r="G1075" s="431">
        <f>IFERROR(ROUND(0.25*tab_ANLAGE[[#This Row],[Budget dBIR]]/tab_ANLAGE[[#This Row],['# SuS]],2),0)</f>
        <v>120.45</v>
      </c>
    </row>
    <row r="1076" spans="1:7" x14ac:dyDescent="0.3">
      <c r="A1076" t="s">
        <v>22902</v>
      </c>
      <c r="B1076" t="s">
        <v>22901</v>
      </c>
      <c r="C1076" s="6">
        <v>35207</v>
      </c>
      <c r="D1076" s="6">
        <v>9034</v>
      </c>
      <c r="E1076">
        <f>SUMIFS(tab_SCHULEN[SuS_21-22],tab_SCHULEN[TKZ],tab_ANLAGE[[#This Row],[TKZ]])</f>
        <v>143</v>
      </c>
      <c r="F1076">
        <f>SUMIFS(tab_SCHULEN[Klassen_21-22],tab_SCHULEN[TKZ],tab_ANLAGE[[#This Row],[TKZ]])</f>
        <v>6</v>
      </c>
      <c r="G1076" s="431">
        <f>IFERROR(ROUND(0.25*tab_ANLAGE[[#This Row],[Budget dBIR]]/tab_ANLAGE[[#This Row],['# SuS]],2),0)</f>
        <v>61.55</v>
      </c>
    </row>
    <row r="1077" spans="1:7" x14ac:dyDescent="0.3">
      <c r="A1077" t="s">
        <v>22908</v>
      </c>
      <c r="B1077" t="s">
        <v>22907</v>
      </c>
      <c r="C1077" s="6">
        <v>45548</v>
      </c>
      <c r="D1077" s="6">
        <v>12046</v>
      </c>
      <c r="E1077">
        <f>SUMIFS(tab_SCHULEN[SuS_21-22],tab_SCHULEN[TKZ],tab_ANLAGE[[#This Row],[TKZ]])</f>
        <v>58</v>
      </c>
      <c r="F1077">
        <f>SUMIFS(tab_SCHULEN[Klassen_21-22],tab_SCHULEN[TKZ],tab_ANLAGE[[#This Row],[TKZ]])</f>
        <v>3</v>
      </c>
      <c r="G1077" s="431">
        <f>IFERROR(ROUND(0.25*tab_ANLAGE[[#This Row],[Budget dBIR]]/tab_ANLAGE[[#This Row],['# SuS]],2),0)</f>
        <v>196.33</v>
      </c>
    </row>
    <row r="1078" spans="1:7" x14ac:dyDescent="0.3">
      <c r="A1078" t="s">
        <v>23316</v>
      </c>
      <c r="B1078" t="s">
        <v>21765</v>
      </c>
      <c r="C1078" s="6">
        <v>121945</v>
      </c>
      <c r="D1078" s="6">
        <v>0</v>
      </c>
      <c r="E1078">
        <f>SUMIFS(tab_SCHULEN[SuS_21-22],tab_SCHULEN[TKZ],tab_ANLAGE[[#This Row],[TKZ]])</f>
        <v>319</v>
      </c>
      <c r="F1078">
        <f>SUMIFS(tab_SCHULEN[Klassen_21-22],tab_SCHULEN[TKZ],tab_ANLAGE[[#This Row],[TKZ]])</f>
        <v>16</v>
      </c>
      <c r="G1078" s="431">
        <f>IFERROR(ROUND(0.25*tab_ANLAGE[[#This Row],[Budget dBIR]]/tab_ANLAGE[[#This Row],['# SuS]],2),0)</f>
        <v>95.57</v>
      </c>
    </row>
    <row r="1079" spans="1:7" x14ac:dyDescent="0.3">
      <c r="A1079" t="s">
        <v>20629</v>
      </c>
      <c r="B1079" t="s">
        <v>20628</v>
      </c>
      <c r="C1079" s="6">
        <v>265322.9768</v>
      </c>
      <c r="D1079" s="6">
        <v>0</v>
      </c>
      <c r="E1079">
        <f>SUMIFS(tab_SCHULEN[SuS_21-22],tab_SCHULEN[TKZ],tab_ANLAGE[[#This Row],[TKZ]])</f>
        <v>664</v>
      </c>
      <c r="F1079">
        <f>SUMIFS(tab_SCHULEN[Klassen_21-22],tab_SCHULEN[TKZ],tab_ANLAGE[[#This Row],[TKZ]])</f>
        <v>24</v>
      </c>
      <c r="G1079" s="431">
        <f>IFERROR(ROUND(0.25*tab_ANLAGE[[#This Row],[Budget dBIR]]/tab_ANLAGE[[#This Row],['# SuS]],2),0)</f>
        <v>99.9</v>
      </c>
    </row>
    <row r="1080" spans="1:7" x14ac:dyDescent="0.3">
      <c r="A1080" t="s">
        <v>20106</v>
      </c>
      <c r="B1080" t="s">
        <v>20105</v>
      </c>
      <c r="C1080" s="6">
        <v>325857.8308</v>
      </c>
      <c r="D1080" s="6">
        <v>0</v>
      </c>
      <c r="E1080">
        <f>SUMIFS(tab_SCHULEN[SuS_21-22],tab_SCHULEN[TKZ],tab_ANLAGE[[#This Row],[TKZ]])</f>
        <v>822</v>
      </c>
      <c r="F1080">
        <f>SUMIFS(tab_SCHULEN[Klassen_21-22],tab_SCHULEN[TKZ],tab_ANLAGE[[#This Row],[TKZ]])</f>
        <v>26</v>
      </c>
      <c r="G1080" s="431">
        <f>IFERROR(ROUND(0.25*tab_ANLAGE[[#This Row],[Budget dBIR]]/tab_ANLAGE[[#This Row],['# SuS]],2),0)</f>
        <v>99.11</v>
      </c>
    </row>
    <row r="1081" spans="1:7" x14ac:dyDescent="0.3">
      <c r="A1081" t="s">
        <v>23865</v>
      </c>
      <c r="B1081" t="s">
        <v>23864</v>
      </c>
      <c r="C1081" s="6">
        <v>233794</v>
      </c>
      <c r="D1081" s="6">
        <v>0</v>
      </c>
      <c r="E1081">
        <f>SUMIFS(tab_SCHULEN[SuS_21-22],tab_SCHULEN[TKZ],tab_ANLAGE[[#This Row],[TKZ]])</f>
        <v>550</v>
      </c>
      <c r="F1081">
        <f>SUMIFS(tab_SCHULEN[Klassen_21-22],tab_SCHULEN[TKZ],tab_ANLAGE[[#This Row],[TKZ]])</f>
        <v>25</v>
      </c>
      <c r="G1081" s="431">
        <f>IFERROR(ROUND(0.25*tab_ANLAGE[[#This Row],[Budget dBIR]]/tab_ANLAGE[[#This Row],['# SuS]],2),0)</f>
        <v>106.27</v>
      </c>
    </row>
    <row r="1082" spans="1:7" x14ac:dyDescent="0.3">
      <c r="A1082" t="s">
        <v>24151</v>
      </c>
      <c r="B1082" t="s">
        <v>24150</v>
      </c>
      <c r="C1082" s="6">
        <v>11913</v>
      </c>
      <c r="D1082" s="6">
        <v>0</v>
      </c>
      <c r="E1082">
        <f>SUMIFS(tab_SCHULEN[SuS_21-22],tab_SCHULEN[TKZ],tab_ANLAGE[[#This Row],[TKZ]])</f>
        <v>30</v>
      </c>
      <c r="F1082">
        <f>SUMIFS(tab_SCHULEN[Klassen_21-22],tab_SCHULEN[TKZ],tab_ANLAGE[[#This Row],[TKZ]])</f>
        <v>2</v>
      </c>
      <c r="G1082" s="431">
        <f>IFERROR(ROUND(0.25*tab_ANLAGE[[#This Row],[Budget dBIR]]/tab_ANLAGE[[#This Row],['# SuS]],2),0)</f>
        <v>99.28</v>
      </c>
    </row>
    <row r="1083" spans="1:7" x14ac:dyDescent="0.3">
      <c r="A1083" t="s">
        <v>24012</v>
      </c>
      <c r="B1083" t="s">
        <v>24011</v>
      </c>
      <c r="C1083" s="6">
        <v>73181</v>
      </c>
      <c r="D1083" s="6">
        <v>0</v>
      </c>
      <c r="E1083">
        <f>SUMIFS(tab_SCHULEN[SuS_21-22],tab_SCHULEN[TKZ],tab_ANLAGE[[#This Row],[TKZ]])</f>
        <v>178</v>
      </c>
      <c r="F1083">
        <f>SUMIFS(tab_SCHULEN[Klassen_21-22],tab_SCHULEN[TKZ],tab_ANLAGE[[#This Row],[TKZ]])</f>
        <v>8</v>
      </c>
      <c r="G1083" s="431">
        <f>IFERROR(ROUND(0.25*tab_ANLAGE[[#This Row],[Budget dBIR]]/tab_ANLAGE[[#This Row],['# SuS]],2),0)</f>
        <v>102.78</v>
      </c>
    </row>
    <row r="1084" spans="1:7" x14ac:dyDescent="0.3">
      <c r="A1084" t="s">
        <v>24009</v>
      </c>
      <c r="B1084" t="s">
        <v>24008</v>
      </c>
      <c r="C1084" s="6">
        <v>52187</v>
      </c>
      <c r="D1084" s="6">
        <v>0</v>
      </c>
      <c r="E1084">
        <f>SUMIFS(tab_SCHULEN[SuS_21-22],tab_SCHULEN[TKZ],tab_ANLAGE[[#This Row],[TKZ]])</f>
        <v>106</v>
      </c>
      <c r="F1084">
        <f>SUMIFS(tab_SCHULEN[Klassen_21-22],tab_SCHULEN[TKZ],tab_ANLAGE[[#This Row],[TKZ]])</f>
        <v>6</v>
      </c>
      <c r="G1084" s="431">
        <f>IFERROR(ROUND(0.25*tab_ANLAGE[[#This Row],[Budget dBIR]]/tab_ANLAGE[[#This Row],['# SuS]],2),0)</f>
        <v>123.08</v>
      </c>
    </row>
    <row r="1085" spans="1:7" x14ac:dyDescent="0.3">
      <c r="A1085" t="s">
        <v>24075</v>
      </c>
      <c r="B1085" t="s">
        <v>24074</v>
      </c>
      <c r="C1085" s="6">
        <v>23826</v>
      </c>
      <c r="D1085" s="6">
        <v>0</v>
      </c>
      <c r="E1085">
        <f>SUMIFS(tab_SCHULEN[SuS_21-22],tab_SCHULEN[TKZ],tab_ANLAGE[[#This Row],[TKZ]])</f>
        <v>60</v>
      </c>
      <c r="F1085">
        <f>SUMIFS(tab_SCHULEN[Klassen_21-22],tab_SCHULEN[TKZ],tab_ANLAGE[[#This Row],[TKZ]])</f>
        <v>4</v>
      </c>
      <c r="G1085" s="431">
        <f>IFERROR(ROUND(0.25*tab_ANLAGE[[#This Row],[Budget dBIR]]/tab_ANLAGE[[#This Row],['# SuS]],2),0)</f>
        <v>99.28</v>
      </c>
    </row>
    <row r="1086" spans="1:7" x14ac:dyDescent="0.3">
      <c r="A1086" t="s">
        <v>23771</v>
      </c>
      <c r="B1086" t="s">
        <v>23770</v>
      </c>
      <c r="C1086" s="6">
        <v>50205</v>
      </c>
      <c r="D1086" s="6">
        <v>0</v>
      </c>
      <c r="E1086">
        <f>SUMIFS(tab_SCHULEN[SuS_21-22],tab_SCHULEN[TKZ],tab_ANLAGE[[#This Row],[TKZ]])</f>
        <v>95</v>
      </c>
      <c r="F1086">
        <f>SUMIFS(tab_SCHULEN[Klassen_21-22],tab_SCHULEN[TKZ],tab_ANLAGE[[#This Row],[TKZ]])</f>
        <v>5</v>
      </c>
      <c r="G1086" s="431">
        <f>IFERROR(ROUND(0.25*tab_ANLAGE[[#This Row],[Budget dBIR]]/tab_ANLAGE[[#This Row],['# SuS]],2),0)</f>
        <v>132.12</v>
      </c>
    </row>
    <row r="1087" spans="1:7" x14ac:dyDescent="0.3">
      <c r="A1087" t="s">
        <v>20564</v>
      </c>
      <c r="B1087" t="s">
        <v>20563</v>
      </c>
      <c r="C1087" s="6">
        <v>2297402</v>
      </c>
      <c r="D1087" s="6">
        <v>12819</v>
      </c>
      <c r="E1087">
        <f>SUMIFS(tab_SCHULEN[SuS_21-22],tab_SCHULEN[TKZ],tab_ANLAGE[[#This Row],[TKZ]])</f>
        <v>5134</v>
      </c>
      <c r="F1087">
        <f>SUMIFS(tab_SCHULEN[Klassen_21-22],tab_SCHULEN[TKZ],tab_ANLAGE[[#This Row],[TKZ]])</f>
        <v>233</v>
      </c>
      <c r="G1087" s="431">
        <f>IFERROR(ROUND(0.25*tab_ANLAGE[[#This Row],[Budget dBIR]]/tab_ANLAGE[[#This Row],['# SuS]],2),0)</f>
        <v>111.87</v>
      </c>
    </row>
    <row r="1088" spans="1:7" x14ac:dyDescent="0.3">
      <c r="A1088" t="s">
        <v>20252</v>
      </c>
      <c r="B1088" t="s">
        <v>20251</v>
      </c>
      <c r="C1088" s="6">
        <v>731158</v>
      </c>
      <c r="D1088" s="6">
        <v>42731</v>
      </c>
      <c r="E1088">
        <f>SUMIFS(tab_SCHULEN[SuS_21-22],tab_SCHULEN[TKZ],tab_ANLAGE[[#This Row],[TKZ]])</f>
        <v>1561</v>
      </c>
      <c r="F1088">
        <f>SUMIFS(tab_SCHULEN[Klassen_21-22],tab_SCHULEN[TKZ],tab_ANLAGE[[#This Row],[TKZ]])</f>
        <v>71</v>
      </c>
      <c r="G1088" s="431">
        <f>IFERROR(ROUND(0.25*tab_ANLAGE[[#This Row],[Budget dBIR]]/tab_ANLAGE[[#This Row],['# SuS]],2),0)</f>
        <v>117.1</v>
      </c>
    </row>
    <row r="1089" spans="1:7" x14ac:dyDescent="0.3">
      <c r="A1089" t="s">
        <v>23797</v>
      </c>
      <c r="B1089" t="s">
        <v>23796</v>
      </c>
      <c r="C1089" s="6">
        <v>34463</v>
      </c>
      <c r="D1089" s="6">
        <v>0</v>
      </c>
      <c r="E1089">
        <f>SUMIFS(tab_SCHULEN[SuS_21-22],tab_SCHULEN[TKZ],tab_ANLAGE[[#This Row],[TKZ]])</f>
        <v>77</v>
      </c>
      <c r="F1089">
        <f>SUMIFS(tab_SCHULEN[Klassen_21-22],tab_SCHULEN[TKZ],tab_ANLAGE[[#This Row],[TKZ]])</f>
        <v>4</v>
      </c>
      <c r="G1089" s="431">
        <f>IFERROR(ROUND(0.25*tab_ANLAGE[[#This Row],[Budget dBIR]]/tab_ANLAGE[[#This Row],['# SuS]],2),0)</f>
        <v>111.89</v>
      </c>
    </row>
    <row r="1090" spans="1:7" x14ac:dyDescent="0.3">
      <c r="A1090" t="s">
        <v>23880</v>
      </c>
      <c r="B1090" t="s">
        <v>23879</v>
      </c>
      <c r="C1090" s="6">
        <v>34888</v>
      </c>
      <c r="D1090" s="6">
        <v>0</v>
      </c>
      <c r="E1090">
        <f>SUMIFS(tab_SCHULEN[SuS_21-22],tab_SCHULEN[TKZ],tab_ANLAGE[[#This Row],[TKZ]])</f>
        <v>89</v>
      </c>
      <c r="F1090">
        <f>SUMIFS(tab_SCHULEN[Klassen_21-22],tab_SCHULEN[TKZ],tab_ANLAGE[[#This Row],[TKZ]])</f>
        <v>4</v>
      </c>
      <c r="G1090" s="431">
        <f>IFERROR(ROUND(0.25*tab_ANLAGE[[#This Row],[Budget dBIR]]/tab_ANLAGE[[#This Row],['# SuS]],2),0)</f>
        <v>98</v>
      </c>
    </row>
    <row r="1091" spans="1:7" x14ac:dyDescent="0.3">
      <c r="A1091" t="s">
        <v>23914</v>
      </c>
      <c r="B1091" t="s">
        <v>23913</v>
      </c>
      <c r="C1091" s="6">
        <v>25953</v>
      </c>
      <c r="D1091" s="6">
        <v>0</v>
      </c>
      <c r="E1091">
        <f>SUMIFS(tab_SCHULEN[SuS_21-22],tab_SCHULEN[TKZ],tab_ANLAGE[[#This Row],[TKZ]])</f>
        <v>79</v>
      </c>
      <c r="F1091">
        <f>SUMIFS(tab_SCHULEN[Klassen_21-22],tab_SCHULEN[TKZ],tab_ANLAGE[[#This Row],[TKZ]])</f>
        <v>4</v>
      </c>
      <c r="G1091" s="431">
        <f>IFERROR(ROUND(0.25*tab_ANLAGE[[#This Row],[Budget dBIR]]/tab_ANLAGE[[#This Row],['# SuS]],2),0)</f>
        <v>82.13</v>
      </c>
    </row>
    <row r="1092" spans="1:7" x14ac:dyDescent="0.3">
      <c r="A1092" t="s">
        <v>23800</v>
      </c>
      <c r="B1092" t="s">
        <v>23799</v>
      </c>
      <c r="C1092" s="6">
        <v>198431</v>
      </c>
      <c r="D1092" s="6">
        <v>0</v>
      </c>
      <c r="E1092">
        <f>SUMIFS(tab_SCHULEN[SuS_21-22],tab_SCHULEN[TKZ],tab_ANLAGE[[#This Row],[TKZ]])</f>
        <v>485</v>
      </c>
      <c r="F1092">
        <f>SUMIFS(tab_SCHULEN[Klassen_21-22],tab_SCHULEN[TKZ],tab_ANLAGE[[#This Row],[TKZ]])</f>
        <v>23</v>
      </c>
      <c r="G1092" s="431">
        <f>IFERROR(ROUND(0.25*tab_ANLAGE[[#This Row],[Budget dBIR]]/tab_ANLAGE[[#This Row],['# SuS]],2),0)</f>
        <v>102.28</v>
      </c>
    </row>
    <row r="1093" spans="1:7" x14ac:dyDescent="0.3">
      <c r="A1093" t="s">
        <v>24082</v>
      </c>
      <c r="B1093" t="s">
        <v>24081</v>
      </c>
      <c r="C1093" s="6">
        <v>49509</v>
      </c>
      <c r="D1093" s="6">
        <v>0</v>
      </c>
      <c r="E1093">
        <f>SUMIFS(tab_SCHULEN[SuS_21-22],tab_SCHULEN[TKZ],tab_ANLAGE[[#This Row],[TKZ]])</f>
        <v>125</v>
      </c>
      <c r="F1093">
        <f>SUMIFS(tab_SCHULEN[Klassen_21-22],tab_SCHULEN[TKZ],tab_ANLAGE[[#This Row],[TKZ]])</f>
        <v>7</v>
      </c>
      <c r="G1093" s="431">
        <f>IFERROR(ROUND(0.25*tab_ANLAGE[[#This Row],[Budget dBIR]]/tab_ANLAGE[[#This Row],['# SuS]],2),0)</f>
        <v>99.02</v>
      </c>
    </row>
    <row r="1094" spans="1:7" x14ac:dyDescent="0.3">
      <c r="A1094" t="s">
        <v>24085</v>
      </c>
      <c r="B1094" t="s">
        <v>24084</v>
      </c>
      <c r="C1094" s="6">
        <v>26301</v>
      </c>
      <c r="D1094" s="6">
        <v>0</v>
      </c>
      <c r="E1094">
        <f>SUMIFS(tab_SCHULEN[SuS_21-22],tab_SCHULEN[TKZ],tab_ANLAGE[[#This Row],[TKZ]])</f>
        <v>67</v>
      </c>
      <c r="F1094">
        <f>SUMIFS(tab_SCHULEN[Klassen_21-22],tab_SCHULEN[TKZ],tab_ANLAGE[[#This Row],[TKZ]])</f>
        <v>4</v>
      </c>
      <c r="G1094" s="431">
        <f>IFERROR(ROUND(0.25*tab_ANLAGE[[#This Row],[Budget dBIR]]/tab_ANLAGE[[#This Row],['# SuS]],2),0)</f>
        <v>98.14</v>
      </c>
    </row>
    <row r="1095" spans="1:7" x14ac:dyDescent="0.3">
      <c r="A1095" t="s">
        <v>23919</v>
      </c>
      <c r="B1095" t="s">
        <v>23918</v>
      </c>
      <c r="C1095" s="6">
        <v>155676</v>
      </c>
      <c r="D1095" s="6">
        <v>0</v>
      </c>
      <c r="E1095">
        <f>SUMIFS(tab_SCHULEN[SuS_21-22],tab_SCHULEN[TKZ],tab_ANLAGE[[#This Row],[TKZ]])</f>
        <v>297</v>
      </c>
      <c r="F1095">
        <f>SUMIFS(tab_SCHULEN[Klassen_21-22],tab_SCHULEN[TKZ],tab_ANLAGE[[#This Row],[TKZ]])</f>
        <v>15</v>
      </c>
      <c r="G1095" s="431">
        <f>IFERROR(ROUND(0.25*tab_ANLAGE[[#This Row],[Budget dBIR]]/tab_ANLAGE[[#This Row],['# SuS]],2),0)</f>
        <v>131.04</v>
      </c>
    </row>
    <row r="1096" spans="1:7" x14ac:dyDescent="0.3">
      <c r="A1096" t="s">
        <v>23917</v>
      </c>
      <c r="B1096" t="s">
        <v>23916</v>
      </c>
      <c r="C1096" s="6">
        <v>110622</v>
      </c>
      <c r="D1096" s="6">
        <v>0</v>
      </c>
      <c r="E1096">
        <f>SUMIFS(tab_SCHULEN[SuS_21-22],tab_SCHULEN[TKZ],tab_ANLAGE[[#This Row],[TKZ]])</f>
        <v>250</v>
      </c>
      <c r="F1096">
        <f>SUMIFS(tab_SCHULEN[Klassen_21-22],tab_SCHULEN[TKZ],tab_ANLAGE[[#This Row],[TKZ]])</f>
        <v>12</v>
      </c>
      <c r="G1096" s="431">
        <f>IFERROR(ROUND(0.25*tab_ANLAGE[[#This Row],[Budget dBIR]]/tab_ANLAGE[[#This Row],['# SuS]],2),0)</f>
        <v>110.62</v>
      </c>
    </row>
    <row r="1097" spans="1:7" x14ac:dyDescent="0.3">
      <c r="A1097" t="s">
        <v>24088</v>
      </c>
      <c r="B1097" t="s">
        <v>24087</v>
      </c>
      <c r="C1097" s="6">
        <v>99405</v>
      </c>
      <c r="D1097" s="6">
        <v>0</v>
      </c>
      <c r="E1097">
        <f>SUMIFS(tab_SCHULEN[SuS_21-22],tab_SCHULEN[TKZ],tab_ANLAGE[[#This Row],[TKZ]])</f>
        <v>249</v>
      </c>
      <c r="F1097">
        <f>SUMIFS(tab_SCHULEN[Klassen_21-22],tab_SCHULEN[TKZ],tab_ANLAGE[[#This Row],[TKZ]])</f>
        <v>11</v>
      </c>
      <c r="G1097" s="431">
        <f>IFERROR(ROUND(0.25*tab_ANLAGE[[#This Row],[Budget dBIR]]/tab_ANLAGE[[#This Row],['# SuS]],2),0)</f>
        <v>99.8</v>
      </c>
    </row>
    <row r="1098" spans="1:7" x14ac:dyDescent="0.3">
      <c r="A1098" t="s">
        <v>24209</v>
      </c>
      <c r="B1098" t="s">
        <v>24208</v>
      </c>
      <c r="C1098" s="6">
        <v>32761</v>
      </c>
      <c r="D1098" s="6">
        <v>0</v>
      </c>
      <c r="E1098">
        <f>SUMIFS(tab_SCHULEN[SuS_21-22],tab_SCHULEN[TKZ],tab_ANLAGE[[#This Row],[TKZ]])</f>
        <v>70</v>
      </c>
      <c r="F1098">
        <f>SUMIFS(tab_SCHULEN[Klassen_21-22],tab_SCHULEN[TKZ],tab_ANLAGE[[#This Row],[TKZ]])</f>
        <v>4</v>
      </c>
      <c r="G1098" s="431">
        <f>IFERROR(ROUND(0.25*tab_ANLAGE[[#This Row],[Budget dBIR]]/tab_ANLAGE[[#This Row],['# SuS]],2),0)</f>
        <v>117</v>
      </c>
    </row>
    <row r="1099" spans="1:7" x14ac:dyDescent="0.3">
      <c r="A1099" t="s">
        <v>24014</v>
      </c>
      <c r="B1099" t="s">
        <v>24013</v>
      </c>
      <c r="C1099" s="6">
        <v>39994</v>
      </c>
      <c r="D1099" s="6">
        <v>0</v>
      </c>
      <c r="E1099">
        <f>SUMIFS(tab_SCHULEN[SuS_21-22],tab_SCHULEN[TKZ],tab_ANLAGE[[#This Row],[TKZ]])</f>
        <v>124</v>
      </c>
      <c r="F1099">
        <f>SUMIFS(tab_SCHULEN[Klassen_21-22],tab_SCHULEN[TKZ],tab_ANLAGE[[#This Row],[TKZ]])</f>
        <v>6</v>
      </c>
      <c r="G1099" s="431">
        <f>IFERROR(ROUND(0.25*tab_ANLAGE[[#This Row],[Budget dBIR]]/tab_ANLAGE[[#This Row],['# SuS]],2),0)</f>
        <v>80.63</v>
      </c>
    </row>
    <row r="1100" spans="1:7" x14ac:dyDescent="0.3">
      <c r="A1100" t="s">
        <v>23831</v>
      </c>
      <c r="B1100" t="s">
        <v>23830</v>
      </c>
      <c r="C1100" s="6">
        <v>73181</v>
      </c>
      <c r="D1100" s="6">
        <v>0</v>
      </c>
      <c r="E1100">
        <f>SUMIFS(tab_SCHULEN[SuS_21-22],tab_SCHULEN[TKZ],tab_ANLAGE[[#This Row],[TKZ]])</f>
        <v>202</v>
      </c>
      <c r="F1100">
        <f>SUMIFS(tab_SCHULEN[Klassen_21-22],tab_SCHULEN[TKZ],tab_ANLAGE[[#This Row],[TKZ]])</f>
        <v>9</v>
      </c>
      <c r="G1100" s="431">
        <f>IFERROR(ROUND(0.25*tab_ANLAGE[[#This Row],[Budget dBIR]]/tab_ANLAGE[[#This Row],['# SuS]],2),0)</f>
        <v>90.57</v>
      </c>
    </row>
    <row r="1101" spans="1:7" x14ac:dyDescent="0.3">
      <c r="A1101" t="s">
        <v>23802</v>
      </c>
      <c r="B1101" t="s">
        <v>23801</v>
      </c>
      <c r="C1101" s="6">
        <v>176911</v>
      </c>
      <c r="D1101" s="6">
        <v>0</v>
      </c>
      <c r="E1101">
        <f>SUMIFS(tab_SCHULEN[SuS_21-22],tab_SCHULEN[TKZ],tab_ANLAGE[[#This Row],[TKZ]])</f>
        <v>464</v>
      </c>
      <c r="F1101">
        <f>SUMIFS(tab_SCHULEN[Klassen_21-22],tab_SCHULEN[TKZ],tab_ANLAGE[[#This Row],[TKZ]])</f>
        <v>24</v>
      </c>
      <c r="G1101" s="431">
        <f>IFERROR(ROUND(0.25*tab_ANLAGE[[#This Row],[Budget dBIR]]/tab_ANLAGE[[#This Row],['# SuS]],2),0)</f>
        <v>95.32</v>
      </c>
    </row>
    <row r="1102" spans="1:7" x14ac:dyDescent="0.3">
      <c r="A1102" t="s">
        <v>23785</v>
      </c>
      <c r="B1102" t="s">
        <v>23784</v>
      </c>
      <c r="C1102" s="6">
        <v>165348</v>
      </c>
      <c r="D1102" s="6">
        <v>0</v>
      </c>
      <c r="E1102">
        <f>SUMIFS(tab_SCHULEN[SuS_21-22],tab_SCHULEN[TKZ],tab_ANLAGE[[#This Row],[TKZ]])</f>
        <v>440</v>
      </c>
      <c r="F1102">
        <f>SUMIFS(tab_SCHULEN[Klassen_21-22],tab_SCHULEN[TKZ],tab_ANLAGE[[#This Row],[TKZ]])</f>
        <v>20</v>
      </c>
      <c r="G1102" s="431">
        <f>IFERROR(ROUND(0.25*tab_ANLAGE[[#This Row],[Budget dBIR]]/tab_ANLAGE[[#This Row],['# SuS]],2),0)</f>
        <v>93.95</v>
      </c>
    </row>
    <row r="1103" spans="1:7" x14ac:dyDescent="0.3">
      <c r="A1103" t="s">
        <v>23857</v>
      </c>
      <c r="B1103" t="s">
        <v>23856</v>
      </c>
      <c r="C1103" s="6">
        <v>72655</v>
      </c>
      <c r="D1103" s="6">
        <v>0</v>
      </c>
      <c r="E1103">
        <f>SUMIFS(tab_SCHULEN[SuS_21-22],tab_SCHULEN[TKZ],tab_ANLAGE[[#This Row],[TKZ]])</f>
        <v>191</v>
      </c>
      <c r="F1103">
        <f>SUMIFS(tab_SCHULEN[Klassen_21-22],tab_SCHULEN[TKZ],tab_ANLAGE[[#This Row],[TKZ]])</f>
        <v>9</v>
      </c>
      <c r="G1103" s="431">
        <f>IFERROR(ROUND(0.25*tab_ANLAGE[[#This Row],[Budget dBIR]]/tab_ANLAGE[[#This Row],['# SuS]],2),0)</f>
        <v>95.1</v>
      </c>
    </row>
    <row r="1104" spans="1:7" x14ac:dyDescent="0.3">
      <c r="A1104" t="s">
        <v>24091</v>
      </c>
      <c r="B1104" t="s">
        <v>24090</v>
      </c>
      <c r="C1104" s="6">
        <v>63820</v>
      </c>
      <c r="D1104" s="6">
        <v>0</v>
      </c>
      <c r="E1104">
        <f>SUMIFS(tab_SCHULEN[SuS_21-22],tab_SCHULEN[TKZ],tab_ANLAGE[[#This Row],[TKZ]])</f>
        <v>192</v>
      </c>
      <c r="F1104">
        <f>SUMIFS(tab_SCHULEN[Klassen_21-22],tab_SCHULEN[TKZ],tab_ANLAGE[[#This Row],[TKZ]])</f>
        <v>8</v>
      </c>
      <c r="G1104" s="431">
        <f>IFERROR(ROUND(0.25*tab_ANLAGE[[#This Row],[Budget dBIR]]/tab_ANLAGE[[#This Row],['# SuS]],2),0)</f>
        <v>83.1</v>
      </c>
    </row>
    <row r="1105" spans="1:7" x14ac:dyDescent="0.3">
      <c r="A1105" t="s">
        <v>23649</v>
      </c>
      <c r="B1105" t="s">
        <v>23648</v>
      </c>
      <c r="C1105" s="6">
        <v>919445</v>
      </c>
      <c r="D1105" s="6">
        <v>504231</v>
      </c>
      <c r="E1105">
        <f>SUMIFS(tab_SCHULEN[SuS_21-22],tab_SCHULEN[TKZ],tab_ANLAGE[[#This Row],[TKZ]])</f>
        <v>2172</v>
      </c>
      <c r="F1105">
        <f>SUMIFS(tab_SCHULEN[Klassen_21-22],tab_SCHULEN[TKZ],tab_ANLAGE[[#This Row],[TKZ]])</f>
        <v>110</v>
      </c>
      <c r="G1105" s="431">
        <f>IFERROR(ROUND(0.25*tab_ANLAGE[[#This Row],[Budget dBIR]]/tab_ANLAGE[[#This Row],['# SuS]],2),0)</f>
        <v>105.83</v>
      </c>
    </row>
    <row r="1106" spans="1:7" x14ac:dyDescent="0.3">
      <c r="A1106" t="s">
        <v>23629</v>
      </c>
      <c r="B1106" t="s">
        <v>23628</v>
      </c>
      <c r="C1106" s="6">
        <v>109708</v>
      </c>
      <c r="D1106" s="6">
        <v>12819</v>
      </c>
      <c r="E1106">
        <f>SUMIFS(tab_SCHULEN[SuS_21-22],tab_SCHULEN[TKZ],tab_ANLAGE[[#This Row],[TKZ]])</f>
        <v>302</v>
      </c>
      <c r="F1106">
        <f>SUMIFS(tab_SCHULEN[Klassen_21-22],tab_SCHULEN[TKZ],tab_ANLAGE[[#This Row],[TKZ]])</f>
        <v>22</v>
      </c>
      <c r="G1106" s="431">
        <f>IFERROR(ROUND(0.25*tab_ANLAGE[[#This Row],[Budget dBIR]]/tab_ANLAGE[[#This Row],['# SuS]],2),0)</f>
        <v>90.82</v>
      </c>
    </row>
    <row r="1107" spans="1:7" x14ac:dyDescent="0.3">
      <c r="A1107" t="s">
        <v>24154</v>
      </c>
      <c r="B1107" t="s">
        <v>24153</v>
      </c>
      <c r="C1107" s="6">
        <v>53609</v>
      </c>
      <c r="D1107" s="6">
        <v>0</v>
      </c>
      <c r="E1107">
        <f>SUMIFS(tab_SCHULEN[SuS_21-22],tab_SCHULEN[TKZ],tab_ANLAGE[[#This Row],[TKZ]])</f>
        <v>138</v>
      </c>
      <c r="F1107">
        <f>SUMIFS(tab_SCHULEN[Klassen_21-22],tab_SCHULEN[TKZ],tab_ANLAGE[[#This Row],[TKZ]])</f>
        <v>6</v>
      </c>
      <c r="G1107" s="431">
        <f>IFERROR(ROUND(0.25*tab_ANLAGE[[#This Row],[Budget dBIR]]/tab_ANLAGE[[#This Row],['# SuS]],2),0)</f>
        <v>97.12</v>
      </c>
    </row>
    <row r="1108" spans="1:7" x14ac:dyDescent="0.3">
      <c r="A1108" t="s">
        <v>23822</v>
      </c>
      <c r="B1108" t="s">
        <v>23821</v>
      </c>
      <c r="C1108" s="6">
        <v>41000</v>
      </c>
      <c r="D1108" s="6">
        <v>0</v>
      </c>
      <c r="E1108">
        <f>SUMIFS(tab_SCHULEN[SuS_21-22],tab_SCHULEN[TKZ],tab_ANLAGE[[#This Row],[TKZ]])</f>
        <v>112</v>
      </c>
      <c r="F1108">
        <f>SUMIFS(tab_SCHULEN[Klassen_21-22],tab_SCHULEN[TKZ],tab_ANLAGE[[#This Row],[TKZ]])</f>
        <v>6</v>
      </c>
      <c r="G1108" s="431">
        <f>IFERROR(ROUND(0.25*tab_ANLAGE[[#This Row],[Budget dBIR]]/tab_ANLAGE[[#This Row],['# SuS]],2),0)</f>
        <v>91.52</v>
      </c>
    </row>
    <row r="1109" spans="1:7" x14ac:dyDescent="0.3">
      <c r="A1109" t="s">
        <v>24096</v>
      </c>
      <c r="B1109" t="s">
        <v>24095</v>
      </c>
      <c r="C1109" s="6">
        <v>29396</v>
      </c>
      <c r="D1109" s="6">
        <v>0</v>
      </c>
      <c r="E1109">
        <f>SUMIFS(tab_SCHULEN[SuS_21-22],tab_SCHULEN[TKZ],tab_ANLAGE[[#This Row],[TKZ]])</f>
        <v>83</v>
      </c>
      <c r="F1109">
        <f>SUMIFS(tab_SCHULEN[Klassen_21-22],tab_SCHULEN[TKZ],tab_ANLAGE[[#This Row],[TKZ]])</f>
        <v>4</v>
      </c>
      <c r="G1109" s="431">
        <f>IFERROR(ROUND(0.25*tab_ANLAGE[[#This Row],[Budget dBIR]]/tab_ANLAGE[[#This Row],['# SuS]],2),0)</f>
        <v>88.54</v>
      </c>
    </row>
    <row r="1110" spans="1:7" x14ac:dyDescent="0.3">
      <c r="A1110" t="s">
        <v>24068</v>
      </c>
      <c r="B1110" t="s">
        <v>24067</v>
      </c>
      <c r="C1110" s="6">
        <v>56162</v>
      </c>
      <c r="D1110" s="6">
        <v>0</v>
      </c>
      <c r="E1110">
        <f>SUMIFS(tab_SCHULEN[SuS_21-22],tab_SCHULEN[TKZ],tab_ANLAGE[[#This Row],[TKZ]])</f>
        <v>127</v>
      </c>
      <c r="F1110">
        <f>SUMIFS(tab_SCHULEN[Klassen_21-22],tab_SCHULEN[TKZ],tab_ANLAGE[[#This Row],[TKZ]])</f>
        <v>6</v>
      </c>
      <c r="G1110" s="431">
        <f>IFERROR(ROUND(0.25*tab_ANLAGE[[#This Row],[Budget dBIR]]/tab_ANLAGE[[#This Row],['# SuS]],2),0)</f>
        <v>110.56</v>
      </c>
    </row>
    <row r="1111" spans="1:7" x14ac:dyDescent="0.3">
      <c r="A1111" t="s">
        <v>24157</v>
      </c>
      <c r="B1111" t="s">
        <v>24156</v>
      </c>
      <c r="C1111" s="6">
        <v>59263</v>
      </c>
      <c r="D1111" s="6">
        <v>0</v>
      </c>
      <c r="E1111">
        <f>SUMIFS(tab_SCHULEN[SuS_21-22],tab_SCHULEN[TKZ],tab_ANLAGE[[#This Row],[TKZ]])</f>
        <v>103</v>
      </c>
      <c r="F1111">
        <f>SUMIFS(tab_SCHULEN[Klassen_21-22],tab_SCHULEN[TKZ],tab_ANLAGE[[#This Row],[TKZ]])</f>
        <v>6</v>
      </c>
      <c r="G1111" s="431">
        <f>IFERROR(ROUND(0.25*tab_ANLAGE[[#This Row],[Budget dBIR]]/tab_ANLAGE[[#This Row],['# SuS]],2),0)</f>
        <v>143.84</v>
      </c>
    </row>
    <row r="1112" spans="1:7" x14ac:dyDescent="0.3">
      <c r="A1112" t="s">
        <v>24159</v>
      </c>
      <c r="B1112" t="s">
        <v>24158</v>
      </c>
      <c r="C1112" s="6">
        <v>360468</v>
      </c>
      <c r="D1112" s="6">
        <v>0</v>
      </c>
      <c r="E1112">
        <f>SUMIFS(tab_SCHULEN[SuS_21-22],tab_SCHULEN[TKZ],tab_ANLAGE[[#This Row],[TKZ]])</f>
        <v>899</v>
      </c>
      <c r="F1112">
        <f>SUMIFS(tab_SCHULEN[Klassen_21-22],tab_SCHULEN[TKZ],tab_ANLAGE[[#This Row],[TKZ]])</f>
        <v>42</v>
      </c>
      <c r="G1112" s="431">
        <f>IFERROR(ROUND(0.25*tab_ANLAGE[[#This Row],[Budget dBIR]]/tab_ANLAGE[[#This Row],['# SuS]],2),0)</f>
        <v>100.24</v>
      </c>
    </row>
    <row r="1113" spans="1:7" x14ac:dyDescent="0.3">
      <c r="A1113" t="s">
        <v>23961</v>
      </c>
      <c r="B1113" t="s">
        <v>23960</v>
      </c>
      <c r="C1113" s="6">
        <v>205209</v>
      </c>
      <c r="D1113" s="6">
        <v>0</v>
      </c>
      <c r="E1113">
        <f>SUMIFS(tab_SCHULEN[SuS_21-22],tab_SCHULEN[TKZ],tab_ANLAGE[[#This Row],[TKZ]])</f>
        <v>471</v>
      </c>
      <c r="F1113">
        <f>SUMIFS(tab_SCHULEN[Klassen_21-22],tab_SCHULEN[TKZ],tab_ANLAGE[[#This Row],[TKZ]])</f>
        <v>24</v>
      </c>
      <c r="G1113" s="431">
        <f>IFERROR(ROUND(0.25*tab_ANLAGE[[#This Row],[Budget dBIR]]/tab_ANLAGE[[#This Row],['# SuS]],2),0)</f>
        <v>108.92</v>
      </c>
    </row>
    <row r="1114" spans="1:7" x14ac:dyDescent="0.3">
      <c r="A1114" t="s">
        <v>20617</v>
      </c>
      <c r="B1114" t="s">
        <v>20616</v>
      </c>
      <c r="C1114" s="6">
        <v>2914197</v>
      </c>
      <c r="D1114" s="6">
        <v>542689</v>
      </c>
      <c r="E1114">
        <f>SUMIFS(tab_SCHULEN[SuS_21-22],tab_SCHULEN[TKZ],tab_ANLAGE[[#This Row],[TKZ]])</f>
        <v>7092</v>
      </c>
      <c r="F1114">
        <f>SUMIFS(tab_SCHULEN[Klassen_21-22],tab_SCHULEN[TKZ],tab_ANLAGE[[#This Row],[TKZ]])</f>
        <v>310</v>
      </c>
      <c r="G1114" s="431">
        <f>IFERROR(ROUND(0.25*tab_ANLAGE[[#This Row],[Budget dBIR]]/tab_ANLAGE[[#This Row],['# SuS]],2),0)</f>
        <v>102.73</v>
      </c>
    </row>
    <row r="1115" spans="1:7" x14ac:dyDescent="0.3">
      <c r="A1115" t="s">
        <v>23886</v>
      </c>
      <c r="B1115" t="s">
        <v>23885</v>
      </c>
      <c r="C1115" s="6">
        <v>222522</v>
      </c>
      <c r="D1115" s="6">
        <v>0</v>
      </c>
      <c r="E1115">
        <f>SUMIFS(tab_SCHULEN[SuS_21-22],tab_SCHULEN[TKZ],tab_ANLAGE[[#This Row],[TKZ]])</f>
        <v>542</v>
      </c>
      <c r="F1115">
        <f>SUMIFS(tab_SCHULEN[Klassen_21-22],tab_SCHULEN[TKZ],tab_ANLAGE[[#This Row],[TKZ]])</f>
        <v>27</v>
      </c>
      <c r="G1115" s="431">
        <f>IFERROR(ROUND(0.25*tab_ANLAGE[[#This Row],[Budget dBIR]]/tab_ANLAGE[[#This Row],['# SuS]],2),0)</f>
        <v>102.64</v>
      </c>
    </row>
    <row r="1116" spans="1:7" x14ac:dyDescent="0.3">
      <c r="A1116" t="s">
        <v>23891</v>
      </c>
      <c r="B1116" t="s">
        <v>23890</v>
      </c>
      <c r="C1116" s="6">
        <v>38718</v>
      </c>
      <c r="D1116" s="6">
        <v>0</v>
      </c>
      <c r="E1116">
        <f>SUMIFS(tab_SCHULEN[SuS_21-22],tab_SCHULEN[TKZ],tab_ANLAGE[[#This Row],[TKZ]])</f>
        <v>92</v>
      </c>
      <c r="F1116">
        <f>SUMIFS(tab_SCHULEN[Klassen_21-22],tab_SCHULEN[TKZ],tab_ANLAGE[[#This Row],[TKZ]])</f>
        <v>4</v>
      </c>
      <c r="G1116" s="431">
        <f>IFERROR(ROUND(0.25*tab_ANLAGE[[#This Row],[Budget dBIR]]/tab_ANLAGE[[#This Row],['# SuS]],2),0)</f>
        <v>105.21</v>
      </c>
    </row>
    <row r="1117" spans="1:7" x14ac:dyDescent="0.3">
      <c r="A1117" t="s">
        <v>23794</v>
      </c>
      <c r="B1117" t="s">
        <v>23793</v>
      </c>
      <c r="C1117" s="6">
        <v>107568</v>
      </c>
      <c r="D1117" s="6">
        <v>0</v>
      </c>
      <c r="E1117">
        <f>SUMIFS(tab_SCHULEN[SuS_21-22],tab_SCHULEN[TKZ],tab_ANLAGE[[#This Row],[TKZ]])</f>
        <v>300</v>
      </c>
      <c r="F1117">
        <f>SUMIFS(tab_SCHULEN[Klassen_21-22],tab_SCHULEN[TKZ],tab_ANLAGE[[#This Row],[TKZ]])</f>
        <v>14</v>
      </c>
      <c r="G1117" s="431">
        <f>IFERROR(ROUND(0.25*tab_ANLAGE[[#This Row],[Budget dBIR]]/tab_ANLAGE[[#This Row],['# SuS]],2),0)</f>
        <v>89.64</v>
      </c>
    </row>
    <row r="1118" spans="1:7" x14ac:dyDescent="0.3">
      <c r="A1118" t="s">
        <v>24099</v>
      </c>
      <c r="B1118" t="s">
        <v>24098</v>
      </c>
      <c r="C1118" s="6">
        <v>41696</v>
      </c>
      <c r="D1118" s="6">
        <v>0</v>
      </c>
      <c r="E1118">
        <f>SUMIFS(tab_SCHULEN[SuS_21-22],tab_SCHULEN[TKZ],tab_ANLAGE[[#This Row],[TKZ]])</f>
        <v>110</v>
      </c>
      <c r="F1118">
        <f>SUMIFS(tab_SCHULEN[Klassen_21-22],tab_SCHULEN[TKZ],tab_ANLAGE[[#This Row],[TKZ]])</f>
        <v>5</v>
      </c>
      <c r="G1118" s="431">
        <f>IFERROR(ROUND(0.25*tab_ANLAGE[[#This Row],[Budget dBIR]]/tab_ANLAGE[[#This Row],['# SuS]],2),0)</f>
        <v>94.76</v>
      </c>
    </row>
    <row r="1119" spans="1:7" x14ac:dyDescent="0.3">
      <c r="A1119" t="s">
        <v>24161</v>
      </c>
      <c r="B1119" t="s">
        <v>24160</v>
      </c>
      <c r="C1119" s="6">
        <v>15742</v>
      </c>
      <c r="D1119" s="6">
        <v>0</v>
      </c>
      <c r="E1119">
        <f>SUMIFS(tab_SCHULEN[SuS_21-22],tab_SCHULEN[TKZ],tab_ANLAGE[[#This Row],[TKZ]])</f>
        <v>45</v>
      </c>
      <c r="F1119">
        <f>SUMIFS(tab_SCHULEN[Klassen_21-22],tab_SCHULEN[TKZ],tab_ANLAGE[[#This Row],[TKZ]])</f>
        <v>2</v>
      </c>
      <c r="G1119" s="431">
        <f>IFERROR(ROUND(0.25*tab_ANLAGE[[#This Row],[Budget dBIR]]/tab_ANLAGE[[#This Row],['# SuS]],2),0)</f>
        <v>87.46</v>
      </c>
    </row>
    <row r="1120" spans="1:7" x14ac:dyDescent="0.3">
      <c r="A1120" t="s">
        <v>23852</v>
      </c>
      <c r="B1120" t="s">
        <v>23851</v>
      </c>
      <c r="C1120" s="6">
        <v>146965</v>
      </c>
      <c r="D1120" s="6">
        <v>0</v>
      </c>
      <c r="E1120">
        <f>SUMIFS(tab_SCHULEN[SuS_21-22],tab_SCHULEN[TKZ],tab_ANLAGE[[#This Row],[TKZ]])</f>
        <v>400</v>
      </c>
      <c r="F1120">
        <f>SUMIFS(tab_SCHULEN[Klassen_21-22],tab_SCHULEN[TKZ],tab_ANLAGE[[#This Row],[TKZ]])</f>
        <v>18</v>
      </c>
      <c r="G1120" s="431">
        <f>IFERROR(ROUND(0.25*tab_ANLAGE[[#This Row],[Budget dBIR]]/tab_ANLAGE[[#This Row],['# SuS]],2),0)</f>
        <v>91.85</v>
      </c>
    </row>
    <row r="1121" spans="1:7" x14ac:dyDescent="0.3">
      <c r="A1121" t="s">
        <v>24118</v>
      </c>
      <c r="B1121" t="s">
        <v>24117</v>
      </c>
      <c r="C1121" s="6">
        <v>49896</v>
      </c>
      <c r="D1121" s="6">
        <v>0</v>
      </c>
      <c r="E1121">
        <f>SUMIFS(tab_SCHULEN[SuS_21-22],tab_SCHULEN[TKZ],tab_ANLAGE[[#This Row],[TKZ]])</f>
        <v>160</v>
      </c>
      <c r="F1121">
        <f>SUMIFS(tab_SCHULEN[Klassen_21-22],tab_SCHULEN[TKZ],tab_ANLAGE[[#This Row],[TKZ]])</f>
        <v>8</v>
      </c>
      <c r="G1121" s="431">
        <f>IFERROR(ROUND(0.25*tab_ANLAGE[[#This Row],[Budget dBIR]]/tab_ANLAGE[[#This Row],['# SuS]],2),0)</f>
        <v>77.959999999999994</v>
      </c>
    </row>
    <row r="1122" spans="1:7" x14ac:dyDescent="0.3">
      <c r="A1122" t="s">
        <v>23804</v>
      </c>
      <c r="B1122" t="s">
        <v>23803</v>
      </c>
      <c r="C1122" s="6">
        <v>37867</v>
      </c>
      <c r="D1122" s="6">
        <v>0</v>
      </c>
      <c r="E1122">
        <f>SUMIFS(tab_SCHULEN[SuS_21-22],tab_SCHULEN[TKZ],tab_ANLAGE[[#This Row],[TKZ]])</f>
        <v>94</v>
      </c>
      <c r="F1122">
        <f>SUMIFS(tab_SCHULEN[Klassen_21-22],tab_SCHULEN[TKZ],tab_ANLAGE[[#This Row],[TKZ]])</f>
        <v>4</v>
      </c>
      <c r="G1122" s="431">
        <f>IFERROR(ROUND(0.25*tab_ANLAGE[[#This Row],[Budget dBIR]]/tab_ANLAGE[[#This Row],['# SuS]],2),0)</f>
        <v>100.71</v>
      </c>
    </row>
    <row r="1123" spans="1:7" x14ac:dyDescent="0.3">
      <c r="A1123" t="s">
        <v>23807</v>
      </c>
      <c r="B1123" t="s">
        <v>23806</v>
      </c>
      <c r="C1123" s="6">
        <v>29783</v>
      </c>
      <c r="D1123" s="6">
        <v>0</v>
      </c>
      <c r="E1123">
        <f>SUMIFS(tab_SCHULEN[SuS_21-22],tab_SCHULEN[TKZ],tab_ANLAGE[[#This Row],[TKZ]])</f>
        <v>62</v>
      </c>
      <c r="F1123">
        <f>SUMIFS(tab_SCHULEN[Klassen_21-22],tab_SCHULEN[TKZ],tab_ANLAGE[[#This Row],[TKZ]])</f>
        <v>3</v>
      </c>
      <c r="G1123" s="431">
        <f>IFERROR(ROUND(0.25*tab_ANLAGE[[#This Row],[Budget dBIR]]/tab_ANLAGE[[#This Row],['# SuS]],2),0)</f>
        <v>120.09</v>
      </c>
    </row>
    <row r="1124" spans="1:7" x14ac:dyDescent="0.3">
      <c r="A1124" t="s">
        <v>23810</v>
      </c>
      <c r="B1124" t="s">
        <v>23809</v>
      </c>
      <c r="C1124" s="6">
        <v>46879</v>
      </c>
      <c r="D1124" s="6">
        <v>0</v>
      </c>
      <c r="E1124">
        <f>SUMIFS(tab_SCHULEN[SuS_21-22],tab_SCHULEN[TKZ],tab_ANLAGE[[#This Row],[TKZ]])</f>
        <v>112</v>
      </c>
      <c r="F1124">
        <f>SUMIFS(tab_SCHULEN[Klassen_21-22],tab_SCHULEN[TKZ],tab_ANLAGE[[#This Row],[TKZ]])</f>
        <v>5</v>
      </c>
      <c r="G1124" s="431">
        <f>IFERROR(ROUND(0.25*tab_ANLAGE[[#This Row],[Budget dBIR]]/tab_ANLAGE[[#This Row],['# SuS]],2),0)</f>
        <v>104.64</v>
      </c>
    </row>
    <row r="1125" spans="1:7" x14ac:dyDescent="0.3">
      <c r="A1125" t="s">
        <v>23783</v>
      </c>
      <c r="B1125" t="s">
        <v>23782</v>
      </c>
      <c r="C1125" s="6">
        <v>125312</v>
      </c>
      <c r="D1125" s="6">
        <v>0</v>
      </c>
      <c r="E1125">
        <f>SUMIFS(tab_SCHULEN[SuS_21-22],tab_SCHULEN[TKZ],tab_ANLAGE[[#This Row],[TKZ]])</f>
        <v>284</v>
      </c>
      <c r="F1125">
        <f>SUMIFS(tab_SCHULEN[Klassen_21-22],tab_SCHULEN[TKZ],tab_ANLAGE[[#This Row],[TKZ]])</f>
        <v>14</v>
      </c>
      <c r="G1125" s="431">
        <f>IFERROR(ROUND(0.25*tab_ANLAGE[[#This Row],[Budget dBIR]]/tab_ANLAGE[[#This Row],['# SuS]],2),0)</f>
        <v>110.31</v>
      </c>
    </row>
    <row r="1126" spans="1:7" x14ac:dyDescent="0.3">
      <c r="A1126" t="s">
        <v>23764</v>
      </c>
      <c r="B1126" t="s">
        <v>23763</v>
      </c>
      <c r="C1126" s="6">
        <v>99229</v>
      </c>
      <c r="D1126" s="6">
        <v>0</v>
      </c>
      <c r="E1126">
        <f>SUMIFS(tab_SCHULEN[SuS_21-22],tab_SCHULEN[TKZ],tab_ANLAGE[[#This Row],[TKZ]])</f>
        <v>282</v>
      </c>
      <c r="F1126">
        <f>SUMIFS(tab_SCHULEN[Klassen_21-22],tab_SCHULEN[TKZ],tab_ANLAGE[[#This Row],[TKZ]])</f>
        <v>12</v>
      </c>
      <c r="G1126" s="431">
        <f>IFERROR(ROUND(0.25*tab_ANLAGE[[#This Row],[Budget dBIR]]/tab_ANLAGE[[#This Row],['# SuS]],2),0)</f>
        <v>87.97</v>
      </c>
    </row>
    <row r="1127" spans="1:7" x14ac:dyDescent="0.3">
      <c r="A1127" t="s">
        <v>23898</v>
      </c>
      <c r="B1127" t="s">
        <v>23897</v>
      </c>
      <c r="C1127" s="6">
        <v>45100</v>
      </c>
      <c r="D1127" s="6">
        <v>0</v>
      </c>
      <c r="E1127">
        <f>SUMIFS(tab_SCHULEN[SuS_21-22],tab_SCHULEN[TKZ],tab_ANLAGE[[#This Row],[TKZ]])</f>
        <v>117</v>
      </c>
      <c r="F1127">
        <f>SUMIFS(tab_SCHULEN[Klassen_21-22],tab_SCHULEN[TKZ],tab_ANLAGE[[#This Row],[TKZ]])</f>
        <v>6</v>
      </c>
      <c r="G1127" s="431">
        <f>IFERROR(ROUND(0.25*tab_ANLAGE[[#This Row],[Budget dBIR]]/tab_ANLAGE[[#This Row],['# SuS]],2),0)</f>
        <v>96.37</v>
      </c>
    </row>
    <row r="1128" spans="1:7" x14ac:dyDescent="0.3">
      <c r="A1128" t="s">
        <v>24017</v>
      </c>
      <c r="B1128" t="s">
        <v>24016</v>
      </c>
      <c r="C1128" s="6">
        <v>31059</v>
      </c>
      <c r="D1128" s="6">
        <v>0</v>
      </c>
      <c r="E1128">
        <f>SUMIFS(tab_SCHULEN[SuS_21-22],tab_SCHULEN[TKZ],tab_ANLAGE[[#This Row],[TKZ]])</f>
        <v>77</v>
      </c>
      <c r="F1128">
        <f>SUMIFS(tab_SCHULEN[Klassen_21-22],tab_SCHULEN[TKZ],tab_ANLAGE[[#This Row],[TKZ]])</f>
        <v>3</v>
      </c>
      <c r="G1128" s="431">
        <f>IFERROR(ROUND(0.25*tab_ANLAGE[[#This Row],[Budget dBIR]]/tab_ANLAGE[[#This Row],['# SuS]],2),0)</f>
        <v>100.84</v>
      </c>
    </row>
    <row r="1129" spans="1:7" x14ac:dyDescent="0.3">
      <c r="A1129" t="s">
        <v>24020</v>
      </c>
      <c r="B1129" t="s">
        <v>24019</v>
      </c>
      <c r="C1129" s="6">
        <v>35314</v>
      </c>
      <c r="D1129" s="6">
        <v>0</v>
      </c>
      <c r="E1129">
        <f>SUMIFS(tab_SCHULEN[SuS_21-22],tab_SCHULEN[TKZ],tab_ANLAGE[[#This Row],[TKZ]])</f>
        <v>99</v>
      </c>
      <c r="F1129">
        <f>SUMIFS(tab_SCHULEN[Klassen_21-22],tab_SCHULEN[TKZ],tab_ANLAGE[[#This Row],[TKZ]])</f>
        <v>4</v>
      </c>
      <c r="G1129" s="431">
        <f>IFERROR(ROUND(0.25*tab_ANLAGE[[#This Row],[Budget dBIR]]/tab_ANLAGE[[#This Row],['# SuS]],2),0)</f>
        <v>89.18</v>
      </c>
    </row>
    <row r="1130" spans="1:7" x14ac:dyDescent="0.3">
      <c r="A1130" t="s">
        <v>24214</v>
      </c>
      <c r="B1130" t="s">
        <v>24213</v>
      </c>
      <c r="C1130" s="6">
        <v>10636</v>
      </c>
      <c r="D1130" s="6">
        <v>0</v>
      </c>
      <c r="E1130">
        <f>SUMIFS(tab_SCHULEN[SuS_21-22],tab_SCHULEN[TKZ],tab_ANLAGE[[#This Row],[TKZ]])</f>
        <v>31</v>
      </c>
      <c r="F1130">
        <f>SUMIFS(tab_SCHULEN[Klassen_21-22],tab_SCHULEN[TKZ],tab_ANLAGE[[#This Row],[TKZ]])</f>
        <v>2</v>
      </c>
      <c r="G1130" s="431">
        <f>IFERROR(ROUND(0.25*tab_ANLAGE[[#This Row],[Budget dBIR]]/tab_ANLAGE[[#This Row],['# SuS]],2),0)</f>
        <v>85.77</v>
      </c>
    </row>
    <row r="1131" spans="1:7" x14ac:dyDescent="0.3">
      <c r="A1131" t="s">
        <v>23883</v>
      </c>
      <c r="B1131" t="s">
        <v>23882</v>
      </c>
      <c r="C1131" s="6">
        <v>54885</v>
      </c>
      <c r="D1131" s="6">
        <v>0</v>
      </c>
      <c r="E1131">
        <f>SUMIFS(tab_SCHULEN[SuS_21-22],tab_SCHULEN[TKZ],tab_ANLAGE[[#This Row],[TKZ]])</f>
        <v>124</v>
      </c>
      <c r="F1131">
        <f>SUMIFS(tab_SCHULEN[Klassen_21-22],tab_SCHULEN[TKZ],tab_ANLAGE[[#This Row],[TKZ]])</f>
        <v>6</v>
      </c>
      <c r="G1131" s="431">
        <f>IFERROR(ROUND(0.25*tab_ANLAGE[[#This Row],[Budget dBIR]]/tab_ANLAGE[[#This Row],['# SuS]],2),0)</f>
        <v>110.66</v>
      </c>
    </row>
    <row r="1132" spans="1:7" x14ac:dyDescent="0.3">
      <c r="A1132" t="s">
        <v>23901</v>
      </c>
      <c r="B1132" t="s">
        <v>23900</v>
      </c>
      <c r="C1132" s="6">
        <v>10614</v>
      </c>
      <c r="D1132" s="6">
        <v>0</v>
      </c>
      <c r="E1132">
        <f>SUMIFS(tab_SCHULEN[SuS_21-22],tab_SCHULEN[TKZ],tab_ANLAGE[[#This Row],[TKZ]])</f>
        <v>19</v>
      </c>
      <c r="F1132">
        <f>SUMIFS(tab_SCHULEN[Klassen_21-22],tab_SCHULEN[TKZ],tab_ANLAGE[[#This Row],[TKZ]])</f>
        <v>1</v>
      </c>
      <c r="G1132" s="431">
        <f>IFERROR(ROUND(0.25*tab_ANLAGE[[#This Row],[Budget dBIR]]/tab_ANLAGE[[#This Row],['# SuS]],2),0)</f>
        <v>139.66</v>
      </c>
    </row>
    <row r="1133" spans="1:7" x14ac:dyDescent="0.3">
      <c r="A1133" t="s">
        <v>24164</v>
      </c>
      <c r="B1133" t="s">
        <v>24163</v>
      </c>
      <c r="C1133" s="6">
        <v>59140</v>
      </c>
      <c r="D1133" s="6">
        <v>0</v>
      </c>
      <c r="E1133">
        <f>SUMIFS(tab_SCHULEN[SuS_21-22],tab_SCHULEN[TKZ],tab_ANLAGE[[#This Row],[TKZ]])</f>
        <v>134</v>
      </c>
      <c r="F1133">
        <f>SUMIFS(tab_SCHULEN[Klassen_21-22],tab_SCHULEN[TKZ],tab_ANLAGE[[#This Row],[TKZ]])</f>
        <v>6</v>
      </c>
      <c r="G1133" s="431">
        <f>IFERROR(ROUND(0.25*tab_ANLAGE[[#This Row],[Budget dBIR]]/tab_ANLAGE[[#This Row],['# SuS]],2),0)</f>
        <v>110.34</v>
      </c>
    </row>
    <row r="1134" spans="1:7" x14ac:dyDescent="0.3">
      <c r="A1134" t="s">
        <v>23966</v>
      </c>
      <c r="B1134" t="s">
        <v>23965</v>
      </c>
      <c r="C1134" s="6">
        <v>75308</v>
      </c>
      <c r="D1134" s="6">
        <v>0</v>
      </c>
      <c r="E1134">
        <f>SUMIFS(tab_SCHULEN[SuS_21-22],tab_SCHULEN[TKZ],tab_ANLAGE[[#This Row],[TKZ]])</f>
        <v>180</v>
      </c>
      <c r="F1134">
        <f>SUMIFS(tab_SCHULEN[Klassen_21-22],tab_SCHULEN[TKZ],tab_ANLAGE[[#This Row],[TKZ]])</f>
        <v>9</v>
      </c>
      <c r="G1134" s="431">
        <f>IFERROR(ROUND(0.25*tab_ANLAGE[[#This Row],[Budget dBIR]]/tab_ANLAGE[[#This Row],['# SuS]],2),0)</f>
        <v>104.59</v>
      </c>
    </row>
    <row r="1135" spans="1:7" x14ac:dyDescent="0.3">
      <c r="A1135" t="s">
        <v>24212</v>
      </c>
      <c r="B1135" t="s">
        <v>24211</v>
      </c>
      <c r="C1135" s="6">
        <v>40688</v>
      </c>
      <c r="D1135" s="6">
        <v>0</v>
      </c>
      <c r="E1135">
        <f>SUMIFS(tab_SCHULEN[SuS_21-22],tab_SCHULEN[TKZ],tab_ANLAGE[[#This Row],[TKZ]])</f>
        <v>81</v>
      </c>
      <c r="F1135">
        <f>SUMIFS(tab_SCHULEN[Klassen_21-22],tab_SCHULEN[TKZ],tab_ANLAGE[[#This Row],[TKZ]])</f>
        <v>5</v>
      </c>
      <c r="G1135" s="431">
        <f>IFERROR(ROUND(0.25*tab_ANLAGE[[#This Row],[Budget dBIR]]/tab_ANLAGE[[#This Row],['# SuS]],2),0)</f>
        <v>125.58</v>
      </c>
    </row>
    <row r="1136" spans="1:7" x14ac:dyDescent="0.3">
      <c r="A1136" t="s">
        <v>23777</v>
      </c>
      <c r="B1136" t="s">
        <v>23776</v>
      </c>
      <c r="C1136" s="6">
        <v>71635</v>
      </c>
      <c r="D1136" s="6">
        <v>0</v>
      </c>
      <c r="E1136">
        <f>SUMIFS(tab_SCHULEN[SuS_21-22],tab_SCHULEN[TKZ],tab_ANLAGE[[#This Row],[TKZ]])</f>
        <v>144</v>
      </c>
      <c r="F1136">
        <f>SUMIFS(tab_SCHULEN[Klassen_21-22],tab_SCHULEN[TKZ],tab_ANLAGE[[#This Row],[TKZ]])</f>
        <v>8</v>
      </c>
      <c r="G1136" s="431">
        <f>IFERROR(ROUND(0.25*tab_ANLAGE[[#This Row],[Budget dBIR]]/tab_ANLAGE[[#This Row],['# SuS]],2),0)</f>
        <v>124.37</v>
      </c>
    </row>
    <row r="1137" spans="1:7" x14ac:dyDescent="0.3">
      <c r="A1137" t="s">
        <v>24023</v>
      </c>
      <c r="B1137" t="s">
        <v>24022</v>
      </c>
      <c r="C1137" s="6">
        <v>11913</v>
      </c>
      <c r="D1137" s="6">
        <v>0</v>
      </c>
      <c r="E1137">
        <f>SUMIFS(tab_SCHULEN[SuS_21-22],tab_SCHULEN[TKZ],tab_ANLAGE[[#This Row],[TKZ]])</f>
        <v>31</v>
      </c>
      <c r="F1137">
        <f>SUMIFS(tab_SCHULEN[Klassen_21-22],tab_SCHULEN[TKZ],tab_ANLAGE[[#This Row],[TKZ]])</f>
        <v>2</v>
      </c>
      <c r="G1137" s="431">
        <f>IFERROR(ROUND(0.25*tab_ANLAGE[[#This Row],[Budget dBIR]]/tab_ANLAGE[[#This Row],['# SuS]],2),0)</f>
        <v>96.07</v>
      </c>
    </row>
    <row r="1138" spans="1:7" x14ac:dyDescent="0.3">
      <c r="A1138" t="s">
        <v>23813</v>
      </c>
      <c r="B1138" t="s">
        <v>23812</v>
      </c>
      <c r="C1138" s="6">
        <v>31059</v>
      </c>
      <c r="D1138" s="6">
        <v>0</v>
      </c>
      <c r="E1138">
        <f>SUMIFS(tab_SCHULEN[SuS_21-22],tab_SCHULEN[TKZ],tab_ANLAGE[[#This Row],[TKZ]])</f>
        <v>71</v>
      </c>
      <c r="F1138">
        <f>SUMIFS(tab_SCHULEN[Klassen_21-22],tab_SCHULEN[TKZ],tab_ANLAGE[[#This Row],[TKZ]])</f>
        <v>3</v>
      </c>
      <c r="G1138" s="431">
        <f>IFERROR(ROUND(0.25*tab_ANLAGE[[#This Row],[Budget dBIR]]/tab_ANLAGE[[#This Row],['# SuS]],2),0)</f>
        <v>109.36</v>
      </c>
    </row>
    <row r="1139" spans="1:7" x14ac:dyDescent="0.3">
      <c r="A1139" t="s">
        <v>23726</v>
      </c>
      <c r="B1139" t="s">
        <v>23725</v>
      </c>
      <c r="C1139" s="6">
        <v>88128</v>
      </c>
      <c r="D1139" s="6">
        <v>0</v>
      </c>
      <c r="E1139">
        <f>SUMIFS(tab_SCHULEN[SuS_21-22],tab_SCHULEN[TKZ],tab_ANLAGE[[#This Row],[TKZ]])</f>
        <v>184</v>
      </c>
      <c r="F1139">
        <f>SUMIFS(tab_SCHULEN[Klassen_21-22],tab_SCHULEN[TKZ],tab_ANLAGE[[#This Row],[TKZ]])</f>
        <v>10</v>
      </c>
      <c r="G1139" s="431">
        <f>IFERROR(ROUND(0.25*tab_ANLAGE[[#This Row],[Budget dBIR]]/tab_ANLAGE[[#This Row],['# SuS]],2),0)</f>
        <v>119.74</v>
      </c>
    </row>
    <row r="1140" spans="1:7" x14ac:dyDescent="0.3">
      <c r="A1140" t="s">
        <v>23860</v>
      </c>
      <c r="B1140" t="s">
        <v>23859</v>
      </c>
      <c r="C1140" s="6">
        <v>182453</v>
      </c>
      <c r="D1140" s="6">
        <v>0</v>
      </c>
      <c r="E1140">
        <f>SUMIFS(tab_SCHULEN[SuS_21-22],tab_SCHULEN[TKZ],tab_ANLAGE[[#This Row],[TKZ]])</f>
        <v>448</v>
      </c>
      <c r="F1140">
        <f>SUMIFS(tab_SCHULEN[Klassen_21-22],tab_SCHULEN[TKZ],tab_ANLAGE[[#This Row],[TKZ]])</f>
        <v>22</v>
      </c>
      <c r="G1140" s="431">
        <f>IFERROR(ROUND(0.25*tab_ANLAGE[[#This Row],[Budget dBIR]]/tab_ANLAGE[[#This Row],['# SuS]],2),0)</f>
        <v>101.82</v>
      </c>
    </row>
    <row r="1141" spans="1:7" x14ac:dyDescent="0.3">
      <c r="A1141" t="s">
        <v>24217</v>
      </c>
      <c r="B1141" t="s">
        <v>24216</v>
      </c>
      <c r="C1141" s="6">
        <v>13189</v>
      </c>
      <c r="D1141" s="6">
        <v>0</v>
      </c>
      <c r="E1141">
        <f>SUMIFS(tab_SCHULEN[SuS_21-22],tab_SCHULEN[TKZ],tab_ANLAGE[[#This Row],[TKZ]])</f>
        <v>44</v>
      </c>
      <c r="F1141">
        <f>SUMIFS(tab_SCHULEN[Klassen_21-22],tab_SCHULEN[TKZ],tab_ANLAGE[[#This Row],[TKZ]])</f>
        <v>2</v>
      </c>
      <c r="G1141" s="431">
        <f>IFERROR(ROUND(0.25*tab_ANLAGE[[#This Row],[Budget dBIR]]/tab_ANLAGE[[#This Row],['# SuS]],2),0)</f>
        <v>74.94</v>
      </c>
    </row>
    <row r="1142" spans="1:7" x14ac:dyDescent="0.3">
      <c r="A1142" t="s">
        <v>23905</v>
      </c>
      <c r="B1142" t="s">
        <v>23904</v>
      </c>
      <c r="C1142" s="6">
        <v>114988</v>
      </c>
      <c r="D1142" s="6">
        <v>0</v>
      </c>
      <c r="E1142">
        <f>SUMIFS(tab_SCHULEN[SuS_21-22],tab_SCHULEN[TKZ],tab_ANLAGE[[#This Row],[TKZ]])</f>
        <v>237</v>
      </c>
      <c r="F1142">
        <f>SUMIFS(tab_SCHULEN[Klassen_21-22],tab_SCHULEN[TKZ],tab_ANLAGE[[#This Row],[TKZ]])</f>
        <v>13</v>
      </c>
      <c r="G1142" s="431">
        <f>IFERROR(ROUND(0.25*tab_ANLAGE[[#This Row],[Budget dBIR]]/tab_ANLAGE[[#This Row],['# SuS]],2),0)</f>
        <v>121.3</v>
      </c>
    </row>
    <row r="1143" spans="1:7" x14ac:dyDescent="0.3">
      <c r="A1143" t="s">
        <v>23903</v>
      </c>
      <c r="B1143" t="s">
        <v>23902</v>
      </c>
      <c r="C1143" s="6">
        <v>130194</v>
      </c>
      <c r="D1143" s="6">
        <v>0</v>
      </c>
      <c r="E1143">
        <f>SUMIFS(tab_SCHULEN[SuS_21-22],tab_SCHULEN[TKZ],tab_ANLAGE[[#This Row],[TKZ]])</f>
        <v>273</v>
      </c>
      <c r="F1143">
        <f>SUMIFS(tab_SCHULEN[Klassen_21-22],tab_SCHULEN[TKZ],tab_ANLAGE[[#This Row],[TKZ]])</f>
        <v>13</v>
      </c>
      <c r="G1143" s="431">
        <f>IFERROR(ROUND(0.25*tab_ANLAGE[[#This Row],[Budget dBIR]]/tab_ANLAGE[[#This Row],['# SuS]],2),0)</f>
        <v>119.23</v>
      </c>
    </row>
    <row r="1144" spans="1:7" x14ac:dyDescent="0.3">
      <c r="A1144" t="s">
        <v>23766</v>
      </c>
      <c r="B1144" t="s">
        <v>23765</v>
      </c>
      <c r="C1144" s="6">
        <v>120542</v>
      </c>
      <c r="D1144" s="6">
        <v>0</v>
      </c>
      <c r="E1144">
        <f>SUMIFS(tab_SCHULEN[SuS_21-22],tab_SCHULEN[TKZ],tab_ANLAGE[[#This Row],[TKZ]])</f>
        <v>301</v>
      </c>
      <c r="F1144">
        <f>SUMIFS(tab_SCHULEN[Klassen_21-22],tab_SCHULEN[TKZ],tab_ANLAGE[[#This Row],[TKZ]])</f>
        <v>14</v>
      </c>
      <c r="G1144" s="431">
        <f>IFERROR(ROUND(0.25*tab_ANLAGE[[#This Row],[Budget dBIR]]/tab_ANLAGE[[#This Row],['# SuS]],2),0)</f>
        <v>100.12</v>
      </c>
    </row>
    <row r="1145" spans="1:7" x14ac:dyDescent="0.3">
      <c r="A1145" t="s">
        <v>24167</v>
      </c>
      <c r="B1145" t="s">
        <v>24166</v>
      </c>
      <c r="C1145" s="6">
        <v>9360</v>
      </c>
      <c r="D1145" s="6">
        <v>0</v>
      </c>
      <c r="E1145">
        <f>SUMIFS(tab_SCHULEN[SuS_21-22],tab_SCHULEN[TKZ],tab_ANLAGE[[#This Row],[TKZ]])</f>
        <v>21</v>
      </c>
      <c r="F1145">
        <f>SUMIFS(tab_SCHULEN[Klassen_21-22],tab_SCHULEN[TKZ],tab_ANLAGE[[#This Row],[TKZ]])</f>
        <v>2</v>
      </c>
      <c r="G1145" s="431">
        <f>IFERROR(ROUND(0.25*tab_ANLAGE[[#This Row],[Budget dBIR]]/tab_ANLAGE[[#This Row],['# SuS]],2),0)</f>
        <v>111.43</v>
      </c>
    </row>
    <row r="1146" spans="1:7" x14ac:dyDescent="0.3">
      <c r="A1146" t="s">
        <v>24109</v>
      </c>
      <c r="B1146" t="s">
        <v>24108</v>
      </c>
      <c r="C1146" s="6">
        <v>20886</v>
      </c>
      <c r="D1146" s="6">
        <v>0</v>
      </c>
      <c r="E1146">
        <f>SUMIFS(tab_SCHULEN[SuS_21-22],tab_SCHULEN[TKZ],tab_ANLAGE[[#This Row],[TKZ]])</f>
        <v>69</v>
      </c>
      <c r="F1146">
        <f>SUMIFS(tab_SCHULEN[Klassen_21-22],tab_SCHULEN[TKZ],tab_ANLAGE[[#This Row],[TKZ]])</f>
        <v>4</v>
      </c>
      <c r="G1146" s="431">
        <f>IFERROR(ROUND(0.25*tab_ANLAGE[[#This Row],[Budget dBIR]]/tab_ANLAGE[[#This Row],['# SuS]],2),0)</f>
        <v>75.67</v>
      </c>
    </row>
    <row r="1147" spans="1:7" x14ac:dyDescent="0.3">
      <c r="A1147" t="s">
        <v>23714</v>
      </c>
      <c r="B1147" t="s">
        <v>23713</v>
      </c>
      <c r="C1147" s="6">
        <v>168648</v>
      </c>
      <c r="D1147" s="6">
        <v>0</v>
      </c>
      <c r="E1147">
        <f>SUMIFS(tab_SCHULEN[SuS_21-22],tab_SCHULEN[TKZ],tab_ANLAGE[[#This Row],[TKZ]])</f>
        <v>364</v>
      </c>
      <c r="F1147">
        <f>SUMIFS(tab_SCHULEN[Klassen_21-22],tab_SCHULEN[TKZ],tab_ANLAGE[[#This Row],[TKZ]])</f>
        <v>19</v>
      </c>
      <c r="G1147" s="431">
        <f>IFERROR(ROUND(0.25*tab_ANLAGE[[#This Row],[Budget dBIR]]/tab_ANLAGE[[#This Row],['# SuS]],2),0)</f>
        <v>115.83</v>
      </c>
    </row>
    <row r="1148" spans="1:7" x14ac:dyDescent="0.3">
      <c r="A1148" t="s">
        <v>23872</v>
      </c>
      <c r="B1148" t="s">
        <v>23871</v>
      </c>
      <c r="C1148" s="6">
        <v>207783</v>
      </c>
      <c r="D1148" s="6">
        <v>0</v>
      </c>
      <c r="E1148">
        <f>SUMIFS(tab_SCHULEN[SuS_21-22],tab_SCHULEN[TKZ],tab_ANLAGE[[#This Row],[TKZ]])</f>
        <v>526</v>
      </c>
      <c r="F1148">
        <f>SUMIFS(tab_SCHULEN[Klassen_21-22],tab_SCHULEN[TKZ],tab_ANLAGE[[#This Row],[TKZ]])</f>
        <v>23</v>
      </c>
      <c r="G1148" s="431">
        <f>IFERROR(ROUND(0.25*tab_ANLAGE[[#This Row],[Budget dBIR]]/tab_ANLAGE[[#This Row],['# SuS]],2),0)</f>
        <v>98.76</v>
      </c>
    </row>
    <row r="1149" spans="1:7" x14ac:dyDescent="0.3">
      <c r="A1149" t="s">
        <v>23717</v>
      </c>
      <c r="B1149" t="s">
        <v>23716</v>
      </c>
      <c r="C1149" s="6">
        <v>92282</v>
      </c>
      <c r="D1149" s="6">
        <v>0</v>
      </c>
      <c r="E1149">
        <f>SUMIFS(tab_SCHULEN[SuS_21-22],tab_SCHULEN[TKZ],tab_ANLAGE[[#This Row],[TKZ]])</f>
        <v>203</v>
      </c>
      <c r="F1149">
        <f>SUMIFS(tab_SCHULEN[Klassen_21-22],tab_SCHULEN[TKZ],tab_ANLAGE[[#This Row],[TKZ]])</f>
        <v>11</v>
      </c>
      <c r="G1149" s="431">
        <f>IFERROR(ROUND(0.25*tab_ANLAGE[[#This Row],[Budget dBIR]]/tab_ANLAGE[[#This Row],['# SuS]],2),0)</f>
        <v>113.65</v>
      </c>
    </row>
    <row r="1150" spans="1:7" x14ac:dyDescent="0.3">
      <c r="A1150" t="s">
        <v>23825</v>
      </c>
      <c r="B1150" t="s">
        <v>23824</v>
      </c>
      <c r="C1150" s="6">
        <v>20848</v>
      </c>
      <c r="D1150" s="6">
        <v>0</v>
      </c>
      <c r="E1150">
        <f>SUMIFS(tab_SCHULEN[SuS_21-22],tab_SCHULEN[TKZ],tab_ANLAGE[[#This Row],[TKZ]])</f>
        <v>45</v>
      </c>
      <c r="F1150">
        <f>SUMIFS(tab_SCHULEN[Klassen_21-22],tab_SCHULEN[TKZ],tab_ANLAGE[[#This Row],[TKZ]])</f>
        <v>2</v>
      </c>
      <c r="G1150" s="431">
        <f>IFERROR(ROUND(0.25*tab_ANLAGE[[#This Row],[Budget dBIR]]/tab_ANLAGE[[#This Row],['# SuS]],2),0)</f>
        <v>115.82</v>
      </c>
    </row>
    <row r="1151" spans="1:7" x14ac:dyDescent="0.3">
      <c r="A1151" t="s">
        <v>23974</v>
      </c>
      <c r="B1151" t="s">
        <v>23973</v>
      </c>
      <c r="C1151" s="6">
        <v>25141</v>
      </c>
      <c r="D1151" s="6">
        <v>0</v>
      </c>
      <c r="E1151">
        <f>SUMIFS(tab_SCHULEN[SuS_21-22],tab_SCHULEN[TKZ],tab_ANLAGE[[#This Row],[TKZ]])</f>
        <v>65</v>
      </c>
      <c r="F1151">
        <f>SUMIFS(tab_SCHULEN[Klassen_21-22],tab_SCHULEN[TKZ],tab_ANLAGE[[#This Row],[TKZ]])</f>
        <v>4</v>
      </c>
      <c r="G1151" s="431">
        <f>IFERROR(ROUND(0.25*tab_ANLAGE[[#This Row],[Budget dBIR]]/tab_ANLAGE[[#This Row],['# SuS]],2),0)</f>
        <v>96.7</v>
      </c>
    </row>
    <row r="1152" spans="1:7" x14ac:dyDescent="0.3">
      <c r="A1152" t="s">
        <v>23752</v>
      </c>
      <c r="B1152" t="s">
        <v>23751</v>
      </c>
      <c r="C1152" s="6">
        <v>28932</v>
      </c>
      <c r="D1152" s="6">
        <v>0</v>
      </c>
      <c r="E1152">
        <f>SUMIFS(tab_SCHULEN[SuS_21-22],tab_SCHULEN[TKZ],tab_ANLAGE[[#This Row],[TKZ]])</f>
        <v>78</v>
      </c>
      <c r="F1152">
        <f>SUMIFS(tab_SCHULEN[Klassen_21-22],tab_SCHULEN[TKZ],tab_ANLAGE[[#This Row],[TKZ]])</f>
        <v>4</v>
      </c>
      <c r="G1152" s="431">
        <f>IFERROR(ROUND(0.25*tab_ANLAGE[[#This Row],[Budget dBIR]]/tab_ANLAGE[[#This Row],['# SuS]],2),0)</f>
        <v>92.73</v>
      </c>
    </row>
    <row r="1153" spans="1:7" x14ac:dyDescent="0.3">
      <c r="A1153" t="s">
        <v>23709</v>
      </c>
      <c r="B1153" t="s">
        <v>23708</v>
      </c>
      <c r="C1153" s="6">
        <v>57438</v>
      </c>
      <c r="D1153" s="6">
        <v>0</v>
      </c>
      <c r="E1153">
        <f>SUMIFS(tab_SCHULEN[SuS_21-22],tab_SCHULEN[TKZ],tab_ANLAGE[[#This Row],[TKZ]])</f>
        <v>114</v>
      </c>
      <c r="F1153">
        <f>SUMIFS(tab_SCHULEN[Klassen_21-22],tab_SCHULEN[TKZ],tab_ANLAGE[[#This Row],[TKZ]])</f>
        <v>6</v>
      </c>
      <c r="G1153" s="431">
        <f>IFERROR(ROUND(0.25*tab_ANLAGE[[#This Row],[Budget dBIR]]/tab_ANLAGE[[#This Row],['# SuS]],2),0)</f>
        <v>125.96</v>
      </c>
    </row>
    <row r="1154" spans="1:7" x14ac:dyDescent="0.3">
      <c r="A1154" t="s">
        <v>24223</v>
      </c>
      <c r="B1154" t="s">
        <v>24222</v>
      </c>
      <c r="C1154" s="6">
        <v>41696</v>
      </c>
      <c r="D1154" s="6">
        <v>0</v>
      </c>
      <c r="E1154">
        <f>SUMIFS(tab_SCHULEN[SuS_21-22],tab_SCHULEN[TKZ],tab_ANLAGE[[#This Row],[TKZ]])</f>
        <v>96</v>
      </c>
      <c r="F1154">
        <f>SUMIFS(tab_SCHULEN[Klassen_21-22],tab_SCHULEN[TKZ],tab_ANLAGE[[#This Row],[TKZ]])</f>
        <v>4</v>
      </c>
      <c r="G1154" s="431">
        <f>IFERROR(ROUND(0.25*tab_ANLAGE[[#This Row],[Budget dBIR]]/tab_ANLAGE[[#This Row],['# SuS]],2),0)</f>
        <v>108.58</v>
      </c>
    </row>
    <row r="1155" spans="1:7" x14ac:dyDescent="0.3">
      <c r="A1155" t="s">
        <v>23909</v>
      </c>
      <c r="B1155" t="s">
        <v>23908</v>
      </c>
      <c r="C1155" s="6">
        <v>96280</v>
      </c>
      <c r="D1155" s="6">
        <v>0</v>
      </c>
      <c r="E1155">
        <f>SUMIFS(tab_SCHULEN[SuS_21-22],tab_SCHULEN[TKZ],tab_ANLAGE[[#This Row],[TKZ]])</f>
        <v>229</v>
      </c>
      <c r="F1155">
        <f>SUMIFS(tab_SCHULEN[Klassen_21-22],tab_SCHULEN[TKZ],tab_ANLAGE[[#This Row],[TKZ]])</f>
        <v>11</v>
      </c>
      <c r="G1155" s="431">
        <f>IFERROR(ROUND(0.25*tab_ANLAGE[[#This Row],[Budget dBIR]]/tab_ANLAGE[[#This Row],['# SuS]],2),0)</f>
        <v>105.11</v>
      </c>
    </row>
    <row r="1156" spans="1:7" x14ac:dyDescent="0.3">
      <c r="A1156" t="s">
        <v>23828</v>
      </c>
      <c r="B1156" t="s">
        <v>23827</v>
      </c>
      <c r="C1156" s="6">
        <v>28081</v>
      </c>
      <c r="D1156" s="6">
        <v>0</v>
      </c>
      <c r="E1156">
        <f>SUMIFS(tab_SCHULEN[SuS_21-22],tab_SCHULEN[TKZ],tab_ANLAGE[[#This Row],[TKZ]])</f>
        <v>98</v>
      </c>
      <c r="F1156">
        <f>SUMIFS(tab_SCHULEN[Klassen_21-22],tab_SCHULEN[TKZ],tab_ANLAGE[[#This Row],[TKZ]])</f>
        <v>5</v>
      </c>
      <c r="G1156" s="431">
        <f>IFERROR(ROUND(0.25*tab_ANLAGE[[#This Row],[Budget dBIR]]/tab_ANLAGE[[#This Row],['# SuS]],2),0)</f>
        <v>71.64</v>
      </c>
    </row>
    <row r="1157" spans="1:7" x14ac:dyDescent="0.3">
      <c r="A1157" t="s">
        <v>23969</v>
      </c>
      <c r="B1157" t="s">
        <v>23968</v>
      </c>
      <c r="C1157" s="6">
        <v>88923</v>
      </c>
      <c r="D1157" s="6">
        <v>0</v>
      </c>
      <c r="E1157">
        <f>SUMIFS(tab_SCHULEN[SuS_21-22],tab_SCHULEN[TKZ],tab_ANLAGE[[#This Row],[TKZ]])</f>
        <v>254</v>
      </c>
      <c r="F1157">
        <f>SUMIFS(tab_SCHULEN[Klassen_21-22],tab_SCHULEN[TKZ],tab_ANLAGE[[#This Row],[TKZ]])</f>
        <v>12</v>
      </c>
      <c r="G1157" s="431">
        <f>IFERROR(ROUND(0.25*tab_ANLAGE[[#This Row],[Budget dBIR]]/tab_ANLAGE[[#This Row],['# SuS]],2),0)</f>
        <v>87.52</v>
      </c>
    </row>
    <row r="1158" spans="1:7" x14ac:dyDescent="0.3">
      <c r="A1158" t="s">
        <v>24225</v>
      </c>
      <c r="B1158" t="s">
        <v>24224</v>
      </c>
      <c r="C1158" s="6">
        <v>82703</v>
      </c>
      <c r="D1158" s="6">
        <v>0</v>
      </c>
      <c r="E1158">
        <f>SUMIFS(tab_SCHULEN[SuS_21-22],tab_SCHULEN[TKZ],tab_ANLAGE[[#This Row],[TKZ]])</f>
        <v>166</v>
      </c>
      <c r="F1158">
        <f>SUMIFS(tab_SCHULEN[Klassen_21-22],tab_SCHULEN[TKZ],tab_ANLAGE[[#This Row],[TKZ]])</f>
        <v>7</v>
      </c>
      <c r="G1158" s="431">
        <f>IFERROR(ROUND(0.25*tab_ANLAGE[[#This Row],[Budget dBIR]]/tab_ANLAGE[[#This Row],['# SuS]],2),0)</f>
        <v>124.55</v>
      </c>
    </row>
    <row r="1159" spans="1:7" x14ac:dyDescent="0.3">
      <c r="A1159" t="s">
        <v>23768</v>
      </c>
      <c r="B1159" t="s">
        <v>23767</v>
      </c>
      <c r="C1159" s="6">
        <v>61094</v>
      </c>
      <c r="D1159" s="6">
        <v>0</v>
      </c>
      <c r="E1159">
        <f>SUMIFS(tab_SCHULEN[SuS_21-22],tab_SCHULEN[TKZ],tab_ANLAGE[[#This Row],[TKZ]])</f>
        <v>119</v>
      </c>
      <c r="F1159">
        <f>SUMIFS(tab_SCHULEN[Klassen_21-22],tab_SCHULEN[TKZ],tab_ANLAGE[[#This Row],[TKZ]])</f>
        <v>6</v>
      </c>
      <c r="G1159" s="431">
        <f>IFERROR(ROUND(0.25*tab_ANLAGE[[#This Row],[Budget dBIR]]/tab_ANLAGE[[#This Row],['# SuS]],2),0)</f>
        <v>128.35</v>
      </c>
    </row>
    <row r="1160" spans="1:7" x14ac:dyDescent="0.3">
      <c r="A1160" t="s">
        <v>23684</v>
      </c>
      <c r="B1160" t="s">
        <v>23683</v>
      </c>
      <c r="C1160" s="6">
        <v>42882</v>
      </c>
      <c r="D1160" s="6">
        <v>12819</v>
      </c>
      <c r="E1160">
        <f>SUMIFS(tab_SCHULEN[SuS_21-22],tab_SCHULEN[TKZ],tab_ANLAGE[[#This Row],[TKZ]])</f>
        <v>70</v>
      </c>
      <c r="F1160">
        <f>SUMIFS(tab_SCHULEN[Klassen_21-22],tab_SCHULEN[TKZ],tab_ANLAGE[[#This Row],[TKZ]])</f>
        <v>3</v>
      </c>
      <c r="G1160" s="431">
        <f>IFERROR(ROUND(0.25*tab_ANLAGE[[#This Row],[Budget dBIR]]/tab_ANLAGE[[#This Row],['# SuS]],2),0)</f>
        <v>153.15</v>
      </c>
    </row>
    <row r="1161" spans="1:7" x14ac:dyDescent="0.3">
      <c r="A1161" t="s">
        <v>23834</v>
      </c>
      <c r="B1161" t="s">
        <v>23833</v>
      </c>
      <c r="C1161" s="6">
        <v>35314</v>
      </c>
      <c r="D1161" s="6">
        <v>0</v>
      </c>
      <c r="E1161">
        <f>SUMIFS(tab_SCHULEN[SuS_21-22],tab_SCHULEN[TKZ],tab_ANLAGE[[#This Row],[TKZ]])</f>
        <v>87</v>
      </c>
      <c r="F1161">
        <f>SUMIFS(tab_SCHULEN[Klassen_21-22],tab_SCHULEN[TKZ],tab_ANLAGE[[#This Row],[TKZ]])</f>
        <v>4</v>
      </c>
      <c r="G1161" s="431">
        <f>IFERROR(ROUND(0.25*tab_ANLAGE[[#This Row],[Budget dBIR]]/tab_ANLAGE[[#This Row],['# SuS]],2),0)</f>
        <v>101.48</v>
      </c>
    </row>
    <row r="1162" spans="1:7" x14ac:dyDescent="0.3">
      <c r="A1162" t="s">
        <v>24227</v>
      </c>
      <c r="B1162" t="s">
        <v>24226</v>
      </c>
      <c r="C1162" s="6">
        <v>28506</v>
      </c>
      <c r="D1162" s="6">
        <v>0</v>
      </c>
      <c r="E1162">
        <f>SUMIFS(tab_SCHULEN[SuS_21-22],tab_SCHULEN[TKZ],tab_ANLAGE[[#This Row],[TKZ]])</f>
        <v>63</v>
      </c>
      <c r="F1162">
        <f>SUMIFS(tab_SCHULEN[Klassen_21-22],tab_SCHULEN[TKZ],tab_ANLAGE[[#This Row],[TKZ]])</f>
        <v>3</v>
      </c>
      <c r="G1162" s="431">
        <f>IFERROR(ROUND(0.25*tab_ANLAGE[[#This Row],[Budget dBIR]]/tab_ANLAGE[[#This Row],['# SuS]],2),0)</f>
        <v>113.12</v>
      </c>
    </row>
    <row r="1163" spans="1:7" x14ac:dyDescent="0.3">
      <c r="A1163" t="s">
        <v>24229</v>
      </c>
      <c r="B1163" t="s">
        <v>24228</v>
      </c>
      <c r="C1163" s="6">
        <v>44674</v>
      </c>
      <c r="D1163" s="6">
        <v>0</v>
      </c>
      <c r="E1163">
        <f>SUMIFS(tab_SCHULEN[SuS_21-22],tab_SCHULEN[TKZ],tab_ANLAGE[[#This Row],[TKZ]])</f>
        <v>116</v>
      </c>
      <c r="F1163">
        <f>SUMIFS(tab_SCHULEN[Klassen_21-22],tab_SCHULEN[TKZ],tab_ANLAGE[[#This Row],[TKZ]])</f>
        <v>6</v>
      </c>
      <c r="G1163" s="431">
        <f>IFERROR(ROUND(0.25*tab_ANLAGE[[#This Row],[Budget dBIR]]/tab_ANLAGE[[#This Row],['# SuS]],2),0)</f>
        <v>96.28</v>
      </c>
    </row>
    <row r="1164" spans="1:7" x14ac:dyDescent="0.3">
      <c r="A1164" t="s">
        <v>24232</v>
      </c>
      <c r="B1164" t="s">
        <v>24231</v>
      </c>
      <c r="C1164" s="6">
        <v>31484</v>
      </c>
      <c r="D1164" s="6">
        <v>0</v>
      </c>
      <c r="E1164">
        <f>SUMIFS(tab_SCHULEN[SuS_21-22],tab_SCHULEN[TKZ],tab_ANLAGE[[#This Row],[TKZ]])</f>
        <v>84</v>
      </c>
      <c r="F1164">
        <f>SUMIFS(tab_SCHULEN[Klassen_21-22],tab_SCHULEN[TKZ],tab_ANLAGE[[#This Row],[TKZ]])</f>
        <v>5</v>
      </c>
      <c r="G1164" s="431">
        <f>IFERROR(ROUND(0.25*tab_ANLAGE[[#This Row],[Budget dBIR]]/tab_ANLAGE[[#This Row],['# SuS]],2),0)</f>
        <v>93.7</v>
      </c>
    </row>
    <row r="1165" spans="1:7" x14ac:dyDescent="0.3">
      <c r="A1165" t="s">
        <v>23837</v>
      </c>
      <c r="B1165" t="s">
        <v>23836</v>
      </c>
      <c r="C1165" s="6">
        <v>229737</v>
      </c>
      <c r="D1165" s="6">
        <v>0</v>
      </c>
      <c r="E1165">
        <f>SUMIFS(tab_SCHULEN[SuS_21-22],tab_SCHULEN[TKZ],tab_ANLAGE[[#This Row],[TKZ]])</f>
        <v>559</v>
      </c>
      <c r="F1165">
        <f>SUMIFS(tab_SCHULEN[Klassen_21-22],tab_SCHULEN[TKZ],tab_ANLAGE[[#This Row],[TKZ]])</f>
        <v>25</v>
      </c>
      <c r="G1165" s="431">
        <f>IFERROR(ROUND(0.25*tab_ANLAGE[[#This Row],[Budget dBIR]]/tab_ANLAGE[[#This Row],['# SuS]],2),0)</f>
        <v>102.74</v>
      </c>
    </row>
    <row r="1166" spans="1:7" x14ac:dyDescent="0.3">
      <c r="A1166" t="s">
        <v>23874</v>
      </c>
      <c r="B1166" t="s">
        <v>23873</v>
      </c>
      <c r="C1166" s="6">
        <v>130552</v>
      </c>
      <c r="D1166" s="6">
        <v>0</v>
      </c>
      <c r="E1166">
        <f>SUMIFS(tab_SCHULEN[SuS_21-22],tab_SCHULEN[TKZ],tab_ANLAGE[[#This Row],[TKZ]])</f>
        <v>319</v>
      </c>
      <c r="F1166">
        <f>SUMIFS(tab_SCHULEN[Klassen_21-22],tab_SCHULEN[TKZ],tab_ANLAGE[[#This Row],[TKZ]])</f>
        <v>15</v>
      </c>
      <c r="G1166" s="431">
        <f>IFERROR(ROUND(0.25*tab_ANLAGE[[#This Row],[Budget dBIR]]/tab_ANLAGE[[#This Row],['# SuS]],2),0)</f>
        <v>102.31</v>
      </c>
    </row>
    <row r="1167" spans="1:7" x14ac:dyDescent="0.3">
      <c r="A1167" t="s">
        <v>23755</v>
      </c>
      <c r="B1167" t="s">
        <v>23754</v>
      </c>
      <c r="C1167" s="6">
        <v>83812</v>
      </c>
      <c r="D1167" s="6">
        <v>0</v>
      </c>
      <c r="E1167">
        <f>SUMIFS(tab_SCHULEN[SuS_21-22],tab_SCHULEN[TKZ],tab_ANLAGE[[#This Row],[TKZ]])</f>
        <v>203</v>
      </c>
      <c r="F1167">
        <f>SUMIFS(tab_SCHULEN[Klassen_21-22],tab_SCHULEN[TKZ],tab_ANLAGE[[#This Row],[TKZ]])</f>
        <v>10</v>
      </c>
      <c r="G1167" s="431">
        <f>IFERROR(ROUND(0.25*tab_ANLAGE[[#This Row],[Budget dBIR]]/tab_ANLAGE[[#This Row],['# SuS]],2),0)</f>
        <v>103.22</v>
      </c>
    </row>
    <row r="1168" spans="1:7" x14ac:dyDescent="0.3">
      <c r="A1168" t="s">
        <v>23912</v>
      </c>
      <c r="B1168" t="s">
        <v>23911</v>
      </c>
      <c r="C1168" s="6">
        <v>225189</v>
      </c>
      <c r="D1168" s="6">
        <v>0</v>
      </c>
      <c r="E1168">
        <f>SUMIFS(tab_SCHULEN[SuS_21-22],tab_SCHULEN[TKZ],tab_ANLAGE[[#This Row],[TKZ]])</f>
        <v>620</v>
      </c>
      <c r="F1168">
        <f>SUMIFS(tab_SCHULEN[Klassen_21-22],tab_SCHULEN[TKZ],tab_ANLAGE[[#This Row],[TKZ]])</f>
        <v>27</v>
      </c>
      <c r="G1168" s="431">
        <f>IFERROR(ROUND(0.25*tab_ANLAGE[[#This Row],[Budget dBIR]]/tab_ANLAGE[[#This Row],['# SuS]],2),0)</f>
        <v>90.8</v>
      </c>
    </row>
    <row r="1169" spans="1:7" x14ac:dyDescent="0.3">
      <c r="A1169" t="s">
        <v>23788</v>
      </c>
      <c r="B1169" t="s">
        <v>23787</v>
      </c>
      <c r="C1169" s="6">
        <v>104235</v>
      </c>
      <c r="D1169" s="6">
        <v>0</v>
      </c>
      <c r="E1169">
        <f>SUMIFS(tab_SCHULEN[SuS_21-22],tab_SCHULEN[TKZ],tab_ANLAGE[[#This Row],[TKZ]])</f>
        <v>265</v>
      </c>
      <c r="F1169">
        <f>SUMIFS(tab_SCHULEN[Klassen_21-22],tab_SCHULEN[TKZ],tab_ANLAGE[[#This Row],[TKZ]])</f>
        <v>12</v>
      </c>
      <c r="G1169" s="431">
        <f>IFERROR(ROUND(0.25*tab_ANLAGE[[#This Row],[Budget dBIR]]/tab_ANLAGE[[#This Row],['# SuS]],2),0)</f>
        <v>98.33</v>
      </c>
    </row>
    <row r="1170" spans="1:7" x14ac:dyDescent="0.3">
      <c r="A1170" t="s">
        <v>24029</v>
      </c>
      <c r="B1170" t="s">
        <v>24028</v>
      </c>
      <c r="C1170" s="6">
        <v>11913</v>
      </c>
      <c r="D1170" s="6">
        <v>0</v>
      </c>
      <c r="E1170">
        <f>SUMIFS(tab_SCHULEN[SuS_21-22],tab_SCHULEN[TKZ],tab_ANLAGE[[#This Row],[TKZ]])</f>
        <v>46</v>
      </c>
      <c r="F1170">
        <f>SUMIFS(tab_SCHULEN[Klassen_21-22],tab_SCHULEN[TKZ],tab_ANLAGE[[#This Row],[TKZ]])</f>
        <v>2</v>
      </c>
      <c r="G1170" s="431">
        <f>IFERROR(ROUND(0.25*tab_ANLAGE[[#This Row],[Budget dBIR]]/tab_ANLAGE[[#This Row],['# SuS]],2),0)</f>
        <v>64.739999999999995</v>
      </c>
    </row>
    <row r="1171" spans="1:7" x14ac:dyDescent="0.3">
      <c r="A1171" t="s">
        <v>23963</v>
      </c>
      <c r="B1171" t="s">
        <v>23962</v>
      </c>
      <c r="C1171" s="6">
        <v>15317</v>
      </c>
      <c r="D1171" s="6">
        <v>0</v>
      </c>
      <c r="E1171">
        <f>SUMIFS(tab_SCHULEN[SuS_21-22],tab_SCHULEN[TKZ],tab_ANLAGE[[#This Row],[TKZ]])</f>
        <v>33</v>
      </c>
      <c r="F1171">
        <f>SUMIFS(tab_SCHULEN[Klassen_21-22],tab_SCHULEN[TKZ],tab_ANLAGE[[#This Row],[TKZ]])</f>
        <v>2</v>
      </c>
      <c r="G1171" s="431">
        <f>IFERROR(ROUND(0.25*tab_ANLAGE[[#This Row],[Budget dBIR]]/tab_ANLAGE[[#This Row],['# SuS]],2),0)</f>
        <v>116.04</v>
      </c>
    </row>
    <row r="1172" spans="1:7" x14ac:dyDescent="0.3">
      <c r="A1172" t="s">
        <v>24032</v>
      </c>
      <c r="B1172" t="s">
        <v>24031</v>
      </c>
      <c r="C1172" s="6">
        <v>44249</v>
      </c>
      <c r="D1172" s="6">
        <v>0</v>
      </c>
      <c r="E1172">
        <f>SUMIFS(tab_SCHULEN[SuS_21-22],tab_SCHULEN[TKZ],tab_ANLAGE[[#This Row],[TKZ]])</f>
        <v>120</v>
      </c>
      <c r="F1172">
        <f>SUMIFS(tab_SCHULEN[Klassen_21-22],tab_SCHULEN[TKZ],tab_ANLAGE[[#This Row],[TKZ]])</f>
        <v>5</v>
      </c>
      <c r="G1172" s="431">
        <f>IFERROR(ROUND(0.25*tab_ANLAGE[[#This Row],[Budget dBIR]]/tab_ANLAGE[[#This Row],['# SuS]],2),0)</f>
        <v>92.19</v>
      </c>
    </row>
    <row r="1173" spans="1:7" x14ac:dyDescent="0.3">
      <c r="A1173" t="s">
        <v>23982</v>
      </c>
      <c r="B1173" t="s">
        <v>23981</v>
      </c>
      <c r="C1173" s="6">
        <v>29783</v>
      </c>
      <c r="D1173" s="6">
        <v>0</v>
      </c>
      <c r="E1173">
        <f>SUMIFS(tab_SCHULEN[SuS_21-22],tab_SCHULEN[TKZ],tab_ANLAGE[[#This Row],[TKZ]])</f>
        <v>87</v>
      </c>
      <c r="F1173">
        <f>SUMIFS(tab_SCHULEN[Klassen_21-22],tab_SCHULEN[TKZ],tab_ANLAGE[[#This Row],[TKZ]])</f>
        <v>4</v>
      </c>
      <c r="G1173" s="431">
        <f>IFERROR(ROUND(0.25*tab_ANLAGE[[#This Row],[Budget dBIR]]/tab_ANLAGE[[#This Row],['# SuS]],2),0)</f>
        <v>85.58</v>
      </c>
    </row>
    <row r="1174" spans="1:7" x14ac:dyDescent="0.3">
      <c r="A1174" t="s">
        <v>24220</v>
      </c>
      <c r="B1174" t="s">
        <v>24219</v>
      </c>
      <c r="C1174" s="6">
        <v>26379</v>
      </c>
      <c r="D1174" s="6">
        <v>0</v>
      </c>
      <c r="E1174">
        <f>SUMIFS(tab_SCHULEN[SuS_21-22],tab_SCHULEN[TKZ],tab_ANLAGE[[#This Row],[TKZ]])</f>
        <v>65</v>
      </c>
      <c r="F1174">
        <f>SUMIFS(tab_SCHULEN[Klassen_21-22],tab_SCHULEN[TKZ],tab_ANLAGE[[#This Row],[TKZ]])</f>
        <v>3</v>
      </c>
      <c r="G1174" s="431">
        <f>IFERROR(ROUND(0.25*tab_ANLAGE[[#This Row],[Budget dBIR]]/tab_ANLAGE[[#This Row],['# SuS]],2),0)</f>
        <v>101.46</v>
      </c>
    </row>
    <row r="1175" spans="1:7" x14ac:dyDescent="0.3">
      <c r="A1175" t="s">
        <v>24035</v>
      </c>
      <c r="B1175" t="s">
        <v>24034</v>
      </c>
      <c r="C1175" s="6">
        <v>38292</v>
      </c>
      <c r="D1175" s="6">
        <v>0</v>
      </c>
      <c r="E1175">
        <f>SUMIFS(tab_SCHULEN[SuS_21-22],tab_SCHULEN[TKZ],tab_ANLAGE[[#This Row],[TKZ]])</f>
        <v>85</v>
      </c>
      <c r="F1175">
        <f>SUMIFS(tab_SCHULEN[Klassen_21-22],tab_SCHULEN[TKZ],tab_ANLAGE[[#This Row],[TKZ]])</f>
        <v>4</v>
      </c>
      <c r="G1175" s="431">
        <f>IFERROR(ROUND(0.25*tab_ANLAGE[[#This Row],[Budget dBIR]]/tab_ANLAGE[[#This Row],['# SuS]],2),0)</f>
        <v>112.62</v>
      </c>
    </row>
    <row r="1176" spans="1:7" x14ac:dyDescent="0.3">
      <c r="A1176" t="s">
        <v>24170</v>
      </c>
      <c r="B1176" t="s">
        <v>24169</v>
      </c>
      <c r="C1176" s="6">
        <v>216178</v>
      </c>
      <c r="D1176" s="6">
        <v>0</v>
      </c>
      <c r="E1176">
        <f>SUMIFS(tab_SCHULEN[SuS_21-22],tab_SCHULEN[TKZ],tab_ANLAGE[[#This Row],[TKZ]])</f>
        <v>552</v>
      </c>
      <c r="F1176">
        <f>SUMIFS(tab_SCHULEN[Klassen_21-22],tab_SCHULEN[TKZ],tab_ANLAGE[[#This Row],[TKZ]])</f>
        <v>25</v>
      </c>
      <c r="G1176" s="431">
        <f>IFERROR(ROUND(0.25*tab_ANLAGE[[#This Row],[Budget dBIR]]/tab_ANLAGE[[#This Row],['# SuS]],2),0)</f>
        <v>97.91</v>
      </c>
    </row>
    <row r="1177" spans="1:7" x14ac:dyDescent="0.3">
      <c r="A1177" t="s">
        <v>23645</v>
      </c>
      <c r="B1177" t="s">
        <v>23644</v>
      </c>
      <c r="C1177" s="6">
        <v>100202</v>
      </c>
      <c r="D1177" s="6">
        <v>27192</v>
      </c>
      <c r="E1177">
        <f>SUMIFS(tab_SCHULEN[SuS_21-22],tab_SCHULEN[TKZ],tab_ANLAGE[[#This Row],[TKZ]])</f>
        <v>62</v>
      </c>
      <c r="F1177">
        <f>SUMIFS(tab_SCHULEN[Klassen_21-22],tab_SCHULEN[TKZ],tab_ANLAGE[[#This Row],[TKZ]])</f>
        <v>3</v>
      </c>
      <c r="G1177" s="431">
        <f>IFERROR(ROUND(0.25*tab_ANLAGE[[#This Row],[Budget dBIR]]/tab_ANLAGE[[#This Row],['# SuS]],2),0)</f>
        <v>404.04</v>
      </c>
    </row>
    <row r="1178" spans="1:7" x14ac:dyDescent="0.3">
      <c r="A1178" t="s">
        <v>23729</v>
      </c>
      <c r="B1178" t="s">
        <v>23728</v>
      </c>
      <c r="C1178" s="6">
        <v>37441</v>
      </c>
      <c r="D1178" s="6">
        <v>0</v>
      </c>
      <c r="E1178">
        <f>SUMIFS(tab_SCHULEN[SuS_21-22],tab_SCHULEN[TKZ],tab_ANLAGE[[#This Row],[TKZ]])</f>
        <v>87</v>
      </c>
      <c r="F1178">
        <f>SUMIFS(tab_SCHULEN[Klassen_21-22],tab_SCHULEN[TKZ],tab_ANLAGE[[#This Row],[TKZ]])</f>
        <v>4</v>
      </c>
      <c r="G1178" s="431">
        <f>IFERROR(ROUND(0.25*tab_ANLAGE[[#This Row],[Budget dBIR]]/tab_ANLAGE[[#This Row],['# SuS]],2),0)</f>
        <v>107.59</v>
      </c>
    </row>
    <row r="1179" spans="1:7" x14ac:dyDescent="0.3">
      <c r="A1179" t="s">
        <v>23924</v>
      </c>
      <c r="B1179" t="s">
        <v>23923</v>
      </c>
      <c r="C1179" s="6">
        <v>79988</v>
      </c>
      <c r="D1179" s="6">
        <v>0</v>
      </c>
      <c r="E1179">
        <f>SUMIFS(tab_SCHULEN[SuS_21-22],tab_SCHULEN[TKZ],tab_ANLAGE[[#This Row],[TKZ]])</f>
        <v>208</v>
      </c>
      <c r="F1179">
        <f>SUMIFS(tab_SCHULEN[Klassen_21-22],tab_SCHULEN[TKZ],tab_ANLAGE[[#This Row],[TKZ]])</f>
        <v>9</v>
      </c>
      <c r="G1179" s="431">
        <f>IFERROR(ROUND(0.25*tab_ANLAGE[[#This Row],[Budget dBIR]]/tab_ANLAGE[[#This Row],['# SuS]],2),0)</f>
        <v>96.14</v>
      </c>
    </row>
    <row r="1180" spans="1:7" x14ac:dyDescent="0.3">
      <c r="A1180" t="s">
        <v>24112</v>
      </c>
      <c r="B1180" t="s">
        <v>24111</v>
      </c>
      <c r="C1180" s="6">
        <v>64207</v>
      </c>
      <c r="D1180" s="6">
        <v>0</v>
      </c>
      <c r="E1180">
        <f>SUMIFS(tab_SCHULEN[SuS_21-22],tab_SCHULEN[TKZ],tab_ANLAGE[[#This Row],[TKZ]])</f>
        <v>183</v>
      </c>
      <c r="F1180">
        <f>SUMIFS(tab_SCHULEN[Klassen_21-22],tab_SCHULEN[TKZ],tab_ANLAGE[[#This Row],[TKZ]])</f>
        <v>8</v>
      </c>
      <c r="G1180" s="431">
        <f>IFERROR(ROUND(0.25*tab_ANLAGE[[#This Row],[Budget dBIR]]/tab_ANLAGE[[#This Row],['# SuS]],2),0)</f>
        <v>87.71</v>
      </c>
    </row>
    <row r="1181" spans="1:7" x14ac:dyDescent="0.3">
      <c r="A1181" t="s">
        <v>24235</v>
      </c>
      <c r="B1181" t="s">
        <v>24234</v>
      </c>
      <c r="C1181" s="6">
        <v>100837</v>
      </c>
      <c r="D1181" s="6">
        <v>0</v>
      </c>
      <c r="E1181">
        <f>SUMIFS(tab_SCHULEN[SuS_21-22],tab_SCHULEN[TKZ],tab_ANLAGE[[#This Row],[TKZ]])</f>
        <v>224</v>
      </c>
      <c r="F1181">
        <f>SUMIFS(tab_SCHULEN[Klassen_21-22],tab_SCHULEN[TKZ],tab_ANLAGE[[#This Row],[TKZ]])</f>
        <v>10</v>
      </c>
      <c r="G1181" s="431">
        <f>IFERROR(ROUND(0.25*tab_ANLAGE[[#This Row],[Budget dBIR]]/tab_ANLAGE[[#This Row],['# SuS]],2),0)</f>
        <v>112.54</v>
      </c>
    </row>
    <row r="1182" spans="1:7" x14ac:dyDescent="0.3">
      <c r="A1182" t="s">
        <v>24237</v>
      </c>
      <c r="B1182" t="s">
        <v>24236</v>
      </c>
      <c r="C1182" s="6">
        <v>62801</v>
      </c>
      <c r="D1182" s="6">
        <v>0</v>
      </c>
      <c r="E1182">
        <f>SUMIFS(tab_SCHULEN[SuS_21-22],tab_SCHULEN[TKZ],tab_ANLAGE[[#This Row],[TKZ]])</f>
        <v>136</v>
      </c>
      <c r="F1182">
        <f>SUMIFS(tab_SCHULEN[Klassen_21-22],tab_SCHULEN[TKZ],tab_ANLAGE[[#This Row],[TKZ]])</f>
        <v>7</v>
      </c>
      <c r="G1182" s="431">
        <f>IFERROR(ROUND(0.25*tab_ANLAGE[[#This Row],[Budget dBIR]]/tab_ANLAGE[[#This Row],['# SuS]],2),0)</f>
        <v>115.44</v>
      </c>
    </row>
    <row r="1183" spans="1:7" x14ac:dyDescent="0.3">
      <c r="A1183" t="s">
        <v>23758</v>
      </c>
      <c r="B1183" t="s">
        <v>23757</v>
      </c>
      <c r="C1183" s="6">
        <v>34888</v>
      </c>
      <c r="D1183" s="6">
        <v>0</v>
      </c>
      <c r="E1183">
        <f>SUMIFS(tab_SCHULEN[SuS_21-22],tab_SCHULEN[TKZ],tab_ANLAGE[[#This Row],[TKZ]])</f>
        <v>75</v>
      </c>
      <c r="F1183">
        <f>SUMIFS(tab_SCHULEN[Klassen_21-22],tab_SCHULEN[TKZ],tab_ANLAGE[[#This Row],[TKZ]])</f>
        <v>3</v>
      </c>
      <c r="G1183" s="431">
        <f>IFERROR(ROUND(0.25*tab_ANLAGE[[#This Row],[Budget dBIR]]/tab_ANLAGE[[#This Row],['# SuS]],2),0)</f>
        <v>116.29</v>
      </c>
    </row>
    <row r="1184" spans="1:7" x14ac:dyDescent="0.3">
      <c r="A1184" t="s">
        <v>23863</v>
      </c>
      <c r="B1184" t="s">
        <v>23862</v>
      </c>
      <c r="C1184" s="6">
        <v>113818</v>
      </c>
      <c r="D1184" s="6">
        <v>0</v>
      </c>
      <c r="E1184">
        <f>SUMIFS(tab_SCHULEN[SuS_21-22],tab_SCHULEN[TKZ],tab_ANLAGE[[#This Row],[TKZ]])</f>
        <v>267</v>
      </c>
      <c r="F1184">
        <f>SUMIFS(tab_SCHULEN[Klassen_21-22],tab_SCHULEN[TKZ],tab_ANLAGE[[#This Row],[TKZ]])</f>
        <v>13</v>
      </c>
      <c r="G1184" s="431">
        <f>IFERROR(ROUND(0.25*tab_ANLAGE[[#This Row],[Budget dBIR]]/tab_ANLAGE[[#This Row],['# SuS]],2),0)</f>
        <v>106.57</v>
      </c>
    </row>
    <row r="1185" spans="1:7" x14ac:dyDescent="0.3">
      <c r="A1185" t="s">
        <v>24172</v>
      </c>
      <c r="B1185" t="s">
        <v>24171</v>
      </c>
      <c r="C1185" s="6">
        <v>65454</v>
      </c>
      <c r="D1185" s="6">
        <v>0</v>
      </c>
      <c r="E1185">
        <f>SUMIFS(tab_SCHULEN[SuS_21-22],tab_SCHULEN[TKZ],tab_ANLAGE[[#This Row],[TKZ]])</f>
        <v>183</v>
      </c>
      <c r="F1185">
        <f>SUMIFS(tab_SCHULEN[Klassen_21-22],tab_SCHULEN[TKZ],tab_ANLAGE[[#This Row],[TKZ]])</f>
        <v>8</v>
      </c>
      <c r="G1185" s="431">
        <f>IFERROR(ROUND(0.25*tab_ANLAGE[[#This Row],[Budget dBIR]]/tab_ANLAGE[[#This Row],['# SuS]],2),0)</f>
        <v>89.42</v>
      </c>
    </row>
    <row r="1186" spans="1:7" x14ac:dyDescent="0.3">
      <c r="A1186" t="s">
        <v>24004</v>
      </c>
      <c r="B1186" t="s">
        <v>24003</v>
      </c>
      <c r="C1186" s="6">
        <v>74883</v>
      </c>
      <c r="D1186" s="6">
        <v>0</v>
      </c>
      <c r="E1186">
        <f>SUMIFS(tab_SCHULEN[SuS_21-22],tab_SCHULEN[TKZ],tab_ANLAGE[[#This Row],[TKZ]])</f>
        <v>176</v>
      </c>
      <c r="F1186">
        <f>SUMIFS(tab_SCHULEN[Klassen_21-22],tab_SCHULEN[TKZ],tab_ANLAGE[[#This Row],[TKZ]])</f>
        <v>8</v>
      </c>
      <c r="G1186" s="431">
        <f>IFERROR(ROUND(0.25*tab_ANLAGE[[#This Row],[Budget dBIR]]/tab_ANLAGE[[#This Row],['# SuS]],2),0)</f>
        <v>106.37</v>
      </c>
    </row>
    <row r="1187" spans="1:7" x14ac:dyDescent="0.3">
      <c r="A1187" t="s">
        <v>24239</v>
      </c>
      <c r="B1187" t="s">
        <v>24238</v>
      </c>
      <c r="C1187" s="6">
        <v>23401</v>
      </c>
      <c r="D1187" s="6">
        <v>0</v>
      </c>
      <c r="E1187">
        <f>SUMIFS(tab_SCHULEN[SuS_21-22],tab_SCHULEN[TKZ],tab_ANLAGE[[#This Row],[TKZ]])</f>
        <v>36</v>
      </c>
      <c r="F1187">
        <f>SUMIFS(tab_SCHULEN[Klassen_21-22],tab_SCHULEN[TKZ],tab_ANLAGE[[#This Row],[TKZ]])</f>
        <v>2</v>
      </c>
      <c r="G1187" s="431">
        <f>IFERROR(ROUND(0.25*tab_ANLAGE[[#This Row],[Budget dBIR]]/tab_ANLAGE[[#This Row],['# SuS]],2),0)</f>
        <v>162.51</v>
      </c>
    </row>
    <row r="1188" spans="1:7" x14ac:dyDescent="0.3">
      <c r="A1188" t="s">
        <v>23749</v>
      </c>
      <c r="B1188" t="s">
        <v>23748</v>
      </c>
      <c r="C1188" s="6">
        <v>74390</v>
      </c>
      <c r="D1188" s="6">
        <v>0</v>
      </c>
      <c r="E1188">
        <f>SUMIFS(tab_SCHULEN[SuS_21-22],tab_SCHULEN[TKZ],tab_ANLAGE[[#This Row],[TKZ]])</f>
        <v>170</v>
      </c>
      <c r="F1188">
        <f>SUMIFS(tab_SCHULEN[Klassen_21-22],tab_SCHULEN[TKZ],tab_ANLAGE[[#This Row],[TKZ]])</f>
        <v>9</v>
      </c>
      <c r="G1188" s="431">
        <f>IFERROR(ROUND(0.25*tab_ANLAGE[[#This Row],[Budget dBIR]]/tab_ANLAGE[[#This Row],['# SuS]],2),0)</f>
        <v>109.4</v>
      </c>
    </row>
    <row r="1189" spans="1:7" x14ac:dyDescent="0.3">
      <c r="A1189" t="s">
        <v>24174</v>
      </c>
      <c r="B1189" t="s">
        <v>24173</v>
      </c>
      <c r="C1189" s="6">
        <v>16593</v>
      </c>
      <c r="D1189" s="6">
        <v>0</v>
      </c>
      <c r="E1189">
        <f>SUMIFS(tab_SCHULEN[SuS_21-22],tab_SCHULEN[TKZ],tab_ANLAGE[[#This Row],[TKZ]])</f>
        <v>47</v>
      </c>
      <c r="F1189">
        <f>SUMIFS(tab_SCHULEN[Klassen_21-22],tab_SCHULEN[TKZ],tab_ANLAGE[[#This Row],[TKZ]])</f>
        <v>2</v>
      </c>
      <c r="G1189" s="431">
        <f>IFERROR(ROUND(0.25*tab_ANLAGE[[#This Row],[Budget dBIR]]/tab_ANLAGE[[#This Row],['# SuS]],2),0)</f>
        <v>88.26</v>
      </c>
    </row>
    <row r="1190" spans="1:7" x14ac:dyDescent="0.3">
      <c r="A1190" t="s">
        <v>23840</v>
      </c>
      <c r="B1190" t="s">
        <v>23839</v>
      </c>
      <c r="C1190" s="6">
        <v>42121</v>
      </c>
      <c r="D1190" s="6">
        <v>0</v>
      </c>
      <c r="E1190">
        <f>SUMIFS(tab_SCHULEN[SuS_21-22],tab_SCHULEN[TKZ],tab_ANLAGE[[#This Row],[TKZ]])</f>
        <v>103</v>
      </c>
      <c r="F1190">
        <f>SUMIFS(tab_SCHULEN[Klassen_21-22],tab_SCHULEN[TKZ],tab_ANLAGE[[#This Row],[TKZ]])</f>
        <v>5</v>
      </c>
      <c r="G1190" s="431">
        <f>IFERROR(ROUND(0.25*tab_ANLAGE[[#This Row],[Budget dBIR]]/tab_ANLAGE[[#This Row],['# SuS]],2),0)</f>
        <v>102.24</v>
      </c>
    </row>
    <row r="1191" spans="1:7" x14ac:dyDescent="0.3">
      <c r="A1191" t="s">
        <v>23980</v>
      </c>
      <c r="B1191" t="s">
        <v>23979</v>
      </c>
      <c r="C1191" s="6">
        <v>720827</v>
      </c>
      <c r="D1191" s="6">
        <v>0</v>
      </c>
      <c r="E1191">
        <f>SUMIFS(tab_SCHULEN[SuS_21-22],tab_SCHULEN[TKZ],tab_ANLAGE[[#This Row],[TKZ]])</f>
        <v>1899</v>
      </c>
      <c r="F1191">
        <f>SUMIFS(tab_SCHULEN[Klassen_21-22],tab_SCHULEN[TKZ],tab_ANLAGE[[#This Row],[TKZ]])</f>
        <v>89</v>
      </c>
      <c r="G1191" s="431">
        <f>IFERROR(ROUND(0.25*tab_ANLAGE[[#This Row],[Budget dBIR]]/tab_ANLAGE[[#This Row],['# SuS]],2),0)</f>
        <v>94.9</v>
      </c>
    </row>
    <row r="1192" spans="1:7" x14ac:dyDescent="0.3">
      <c r="A1192" t="s">
        <v>20469</v>
      </c>
      <c r="B1192" t="s">
        <v>20468</v>
      </c>
      <c r="C1192" s="6">
        <v>3317631</v>
      </c>
      <c r="D1192" s="6">
        <v>442853</v>
      </c>
      <c r="E1192">
        <f>SUMIFS(tab_SCHULEN[SuS_21-22],tab_SCHULEN[TKZ],tab_ANLAGE[[#This Row],[TKZ]])</f>
        <v>8964</v>
      </c>
      <c r="F1192">
        <f>SUMIFS(tab_SCHULEN[Klassen_21-22],tab_SCHULEN[TKZ],tab_ANLAGE[[#This Row],[TKZ]])</f>
        <v>365</v>
      </c>
      <c r="G1192" s="431">
        <f>IFERROR(ROUND(0.25*tab_ANLAGE[[#This Row],[Budget dBIR]]/tab_ANLAGE[[#This Row],['# SuS]],2),0)</f>
        <v>92.53</v>
      </c>
    </row>
    <row r="1193" spans="1:7" x14ac:dyDescent="0.3">
      <c r="A1193" t="s">
        <v>24179</v>
      </c>
      <c r="B1193" t="s">
        <v>24178</v>
      </c>
      <c r="C1193" s="6">
        <v>137101</v>
      </c>
      <c r="D1193" s="6">
        <v>0</v>
      </c>
      <c r="E1193">
        <f>SUMIFS(tab_SCHULEN[SuS_21-22],tab_SCHULEN[TKZ],tab_ANLAGE[[#This Row],[TKZ]])</f>
        <v>303</v>
      </c>
      <c r="F1193">
        <f>SUMIFS(tab_SCHULEN[Klassen_21-22],tab_SCHULEN[TKZ],tab_ANLAGE[[#This Row],[TKZ]])</f>
        <v>18</v>
      </c>
      <c r="G1193" s="431">
        <f>IFERROR(ROUND(0.25*tab_ANLAGE[[#This Row],[Budget dBIR]]/tab_ANLAGE[[#This Row],['# SuS]],2),0)</f>
        <v>113.12</v>
      </c>
    </row>
    <row r="1194" spans="1:7" x14ac:dyDescent="0.3">
      <c r="A1194" t="s">
        <v>24177</v>
      </c>
      <c r="B1194" t="s">
        <v>24176</v>
      </c>
      <c r="C1194" s="6">
        <v>126790</v>
      </c>
      <c r="D1194" s="6">
        <v>0</v>
      </c>
      <c r="E1194">
        <f>SUMIFS(tab_SCHULEN[SuS_21-22],tab_SCHULEN[TKZ],tab_ANLAGE[[#This Row],[TKZ]])</f>
        <v>275</v>
      </c>
      <c r="F1194">
        <f>SUMIFS(tab_SCHULEN[Klassen_21-22],tab_SCHULEN[TKZ],tab_ANLAGE[[#This Row],[TKZ]])</f>
        <v>14</v>
      </c>
      <c r="G1194" s="431">
        <f>IFERROR(ROUND(0.25*tab_ANLAGE[[#This Row],[Budget dBIR]]/tab_ANLAGE[[#This Row],['# SuS]],2),0)</f>
        <v>115.26</v>
      </c>
    </row>
    <row r="1195" spans="1:7" x14ac:dyDescent="0.3">
      <c r="A1195" t="s">
        <v>24040</v>
      </c>
      <c r="B1195" t="s">
        <v>24039</v>
      </c>
      <c r="C1195" s="6">
        <v>74300</v>
      </c>
      <c r="D1195" s="6">
        <v>0</v>
      </c>
      <c r="E1195">
        <f>SUMIFS(tab_SCHULEN[SuS_21-22],tab_SCHULEN[TKZ],tab_ANLAGE[[#This Row],[TKZ]])</f>
        <v>186</v>
      </c>
      <c r="F1195">
        <f>SUMIFS(tab_SCHULEN[Klassen_21-22],tab_SCHULEN[TKZ],tab_ANLAGE[[#This Row],[TKZ]])</f>
        <v>10</v>
      </c>
      <c r="G1195" s="431">
        <f>IFERROR(ROUND(0.25*tab_ANLAGE[[#This Row],[Budget dBIR]]/tab_ANLAGE[[#This Row],['# SuS]],2),0)</f>
        <v>99.87</v>
      </c>
    </row>
    <row r="1196" spans="1:7" x14ac:dyDescent="0.3">
      <c r="A1196" t="s">
        <v>24038</v>
      </c>
      <c r="B1196" t="s">
        <v>24037</v>
      </c>
      <c r="C1196" s="6">
        <v>108495</v>
      </c>
      <c r="D1196" s="6">
        <v>0</v>
      </c>
      <c r="E1196">
        <f>SUMIFS(tab_SCHULEN[SuS_21-22],tab_SCHULEN[TKZ],tab_ANLAGE[[#This Row],[TKZ]])</f>
        <v>253</v>
      </c>
      <c r="F1196">
        <f>SUMIFS(tab_SCHULEN[Klassen_21-22],tab_SCHULEN[TKZ],tab_ANLAGE[[#This Row],[TKZ]])</f>
        <v>11</v>
      </c>
      <c r="G1196" s="431">
        <f>IFERROR(ROUND(0.25*tab_ANLAGE[[#This Row],[Budget dBIR]]/tab_ANLAGE[[#This Row],['# SuS]],2),0)</f>
        <v>107.21</v>
      </c>
    </row>
    <row r="1197" spans="1:7" x14ac:dyDescent="0.3">
      <c r="A1197" t="s">
        <v>20487</v>
      </c>
      <c r="B1197" t="s">
        <v>20486</v>
      </c>
      <c r="C1197" s="6">
        <v>1523224</v>
      </c>
      <c r="D1197" s="6">
        <v>106828</v>
      </c>
      <c r="E1197">
        <f>SUMIFS(tab_SCHULEN[SuS_21-22],tab_SCHULEN[TKZ],tab_ANLAGE[[#This Row],[TKZ]])</f>
        <v>3458</v>
      </c>
      <c r="F1197">
        <f>SUMIFS(tab_SCHULEN[Klassen_21-22],tab_SCHULEN[TKZ],tab_ANLAGE[[#This Row],[TKZ]])</f>
        <v>156</v>
      </c>
      <c r="G1197" s="431">
        <f>IFERROR(ROUND(0.25*tab_ANLAGE[[#This Row],[Budget dBIR]]/tab_ANLAGE[[#This Row],['# SuS]],2),0)</f>
        <v>110.12</v>
      </c>
    </row>
    <row r="1198" spans="1:7" x14ac:dyDescent="0.3">
      <c r="A1198" t="s">
        <v>24080</v>
      </c>
      <c r="B1198" t="s">
        <v>24079</v>
      </c>
      <c r="C1198" s="6">
        <v>244852</v>
      </c>
      <c r="D1198" s="6">
        <v>0</v>
      </c>
      <c r="E1198">
        <f>SUMIFS(tab_SCHULEN[SuS_21-22],tab_SCHULEN[TKZ],tab_ANLAGE[[#This Row],[TKZ]])</f>
        <v>567</v>
      </c>
      <c r="F1198">
        <f>SUMIFS(tab_SCHULEN[Klassen_21-22],tab_SCHULEN[TKZ],tab_ANLAGE[[#This Row],[TKZ]])</f>
        <v>27</v>
      </c>
      <c r="G1198" s="431">
        <f>IFERROR(ROUND(0.25*tab_ANLAGE[[#This Row],[Budget dBIR]]/tab_ANLAGE[[#This Row],['# SuS]],2),0)</f>
        <v>107.96</v>
      </c>
    </row>
    <row r="1199" spans="1:7" x14ac:dyDescent="0.3">
      <c r="A1199" t="s">
        <v>24078</v>
      </c>
      <c r="B1199" t="s">
        <v>24077</v>
      </c>
      <c r="C1199" s="6">
        <v>194943</v>
      </c>
      <c r="D1199" s="6">
        <v>0</v>
      </c>
      <c r="E1199">
        <f>SUMIFS(tab_SCHULEN[SuS_21-22],tab_SCHULEN[TKZ],tab_ANLAGE[[#This Row],[TKZ]])</f>
        <v>475</v>
      </c>
      <c r="F1199">
        <f>SUMIFS(tab_SCHULEN[Klassen_21-22],tab_SCHULEN[TKZ],tab_ANLAGE[[#This Row],[TKZ]])</f>
        <v>22</v>
      </c>
      <c r="G1199" s="431">
        <f>IFERROR(ROUND(0.25*tab_ANLAGE[[#This Row],[Budget dBIR]]/tab_ANLAGE[[#This Row],['# SuS]],2),0)</f>
        <v>102.6</v>
      </c>
    </row>
    <row r="1200" spans="1:7" x14ac:dyDescent="0.3">
      <c r="A1200" t="s">
        <v>24181</v>
      </c>
      <c r="B1200" t="s">
        <v>24180</v>
      </c>
      <c r="C1200" s="6">
        <v>15317</v>
      </c>
      <c r="D1200" s="6">
        <v>0</v>
      </c>
      <c r="E1200">
        <f>SUMIFS(tab_SCHULEN[SuS_21-22],tab_SCHULEN[TKZ],tab_ANLAGE[[#This Row],[TKZ]])</f>
        <v>47</v>
      </c>
      <c r="F1200">
        <f>SUMIFS(tab_SCHULEN[Klassen_21-22],tab_SCHULEN[TKZ],tab_ANLAGE[[#This Row],[TKZ]])</f>
        <v>2</v>
      </c>
      <c r="G1200" s="431">
        <f>IFERROR(ROUND(0.25*tab_ANLAGE[[#This Row],[Budget dBIR]]/tab_ANLAGE[[#This Row],['# SuS]],2),0)</f>
        <v>81.47</v>
      </c>
    </row>
    <row r="1201" spans="1:7" x14ac:dyDescent="0.3">
      <c r="A1201" t="s">
        <v>24071</v>
      </c>
      <c r="B1201" t="s">
        <v>24070</v>
      </c>
      <c r="C1201" s="6">
        <v>200329</v>
      </c>
      <c r="D1201" s="6">
        <v>0</v>
      </c>
      <c r="E1201">
        <f>SUMIFS(tab_SCHULEN[SuS_21-22],tab_SCHULEN[TKZ],tab_ANLAGE[[#This Row],[TKZ]])</f>
        <v>473</v>
      </c>
      <c r="F1201">
        <f>SUMIFS(tab_SCHULEN[Klassen_21-22],tab_SCHULEN[TKZ],tab_ANLAGE[[#This Row],[TKZ]])</f>
        <v>21</v>
      </c>
      <c r="G1201" s="431">
        <f>IFERROR(ROUND(0.25*tab_ANLAGE[[#This Row],[Budget dBIR]]/tab_ANLAGE[[#This Row],['# SuS]],2),0)</f>
        <v>105.88</v>
      </c>
    </row>
    <row r="1202" spans="1:7" x14ac:dyDescent="0.3">
      <c r="A1202" t="s">
        <v>24115</v>
      </c>
      <c r="B1202" t="s">
        <v>24114</v>
      </c>
      <c r="C1202" s="6">
        <v>155068</v>
      </c>
      <c r="D1202" s="6">
        <v>0</v>
      </c>
      <c r="E1202">
        <f>SUMIFS(tab_SCHULEN[SuS_21-22],tab_SCHULEN[TKZ],tab_ANLAGE[[#This Row],[TKZ]])</f>
        <v>416</v>
      </c>
      <c r="F1202">
        <f>SUMIFS(tab_SCHULEN[Klassen_21-22],tab_SCHULEN[TKZ],tab_ANLAGE[[#This Row],[TKZ]])</f>
        <v>20</v>
      </c>
      <c r="G1202" s="431">
        <f>IFERROR(ROUND(0.25*tab_ANLAGE[[#This Row],[Budget dBIR]]/tab_ANLAGE[[#This Row],['# SuS]],2),0)</f>
        <v>93.19</v>
      </c>
    </row>
    <row r="1203" spans="1:7" x14ac:dyDescent="0.3">
      <c r="A1203" t="s">
        <v>24121</v>
      </c>
      <c r="B1203" t="s">
        <v>24120</v>
      </c>
      <c r="C1203" s="6">
        <v>118358</v>
      </c>
      <c r="D1203" s="6">
        <v>0</v>
      </c>
      <c r="E1203">
        <f>SUMIFS(tab_SCHULEN[SuS_21-22],tab_SCHULEN[TKZ],tab_ANLAGE[[#This Row],[TKZ]])</f>
        <v>330</v>
      </c>
      <c r="F1203">
        <f>SUMIFS(tab_SCHULEN[Klassen_21-22],tab_SCHULEN[TKZ],tab_ANLAGE[[#This Row],[TKZ]])</f>
        <v>15</v>
      </c>
      <c r="G1203" s="431">
        <f>IFERROR(ROUND(0.25*tab_ANLAGE[[#This Row],[Budget dBIR]]/tab_ANLAGE[[#This Row],['# SuS]],2),0)</f>
        <v>89.67</v>
      </c>
    </row>
    <row r="1204" spans="1:7" x14ac:dyDescent="0.3">
      <c r="A1204" t="s">
        <v>24184</v>
      </c>
      <c r="B1204" t="s">
        <v>24183</v>
      </c>
      <c r="C1204" s="6">
        <v>136216</v>
      </c>
      <c r="D1204" s="6">
        <v>0</v>
      </c>
      <c r="E1204">
        <f>SUMIFS(tab_SCHULEN[SuS_21-22],tab_SCHULEN[TKZ],tab_ANLAGE[[#This Row],[TKZ]])</f>
        <v>285</v>
      </c>
      <c r="F1204">
        <f>SUMIFS(tab_SCHULEN[Klassen_21-22],tab_SCHULEN[TKZ],tab_ANLAGE[[#This Row],[TKZ]])</f>
        <v>15</v>
      </c>
      <c r="G1204" s="431">
        <f>IFERROR(ROUND(0.25*tab_ANLAGE[[#This Row],[Budget dBIR]]/tab_ANLAGE[[#This Row],['# SuS]],2),0)</f>
        <v>119.49</v>
      </c>
    </row>
    <row r="1205" spans="1:7" x14ac:dyDescent="0.3">
      <c r="A1205" t="s">
        <v>23936</v>
      </c>
      <c r="B1205" t="s">
        <v>23935</v>
      </c>
      <c r="C1205" s="6">
        <v>79563</v>
      </c>
      <c r="D1205" s="6">
        <v>0</v>
      </c>
      <c r="E1205">
        <f>SUMIFS(tab_SCHULEN[SuS_21-22],tab_SCHULEN[TKZ],tab_ANLAGE[[#This Row],[TKZ]])</f>
        <v>169</v>
      </c>
      <c r="F1205">
        <f>SUMIFS(tab_SCHULEN[Klassen_21-22],tab_SCHULEN[TKZ],tab_ANLAGE[[#This Row],[TKZ]])</f>
        <v>8</v>
      </c>
      <c r="G1205" s="431">
        <f>IFERROR(ROUND(0.25*tab_ANLAGE[[#This Row],[Budget dBIR]]/tab_ANLAGE[[#This Row],['# SuS]],2),0)</f>
        <v>117.7</v>
      </c>
    </row>
    <row r="1206" spans="1:7" x14ac:dyDescent="0.3">
      <c r="A1206" t="s">
        <v>24042</v>
      </c>
      <c r="B1206" t="s">
        <v>24041</v>
      </c>
      <c r="C1206" s="6">
        <v>51056</v>
      </c>
      <c r="D1206" s="6">
        <v>0</v>
      </c>
      <c r="E1206">
        <f>SUMIFS(tab_SCHULEN[SuS_21-22],tab_SCHULEN[TKZ],tab_ANLAGE[[#This Row],[TKZ]])</f>
        <v>126</v>
      </c>
      <c r="F1206">
        <f>SUMIFS(tab_SCHULEN[Klassen_21-22],tab_SCHULEN[TKZ],tab_ANLAGE[[#This Row],[TKZ]])</f>
        <v>6</v>
      </c>
      <c r="G1206" s="431">
        <f>IFERROR(ROUND(0.25*tab_ANLAGE[[#This Row],[Budget dBIR]]/tab_ANLAGE[[#This Row],['# SuS]],2),0)</f>
        <v>101.3</v>
      </c>
    </row>
    <row r="1207" spans="1:7" x14ac:dyDescent="0.3">
      <c r="A1207" t="s">
        <v>23987</v>
      </c>
      <c r="B1207" t="s">
        <v>23986</v>
      </c>
      <c r="C1207" s="6">
        <v>131874</v>
      </c>
      <c r="D1207" s="6">
        <v>0</v>
      </c>
      <c r="E1207">
        <f>SUMIFS(tab_SCHULEN[SuS_21-22],tab_SCHULEN[TKZ],tab_ANLAGE[[#This Row],[TKZ]])</f>
        <v>314</v>
      </c>
      <c r="F1207">
        <f>SUMIFS(tab_SCHULEN[Klassen_21-22],tab_SCHULEN[TKZ],tab_ANLAGE[[#This Row],[TKZ]])</f>
        <v>15</v>
      </c>
      <c r="G1207" s="431">
        <f>IFERROR(ROUND(0.25*tab_ANLAGE[[#This Row],[Budget dBIR]]/tab_ANLAGE[[#This Row],['# SuS]],2),0)</f>
        <v>105</v>
      </c>
    </row>
    <row r="1208" spans="1:7" x14ac:dyDescent="0.3">
      <c r="A1208" t="s">
        <v>23985</v>
      </c>
      <c r="B1208" t="s">
        <v>23984</v>
      </c>
      <c r="C1208" s="6">
        <v>97085</v>
      </c>
      <c r="D1208" s="6">
        <v>0</v>
      </c>
      <c r="E1208">
        <f>SUMIFS(tab_SCHULEN[SuS_21-22],tab_SCHULEN[TKZ],tab_ANLAGE[[#This Row],[TKZ]])</f>
        <v>276</v>
      </c>
      <c r="F1208">
        <f>SUMIFS(tab_SCHULEN[Klassen_21-22],tab_SCHULEN[TKZ],tab_ANLAGE[[#This Row],[TKZ]])</f>
        <v>12</v>
      </c>
      <c r="G1208" s="431">
        <f>IFERROR(ROUND(0.25*tab_ANLAGE[[#This Row],[Budget dBIR]]/tab_ANLAGE[[#This Row],['# SuS]],2),0)</f>
        <v>87.94</v>
      </c>
    </row>
    <row r="1209" spans="1:7" x14ac:dyDescent="0.3">
      <c r="A1209" t="s">
        <v>24242</v>
      </c>
      <c r="B1209" t="s">
        <v>24241</v>
      </c>
      <c r="C1209" s="6">
        <v>23826</v>
      </c>
      <c r="D1209" s="6">
        <v>0</v>
      </c>
      <c r="E1209">
        <f>SUMIFS(tab_SCHULEN[SuS_21-22],tab_SCHULEN[TKZ],tab_ANLAGE[[#This Row],[TKZ]])</f>
        <v>55</v>
      </c>
      <c r="F1209">
        <f>SUMIFS(tab_SCHULEN[Klassen_21-22],tab_SCHULEN[TKZ],tab_ANLAGE[[#This Row],[TKZ]])</f>
        <v>3</v>
      </c>
      <c r="G1209" s="431">
        <f>IFERROR(ROUND(0.25*tab_ANLAGE[[#This Row],[Budget dBIR]]/tab_ANLAGE[[#This Row],['# SuS]],2),0)</f>
        <v>108.3</v>
      </c>
    </row>
    <row r="1210" spans="1:7" x14ac:dyDescent="0.3">
      <c r="A1210" t="s">
        <v>23927</v>
      </c>
      <c r="B1210" t="s">
        <v>23926</v>
      </c>
      <c r="C1210" s="6">
        <v>27655</v>
      </c>
      <c r="D1210" s="6">
        <v>0</v>
      </c>
      <c r="E1210">
        <f>SUMIFS(tab_SCHULEN[SuS_21-22],tab_SCHULEN[TKZ],tab_ANLAGE[[#This Row],[TKZ]])</f>
        <v>94</v>
      </c>
      <c r="F1210">
        <f>SUMIFS(tab_SCHULEN[Klassen_21-22],tab_SCHULEN[TKZ],tab_ANLAGE[[#This Row],[TKZ]])</f>
        <v>4</v>
      </c>
      <c r="G1210" s="431">
        <f>IFERROR(ROUND(0.25*tab_ANLAGE[[#This Row],[Budget dBIR]]/tab_ANLAGE[[#This Row],['# SuS]],2),0)</f>
        <v>73.55</v>
      </c>
    </row>
    <row r="1211" spans="1:7" x14ac:dyDescent="0.3">
      <c r="A1211" t="s">
        <v>24102</v>
      </c>
      <c r="B1211" t="s">
        <v>24101</v>
      </c>
      <c r="C1211" s="6">
        <v>77358</v>
      </c>
      <c r="D1211" s="6">
        <v>0</v>
      </c>
      <c r="E1211">
        <f>SUMIFS(tab_SCHULEN[SuS_21-22],tab_SCHULEN[TKZ],tab_ANLAGE[[#This Row],[TKZ]])</f>
        <v>186</v>
      </c>
      <c r="F1211">
        <f>SUMIFS(tab_SCHULEN[Klassen_21-22],tab_SCHULEN[TKZ],tab_ANLAGE[[#This Row],[TKZ]])</f>
        <v>9</v>
      </c>
      <c r="G1211" s="431">
        <f>IFERROR(ROUND(0.25*tab_ANLAGE[[#This Row],[Budget dBIR]]/tab_ANLAGE[[#This Row],['# SuS]],2),0)</f>
        <v>103.98</v>
      </c>
    </row>
    <row r="1212" spans="1:7" x14ac:dyDescent="0.3">
      <c r="A1212" t="s">
        <v>24123</v>
      </c>
      <c r="B1212" t="s">
        <v>24122</v>
      </c>
      <c r="C1212" s="6">
        <v>70783</v>
      </c>
      <c r="D1212" s="6">
        <v>0</v>
      </c>
      <c r="E1212">
        <f>SUMIFS(tab_SCHULEN[SuS_21-22],tab_SCHULEN[TKZ],tab_ANLAGE[[#This Row],[TKZ]])</f>
        <v>194</v>
      </c>
      <c r="F1212">
        <f>SUMIFS(tab_SCHULEN[Klassen_21-22],tab_SCHULEN[TKZ],tab_ANLAGE[[#This Row],[TKZ]])</f>
        <v>9</v>
      </c>
      <c r="G1212" s="431">
        <f>IFERROR(ROUND(0.25*tab_ANLAGE[[#This Row],[Budget dBIR]]/tab_ANLAGE[[#This Row],['# SuS]],2),0)</f>
        <v>91.22</v>
      </c>
    </row>
    <row r="1213" spans="1:7" x14ac:dyDescent="0.3">
      <c r="A1213" t="s">
        <v>24126</v>
      </c>
      <c r="B1213" t="s">
        <v>24125</v>
      </c>
      <c r="C1213" s="6">
        <v>30556</v>
      </c>
      <c r="D1213" s="6">
        <v>0</v>
      </c>
      <c r="E1213">
        <f>SUMIFS(tab_SCHULEN[SuS_21-22],tab_SCHULEN[TKZ],tab_ANLAGE[[#This Row],[TKZ]])</f>
        <v>121</v>
      </c>
      <c r="F1213">
        <f>SUMIFS(tab_SCHULEN[Klassen_21-22],tab_SCHULEN[TKZ],tab_ANLAGE[[#This Row],[TKZ]])</f>
        <v>5</v>
      </c>
      <c r="G1213" s="431">
        <f>IFERROR(ROUND(0.25*tab_ANLAGE[[#This Row],[Budget dBIR]]/tab_ANLAGE[[#This Row],['# SuS]],2),0)</f>
        <v>63.13</v>
      </c>
    </row>
    <row r="1214" spans="1:7" x14ac:dyDescent="0.3">
      <c r="A1214" t="s">
        <v>24065</v>
      </c>
      <c r="B1214" t="s">
        <v>24064</v>
      </c>
      <c r="C1214" s="6">
        <v>148825</v>
      </c>
      <c r="D1214" s="6">
        <v>0</v>
      </c>
      <c r="E1214">
        <f>SUMIFS(tab_SCHULEN[SuS_21-22],tab_SCHULEN[TKZ],tab_ANLAGE[[#This Row],[TKZ]])</f>
        <v>314</v>
      </c>
      <c r="F1214">
        <f>SUMIFS(tab_SCHULEN[Klassen_21-22],tab_SCHULEN[TKZ],tab_ANLAGE[[#This Row],[TKZ]])</f>
        <v>15</v>
      </c>
      <c r="G1214" s="431">
        <f>IFERROR(ROUND(0.25*tab_ANLAGE[[#This Row],[Budget dBIR]]/tab_ANLAGE[[#This Row],['# SuS]],2),0)</f>
        <v>118.49</v>
      </c>
    </row>
    <row r="1215" spans="1:7" x14ac:dyDescent="0.3">
      <c r="A1215" t="s">
        <v>23791</v>
      </c>
      <c r="B1215" t="s">
        <v>23790</v>
      </c>
      <c r="C1215" s="6">
        <v>45641</v>
      </c>
      <c r="D1215" s="6">
        <v>0</v>
      </c>
      <c r="E1215">
        <f>SUMIFS(tab_SCHULEN[SuS_21-22],tab_SCHULEN[TKZ],tab_ANLAGE[[#This Row],[TKZ]])</f>
        <v>141</v>
      </c>
      <c r="F1215">
        <f>SUMIFS(tab_SCHULEN[Klassen_21-22],tab_SCHULEN[TKZ],tab_ANLAGE[[#This Row],[TKZ]])</f>
        <v>7</v>
      </c>
      <c r="G1215" s="431">
        <f>IFERROR(ROUND(0.25*tab_ANLAGE[[#This Row],[Budget dBIR]]/tab_ANLAGE[[#This Row],['# SuS]],2),0)</f>
        <v>80.92</v>
      </c>
    </row>
    <row r="1216" spans="1:7" x14ac:dyDescent="0.3">
      <c r="A1216" t="s">
        <v>23977</v>
      </c>
      <c r="B1216" t="s">
        <v>23976</v>
      </c>
      <c r="C1216" s="6">
        <v>53799</v>
      </c>
      <c r="D1216" s="6">
        <v>0</v>
      </c>
      <c r="E1216">
        <f>SUMIFS(tab_SCHULEN[SuS_21-22],tab_SCHULEN[TKZ],tab_ANLAGE[[#This Row],[TKZ]])</f>
        <v>191</v>
      </c>
      <c r="F1216">
        <f>SUMIFS(tab_SCHULEN[Klassen_21-22],tab_SCHULEN[TKZ],tab_ANLAGE[[#This Row],[TKZ]])</f>
        <v>9</v>
      </c>
      <c r="G1216" s="431">
        <f>IFERROR(ROUND(0.25*tab_ANLAGE[[#This Row],[Budget dBIR]]/tab_ANLAGE[[#This Row],['# SuS]],2),0)</f>
        <v>70.42</v>
      </c>
    </row>
    <row r="1217" spans="1:7" x14ac:dyDescent="0.3">
      <c r="A1217" t="s">
        <v>23761</v>
      </c>
      <c r="B1217" t="s">
        <v>23760</v>
      </c>
      <c r="C1217" s="6">
        <v>73404</v>
      </c>
      <c r="D1217" s="6">
        <v>0</v>
      </c>
      <c r="E1217">
        <f>SUMIFS(tab_SCHULEN[SuS_21-22],tab_SCHULEN[TKZ],tab_ANLAGE[[#This Row],[TKZ]])</f>
        <v>160</v>
      </c>
      <c r="F1217">
        <f>SUMIFS(tab_SCHULEN[Klassen_21-22],tab_SCHULEN[TKZ],tab_ANLAGE[[#This Row],[TKZ]])</f>
        <v>9</v>
      </c>
      <c r="G1217" s="431">
        <f>IFERROR(ROUND(0.25*tab_ANLAGE[[#This Row],[Budget dBIR]]/tab_ANLAGE[[#This Row],['# SuS]],2),0)</f>
        <v>114.69</v>
      </c>
    </row>
    <row r="1218" spans="1:7" x14ac:dyDescent="0.3">
      <c r="A1218" t="s">
        <v>24245</v>
      </c>
      <c r="B1218" t="s">
        <v>24244</v>
      </c>
      <c r="C1218" s="6">
        <v>45100</v>
      </c>
      <c r="D1218" s="6">
        <v>0</v>
      </c>
      <c r="E1218">
        <f>SUMIFS(tab_SCHULEN[SuS_21-22],tab_SCHULEN[TKZ],tab_ANLAGE[[#This Row],[TKZ]])</f>
        <v>100</v>
      </c>
      <c r="F1218">
        <f>SUMIFS(tab_SCHULEN[Klassen_21-22],tab_SCHULEN[TKZ],tab_ANLAGE[[#This Row],[TKZ]])</f>
        <v>5</v>
      </c>
      <c r="G1218" s="431">
        <f>IFERROR(ROUND(0.25*tab_ANLAGE[[#This Row],[Budget dBIR]]/tab_ANLAGE[[#This Row],['# SuS]],2),0)</f>
        <v>112.75</v>
      </c>
    </row>
    <row r="1219" spans="1:7" x14ac:dyDescent="0.3">
      <c r="A1219" t="s">
        <v>23843</v>
      </c>
      <c r="B1219" t="s">
        <v>23842</v>
      </c>
      <c r="C1219" s="6">
        <v>73606</v>
      </c>
      <c r="D1219" s="6">
        <v>0</v>
      </c>
      <c r="E1219">
        <f>SUMIFS(tab_SCHULEN[SuS_21-22],tab_SCHULEN[TKZ],tab_ANLAGE[[#This Row],[TKZ]])</f>
        <v>140</v>
      </c>
      <c r="F1219">
        <f>SUMIFS(tab_SCHULEN[Klassen_21-22],tab_SCHULEN[TKZ],tab_ANLAGE[[#This Row],[TKZ]])</f>
        <v>6</v>
      </c>
      <c r="G1219" s="431">
        <f>IFERROR(ROUND(0.25*tab_ANLAGE[[#This Row],[Budget dBIR]]/tab_ANLAGE[[#This Row],['# SuS]],2),0)</f>
        <v>131.44</v>
      </c>
    </row>
    <row r="1220" spans="1:7" x14ac:dyDescent="0.3">
      <c r="A1220" t="s">
        <v>23697</v>
      </c>
      <c r="B1220" t="s">
        <v>23696</v>
      </c>
      <c r="C1220" s="6">
        <v>97085</v>
      </c>
      <c r="D1220" s="6">
        <v>0</v>
      </c>
      <c r="E1220">
        <f>SUMIFS(tab_SCHULEN[SuS_21-22],tab_SCHULEN[TKZ],tab_ANLAGE[[#This Row],[TKZ]])</f>
        <v>297</v>
      </c>
      <c r="F1220">
        <f>SUMIFS(tab_SCHULEN[Klassen_21-22],tab_SCHULEN[TKZ],tab_ANLAGE[[#This Row],[TKZ]])</f>
        <v>13</v>
      </c>
      <c r="G1220" s="431">
        <f>IFERROR(ROUND(0.25*tab_ANLAGE[[#This Row],[Budget dBIR]]/tab_ANLAGE[[#This Row],['# SuS]],2),0)</f>
        <v>81.72</v>
      </c>
    </row>
    <row r="1221" spans="1:7" x14ac:dyDescent="0.3">
      <c r="A1221" t="s">
        <v>23991</v>
      </c>
      <c r="B1221" t="s">
        <v>23990</v>
      </c>
      <c r="C1221" s="6">
        <v>100112</v>
      </c>
      <c r="D1221" s="6">
        <v>0</v>
      </c>
      <c r="E1221">
        <f>SUMIFS(tab_SCHULEN[SuS_21-22],tab_SCHULEN[TKZ],tab_ANLAGE[[#This Row],[TKZ]])</f>
        <v>231</v>
      </c>
      <c r="F1221">
        <f>SUMIFS(tab_SCHULEN[Klassen_21-22],tab_SCHULEN[TKZ],tab_ANLAGE[[#This Row],[TKZ]])</f>
        <v>10</v>
      </c>
      <c r="G1221" s="431">
        <f>IFERROR(ROUND(0.25*tab_ANLAGE[[#This Row],[Budget dBIR]]/tab_ANLAGE[[#This Row],['# SuS]],2),0)</f>
        <v>108.35</v>
      </c>
    </row>
    <row r="1222" spans="1:7" x14ac:dyDescent="0.3">
      <c r="A1222" t="s">
        <v>23774</v>
      </c>
      <c r="B1222" t="s">
        <v>23773</v>
      </c>
      <c r="C1222" s="6">
        <v>106938</v>
      </c>
      <c r="D1222" s="6">
        <v>0</v>
      </c>
      <c r="E1222">
        <f>SUMIFS(tab_SCHULEN[SuS_21-22],tab_SCHULEN[TKZ],tab_ANLAGE[[#This Row],[TKZ]])</f>
        <v>257</v>
      </c>
      <c r="F1222">
        <f>SUMIFS(tab_SCHULEN[Klassen_21-22],tab_SCHULEN[TKZ],tab_ANLAGE[[#This Row],[TKZ]])</f>
        <v>12</v>
      </c>
      <c r="G1222" s="431">
        <f>IFERROR(ROUND(0.25*tab_ANLAGE[[#This Row],[Budget dBIR]]/tab_ANLAGE[[#This Row],['# SuS]],2),0)</f>
        <v>104.03</v>
      </c>
    </row>
    <row r="1223" spans="1:7" x14ac:dyDescent="0.3">
      <c r="A1223" t="s">
        <v>24045</v>
      </c>
      <c r="B1223" t="s">
        <v>24044</v>
      </c>
      <c r="C1223" s="6">
        <v>25953</v>
      </c>
      <c r="D1223" s="6">
        <v>0</v>
      </c>
      <c r="E1223">
        <f>SUMIFS(tab_SCHULEN[SuS_21-22],tab_SCHULEN[TKZ],tab_ANLAGE[[#This Row],[TKZ]])</f>
        <v>64</v>
      </c>
      <c r="F1223">
        <f>SUMIFS(tab_SCHULEN[Klassen_21-22],tab_SCHULEN[TKZ],tab_ANLAGE[[#This Row],[TKZ]])</f>
        <v>3</v>
      </c>
      <c r="G1223" s="431">
        <f>IFERROR(ROUND(0.25*tab_ANLAGE[[#This Row],[Budget dBIR]]/tab_ANLAGE[[#This Row],['# SuS]],2),0)</f>
        <v>101.38</v>
      </c>
    </row>
    <row r="1224" spans="1:7" x14ac:dyDescent="0.3">
      <c r="A1224" t="s">
        <v>23993</v>
      </c>
      <c r="B1224" t="s">
        <v>23992</v>
      </c>
      <c r="C1224" s="6">
        <v>80066</v>
      </c>
      <c r="D1224" s="6">
        <v>0</v>
      </c>
      <c r="E1224">
        <f>SUMIFS(tab_SCHULEN[SuS_21-22],tab_SCHULEN[TKZ],tab_ANLAGE[[#This Row],[TKZ]])</f>
        <v>202</v>
      </c>
      <c r="F1224">
        <f>SUMIFS(tab_SCHULEN[Klassen_21-22],tab_SCHULEN[TKZ],tab_ANLAGE[[#This Row],[TKZ]])</f>
        <v>10</v>
      </c>
      <c r="G1224" s="431">
        <f>IFERROR(ROUND(0.25*tab_ANLAGE[[#This Row],[Budget dBIR]]/tab_ANLAGE[[#This Row],['# SuS]],2),0)</f>
        <v>99.09</v>
      </c>
    </row>
    <row r="1225" spans="1:7" x14ac:dyDescent="0.3">
      <c r="A1225" t="s">
        <v>20859</v>
      </c>
      <c r="B1225" t="s">
        <v>20858</v>
      </c>
      <c r="C1225" s="6">
        <v>134204</v>
      </c>
      <c r="D1225" s="6">
        <v>0</v>
      </c>
      <c r="E1225">
        <f>SUMIFS(tab_SCHULEN[SuS_21-22],tab_SCHULEN[TKZ],tab_ANLAGE[[#This Row],[TKZ]])</f>
        <v>317</v>
      </c>
      <c r="F1225">
        <f>SUMIFS(tab_SCHULEN[Klassen_21-22],tab_SCHULEN[TKZ],tab_ANLAGE[[#This Row],[TKZ]])</f>
        <v>12</v>
      </c>
      <c r="G1225" s="431">
        <f>IFERROR(ROUND(0.25*tab_ANLAGE[[#This Row],[Budget dBIR]]/tab_ANLAGE[[#This Row],['# SuS]],2),0)</f>
        <v>105.84</v>
      </c>
    </row>
    <row r="1226" spans="1:7" x14ac:dyDescent="0.3">
      <c r="A1226" t="s">
        <v>20136</v>
      </c>
      <c r="B1226" t="s">
        <v>20135</v>
      </c>
      <c r="C1226" s="6">
        <v>8130280</v>
      </c>
      <c r="D1226" s="6">
        <v>1546101</v>
      </c>
      <c r="E1226">
        <f>SUMIFS(tab_SCHULEN[SuS_21-22],tab_SCHULEN[TKZ],tab_ANLAGE[[#This Row],[TKZ]])</f>
        <v>21739</v>
      </c>
      <c r="F1226">
        <f>SUMIFS(tab_SCHULEN[Klassen_21-22],tab_SCHULEN[TKZ],tab_ANLAGE[[#This Row],[TKZ]])</f>
        <v>940</v>
      </c>
      <c r="G1226" s="431">
        <f>IFERROR(ROUND(0.25*tab_ANLAGE[[#This Row],[Budget dBIR]]/tab_ANLAGE[[#This Row],['# SuS]],2),0)</f>
        <v>93.5</v>
      </c>
    </row>
    <row r="1227" spans="1:7" x14ac:dyDescent="0.3">
      <c r="A1227" t="s">
        <v>20522</v>
      </c>
      <c r="B1227" t="s">
        <v>20521</v>
      </c>
      <c r="C1227" s="6">
        <v>1990739</v>
      </c>
      <c r="D1227" s="6">
        <v>139848</v>
      </c>
      <c r="E1227">
        <f>SUMIFS(tab_SCHULEN[SuS_21-22],tab_SCHULEN[TKZ],tab_ANLAGE[[#This Row],[TKZ]])</f>
        <v>5454</v>
      </c>
      <c r="F1227">
        <f>SUMIFS(tab_SCHULEN[Klassen_21-22],tab_SCHULEN[TKZ],tab_ANLAGE[[#This Row],[TKZ]])</f>
        <v>214</v>
      </c>
      <c r="G1227" s="431">
        <f>IFERROR(ROUND(0.25*tab_ANLAGE[[#This Row],[Budget dBIR]]/tab_ANLAGE[[#This Row],['# SuS]],2),0)</f>
        <v>91.25</v>
      </c>
    </row>
    <row r="1228" spans="1:7" x14ac:dyDescent="0.3">
      <c r="A1228" t="s">
        <v>23938</v>
      </c>
      <c r="B1228" t="s">
        <v>23937</v>
      </c>
      <c r="C1228" s="6">
        <v>346865</v>
      </c>
      <c r="D1228" s="6">
        <v>0</v>
      </c>
      <c r="E1228">
        <f>SUMIFS(tab_SCHULEN[SuS_21-22],tab_SCHULEN[TKZ],tab_ANLAGE[[#This Row],[TKZ]])</f>
        <v>900</v>
      </c>
      <c r="F1228">
        <f>SUMIFS(tab_SCHULEN[Klassen_21-22],tab_SCHULEN[TKZ],tab_ANLAGE[[#This Row],[TKZ]])</f>
        <v>42</v>
      </c>
      <c r="G1228" s="431">
        <f>IFERROR(ROUND(0.25*tab_ANLAGE[[#This Row],[Budget dBIR]]/tab_ANLAGE[[#This Row],['# SuS]],2),0)</f>
        <v>96.35</v>
      </c>
    </row>
    <row r="1229" spans="1:7" x14ac:dyDescent="0.3">
      <c r="A1229" t="s">
        <v>23930</v>
      </c>
      <c r="B1229" t="s">
        <v>23929</v>
      </c>
      <c r="C1229" s="6">
        <v>28932</v>
      </c>
      <c r="D1229" s="6">
        <v>0</v>
      </c>
      <c r="E1229">
        <f>SUMIFS(tab_SCHULEN[SuS_21-22],tab_SCHULEN[TKZ],tab_ANLAGE[[#This Row],[TKZ]])</f>
        <v>49</v>
      </c>
      <c r="F1229">
        <f>SUMIFS(tab_SCHULEN[Klassen_21-22],tab_SCHULEN[TKZ],tab_ANLAGE[[#This Row],[TKZ]])</f>
        <v>3</v>
      </c>
      <c r="G1229" s="431">
        <f>IFERROR(ROUND(0.25*tab_ANLAGE[[#This Row],[Budget dBIR]]/tab_ANLAGE[[#This Row],['# SuS]],2),0)</f>
        <v>147.61000000000001</v>
      </c>
    </row>
    <row r="1230" spans="1:7" x14ac:dyDescent="0.3">
      <c r="A1230" t="s">
        <v>23846</v>
      </c>
      <c r="B1230" t="s">
        <v>23845</v>
      </c>
      <c r="C1230" s="6">
        <v>71053</v>
      </c>
      <c r="D1230" s="6">
        <v>0</v>
      </c>
      <c r="E1230">
        <f>SUMIFS(tab_SCHULEN[SuS_21-22],tab_SCHULEN[TKZ],tab_ANLAGE[[#This Row],[TKZ]])</f>
        <v>153</v>
      </c>
      <c r="F1230">
        <f>SUMIFS(tab_SCHULEN[Klassen_21-22],tab_SCHULEN[TKZ],tab_ANLAGE[[#This Row],[TKZ]])</f>
        <v>8</v>
      </c>
      <c r="G1230" s="431">
        <f>IFERROR(ROUND(0.25*tab_ANLAGE[[#This Row],[Budget dBIR]]/tab_ANLAGE[[#This Row],['# SuS]],2),0)</f>
        <v>116.1</v>
      </c>
    </row>
    <row r="1231" spans="1:7" x14ac:dyDescent="0.3">
      <c r="A1231" t="s">
        <v>23933</v>
      </c>
      <c r="B1231" t="s">
        <v>23932</v>
      </c>
      <c r="C1231" s="6">
        <v>22550</v>
      </c>
      <c r="D1231" s="6">
        <v>0</v>
      </c>
      <c r="E1231">
        <f>SUMIFS(tab_SCHULEN[SuS_21-22],tab_SCHULEN[TKZ],tab_ANLAGE[[#This Row],[TKZ]])</f>
        <v>53</v>
      </c>
      <c r="F1231">
        <f>SUMIFS(tab_SCHULEN[Klassen_21-22],tab_SCHULEN[TKZ],tab_ANLAGE[[#This Row],[TKZ]])</f>
        <v>3</v>
      </c>
      <c r="G1231" s="431">
        <f>IFERROR(ROUND(0.25*tab_ANLAGE[[#This Row],[Budget dBIR]]/tab_ANLAGE[[#This Row],['# SuS]],2),0)</f>
        <v>106.37</v>
      </c>
    </row>
    <row r="1232" spans="1:7" x14ac:dyDescent="0.3">
      <c r="A1232" t="s">
        <v>23732</v>
      </c>
      <c r="B1232" t="s">
        <v>23731</v>
      </c>
      <c r="C1232" s="6">
        <v>344854</v>
      </c>
      <c r="D1232" s="6">
        <v>0</v>
      </c>
      <c r="E1232">
        <f>SUMIFS(tab_SCHULEN[SuS_21-22],tab_SCHULEN[TKZ],tab_ANLAGE[[#This Row],[TKZ]])</f>
        <v>814</v>
      </c>
      <c r="F1232">
        <f>SUMIFS(tab_SCHULEN[Klassen_21-22],tab_SCHULEN[TKZ],tab_ANLAGE[[#This Row],[TKZ]])</f>
        <v>40</v>
      </c>
      <c r="G1232" s="431">
        <f>IFERROR(ROUND(0.25*tab_ANLAGE[[#This Row],[Budget dBIR]]/tab_ANLAGE[[#This Row],['# SuS]],2),0)</f>
        <v>105.91</v>
      </c>
    </row>
    <row r="1233" spans="1:7" x14ac:dyDescent="0.3">
      <c r="A1233" t="s">
        <v>23743</v>
      </c>
      <c r="B1233" t="s">
        <v>23742</v>
      </c>
      <c r="C1233" s="6">
        <v>58048</v>
      </c>
      <c r="D1233" s="6">
        <v>0</v>
      </c>
      <c r="E1233">
        <f>SUMIFS(tab_SCHULEN[SuS_21-22],tab_SCHULEN[TKZ],tab_ANLAGE[[#This Row],[TKZ]])</f>
        <v>110</v>
      </c>
      <c r="F1233">
        <f>SUMIFS(tab_SCHULEN[Klassen_21-22],tab_SCHULEN[TKZ],tab_ANLAGE[[#This Row],[TKZ]])</f>
        <v>5</v>
      </c>
      <c r="G1233" s="431">
        <f>IFERROR(ROUND(0.25*tab_ANLAGE[[#This Row],[Budget dBIR]]/tab_ANLAGE[[#This Row],['# SuS]],2),0)</f>
        <v>131.93</v>
      </c>
    </row>
    <row r="1234" spans="1:7" x14ac:dyDescent="0.3">
      <c r="A1234" t="s">
        <v>23944</v>
      </c>
      <c r="B1234" t="s">
        <v>23943</v>
      </c>
      <c r="C1234" s="6">
        <v>33612</v>
      </c>
      <c r="D1234" s="6">
        <v>0</v>
      </c>
      <c r="E1234">
        <f>SUMIFS(tab_SCHULEN[SuS_21-22],tab_SCHULEN[TKZ],tab_ANLAGE[[#This Row],[TKZ]])</f>
        <v>70</v>
      </c>
      <c r="F1234">
        <f>SUMIFS(tab_SCHULEN[Klassen_21-22],tab_SCHULEN[TKZ],tab_ANLAGE[[#This Row],[TKZ]])</f>
        <v>4</v>
      </c>
      <c r="G1234" s="431">
        <f>IFERROR(ROUND(0.25*tab_ANLAGE[[#This Row],[Budget dBIR]]/tab_ANLAGE[[#This Row],['# SuS]],2),0)</f>
        <v>120.04</v>
      </c>
    </row>
    <row r="1235" spans="1:7" x14ac:dyDescent="0.3">
      <c r="A1235" t="s">
        <v>23868</v>
      </c>
      <c r="B1235" t="s">
        <v>23867</v>
      </c>
      <c r="C1235" s="6">
        <v>130873</v>
      </c>
      <c r="D1235" s="6">
        <v>0</v>
      </c>
      <c r="E1235">
        <f>SUMIFS(tab_SCHULEN[SuS_21-22],tab_SCHULEN[TKZ],tab_ANLAGE[[#This Row],[TKZ]])</f>
        <v>361</v>
      </c>
      <c r="F1235">
        <f>SUMIFS(tab_SCHULEN[Klassen_21-22],tab_SCHULEN[TKZ],tab_ANLAGE[[#This Row],[TKZ]])</f>
        <v>18</v>
      </c>
      <c r="G1235" s="431">
        <f>IFERROR(ROUND(0.25*tab_ANLAGE[[#This Row],[Budget dBIR]]/tab_ANLAGE[[#This Row],['# SuS]],2),0)</f>
        <v>90.63</v>
      </c>
    </row>
    <row r="1236" spans="1:7" x14ac:dyDescent="0.3">
      <c r="A1236" t="s">
        <v>24048</v>
      </c>
      <c r="B1236" t="s">
        <v>24047</v>
      </c>
      <c r="C1236" s="6">
        <v>27230</v>
      </c>
      <c r="D1236" s="6">
        <v>0</v>
      </c>
      <c r="E1236">
        <f>SUMIFS(tab_SCHULEN[SuS_21-22],tab_SCHULEN[TKZ],tab_ANLAGE[[#This Row],[TKZ]])</f>
        <v>64</v>
      </c>
      <c r="F1236">
        <f>SUMIFS(tab_SCHULEN[Klassen_21-22],tab_SCHULEN[TKZ],tab_ANLAGE[[#This Row],[TKZ]])</f>
        <v>4</v>
      </c>
      <c r="G1236" s="431">
        <f>IFERROR(ROUND(0.25*tab_ANLAGE[[#This Row],[Budget dBIR]]/tab_ANLAGE[[#This Row],['# SuS]],2),0)</f>
        <v>106.37</v>
      </c>
    </row>
    <row r="1237" spans="1:7" x14ac:dyDescent="0.3">
      <c r="A1237" t="s">
        <v>24051</v>
      </c>
      <c r="B1237" t="s">
        <v>24050</v>
      </c>
      <c r="C1237" s="6">
        <v>27655</v>
      </c>
      <c r="D1237" s="6">
        <v>0</v>
      </c>
      <c r="E1237">
        <f>SUMIFS(tab_SCHULEN[SuS_21-22],tab_SCHULEN[TKZ],tab_ANLAGE[[#This Row],[TKZ]])</f>
        <v>61</v>
      </c>
      <c r="F1237">
        <f>SUMIFS(tab_SCHULEN[Klassen_21-22],tab_SCHULEN[TKZ],tab_ANLAGE[[#This Row],[TKZ]])</f>
        <v>3</v>
      </c>
      <c r="G1237" s="431">
        <f>IFERROR(ROUND(0.25*tab_ANLAGE[[#This Row],[Budget dBIR]]/tab_ANLAGE[[#This Row],['# SuS]],2),0)</f>
        <v>113.34</v>
      </c>
    </row>
    <row r="1238" spans="1:7" x14ac:dyDescent="0.3">
      <c r="A1238" t="s">
        <v>24189</v>
      </c>
      <c r="B1238" t="s">
        <v>24188</v>
      </c>
      <c r="C1238" s="6">
        <v>22550</v>
      </c>
      <c r="D1238" s="6">
        <v>0</v>
      </c>
      <c r="E1238">
        <f>SUMIFS(tab_SCHULEN[SuS_21-22],tab_SCHULEN[TKZ],tab_ANLAGE[[#This Row],[TKZ]])</f>
        <v>46</v>
      </c>
      <c r="F1238">
        <f>SUMIFS(tab_SCHULEN[Klassen_21-22],tab_SCHULEN[TKZ],tab_ANLAGE[[#This Row],[TKZ]])</f>
        <v>2</v>
      </c>
      <c r="G1238" s="431">
        <f>IFERROR(ROUND(0.25*tab_ANLAGE[[#This Row],[Budget dBIR]]/tab_ANLAGE[[#This Row],['# SuS]],2),0)</f>
        <v>122.55</v>
      </c>
    </row>
    <row r="1239" spans="1:7" x14ac:dyDescent="0.3">
      <c r="A1239" t="s">
        <v>24186</v>
      </c>
      <c r="B1239" t="s">
        <v>24185</v>
      </c>
      <c r="C1239" s="6">
        <v>24324</v>
      </c>
      <c r="D1239" s="6">
        <v>0</v>
      </c>
      <c r="E1239">
        <f>SUMIFS(tab_SCHULEN[SuS_21-22],tab_SCHULEN[TKZ],tab_ANLAGE[[#This Row],[TKZ]])</f>
        <v>67</v>
      </c>
      <c r="F1239">
        <f>SUMIFS(tab_SCHULEN[Klassen_21-22],tab_SCHULEN[TKZ],tab_ANLAGE[[#This Row],[TKZ]])</f>
        <v>4</v>
      </c>
      <c r="G1239" s="431">
        <f>IFERROR(ROUND(0.25*tab_ANLAGE[[#This Row],[Budget dBIR]]/tab_ANLAGE[[#This Row],['# SuS]],2),0)</f>
        <v>90.76</v>
      </c>
    </row>
    <row r="1240" spans="1:7" x14ac:dyDescent="0.3">
      <c r="A1240" t="s">
        <v>23849</v>
      </c>
      <c r="B1240" t="s">
        <v>23848</v>
      </c>
      <c r="C1240" s="6">
        <v>34888</v>
      </c>
      <c r="D1240" s="6">
        <v>0</v>
      </c>
      <c r="E1240">
        <f>SUMIFS(tab_SCHULEN[SuS_21-22],tab_SCHULEN[TKZ],tab_ANLAGE[[#This Row],[TKZ]])</f>
        <v>69</v>
      </c>
      <c r="F1240">
        <f>SUMIFS(tab_SCHULEN[Klassen_21-22],tab_SCHULEN[TKZ],tab_ANLAGE[[#This Row],[TKZ]])</f>
        <v>3</v>
      </c>
      <c r="G1240" s="431">
        <f>IFERROR(ROUND(0.25*tab_ANLAGE[[#This Row],[Budget dBIR]]/tab_ANLAGE[[#This Row],['# SuS]],2),0)</f>
        <v>126.41</v>
      </c>
    </row>
    <row r="1241" spans="1:7" x14ac:dyDescent="0.3">
      <c r="A1241" t="s">
        <v>23720</v>
      </c>
      <c r="B1241" t="s">
        <v>23719</v>
      </c>
      <c r="C1241" s="6">
        <v>83140</v>
      </c>
      <c r="D1241" s="6">
        <v>0</v>
      </c>
      <c r="E1241">
        <f>SUMIFS(tab_SCHULEN[SuS_21-22],tab_SCHULEN[TKZ],tab_ANLAGE[[#This Row],[TKZ]])</f>
        <v>186</v>
      </c>
      <c r="F1241">
        <f>SUMIFS(tab_SCHULEN[Klassen_21-22],tab_SCHULEN[TKZ],tab_ANLAGE[[#This Row],[TKZ]])</f>
        <v>9</v>
      </c>
      <c r="G1241" s="431">
        <f>IFERROR(ROUND(0.25*tab_ANLAGE[[#This Row],[Budget dBIR]]/tab_ANLAGE[[#This Row],['# SuS]],2),0)</f>
        <v>111.75</v>
      </c>
    </row>
    <row r="1242" spans="1:7" x14ac:dyDescent="0.3">
      <c r="A1242" t="s">
        <v>24191</v>
      </c>
      <c r="B1242" t="s">
        <v>24190</v>
      </c>
      <c r="C1242" s="6">
        <v>38718</v>
      </c>
      <c r="D1242" s="6">
        <v>0</v>
      </c>
      <c r="E1242">
        <f>SUMIFS(tab_SCHULEN[SuS_21-22],tab_SCHULEN[TKZ],tab_ANLAGE[[#This Row],[TKZ]])</f>
        <v>92</v>
      </c>
      <c r="F1242">
        <f>SUMIFS(tab_SCHULEN[Klassen_21-22],tab_SCHULEN[TKZ],tab_ANLAGE[[#This Row],[TKZ]])</f>
        <v>4</v>
      </c>
      <c r="G1242" s="431">
        <f>IFERROR(ROUND(0.25*tab_ANLAGE[[#This Row],[Budget dBIR]]/tab_ANLAGE[[#This Row],['# SuS]],2),0)</f>
        <v>105.21</v>
      </c>
    </row>
    <row r="1243" spans="1:7" x14ac:dyDescent="0.3">
      <c r="A1243" t="s">
        <v>23947</v>
      </c>
      <c r="B1243" t="s">
        <v>23946</v>
      </c>
      <c r="C1243" s="6">
        <v>34463</v>
      </c>
      <c r="D1243" s="6">
        <v>0</v>
      </c>
      <c r="E1243">
        <f>SUMIFS(tab_SCHULEN[SuS_21-22],tab_SCHULEN[TKZ],tab_ANLAGE[[#This Row],[TKZ]])</f>
        <v>83</v>
      </c>
      <c r="F1243">
        <f>SUMIFS(tab_SCHULEN[Klassen_21-22],tab_SCHULEN[TKZ],tab_ANLAGE[[#This Row],[TKZ]])</f>
        <v>4</v>
      </c>
      <c r="G1243" s="431">
        <f>IFERROR(ROUND(0.25*tab_ANLAGE[[#This Row],[Budget dBIR]]/tab_ANLAGE[[#This Row],['# SuS]],2),0)</f>
        <v>103.8</v>
      </c>
    </row>
    <row r="1244" spans="1:7" x14ac:dyDescent="0.3">
      <c r="A1244" t="s">
        <v>23949</v>
      </c>
      <c r="B1244" t="s">
        <v>23948</v>
      </c>
      <c r="C1244" s="6">
        <v>47227</v>
      </c>
      <c r="D1244" s="6">
        <v>0</v>
      </c>
      <c r="E1244">
        <f>SUMIFS(tab_SCHULEN[SuS_21-22],tab_SCHULEN[TKZ],tab_ANLAGE[[#This Row],[TKZ]])</f>
        <v>106</v>
      </c>
      <c r="F1244">
        <f>SUMIFS(tab_SCHULEN[Klassen_21-22],tab_SCHULEN[TKZ],tab_ANLAGE[[#This Row],[TKZ]])</f>
        <v>5</v>
      </c>
      <c r="G1244" s="431">
        <f>IFERROR(ROUND(0.25*tab_ANLAGE[[#This Row],[Budget dBIR]]/tab_ANLAGE[[#This Row],['# SuS]],2),0)</f>
        <v>111.38</v>
      </c>
    </row>
    <row r="1245" spans="1:7" x14ac:dyDescent="0.3">
      <c r="A1245" t="s">
        <v>24094</v>
      </c>
      <c r="B1245" t="s">
        <v>24093</v>
      </c>
      <c r="C1245" s="6">
        <v>608008</v>
      </c>
      <c r="D1245" s="6">
        <v>0</v>
      </c>
      <c r="E1245">
        <f>SUMIFS(tab_SCHULEN[SuS_21-22],tab_SCHULEN[TKZ],tab_ANLAGE[[#This Row],[TKZ]])</f>
        <v>1492</v>
      </c>
      <c r="F1245">
        <f>SUMIFS(tab_SCHULEN[Klassen_21-22],tab_SCHULEN[TKZ],tab_ANLAGE[[#This Row],[TKZ]])</f>
        <v>72</v>
      </c>
      <c r="G1245" s="431">
        <f>IFERROR(ROUND(0.25*tab_ANLAGE[[#This Row],[Budget dBIR]]/tab_ANLAGE[[#This Row],['# SuS]],2),0)</f>
        <v>101.88</v>
      </c>
    </row>
    <row r="1246" spans="1:7" x14ac:dyDescent="0.3">
      <c r="A1246" t="s">
        <v>20053</v>
      </c>
      <c r="B1246" t="s">
        <v>20052</v>
      </c>
      <c r="C1246" s="6">
        <v>3921732</v>
      </c>
      <c r="D1246" s="6">
        <v>636698</v>
      </c>
      <c r="E1246">
        <f>SUMIFS(tab_SCHULEN[SuS_21-22],tab_SCHULEN[TKZ],tab_ANLAGE[[#This Row],[TKZ]])</f>
        <v>9409</v>
      </c>
      <c r="F1246">
        <f>SUMIFS(tab_SCHULEN[Klassen_21-22],tab_SCHULEN[TKZ],tab_ANLAGE[[#This Row],[TKZ]])</f>
        <v>398</v>
      </c>
      <c r="G1246" s="431">
        <f>IFERROR(ROUND(0.25*tab_ANLAGE[[#This Row],[Budget dBIR]]/tab_ANLAGE[[#This Row],['# SuS]],2),0)</f>
        <v>104.2</v>
      </c>
    </row>
    <row r="1247" spans="1:7" x14ac:dyDescent="0.3">
      <c r="A1247" t="s">
        <v>24026</v>
      </c>
      <c r="B1247" t="s">
        <v>24025</v>
      </c>
      <c r="C1247" s="6">
        <v>202641</v>
      </c>
      <c r="D1247" s="6">
        <v>0</v>
      </c>
      <c r="E1247">
        <f>SUMIFS(tab_SCHULEN[SuS_21-22],tab_SCHULEN[TKZ],tab_ANLAGE[[#This Row],[TKZ]])</f>
        <v>412</v>
      </c>
      <c r="F1247">
        <f>SUMIFS(tab_SCHULEN[Klassen_21-22],tab_SCHULEN[TKZ],tab_ANLAGE[[#This Row],[TKZ]])</f>
        <v>18</v>
      </c>
      <c r="G1247" s="431">
        <f>IFERROR(ROUND(0.25*tab_ANLAGE[[#This Row],[Budget dBIR]]/tab_ANLAGE[[#This Row],['# SuS]],2),0)</f>
        <v>122.96</v>
      </c>
    </row>
    <row r="1248" spans="1:7" x14ac:dyDescent="0.3">
      <c r="A1248" t="s">
        <v>24194</v>
      </c>
      <c r="B1248" t="s">
        <v>24193</v>
      </c>
      <c r="C1248" s="6">
        <v>14466</v>
      </c>
      <c r="D1248" s="6">
        <v>0</v>
      </c>
      <c r="E1248">
        <f>SUMIFS(tab_SCHULEN[SuS_21-22],tab_SCHULEN[TKZ],tab_ANLAGE[[#This Row],[TKZ]])</f>
        <v>40</v>
      </c>
      <c r="F1248">
        <f>SUMIFS(tab_SCHULEN[Klassen_21-22],tab_SCHULEN[TKZ],tab_ANLAGE[[#This Row],[TKZ]])</f>
        <v>2</v>
      </c>
      <c r="G1248" s="431">
        <f>IFERROR(ROUND(0.25*tab_ANLAGE[[#This Row],[Budget dBIR]]/tab_ANLAGE[[#This Row],['# SuS]],2),0)</f>
        <v>90.41</v>
      </c>
    </row>
    <row r="1249" spans="1:7" x14ac:dyDescent="0.3">
      <c r="A1249" t="s">
        <v>23996</v>
      </c>
      <c r="B1249" t="s">
        <v>23995</v>
      </c>
      <c r="C1249" s="6">
        <v>42547</v>
      </c>
      <c r="D1249" s="6">
        <v>0</v>
      </c>
      <c r="E1249">
        <f>SUMIFS(tab_SCHULEN[SuS_21-22],tab_SCHULEN[TKZ],tab_ANLAGE[[#This Row],[TKZ]])</f>
        <v>124</v>
      </c>
      <c r="F1249">
        <f>SUMIFS(tab_SCHULEN[Klassen_21-22],tab_SCHULEN[TKZ],tab_ANLAGE[[#This Row],[TKZ]])</f>
        <v>7</v>
      </c>
      <c r="G1249" s="431">
        <f>IFERROR(ROUND(0.25*tab_ANLAGE[[#This Row],[Budget dBIR]]/tab_ANLAGE[[#This Row],['# SuS]],2),0)</f>
        <v>85.78</v>
      </c>
    </row>
    <row r="1250" spans="1:7" x14ac:dyDescent="0.3">
      <c r="A1250" t="s">
        <v>23816</v>
      </c>
      <c r="B1250" t="s">
        <v>23815</v>
      </c>
      <c r="C1250" s="6">
        <v>110556</v>
      </c>
      <c r="D1250" s="6">
        <v>0</v>
      </c>
      <c r="E1250">
        <f>SUMIFS(tab_SCHULEN[SuS_21-22],tab_SCHULEN[TKZ],tab_ANLAGE[[#This Row],[TKZ]])</f>
        <v>298</v>
      </c>
      <c r="F1250">
        <f>SUMIFS(tab_SCHULEN[Klassen_21-22],tab_SCHULEN[TKZ],tab_ANLAGE[[#This Row],[TKZ]])</f>
        <v>15</v>
      </c>
      <c r="G1250" s="431">
        <f>IFERROR(ROUND(0.25*tab_ANLAGE[[#This Row],[Budget dBIR]]/tab_ANLAGE[[#This Row],['# SuS]],2),0)</f>
        <v>92.75</v>
      </c>
    </row>
    <row r="1251" spans="1:7" x14ac:dyDescent="0.3">
      <c r="A1251" t="s">
        <v>24129</v>
      </c>
      <c r="B1251" t="s">
        <v>24128</v>
      </c>
      <c r="C1251" s="6">
        <v>98245</v>
      </c>
      <c r="D1251" s="6">
        <v>0</v>
      </c>
      <c r="E1251">
        <f>SUMIFS(tab_SCHULEN[SuS_21-22],tab_SCHULEN[TKZ],tab_ANLAGE[[#This Row],[TKZ]])</f>
        <v>310</v>
      </c>
      <c r="F1251">
        <f>SUMIFS(tab_SCHULEN[Klassen_21-22],tab_SCHULEN[TKZ],tab_ANLAGE[[#This Row],[TKZ]])</f>
        <v>14</v>
      </c>
      <c r="G1251" s="431">
        <f>IFERROR(ROUND(0.25*tab_ANLAGE[[#This Row],[Budget dBIR]]/tab_ANLAGE[[#This Row],['# SuS]],2),0)</f>
        <v>79.23</v>
      </c>
    </row>
    <row r="1252" spans="1:7" x14ac:dyDescent="0.3">
      <c r="A1252" t="s">
        <v>23734</v>
      </c>
      <c r="B1252" t="s">
        <v>23733</v>
      </c>
      <c r="C1252" s="6">
        <v>53609</v>
      </c>
      <c r="D1252" s="6">
        <v>0</v>
      </c>
      <c r="E1252">
        <f>SUMIFS(tab_SCHULEN[SuS_21-22],tab_SCHULEN[TKZ],tab_ANLAGE[[#This Row],[TKZ]])</f>
        <v>146</v>
      </c>
      <c r="F1252">
        <f>SUMIFS(tab_SCHULEN[Klassen_21-22],tab_SCHULEN[TKZ],tab_ANLAGE[[#This Row],[TKZ]])</f>
        <v>8</v>
      </c>
      <c r="G1252" s="431">
        <f>IFERROR(ROUND(0.25*tab_ANLAGE[[#This Row],[Budget dBIR]]/tab_ANLAGE[[#This Row],['# SuS]],2),0)</f>
        <v>91.8</v>
      </c>
    </row>
    <row r="1253" spans="1:7" x14ac:dyDescent="0.3">
      <c r="A1253" t="s">
        <v>24197</v>
      </c>
      <c r="B1253" t="s">
        <v>24196</v>
      </c>
      <c r="C1253" s="6">
        <v>22550</v>
      </c>
      <c r="D1253" s="6">
        <v>0</v>
      </c>
      <c r="E1253">
        <f>SUMIFS(tab_SCHULEN[SuS_21-22],tab_SCHULEN[TKZ],tab_ANLAGE[[#This Row],[TKZ]])</f>
        <v>46</v>
      </c>
      <c r="F1253">
        <f>SUMIFS(tab_SCHULEN[Klassen_21-22],tab_SCHULEN[TKZ],tab_ANLAGE[[#This Row],[TKZ]])</f>
        <v>2</v>
      </c>
      <c r="G1253" s="431">
        <f>IFERROR(ROUND(0.25*tab_ANLAGE[[#This Row],[Budget dBIR]]/tab_ANLAGE[[#This Row],['# SuS]],2),0)</f>
        <v>122.55</v>
      </c>
    </row>
    <row r="1254" spans="1:7" x14ac:dyDescent="0.3">
      <c r="A1254" t="s">
        <v>23855</v>
      </c>
      <c r="B1254" t="s">
        <v>23854</v>
      </c>
      <c r="C1254" s="6">
        <v>479079</v>
      </c>
      <c r="D1254" s="6">
        <v>0</v>
      </c>
      <c r="E1254">
        <f>SUMIFS(tab_SCHULEN[SuS_21-22],tab_SCHULEN[TKZ],tab_ANLAGE[[#This Row],[TKZ]])</f>
        <v>1052</v>
      </c>
      <c r="F1254">
        <f>SUMIFS(tab_SCHULEN[Klassen_21-22],tab_SCHULEN[TKZ],tab_ANLAGE[[#This Row],[TKZ]])</f>
        <v>48</v>
      </c>
      <c r="G1254" s="431">
        <f>IFERROR(ROUND(0.25*tab_ANLAGE[[#This Row],[Budget dBIR]]/tab_ANLAGE[[#This Row],['# SuS]],2),0)</f>
        <v>113.85</v>
      </c>
    </row>
    <row r="1255" spans="1:7" x14ac:dyDescent="0.3">
      <c r="A1255" t="s">
        <v>24133</v>
      </c>
      <c r="B1255" t="s">
        <v>24132</v>
      </c>
      <c r="C1255" s="6">
        <v>48735</v>
      </c>
      <c r="D1255" s="6">
        <v>0</v>
      </c>
      <c r="E1255">
        <f>SUMIFS(tab_SCHULEN[SuS_21-22],tab_SCHULEN[TKZ],tab_ANLAGE[[#This Row],[TKZ]])</f>
        <v>139</v>
      </c>
      <c r="F1255">
        <f>SUMIFS(tab_SCHULEN[Klassen_21-22],tab_SCHULEN[TKZ],tab_ANLAGE[[#This Row],[TKZ]])</f>
        <v>7</v>
      </c>
      <c r="G1255" s="431">
        <f>IFERROR(ROUND(0.25*tab_ANLAGE[[#This Row],[Budget dBIR]]/tab_ANLAGE[[#This Row],['# SuS]],2),0)</f>
        <v>87.65</v>
      </c>
    </row>
    <row r="1256" spans="1:7" x14ac:dyDescent="0.3">
      <c r="A1256" t="s">
        <v>24054</v>
      </c>
      <c r="B1256" t="s">
        <v>24053</v>
      </c>
      <c r="C1256" s="6">
        <v>17018</v>
      </c>
      <c r="D1256" s="6">
        <v>0</v>
      </c>
      <c r="E1256">
        <f>SUMIFS(tab_SCHULEN[SuS_21-22],tab_SCHULEN[TKZ],tab_ANLAGE[[#This Row],[TKZ]])</f>
        <v>42</v>
      </c>
      <c r="F1256">
        <f>SUMIFS(tab_SCHULEN[Klassen_21-22],tab_SCHULEN[TKZ],tab_ANLAGE[[#This Row],[TKZ]])</f>
        <v>2</v>
      </c>
      <c r="G1256" s="431">
        <f>IFERROR(ROUND(0.25*tab_ANLAGE[[#This Row],[Budget dBIR]]/tab_ANLAGE[[#This Row],['# SuS]],2),0)</f>
        <v>101.3</v>
      </c>
    </row>
    <row r="1257" spans="1:7" x14ac:dyDescent="0.3">
      <c r="A1257" t="s">
        <v>24135</v>
      </c>
      <c r="B1257" t="s">
        <v>24134</v>
      </c>
      <c r="C1257" s="6">
        <v>90509</v>
      </c>
      <c r="D1257" s="6">
        <v>0</v>
      </c>
      <c r="E1257">
        <f>SUMIFS(tab_SCHULEN[SuS_21-22],tab_SCHULEN[TKZ],tab_ANLAGE[[#This Row],[TKZ]])</f>
        <v>240</v>
      </c>
      <c r="F1257">
        <f>SUMIFS(tab_SCHULEN[Klassen_21-22],tab_SCHULEN[TKZ],tab_ANLAGE[[#This Row],[TKZ]])</f>
        <v>11</v>
      </c>
      <c r="G1257" s="431">
        <f>IFERROR(ROUND(0.25*tab_ANLAGE[[#This Row],[Budget dBIR]]/tab_ANLAGE[[#This Row],['# SuS]],2),0)</f>
        <v>94.28</v>
      </c>
    </row>
    <row r="1258" spans="1:7" x14ac:dyDescent="0.3">
      <c r="A1258" t="s">
        <v>23921</v>
      </c>
      <c r="B1258" t="s">
        <v>23920</v>
      </c>
      <c r="C1258" s="6">
        <v>158040</v>
      </c>
      <c r="D1258" s="6">
        <v>0</v>
      </c>
      <c r="E1258">
        <f>SUMIFS(tab_SCHULEN[SuS_21-22],tab_SCHULEN[TKZ],tab_ANLAGE[[#This Row],[TKZ]])</f>
        <v>385</v>
      </c>
      <c r="F1258">
        <f>SUMIFS(tab_SCHULEN[Klassen_21-22],tab_SCHULEN[TKZ],tab_ANLAGE[[#This Row],[TKZ]])</f>
        <v>19</v>
      </c>
      <c r="G1258" s="431">
        <f>IFERROR(ROUND(0.25*tab_ANLAGE[[#This Row],[Budget dBIR]]/tab_ANLAGE[[#This Row],['# SuS]],2),0)</f>
        <v>102.62</v>
      </c>
    </row>
    <row r="1259" spans="1:7" x14ac:dyDescent="0.3">
      <c r="A1259" t="s">
        <v>24200</v>
      </c>
      <c r="B1259" t="s">
        <v>24199</v>
      </c>
      <c r="C1259" s="6">
        <v>26804</v>
      </c>
      <c r="D1259" s="6">
        <v>0</v>
      </c>
      <c r="E1259">
        <f>SUMIFS(tab_SCHULEN[SuS_21-22],tab_SCHULEN[TKZ],tab_ANLAGE[[#This Row],[TKZ]])</f>
        <v>86</v>
      </c>
      <c r="F1259">
        <f>SUMIFS(tab_SCHULEN[Klassen_21-22],tab_SCHULEN[TKZ],tab_ANLAGE[[#This Row],[TKZ]])</f>
        <v>4</v>
      </c>
      <c r="G1259" s="431">
        <f>IFERROR(ROUND(0.25*tab_ANLAGE[[#This Row],[Budget dBIR]]/tab_ANLAGE[[#This Row],['# SuS]],2),0)</f>
        <v>77.92</v>
      </c>
    </row>
    <row r="1260" spans="1:7" x14ac:dyDescent="0.3">
      <c r="A1260" t="s">
        <v>24137</v>
      </c>
      <c r="B1260" t="s">
        <v>24136</v>
      </c>
      <c r="C1260" s="6">
        <v>46415</v>
      </c>
      <c r="D1260" s="6">
        <v>0</v>
      </c>
      <c r="E1260">
        <f>SUMIFS(tab_SCHULEN[SuS_21-22],tab_SCHULEN[TKZ],tab_ANLAGE[[#This Row],[TKZ]])</f>
        <v>160</v>
      </c>
      <c r="F1260">
        <f>SUMIFS(tab_SCHULEN[Klassen_21-22],tab_SCHULEN[TKZ],tab_ANLAGE[[#This Row],[TKZ]])</f>
        <v>7</v>
      </c>
      <c r="G1260" s="431">
        <f>IFERROR(ROUND(0.25*tab_ANLAGE[[#This Row],[Budget dBIR]]/tab_ANLAGE[[#This Row],['# SuS]],2),0)</f>
        <v>72.52</v>
      </c>
    </row>
    <row r="1261" spans="1:7" x14ac:dyDescent="0.3">
      <c r="A1261" t="s">
        <v>23746</v>
      </c>
      <c r="B1261" t="s">
        <v>23745</v>
      </c>
      <c r="C1261" s="6">
        <v>33612</v>
      </c>
      <c r="D1261" s="6">
        <v>0</v>
      </c>
      <c r="E1261">
        <f>SUMIFS(tab_SCHULEN[SuS_21-22],tab_SCHULEN[TKZ],tab_ANLAGE[[#This Row],[TKZ]])</f>
        <v>72</v>
      </c>
      <c r="F1261">
        <f>SUMIFS(tab_SCHULEN[Klassen_21-22],tab_SCHULEN[TKZ],tab_ANLAGE[[#This Row],[TKZ]])</f>
        <v>4</v>
      </c>
      <c r="G1261" s="431">
        <f>IFERROR(ROUND(0.25*tab_ANLAGE[[#This Row],[Budget dBIR]]/tab_ANLAGE[[#This Row],['# SuS]],2),0)</f>
        <v>116.71</v>
      </c>
    </row>
    <row r="1262" spans="1:7" x14ac:dyDescent="0.3">
      <c r="A1262" t="s">
        <v>20262</v>
      </c>
      <c r="B1262" t="s">
        <v>20261</v>
      </c>
      <c r="C1262" s="6">
        <v>1580708</v>
      </c>
      <c r="D1262" s="6">
        <v>388856</v>
      </c>
      <c r="E1262">
        <f>SUMIFS(tab_SCHULEN[SuS_21-22],tab_SCHULEN[TKZ],tab_ANLAGE[[#This Row],[TKZ]])</f>
        <v>3534</v>
      </c>
      <c r="F1262">
        <f>SUMIFS(tab_SCHULEN[Klassen_21-22],tab_SCHULEN[TKZ],tab_ANLAGE[[#This Row],[TKZ]])</f>
        <v>165</v>
      </c>
      <c r="G1262" s="431">
        <f>IFERROR(ROUND(0.25*tab_ANLAGE[[#This Row],[Budget dBIR]]/tab_ANLAGE[[#This Row],['# SuS]],2),0)</f>
        <v>111.82</v>
      </c>
    </row>
    <row r="1263" spans="1:7" x14ac:dyDescent="0.3">
      <c r="A1263" t="s">
        <v>24248</v>
      </c>
      <c r="B1263" t="s">
        <v>24247</v>
      </c>
      <c r="C1263" s="6">
        <v>228488</v>
      </c>
      <c r="D1263" s="6">
        <v>0</v>
      </c>
      <c r="E1263">
        <f>SUMIFS(tab_SCHULEN[SuS_21-22],tab_SCHULEN[TKZ],tab_ANLAGE[[#This Row],[TKZ]])</f>
        <v>473</v>
      </c>
      <c r="F1263">
        <f>SUMIFS(tab_SCHULEN[Klassen_21-22],tab_SCHULEN[TKZ],tab_ANLAGE[[#This Row],[TKZ]])</f>
        <v>23</v>
      </c>
      <c r="G1263" s="431">
        <f>IFERROR(ROUND(0.25*tab_ANLAGE[[#This Row],[Budget dBIR]]/tab_ANLAGE[[#This Row],['# SuS]],2),0)</f>
        <v>120.77</v>
      </c>
    </row>
    <row r="1264" spans="1:7" x14ac:dyDescent="0.3">
      <c r="A1264" t="s">
        <v>23952</v>
      </c>
      <c r="B1264" t="s">
        <v>23951</v>
      </c>
      <c r="C1264" s="6">
        <v>65097</v>
      </c>
      <c r="D1264" s="6">
        <v>0</v>
      </c>
      <c r="E1264">
        <f>SUMIFS(tab_SCHULEN[SuS_21-22],tab_SCHULEN[TKZ],tab_ANLAGE[[#This Row],[TKZ]])</f>
        <v>142</v>
      </c>
      <c r="F1264">
        <f>SUMIFS(tab_SCHULEN[Klassen_21-22],tab_SCHULEN[TKZ],tab_ANLAGE[[#This Row],[TKZ]])</f>
        <v>7</v>
      </c>
      <c r="G1264" s="431">
        <f>IFERROR(ROUND(0.25*tab_ANLAGE[[#This Row],[Budget dBIR]]/tab_ANLAGE[[#This Row],['# SuS]],2),0)</f>
        <v>114.61</v>
      </c>
    </row>
    <row r="1265" spans="1:7" x14ac:dyDescent="0.3">
      <c r="A1265" t="s">
        <v>24203</v>
      </c>
      <c r="B1265" t="s">
        <v>24202</v>
      </c>
      <c r="C1265" s="6">
        <v>6382</v>
      </c>
      <c r="D1265" s="6">
        <v>0</v>
      </c>
      <c r="E1265">
        <f>SUMIFS(tab_SCHULEN[SuS_21-22],tab_SCHULEN[TKZ],tab_ANLAGE[[#This Row],[TKZ]])</f>
        <v>18</v>
      </c>
      <c r="F1265">
        <f>SUMIFS(tab_SCHULEN[Klassen_21-22],tab_SCHULEN[TKZ],tab_ANLAGE[[#This Row],[TKZ]])</f>
        <v>2</v>
      </c>
      <c r="G1265" s="431">
        <f>IFERROR(ROUND(0.25*tab_ANLAGE[[#This Row],[Budget dBIR]]/tab_ANLAGE[[#This Row],['# SuS]],2),0)</f>
        <v>88.64</v>
      </c>
    </row>
    <row r="1266" spans="1:7" x14ac:dyDescent="0.3">
      <c r="A1266" t="s">
        <v>23706</v>
      </c>
      <c r="B1266" t="s">
        <v>23705</v>
      </c>
      <c r="C1266" s="6">
        <v>112156</v>
      </c>
      <c r="D1266" s="6">
        <v>0</v>
      </c>
      <c r="E1266">
        <f>SUMIFS(tab_SCHULEN[SuS_21-22],tab_SCHULEN[TKZ],tab_ANLAGE[[#This Row],[TKZ]])</f>
        <v>243</v>
      </c>
      <c r="F1266">
        <f>SUMIFS(tab_SCHULEN[Klassen_21-22],tab_SCHULEN[TKZ],tab_ANLAGE[[#This Row],[TKZ]])</f>
        <v>12</v>
      </c>
      <c r="G1266" s="431">
        <f>IFERROR(ROUND(0.25*tab_ANLAGE[[#This Row],[Budget dBIR]]/tab_ANLAGE[[#This Row],['# SuS]],2),0)</f>
        <v>115.39</v>
      </c>
    </row>
    <row r="1267" spans="1:7" x14ac:dyDescent="0.3">
      <c r="A1267" t="s">
        <v>23819</v>
      </c>
      <c r="B1267" t="s">
        <v>23818</v>
      </c>
      <c r="C1267" s="6">
        <v>123869</v>
      </c>
      <c r="D1267" s="6">
        <v>0</v>
      </c>
      <c r="E1267">
        <f>SUMIFS(tab_SCHULEN[SuS_21-22],tab_SCHULEN[TKZ],tab_ANLAGE[[#This Row],[TKZ]])</f>
        <v>313</v>
      </c>
      <c r="F1267">
        <f>SUMIFS(tab_SCHULEN[Klassen_21-22],tab_SCHULEN[TKZ],tab_ANLAGE[[#This Row],[TKZ]])</f>
        <v>15</v>
      </c>
      <c r="G1267" s="431">
        <f>IFERROR(ROUND(0.25*tab_ANLAGE[[#This Row],[Budget dBIR]]/tab_ANLAGE[[#This Row],['# SuS]],2),0)</f>
        <v>98.94</v>
      </c>
    </row>
    <row r="1268" spans="1:7" x14ac:dyDescent="0.3">
      <c r="A1268" t="s">
        <v>23723</v>
      </c>
      <c r="B1268" t="s">
        <v>23722</v>
      </c>
      <c r="C1268" s="6">
        <v>125900</v>
      </c>
      <c r="D1268" s="6">
        <v>0</v>
      </c>
      <c r="E1268">
        <f>SUMIFS(tab_SCHULEN[SuS_21-22],tab_SCHULEN[TKZ],tab_ANLAGE[[#This Row],[TKZ]])</f>
        <v>314</v>
      </c>
      <c r="F1268">
        <f>SUMIFS(tab_SCHULEN[Klassen_21-22],tab_SCHULEN[TKZ],tab_ANLAGE[[#This Row],[TKZ]])</f>
        <v>14</v>
      </c>
      <c r="G1268" s="431">
        <f>IFERROR(ROUND(0.25*tab_ANLAGE[[#This Row],[Budget dBIR]]/tab_ANLAGE[[#This Row],['# SuS]],2),0)</f>
        <v>100.24</v>
      </c>
    </row>
    <row r="1269" spans="1:7" x14ac:dyDescent="0.3">
      <c r="A1269" t="s">
        <v>24057</v>
      </c>
      <c r="B1269" t="s">
        <v>24056</v>
      </c>
      <c r="C1269" s="6">
        <v>250954</v>
      </c>
      <c r="D1269" s="6">
        <v>0</v>
      </c>
      <c r="E1269">
        <f>SUMIFS(tab_SCHULEN[SuS_21-22],tab_SCHULEN[TKZ],tab_ANLAGE[[#This Row],[TKZ]])</f>
        <v>521</v>
      </c>
      <c r="F1269">
        <f>SUMIFS(tab_SCHULEN[Klassen_21-22],tab_SCHULEN[TKZ],tab_ANLAGE[[#This Row],[TKZ]])</f>
        <v>25</v>
      </c>
      <c r="G1269" s="431">
        <f>IFERROR(ROUND(0.25*tab_ANLAGE[[#This Row],[Budget dBIR]]/tab_ANLAGE[[#This Row],['# SuS]],2),0)</f>
        <v>120.42</v>
      </c>
    </row>
    <row r="1270" spans="1:7" x14ac:dyDescent="0.3">
      <c r="A1270" t="s">
        <v>24073</v>
      </c>
      <c r="B1270" t="s">
        <v>24072</v>
      </c>
      <c r="C1270" s="6">
        <v>112050</v>
      </c>
      <c r="D1270" s="6">
        <v>0</v>
      </c>
      <c r="E1270">
        <f>SUMIFS(tab_SCHULEN[SuS_21-22],tab_SCHULEN[TKZ],tab_ANLAGE[[#This Row],[TKZ]])</f>
        <v>293</v>
      </c>
      <c r="F1270">
        <f>SUMIFS(tab_SCHULEN[Klassen_21-22],tab_SCHULEN[TKZ],tab_ANLAGE[[#This Row],[TKZ]])</f>
        <v>15</v>
      </c>
      <c r="G1270" s="431">
        <f>IFERROR(ROUND(0.25*tab_ANLAGE[[#This Row],[Budget dBIR]]/tab_ANLAGE[[#This Row],['# SuS]],2),0)</f>
        <v>95.61</v>
      </c>
    </row>
    <row r="1271" spans="1:7" x14ac:dyDescent="0.3">
      <c r="A1271" t="s">
        <v>23958</v>
      </c>
      <c r="B1271" t="s">
        <v>23957</v>
      </c>
      <c r="C1271" s="6">
        <v>45100</v>
      </c>
      <c r="D1271" s="6">
        <v>0</v>
      </c>
      <c r="E1271">
        <f>SUMIFS(tab_SCHULEN[SuS_21-22],tab_SCHULEN[TKZ],tab_ANLAGE[[#This Row],[TKZ]])</f>
        <v>137</v>
      </c>
      <c r="F1271">
        <f>SUMIFS(tab_SCHULEN[Klassen_21-22],tab_SCHULEN[TKZ],tab_ANLAGE[[#This Row],[TKZ]])</f>
        <v>7</v>
      </c>
      <c r="G1271" s="431">
        <f>IFERROR(ROUND(0.25*tab_ANLAGE[[#This Row],[Budget dBIR]]/tab_ANLAGE[[#This Row],['# SuS]],2),0)</f>
        <v>82.3</v>
      </c>
    </row>
    <row r="1272" spans="1:7" x14ac:dyDescent="0.3">
      <c r="A1272" t="s">
        <v>24059</v>
      </c>
      <c r="B1272" t="s">
        <v>24058</v>
      </c>
      <c r="C1272" s="6">
        <v>22975</v>
      </c>
      <c r="D1272" s="6">
        <v>0</v>
      </c>
      <c r="E1272">
        <f>SUMIFS(tab_SCHULEN[SuS_21-22],tab_SCHULEN[TKZ],tab_ANLAGE[[#This Row],[TKZ]])</f>
        <v>48</v>
      </c>
      <c r="F1272">
        <f>SUMIFS(tab_SCHULEN[Klassen_21-22],tab_SCHULEN[TKZ],tab_ANLAGE[[#This Row],[TKZ]])</f>
        <v>3</v>
      </c>
      <c r="G1272" s="431">
        <f>IFERROR(ROUND(0.25*tab_ANLAGE[[#This Row],[Budget dBIR]]/tab_ANLAGE[[#This Row],['# SuS]],2),0)</f>
        <v>119.66</v>
      </c>
    </row>
    <row r="1273" spans="1:7" x14ac:dyDescent="0.3">
      <c r="A1273" t="s">
        <v>23737</v>
      </c>
      <c r="B1273" t="s">
        <v>23736</v>
      </c>
      <c r="C1273" s="6">
        <v>43666</v>
      </c>
      <c r="D1273" s="6">
        <v>0</v>
      </c>
      <c r="E1273">
        <f>SUMIFS(tab_SCHULEN[SuS_21-22],tab_SCHULEN[TKZ],tab_ANLAGE[[#This Row],[TKZ]])</f>
        <v>130</v>
      </c>
      <c r="F1273">
        <f>SUMIFS(tab_SCHULEN[Klassen_21-22],tab_SCHULEN[TKZ],tab_ANLAGE[[#This Row],[TKZ]])</f>
        <v>7</v>
      </c>
      <c r="G1273" s="431">
        <f>IFERROR(ROUND(0.25*tab_ANLAGE[[#This Row],[Budget dBIR]]/tab_ANLAGE[[#This Row],['# SuS]],2),0)</f>
        <v>83.97</v>
      </c>
    </row>
    <row r="1274" spans="1:7" x14ac:dyDescent="0.3">
      <c r="A1274" t="s">
        <v>23740</v>
      </c>
      <c r="B1274" t="s">
        <v>23739</v>
      </c>
      <c r="C1274" s="6">
        <v>79893</v>
      </c>
      <c r="D1274" s="6">
        <v>0</v>
      </c>
      <c r="E1274">
        <f>SUMIFS(tab_SCHULEN[SuS_21-22],tab_SCHULEN[TKZ],tab_ANLAGE[[#This Row],[TKZ]])</f>
        <v>167</v>
      </c>
      <c r="F1274">
        <f>SUMIFS(tab_SCHULEN[Klassen_21-22],tab_SCHULEN[TKZ],tab_ANLAGE[[#This Row],[TKZ]])</f>
        <v>8</v>
      </c>
      <c r="G1274" s="431">
        <f>IFERROR(ROUND(0.25*tab_ANLAGE[[#This Row],[Budget dBIR]]/tab_ANLAGE[[#This Row],['# SuS]],2),0)</f>
        <v>119.6</v>
      </c>
    </row>
    <row r="1275" spans="1:7" x14ac:dyDescent="0.3">
      <c r="A1275" t="s">
        <v>23971</v>
      </c>
      <c r="B1275" t="s">
        <v>23970</v>
      </c>
      <c r="C1275" s="6">
        <v>50631</v>
      </c>
      <c r="D1275" s="6">
        <v>0</v>
      </c>
      <c r="E1275">
        <f>SUMIFS(tab_SCHULEN[SuS_21-22],tab_SCHULEN[TKZ],tab_ANLAGE[[#This Row],[TKZ]])</f>
        <v>133</v>
      </c>
      <c r="F1275">
        <f>SUMIFS(tab_SCHULEN[Klassen_21-22],tab_SCHULEN[TKZ],tab_ANLAGE[[#This Row],[TKZ]])</f>
        <v>6</v>
      </c>
      <c r="G1275" s="431">
        <f>IFERROR(ROUND(0.25*tab_ANLAGE[[#This Row],[Budget dBIR]]/tab_ANLAGE[[#This Row],['# SuS]],2),0)</f>
        <v>95.17</v>
      </c>
    </row>
    <row r="1276" spans="1:7" x14ac:dyDescent="0.3">
      <c r="A1276" t="s">
        <v>23907</v>
      </c>
      <c r="B1276" t="s">
        <v>23906</v>
      </c>
      <c r="C1276" s="6">
        <v>192670</v>
      </c>
      <c r="D1276" s="6">
        <v>0</v>
      </c>
      <c r="E1276">
        <f>SUMIFS(tab_SCHULEN[SuS_21-22],tab_SCHULEN[TKZ],tab_ANLAGE[[#This Row],[TKZ]])</f>
        <v>409</v>
      </c>
      <c r="F1276">
        <f>SUMIFS(tab_SCHULEN[Klassen_21-22],tab_SCHULEN[TKZ],tab_ANLAGE[[#This Row],[TKZ]])</f>
        <v>22</v>
      </c>
      <c r="G1276" s="431">
        <f>IFERROR(ROUND(0.25*tab_ANLAGE[[#This Row],[Budget dBIR]]/tab_ANLAGE[[#This Row],['# SuS]],2),0)</f>
        <v>117.77</v>
      </c>
    </row>
    <row r="1277" spans="1:7" x14ac:dyDescent="0.3">
      <c r="A1277" t="s">
        <v>24252</v>
      </c>
      <c r="B1277" t="s">
        <v>24251</v>
      </c>
      <c r="C1277" s="6">
        <v>58378</v>
      </c>
      <c r="D1277" s="6">
        <v>0</v>
      </c>
      <c r="E1277">
        <f>SUMIFS(tab_SCHULEN[SuS_21-22],tab_SCHULEN[TKZ],tab_ANLAGE[[#This Row],[TKZ]])</f>
        <v>170</v>
      </c>
      <c r="F1277">
        <f>SUMIFS(tab_SCHULEN[Klassen_21-22],tab_SCHULEN[TKZ],tab_ANLAGE[[#This Row],[TKZ]])</f>
        <v>9</v>
      </c>
      <c r="G1277" s="431">
        <f>IFERROR(ROUND(0.25*tab_ANLAGE[[#This Row],[Budget dBIR]]/tab_ANLAGE[[#This Row],['# SuS]],2),0)</f>
        <v>85.85</v>
      </c>
    </row>
    <row r="1278" spans="1:7" x14ac:dyDescent="0.3">
      <c r="A1278" t="s">
        <v>24250</v>
      </c>
      <c r="B1278" t="s">
        <v>24249</v>
      </c>
      <c r="C1278" s="6">
        <v>85945</v>
      </c>
      <c r="D1278" s="6">
        <v>0</v>
      </c>
      <c r="E1278">
        <f>SUMIFS(tab_SCHULEN[SuS_21-22],tab_SCHULEN[TKZ],tab_ANLAGE[[#This Row],[TKZ]])</f>
        <v>220</v>
      </c>
      <c r="F1278">
        <f>SUMIFS(tab_SCHULEN[Klassen_21-22],tab_SCHULEN[TKZ],tab_ANLAGE[[#This Row],[TKZ]])</f>
        <v>10</v>
      </c>
      <c r="G1278" s="431">
        <f>IFERROR(ROUND(0.25*tab_ANLAGE[[#This Row],[Budget dBIR]]/tab_ANLAGE[[#This Row],['# SuS]],2),0)</f>
        <v>97.66</v>
      </c>
    </row>
    <row r="1279" spans="1:7" x14ac:dyDescent="0.3">
      <c r="A1279" t="s">
        <v>24062</v>
      </c>
      <c r="B1279" t="s">
        <v>24061</v>
      </c>
      <c r="C1279" s="6">
        <v>33612</v>
      </c>
      <c r="D1279" s="6">
        <v>0</v>
      </c>
      <c r="E1279">
        <f>SUMIFS(tab_SCHULEN[SuS_21-22],tab_SCHULEN[TKZ],tab_ANLAGE[[#This Row],[TKZ]])</f>
        <v>82</v>
      </c>
      <c r="F1279">
        <f>SUMIFS(tab_SCHULEN[Klassen_21-22],tab_SCHULEN[TKZ],tab_ANLAGE[[#This Row],[TKZ]])</f>
        <v>4</v>
      </c>
      <c r="G1279" s="431">
        <f>IFERROR(ROUND(0.25*tab_ANLAGE[[#This Row],[Budget dBIR]]/tab_ANLAGE[[#This Row],['# SuS]],2),0)</f>
        <v>102.48</v>
      </c>
    </row>
    <row r="1280" spans="1:7" x14ac:dyDescent="0.3">
      <c r="A1280" t="s">
        <v>20309</v>
      </c>
      <c r="B1280" t="s">
        <v>20308</v>
      </c>
      <c r="C1280" s="6">
        <v>3957026</v>
      </c>
      <c r="D1280" s="6">
        <v>636698</v>
      </c>
      <c r="E1280">
        <f>SUMIFS(tab_SCHULEN[SuS_21-22],tab_SCHULEN[TKZ],tab_ANLAGE[[#This Row],[TKZ]])</f>
        <v>9010</v>
      </c>
      <c r="F1280">
        <f>SUMIFS(tab_SCHULEN[Klassen_21-22],tab_SCHULEN[TKZ],tab_ANLAGE[[#This Row],[TKZ]])</f>
        <v>402</v>
      </c>
      <c r="G1280" s="431">
        <f>IFERROR(ROUND(0.25*tab_ANLAGE[[#This Row],[Budget dBIR]]/tab_ANLAGE[[#This Row],['# SuS]],2),0)</f>
        <v>109.8</v>
      </c>
    </row>
    <row r="1281" spans="1:7" x14ac:dyDescent="0.3">
      <c r="A1281" t="s">
        <v>23895</v>
      </c>
      <c r="B1281" t="s">
        <v>23894</v>
      </c>
      <c r="C1281" s="6">
        <v>43398</v>
      </c>
      <c r="D1281" s="6">
        <v>0</v>
      </c>
      <c r="E1281">
        <f>SUMIFS(tab_SCHULEN[SuS_21-22],tab_SCHULEN[TKZ],tab_ANLAGE[[#This Row],[TKZ]])</f>
        <v>110</v>
      </c>
      <c r="F1281">
        <f>SUMIFS(tab_SCHULEN[Klassen_21-22],tab_SCHULEN[TKZ],tab_ANLAGE[[#This Row],[TKZ]])</f>
        <v>6</v>
      </c>
      <c r="G1281" s="431">
        <f>IFERROR(ROUND(0.25*tab_ANLAGE[[#This Row],[Budget dBIR]]/tab_ANLAGE[[#This Row],['# SuS]],2),0)</f>
        <v>98.63</v>
      </c>
    </row>
    <row r="1282" spans="1:7" x14ac:dyDescent="0.3">
      <c r="A1282" t="s">
        <v>24001</v>
      </c>
      <c r="B1282" t="s">
        <v>24000</v>
      </c>
      <c r="C1282" s="6">
        <v>106949</v>
      </c>
      <c r="D1282" s="6">
        <v>0</v>
      </c>
      <c r="E1282">
        <f>SUMIFS(tab_SCHULEN[SuS_21-22],tab_SCHULEN[TKZ],tab_ANLAGE[[#This Row],[TKZ]])</f>
        <v>217</v>
      </c>
      <c r="F1282">
        <f>SUMIFS(tab_SCHULEN[Klassen_21-22],tab_SCHULEN[TKZ],tab_ANLAGE[[#This Row],[TKZ]])</f>
        <v>10</v>
      </c>
      <c r="G1282" s="431">
        <f>IFERROR(ROUND(0.25*tab_ANLAGE[[#This Row],[Budget dBIR]]/tab_ANLAGE[[#This Row],['# SuS]],2),0)</f>
        <v>123.21</v>
      </c>
    </row>
    <row r="1283" spans="1:7" x14ac:dyDescent="0.3">
      <c r="A1283" t="s">
        <v>24105</v>
      </c>
      <c r="B1283" t="s">
        <v>24104</v>
      </c>
      <c r="C1283" s="6">
        <v>169342</v>
      </c>
      <c r="D1283" s="6">
        <v>0</v>
      </c>
      <c r="E1283">
        <f>SUMIFS(tab_SCHULEN[SuS_21-22],tab_SCHULEN[TKZ],tab_ANLAGE[[#This Row],[TKZ]])</f>
        <v>399</v>
      </c>
      <c r="F1283">
        <f>SUMIFS(tab_SCHULEN[Klassen_21-22],tab_SCHULEN[TKZ],tab_ANLAGE[[#This Row],[TKZ]])</f>
        <v>20</v>
      </c>
      <c r="G1283" s="431">
        <f>IFERROR(ROUND(0.25*tab_ANLAGE[[#This Row],[Budget dBIR]]/tab_ANLAGE[[#This Row],['# SuS]],2),0)</f>
        <v>106.1</v>
      </c>
    </row>
    <row r="1284" spans="1:7" x14ac:dyDescent="0.3">
      <c r="A1284" t="s">
        <v>24006</v>
      </c>
      <c r="B1284" t="s">
        <v>24005</v>
      </c>
      <c r="C1284" s="6">
        <v>70796</v>
      </c>
      <c r="D1284" s="6">
        <v>0</v>
      </c>
      <c r="E1284">
        <f>SUMIFS(tab_SCHULEN[SuS_21-22],tab_SCHULEN[TKZ],tab_ANLAGE[[#This Row],[TKZ]])</f>
        <v>157</v>
      </c>
      <c r="F1284">
        <f>SUMIFS(tab_SCHULEN[Klassen_21-22],tab_SCHULEN[TKZ],tab_ANLAGE[[#This Row],[TKZ]])</f>
        <v>8</v>
      </c>
      <c r="G1284" s="431">
        <f>IFERROR(ROUND(0.25*tab_ANLAGE[[#This Row],[Budget dBIR]]/tab_ANLAGE[[#This Row],['# SuS]],2),0)</f>
        <v>112.73</v>
      </c>
    </row>
    <row r="1285" spans="1:7" x14ac:dyDescent="0.3">
      <c r="A1285" t="s">
        <v>24254</v>
      </c>
      <c r="B1285" t="s">
        <v>24253</v>
      </c>
      <c r="C1285" s="6">
        <v>70203</v>
      </c>
      <c r="D1285" s="6">
        <v>0</v>
      </c>
      <c r="E1285">
        <f>SUMIFS(tab_SCHULEN[SuS_21-22],tab_SCHULEN[TKZ],tab_ANLAGE[[#This Row],[TKZ]])</f>
        <v>156</v>
      </c>
      <c r="F1285">
        <f>SUMIFS(tab_SCHULEN[Klassen_21-22],tab_SCHULEN[TKZ],tab_ANLAGE[[#This Row],[TKZ]])</f>
        <v>8</v>
      </c>
      <c r="G1285" s="431">
        <f>IFERROR(ROUND(0.25*tab_ANLAGE[[#This Row],[Budget dBIR]]/tab_ANLAGE[[#This Row],['# SuS]],2),0)</f>
        <v>112.5</v>
      </c>
    </row>
    <row r="1286" spans="1:7" x14ac:dyDescent="0.3">
      <c r="A1286" t="s">
        <v>24256</v>
      </c>
      <c r="B1286" t="s">
        <v>24255</v>
      </c>
      <c r="C1286" s="6">
        <v>37592</v>
      </c>
      <c r="D1286" s="6">
        <v>0</v>
      </c>
      <c r="E1286">
        <f>SUMIFS(tab_SCHULEN[SuS_21-22],tab_SCHULEN[TKZ],tab_ANLAGE[[#This Row],[TKZ]])</f>
        <v>94</v>
      </c>
      <c r="F1286">
        <f>SUMIFS(tab_SCHULEN[Klassen_21-22],tab_SCHULEN[TKZ],tab_ANLAGE[[#This Row],[TKZ]])</f>
        <v>5</v>
      </c>
      <c r="G1286" s="431">
        <f>IFERROR(ROUND(0.25*tab_ANLAGE[[#This Row],[Budget dBIR]]/tab_ANLAGE[[#This Row],['# SuS]],2),0)</f>
        <v>99.98</v>
      </c>
    </row>
    <row r="1287" spans="1:7" x14ac:dyDescent="0.3">
      <c r="A1287" t="s">
        <v>23780</v>
      </c>
      <c r="B1287" t="s">
        <v>23779</v>
      </c>
      <c r="C1287" s="6">
        <v>104676</v>
      </c>
      <c r="D1287" s="6">
        <v>0</v>
      </c>
      <c r="E1287">
        <f>SUMIFS(tab_SCHULEN[SuS_21-22],tab_SCHULEN[TKZ],tab_ANLAGE[[#This Row],[TKZ]])</f>
        <v>253</v>
      </c>
      <c r="F1287">
        <f>SUMIFS(tab_SCHULEN[Klassen_21-22],tab_SCHULEN[TKZ],tab_ANLAGE[[#This Row],[TKZ]])</f>
        <v>12</v>
      </c>
      <c r="G1287" s="431">
        <f>IFERROR(ROUND(0.25*tab_ANLAGE[[#This Row],[Budget dBIR]]/tab_ANLAGE[[#This Row],['# SuS]],2),0)</f>
        <v>103.43</v>
      </c>
    </row>
    <row r="1288" spans="1:7" x14ac:dyDescent="0.3">
      <c r="A1288" t="s">
        <v>24206</v>
      </c>
      <c r="B1288" t="s">
        <v>24205</v>
      </c>
      <c r="C1288" s="6">
        <v>36165</v>
      </c>
      <c r="D1288" s="6">
        <v>0</v>
      </c>
      <c r="E1288">
        <f>SUMIFS(tab_SCHULEN[SuS_21-22],tab_SCHULEN[TKZ],tab_ANLAGE[[#This Row],[TKZ]])</f>
        <v>68</v>
      </c>
      <c r="F1288">
        <f>SUMIFS(tab_SCHULEN[Klassen_21-22],tab_SCHULEN[TKZ],tab_ANLAGE[[#This Row],[TKZ]])</f>
        <v>4</v>
      </c>
      <c r="G1288" s="431">
        <f>IFERROR(ROUND(0.25*tab_ANLAGE[[#This Row],[Budget dBIR]]/tab_ANLAGE[[#This Row],['# SuS]],2),0)</f>
        <v>132.96</v>
      </c>
    </row>
    <row r="1289" spans="1:7" x14ac:dyDescent="0.3">
      <c r="A1289" t="s">
        <v>24145</v>
      </c>
      <c r="B1289" t="s">
        <v>24144</v>
      </c>
      <c r="C1289" s="6">
        <v>26301</v>
      </c>
      <c r="D1289" s="6">
        <v>0</v>
      </c>
      <c r="E1289">
        <f>SUMIFS(tab_SCHULEN[SuS_21-22],tab_SCHULEN[TKZ],tab_ANLAGE[[#This Row],[TKZ]])</f>
        <v>67</v>
      </c>
      <c r="F1289">
        <f>SUMIFS(tab_SCHULEN[Klassen_21-22],tab_SCHULEN[TKZ],tab_ANLAGE[[#This Row],[TKZ]])</f>
        <v>4</v>
      </c>
      <c r="G1289" s="431">
        <f>IFERROR(ROUND(0.25*tab_ANLAGE[[#This Row],[Budget dBIR]]/tab_ANLAGE[[#This Row],['# SuS]],2),0)</f>
        <v>98.14</v>
      </c>
    </row>
    <row r="1290" spans="1:7" x14ac:dyDescent="0.3">
      <c r="A1290" t="s">
        <v>23877</v>
      </c>
      <c r="B1290" t="s">
        <v>23876</v>
      </c>
      <c r="C1290" s="6">
        <v>96311</v>
      </c>
      <c r="D1290" s="6">
        <v>0</v>
      </c>
      <c r="E1290">
        <f>SUMIFS(tab_SCHULEN[SuS_21-22],tab_SCHULEN[TKZ],tab_ANLAGE[[#This Row],[TKZ]])</f>
        <v>250</v>
      </c>
      <c r="F1290">
        <f>SUMIFS(tab_SCHULEN[Klassen_21-22],tab_SCHULEN[TKZ],tab_ANLAGE[[#This Row],[TKZ]])</f>
        <v>11</v>
      </c>
      <c r="G1290" s="431">
        <f>IFERROR(ROUND(0.25*tab_ANLAGE[[#This Row],[Budget dBIR]]/tab_ANLAGE[[#This Row],['# SuS]],2),0)</f>
        <v>96.31</v>
      </c>
    </row>
    <row r="1291" spans="1:7" x14ac:dyDescent="0.3">
      <c r="A1291" t="s">
        <v>24141</v>
      </c>
      <c r="B1291" t="s">
        <v>24140</v>
      </c>
      <c r="C1291" s="6">
        <v>107751</v>
      </c>
      <c r="D1291" s="6">
        <v>0</v>
      </c>
      <c r="E1291">
        <f>SUMIFS(tab_SCHULEN[SuS_21-22],tab_SCHULEN[TKZ],tab_ANLAGE[[#This Row],[TKZ]])</f>
        <v>237</v>
      </c>
      <c r="F1291">
        <f>SUMIFS(tab_SCHULEN[Klassen_21-22],tab_SCHULEN[TKZ],tab_ANLAGE[[#This Row],[TKZ]])</f>
        <v>13</v>
      </c>
      <c r="G1291" s="431">
        <f>IFERROR(ROUND(0.25*tab_ANLAGE[[#This Row],[Budget dBIR]]/tab_ANLAGE[[#This Row],['# SuS]],2),0)</f>
        <v>113.66</v>
      </c>
    </row>
    <row r="1292" spans="1:7" x14ac:dyDescent="0.3">
      <c r="A1292" t="s">
        <v>23940</v>
      </c>
      <c r="B1292" t="s">
        <v>23939</v>
      </c>
      <c r="C1292" s="6">
        <v>72717</v>
      </c>
      <c r="D1292" s="6">
        <v>0</v>
      </c>
      <c r="E1292">
        <f>SUMIFS(tab_SCHULEN[SuS_21-22],tab_SCHULEN[TKZ],tab_ANLAGE[[#This Row],[TKZ]])</f>
        <v>189</v>
      </c>
      <c r="F1292">
        <f>SUMIFS(tab_SCHULEN[Klassen_21-22],tab_SCHULEN[TKZ],tab_ANLAGE[[#This Row],[TKZ]])</f>
        <v>8</v>
      </c>
      <c r="G1292" s="431">
        <f>IFERROR(ROUND(0.25*tab_ANLAGE[[#This Row],[Budget dBIR]]/tab_ANLAGE[[#This Row],['# SuS]],2),0)</f>
        <v>96.19</v>
      </c>
    </row>
    <row r="1293" spans="1:7" x14ac:dyDescent="0.3">
      <c r="A1293" t="s">
        <v>23955</v>
      </c>
      <c r="B1293" t="s">
        <v>23954</v>
      </c>
      <c r="C1293" s="6">
        <v>20848</v>
      </c>
      <c r="D1293" s="6">
        <v>0</v>
      </c>
      <c r="E1293">
        <f>SUMIFS(tab_SCHULEN[SuS_21-22],tab_SCHULEN[TKZ],tab_ANLAGE[[#This Row],[TKZ]])</f>
        <v>66</v>
      </c>
      <c r="F1293">
        <f>SUMIFS(tab_SCHULEN[Klassen_21-22],tab_SCHULEN[TKZ],tab_ANLAGE[[#This Row],[TKZ]])</f>
        <v>4</v>
      </c>
      <c r="G1293" s="431">
        <f>IFERROR(ROUND(0.25*tab_ANLAGE[[#This Row],[Budget dBIR]]/tab_ANLAGE[[#This Row],['# SuS]],2),0)</f>
        <v>78.97</v>
      </c>
    </row>
    <row r="1294" spans="1:7" x14ac:dyDescent="0.3">
      <c r="A1294" t="s">
        <v>23682</v>
      </c>
      <c r="B1294" t="s">
        <v>23681</v>
      </c>
      <c r="C1294" s="6">
        <v>65903</v>
      </c>
      <c r="D1294" s="6">
        <v>15538</v>
      </c>
      <c r="E1294">
        <f>SUMIFS(tab_SCHULEN[SuS_21-22],tab_SCHULEN[TKZ],tab_ANLAGE[[#This Row],[TKZ]])</f>
        <v>55</v>
      </c>
      <c r="F1294">
        <f>SUMIFS(tab_SCHULEN[Klassen_21-22],tab_SCHULEN[TKZ],tab_ANLAGE[[#This Row],[TKZ]])</f>
        <v>2</v>
      </c>
      <c r="G1294" s="431">
        <f>IFERROR(ROUND(0.25*tab_ANLAGE[[#This Row],[Budget dBIR]]/tab_ANLAGE[[#This Row],['# SuS]],2),0)</f>
        <v>299.56</v>
      </c>
    </row>
    <row r="1295" spans="1:7" x14ac:dyDescent="0.3">
      <c r="A1295" t="s">
        <v>23695</v>
      </c>
      <c r="B1295" t="s">
        <v>23694</v>
      </c>
      <c r="C1295" s="6">
        <v>39356</v>
      </c>
      <c r="D1295" s="6">
        <v>18068</v>
      </c>
      <c r="E1295">
        <f>SUMIFS(tab_SCHULEN[SuS_21-22],tab_SCHULEN[TKZ],tab_ANLAGE[[#This Row],[TKZ]])</f>
        <v>61</v>
      </c>
      <c r="F1295">
        <f>SUMIFS(tab_SCHULEN[Klassen_21-22],tab_SCHULEN[TKZ],tab_ANLAGE[[#This Row],[TKZ]])</f>
        <v>6</v>
      </c>
      <c r="G1295" s="431">
        <f>IFERROR(ROUND(0.25*tab_ANLAGE[[#This Row],[Budget dBIR]]/tab_ANLAGE[[#This Row],['# SuS]],2),0)</f>
        <v>161.30000000000001</v>
      </c>
    </row>
    <row r="1296" spans="1:7" x14ac:dyDescent="0.3">
      <c r="A1296" t="s">
        <v>23630</v>
      </c>
      <c r="B1296" t="s">
        <v>22927</v>
      </c>
      <c r="C1296" s="6">
        <v>58899</v>
      </c>
      <c r="D1296" s="6">
        <v>18068</v>
      </c>
      <c r="E1296">
        <f>SUMIFS(tab_SCHULEN[SuS_21-22],tab_SCHULEN[TKZ],tab_ANLAGE[[#This Row],[TKZ]])</f>
        <v>136</v>
      </c>
      <c r="F1296">
        <f>SUMIFS(tab_SCHULEN[Klassen_21-22],tab_SCHULEN[TKZ],tab_ANLAGE[[#This Row],[TKZ]])</f>
        <v>6</v>
      </c>
      <c r="G1296" s="431">
        <f>IFERROR(ROUND(0.25*tab_ANLAGE[[#This Row],[Budget dBIR]]/tab_ANLAGE[[#This Row],['# SuS]],2),0)</f>
        <v>108.27</v>
      </c>
    </row>
    <row r="1297" spans="1:7" x14ac:dyDescent="0.3">
      <c r="A1297" t="s">
        <v>23686</v>
      </c>
      <c r="B1297" t="s">
        <v>23685</v>
      </c>
      <c r="C1297" s="6">
        <v>150473</v>
      </c>
      <c r="D1297" s="6">
        <v>39147</v>
      </c>
      <c r="E1297">
        <f>SUMIFS(tab_SCHULEN[SuS_21-22],tab_SCHULEN[TKZ],tab_ANLAGE[[#This Row],[TKZ]])</f>
        <v>340</v>
      </c>
      <c r="F1297">
        <f>SUMIFS(tab_SCHULEN[Klassen_21-22],tab_SCHULEN[TKZ],tab_ANLAGE[[#This Row],[TKZ]])</f>
        <v>14</v>
      </c>
      <c r="G1297" s="431">
        <f>IFERROR(ROUND(0.25*tab_ANLAGE[[#This Row],[Budget dBIR]]/tab_ANLAGE[[#This Row],['# SuS]],2),0)</f>
        <v>110.64</v>
      </c>
    </row>
    <row r="1298" spans="1:7" x14ac:dyDescent="0.3">
      <c r="A1298" t="s">
        <v>23655</v>
      </c>
      <c r="B1298" t="s">
        <v>23654</v>
      </c>
      <c r="C1298" s="6">
        <v>53225</v>
      </c>
      <c r="D1298" s="6">
        <v>12045</v>
      </c>
      <c r="E1298">
        <f>SUMIFS(tab_SCHULEN[SuS_21-22],tab_SCHULEN[TKZ],tab_ANLAGE[[#This Row],[TKZ]])</f>
        <v>122</v>
      </c>
      <c r="F1298">
        <f>SUMIFS(tab_SCHULEN[Klassen_21-22],tab_SCHULEN[TKZ],tab_ANLAGE[[#This Row],[TKZ]])</f>
        <v>4</v>
      </c>
      <c r="G1298" s="431">
        <f>IFERROR(ROUND(0.25*tab_ANLAGE[[#This Row],[Budget dBIR]]/tab_ANLAGE[[#This Row],['# SuS]],2),0)</f>
        <v>109.07</v>
      </c>
    </row>
    <row r="1299" spans="1:7" x14ac:dyDescent="0.3">
      <c r="A1299" t="s">
        <v>23651</v>
      </c>
      <c r="B1299" t="s">
        <v>23650</v>
      </c>
      <c r="C1299" s="6">
        <v>40093</v>
      </c>
      <c r="D1299" s="6">
        <v>9034</v>
      </c>
      <c r="E1299">
        <f>SUMIFS(tab_SCHULEN[SuS_21-22],tab_SCHULEN[TKZ],tab_ANLAGE[[#This Row],[TKZ]])</f>
        <v>77</v>
      </c>
      <c r="F1299">
        <f>SUMIFS(tab_SCHULEN[Klassen_21-22],tab_SCHULEN[TKZ],tab_ANLAGE[[#This Row],[TKZ]])</f>
        <v>3</v>
      </c>
      <c r="G1299" s="431">
        <f>IFERROR(ROUND(0.25*tab_ANLAGE[[#This Row],[Budget dBIR]]/tab_ANLAGE[[#This Row],['# SuS]],2),0)</f>
        <v>130.16999999999999</v>
      </c>
    </row>
    <row r="1300" spans="1:7" x14ac:dyDescent="0.3">
      <c r="A1300" t="s">
        <v>23633</v>
      </c>
      <c r="B1300" t="s">
        <v>21518</v>
      </c>
      <c r="C1300" s="6">
        <v>113959</v>
      </c>
      <c r="D1300" s="6">
        <v>36136</v>
      </c>
      <c r="E1300">
        <f>SUMIFS(tab_SCHULEN[SuS_21-22],tab_SCHULEN[TKZ],tab_ANLAGE[[#This Row],[TKZ]])</f>
        <v>213</v>
      </c>
      <c r="F1300">
        <f>SUMIFS(tab_SCHULEN[Klassen_21-22],tab_SCHULEN[TKZ],tab_ANLAGE[[#This Row],[TKZ]])</f>
        <v>11</v>
      </c>
      <c r="G1300" s="431">
        <f>IFERROR(ROUND(0.25*tab_ANLAGE[[#This Row],[Budget dBIR]]/tab_ANLAGE[[#This Row],['# SuS]],2),0)</f>
        <v>133.75</v>
      </c>
    </row>
    <row r="1301" spans="1:7" x14ac:dyDescent="0.3">
      <c r="A1301" t="s">
        <v>23661</v>
      </c>
      <c r="B1301" t="s">
        <v>23660</v>
      </c>
      <c r="C1301" s="6">
        <v>71462</v>
      </c>
      <c r="D1301" s="6">
        <v>18068</v>
      </c>
      <c r="E1301">
        <f>SUMIFS(tab_SCHULEN[SuS_21-22],tab_SCHULEN[TKZ],tab_ANLAGE[[#This Row],[TKZ]])</f>
        <v>152</v>
      </c>
      <c r="F1301">
        <f>SUMIFS(tab_SCHULEN[Klassen_21-22],tab_SCHULEN[TKZ],tab_ANLAGE[[#This Row],[TKZ]])</f>
        <v>7</v>
      </c>
      <c r="G1301" s="431">
        <f>IFERROR(ROUND(0.25*tab_ANLAGE[[#This Row],[Budget dBIR]]/tab_ANLAGE[[#This Row],['# SuS]],2),0)</f>
        <v>117.54</v>
      </c>
    </row>
    <row r="1302" spans="1:7" x14ac:dyDescent="0.3">
      <c r="A1302" t="s">
        <v>23673</v>
      </c>
      <c r="B1302" t="s">
        <v>23672</v>
      </c>
      <c r="C1302" s="6">
        <v>95633</v>
      </c>
      <c r="D1302" s="6">
        <v>24091</v>
      </c>
      <c r="E1302">
        <f>SUMIFS(tab_SCHULEN[SuS_21-22],tab_SCHULEN[TKZ],tab_ANLAGE[[#This Row],[TKZ]])</f>
        <v>215</v>
      </c>
      <c r="F1302">
        <f>SUMIFS(tab_SCHULEN[Klassen_21-22],tab_SCHULEN[TKZ],tab_ANLAGE[[#This Row],[TKZ]])</f>
        <v>8</v>
      </c>
      <c r="G1302" s="431">
        <f>IFERROR(ROUND(0.25*tab_ANLAGE[[#This Row],[Budget dBIR]]/tab_ANLAGE[[#This Row],['# SuS]],2),0)</f>
        <v>111.2</v>
      </c>
    </row>
    <row r="1303" spans="1:7" x14ac:dyDescent="0.3">
      <c r="A1303" t="s">
        <v>23671</v>
      </c>
      <c r="B1303" t="s">
        <v>21615</v>
      </c>
      <c r="C1303" s="6">
        <v>53262</v>
      </c>
      <c r="D1303" s="6">
        <v>0</v>
      </c>
      <c r="E1303">
        <f>SUMIFS(tab_SCHULEN[SuS_21-22],tab_SCHULEN[TKZ],tab_ANLAGE[[#This Row],[TKZ]])</f>
        <v>105</v>
      </c>
      <c r="F1303">
        <f>SUMIFS(tab_SCHULEN[Klassen_21-22],tab_SCHULEN[TKZ],tab_ANLAGE[[#This Row],[TKZ]])</f>
        <v>18</v>
      </c>
      <c r="G1303" s="431">
        <f>IFERROR(ROUND(0.25*tab_ANLAGE[[#This Row],[Budget dBIR]]/tab_ANLAGE[[#This Row],['# SuS]],2),0)</f>
        <v>126.81</v>
      </c>
    </row>
    <row r="1304" spans="1:7" x14ac:dyDescent="0.3">
      <c r="A1304" t="s">
        <v>23664</v>
      </c>
      <c r="B1304" t="s">
        <v>22877</v>
      </c>
      <c r="C1304" s="6">
        <v>244232</v>
      </c>
      <c r="D1304" s="6">
        <v>66250</v>
      </c>
      <c r="E1304">
        <f>SUMIFS(tab_SCHULEN[SuS_21-22],tab_SCHULEN[TKZ],tab_ANLAGE[[#This Row],[TKZ]])</f>
        <v>710</v>
      </c>
      <c r="F1304">
        <f>SUMIFS(tab_SCHULEN[Klassen_21-22],tab_SCHULEN[TKZ],tab_ANLAGE[[#This Row],[TKZ]])</f>
        <v>28</v>
      </c>
      <c r="G1304" s="431">
        <f>IFERROR(ROUND(0.25*tab_ANLAGE[[#This Row],[Budget dBIR]]/tab_ANLAGE[[#This Row],['# SuS]],2),0)</f>
        <v>86</v>
      </c>
    </row>
    <row r="1305" spans="1:7" x14ac:dyDescent="0.3">
      <c r="A1305" t="s">
        <v>23638</v>
      </c>
      <c r="B1305" t="s">
        <v>22907</v>
      </c>
      <c r="C1305" s="6">
        <v>219066</v>
      </c>
      <c r="D1305" s="6">
        <v>75284</v>
      </c>
      <c r="E1305">
        <f>SUMIFS(tab_SCHULEN[SuS_21-22],tab_SCHULEN[TKZ],tab_ANLAGE[[#This Row],[TKZ]])</f>
        <v>544</v>
      </c>
      <c r="F1305">
        <f>SUMIFS(tab_SCHULEN[Klassen_21-22],tab_SCHULEN[TKZ],tab_ANLAGE[[#This Row],[TKZ]])</f>
        <v>21</v>
      </c>
      <c r="G1305" s="431">
        <f>IFERROR(ROUND(0.25*tab_ANLAGE[[#This Row],[Budget dBIR]]/tab_ANLAGE[[#This Row],['# SuS]],2),0)</f>
        <v>100.67</v>
      </c>
    </row>
    <row r="1306" spans="1:7" x14ac:dyDescent="0.3">
      <c r="A1306" t="s">
        <v>23637</v>
      </c>
      <c r="B1306" t="s">
        <v>23636</v>
      </c>
      <c r="C1306" s="6">
        <v>204847</v>
      </c>
      <c r="D1306" s="6">
        <v>54204</v>
      </c>
      <c r="E1306">
        <f>SUMIFS(tab_SCHULEN[SuS_21-22],tab_SCHULEN[TKZ],tab_ANLAGE[[#This Row],[TKZ]])</f>
        <v>578</v>
      </c>
      <c r="F1306">
        <f>SUMIFS(tab_SCHULEN[Klassen_21-22],tab_SCHULEN[TKZ],tab_ANLAGE[[#This Row],[TKZ]])</f>
        <v>25</v>
      </c>
      <c r="G1306" s="431">
        <f>IFERROR(ROUND(0.25*tab_ANLAGE[[#This Row],[Budget dBIR]]/tab_ANLAGE[[#This Row],['# SuS]],2),0)</f>
        <v>88.6</v>
      </c>
    </row>
    <row r="1307" spans="1:7" x14ac:dyDescent="0.3">
      <c r="A1307" t="s">
        <v>23616</v>
      </c>
      <c r="B1307" t="s">
        <v>23615</v>
      </c>
      <c r="C1307" s="6">
        <v>370547</v>
      </c>
      <c r="D1307" s="6">
        <v>123466</v>
      </c>
      <c r="E1307">
        <f>SUMIFS(tab_SCHULEN[SuS_21-22],tab_SCHULEN[TKZ],tab_ANLAGE[[#This Row],[TKZ]])</f>
        <v>648</v>
      </c>
      <c r="F1307">
        <f>SUMIFS(tab_SCHULEN[Klassen_21-22],tab_SCHULEN[TKZ],tab_ANLAGE[[#This Row],[TKZ]])</f>
        <v>41</v>
      </c>
      <c r="G1307" s="431">
        <f>IFERROR(ROUND(0.25*tab_ANLAGE[[#This Row],[Budget dBIR]]/tab_ANLAGE[[#This Row],['# SuS]],2),0)</f>
        <v>142.96</v>
      </c>
    </row>
    <row r="1308" spans="1:7" x14ac:dyDescent="0.3">
      <c r="A1308" t="s">
        <v>21173</v>
      </c>
      <c r="B1308" t="s">
        <v>21172</v>
      </c>
      <c r="C1308" s="6">
        <v>43188</v>
      </c>
      <c r="D1308" s="6">
        <v>0</v>
      </c>
      <c r="E1308">
        <f>SUMIFS(tab_SCHULEN[SuS_21-22],tab_SCHULEN[TKZ],tab_ANLAGE[[#This Row],[TKZ]])</f>
        <v>214</v>
      </c>
      <c r="F1308">
        <f>SUMIFS(tab_SCHULEN[Klassen_21-22],tab_SCHULEN[TKZ],tab_ANLAGE[[#This Row],[TKZ]])</f>
        <v>8</v>
      </c>
      <c r="G1308" s="431">
        <f>IFERROR(ROUND(0.25*tab_ANLAGE[[#This Row],[Budget dBIR]]/tab_ANLAGE[[#This Row],['# SuS]],2),0)</f>
        <v>50.45</v>
      </c>
    </row>
    <row r="1309" spans="1:7" x14ac:dyDescent="0.3">
      <c r="A1309" t="s">
        <v>23659</v>
      </c>
      <c r="B1309" t="s">
        <v>23658</v>
      </c>
      <c r="C1309" s="6">
        <v>47641</v>
      </c>
      <c r="D1309" s="6">
        <v>12045</v>
      </c>
      <c r="E1309">
        <f>SUMIFS(tab_SCHULEN[SuS_21-22],tab_SCHULEN[TKZ],tab_ANLAGE[[#This Row],[TKZ]])</f>
        <v>71</v>
      </c>
      <c r="F1309">
        <f>SUMIFS(tab_SCHULEN[Klassen_21-22],tab_SCHULEN[TKZ],tab_ANLAGE[[#This Row],[TKZ]])</f>
        <v>4</v>
      </c>
      <c r="G1309" s="431">
        <f>IFERROR(ROUND(0.25*tab_ANLAGE[[#This Row],[Budget dBIR]]/tab_ANLAGE[[#This Row],['# SuS]],2),0)</f>
        <v>167.75</v>
      </c>
    </row>
    <row r="1310" spans="1:7" x14ac:dyDescent="0.3">
      <c r="A1310" t="s">
        <v>23712</v>
      </c>
      <c r="B1310" t="s">
        <v>23711</v>
      </c>
      <c r="C1310" s="6">
        <v>15063</v>
      </c>
      <c r="D1310" s="6">
        <v>0</v>
      </c>
      <c r="E1310">
        <f>SUMIFS(tab_SCHULEN[SuS_21-22],tab_SCHULEN[TKZ],tab_ANLAGE[[#This Row],[TKZ]])</f>
        <v>41</v>
      </c>
      <c r="F1310">
        <f>SUMIFS(tab_SCHULEN[Klassen_21-22],tab_SCHULEN[TKZ],tab_ANLAGE[[#This Row],[TKZ]])</f>
        <v>2</v>
      </c>
      <c r="G1310" s="431">
        <f>IFERROR(ROUND(0.25*tab_ANLAGE[[#This Row],[Budget dBIR]]/tab_ANLAGE[[#This Row],['# SuS]],2),0)</f>
        <v>91.85</v>
      </c>
    </row>
    <row r="1311" spans="1:7" x14ac:dyDescent="0.3">
      <c r="A1311" t="s">
        <v>20387</v>
      </c>
      <c r="B1311" t="s">
        <v>20386</v>
      </c>
      <c r="C1311" s="6">
        <v>26643</v>
      </c>
      <c r="D1311" s="6">
        <v>0</v>
      </c>
      <c r="E1311">
        <f>SUMIFS(tab_SCHULEN[SuS_21-22],tab_SCHULEN[TKZ],tab_ANLAGE[[#This Row],[TKZ]])</f>
        <v>73</v>
      </c>
      <c r="F1311">
        <f>SUMIFS(tab_SCHULEN[Klassen_21-22],tab_SCHULEN[TKZ],tab_ANLAGE[[#This Row],[TKZ]])</f>
        <v>2</v>
      </c>
      <c r="G1311" s="431">
        <f>IFERROR(ROUND(0.25*tab_ANLAGE[[#This Row],[Budget dBIR]]/tab_ANLAGE[[#This Row],['# SuS]],2),0)</f>
        <v>91.24</v>
      </c>
    </row>
    <row r="1312" spans="1:7" x14ac:dyDescent="0.3">
      <c r="A1312" t="s">
        <v>23619</v>
      </c>
      <c r="B1312" t="s">
        <v>23618</v>
      </c>
      <c r="C1312" s="6">
        <v>72537</v>
      </c>
      <c r="D1312" s="6">
        <v>0</v>
      </c>
      <c r="E1312">
        <f>SUMIFS(tab_SCHULEN[SuS_21-22],tab_SCHULEN[TKZ],tab_ANLAGE[[#This Row],[TKZ]])</f>
        <v>146</v>
      </c>
      <c r="F1312">
        <f>SUMIFS(tab_SCHULEN[Klassen_21-22],tab_SCHULEN[TKZ],tab_ANLAGE[[#This Row],[TKZ]])</f>
        <v>16</v>
      </c>
      <c r="G1312" s="431">
        <f>IFERROR(ROUND(0.25*tab_ANLAGE[[#This Row],[Budget dBIR]]/tab_ANLAGE[[#This Row],['# SuS]],2),0)</f>
        <v>124.21</v>
      </c>
    </row>
    <row r="1313" spans="1:7" x14ac:dyDescent="0.3">
      <c r="A1313" t="s">
        <v>20977</v>
      </c>
      <c r="B1313" t="s">
        <v>20976</v>
      </c>
      <c r="C1313" s="6">
        <v>20171</v>
      </c>
      <c r="D1313" s="6">
        <v>0</v>
      </c>
      <c r="E1313">
        <f>SUMIFS(tab_SCHULEN[SuS_21-22],tab_SCHULEN[TKZ],tab_ANLAGE[[#This Row],[TKZ]])</f>
        <v>107</v>
      </c>
      <c r="F1313">
        <f>SUMIFS(tab_SCHULEN[Klassen_21-22],tab_SCHULEN[TKZ],tab_ANLAGE[[#This Row],[TKZ]])</f>
        <v>8</v>
      </c>
      <c r="G1313" s="431">
        <f>IFERROR(ROUND(0.25*tab_ANLAGE[[#This Row],[Budget dBIR]]/tab_ANLAGE[[#This Row],['# SuS]],2),0)</f>
        <v>47.13</v>
      </c>
    </row>
    <row r="1314" spans="1:7" x14ac:dyDescent="0.3">
      <c r="A1314" t="s">
        <v>23653</v>
      </c>
      <c r="B1314" t="s">
        <v>23652</v>
      </c>
      <c r="C1314" s="6">
        <v>28098</v>
      </c>
      <c r="D1314" s="6">
        <v>12045</v>
      </c>
      <c r="E1314">
        <f>SUMIFS(tab_SCHULEN[SuS_21-22],tab_SCHULEN[TKZ],tab_ANLAGE[[#This Row],[TKZ]])</f>
        <v>73</v>
      </c>
      <c r="F1314">
        <f>SUMIFS(tab_SCHULEN[Klassen_21-22],tab_SCHULEN[TKZ],tab_ANLAGE[[#This Row],[TKZ]])</f>
        <v>4</v>
      </c>
      <c r="G1314" s="431">
        <f>IFERROR(ROUND(0.25*tab_ANLAGE[[#This Row],[Budget dBIR]]/tab_ANLAGE[[#This Row],['# SuS]],2),0)</f>
        <v>96.23</v>
      </c>
    </row>
    <row r="1315" spans="1:7" x14ac:dyDescent="0.3">
      <c r="A1315" t="s">
        <v>23621</v>
      </c>
      <c r="B1315" t="s">
        <v>22846</v>
      </c>
      <c r="C1315" s="6">
        <v>536948</v>
      </c>
      <c r="D1315" s="6">
        <v>75284</v>
      </c>
      <c r="E1315">
        <f>SUMIFS(tab_SCHULEN[SuS_21-22],tab_SCHULEN[TKZ],tab_ANLAGE[[#This Row],[TKZ]])</f>
        <v>1041</v>
      </c>
      <c r="F1315">
        <f>SUMIFS(tab_SCHULEN[Klassen_21-22],tab_SCHULEN[TKZ],tab_ANLAGE[[#This Row],[TKZ]])</f>
        <v>101</v>
      </c>
      <c r="G1315" s="431">
        <f>IFERROR(ROUND(0.25*tab_ANLAGE[[#This Row],[Budget dBIR]]/tab_ANLAGE[[#This Row],['# SuS]],2),0)</f>
        <v>128.94999999999999</v>
      </c>
    </row>
    <row r="1316" spans="1:7" x14ac:dyDescent="0.3">
      <c r="A1316" t="s">
        <v>23663</v>
      </c>
      <c r="B1316" t="s">
        <v>23662</v>
      </c>
      <c r="C1316" s="6">
        <v>99122</v>
      </c>
      <c r="D1316" s="6">
        <v>24091</v>
      </c>
      <c r="E1316">
        <f>SUMIFS(tab_SCHULEN[SuS_21-22],tab_SCHULEN[TKZ],tab_ANLAGE[[#This Row],[TKZ]])</f>
        <v>162</v>
      </c>
      <c r="F1316">
        <f>SUMIFS(tab_SCHULEN[Klassen_21-22],tab_SCHULEN[TKZ],tab_ANLAGE[[#This Row],[TKZ]])</f>
        <v>7</v>
      </c>
      <c r="G1316" s="431">
        <f>IFERROR(ROUND(0.25*tab_ANLAGE[[#This Row],[Budget dBIR]]/tab_ANLAGE[[#This Row],['# SuS]],2),0)</f>
        <v>152.97</v>
      </c>
    </row>
    <row r="1317" spans="1:7" x14ac:dyDescent="0.3">
      <c r="A1317" t="s">
        <v>23680</v>
      </c>
      <c r="B1317" t="s">
        <v>23679</v>
      </c>
      <c r="C1317" s="6">
        <v>67972</v>
      </c>
      <c r="D1317" s="6">
        <v>18068</v>
      </c>
      <c r="E1317">
        <f>SUMIFS(tab_SCHULEN[SuS_21-22],tab_SCHULEN[TKZ],tab_ANLAGE[[#This Row],[TKZ]])</f>
        <v>135</v>
      </c>
      <c r="F1317">
        <f>SUMIFS(tab_SCHULEN[Klassen_21-22],tab_SCHULEN[TKZ],tab_ANLAGE[[#This Row],[TKZ]])</f>
        <v>6</v>
      </c>
      <c r="G1317" s="431">
        <f>IFERROR(ROUND(0.25*tab_ANLAGE[[#This Row],[Budget dBIR]]/tab_ANLAGE[[#This Row],['# SuS]],2),0)</f>
        <v>125.87</v>
      </c>
    </row>
    <row r="1318" spans="1:7" x14ac:dyDescent="0.3">
      <c r="A1318" t="s">
        <v>20958</v>
      </c>
      <c r="B1318" t="s">
        <v>20814</v>
      </c>
      <c r="C1318" s="6">
        <v>102119</v>
      </c>
      <c r="D1318" s="6">
        <v>0</v>
      </c>
      <c r="E1318">
        <f>SUMIFS(tab_SCHULEN[SuS_21-22],tab_SCHULEN[TKZ],tab_ANLAGE[[#This Row],[TKZ]])</f>
        <v>321</v>
      </c>
      <c r="F1318">
        <f>SUMIFS(tab_SCHULEN[Klassen_21-22],tab_SCHULEN[TKZ],tab_ANLAGE[[#This Row],[TKZ]])</f>
        <v>12</v>
      </c>
      <c r="G1318" s="431">
        <f>IFERROR(ROUND(0.25*tab_ANLAGE[[#This Row],[Budget dBIR]]/tab_ANLAGE[[#This Row],['# SuS]],2),0)</f>
        <v>79.53</v>
      </c>
    </row>
    <row r="1319" spans="1:7" x14ac:dyDescent="0.3">
      <c r="A1319" t="s">
        <v>23623</v>
      </c>
      <c r="B1319" t="s">
        <v>23622</v>
      </c>
      <c r="C1319" s="6">
        <v>55291</v>
      </c>
      <c r="D1319" s="6">
        <v>0</v>
      </c>
      <c r="E1319">
        <f>SUMIFS(tab_SCHULEN[SuS_21-22],tab_SCHULEN[TKZ],tab_ANLAGE[[#This Row],[TKZ]])</f>
        <v>120</v>
      </c>
      <c r="F1319">
        <f>SUMIFS(tab_SCHULEN[Klassen_21-22],tab_SCHULEN[TKZ],tab_ANLAGE[[#This Row],[TKZ]])</f>
        <v>13</v>
      </c>
      <c r="G1319" s="431">
        <f>IFERROR(ROUND(0.25*tab_ANLAGE[[#This Row],[Budget dBIR]]/tab_ANLAGE[[#This Row],['# SuS]],2),0)</f>
        <v>115.19</v>
      </c>
    </row>
    <row r="1320" spans="1:7" x14ac:dyDescent="0.3">
      <c r="A1320" t="s">
        <v>23667</v>
      </c>
      <c r="B1320" t="s">
        <v>23666</v>
      </c>
      <c r="C1320" s="6">
        <v>88262</v>
      </c>
      <c r="D1320" s="6">
        <v>0</v>
      </c>
      <c r="E1320">
        <f>SUMIFS(tab_SCHULEN[SuS_21-22],tab_SCHULEN[TKZ],tab_ANLAGE[[#This Row],[TKZ]])</f>
        <v>186</v>
      </c>
      <c r="F1320">
        <f>SUMIFS(tab_SCHULEN[Klassen_21-22],tab_SCHULEN[TKZ],tab_ANLAGE[[#This Row],[TKZ]])</f>
        <v>21</v>
      </c>
      <c r="G1320" s="431">
        <f>IFERROR(ROUND(0.25*tab_ANLAGE[[#This Row],[Budget dBIR]]/tab_ANLAGE[[#This Row],['# SuS]],2),0)</f>
        <v>118.63</v>
      </c>
    </row>
    <row r="1321" spans="1:7" x14ac:dyDescent="0.3">
      <c r="A1321" t="s">
        <v>23677</v>
      </c>
      <c r="B1321" t="s">
        <v>23676</v>
      </c>
      <c r="C1321" s="6">
        <v>30942</v>
      </c>
      <c r="D1321" s="6">
        <v>0</v>
      </c>
      <c r="E1321">
        <f>SUMIFS(tab_SCHULEN[SuS_21-22],tab_SCHULEN[TKZ],tab_ANLAGE[[#This Row],[TKZ]])</f>
        <v>61</v>
      </c>
      <c r="F1321">
        <f>SUMIFS(tab_SCHULEN[Klassen_21-22],tab_SCHULEN[TKZ],tab_ANLAGE[[#This Row],[TKZ]])</f>
        <v>7</v>
      </c>
      <c r="G1321" s="431">
        <f>IFERROR(ROUND(0.25*tab_ANLAGE[[#This Row],[Budget dBIR]]/tab_ANLAGE[[#This Row],['# SuS]],2),0)</f>
        <v>126.81</v>
      </c>
    </row>
    <row r="1322" spans="1:7" x14ac:dyDescent="0.3">
      <c r="A1322" t="s">
        <v>23640</v>
      </c>
      <c r="B1322" t="s">
        <v>23639</v>
      </c>
      <c r="C1322" s="6">
        <v>41489</v>
      </c>
      <c r="D1322" s="6">
        <v>9034</v>
      </c>
      <c r="E1322">
        <f>SUMIFS(tab_SCHULEN[SuS_21-22],tab_SCHULEN[TKZ],tab_ANLAGE[[#This Row],[TKZ]])</f>
        <v>80</v>
      </c>
      <c r="F1322">
        <f>SUMIFS(tab_SCHULEN[Klassen_21-22],tab_SCHULEN[TKZ],tab_ANLAGE[[#This Row],[TKZ]])</f>
        <v>3</v>
      </c>
      <c r="G1322" s="431">
        <f>IFERROR(ROUND(0.25*tab_ANLAGE[[#This Row],[Budget dBIR]]/tab_ANLAGE[[#This Row],['# SuS]],2),0)</f>
        <v>129.65</v>
      </c>
    </row>
    <row r="1323" spans="1:7" x14ac:dyDescent="0.3">
      <c r="A1323" t="s">
        <v>23989</v>
      </c>
      <c r="B1323" t="s">
        <v>23988</v>
      </c>
      <c r="C1323" s="6">
        <v>52723</v>
      </c>
      <c r="D1323" s="6">
        <v>0</v>
      </c>
      <c r="E1323">
        <f>SUMIFS(tab_SCHULEN[SuS_21-22],tab_SCHULEN[TKZ],tab_ANLAGE[[#This Row],[TKZ]])</f>
        <v>153</v>
      </c>
      <c r="F1323">
        <f>SUMIFS(tab_SCHULEN[Klassen_21-22],tab_SCHULEN[TKZ],tab_ANLAGE[[#This Row],[TKZ]])</f>
        <v>7</v>
      </c>
      <c r="G1323" s="431">
        <f>IFERROR(ROUND(0.25*tab_ANLAGE[[#This Row],[Budget dBIR]]/tab_ANLAGE[[#This Row],['# SuS]],2),0)</f>
        <v>86.15</v>
      </c>
    </row>
    <row r="1324" spans="1:7" x14ac:dyDescent="0.3">
      <c r="A1324" t="s">
        <v>23888</v>
      </c>
      <c r="B1324" t="s">
        <v>23887</v>
      </c>
      <c r="C1324" s="6">
        <v>31203</v>
      </c>
      <c r="D1324" s="6">
        <v>0</v>
      </c>
      <c r="E1324">
        <f>SUMIFS(tab_SCHULEN[SuS_21-22],tab_SCHULEN[TKZ],tab_ANLAGE[[#This Row],[TKZ]])</f>
        <v>122</v>
      </c>
      <c r="F1324">
        <f>SUMIFS(tab_SCHULEN[Klassen_21-22],tab_SCHULEN[TKZ],tab_ANLAGE[[#This Row],[TKZ]])</f>
        <v>5</v>
      </c>
      <c r="G1324" s="431">
        <f>IFERROR(ROUND(0.25*tab_ANLAGE[[#This Row],[Budget dBIR]]/tab_ANLAGE[[#This Row],['# SuS]],2),0)</f>
        <v>63.94</v>
      </c>
    </row>
    <row r="1325" spans="1:7" x14ac:dyDescent="0.3">
      <c r="A1325" t="s">
        <v>24148</v>
      </c>
      <c r="B1325" t="s">
        <v>23387</v>
      </c>
      <c r="C1325" s="6">
        <v>10042</v>
      </c>
      <c r="D1325" s="6">
        <v>0</v>
      </c>
      <c r="E1325">
        <f>SUMIFS(tab_SCHULEN[SuS_21-22],tab_SCHULEN[TKZ],tab_ANLAGE[[#This Row],[TKZ]])</f>
        <v>34</v>
      </c>
      <c r="F1325">
        <f>SUMIFS(tab_SCHULEN[Klassen_21-22],tab_SCHULEN[TKZ],tab_ANLAGE[[#This Row],[TKZ]])</f>
        <v>2</v>
      </c>
      <c r="G1325" s="431">
        <f>IFERROR(ROUND(0.25*tab_ANLAGE[[#This Row],[Budget dBIR]]/tab_ANLAGE[[#This Row],['# SuS]],2),0)</f>
        <v>73.84</v>
      </c>
    </row>
    <row r="1326" spans="1:7" x14ac:dyDescent="0.3">
      <c r="A1326" t="s">
        <v>23703</v>
      </c>
      <c r="B1326" t="s">
        <v>23702</v>
      </c>
      <c r="C1326" s="6">
        <v>27617</v>
      </c>
      <c r="D1326" s="6">
        <v>0</v>
      </c>
      <c r="E1326">
        <f>SUMIFS(tab_SCHULEN[SuS_21-22],tab_SCHULEN[TKZ],tab_ANLAGE[[#This Row],[TKZ]])</f>
        <v>78</v>
      </c>
      <c r="F1326">
        <f>SUMIFS(tab_SCHULEN[Klassen_21-22],tab_SCHULEN[TKZ],tab_ANLAGE[[#This Row],[TKZ]])</f>
        <v>4</v>
      </c>
      <c r="G1326" s="431">
        <f>IFERROR(ROUND(0.25*tab_ANLAGE[[#This Row],[Budget dBIR]]/tab_ANLAGE[[#This Row],['# SuS]],2),0)</f>
        <v>88.52</v>
      </c>
    </row>
    <row r="1327" spans="1:7" x14ac:dyDescent="0.3">
      <c r="A1327" t="s">
        <v>23700</v>
      </c>
      <c r="B1327" t="s">
        <v>23699</v>
      </c>
      <c r="C1327" s="6">
        <v>26899</v>
      </c>
      <c r="D1327" s="6">
        <v>0</v>
      </c>
      <c r="E1327">
        <f>SUMIFS(tab_SCHULEN[SuS_21-22],tab_SCHULEN[TKZ],tab_ANLAGE[[#This Row],[TKZ]])</f>
        <v>100</v>
      </c>
      <c r="F1327">
        <f>SUMIFS(tab_SCHULEN[Klassen_21-22],tab_SCHULEN[TKZ],tab_ANLAGE[[#This Row],[TKZ]])</f>
        <v>6</v>
      </c>
      <c r="G1327" s="431">
        <f>IFERROR(ROUND(0.25*tab_ANLAGE[[#This Row],[Budget dBIR]]/tab_ANLAGE[[#This Row],['# SuS]],2),0)</f>
        <v>67.25</v>
      </c>
    </row>
    <row r="1328" spans="1:7" x14ac:dyDescent="0.3">
      <c r="A1328" t="s">
        <v>23635</v>
      </c>
      <c r="B1328" t="s">
        <v>23634</v>
      </c>
      <c r="C1328" s="6">
        <v>25087</v>
      </c>
      <c r="D1328" s="6">
        <v>9034</v>
      </c>
      <c r="E1328">
        <f>SUMIFS(tab_SCHULEN[SuS_21-22],tab_SCHULEN[TKZ],tab_ANLAGE[[#This Row],[TKZ]])</f>
        <v>46</v>
      </c>
      <c r="F1328">
        <f>SUMIFS(tab_SCHULEN[Klassen_21-22],tab_SCHULEN[TKZ],tab_ANLAGE[[#This Row],[TKZ]])</f>
        <v>3</v>
      </c>
      <c r="G1328" s="431">
        <f>IFERROR(ROUND(0.25*tab_ANLAGE[[#This Row],[Budget dBIR]]/tab_ANLAGE[[#This Row],['# SuS]],2),0)</f>
        <v>136.34</v>
      </c>
    </row>
    <row r="1329" spans="1:7" x14ac:dyDescent="0.3">
      <c r="A1329" t="s">
        <v>20667</v>
      </c>
      <c r="B1329" t="s">
        <v>20666</v>
      </c>
      <c r="C1329" s="6">
        <v>3289</v>
      </c>
      <c r="D1329" s="6">
        <v>0</v>
      </c>
      <c r="E1329">
        <f>SUMIFS(tab_SCHULEN[SuS_21-22],tab_SCHULEN[TKZ],tab_ANLAGE[[#This Row],[TKZ]])</f>
        <v>0</v>
      </c>
      <c r="F1329">
        <f>SUMIFS(tab_SCHULEN[Klassen_21-22],tab_SCHULEN[TKZ],tab_ANLAGE[[#This Row],[TKZ]])</f>
        <v>0</v>
      </c>
      <c r="G1329" s="431">
        <f>IFERROR(ROUND(0.25*tab_ANLAGE[[#This Row],[Budget dBIR]]/tab_ANLAGE[[#This Row],['# SuS]],2),0)</f>
        <v>0</v>
      </c>
    </row>
    <row r="1330" spans="1:7" x14ac:dyDescent="0.3">
      <c r="A1330" t="s">
        <v>23657</v>
      </c>
      <c r="B1330" t="s">
        <v>23656</v>
      </c>
      <c r="C1330" s="6">
        <v>37869</v>
      </c>
      <c r="D1330" s="6">
        <v>12045</v>
      </c>
      <c r="E1330">
        <f>SUMIFS(tab_SCHULEN[SuS_21-22],tab_SCHULEN[TKZ],tab_ANLAGE[[#This Row],[TKZ]])</f>
        <v>38</v>
      </c>
      <c r="F1330">
        <f>SUMIFS(tab_SCHULEN[Klassen_21-22],tab_SCHULEN[TKZ],tab_ANLAGE[[#This Row],[TKZ]])</f>
        <v>2</v>
      </c>
      <c r="G1330" s="431">
        <f>IFERROR(ROUND(0.25*tab_ANLAGE[[#This Row],[Budget dBIR]]/tab_ANLAGE[[#This Row],['# SuS]],2),0)</f>
        <v>249.14</v>
      </c>
    </row>
    <row r="1331" spans="1:7" x14ac:dyDescent="0.3">
      <c r="A1331" t="s">
        <v>21122</v>
      </c>
      <c r="B1331" t="s">
        <v>21121</v>
      </c>
      <c r="C1331" s="6">
        <v>73984</v>
      </c>
      <c r="D1331" s="6">
        <v>0</v>
      </c>
      <c r="E1331">
        <f>SUMIFS(tab_SCHULEN[SuS_21-22],tab_SCHULEN[TKZ],tab_ANLAGE[[#This Row],[TKZ]])</f>
        <v>201</v>
      </c>
      <c r="F1331">
        <f>SUMIFS(tab_SCHULEN[Klassen_21-22],tab_SCHULEN[TKZ],tab_ANLAGE[[#This Row],[TKZ]])</f>
        <v>15</v>
      </c>
      <c r="G1331" s="431">
        <f>IFERROR(ROUND(0.25*tab_ANLAGE[[#This Row],[Budget dBIR]]/tab_ANLAGE[[#This Row],['# SuS]],2),0)</f>
        <v>92.02</v>
      </c>
    </row>
    <row r="1332" spans="1:7" x14ac:dyDescent="0.3">
      <c r="A1332" t="s">
        <v>20499</v>
      </c>
      <c r="B1332" t="s">
        <v>20498</v>
      </c>
      <c r="C1332" s="6">
        <v>466893</v>
      </c>
      <c r="D1332" s="6">
        <v>0</v>
      </c>
      <c r="E1332">
        <f>SUMIFS(tab_SCHULEN[SuS_21-22],tab_SCHULEN[TKZ],tab_ANLAGE[[#This Row],[TKZ]])</f>
        <v>1328</v>
      </c>
      <c r="F1332">
        <f>SUMIFS(tab_SCHULEN[Klassen_21-22],tab_SCHULEN[TKZ],tab_ANLAGE[[#This Row],[TKZ]])</f>
        <v>57</v>
      </c>
      <c r="G1332" s="431">
        <f>IFERROR(ROUND(0.25*tab_ANLAGE[[#This Row],[Budget dBIR]]/tab_ANLAGE[[#This Row],['# SuS]],2),0)</f>
        <v>87.89</v>
      </c>
    </row>
    <row r="1333" spans="1:7" x14ac:dyDescent="0.3">
      <c r="A1333" t="s">
        <v>21118</v>
      </c>
      <c r="B1333" t="s">
        <v>21117</v>
      </c>
      <c r="C1333" s="6">
        <v>145413</v>
      </c>
      <c r="D1333" s="6">
        <v>0</v>
      </c>
      <c r="E1333">
        <f>SUMIFS(tab_SCHULEN[SuS_21-22],tab_SCHULEN[TKZ],tab_ANLAGE[[#This Row],[TKZ]])</f>
        <v>379</v>
      </c>
      <c r="F1333">
        <f>SUMIFS(tab_SCHULEN[Klassen_21-22],tab_SCHULEN[TKZ],tab_ANLAGE[[#This Row],[TKZ]])</f>
        <v>19</v>
      </c>
      <c r="G1333" s="431">
        <f>IFERROR(ROUND(0.25*tab_ANLAGE[[#This Row],[Budget dBIR]]/tab_ANLAGE[[#This Row],['# SuS]],2),0)</f>
        <v>95.92</v>
      </c>
    </row>
    <row r="1334" spans="1:7" x14ac:dyDescent="0.3">
      <c r="A1334" t="s">
        <v>23693</v>
      </c>
      <c r="B1334" t="s">
        <v>23692</v>
      </c>
      <c r="C1334" s="6">
        <v>43802</v>
      </c>
      <c r="D1334" s="6">
        <v>12045</v>
      </c>
      <c r="E1334">
        <f>SUMIFS(tab_SCHULEN[SuS_21-22],tab_SCHULEN[TKZ],tab_ANLAGE[[#This Row],[TKZ]])</f>
        <v>75</v>
      </c>
      <c r="F1334">
        <f>SUMIFS(tab_SCHULEN[Klassen_21-22],tab_SCHULEN[TKZ],tab_ANLAGE[[#This Row],[TKZ]])</f>
        <v>4</v>
      </c>
      <c r="G1334" s="431">
        <f>IFERROR(ROUND(0.25*tab_ANLAGE[[#This Row],[Budget dBIR]]/tab_ANLAGE[[#This Row],['# SuS]],2),0)</f>
        <v>146.01</v>
      </c>
    </row>
    <row r="1335" spans="1:7" x14ac:dyDescent="0.3">
      <c r="A1335" t="s">
        <v>23688</v>
      </c>
      <c r="B1335" t="s">
        <v>23687</v>
      </c>
      <c r="C1335" s="6">
        <v>32416</v>
      </c>
      <c r="D1335" s="6">
        <v>9034</v>
      </c>
      <c r="E1335">
        <f>SUMIFS(tab_SCHULEN[SuS_21-22],tab_SCHULEN[TKZ],tab_ANLAGE[[#This Row],[TKZ]])</f>
        <v>60</v>
      </c>
      <c r="F1335">
        <f>SUMIFS(tab_SCHULEN[Klassen_21-22],tab_SCHULEN[TKZ],tab_ANLAGE[[#This Row],[TKZ]])</f>
        <v>3</v>
      </c>
      <c r="G1335" s="431">
        <f>IFERROR(ROUND(0.25*tab_ANLAGE[[#This Row],[Budget dBIR]]/tab_ANLAGE[[#This Row],['# SuS]],2),0)</f>
        <v>135.07</v>
      </c>
    </row>
    <row r="1336" spans="1:7" x14ac:dyDescent="0.3">
      <c r="A1336" t="s">
        <v>23626</v>
      </c>
      <c r="B1336" t="s">
        <v>23625</v>
      </c>
      <c r="C1336" s="6">
        <v>447553</v>
      </c>
      <c r="D1336" s="6">
        <v>201762</v>
      </c>
      <c r="E1336">
        <f>SUMIFS(tab_SCHULEN[SuS_21-22],tab_SCHULEN[TKZ],tab_ANLAGE[[#This Row],[TKZ]])</f>
        <v>863</v>
      </c>
      <c r="F1336">
        <f>SUMIFS(tab_SCHULEN[Klassen_21-22],tab_SCHULEN[TKZ],tab_ANLAGE[[#This Row],[TKZ]])</f>
        <v>67</v>
      </c>
      <c r="G1336" s="431">
        <f>IFERROR(ROUND(0.25*tab_ANLAGE[[#This Row],[Budget dBIR]]/tab_ANLAGE[[#This Row],['# SuS]],2),0)</f>
        <v>129.65</v>
      </c>
    </row>
    <row r="1337" spans="1:7" x14ac:dyDescent="0.3">
      <c r="A1337" t="s">
        <v>20141</v>
      </c>
      <c r="B1337" t="s">
        <v>20140</v>
      </c>
      <c r="C1337" s="6">
        <v>1212889</v>
      </c>
      <c r="D1337" s="6">
        <v>0</v>
      </c>
      <c r="E1337">
        <f>SUMIFS(tab_SCHULEN[SuS_21-22],tab_SCHULEN[TKZ],tab_ANLAGE[[#This Row],[TKZ]])</f>
        <v>3508</v>
      </c>
      <c r="F1337">
        <f>SUMIFS(tab_SCHULEN[Klassen_21-22],tab_SCHULEN[TKZ],tab_ANLAGE[[#This Row],[TKZ]])</f>
        <v>128</v>
      </c>
      <c r="G1337" s="431">
        <f>IFERROR(ROUND(0.25*tab_ANLAGE[[#This Row],[Budget dBIR]]/tab_ANLAGE[[#This Row],['# SuS]],2),0)</f>
        <v>86.44</v>
      </c>
    </row>
    <row r="1338" spans="1:7" x14ac:dyDescent="0.3">
      <c r="A1338" t="s">
        <v>23624</v>
      </c>
      <c r="B1338" t="s">
        <v>21765</v>
      </c>
      <c r="C1338" s="6">
        <v>33986</v>
      </c>
      <c r="D1338" s="6">
        <v>0</v>
      </c>
      <c r="E1338">
        <f>SUMIFS(tab_SCHULEN[SuS_21-22],tab_SCHULEN[TKZ],tab_ANLAGE[[#This Row],[TKZ]])</f>
        <v>62</v>
      </c>
      <c r="F1338">
        <f>SUMIFS(tab_SCHULEN[Klassen_21-22],tab_SCHULEN[TKZ],tab_ANLAGE[[#This Row],[TKZ]])</f>
        <v>7</v>
      </c>
      <c r="G1338" s="431">
        <f>IFERROR(ROUND(0.25*tab_ANLAGE[[#This Row],[Budget dBIR]]/tab_ANLAGE[[#This Row],['# SuS]],2),0)</f>
        <v>137.04</v>
      </c>
    </row>
    <row r="1339" spans="1:7" x14ac:dyDescent="0.3">
      <c r="A1339" t="s">
        <v>21161</v>
      </c>
      <c r="B1339" t="s">
        <v>21152</v>
      </c>
      <c r="C1339" s="6">
        <v>34078</v>
      </c>
      <c r="D1339" s="6">
        <v>0</v>
      </c>
      <c r="E1339">
        <f>SUMIFS(tab_SCHULEN[SuS_21-22],tab_SCHULEN[TKZ],tab_ANLAGE[[#This Row],[TKZ]])</f>
        <v>139</v>
      </c>
      <c r="F1339">
        <f>SUMIFS(tab_SCHULEN[Klassen_21-22],tab_SCHULEN[TKZ],tab_ANLAGE[[#This Row],[TKZ]])</f>
        <v>10</v>
      </c>
      <c r="G1339" s="431">
        <f>IFERROR(ROUND(0.25*tab_ANLAGE[[#This Row],[Budget dBIR]]/tab_ANLAGE[[#This Row],['# SuS]],2),0)</f>
        <v>61.29</v>
      </c>
    </row>
    <row r="1340" spans="1:7" x14ac:dyDescent="0.3">
      <c r="A1340" t="s">
        <v>20143</v>
      </c>
      <c r="B1340" t="s">
        <v>20142</v>
      </c>
      <c r="C1340" s="6">
        <v>141537</v>
      </c>
      <c r="D1340" s="6">
        <v>0</v>
      </c>
      <c r="E1340">
        <f>SUMIFS(tab_SCHULEN[SuS_21-22],tab_SCHULEN[TKZ],tab_ANLAGE[[#This Row],[TKZ]])</f>
        <v>418</v>
      </c>
      <c r="F1340">
        <f>SUMIFS(tab_SCHULEN[Klassen_21-22],tab_SCHULEN[TKZ],tab_ANLAGE[[#This Row],[TKZ]])</f>
        <v>20</v>
      </c>
      <c r="G1340" s="431">
        <f>IFERROR(ROUND(0.25*tab_ANLAGE[[#This Row],[Budget dBIR]]/tab_ANLAGE[[#This Row],['# SuS]],2),0)</f>
        <v>84.65</v>
      </c>
    </row>
    <row r="1341" spans="1:7" x14ac:dyDescent="0.3">
      <c r="A1341" t="s">
        <v>23642</v>
      </c>
      <c r="B1341" t="s">
        <v>23641</v>
      </c>
      <c r="C1341" s="6">
        <v>58161</v>
      </c>
      <c r="D1341" s="6">
        <v>27102</v>
      </c>
      <c r="E1341">
        <f>SUMIFS(tab_SCHULEN[SuS_21-22],tab_SCHULEN[TKZ],tab_ANLAGE[[#This Row],[TKZ]])</f>
        <v>87</v>
      </c>
      <c r="F1341">
        <f>SUMIFS(tab_SCHULEN[Klassen_21-22],tab_SCHULEN[TKZ],tab_ANLAGE[[#This Row],[TKZ]])</f>
        <v>7</v>
      </c>
      <c r="G1341" s="431">
        <f>IFERROR(ROUND(0.25*tab_ANLAGE[[#This Row],[Budget dBIR]]/tab_ANLAGE[[#This Row],['# SuS]],2),0)</f>
        <v>167.13</v>
      </c>
    </row>
    <row r="1342" spans="1:7" x14ac:dyDescent="0.3">
      <c r="A1342" t="s">
        <v>23999</v>
      </c>
      <c r="B1342" t="s">
        <v>23998</v>
      </c>
      <c r="C1342" s="6">
        <v>29769</v>
      </c>
      <c r="D1342" s="6">
        <v>0</v>
      </c>
      <c r="E1342">
        <f>SUMIFS(tab_SCHULEN[SuS_21-22],tab_SCHULEN[TKZ],tab_ANLAGE[[#This Row],[TKZ]])</f>
        <v>75</v>
      </c>
      <c r="F1342">
        <f>SUMIFS(tab_SCHULEN[Klassen_21-22],tab_SCHULEN[TKZ],tab_ANLAGE[[#This Row],[TKZ]])</f>
        <v>4</v>
      </c>
      <c r="G1342" s="431">
        <f>IFERROR(ROUND(0.25*tab_ANLAGE[[#This Row],[Budget dBIR]]/tab_ANLAGE[[#This Row],['# SuS]],2),0)</f>
        <v>99.23</v>
      </c>
    </row>
    <row r="1343" spans="1:7" x14ac:dyDescent="0.3">
      <c r="A1343" t="s">
        <v>23647</v>
      </c>
      <c r="B1343" t="s">
        <v>23646</v>
      </c>
      <c r="C1343" s="6">
        <v>107238</v>
      </c>
      <c r="D1343" s="6">
        <v>30113</v>
      </c>
      <c r="E1343">
        <f>SUMIFS(tab_SCHULEN[SuS_21-22],tab_SCHULEN[TKZ],tab_ANLAGE[[#This Row],[TKZ]])</f>
        <v>312</v>
      </c>
      <c r="F1343">
        <f>SUMIFS(tab_SCHULEN[Klassen_21-22],tab_SCHULEN[TKZ],tab_ANLAGE[[#This Row],[TKZ]])</f>
        <v>14</v>
      </c>
      <c r="G1343" s="431">
        <f>IFERROR(ROUND(0.25*tab_ANLAGE[[#This Row],[Budget dBIR]]/tab_ANLAGE[[#This Row],['# SuS]],2),0)</f>
        <v>85.93</v>
      </c>
    </row>
    <row r="1344" spans="1:7" x14ac:dyDescent="0.3">
      <c r="A1344" t="s">
        <v>20987</v>
      </c>
      <c r="B1344" t="s">
        <v>20986</v>
      </c>
      <c r="C1344" s="6">
        <v>91403</v>
      </c>
      <c r="D1344" s="6">
        <v>0</v>
      </c>
      <c r="E1344">
        <f>SUMIFS(tab_SCHULEN[SuS_21-22],tab_SCHULEN[TKZ],tab_ANLAGE[[#This Row],[TKZ]])</f>
        <v>273</v>
      </c>
      <c r="F1344">
        <f>SUMIFS(tab_SCHULEN[Klassen_21-22],tab_SCHULEN[TKZ],tab_ANLAGE[[#This Row],[TKZ]])</f>
        <v>12</v>
      </c>
      <c r="G1344" s="431">
        <f>IFERROR(ROUND(0.25*tab_ANLAGE[[#This Row],[Budget dBIR]]/tab_ANLAGE[[#This Row],['# SuS]],2),0)</f>
        <v>83.7</v>
      </c>
    </row>
    <row r="1345" spans="1:7" x14ac:dyDescent="0.3">
      <c r="A1345" t="s">
        <v>20566</v>
      </c>
      <c r="B1345" t="s">
        <v>20565</v>
      </c>
      <c r="C1345" s="6">
        <v>182156.5514</v>
      </c>
      <c r="D1345" s="6">
        <v>0</v>
      </c>
      <c r="E1345">
        <f>SUMIFS(tab_SCHULEN[SuS_21-22],tab_SCHULEN[TKZ],tab_ANLAGE[[#This Row],[TKZ]])</f>
        <v>411</v>
      </c>
      <c r="F1345">
        <f>SUMIFS(tab_SCHULEN[Klassen_21-22],tab_SCHULEN[TKZ],tab_ANLAGE[[#This Row],[TKZ]])</f>
        <v>13</v>
      </c>
      <c r="G1345" s="431">
        <f>IFERROR(ROUND(0.25*tab_ANLAGE[[#This Row],[Budget dBIR]]/tab_ANLAGE[[#This Row],['# SuS]],2),0)</f>
        <v>110.8</v>
      </c>
    </row>
    <row r="1346" spans="1:7" x14ac:dyDescent="0.3">
      <c r="A1346" t="s">
        <v>23675</v>
      </c>
      <c r="B1346" t="s">
        <v>23674</v>
      </c>
      <c r="C1346" s="6">
        <v>28052.0808</v>
      </c>
      <c r="D1346" s="6">
        <v>11654.0317</v>
      </c>
      <c r="E1346">
        <f>SUMIFS(tab_SCHULEN[SuS_21-22],tab_SCHULEN[TKZ],tab_ANLAGE[[#This Row],[TKZ]])</f>
        <v>41</v>
      </c>
      <c r="F1346">
        <f>SUMIFS(tab_SCHULEN[Klassen_21-22],tab_SCHULEN[TKZ],tab_ANLAGE[[#This Row],[TKZ]])</f>
        <v>3</v>
      </c>
      <c r="G1346" s="431">
        <f>IFERROR(ROUND(0.25*tab_ANLAGE[[#This Row],[Budget dBIR]]/tab_ANLAGE[[#This Row],['# SuS]],2),0)</f>
        <v>171.05</v>
      </c>
    </row>
    <row r="1347" spans="1:7" x14ac:dyDescent="0.3">
      <c r="A1347" t="s">
        <v>24611</v>
      </c>
      <c r="B1347" t="s">
        <v>24610</v>
      </c>
      <c r="C1347" s="6">
        <v>60842</v>
      </c>
      <c r="D1347" s="6">
        <v>0</v>
      </c>
      <c r="E1347">
        <f>SUMIFS(tab_SCHULEN[SuS_21-22],tab_SCHULEN[TKZ],tab_ANLAGE[[#This Row],[TKZ]])</f>
        <v>130</v>
      </c>
      <c r="F1347">
        <f>SUMIFS(tab_SCHULEN[Klassen_21-22],tab_SCHULEN[TKZ],tab_ANLAGE[[#This Row],[TKZ]])</f>
        <v>7</v>
      </c>
      <c r="G1347" s="431">
        <f>IFERROR(ROUND(0.25*tab_ANLAGE[[#This Row],[Budget dBIR]]/tab_ANLAGE[[#This Row],['# SuS]],2),0)</f>
        <v>117</v>
      </c>
    </row>
    <row r="1348" spans="1:7" x14ac:dyDescent="0.3">
      <c r="A1348" t="s">
        <v>24540</v>
      </c>
      <c r="B1348" t="s">
        <v>24539</v>
      </c>
      <c r="C1348" s="6">
        <v>41696</v>
      </c>
      <c r="D1348" s="6">
        <v>0</v>
      </c>
      <c r="E1348">
        <f>SUMIFS(tab_SCHULEN[SuS_21-22],tab_SCHULEN[TKZ],tab_ANLAGE[[#This Row],[TKZ]])</f>
        <v>107</v>
      </c>
      <c r="F1348">
        <f>SUMIFS(tab_SCHULEN[Klassen_21-22],tab_SCHULEN[TKZ],tab_ANLAGE[[#This Row],[TKZ]])</f>
        <v>6</v>
      </c>
      <c r="G1348" s="431">
        <f>IFERROR(ROUND(0.25*tab_ANLAGE[[#This Row],[Budget dBIR]]/tab_ANLAGE[[#This Row],['# SuS]],2),0)</f>
        <v>97.42</v>
      </c>
    </row>
    <row r="1349" spans="1:7" x14ac:dyDescent="0.3">
      <c r="A1349" t="s">
        <v>24818</v>
      </c>
      <c r="B1349" t="s">
        <v>24817</v>
      </c>
      <c r="C1349" s="6">
        <v>77010</v>
      </c>
      <c r="D1349" s="6">
        <v>0</v>
      </c>
      <c r="E1349">
        <f>SUMIFS(tab_SCHULEN[SuS_21-22],tab_SCHULEN[TKZ],tab_ANLAGE[[#This Row],[TKZ]])</f>
        <v>182</v>
      </c>
      <c r="F1349">
        <f>SUMIFS(tab_SCHULEN[Klassen_21-22],tab_SCHULEN[TKZ],tab_ANLAGE[[#This Row],[TKZ]])</f>
        <v>9</v>
      </c>
      <c r="G1349" s="431">
        <f>IFERROR(ROUND(0.25*tab_ANLAGE[[#This Row],[Budget dBIR]]/tab_ANLAGE[[#This Row],['# SuS]],2),0)</f>
        <v>105.78</v>
      </c>
    </row>
    <row r="1350" spans="1:7" x14ac:dyDescent="0.3">
      <c r="A1350" t="s">
        <v>24821</v>
      </c>
      <c r="B1350" t="s">
        <v>24820</v>
      </c>
      <c r="C1350" s="6">
        <v>127371</v>
      </c>
      <c r="D1350" s="6">
        <v>0</v>
      </c>
      <c r="E1350">
        <f>SUMIFS(tab_SCHULEN[SuS_21-22],tab_SCHULEN[TKZ],tab_ANLAGE[[#This Row],[TKZ]])</f>
        <v>237</v>
      </c>
      <c r="F1350">
        <f>SUMIFS(tab_SCHULEN[Klassen_21-22],tab_SCHULEN[TKZ],tab_ANLAGE[[#This Row],[TKZ]])</f>
        <v>13</v>
      </c>
      <c r="G1350" s="431">
        <f>IFERROR(ROUND(0.25*tab_ANLAGE[[#This Row],[Budget dBIR]]/tab_ANLAGE[[#This Row],['# SuS]],2),0)</f>
        <v>134.36000000000001</v>
      </c>
    </row>
    <row r="1351" spans="1:7" x14ac:dyDescent="0.3">
      <c r="A1351" t="s">
        <v>24836</v>
      </c>
      <c r="B1351" t="s">
        <v>24835</v>
      </c>
      <c r="C1351" s="6">
        <v>57013</v>
      </c>
      <c r="D1351" s="6">
        <v>0</v>
      </c>
      <c r="E1351">
        <f>SUMIFS(tab_SCHULEN[SuS_21-22],tab_SCHULEN[TKZ],tab_ANLAGE[[#This Row],[TKZ]])</f>
        <v>136</v>
      </c>
      <c r="F1351">
        <f>SUMIFS(tab_SCHULEN[Klassen_21-22],tab_SCHULEN[TKZ],tab_ANLAGE[[#This Row],[TKZ]])</f>
        <v>7</v>
      </c>
      <c r="G1351" s="431">
        <f>IFERROR(ROUND(0.25*tab_ANLAGE[[#This Row],[Budget dBIR]]/tab_ANLAGE[[#This Row],['# SuS]],2),0)</f>
        <v>104.8</v>
      </c>
    </row>
    <row r="1352" spans="1:7" x14ac:dyDescent="0.3">
      <c r="A1352" t="s">
        <v>24500</v>
      </c>
      <c r="B1352" t="s">
        <v>24499</v>
      </c>
      <c r="C1352" s="6">
        <v>51482</v>
      </c>
      <c r="D1352" s="6">
        <v>0</v>
      </c>
      <c r="E1352">
        <f>SUMIFS(tab_SCHULEN[SuS_21-22],tab_SCHULEN[TKZ],tab_ANLAGE[[#This Row],[TKZ]])</f>
        <v>123</v>
      </c>
      <c r="F1352">
        <f>SUMIFS(tab_SCHULEN[Klassen_21-22],tab_SCHULEN[TKZ],tab_ANLAGE[[#This Row],[TKZ]])</f>
        <v>6</v>
      </c>
      <c r="G1352" s="431">
        <f>IFERROR(ROUND(0.25*tab_ANLAGE[[#This Row],[Budget dBIR]]/tab_ANLAGE[[#This Row],['# SuS]],2),0)</f>
        <v>104.64</v>
      </c>
    </row>
    <row r="1353" spans="1:7" x14ac:dyDescent="0.3">
      <c r="A1353" t="s">
        <v>24546</v>
      </c>
      <c r="B1353" t="s">
        <v>24545</v>
      </c>
      <c r="C1353" s="6">
        <v>89337</v>
      </c>
      <c r="D1353" s="6">
        <v>0</v>
      </c>
      <c r="E1353">
        <f>SUMIFS(tab_SCHULEN[SuS_21-22],tab_SCHULEN[TKZ],tab_ANLAGE[[#This Row],[TKZ]])</f>
        <v>234</v>
      </c>
      <c r="F1353">
        <f>SUMIFS(tab_SCHULEN[Klassen_21-22],tab_SCHULEN[TKZ],tab_ANLAGE[[#This Row],[TKZ]])</f>
        <v>12</v>
      </c>
      <c r="G1353" s="431">
        <f>IFERROR(ROUND(0.25*tab_ANLAGE[[#This Row],[Budget dBIR]]/tab_ANLAGE[[#This Row],['# SuS]],2),0)</f>
        <v>95.45</v>
      </c>
    </row>
    <row r="1354" spans="1:7" x14ac:dyDescent="0.3">
      <c r="A1354" t="s">
        <v>24534</v>
      </c>
      <c r="B1354" t="s">
        <v>24533</v>
      </c>
      <c r="C1354" s="6">
        <v>117066</v>
      </c>
      <c r="D1354" s="6">
        <v>0</v>
      </c>
      <c r="E1354">
        <f>SUMIFS(tab_SCHULEN[SuS_21-22],tab_SCHULEN[TKZ],tab_ANLAGE[[#This Row],[TKZ]])</f>
        <v>294</v>
      </c>
      <c r="F1354">
        <f>SUMIFS(tab_SCHULEN[Klassen_21-22],tab_SCHULEN[TKZ],tab_ANLAGE[[#This Row],[TKZ]])</f>
        <v>14</v>
      </c>
      <c r="G1354" s="431">
        <f>IFERROR(ROUND(0.25*tab_ANLAGE[[#This Row],[Budget dBIR]]/tab_ANLAGE[[#This Row],['# SuS]],2),0)</f>
        <v>99.55</v>
      </c>
    </row>
    <row r="1355" spans="1:7" x14ac:dyDescent="0.3">
      <c r="A1355" t="s">
        <v>24656</v>
      </c>
      <c r="B1355" t="s">
        <v>24655</v>
      </c>
      <c r="C1355" s="6">
        <v>197200</v>
      </c>
      <c r="D1355" s="6">
        <v>0</v>
      </c>
      <c r="E1355">
        <f>SUMIFS(tab_SCHULEN[SuS_21-22],tab_SCHULEN[TKZ],tab_ANLAGE[[#This Row],[TKZ]])</f>
        <v>479</v>
      </c>
      <c r="F1355">
        <f>SUMIFS(tab_SCHULEN[Klassen_21-22],tab_SCHULEN[TKZ],tab_ANLAGE[[#This Row],[TKZ]])</f>
        <v>23</v>
      </c>
      <c r="G1355" s="431">
        <f>IFERROR(ROUND(0.25*tab_ANLAGE[[#This Row],[Budget dBIR]]/tab_ANLAGE[[#This Row],['# SuS]],2),0)</f>
        <v>102.92</v>
      </c>
    </row>
    <row r="1356" spans="1:7" x14ac:dyDescent="0.3">
      <c r="A1356" t="s">
        <v>24723</v>
      </c>
      <c r="B1356" t="s">
        <v>24722</v>
      </c>
      <c r="C1356" s="6">
        <v>47227</v>
      </c>
      <c r="D1356" s="6">
        <v>0</v>
      </c>
      <c r="E1356">
        <f>SUMIFS(tab_SCHULEN[SuS_21-22],tab_SCHULEN[TKZ],tab_ANLAGE[[#This Row],[TKZ]])</f>
        <v>92</v>
      </c>
      <c r="F1356">
        <f>SUMIFS(tab_SCHULEN[Klassen_21-22],tab_SCHULEN[TKZ],tab_ANLAGE[[#This Row],[TKZ]])</f>
        <v>5</v>
      </c>
      <c r="G1356" s="431">
        <f>IFERROR(ROUND(0.25*tab_ANLAGE[[#This Row],[Budget dBIR]]/tab_ANLAGE[[#This Row],['# SuS]],2),0)</f>
        <v>128.33000000000001</v>
      </c>
    </row>
    <row r="1357" spans="1:7" x14ac:dyDescent="0.3">
      <c r="A1357" t="s">
        <v>20865</v>
      </c>
      <c r="B1357" t="s">
        <v>20864</v>
      </c>
      <c r="C1357" s="6">
        <v>1672979</v>
      </c>
      <c r="D1357" s="6">
        <v>0</v>
      </c>
      <c r="E1357">
        <f>SUMIFS(tab_SCHULEN[SuS_21-22],tab_SCHULEN[TKZ],tab_ANLAGE[[#This Row],[TKZ]])</f>
        <v>4298</v>
      </c>
      <c r="F1357">
        <f>SUMIFS(tab_SCHULEN[Klassen_21-22],tab_SCHULEN[TKZ],tab_ANLAGE[[#This Row],[TKZ]])</f>
        <v>208</v>
      </c>
      <c r="G1357" s="431">
        <f>IFERROR(ROUND(0.25*tab_ANLAGE[[#This Row],[Budget dBIR]]/tab_ANLAGE[[#This Row],['# SuS]],2),0)</f>
        <v>97.31</v>
      </c>
    </row>
    <row r="1358" spans="1:7" x14ac:dyDescent="0.3">
      <c r="A1358" t="s">
        <v>20879</v>
      </c>
      <c r="B1358" t="s">
        <v>20878</v>
      </c>
      <c r="C1358" s="6">
        <v>756887</v>
      </c>
      <c r="D1358" s="6">
        <v>3884</v>
      </c>
      <c r="E1358">
        <f>SUMIFS(tab_SCHULEN[SuS_21-22],tab_SCHULEN[TKZ],tab_ANLAGE[[#This Row],[TKZ]])</f>
        <v>1972</v>
      </c>
      <c r="F1358">
        <f>SUMIFS(tab_SCHULEN[Klassen_21-22],tab_SCHULEN[TKZ],tab_ANLAGE[[#This Row],[TKZ]])</f>
        <v>79</v>
      </c>
      <c r="G1358" s="431">
        <f>IFERROR(ROUND(0.25*tab_ANLAGE[[#This Row],[Budget dBIR]]/tab_ANLAGE[[#This Row],['# SuS]],2),0)</f>
        <v>95.95</v>
      </c>
    </row>
    <row r="1359" spans="1:7" x14ac:dyDescent="0.3">
      <c r="A1359" t="s">
        <v>24430</v>
      </c>
      <c r="B1359" t="s">
        <v>24429</v>
      </c>
      <c r="C1359" s="6">
        <v>188947</v>
      </c>
      <c r="D1359" s="6">
        <v>0</v>
      </c>
      <c r="E1359">
        <f>SUMIFS(tab_SCHULEN[SuS_21-22],tab_SCHULEN[TKZ],tab_ANLAGE[[#This Row],[TKZ]])</f>
        <v>456</v>
      </c>
      <c r="F1359">
        <f>SUMIFS(tab_SCHULEN[Klassen_21-22],tab_SCHULEN[TKZ],tab_ANLAGE[[#This Row],[TKZ]])</f>
        <v>20</v>
      </c>
      <c r="G1359" s="431">
        <f>IFERROR(ROUND(0.25*tab_ANLAGE[[#This Row],[Budget dBIR]]/tab_ANLAGE[[#This Row],['# SuS]],2),0)</f>
        <v>103.59</v>
      </c>
    </row>
    <row r="1360" spans="1:7" x14ac:dyDescent="0.3">
      <c r="A1360" t="s">
        <v>20599</v>
      </c>
      <c r="B1360" t="s">
        <v>20598</v>
      </c>
      <c r="C1360" s="6">
        <v>4441612</v>
      </c>
      <c r="D1360" s="6">
        <v>679430</v>
      </c>
      <c r="E1360">
        <f>SUMIFS(tab_SCHULEN[SuS_21-22],tab_SCHULEN[TKZ],tab_ANLAGE[[#This Row],[TKZ]])</f>
        <v>10612</v>
      </c>
      <c r="F1360">
        <f>SUMIFS(tab_SCHULEN[Klassen_21-22],tab_SCHULEN[TKZ],tab_ANLAGE[[#This Row],[TKZ]])</f>
        <v>456</v>
      </c>
      <c r="G1360" s="431">
        <f>IFERROR(ROUND(0.25*tab_ANLAGE[[#This Row],[Budget dBIR]]/tab_ANLAGE[[#This Row],['# SuS]],2),0)</f>
        <v>104.64</v>
      </c>
    </row>
    <row r="1361" spans="1:7" x14ac:dyDescent="0.3">
      <c r="A1361" t="s">
        <v>20867</v>
      </c>
      <c r="B1361" t="s">
        <v>20866</v>
      </c>
      <c r="C1361" s="6">
        <v>963964</v>
      </c>
      <c r="D1361" s="6">
        <v>247842</v>
      </c>
      <c r="E1361">
        <f>SUMIFS(tab_SCHULEN[SuS_21-22],tab_SCHULEN[TKZ],tab_ANLAGE[[#This Row],[TKZ]])</f>
        <v>2202</v>
      </c>
      <c r="F1361">
        <f>SUMIFS(tab_SCHULEN[Klassen_21-22],tab_SCHULEN[TKZ],tab_ANLAGE[[#This Row],[TKZ]])</f>
        <v>103</v>
      </c>
      <c r="G1361" s="431">
        <f>IFERROR(ROUND(0.25*tab_ANLAGE[[#This Row],[Budget dBIR]]/tab_ANLAGE[[#This Row],['# SuS]],2),0)</f>
        <v>109.44</v>
      </c>
    </row>
    <row r="1362" spans="1:7" x14ac:dyDescent="0.3">
      <c r="A1362" t="s">
        <v>24726</v>
      </c>
      <c r="B1362" t="s">
        <v>24725</v>
      </c>
      <c r="C1362" s="6">
        <v>21273</v>
      </c>
      <c r="D1362" s="6">
        <v>0</v>
      </c>
      <c r="E1362">
        <f>SUMIFS(tab_SCHULEN[SuS_21-22],tab_SCHULEN[TKZ],tab_ANLAGE[[#This Row],[TKZ]])</f>
        <v>51</v>
      </c>
      <c r="F1362">
        <f>SUMIFS(tab_SCHULEN[Klassen_21-22],tab_SCHULEN[TKZ],tab_ANLAGE[[#This Row],[TKZ]])</f>
        <v>3</v>
      </c>
      <c r="G1362" s="431">
        <f>IFERROR(ROUND(0.25*tab_ANLAGE[[#This Row],[Budget dBIR]]/tab_ANLAGE[[#This Row],['# SuS]],2),0)</f>
        <v>104.28</v>
      </c>
    </row>
    <row r="1363" spans="1:7" x14ac:dyDescent="0.3">
      <c r="A1363" t="s">
        <v>24354</v>
      </c>
      <c r="B1363" t="s">
        <v>24353</v>
      </c>
      <c r="C1363" s="6">
        <v>36439</v>
      </c>
      <c r="D1363" s="6">
        <v>12819</v>
      </c>
      <c r="E1363">
        <f>SUMIFS(tab_SCHULEN[SuS_21-22],tab_SCHULEN[TKZ],tab_ANLAGE[[#This Row],[TKZ]])</f>
        <v>45</v>
      </c>
      <c r="F1363">
        <f>SUMIFS(tab_SCHULEN[Klassen_21-22],tab_SCHULEN[TKZ],tab_ANLAGE[[#This Row],[TKZ]])</f>
        <v>3</v>
      </c>
      <c r="G1363" s="431">
        <f>IFERROR(ROUND(0.25*tab_ANLAGE[[#This Row],[Budget dBIR]]/tab_ANLAGE[[#This Row],['# SuS]],2),0)</f>
        <v>202.44</v>
      </c>
    </row>
    <row r="1364" spans="1:7" x14ac:dyDescent="0.3">
      <c r="A1364" t="s">
        <v>24274</v>
      </c>
      <c r="B1364" t="s">
        <v>24273</v>
      </c>
      <c r="C1364" s="6">
        <v>1578779</v>
      </c>
      <c r="D1364" s="6">
        <v>811897</v>
      </c>
      <c r="E1364">
        <f>SUMIFS(tab_SCHULEN[SuS_21-22],tab_SCHULEN[TKZ],tab_ANLAGE[[#This Row],[TKZ]])</f>
        <v>4141</v>
      </c>
      <c r="F1364">
        <f>SUMIFS(tab_SCHULEN[Klassen_21-22],tab_SCHULEN[TKZ],tab_ANLAGE[[#This Row],[TKZ]])</f>
        <v>202</v>
      </c>
      <c r="G1364" s="431">
        <f>IFERROR(ROUND(0.25*tab_ANLAGE[[#This Row],[Budget dBIR]]/tab_ANLAGE[[#This Row],['# SuS]],2),0)</f>
        <v>95.31</v>
      </c>
    </row>
    <row r="1365" spans="1:7" x14ac:dyDescent="0.3">
      <c r="A1365" t="s">
        <v>24548</v>
      </c>
      <c r="B1365" t="s">
        <v>24547</v>
      </c>
      <c r="C1365" s="6">
        <v>51056</v>
      </c>
      <c r="D1365" s="6">
        <v>0</v>
      </c>
      <c r="E1365">
        <f>SUMIFS(tab_SCHULEN[SuS_21-22],tab_SCHULEN[TKZ],tab_ANLAGE[[#This Row],[TKZ]])</f>
        <v>126</v>
      </c>
      <c r="F1365">
        <f>SUMIFS(tab_SCHULEN[Klassen_21-22],tab_SCHULEN[TKZ],tab_ANLAGE[[#This Row],[TKZ]])</f>
        <v>6</v>
      </c>
      <c r="G1365" s="431">
        <f>IFERROR(ROUND(0.25*tab_ANLAGE[[#This Row],[Budget dBIR]]/tab_ANLAGE[[#This Row],['# SuS]],2),0)</f>
        <v>101.3</v>
      </c>
    </row>
    <row r="1366" spans="1:7" x14ac:dyDescent="0.3">
      <c r="A1366" t="s">
        <v>24344</v>
      </c>
      <c r="B1366" t="s">
        <v>24343</v>
      </c>
      <c r="C1366" s="6">
        <v>127346</v>
      </c>
      <c r="D1366" s="6">
        <v>0</v>
      </c>
      <c r="E1366">
        <f>SUMIFS(tab_SCHULEN[SuS_21-22],tab_SCHULEN[TKZ],tab_ANLAGE[[#This Row],[TKZ]])</f>
        <v>220</v>
      </c>
      <c r="F1366">
        <f>SUMIFS(tab_SCHULEN[Klassen_21-22],tab_SCHULEN[TKZ],tab_ANLAGE[[#This Row],[TKZ]])</f>
        <v>21</v>
      </c>
      <c r="G1366" s="431">
        <f>IFERROR(ROUND(0.25*tab_ANLAGE[[#This Row],[Budget dBIR]]/tab_ANLAGE[[#This Row],['# SuS]],2),0)</f>
        <v>144.71</v>
      </c>
    </row>
    <row r="1367" spans="1:7" x14ac:dyDescent="0.3">
      <c r="A1367" t="s">
        <v>24508</v>
      </c>
      <c r="B1367" t="s">
        <v>24507</v>
      </c>
      <c r="C1367" s="6">
        <v>114782</v>
      </c>
      <c r="D1367" s="6">
        <v>0</v>
      </c>
      <c r="E1367">
        <f>SUMIFS(tab_SCHULEN[SuS_21-22],tab_SCHULEN[TKZ],tab_ANLAGE[[#This Row],[TKZ]])</f>
        <v>235</v>
      </c>
      <c r="F1367">
        <f>SUMIFS(tab_SCHULEN[Klassen_21-22],tab_SCHULEN[TKZ],tab_ANLAGE[[#This Row],[TKZ]])</f>
        <v>11</v>
      </c>
      <c r="G1367" s="431">
        <f>IFERROR(ROUND(0.25*tab_ANLAGE[[#This Row],[Budget dBIR]]/tab_ANLAGE[[#This Row],['# SuS]],2),0)</f>
        <v>122.11</v>
      </c>
    </row>
    <row r="1368" spans="1:7" x14ac:dyDescent="0.3">
      <c r="A1368" t="s">
        <v>24368</v>
      </c>
      <c r="B1368" t="s">
        <v>24367</v>
      </c>
      <c r="C1368" s="6">
        <v>90200</v>
      </c>
      <c r="D1368" s="6">
        <v>0</v>
      </c>
      <c r="E1368">
        <f>SUMIFS(tab_SCHULEN[SuS_21-22],tab_SCHULEN[TKZ],tab_ANLAGE[[#This Row],[TKZ]])</f>
        <v>225</v>
      </c>
      <c r="F1368">
        <f>SUMIFS(tab_SCHULEN[Klassen_21-22],tab_SCHULEN[TKZ],tab_ANLAGE[[#This Row],[TKZ]])</f>
        <v>10</v>
      </c>
      <c r="G1368" s="431">
        <f>IFERROR(ROUND(0.25*tab_ANLAGE[[#This Row],[Budget dBIR]]/tab_ANLAGE[[#This Row],['# SuS]],2),0)</f>
        <v>100.22</v>
      </c>
    </row>
    <row r="1369" spans="1:7" x14ac:dyDescent="0.3">
      <c r="A1369" t="s">
        <v>24460</v>
      </c>
      <c r="B1369" t="s">
        <v>24459</v>
      </c>
      <c r="C1369" s="6">
        <v>57936</v>
      </c>
      <c r="D1369" s="6">
        <v>0</v>
      </c>
      <c r="E1369">
        <f>SUMIFS(tab_SCHULEN[SuS_21-22],tab_SCHULEN[TKZ],tab_ANLAGE[[#This Row],[TKZ]])</f>
        <v>129</v>
      </c>
      <c r="F1369">
        <f>SUMIFS(tab_SCHULEN[Klassen_21-22],tab_SCHULEN[TKZ],tab_ANLAGE[[#This Row],[TKZ]])</f>
        <v>6</v>
      </c>
      <c r="G1369" s="431">
        <f>IFERROR(ROUND(0.25*tab_ANLAGE[[#This Row],[Budget dBIR]]/tab_ANLAGE[[#This Row],['# SuS]],2),0)</f>
        <v>112.28</v>
      </c>
    </row>
    <row r="1370" spans="1:7" x14ac:dyDescent="0.3">
      <c r="A1370" t="s">
        <v>24551</v>
      </c>
      <c r="B1370" t="s">
        <v>24550</v>
      </c>
      <c r="C1370" s="6">
        <v>19146</v>
      </c>
      <c r="D1370" s="6">
        <v>0</v>
      </c>
      <c r="E1370">
        <f>SUMIFS(tab_SCHULEN[SuS_21-22],tab_SCHULEN[TKZ],tab_ANLAGE[[#This Row],[TKZ]])</f>
        <v>42</v>
      </c>
      <c r="F1370">
        <f>SUMIFS(tab_SCHULEN[Klassen_21-22],tab_SCHULEN[TKZ],tab_ANLAGE[[#This Row],[TKZ]])</f>
        <v>2</v>
      </c>
      <c r="G1370" s="431">
        <f>IFERROR(ROUND(0.25*tab_ANLAGE[[#This Row],[Budget dBIR]]/tab_ANLAGE[[#This Row],['# SuS]],2),0)</f>
        <v>113.96</v>
      </c>
    </row>
    <row r="1371" spans="1:7" x14ac:dyDescent="0.3">
      <c r="A1371" t="s">
        <v>24433</v>
      </c>
      <c r="B1371" t="s">
        <v>24432</v>
      </c>
      <c r="C1371" s="6">
        <v>76142</v>
      </c>
      <c r="D1371" s="6">
        <v>0</v>
      </c>
      <c r="E1371">
        <f>SUMIFS(tab_SCHULEN[SuS_21-22],tab_SCHULEN[TKZ],tab_ANLAGE[[#This Row],[TKZ]])</f>
        <v>246</v>
      </c>
      <c r="F1371">
        <f>SUMIFS(tab_SCHULEN[Klassen_21-22],tab_SCHULEN[TKZ],tab_ANLAGE[[#This Row],[TKZ]])</f>
        <v>13</v>
      </c>
      <c r="G1371" s="431">
        <f>IFERROR(ROUND(0.25*tab_ANLAGE[[#This Row],[Budget dBIR]]/tab_ANLAGE[[#This Row],['# SuS]],2),0)</f>
        <v>77.38</v>
      </c>
    </row>
    <row r="1372" spans="1:7" x14ac:dyDescent="0.3">
      <c r="A1372" t="s">
        <v>24462</v>
      </c>
      <c r="B1372" t="s">
        <v>24461</v>
      </c>
      <c r="C1372" s="6">
        <v>83547</v>
      </c>
      <c r="D1372" s="6">
        <v>0</v>
      </c>
      <c r="E1372">
        <f>SUMIFS(tab_SCHULEN[SuS_21-22],tab_SCHULEN[TKZ],tab_ANLAGE[[#This Row],[TKZ]])</f>
        <v>251</v>
      </c>
      <c r="F1372">
        <f>SUMIFS(tab_SCHULEN[Klassen_21-22],tab_SCHULEN[TKZ],tab_ANLAGE[[#This Row],[TKZ]])</f>
        <v>12</v>
      </c>
      <c r="G1372" s="431">
        <f>IFERROR(ROUND(0.25*tab_ANLAGE[[#This Row],[Budget dBIR]]/tab_ANLAGE[[#This Row],['# SuS]],2),0)</f>
        <v>83.21</v>
      </c>
    </row>
    <row r="1373" spans="1:7" x14ac:dyDescent="0.3">
      <c r="A1373" t="s">
        <v>24458</v>
      </c>
      <c r="B1373" t="s">
        <v>24457</v>
      </c>
      <c r="C1373" s="6">
        <v>120617</v>
      </c>
      <c r="D1373" s="6">
        <v>0</v>
      </c>
      <c r="E1373">
        <f>SUMIFS(tab_SCHULEN[SuS_21-22],tab_SCHULEN[TKZ],tab_ANLAGE[[#This Row],[TKZ]])</f>
        <v>268</v>
      </c>
      <c r="F1373">
        <f>SUMIFS(tab_SCHULEN[Klassen_21-22],tab_SCHULEN[TKZ],tab_ANLAGE[[#This Row],[TKZ]])</f>
        <v>15</v>
      </c>
      <c r="G1373" s="431">
        <f>IFERROR(ROUND(0.25*tab_ANLAGE[[#This Row],[Budget dBIR]]/tab_ANLAGE[[#This Row],['# SuS]],2),0)</f>
        <v>112.52</v>
      </c>
    </row>
    <row r="1374" spans="1:7" x14ac:dyDescent="0.3">
      <c r="A1374" t="s">
        <v>24823</v>
      </c>
      <c r="B1374" t="s">
        <v>24822</v>
      </c>
      <c r="C1374" s="6">
        <v>75308</v>
      </c>
      <c r="D1374" s="6">
        <v>0</v>
      </c>
      <c r="E1374">
        <f>SUMIFS(tab_SCHULEN[SuS_21-22],tab_SCHULEN[TKZ],tab_ANLAGE[[#This Row],[TKZ]])</f>
        <v>173</v>
      </c>
      <c r="F1374">
        <f>SUMIFS(tab_SCHULEN[Klassen_21-22],tab_SCHULEN[TKZ],tab_ANLAGE[[#This Row],[TKZ]])</f>
        <v>8</v>
      </c>
      <c r="G1374" s="431">
        <f>IFERROR(ROUND(0.25*tab_ANLAGE[[#This Row],[Budget dBIR]]/tab_ANLAGE[[#This Row],['# SuS]],2),0)</f>
        <v>108.83</v>
      </c>
    </row>
    <row r="1375" spans="1:7" x14ac:dyDescent="0.3">
      <c r="A1375" t="s">
        <v>24464</v>
      </c>
      <c r="B1375" t="s">
        <v>24463</v>
      </c>
      <c r="C1375" s="6">
        <v>27655</v>
      </c>
      <c r="D1375" s="6">
        <v>0</v>
      </c>
      <c r="E1375">
        <f>SUMIFS(tab_SCHULEN[SuS_21-22],tab_SCHULEN[TKZ],tab_ANLAGE[[#This Row],[TKZ]])</f>
        <v>57</v>
      </c>
      <c r="F1375">
        <f>SUMIFS(tab_SCHULEN[Klassen_21-22],tab_SCHULEN[TKZ],tab_ANLAGE[[#This Row],[TKZ]])</f>
        <v>3</v>
      </c>
      <c r="G1375" s="431">
        <f>IFERROR(ROUND(0.25*tab_ANLAGE[[#This Row],[Budget dBIR]]/tab_ANLAGE[[#This Row],['# SuS]],2),0)</f>
        <v>121.29</v>
      </c>
    </row>
    <row r="1376" spans="1:7" x14ac:dyDescent="0.3">
      <c r="A1376" t="s">
        <v>24467</v>
      </c>
      <c r="B1376" t="s">
        <v>24466</v>
      </c>
      <c r="C1376" s="6">
        <v>90122</v>
      </c>
      <c r="D1376" s="6">
        <v>0</v>
      </c>
      <c r="E1376">
        <f>SUMIFS(tab_SCHULEN[SuS_21-22],tab_SCHULEN[TKZ],tab_ANLAGE[[#This Row],[TKZ]])</f>
        <v>239</v>
      </c>
      <c r="F1376">
        <f>SUMIFS(tab_SCHULEN[Klassen_21-22],tab_SCHULEN[TKZ],tab_ANLAGE[[#This Row],[TKZ]])</f>
        <v>12</v>
      </c>
      <c r="G1376" s="431">
        <f>IFERROR(ROUND(0.25*tab_ANLAGE[[#This Row],[Budget dBIR]]/tab_ANLAGE[[#This Row],['# SuS]],2),0)</f>
        <v>94.27</v>
      </c>
    </row>
    <row r="1377" spans="1:7" x14ac:dyDescent="0.3">
      <c r="A1377" t="s">
        <v>20621</v>
      </c>
      <c r="B1377" t="s">
        <v>20620</v>
      </c>
      <c r="C1377" s="6">
        <v>3225638</v>
      </c>
      <c r="D1377" s="6">
        <v>568328</v>
      </c>
      <c r="E1377">
        <f>SUMIFS(tab_SCHULEN[SuS_21-22],tab_SCHULEN[TKZ],tab_ANLAGE[[#This Row],[TKZ]])</f>
        <v>7523</v>
      </c>
      <c r="F1377">
        <f>SUMIFS(tab_SCHULEN[Klassen_21-22],tab_SCHULEN[TKZ],tab_ANLAGE[[#This Row],[TKZ]])</f>
        <v>328</v>
      </c>
      <c r="G1377" s="431">
        <f>IFERROR(ROUND(0.25*tab_ANLAGE[[#This Row],[Budget dBIR]]/tab_ANLAGE[[#This Row],['# SuS]],2),0)</f>
        <v>107.19</v>
      </c>
    </row>
    <row r="1378" spans="1:7" x14ac:dyDescent="0.3">
      <c r="A1378" t="s">
        <v>20848</v>
      </c>
      <c r="B1378" t="s">
        <v>20847</v>
      </c>
      <c r="C1378" s="6">
        <v>863515</v>
      </c>
      <c r="D1378" s="6">
        <v>21365</v>
      </c>
      <c r="E1378">
        <f>SUMIFS(tab_SCHULEN[SuS_21-22],tab_SCHULEN[TKZ],tab_ANLAGE[[#This Row],[TKZ]])</f>
        <v>2055</v>
      </c>
      <c r="F1378">
        <f>SUMIFS(tab_SCHULEN[Klassen_21-22],tab_SCHULEN[TKZ],tab_ANLAGE[[#This Row],[TKZ]])</f>
        <v>81</v>
      </c>
      <c r="G1378" s="431">
        <f>IFERROR(ROUND(0.25*tab_ANLAGE[[#This Row],[Budget dBIR]]/tab_ANLAGE[[#This Row],['# SuS]],2),0)</f>
        <v>105.05</v>
      </c>
    </row>
    <row r="1379" spans="1:7" x14ac:dyDescent="0.3">
      <c r="A1379" t="s">
        <v>24401</v>
      </c>
      <c r="B1379" t="s">
        <v>24400</v>
      </c>
      <c r="C1379" s="6">
        <v>94029</v>
      </c>
      <c r="D1379" s="6">
        <v>0</v>
      </c>
      <c r="E1379">
        <f>SUMIFS(tab_SCHULEN[SuS_21-22],tab_SCHULEN[TKZ],tab_ANLAGE[[#This Row],[TKZ]])</f>
        <v>227</v>
      </c>
      <c r="F1379">
        <f>SUMIFS(tab_SCHULEN[Klassen_21-22],tab_SCHULEN[TKZ],tab_ANLAGE[[#This Row],[TKZ]])</f>
        <v>11</v>
      </c>
      <c r="G1379" s="431">
        <f>IFERROR(ROUND(0.25*tab_ANLAGE[[#This Row],[Budget dBIR]]/tab_ANLAGE[[#This Row],['# SuS]],2),0)</f>
        <v>103.56</v>
      </c>
    </row>
    <row r="1380" spans="1:7" x14ac:dyDescent="0.3">
      <c r="A1380" t="s">
        <v>24752</v>
      </c>
      <c r="B1380" t="s">
        <v>24751</v>
      </c>
      <c r="C1380" s="6">
        <v>60842</v>
      </c>
      <c r="D1380" s="6">
        <v>0</v>
      </c>
      <c r="E1380">
        <f>SUMIFS(tab_SCHULEN[SuS_21-22],tab_SCHULEN[TKZ],tab_ANLAGE[[#This Row],[TKZ]])</f>
        <v>136</v>
      </c>
      <c r="F1380">
        <f>SUMIFS(tab_SCHULEN[Klassen_21-22],tab_SCHULEN[TKZ],tab_ANLAGE[[#This Row],[TKZ]])</f>
        <v>8</v>
      </c>
      <c r="G1380" s="431">
        <f>IFERROR(ROUND(0.25*tab_ANLAGE[[#This Row],[Budget dBIR]]/tab_ANLAGE[[#This Row],['# SuS]],2),0)</f>
        <v>111.84</v>
      </c>
    </row>
    <row r="1381" spans="1:7" x14ac:dyDescent="0.3">
      <c r="A1381" t="s">
        <v>24613</v>
      </c>
      <c r="B1381" t="s">
        <v>24612</v>
      </c>
      <c r="C1381" s="6">
        <v>108495</v>
      </c>
      <c r="D1381" s="6">
        <v>0</v>
      </c>
      <c r="E1381">
        <f>SUMIFS(tab_SCHULEN[SuS_21-22],tab_SCHULEN[TKZ],tab_ANLAGE[[#This Row],[TKZ]])</f>
        <v>295</v>
      </c>
      <c r="F1381">
        <f>SUMIFS(tab_SCHULEN[Klassen_21-22],tab_SCHULEN[TKZ],tab_ANLAGE[[#This Row],[TKZ]])</f>
        <v>14</v>
      </c>
      <c r="G1381" s="431">
        <f>IFERROR(ROUND(0.25*tab_ANLAGE[[#This Row],[Budget dBIR]]/tab_ANLAGE[[#This Row],['# SuS]],2),0)</f>
        <v>91.94</v>
      </c>
    </row>
    <row r="1382" spans="1:7" x14ac:dyDescent="0.3">
      <c r="A1382" t="s">
        <v>24664</v>
      </c>
      <c r="B1382" t="s">
        <v>24663</v>
      </c>
      <c r="C1382" s="6">
        <v>78712</v>
      </c>
      <c r="D1382" s="6">
        <v>0</v>
      </c>
      <c r="E1382">
        <f>SUMIFS(tab_SCHULEN[SuS_21-22],tab_SCHULEN[TKZ],tab_ANLAGE[[#This Row],[TKZ]])</f>
        <v>192</v>
      </c>
      <c r="F1382">
        <f>SUMIFS(tab_SCHULEN[Klassen_21-22],tab_SCHULEN[TKZ],tab_ANLAGE[[#This Row],[TKZ]])</f>
        <v>9</v>
      </c>
      <c r="G1382" s="431">
        <f>IFERROR(ROUND(0.25*tab_ANLAGE[[#This Row],[Budget dBIR]]/tab_ANLAGE[[#This Row],['# SuS]],2),0)</f>
        <v>102.49</v>
      </c>
    </row>
    <row r="1383" spans="1:7" x14ac:dyDescent="0.3">
      <c r="A1383" t="s">
        <v>24651</v>
      </c>
      <c r="B1383" t="s">
        <v>24650</v>
      </c>
      <c r="C1383" s="6">
        <v>84243</v>
      </c>
      <c r="D1383" s="6">
        <v>0</v>
      </c>
      <c r="E1383">
        <f>SUMIFS(tab_SCHULEN[SuS_21-22],tab_SCHULEN[TKZ],tab_ANLAGE[[#This Row],[TKZ]])</f>
        <v>213</v>
      </c>
      <c r="F1383">
        <f>SUMIFS(tab_SCHULEN[Klassen_21-22],tab_SCHULEN[TKZ],tab_ANLAGE[[#This Row],[TKZ]])</f>
        <v>9</v>
      </c>
      <c r="G1383" s="431">
        <f>IFERROR(ROUND(0.25*tab_ANLAGE[[#This Row],[Budget dBIR]]/tab_ANLAGE[[#This Row],['# SuS]],2),0)</f>
        <v>98.88</v>
      </c>
    </row>
    <row r="1384" spans="1:7" x14ac:dyDescent="0.3">
      <c r="A1384" t="s">
        <v>24404</v>
      </c>
      <c r="B1384" t="s">
        <v>24403</v>
      </c>
      <c r="C1384" s="6">
        <v>238817</v>
      </c>
      <c r="D1384" s="6">
        <v>0</v>
      </c>
      <c r="E1384">
        <f>SUMIFS(tab_SCHULEN[SuS_21-22],tab_SCHULEN[TKZ],tab_ANLAGE[[#This Row],[TKZ]])</f>
        <v>539</v>
      </c>
      <c r="F1384">
        <f>SUMIFS(tab_SCHULEN[Klassen_21-22],tab_SCHULEN[TKZ],tab_ANLAGE[[#This Row],[TKZ]])</f>
        <v>26</v>
      </c>
      <c r="G1384" s="431">
        <f>IFERROR(ROUND(0.25*tab_ANLAGE[[#This Row],[Budget dBIR]]/tab_ANLAGE[[#This Row],['# SuS]],2),0)</f>
        <v>110.77</v>
      </c>
    </row>
    <row r="1385" spans="1:7" x14ac:dyDescent="0.3">
      <c r="A1385" t="s">
        <v>24576</v>
      </c>
      <c r="B1385" t="s">
        <v>24575</v>
      </c>
      <c r="C1385" s="6">
        <v>137975</v>
      </c>
      <c r="D1385" s="6">
        <v>0</v>
      </c>
      <c r="E1385">
        <f>SUMIFS(tab_SCHULEN[SuS_21-22],tab_SCHULEN[TKZ],tab_ANLAGE[[#This Row],[TKZ]])</f>
        <v>386</v>
      </c>
      <c r="F1385">
        <f>SUMIFS(tab_SCHULEN[Klassen_21-22],tab_SCHULEN[TKZ],tab_ANLAGE[[#This Row],[TKZ]])</f>
        <v>18</v>
      </c>
      <c r="G1385" s="431">
        <f>IFERROR(ROUND(0.25*tab_ANLAGE[[#This Row],[Budget dBIR]]/tab_ANLAGE[[#This Row],['# SuS]],2),0)</f>
        <v>89.36</v>
      </c>
    </row>
    <row r="1386" spans="1:7" x14ac:dyDescent="0.3">
      <c r="A1386" t="s">
        <v>24470</v>
      </c>
      <c r="B1386" t="s">
        <v>24469</v>
      </c>
      <c r="C1386" s="6">
        <v>25102</v>
      </c>
      <c r="D1386" s="6">
        <v>0</v>
      </c>
      <c r="E1386">
        <f>SUMIFS(tab_SCHULEN[SuS_21-22],tab_SCHULEN[TKZ],tab_ANLAGE[[#This Row],[TKZ]])</f>
        <v>55</v>
      </c>
      <c r="F1386">
        <f>SUMIFS(tab_SCHULEN[Klassen_21-22],tab_SCHULEN[TKZ],tab_ANLAGE[[#This Row],[TKZ]])</f>
        <v>3</v>
      </c>
      <c r="G1386" s="431">
        <f>IFERROR(ROUND(0.25*tab_ANLAGE[[#This Row],[Budget dBIR]]/tab_ANLAGE[[#This Row],['# SuS]],2),0)</f>
        <v>114.1</v>
      </c>
    </row>
    <row r="1387" spans="1:7" x14ac:dyDescent="0.3">
      <c r="A1387" t="s">
        <v>24395</v>
      </c>
      <c r="B1387" t="s">
        <v>24394</v>
      </c>
      <c r="C1387" s="6">
        <v>138927</v>
      </c>
      <c r="D1387" s="6">
        <v>0</v>
      </c>
      <c r="E1387">
        <f>SUMIFS(tab_SCHULEN[SuS_21-22],tab_SCHULEN[TKZ],tab_ANLAGE[[#This Row],[TKZ]])</f>
        <v>276</v>
      </c>
      <c r="F1387">
        <f>SUMIFS(tab_SCHULEN[Klassen_21-22],tab_SCHULEN[TKZ],tab_ANLAGE[[#This Row],[TKZ]])</f>
        <v>14</v>
      </c>
      <c r="G1387" s="431">
        <f>IFERROR(ROUND(0.25*tab_ANLAGE[[#This Row],[Budget dBIR]]/tab_ANLAGE[[#This Row],['# SuS]],2),0)</f>
        <v>125.84</v>
      </c>
    </row>
    <row r="1388" spans="1:7" x14ac:dyDescent="0.3">
      <c r="A1388" t="s">
        <v>24667</v>
      </c>
      <c r="B1388" t="s">
        <v>24666</v>
      </c>
      <c r="C1388" s="6">
        <v>31059</v>
      </c>
      <c r="D1388" s="6">
        <v>0</v>
      </c>
      <c r="E1388">
        <f>SUMIFS(tab_SCHULEN[SuS_21-22],tab_SCHULEN[TKZ],tab_ANLAGE[[#This Row],[TKZ]])</f>
        <v>69</v>
      </c>
      <c r="F1388">
        <f>SUMIFS(tab_SCHULEN[Klassen_21-22],tab_SCHULEN[TKZ],tab_ANLAGE[[#This Row],[TKZ]])</f>
        <v>4</v>
      </c>
      <c r="G1388" s="431">
        <f>IFERROR(ROUND(0.25*tab_ANLAGE[[#This Row],[Budget dBIR]]/tab_ANLAGE[[#This Row],['# SuS]],2),0)</f>
        <v>112.53</v>
      </c>
    </row>
    <row r="1389" spans="1:7" x14ac:dyDescent="0.3">
      <c r="A1389" t="s">
        <v>24446</v>
      </c>
      <c r="B1389" t="s">
        <v>24445</v>
      </c>
      <c r="C1389" s="6">
        <v>125967</v>
      </c>
      <c r="D1389" s="6">
        <v>0</v>
      </c>
      <c r="E1389">
        <f>SUMIFS(tab_SCHULEN[SuS_21-22],tab_SCHULEN[TKZ],tab_ANLAGE[[#This Row],[TKZ]])</f>
        <v>298</v>
      </c>
      <c r="F1389">
        <f>SUMIFS(tab_SCHULEN[Klassen_21-22],tab_SCHULEN[TKZ],tab_ANLAGE[[#This Row],[TKZ]])</f>
        <v>15</v>
      </c>
      <c r="G1389" s="431">
        <f>IFERROR(ROUND(0.25*tab_ANLAGE[[#This Row],[Budget dBIR]]/tab_ANLAGE[[#This Row],['# SuS]],2),0)</f>
        <v>105.68</v>
      </c>
    </row>
    <row r="1390" spans="1:7" x14ac:dyDescent="0.3">
      <c r="A1390" t="s">
        <v>24670</v>
      </c>
      <c r="B1390" t="s">
        <v>24669</v>
      </c>
      <c r="C1390" s="6">
        <v>27655</v>
      </c>
      <c r="D1390" s="6">
        <v>0</v>
      </c>
      <c r="E1390">
        <f>SUMIFS(tab_SCHULEN[SuS_21-22],tab_SCHULEN[TKZ],tab_ANLAGE[[#This Row],[TKZ]])</f>
        <v>71</v>
      </c>
      <c r="F1390">
        <f>SUMIFS(tab_SCHULEN[Klassen_21-22],tab_SCHULEN[TKZ],tab_ANLAGE[[#This Row],[TKZ]])</f>
        <v>4</v>
      </c>
      <c r="G1390" s="431">
        <f>IFERROR(ROUND(0.25*tab_ANLAGE[[#This Row],[Budget dBIR]]/tab_ANLAGE[[#This Row],['# SuS]],2),0)</f>
        <v>97.38</v>
      </c>
    </row>
    <row r="1391" spans="1:7" x14ac:dyDescent="0.3">
      <c r="A1391" t="s">
        <v>24689</v>
      </c>
      <c r="B1391" t="s">
        <v>24688</v>
      </c>
      <c r="C1391" s="6">
        <v>48503</v>
      </c>
      <c r="D1391" s="6">
        <v>0</v>
      </c>
      <c r="E1391">
        <f>SUMIFS(tab_SCHULEN[SuS_21-22],tab_SCHULEN[TKZ],tab_ANLAGE[[#This Row],[TKZ]])</f>
        <v>96</v>
      </c>
      <c r="F1391">
        <f>SUMIFS(tab_SCHULEN[Klassen_21-22],tab_SCHULEN[TKZ],tab_ANLAGE[[#This Row],[TKZ]])</f>
        <v>5</v>
      </c>
      <c r="G1391" s="431">
        <f>IFERROR(ROUND(0.25*tab_ANLAGE[[#This Row],[Budget dBIR]]/tab_ANLAGE[[#This Row],['# SuS]],2),0)</f>
        <v>126.31</v>
      </c>
    </row>
    <row r="1392" spans="1:7" x14ac:dyDescent="0.3">
      <c r="A1392" t="s">
        <v>24661</v>
      </c>
      <c r="B1392" t="s">
        <v>24660</v>
      </c>
      <c r="C1392" s="6">
        <v>142582</v>
      </c>
      <c r="D1392" s="6">
        <v>0</v>
      </c>
      <c r="E1392">
        <f>SUMIFS(tab_SCHULEN[SuS_21-22],tab_SCHULEN[TKZ],tab_ANLAGE[[#This Row],[TKZ]])</f>
        <v>319</v>
      </c>
      <c r="F1392">
        <f>SUMIFS(tab_SCHULEN[Klassen_21-22],tab_SCHULEN[TKZ],tab_ANLAGE[[#This Row],[TKZ]])</f>
        <v>15</v>
      </c>
      <c r="G1392" s="431">
        <f>IFERROR(ROUND(0.25*tab_ANLAGE[[#This Row],[Budget dBIR]]/tab_ANLAGE[[#This Row],['# SuS]],2),0)</f>
        <v>111.74</v>
      </c>
    </row>
    <row r="1393" spans="1:7" x14ac:dyDescent="0.3">
      <c r="A1393" t="s">
        <v>24554</v>
      </c>
      <c r="B1393" t="s">
        <v>24553</v>
      </c>
      <c r="C1393" s="6">
        <v>34463</v>
      </c>
      <c r="D1393" s="6">
        <v>0</v>
      </c>
      <c r="E1393">
        <f>SUMIFS(tab_SCHULEN[SuS_21-22],tab_SCHULEN[TKZ],tab_ANLAGE[[#This Row],[TKZ]])</f>
        <v>82</v>
      </c>
      <c r="F1393">
        <f>SUMIFS(tab_SCHULEN[Klassen_21-22],tab_SCHULEN[TKZ],tab_ANLAGE[[#This Row],[TKZ]])</f>
        <v>4</v>
      </c>
      <c r="G1393" s="431">
        <f>IFERROR(ROUND(0.25*tab_ANLAGE[[#This Row],[Budget dBIR]]/tab_ANLAGE[[#This Row],['# SuS]],2),0)</f>
        <v>105.07</v>
      </c>
    </row>
    <row r="1394" spans="1:7" x14ac:dyDescent="0.3">
      <c r="A1394" t="s">
        <v>24451</v>
      </c>
      <c r="B1394" t="s">
        <v>24450</v>
      </c>
      <c r="C1394" s="6">
        <v>709013</v>
      </c>
      <c r="D1394" s="6">
        <v>0</v>
      </c>
      <c r="E1394">
        <f>SUMIFS(tab_SCHULEN[SuS_21-22],tab_SCHULEN[TKZ],tab_ANLAGE[[#This Row],[TKZ]])</f>
        <v>1610</v>
      </c>
      <c r="F1394">
        <f>SUMIFS(tab_SCHULEN[Klassen_21-22],tab_SCHULEN[TKZ],tab_ANLAGE[[#This Row],[TKZ]])</f>
        <v>79</v>
      </c>
      <c r="G1394" s="431">
        <f>IFERROR(ROUND(0.25*tab_ANLAGE[[#This Row],[Budget dBIR]]/tab_ANLAGE[[#This Row],['# SuS]],2),0)</f>
        <v>110.1</v>
      </c>
    </row>
    <row r="1395" spans="1:7" x14ac:dyDescent="0.3">
      <c r="A1395" t="s">
        <v>20414</v>
      </c>
      <c r="B1395" t="s">
        <v>20413</v>
      </c>
      <c r="C1395" s="6">
        <v>2547571</v>
      </c>
      <c r="D1395" s="6">
        <v>239296</v>
      </c>
      <c r="E1395">
        <f>SUMIFS(tab_SCHULEN[SuS_21-22],tab_SCHULEN[TKZ],tab_ANLAGE[[#This Row],[TKZ]])</f>
        <v>6075</v>
      </c>
      <c r="F1395">
        <f>SUMIFS(tab_SCHULEN[Klassen_21-22],tab_SCHULEN[TKZ],tab_ANLAGE[[#This Row],[TKZ]])</f>
        <v>243</v>
      </c>
      <c r="G1395" s="431">
        <f>IFERROR(ROUND(0.25*tab_ANLAGE[[#This Row],[Budget dBIR]]/tab_ANLAGE[[#This Row],['# SuS]],2),0)</f>
        <v>104.84</v>
      </c>
    </row>
    <row r="1396" spans="1:7" x14ac:dyDescent="0.3">
      <c r="A1396" t="s">
        <v>24472</v>
      </c>
      <c r="B1396" t="s">
        <v>24471</v>
      </c>
      <c r="C1396" s="6">
        <v>153439</v>
      </c>
      <c r="D1396" s="6">
        <v>0</v>
      </c>
      <c r="E1396">
        <f>SUMIFS(tab_SCHULEN[SuS_21-22],tab_SCHULEN[TKZ],tab_ANLAGE[[#This Row],[TKZ]])</f>
        <v>383</v>
      </c>
      <c r="F1396">
        <f>SUMIFS(tab_SCHULEN[Klassen_21-22],tab_SCHULEN[TKZ],tab_ANLAGE[[#This Row],[TKZ]])</f>
        <v>18</v>
      </c>
      <c r="G1396" s="431">
        <f>IFERROR(ROUND(0.25*tab_ANLAGE[[#This Row],[Budget dBIR]]/tab_ANLAGE[[#This Row],['# SuS]],2),0)</f>
        <v>100.16</v>
      </c>
    </row>
    <row r="1397" spans="1:7" x14ac:dyDescent="0.3">
      <c r="A1397" t="s">
        <v>24506</v>
      </c>
      <c r="B1397" t="s">
        <v>24505</v>
      </c>
      <c r="C1397" s="6">
        <v>61693</v>
      </c>
      <c r="D1397" s="6">
        <v>0</v>
      </c>
      <c r="E1397">
        <f>SUMIFS(tab_SCHULEN[SuS_21-22],tab_SCHULEN[TKZ],tab_ANLAGE[[#This Row],[TKZ]])</f>
        <v>124</v>
      </c>
      <c r="F1397">
        <f>SUMIFS(tab_SCHULEN[Klassen_21-22],tab_SCHULEN[TKZ],tab_ANLAGE[[#This Row],[TKZ]])</f>
        <v>7</v>
      </c>
      <c r="G1397" s="431">
        <f>IFERROR(ROUND(0.25*tab_ANLAGE[[#This Row],[Budget dBIR]]/tab_ANLAGE[[#This Row],['# SuS]],2),0)</f>
        <v>124.38</v>
      </c>
    </row>
    <row r="1398" spans="1:7" x14ac:dyDescent="0.3">
      <c r="A1398" t="s">
        <v>24729</v>
      </c>
      <c r="B1398" t="s">
        <v>24728</v>
      </c>
      <c r="C1398" s="6">
        <v>30634</v>
      </c>
      <c r="D1398" s="6">
        <v>0</v>
      </c>
      <c r="E1398">
        <f>SUMIFS(tab_SCHULEN[SuS_21-22],tab_SCHULEN[TKZ],tab_ANLAGE[[#This Row],[TKZ]])</f>
        <v>57</v>
      </c>
      <c r="F1398">
        <f>SUMIFS(tab_SCHULEN[Klassen_21-22],tab_SCHULEN[TKZ],tab_ANLAGE[[#This Row],[TKZ]])</f>
        <v>3</v>
      </c>
      <c r="G1398" s="431">
        <f>IFERROR(ROUND(0.25*tab_ANLAGE[[#This Row],[Budget dBIR]]/tab_ANLAGE[[#This Row],['# SuS]],2),0)</f>
        <v>134.36000000000001</v>
      </c>
    </row>
    <row r="1399" spans="1:7" x14ac:dyDescent="0.3">
      <c r="A1399" t="s">
        <v>24557</v>
      </c>
      <c r="B1399" t="s">
        <v>24556</v>
      </c>
      <c r="C1399" s="6">
        <v>45951</v>
      </c>
      <c r="D1399" s="6">
        <v>0</v>
      </c>
      <c r="E1399">
        <f>SUMIFS(tab_SCHULEN[SuS_21-22],tab_SCHULEN[TKZ],tab_ANLAGE[[#This Row],[TKZ]])</f>
        <v>106</v>
      </c>
      <c r="F1399">
        <f>SUMIFS(tab_SCHULEN[Klassen_21-22],tab_SCHULEN[TKZ],tab_ANLAGE[[#This Row],[TKZ]])</f>
        <v>6</v>
      </c>
      <c r="G1399" s="431">
        <f>IFERROR(ROUND(0.25*tab_ANLAGE[[#This Row],[Budget dBIR]]/tab_ANLAGE[[#This Row],['# SuS]],2),0)</f>
        <v>108.38</v>
      </c>
    </row>
    <row r="1400" spans="1:7" x14ac:dyDescent="0.3">
      <c r="A1400" t="s">
        <v>24529</v>
      </c>
      <c r="B1400" t="s">
        <v>24528</v>
      </c>
      <c r="C1400" s="6">
        <v>111943</v>
      </c>
      <c r="D1400" s="6">
        <v>0</v>
      </c>
      <c r="E1400">
        <f>SUMIFS(tab_SCHULEN[SuS_21-22],tab_SCHULEN[TKZ],tab_ANLAGE[[#This Row],[TKZ]])</f>
        <v>258</v>
      </c>
      <c r="F1400">
        <f>SUMIFS(tab_SCHULEN[Klassen_21-22],tab_SCHULEN[TKZ],tab_ANLAGE[[#This Row],[TKZ]])</f>
        <v>14</v>
      </c>
      <c r="G1400" s="431">
        <f>IFERROR(ROUND(0.25*tab_ANLAGE[[#This Row],[Budget dBIR]]/tab_ANLAGE[[#This Row],['# SuS]],2),0)</f>
        <v>108.47</v>
      </c>
    </row>
    <row r="1401" spans="1:7" x14ac:dyDescent="0.3">
      <c r="A1401" t="s">
        <v>24719</v>
      </c>
      <c r="B1401" t="s">
        <v>24718</v>
      </c>
      <c r="C1401" s="6">
        <v>96413</v>
      </c>
      <c r="D1401" s="6">
        <v>0</v>
      </c>
      <c r="E1401">
        <f>SUMIFS(tab_SCHULEN[SuS_21-22],tab_SCHULEN[TKZ],tab_ANLAGE[[#This Row],[TKZ]])</f>
        <v>239</v>
      </c>
      <c r="F1401">
        <f>SUMIFS(tab_SCHULEN[Klassen_21-22],tab_SCHULEN[TKZ],tab_ANLAGE[[#This Row],[TKZ]])</f>
        <v>12</v>
      </c>
      <c r="G1401" s="431">
        <f>IFERROR(ROUND(0.25*tab_ANLAGE[[#This Row],[Budget dBIR]]/tab_ANLAGE[[#This Row],['# SuS]],2),0)</f>
        <v>100.85</v>
      </c>
    </row>
    <row r="1402" spans="1:7" x14ac:dyDescent="0.3">
      <c r="A1402" t="s">
        <v>24673</v>
      </c>
      <c r="B1402" t="s">
        <v>24672</v>
      </c>
      <c r="C1402" s="6">
        <v>49780</v>
      </c>
      <c r="D1402" s="6">
        <v>0</v>
      </c>
      <c r="E1402">
        <f>SUMIFS(tab_SCHULEN[SuS_21-22],tab_SCHULEN[TKZ],tab_ANLAGE[[#This Row],[TKZ]])</f>
        <v>123</v>
      </c>
      <c r="F1402">
        <f>SUMIFS(tab_SCHULEN[Klassen_21-22],tab_SCHULEN[TKZ],tab_ANLAGE[[#This Row],[TKZ]])</f>
        <v>7</v>
      </c>
      <c r="G1402" s="431">
        <f>IFERROR(ROUND(0.25*tab_ANLAGE[[#This Row],[Budget dBIR]]/tab_ANLAGE[[#This Row],['# SuS]],2),0)</f>
        <v>101.18</v>
      </c>
    </row>
    <row r="1403" spans="1:7" x14ac:dyDescent="0.3">
      <c r="A1403" t="s">
        <v>24619</v>
      </c>
      <c r="B1403" t="s">
        <v>24618</v>
      </c>
      <c r="C1403" s="6">
        <v>36590</v>
      </c>
      <c r="D1403" s="6">
        <v>0</v>
      </c>
      <c r="E1403">
        <f>SUMIFS(tab_SCHULEN[SuS_21-22],tab_SCHULEN[TKZ],tab_ANLAGE[[#This Row],[TKZ]])</f>
        <v>85</v>
      </c>
      <c r="F1403">
        <f>SUMIFS(tab_SCHULEN[Klassen_21-22],tab_SCHULEN[TKZ],tab_ANLAGE[[#This Row],[TKZ]])</f>
        <v>5</v>
      </c>
      <c r="G1403" s="431">
        <f>IFERROR(ROUND(0.25*tab_ANLAGE[[#This Row],[Budget dBIR]]/tab_ANLAGE[[#This Row],['# SuS]],2),0)</f>
        <v>107.62</v>
      </c>
    </row>
    <row r="1404" spans="1:7" x14ac:dyDescent="0.3">
      <c r="A1404" t="s">
        <v>24622</v>
      </c>
      <c r="B1404" t="s">
        <v>24621</v>
      </c>
      <c r="C1404" s="6">
        <v>62544</v>
      </c>
      <c r="D1404" s="6">
        <v>0</v>
      </c>
      <c r="E1404">
        <f>SUMIFS(tab_SCHULEN[SuS_21-22],tab_SCHULEN[TKZ],tab_ANLAGE[[#This Row],[TKZ]])</f>
        <v>119</v>
      </c>
      <c r="F1404">
        <f>SUMIFS(tab_SCHULEN[Klassen_21-22],tab_SCHULEN[TKZ],tab_ANLAGE[[#This Row],[TKZ]])</f>
        <v>7</v>
      </c>
      <c r="G1404" s="431">
        <f>IFERROR(ROUND(0.25*tab_ANLAGE[[#This Row],[Budget dBIR]]/tab_ANLAGE[[#This Row],['# SuS]],2),0)</f>
        <v>131.38999999999999</v>
      </c>
    </row>
    <row r="1405" spans="1:7" x14ac:dyDescent="0.3">
      <c r="A1405" t="s">
        <v>24482</v>
      </c>
      <c r="B1405" t="s">
        <v>24481</v>
      </c>
      <c r="C1405" s="6">
        <v>57013</v>
      </c>
      <c r="D1405" s="6">
        <v>0</v>
      </c>
      <c r="E1405">
        <f>SUMIFS(tab_SCHULEN[SuS_21-22],tab_SCHULEN[TKZ],tab_ANLAGE[[#This Row],[TKZ]])</f>
        <v>135</v>
      </c>
      <c r="F1405">
        <f>SUMIFS(tab_SCHULEN[Klassen_21-22],tab_SCHULEN[TKZ],tab_ANLAGE[[#This Row],[TKZ]])</f>
        <v>8</v>
      </c>
      <c r="G1405" s="431">
        <f>IFERROR(ROUND(0.25*tab_ANLAGE[[#This Row],[Budget dBIR]]/tab_ANLAGE[[#This Row],['# SuS]],2),0)</f>
        <v>105.58</v>
      </c>
    </row>
    <row r="1406" spans="1:7" x14ac:dyDescent="0.3">
      <c r="A1406" t="s">
        <v>20597</v>
      </c>
      <c r="B1406" t="s">
        <v>20596</v>
      </c>
      <c r="C1406" s="6">
        <v>1814205</v>
      </c>
      <c r="D1406" s="6">
        <v>0</v>
      </c>
      <c r="E1406">
        <f>SUMIFS(tab_SCHULEN[SuS_21-22],tab_SCHULEN[TKZ],tab_ANLAGE[[#This Row],[TKZ]])</f>
        <v>4907</v>
      </c>
      <c r="F1406">
        <f>SUMIFS(tab_SCHULEN[Klassen_21-22],tab_SCHULEN[TKZ],tab_ANLAGE[[#This Row],[TKZ]])</f>
        <v>154</v>
      </c>
      <c r="G1406" s="431">
        <f>IFERROR(ROUND(0.25*tab_ANLAGE[[#This Row],[Budget dBIR]]/tab_ANLAGE[[#This Row],['# SuS]],2),0)</f>
        <v>92.43</v>
      </c>
    </row>
    <row r="1407" spans="1:7" x14ac:dyDescent="0.3">
      <c r="A1407" t="s">
        <v>24383</v>
      </c>
      <c r="B1407" t="s">
        <v>24382</v>
      </c>
      <c r="C1407" s="6">
        <v>92125</v>
      </c>
      <c r="D1407" s="6">
        <v>0</v>
      </c>
      <c r="E1407">
        <f>SUMIFS(tab_SCHULEN[SuS_21-22],tab_SCHULEN[TKZ],tab_ANLAGE[[#This Row],[TKZ]])</f>
        <v>175</v>
      </c>
      <c r="F1407">
        <f>SUMIFS(tab_SCHULEN[Klassen_21-22],tab_SCHULEN[TKZ],tab_ANLAGE[[#This Row],[TKZ]])</f>
        <v>10</v>
      </c>
      <c r="G1407" s="431">
        <f>IFERROR(ROUND(0.25*tab_ANLAGE[[#This Row],[Budget dBIR]]/tab_ANLAGE[[#This Row],['# SuS]],2),0)</f>
        <v>131.61000000000001</v>
      </c>
    </row>
    <row r="1408" spans="1:7" x14ac:dyDescent="0.3">
      <c r="A1408" t="s">
        <v>24420</v>
      </c>
      <c r="B1408" t="s">
        <v>24419</v>
      </c>
      <c r="C1408" s="6">
        <v>150731</v>
      </c>
      <c r="D1408" s="6">
        <v>0</v>
      </c>
      <c r="E1408">
        <f>SUMIFS(tab_SCHULEN[SuS_21-22],tab_SCHULEN[TKZ],tab_ANLAGE[[#This Row],[TKZ]])</f>
        <v>351</v>
      </c>
      <c r="F1408">
        <f>SUMIFS(tab_SCHULEN[Klassen_21-22],tab_SCHULEN[TKZ],tab_ANLAGE[[#This Row],[TKZ]])</f>
        <v>17</v>
      </c>
      <c r="G1408" s="431">
        <f>IFERROR(ROUND(0.25*tab_ANLAGE[[#This Row],[Budget dBIR]]/tab_ANLAGE[[#This Row],['# SuS]],2),0)</f>
        <v>107.36</v>
      </c>
    </row>
    <row r="1409" spans="1:7" x14ac:dyDescent="0.3">
      <c r="A1409" t="s">
        <v>24675</v>
      </c>
      <c r="B1409" t="s">
        <v>24674</v>
      </c>
      <c r="C1409" s="6">
        <v>55311</v>
      </c>
      <c r="D1409" s="6">
        <v>0</v>
      </c>
      <c r="E1409">
        <f>SUMIFS(tab_SCHULEN[SuS_21-22],tab_SCHULEN[TKZ],tab_ANLAGE[[#This Row],[TKZ]])</f>
        <v>149</v>
      </c>
      <c r="F1409">
        <f>SUMIFS(tab_SCHULEN[Klassen_21-22],tab_SCHULEN[TKZ],tab_ANLAGE[[#This Row],[TKZ]])</f>
        <v>8</v>
      </c>
      <c r="G1409" s="431">
        <f>IFERROR(ROUND(0.25*tab_ANLAGE[[#This Row],[Budget dBIR]]/tab_ANLAGE[[#This Row],['# SuS]],2),0)</f>
        <v>92.8</v>
      </c>
    </row>
    <row r="1410" spans="1:7" x14ac:dyDescent="0.3">
      <c r="A1410" t="s">
        <v>24485</v>
      </c>
      <c r="B1410" t="s">
        <v>24484</v>
      </c>
      <c r="C1410" s="6">
        <v>55736</v>
      </c>
      <c r="D1410" s="6">
        <v>0</v>
      </c>
      <c r="E1410">
        <f>SUMIFS(tab_SCHULEN[SuS_21-22],tab_SCHULEN[TKZ],tab_ANLAGE[[#This Row],[TKZ]])</f>
        <v>136</v>
      </c>
      <c r="F1410">
        <f>SUMIFS(tab_SCHULEN[Klassen_21-22],tab_SCHULEN[TKZ],tab_ANLAGE[[#This Row],[TKZ]])</f>
        <v>8</v>
      </c>
      <c r="G1410" s="431">
        <f>IFERROR(ROUND(0.25*tab_ANLAGE[[#This Row],[Budget dBIR]]/tab_ANLAGE[[#This Row],['# SuS]],2),0)</f>
        <v>102.46</v>
      </c>
    </row>
    <row r="1411" spans="1:7" x14ac:dyDescent="0.3">
      <c r="A1411" t="s">
        <v>24543</v>
      </c>
      <c r="B1411" t="s">
        <v>24542</v>
      </c>
      <c r="C1411" s="6">
        <v>52758</v>
      </c>
      <c r="D1411" s="6">
        <v>0</v>
      </c>
      <c r="E1411">
        <f>SUMIFS(tab_SCHULEN[SuS_21-22],tab_SCHULEN[TKZ],tab_ANLAGE[[#This Row],[TKZ]])</f>
        <v>119</v>
      </c>
      <c r="F1411">
        <f>SUMIFS(tab_SCHULEN[Klassen_21-22],tab_SCHULEN[TKZ],tab_ANLAGE[[#This Row],[TKZ]])</f>
        <v>6</v>
      </c>
      <c r="G1411" s="431">
        <f>IFERROR(ROUND(0.25*tab_ANLAGE[[#This Row],[Budget dBIR]]/tab_ANLAGE[[#This Row],['# SuS]],2),0)</f>
        <v>110.84</v>
      </c>
    </row>
    <row r="1412" spans="1:7" x14ac:dyDescent="0.3">
      <c r="A1412" t="s">
        <v>24732</v>
      </c>
      <c r="B1412" t="s">
        <v>24731</v>
      </c>
      <c r="C1412" s="6">
        <v>181547</v>
      </c>
      <c r="D1412" s="6">
        <v>0</v>
      </c>
      <c r="E1412">
        <f>SUMIFS(tab_SCHULEN[SuS_21-22],tab_SCHULEN[TKZ],tab_ANLAGE[[#This Row],[TKZ]])</f>
        <v>403</v>
      </c>
      <c r="F1412">
        <f>SUMIFS(tab_SCHULEN[Klassen_21-22],tab_SCHULEN[TKZ],tab_ANLAGE[[#This Row],[TKZ]])</f>
        <v>18</v>
      </c>
      <c r="G1412" s="431">
        <f>IFERROR(ROUND(0.25*tab_ANLAGE[[#This Row],[Budget dBIR]]/tab_ANLAGE[[#This Row],['# SuS]],2),0)</f>
        <v>112.62</v>
      </c>
    </row>
    <row r="1413" spans="1:7" x14ac:dyDescent="0.3">
      <c r="A1413" t="s">
        <v>24448</v>
      </c>
      <c r="B1413" t="s">
        <v>24447</v>
      </c>
      <c r="C1413" s="6">
        <v>89847</v>
      </c>
      <c r="D1413" s="6">
        <v>0</v>
      </c>
      <c r="E1413">
        <f>SUMIFS(tab_SCHULEN[SuS_21-22],tab_SCHULEN[TKZ],tab_ANLAGE[[#This Row],[TKZ]])</f>
        <v>278</v>
      </c>
      <c r="F1413">
        <f>SUMIFS(tab_SCHULEN[Klassen_21-22],tab_SCHULEN[TKZ],tab_ANLAGE[[#This Row],[TKZ]])</f>
        <v>14</v>
      </c>
      <c r="G1413" s="431">
        <f>IFERROR(ROUND(0.25*tab_ANLAGE[[#This Row],[Budget dBIR]]/tab_ANLAGE[[#This Row],['# SuS]],2),0)</f>
        <v>80.8</v>
      </c>
    </row>
    <row r="1414" spans="1:7" x14ac:dyDescent="0.3">
      <c r="A1414" t="s">
        <v>24678</v>
      </c>
      <c r="B1414" t="s">
        <v>24677</v>
      </c>
      <c r="C1414" s="6">
        <v>17869</v>
      </c>
      <c r="D1414" s="6">
        <v>0</v>
      </c>
      <c r="E1414">
        <f>SUMIFS(tab_SCHULEN[SuS_21-22],tab_SCHULEN[TKZ],tab_ANLAGE[[#This Row],[TKZ]])</f>
        <v>47</v>
      </c>
      <c r="F1414">
        <f>SUMIFS(tab_SCHULEN[Klassen_21-22],tab_SCHULEN[TKZ],tab_ANLAGE[[#This Row],[TKZ]])</f>
        <v>2</v>
      </c>
      <c r="G1414" s="431">
        <f>IFERROR(ROUND(0.25*tab_ANLAGE[[#This Row],[Budget dBIR]]/tab_ANLAGE[[#This Row],['# SuS]],2),0)</f>
        <v>95.05</v>
      </c>
    </row>
    <row r="1415" spans="1:7" x14ac:dyDescent="0.3">
      <c r="A1415" t="s">
        <v>24794</v>
      </c>
      <c r="B1415" t="s">
        <v>24793</v>
      </c>
      <c r="C1415" s="6">
        <v>48078</v>
      </c>
      <c r="D1415" s="6">
        <v>0</v>
      </c>
      <c r="E1415">
        <f>SUMIFS(tab_SCHULEN[SuS_21-22],tab_SCHULEN[TKZ],tab_ANLAGE[[#This Row],[TKZ]])</f>
        <v>103</v>
      </c>
      <c r="F1415">
        <f>SUMIFS(tab_SCHULEN[Klassen_21-22],tab_SCHULEN[TKZ],tab_ANLAGE[[#This Row],[TKZ]])</f>
        <v>5</v>
      </c>
      <c r="G1415" s="431">
        <f>IFERROR(ROUND(0.25*tab_ANLAGE[[#This Row],[Budget dBIR]]/tab_ANLAGE[[#This Row],['# SuS]],2),0)</f>
        <v>116.69</v>
      </c>
    </row>
    <row r="1416" spans="1:7" x14ac:dyDescent="0.3">
      <c r="A1416" t="s">
        <v>24381</v>
      </c>
      <c r="B1416" t="s">
        <v>24380</v>
      </c>
      <c r="C1416" s="6">
        <v>301320</v>
      </c>
      <c r="D1416" s="6">
        <v>0</v>
      </c>
      <c r="E1416">
        <f>SUMIFS(tab_SCHULEN[SuS_21-22],tab_SCHULEN[TKZ],tab_ANLAGE[[#This Row],[TKZ]])</f>
        <v>822</v>
      </c>
      <c r="F1416">
        <f>SUMIFS(tab_SCHULEN[Klassen_21-22],tab_SCHULEN[TKZ],tab_ANLAGE[[#This Row],[TKZ]])</f>
        <v>40</v>
      </c>
      <c r="G1416" s="431">
        <f>IFERROR(ROUND(0.25*tab_ANLAGE[[#This Row],[Budget dBIR]]/tab_ANLAGE[[#This Row],['# SuS]],2),0)</f>
        <v>91.64</v>
      </c>
    </row>
    <row r="1417" spans="1:7" x14ac:dyDescent="0.3">
      <c r="A1417" t="s">
        <v>24825</v>
      </c>
      <c r="B1417" t="s">
        <v>24824</v>
      </c>
      <c r="C1417" s="6">
        <v>18295</v>
      </c>
      <c r="D1417" s="6">
        <v>0</v>
      </c>
      <c r="E1417">
        <f>SUMIFS(tab_SCHULEN[SuS_21-22],tab_SCHULEN[TKZ],tab_ANLAGE[[#This Row],[TKZ]])</f>
        <v>61</v>
      </c>
      <c r="F1417">
        <f>SUMIFS(tab_SCHULEN[Klassen_21-22],tab_SCHULEN[TKZ],tab_ANLAGE[[#This Row],[TKZ]])</f>
        <v>4</v>
      </c>
      <c r="G1417" s="431">
        <f>IFERROR(ROUND(0.25*tab_ANLAGE[[#This Row],[Budget dBIR]]/tab_ANLAGE[[#This Row],['# SuS]],2),0)</f>
        <v>74.98</v>
      </c>
    </row>
    <row r="1418" spans="1:7" x14ac:dyDescent="0.3">
      <c r="A1418" t="s">
        <v>20718</v>
      </c>
      <c r="B1418" t="s">
        <v>20717</v>
      </c>
      <c r="C1418" s="6">
        <v>2412398</v>
      </c>
      <c r="D1418" s="6">
        <v>0</v>
      </c>
      <c r="E1418">
        <f>SUMIFS(tab_SCHULEN[SuS_21-22],tab_SCHULEN[TKZ],tab_ANLAGE[[#This Row],[TKZ]])</f>
        <v>5592</v>
      </c>
      <c r="F1418">
        <f>SUMIFS(tab_SCHULEN[Klassen_21-22],tab_SCHULEN[TKZ],tab_ANLAGE[[#This Row],[TKZ]])</f>
        <v>238</v>
      </c>
      <c r="G1418" s="431">
        <f>IFERROR(ROUND(0.25*tab_ANLAGE[[#This Row],[Budget dBIR]]/tab_ANLAGE[[#This Row],['# SuS]],2),0)</f>
        <v>107.85</v>
      </c>
    </row>
    <row r="1419" spans="1:7" x14ac:dyDescent="0.3">
      <c r="A1419" t="s">
        <v>20808</v>
      </c>
      <c r="B1419" t="s">
        <v>20807</v>
      </c>
      <c r="C1419" s="6">
        <v>1227899</v>
      </c>
      <c r="D1419" s="6">
        <v>192291</v>
      </c>
      <c r="E1419">
        <f>SUMIFS(tab_SCHULEN[SuS_21-22],tab_SCHULEN[TKZ],tab_ANLAGE[[#This Row],[TKZ]])</f>
        <v>2481</v>
      </c>
      <c r="F1419">
        <f>SUMIFS(tab_SCHULEN[Klassen_21-22],tab_SCHULEN[TKZ],tab_ANLAGE[[#This Row],[TKZ]])</f>
        <v>108</v>
      </c>
      <c r="G1419" s="431">
        <f>IFERROR(ROUND(0.25*tab_ANLAGE[[#This Row],[Budget dBIR]]/tab_ANLAGE[[#This Row],['# SuS]],2),0)</f>
        <v>123.73</v>
      </c>
    </row>
    <row r="1420" spans="1:7" x14ac:dyDescent="0.3">
      <c r="A1420" t="s">
        <v>24600</v>
      </c>
      <c r="B1420" t="s">
        <v>24599</v>
      </c>
      <c r="C1420" s="6">
        <v>100411</v>
      </c>
      <c r="D1420" s="6">
        <v>0</v>
      </c>
      <c r="E1420">
        <f>SUMIFS(tab_SCHULEN[SuS_21-22],tab_SCHULEN[TKZ],tab_ANLAGE[[#This Row],[TKZ]])</f>
        <v>238</v>
      </c>
      <c r="F1420">
        <f>SUMIFS(tab_SCHULEN[Klassen_21-22],tab_SCHULEN[TKZ],tab_ANLAGE[[#This Row],[TKZ]])</f>
        <v>11</v>
      </c>
      <c r="G1420" s="431">
        <f>IFERROR(ROUND(0.25*tab_ANLAGE[[#This Row],[Budget dBIR]]/tab_ANLAGE[[#This Row],['# SuS]],2),0)</f>
        <v>105.47</v>
      </c>
    </row>
    <row r="1421" spans="1:7" x14ac:dyDescent="0.3">
      <c r="A1421" t="s">
        <v>24398</v>
      </c>
      <c r="B1421" t="s">
        <v>24397</v>
      </c>
      <c r="C1421" s="6">
        <v>76081</v>
      </c>
      <c r="D1421" s="6">
        <v>0</v>
      </c>
      <c r="E1421">
        <f>SUMIFS(tab_SCHULEN[SuS_21-22],tab_SCHULEN[TKZ],tab_ANLAGE[[#This Row],[TKZ]])</f>
        <v>140</v>
      </c>
      <c r="F1421">
        <f>SUMIFS(tab_SCHULEN[Klassen_21-22],tab_SCHULEN[TKZ],tab_ANLAGE[[#This Row],[TKZ]])</f>
        <v>8</v>
      </c>
      <c r="G1421" s="431">
        <f>IFERROR(ROUND(0.25*tab_ANLAGE[[#This Row],[Budget dBIR]]/tab_ANLAGE[[#This Row],['# SuS]],2),0)</f>
        <v>135.86000000000001</v>
      </c>
    </row>
    <row r="1422" spans="1:7" x14ac:dyDescent="0.3">
      <c r="A1422" t="s">
        <v>24681</v>
      </c>
      <c r="B1422" t="s">
        <v>24680</v>
      </c>
      <c r="C1422" s="6">
        <v>111473</v>
      </c>
      <c r="D1422" s="6">
        <v>0</v>
      </c>
      <c r="E1422">
        <f>SUMIFS(tab_SCHULEN[SuS_21-22],tab_SCHULEN[TKZ],tab_ANLAGE[[#This Row],[TKZ]])</f>
        <v>271</v>
      </c>
      <c r="F1422">
        <f>SUMIFS(tab_SCHULEN[Klassen_21-22],tab_SCHULEN[TKZ],tab_ANLAGE[[#This Row],[TKZ]])</f>
        <v>12</v>
      </c>
      <c r="G1422" s="431">
        <f>IFERROR(ROUND(0.25*tab_ANLAGE[[#This Row],[Budget dBIR]]/tab_ANLAGE[[#This Row],['# SuS]],2),0)</f>
        <v>102.83</v>
      </c>
    </row>
    <row r="1423" spans="1:7" x14ac:dyDescent="0.3">
      <c r="A1423" t="s">
        <v>24636</v>
      </c>
      <c r="B1423" t="s">
        <v>24635</v>
      </c>
      <c r="C1423" s="6">
        <v>25102</v>
      </c>
      <c r="D1423" s="6">
        <v>0</v>
      </c>
      <c r="E1423">
        <f>SUMIFS(tab_SCHULEN[SuS_21-22],tab_SCHULEN[TKZ],tab_ANLAGE[[#This Row],[TKZ]])</f>
        <v>71</v>
      </c>
      <c r="F1423">
        <f>SUMIFS(tab_SCHULEN[Klassen_21-22],tab_SCHULEN[TKZ],tab_ANLAGE[[#This Row],[TKZ]])</f>
        <v>4</v>
      </c>
      <c r="G1423" s="431">
        <f>IFERROR(ROUND(0.25*tab_ANLAGE[[#This Row],[Budget dBIR]]/tab_ANLAGE[[#This Row],['# SuS]],2),0)</f>
        <v>88.39</v>
      </c>
    </row>
    <row r="1424" spans="1:7" x14ac:dyDescent="0.3">
      <c r="A1424" t="s">
        <v>24796</v>
      </c>
      <c r="B1424" t="s">
        <v>24795</v>
      </c>
      <c r="C1424" s="6">
        <v>37016</v>
      </c>
      <c r="D1424" s="6">
        <v>0</v>
      </c>
      <c r="E1424">
        <f>SUMIFS(tab_SCHULEN[SuS_21-22],tab_SCHULEN[TKZ],tab_ANLAGE[[#This Row],[TKZ]])</f>
        <v>81</v>
      </c>
      <c r="F1424">
        <f>SUMIFS(tab_SCHULEN[Klassen_21-22],tab_SCHULEN[TKZ],tab_ANLAGE[[#This Row],[TKZ]])</f>
        <v>4</v>
      </c>
      <c r="G1424" s="431">
        <f>IFERROR(ROUND(0.25*tab_ANLAGE[[#This Row],[Budget dBIR]]/tab_ANLAGE[[#This Row],['# SuS]],2),0)</f>
        <v>114.25</v>
      </c>
    </row>
    <row r="1425" spans="1:7" x14ac:dyDescent="0.3">
      <c r="A1425" t="s">
        <v>24492</v>
      </c>
      <c r="B1425" t="s">
        <v>24491</v>
      </c>
      <c r="C1425" s="6">
        <v>40845</v>
      </c>
      <c r="D1425" s="6">
        <v>0</v>
      </c>
      <c r="E1425">
        <f>SUMIFS(tab_SCHULEN[SuS_21-22],tab_SCHULEN[TKZ],tab_ANLAGE[[#This Row],[TKZ]])</f>
        <v>86</v>
      </c>
      <c r="F1425">
        <f>SUMIFS(tab_SCHULEN[Klassen_21-22],tab_SCHULEN[TKZ],tab_ANLAGE[[#This Row],[TKZ]])</f>
        <v>4</v>
      </c>
      <c r="G1425" s="431">
        <f>IFERROR(ROUND(0.25*tab_ANLAGE[[#This Row],[Budget dBIR]]/tab_ANLAGE[[#This Row],['# SuS]],2),0)</f>
        <v>118.74</v>
      </c>
    </row>
    <row r="1426" spans="1:7" x14ac:dyDescent="0.3">
      <c r="A1426" t="s">
        <v>24582</v>
      </c>
      <c r="B1426" t="s">
        <v>24581</v>
      </c>
      <c r="C1426" s="6">
        <v>27230</v>
      </c>
      <c r="D1426" s="6">
        <v>0</v>
      </c>
      <c r="E1426">
        <f>SUMIFS(tab_SCHULEN[SuS_21-22],tab_SCHULEN[TKZ],tab_ANLAGE[[#This Row],[TKZ]])</f>
        <v>64</v>
      </c>
      <c r="F1426">
        <f>SUMIFS(tab_SCHULEN[Klassen_21-22],tab_SCHULEN[TKZ],tab_ANLAGE[[#This Row],[TKZ]])</f>
        <v>4</v>
      </c>
      <c r="G1426" s="431">
        <f>IFERROR(ROUND(0.25*tab_ANLAGE[[#This Row],[Budget dBIR]]/tab_ANLAGE[[#This Row],['# SuS]],2),0)</f>
        <v>106.37</v>
      </c>
    </row>
    <row r="1427" spans="1:7" x14ac:dyDescent="0.3">
      <c r="A1427" t="s">
        <v>24684</v>
      </c>
      <c r="B1427" t="s">
        <v>24683</v>
      </c>
      <c r="C1427" s="6">
        <v>42457</v>
      </c>
      <c r="D1427" s="6">
        <v>0</v>
      </c>
      <c r="E1427">
        <f>SUMIFS(tab_SCHULEN[SuS_21-22],tab_SCHULEN[TKZ],tab_ANLAGE[[#This Row],[TKZ]])</f>
        <v>90</v>
      </c>
      <c r="F1427">
        <f>SUMIFS(tab_SCHULEN[Klassen_21-22],tab_SCHULEN[TKZ],tab_ANLAGE[[#This Row],[TKZ]])</f>
        <v>5</v>
      </c>
      <c r="G1427" s="431">
        <f>IFERROR(ROUND(0.25*tab_ANLAGE[[#This Row],[Budget dBIR]]/tab_ANLAGE[[#This Row],['# SuS]],2),0)</f>
        <v>117.94</v>
      </c>
    </row>
    <row r="1428" spans="1:7" x14ac:dyDescent="0.3">
      <c r="A1428" t="s">
        <v>24417</v>
      </c>
      <c r="B1428" t="s">
        <v>24416</v>
      </c>
      <c r="C1428" s="6">
        <v>83302</v>
      </c>
      <c r="D1428" s="6">
        <v>0</v>
      </c>
      <c r="E1428">
        <f>SUMIFS(tab_SCHULEN[SuS_21-22],tab_SCHULEN[TKZ],tab_ANLAGE[[#This Row],[TKZ]])</f>
        <v>175</v>
      </c>
      <c r="F1428">
        <f>SUMIFS(tab_SCHULEN[Klassen_21-22],tab_SCHULEN[TKZ],tab_ANLAGE[[#This Row],[TKZ]])</f>
        <v>9</v>
      </c>
      <c r="G1428" s="431">
        <f>IFERROR(ROUND(0.25*tab_ANLAGE[[#This Row],[Budget dBIR]]/tab_ANLAGE[[#This Row],['# SuS]],2),0)</f>
        <v>119</v>
      </c>
    </row>
    <row r="1429" spans="1:7" x14ac:dyDescent="0.3">
      <c r="A1429" t="s">
        <v>24563</v>
      </c>
      <c r="B1429" t="s">
        <v>24562</v>
      </c>
      <c r="C1429" s="6">
        <v>17869</v>
      </c>
      <c r="D1429" s="6">
        <v>0</v>
      </c>
      <c r="E1429">
        <f>SUMIFS(tab_SCHULEN[SuS_21-22],tab_SCHULEN[TKZ],tab_ANLAGE[[#This Row],[TKZ]])</f>
        <v>32</v>
      </c>
      <c r="F1429">
        <f>SUMIFS(tab_SCHULEN[Klassen_21-22],tab_SCHULEN[TKZ],tab_ANLAGE[[#This Row],[TKZ]])</f>
        <v>2</v>
      </c>
      <c r="G1429" s="431">
        <f>IFERROR(ROUND(0.25*tab_ANLAGE[[#This Row],[Budget dBIR]]/tab_ANLAGE[[#This Row],['# SuS]],2),0)</f>
        <v>139.6</v>
      </c>
    </row>
    <row r="1430" spans="1:7" x14ac:dyDescent="0.3">
      <c r="A1430" t="s">
        <v>24312</v>
      </c>
      <c r="B1430" t="s">
        <v>24311</v>
      </c>
      <c r="C1430" s="6">
        <v>69895</v>
      </c>
      <c r="D1430" s="6">
        <v>21365</v>
      </c>
      <c r="E1430">
        <f>SUMIFS(tab_SCHULEN[SuS_21-22],tab_SCHULEN[TKZ],tab_ANLAGE[[#This Row],[TKZ]])</f>
        <v>147</v>
      </c>
      <c r="F1430">
        <f>SUMIFS(tab_SCHULEN[Klassen_21-22],tab_SCHULEN[TKZ],tab_ANLAGE[[#This Row],[TKZ]])</f>
        <v>5</v>
      </c>
      <c r="G1430" s="431">
        <f>IFERROR(ROUND(0.25*tab_ANLAGE[[#This Row],[Budget dBIR]]/tab_ANLAGE[[#This Row],['# SuS]],2),0)</f>
        <v>118.87</v>
      </c>
    </row>
    <row r="1431" spans="1:7" x14ac:dyDescent="0.3">
      <c r="A1431" t="s">
        <v>24495</v>
      </c>
      <c r="B1431" t="s">
        <v>24494</v>
      </c>
      <c r="C1431" s="6">
        <v>24677</v>
      </c>
      <c r="D1431" s="6">
        <v>0</v>
      </c>
      <c r="E1431">
        <f>SUMIFS(tab_SCHULEN[SuS_21-22],tab_SCHULEN[TKZ],tab_ANLAGE[[#This Row],[TKZ]])</f>
        <v>60</v>
      </c>
      <c r="F1431">
        <f>SUMIFS(tab_SCHULEN[Klassen_21-22],tab_SCHULEN[TKZ],tab_ANLAGE[[#This Row],[TKZ]])</f>
        <v>4</v>
      </c>
      <c r="G1431" s="431">
        <f>IFERROR(ROUND(0.25*tab_ANLAGE[[#This Row],[Budget dBIR]]/tab_ANLAGE[[#This Row],['# SuS]],2),0)</f>
        <v>102.82</v>
      </c>
    </row>
    <row r="1432" spans="1:7" x14ac:dyDescent="0.3">
      <c r="A1432" t="s">
        <v>24734</v>
      </c>
      <c r="B1432" t="s">
        <v>24733</v>
      </c>
      <c r="C1432" s="6">
        <v>33186</v>
      </c>
      <c r="D1432" s="6">
        <v>0</v>
      </c>
      <c r="E1432">
        <f>SUMIFS(tab_SCHULEN[SuS_21-22],tab_SCHULEN[TKZ],tab_ANLAGE[[#This Row],[TKZ]])</f>
        <v>95</v>
      </c>
      <c r="F1432">
        <f>SUMIFS(tab_SCHULEN[Klassen_21-22],tab_SCHULEN[TKZ],tab_ANLAGE[[#This Row],[TKZ]])</f>
        <v>5</v>
      </c>
      <c r="G1432" s="431">
        <f>IFERROR(ROUND(0.25*tab_ANLAGE[[#This Row],[Budget dBIR]]/tab_ANLAGE[[#This Row],['# SuS]],2),0)</f>
        <v>87.33</v>
      </c>
    </row>
    <row r="1433" spans="1:7" x14ac:dyDescent="0.3">
      <c r="A1433" t="s">
        <v>24351</v>
      </c>
      <c r="B1433" t="s">
        <v>24350</v>
      </c>
      <c r="C1433" s="6">
        <v>88341</v>
      </c>
      <c r="D1433" s="6">
        <v>25638</v>
      </c>
      <c r="E1433">
        <f>SUMIFS(tab_SCHULEN[SuS_21-22],tab_SCHULEN[TKZ],tab_ANLAGE[[#This Row],[TKZ]])</f>
        <v>150</v>
      </c>
      <c r="F1433">
        <f>SUMIFS(tab_SCHULEN[Klassen_21-22],tab_SCHULEN[TKZ],tab_ANLAGE[[#This Row],[TKZ]])</f>
        <v>6</v>
      </c>
      <c r="G1433" s="431">
        <f>IFERROR(ROUND(0.25*tab_ANLAGE[[#This Row],[Budget dBIR]]/tab_ANLAGE[[#This Row],['# SuS]],2),0)</f>
        <v>147.24</v>
      </c>
    </row>
    <row r="1434" spans="1:7" x14ac:dyDescent="0.3">
      <c r="A1434" t="s">
        <v>24760</v>
      </c>
      <c r="B1434" t="s">
        <v>24759</v>
      </c>
      <c r="C1434" s="6">
        <v>206536</v>
      </c>
      <c r="D1434" s="6">
        <v>0</v>
      </c>
      <c r="E1434">
        <f>SUMIFS(tab_SCHULEN[SuS_21-22],tab_SCHULEN[TKZ],tab_ANLAGE[[#This Row],[TKZ]])</f>
        <v>446</v>
      </c>
      <c r="F1434">
        <f>SUMIFS(tab_SCHULEN[Klassen_21-22],tab_SCHULEN[TKZ],tab_ANLAGE[[#This Row],[TKZ]])</f>
        <v>22</v>
      </c>
      <c r="G1434" s="431">
        <f>IFERROR(ROUND(0.25*tab_ANLAGE[[#This Row],[Budget dBIR]]/tab_ANLAGE[[#This Row],['# SuS]],2),0)</f>
        <v>115.77</v>
      </c>
    </row>
    <row r="1435" spans="1:7" x14ac:dyDescent="0.3">
      <c r="A1435" t="s">
        <v>20750</v>
      </c>
      <c r="B1435" t="s">
        <v>20749</v>
      </c>
      <c r="C1435" s="6">
        <v>1529183</v>
      </c>
      <c r="D1435" s="6">
        <v>303393</v>
      </c>
      <c r="E1435">
        <f>SUMIFS(tab_SCHULEN[SuS_21-22],tab_SCHULEN[TKZ],tab_ANLAGE[[#This Row],[TKZ]])</f>
        <v>3500</v>
      </c>
      <c r="F1435">
        <f>SUMIFS(tab_SCHULEN[Klassen_21-22],tab_SCHULEN[TKZ],tab_ANLAGE[[#This Row],[TKZ]])</f>
        <v>146</v>
      </c>
      <c r="G1435" s="431">
        <f>IFERROR(ROUND(0.25*tab_ANLAGE[[#This Row],[Budget dBIR]]/tab_ANLAGE[[#This Row],['# SuS]],2),0)</f>
        <v>109.23</v>
      </c>
    </row>
    <row r="1436" spans="1:7" x14ac:dyDescent="0.3">
      <c r="A1436" t="s">
        <v>24758</v>
      </c>
      <c r="B1436" t="s">
        <v>24757</v>
      </c>
      <c r="C1436" s="6">
        <v>213587</v>
      </c>
      <c r="D1436" s="6">
        <v>0</v>
      </c>
      <c r="E1436">
        <f>SUMIFS(tab_SCHULEN[SuS_21-22],tab_SCHULEN[TKZ],tab_ANLAGE[[#This Row],[TKZ]])</f>
        <v>434</v>
      </c>
      <c r="F1436">
        <f>SUMIFS(tab_SCHULEN[Klassen_21-22],tab_SCHULEN[TKZ],tab_ANLAGE[[#This Row],[TKZ]])</f>
        <v>19</v>
      </c>
      <c r="G1436" s="431">
        <f>IFERROR(ROUND(0.25*tab_ANLAGE[[#This Row],[Budget dBIR]]/tab_ANLAGE[[#This Row],['# SuS]],2),0)</f>
        <v>123.03</v>
      </c>
    </row>
    <row r="1437" spans="1:7" x14ac:dyDescent="0.3">
      <c r="A1437" t="s">
        <v>24641</v>
      </c>
      <c r="B1437" t="s">
        <v>24640</v>
      </c>
      <c r="C1437" s="6">
        <v>544278</v>
      </c>
      <c r="D1437" s="6">
        <v>0</v>
      </c>
      <c r="E1437">
        <f>SUMIFS(tab_SCHULEN[SuS_21-22],tab_SCHULEN[TKZ],tab_ANLAGE[[#This Row],[TKZ]])</f>
        <v>1152</v>
      </c>
      <c r="F1437">
        <f>SUMIFS(tab_SCHULEN[Klassen_21-22],tab_SCHULEN[TKZ],tab_ANLAGE[[#This Row],[TKZ]])</f>
        <v>56</v>
      </c>
      <c r="G1437" s="431">
        <f>IFERROR(ROUND(0.25*tab_ANLAGE[[#This Row],[Budget dBIR]]/tab_ANLAGE[[#This Row],['# SuS]],2),0)</f>
        <v>118.12</v>
      </c>
    </row>
    <row r="1438" spans="1:7" x14ac:dyDescent="0.3">
      <c r="A1438" t="s">
        <v>20756</v>
      </c>
      <c r="B1438" t="s">
        <v>20755</v>
      </c>
      <c r="C1438" s="6">
        <v>1862552</v>
      </c>
      <c r="D1438" s="6">
        <v>405948</v>
      </c>
      <c r="E1438">
        <f>SUMIFS(tab_SCHULEN[SuS_21-22],tab_SCHULEN[TKZ],tab_ANLAGE[[#This Row],[TKZ]])</f>
        <v>4440</v>
      </c>
      <c r="F1438">
        <f>SUMIFS(tab_SCHULEN[Klassen_21-22],tab_SCHULEN[TKZ],tab_ANLAGE[[#This Row],[TKZ]])</f>
        <v>188</v>
      </c>
      <c r="G1438" s="431">
        <f>IFERROR(ROUND(0.25*tab_ANLAGE[[#This Row],[Budget dBIR]]/tab_ANLAGE[[#This Row],['# SuS]],2),0)</f>
        <v>104.87</v>
      </c>
    </row>
    <row r="1439" spans="1:7" x14ac:dyDescent="0.3">
      <c r="A1439" t="s">
        <v>24406</v>
      </c>
      <c r="B1439" t="s">
        <v>24405</v>
      </c>
      <c r="C1439" s="6">
        <v>174751</v>
      </c>
      <c r="D1439" s="6">
        <v>0</v>
      </c>
      <c r="E1439">
        <f>SUMIFS(tab_SCHULEN[SuS_21-22],tab_SCHULEN[TKZ],tab_ANLAGE[[#This Row],[TKZ]])</f>
        <v>357</v>
      </c>
      <c r="F1439">
        <f>SUMIFS(tab_SCHULEN[Klassen_21-22],tab_SCHULEN[TKZ],tab_ANLAGE[[#This Row],[TKZ]])</f>
        <v>17</v>
      </c>
      <c r="G1439" s="431">
        <f>IFERROR(ROUND(0.25*tab_ANLAGE[[#This Row],[Budget dBIR]]/tab_ANLAGE[[#This Row],['# SuS]],2),0)</f>
        <v>122.37</v>
      </c>
    </row>
    <row r="1440" spans="1:7" x14ac:dyDescent="0.3">
      <c r="A1440" t="s">
        <v>24686</v>
      </c>
      <c r="B1440" t="s">
        <v>24685</v>
      </c>
      <c r="C1440" s="6">
        <v>77010</v>
      </c>
      <c r="D1440" s="6">
        <v>0</v>
      </c>
      <c r="E1440">
        <f>SUMIFS(tab_SCHULEN[SuS_21-22],tab_SCHULEN[TKZ],tab_ANLAGE[[#This Row],[TKZ]])</f>
        <v>194</v>
      </c>
      <c r="F1440">
        <f>SUMIFS(tab_SCHULEN[Klassen_21-22],tab_SCHULEN[TKZ],tab_ANLAGE[[#This Row],[TKZ]])</f>
        <v>9</v>
      </c>
      <c r="G1440" s="431">
        <f>IFERROR(ROUND(0.25*tab_ANLAGE[[#This Row],[Budget dBIR]]/tab_ANLAGE[[#This Row],['# SuS]],2),0)</f>
        <v>99.24</v>
      </c>
    </row>
    <row r="1441" spans="1:7" x14ac:dyDescent="0.3">
      <c r="A1441" t="s">
        <v>24625</v>
      </c>
      <c r="B1441" t="s">
        <v>24624</v>
      </c>
      <c r="C1441" s="6">
        <v>41572</v>
      </c>
      <c r="D1441" s="6">
        <v>0</v>
      </c>
      <c r="E1441">
        <f>SUMIFS(tab_SCHULEN[SuS_21-22],tab_SCHULEN[TKZ],tab_ANLAGE[[#This Row],[TKZ]])</f>
        <v>87</v>
      </c>
      <c r="F1441">
        <f>SUMIFS(tab_SCHULEN[Klassen_21-22],tab_SCHULEN[TKZ],tab_ANLAGE[[#This Row],[TKZ]])</f>
        <v>5</v>
      </c>
      <c r="G1441" s="431">
        <f>IFERROR(ROUND(0.25*tab_ANLAGE[[#This Row],[Budget dBIR]]/tab_ANLAGE[[#This Row],['# SuS]],2),0)</f>
        <v>119.46</v>
      </c>
    </row>
    <row r="1442" spans="1:7" x14ac:dyDescent="0.3">
      <c r="A1442" t="s">
        <v>20609</v>
      </c>
      <c r="B1442" t="s">
        <v>20608</v>
      </c>
      <c r="C1442" s="6">
        <v>1603733</v>
      </c>
      <c r="D1442" s="6">
        <v>320485</v>
      </c>
      <c r="E1442">
        <f>SUMIFS(tab_SCHULEN[SuS_21-22],tab_SCHULEN[TKZ],tab_ANLAGE[[#This Row],[TKZ]])</f>
        <v>3916</v>
      </c>
      <c r="F1442">
        <f>SUMIFS(tab_SCHULEN[Klassen_21-22],tab_SCHULEN[TKZ],tab_ANLAGE[[#This Row],[TKZ]])</f>
        <v>156</v>
      </c>
      <c r="G1442" s="431">
        <f>IFERROR(ROUND(0.25*tab_ANLAGE[[#This Row],[Budget dBIR]]/tab_ANLAGE[[#This Row],['# SuS]],2),0)</f>
        <v>102.38</v>
      </c>
    </row>
    <row r="1443" spans="1:7" x14ac:dyDescent="0.3">
      <c r="A1443" t="s">
        <v>24828</v>
      </c>
      <c r="B1443" t="s">
        <v>24827</v>
      </c>
      <c r="C1443" s="6">
        <v>433179</v>
      </c>
      <c r="D1443" s="6">
        <v>0</v>
      </c>
      <c r="E1443">
        <f>SUMIFS(tab_SCHULEN[SuS_21-22],tab_SCHULEN[TKZ],tab_ANLAGE[[#This Row],[TKZ]])</f>
        <v>972</v>
      </c>
      <c r="F1443">
        <f>SUMIFS(tab_SCHULEN[Klassen_21-22],tab_SCHULEN[TKZ],tab_ANLAGE[[#This Row],[TKZ]])</f>
        <v>46</v>
      </c>
      <c r="G1443" s="431">
        <f>IFERROR(ROUND(0.25*tab_ANLAGE[[#This Row],[Budget dBIR]]/tab_ANLAGE[[#This Row],['# SuS]],2),0)</f>
        <v>111.41</v>
      </c>
    </row>
    <row r="1444" spans="1:7" x14ac:dyDescent="0.3">
      <c r="A1444" t="s">
        <v>24426</v>
      </c>
      <c r="B1444" t="s">
        <v>24425</v>
      </c>
      <c r="C1444" s="6">
        <v>83867</v>
      </c>
      <c r="D1444" s="6">
        <v>0</v>
      </c>
      <c r="E1444">
        <f>SUMIFS(tab_SCHULEN[SuS_21-22],tab_SCHULEN[TKZ],tab_ANLAGE[[#This Row],[TKZ]])</f>
        <v>257</v>
      </c>
      <c r="F1444">
        <f>SUMIFS(tab_SCHULEN[Klassen_21-22],tab_SCHULEN[TKZ],tab_ANLAGE[[#This Row],[TKZ]])</f>
        <v>12</v>
      </c>
      <c r="G1444" s="431">
        <f>IFERROR(ROUND(0.25*tab_ANLAGE[[#This Row],[Budget dBIR]]/tab_ANLAGE[[#This Row],['# SuS]],2),0)</f>
        <v>81.58</v>
      </c>
    </row>
    <row r="1445" spans="1:7" x14ac:dyDescent="0.3">
      <c r="A1445" t="s">
        <v>24763</v>
      </c>
      <c r="B1445" t="s">
        <v>24762</v>
      </c>
      <c r="C1445" s="6">
        <v>36590</v>
      </c>
      <c r="D1445" s="6">
        <v>0</v>
      </c>
      <c r="E1445">
        <f>SUMIFS(tab_SCHULEN[SuS_21-22],tab_SCHULEN[TKZ],tab_ANLAGE[[#This Row],[TKZ]])</f>
        <v>106</v>
      </c>
      <c r="F1445">
        <f>SUMIFS(tab_SCHULEN[Klassen_21-22],tab_SCHULEN[TKZ],tab_ANLAGE[[#This Row],[TKZ]])</f>
        <v>5</v>
      </c>
      <c r="G1445" s="431">
        <f>IFERROR(ROUND(0.25*tab_ANLAGE[[#This Row],[Budget dBIR]]/tab_ANLAGE[[#This Row],['# SuS]],2),0)</f>
        <v>86.3</v>
      </c>
    </row>
    <row r="1446" spans="1:7" x14ac:dyDescent="0.3">
      <c r="A1446" t="s">
        <v>24643</v>
      </c>
      <c r="B1446" t="s">
        <v>24642</v>
      </c>
      <c r="C1446" s="6">
        <v>119842</v>
      </c>
      <c r="D1446" s="6">
        <v>0</v>
      </c>
      <c r="E1446">
        <f>SUMIFS(tab_SCHULEN[SuS_21-22],tab_SCHULEN[TKZ],tab_ANLAGE[[#This Row],[TKZ]])</f>
        <v>359</v>
      </c>
      <c r="F1446">
        <f>SUMIFS(tab_SCHULEN[Klassen_21-22],tab_SCHULEN[TKZ],tab_ANLAGE[[#This Row],[TKZ]])</f>
        <v>16</v>
      </c>
      <c r="G1446" s="431">
        <f>IFERROR(ROUND(0.25*tab_ANLAGE[[#This Row],[Budget dBIR]]/tab_ANLAGE[[#This Row],['# SuS]],2),0)</f>
        <v>83.46</v>
      </c>
    </row>
    <row r="1447" spans="1:7" x14ac:dyDescent="0.3">
      <c r="A1447" t="s">
        <v>24412</v>
      </c>
      <c r="B1447" t="s">
        <v>24411</v>
      </c>
      <c r="C1447" s="6">
        <v>58535</v>
      </c>
      <c r="D1447" s="6">
        <v>0</v>
      </c>
      <c r="E1447">
        <f>SUMIFS(tab_SCHULEN[SuS_21-22],tab_SCHULEN[TKZ],tab_ANLAGE[[#This Row],[TKZ]])</f>
        <v>108</v>
      </c>
      <c r="F1447">
        <f>SUMIFS(tab_SCHULEN[Klassen_21-22],tab_SCHULEN[TKZ],tab_ANLAGE[[#This Row],[TKZ]])</f>
        <v>6</v>
      </c>
      <c r="G1447" s="431">
        <f>IFERROR(ROUND(0.25*tab_ANLAGE[[#This Row],[Budget dBIR]]/tab_ANLAGE[[#This Row],['# SuS]],2),0)</f>
        <v>135.5</v>
      </c>
    </row>
    <row r="1448" spans="1:7" x14ac:dyDescent="0.3">
      <c r="A1448" t="s">
        <v>24842</v>
      </c>
      <c r="B1448" t="s">
        <v>24841</v>
      </c>
      <c r="C1448" s="6">
        <v>38718</v>
      </c>
      <c r="D1448" s="6">
        <v>0</v>
      </c>
      <c r="E1448">
        <f>SUMIFS(tab_SCHULEN[SuS_21-22],tab_SCHULEN[TKZ],tab_ANLAGE[[#This Row],[TKZ]])</f>
        <v>104</v>
      </c>
      <c r="F1448">
        <f>SUMIFS(tab_SCHULEN[Klassen_21-22],tab_SCHULEN[TKZ],tab_ANLAGE[[#This Row],[TKZ]])</f>
        <v>6</v>
      </c>
      <c r="G1448" s="431">
        <f>IFERROR(ROUND(0.25*tab_ANLAGE[[#This Row],[Budget dBIR]]/tab_ANLAGE[[#This Row],['# SuS]],2),0)</f>
        <v>93.07</v>
      </c>
    </row>
    <row r="1449" spans="1:7" x14ac:dyDescent="0.3">
      <c r="A1449" t="s">
        <v>24838</v>
      </c>
      <c r="B1449" t="s">
        <v>24837</v>
      </c>
      <c r="C1449" s="6">
        <v>429115</v>
      </c>
      <c r="D1449" s="6">
        <v>0</v>
      </c>
      <c r="E1449">
        <f>SUMIFS(tab_SCHULEN[SuS_21-22],tab_SCHULEN[TKZ],tab_ANLAGE[[#This Row],[TKZ]])</f>
        <v>934</v>
      </c>
      <c r="F1449">
        <f>SUMIFS(tab_SCHULEN[Klassen_21-22],tab_SCHULEN[TKZ],tab_ANLAGE[[#This Row],[TKZ]])</f>
        <v>47</v>
      </c>
      <c r="G1449" s="431">
        <f>IFERROR(ROUND(0.25*tab_ANLAGE[[#This Row],[Budget dBIR]]/tab_ANLAGE[[#This Row],['# SuS]],2),0)</f>
        <v>114.86</v>
      </c>
    </row>
    <row r="1450" spans="1:7" x14ac:dyDescent="0.3">
      <c r="A1450" t="s">
        <v>24782</v>
      </c>
      <c r="B1450" t="s">
        <v>24781</v>
      </c>
      <c r="C1450" s="6">
        <v>41270</v>
      </c>
      <c r="D1450" s="6">
        <v>0</v>
      </c>
      <c r="E1450">
        <f>SUMIFS(tab_SCHULEN[SuS_21-22],tab_SCHULEN[TKZ],tab_ANLAGE[[#This Row],[TKZ]])</f>
        <v>105</v>
      </c>
      <c r="F1450">
        <f>SUMIFS(tab_SCHULEN[Klassen_21-22],tab_SCHULEN[TKZ],tab_ANLAGE[[#This Row],[TKZ]])</f>
        <v>5</v>
      </c>
      <c r="G1450" s="431">
        <f>IFERROR(ROUND(0.25*tab_ANLAGE[[#This Row],[Budget dBIR]]/tab_ANLAGE[[#This Row],['# SuS]],2),0)</f>
        <v>98.26</v>
      </c>
    </row>
    <row r="1451" spans="1:7" x14ac:dyDescent="0.3">
      <c r="A1451" t="s">
        <v>24804</v>
      </c>
      <c r="B1451" t="s">
        <v>24803</v>
      </c>
      <c r="C1451" s="6">
        <v>17869</v>
      </c>
      <c r="D1451" s="6">
        <v>0</v>
      </c>
      <c r="E1451">
        <f>SUMIFS(tab_SCHULEN[SuS_21-22],tab_SCHULEN[TKZ],tab_ANLAGE[[#This Row],[TKZ]])</f>
        <v>31</v>
      </c>
      <c r="F1451">
        <f>SUMIFS(tab_SCHULEN[Klassen_21-22],tab_SCHULEN[TKZ],tab_ANLAGE[[#This Row],[TKZ]])</f>
        <v>2</v>
      </c>
      <c r="G1451" s="431">
        <f>IFERROR(ROUND(0.25*tab_ANLAGE[[#This Row],[Budget dBIR]]/tab_ANLAGE[[#This Row],['# SuS]],2),0)</f>
        <v>144.1</v>
      </c>
    </row>
    <row r="1452" spans="1:7" x14ac:dyDescent="0.3">
      <c r="A1452" t="s">
        <v>24830</v>
      </c>
      <c r="B1452" t="s">
        <v>24829</v>
      </c>
      <c r="C1452" s="6">
        <v>25528</v>
      </c>
      <c r="D1452" s="6">
        <v>0</v>
      </c>
      <c r="E1452">
        <f>SUMIFS(tab_SCHULEN[SuS_21-22],tab_SCHULEN[TKZ],tab_ANLAGE[[#This Row],[TKZ]])</f>
        <v>53</v>
      </c>
      <c r="F1452">
        <f>SUMIFS(tab_SCHULEN[Klassen_21-22],tab_SCHULEN[TKZ],tab_ANLAGE[[#This Row],[TKZ]])</f>
        <v>2</v>
      </c>
      <c r="G1452" s="431">
        <f>IFERROR(ROUND(0.25*tab_ANLAGE[[#This Row],[Budget dBIR]]/tab_ANLAGE[[#This Row],['# SuS]],2),0)</f>
        <v>120.42</v>
      </c>
    </row>
    <row r="1453" spans="1:7" x14ac:dyDescent="0.3">
      <c r="A1453" t="s">
        <v>24628</v>
      </c>
      <c r="B1453" t="s">
        <v>24627</v>
      </c>
      <c r="C1453" s="6">
        <v>43823</v>
      </c>
      <c r="D1453" s="6">
        <v>0</v>
      </c>
      <c r="E1453">
        <f>SUMIFS(tab_SCHULEN[SuS_21-22],tab_SCHULEN[TKZ],tab_ANLAGE[[#This Row],[TKZ]])</f>
        <v>115</v>
      </c>
      <c r="F1453">
        <f>SUMIFS(tab_SCHULEN[Klassen_21-22],tab_SCHULEN[TKZ],tab_ANLAGE[[#This Row],[TKZ]])</f>
        <v>6</v>
      </c>
      <c r="G1453" s="431">
        <f>IFERROR(ROUND(0.25*tab_ANLAGE[[#This Row],[Budget dBIR]]/tab_ANLAGE[[#This Row],['# SuS]],2),0)</f>
        <v>95.27</v>
      </c>
    </row>
    <row r="1454" spans="1:7" x14ac:dyDescent="0.3">
      <c r="A1454" t="s">
        <v>24653</v>
      </c>
      <c r="B1454" t="s">
        <v>24652</v>
      </c>
      <c r="C1454" s="6">
        <v>114407</v>
      </c>
      <c r="D1454" s="6">
        <v>0</v>
      </c>
      <c r="E1454">
        <f>SUMIFS(tab_SCHULEN[SuS_21-22],tab_SCHULEN[TKZ],tab_ANLAGE[[#This Row],[TKZ]])</f>
        <v>274</v>
      </c>
      <c r="F1454">
        <f>SUMIFS(tab_SCHULEN[Klassen_21-22],tab_SCHULEN[TKZ],tab_ANLAGE[[#This Row],[TKZ]])</f>
        <v>14</v>
      </c>
      <c r="G1454" s="431">
        <f>IFERROR(ROUND(0.25*tab_ANLAGE[[#This Row],[Budget dBIR]]/tab_ANLAGE[[#This Row],['# SuS]],2),0)</f>
        <v>104.39</v>
      </c>
    </row>
    <row r="1455" spans="1:7" x14ac:dyDescent="0.3">
      <c r="A1455" t="s">
        <v>24566</v>
      </c>
      <c r="B1455" t="s">
        <v>24565</v>
      </c>
      <c r="C1455" s="6">
        <v>34037</v>
      </c>
      <c r="D1455" s="6">
        <v>0</v>
      </c>
      <c r="E1455">
        <f>SUMIFS(tab_SCHULEN[SuS_21-22],tab_SCHULEN[TKZ],tab_ANLAGE[[#This Row],[TKZ]])</f>
        <v>64</v>
      </c>
      <c r="F1455">
        <f>SUMIFS(tab_SCHULEN[Klassen_21-22],tab_SCHULEN[TKZ],tab_ANLAGE[[#This Row],[TKZ]])</f>
        <v>4</v>
      </c>
      <c r="G1455" s="431">
        <f>IFERROR(ROUND(0.25*tab_ANLAGE[[#This Row],[Budget dBIR]]/tab_ANLAGE[[#This Row],['# SuS]],2),0)</f>
        <v>132.96</v>
      </c>
    </row>
    <row r="1456" spans="1:7" x14ac:dyDescent="0.3">
      <c r="A1456" t="s">
        <v>24569</v>
      </c>
      <c r="B1456" t="s">
        <v>24568</v>
      </c>
      <c r="C1456" s="6">
        <v>71904</v>
      </c>
      <c r="D1456" s="6">
        <v>0</v>
      </c>
      <c r="E1456">
        <f>SUMIFS(tab_SCHULEN[SuS_21-22],tab_SCHULEN[TKZ],tab_ANLAGE[[#This Row],[TKZ]])</f>
        <v>175</v>
      </c>
      <c r="F1456">
        <f>SUMIFS(tab_SCHULEN[Klassen_21-22],tab_SCHULEN[TKZ],tab_ANLAGE[[#This Row],[TKZ]])</f>
        <v>8</v>
      </c>
      <c r="G1456" s="431">
        <f>IFERROR(ROUND(0.25*tab_ANLAGE[[#This Row],[Budget dBIR]]/tab_ANLAGE[[#This Row],['# SuS]],2),0)</f>
        <v>102.72</v>
      </c>
    </row>
    <row r="1457" spans="1:7" x14ac:dyDescent="0.3">
      <c r="A1457" t="s">
        <v>24766</v>
      </c>
      <c r="B1457" t="s">
        <v>24765</v>
      </c>
      <c r="C1457" s="6">
        <v>57864</v>
      </c>
      <c r="D1457" s="6">
        <v>0</v>
      </c>
      <c r="E1457">
        <f>SUMIFS(tab_SCHULEN[SuS_21-22],tab_SCHULEN[TKZ],tab_ANLAGE[[#This Row],[TKZ]])</f>
        <v>137</v>
      </c>
      <c r="F1457">
        <f>SUMIFS(tab_SCHULEN[Klassen_21-22],tab_SCHULEN[TKZ],tab_ANLAGE[[#This Row],[TKZ]])</f>
        <v>7</v>
      </c>
      <c r="G1457" s="431">
        <f>IFERROR(ROUND(0.25*tab_ANLAGE[[#This Row],[Budget dBIR]]/tab_ANLAGE[[#This Row],['# SuS]],2),0)</f>
        <v>105.59</v>
      </c>
    </row>
    <row r="1458" spans="1:7" x14ac:dyDescent="0.3">
      <c r="A1458" t="s">
        <v>24736</v>
      </c>
      <c r="B1458" t="s">
        <v>24735</v>
      </c>
      <c r="C1458" s="6">
        <v>223338</v>
      </c>
      <c r="D1458" s="6">
        <v>0</v>
      </c>
      <c r="E1458">
        <f>SUMIFS(tab_SCHULEN[SuS_21-22],tab_SCHULEN[TKZ],tab_ANLAGE[[#This Row],[TKZ]])</f>
        <v>532</v>
      </c>
      <c r="F1458">
        <f>SUMIFS(tab_SCHULEN[Klassen_21-22],tab_SCHULEN[TKZ],tab_ANLAGE[[#This Row],[TKZ]])</f>
        <v>24</v>
      </c>
      <c r="G1458" s="431">
        <f>IFERROR(ROUND(0.25*tab_ANLAGE[[#This Row],[Budget dBIR]]/tab_ANLAGE[[#This Row],['# SuS]],2),0)</f>
        <v>104.95</v>
      </c>
    </row>
    <row r="1459" spans="1:7" x14ac:dyDescent="0.3">
      <c r="A1459" t="s">
        <v>24738</v>
      </c>
      <c r="B1459" t="s">
        <v>24737</v>
      </c>
      <c r="C1459" s="6">
        <v>225605</v>
      </c>
      <c r="D1459" s="6">
        <v>0</v>
      </c>
      <c r="E1459">
        <f>SUMIFS(tab_SCHULEN[SuS_21-22],tab_SCHULEN[TKZ],tab_ANLAGE[[#This Row],[TKZ]])</f>
        <v>485</v>
      </c>
      <c r="F1459">
        <f>SUMIFS(tab_SCHULEN[Klassen_21-22],tab_SCHULEN[TKZ],tab_ANLAGE[[#This Row],[TKZ]])</f>
        <v>22</v>
      </c>
      <c r="G1459" s="431">
        <f>IFERROR(ROUND(0.25*tab_ANLAGE[[#This Row],[Budget dBIR]]/tab_ANLAGE[[#This Row],['# SuS]],2),0)</f>
        <v>116.29</v>
      </c>
    </row>
    <row r="1460" spans="1:7" x14ac:dyDescent="0.3">
      <c r="A1460" t="s">
        <v>24392</v>
      </c>
      <c r="B1460" t="s">
        <v>24391</v>
      </c>
      <c r="C1460" s="6">
        <v>81880</v>
      </c>
      <c r="D1460" s="6">
        <v>0</v>
      </c>
      <c r="E1460">
        <f>SUMIFS(tab_SCHULEN[SuS_21-22],tab_SCHULEN[TKZ],tab_ANLAGE[[#This Row],[TKZ]])</f>
        <v>164</v>
      </c>
      <c r="F1460">
        <f>SUMIFS(tab_SCHULEN[Klassen_21-22],tab_SCHULEN[TKZ],tab_ANLAGE[[#This Row],[TKZ]])</f>
        <v>8</v>
      </c>
      <c r="G1460" s="431">
        <f>IFERROR(ROUND(0.25*tab_ANLAGE[[#This Row],[Budget dBIR]]/tab_ANLAGE[[#This Row],['# SuS]],2),0)</f>
        <v>124.82</v>
      </c>
    </row>
    <row r="1461" spans="1:7" x14ac:dyDescent="0.3">
      <c r="A1461" t="s">
        <v>24390</v>
      </c>
      <c r="B1461" t="s">
        <v>24389</v>
      </c>
      <c r="C1461" s="6">
        <v>99213</v>
      </c>
      <c r="D1461" s="6">
        <v>0</v>
      </c>
      <c r="E1461">
        <f>SUMIFS(tab_SCHULEN[SuS_21-22],tab_SCHULEN[TKZ],tab_ANLAGE[[#This Row],[TKZ]])</f>
        <v>244</v>
      </c>
      <c r="F1461">
        <f>SUMIFS(tab_SCHULEN[Klassen_21-22],tab_SCHULEN[TKZ],tab_ANLAGE[[#This Row],[TKZ]])</f>
        <v>11</v>
      </c>
      <c r="G1461" s="431">
        <f>IFERROR(ROUND(0.25*tab_ANLAGE[[#This Row],[Budget dBIR]]/tab_ANLAGE[[#This Row],['# SuS]],2),0)</f>
        <v>101.65</v>
      </c>
    </row>
    <row r="1462" spans="1:7" x14ac:dyDescent="0.3">
      <c r="A1462" t="s">
        <v>24692</v>
      </c>
      <c r="B1462" t="s">
        <v>24691</v>
      </c>
      <c r="C1462" s="6">
        <v>118706</v>
      </c>
      <c r="D1462" s="6">
        <v>0</v>
      </c>
      <c r="E1462">
        <f>SUMIFS(tab_SCHULEN[SuS_21-22],tab_SCHULEN[TKZ],tab_ANLAGE[[#This Row],[TKZ]])</f>
        <v>308</v>
      </c>
      <c r="F1462">
        <f>SUMIFS(tab_SCHULEN[Klassen_21-22],tab_SCHULEN[TKZ],tab_ANLAGE[[#This Row],[TKZ]])</f>
        <v>13</v>
      </c>
      <c r="G1462" s="431">
        <f>IFERROR(ROUND(0.25*tab_ANLAGE[[#This Row],[Budget dBIR]]/tab_ANLAGE[[#This Row],['# SuS]],2),0)</f>
        <v>96.35</v>
      </c>
    </row>
    <row r="1463" spans="1:7" x14ac:dyDescent="0.3">
      <c r="A1463" t="s">
        <v>24721</v>
      </c>
      <c r="B1463" t="s">
        <v>24720</v>
      </c>
      <c r="C1463" s="6">
        <v>74300</v>
      </c>
      <c r="D1463" s="6">
        <v>0</v>
      </c>
      <c r="E1463">
        <f>SUMIFS(tab_SCHULEN[SuS_21-22],tab_SCHULEN[TKZ],tab_ANLAGE[[#This Row],[TKZ]])</f>
        <v>158</v>
      </c>
      <c r="F1463">
        <f>SUMIFS(tab_SCHULEN[Klassen_21-22],tab_SCHULEN[TKZ],tab_ANLAGE[[#This Row],[TKZ]])</f>
        <v>9</v>
      </c>
      <c r="G1463" s="431">
        <f>IFERROR(ROUND(0.25*tab_ANLAGE[[#This Row],[Budget dBIR]]/tab_ANLAGE[[#This Row],['# SuS]],2),0)</f>
        <v>117.56</v>
      </c>
    </row>
    <row r="1464" spans="1:7" x14ac:dyDescent="0.3">
      <c r="A1464" t="s">
        <v>24631</v>
      </c>
      <c r="B1464" t="s">
        <v>24630</v>
      </c>
      <c r="C1464" s="6">
        <v>284942</v>
      </c>
      <c r="D1464" s="6">
        <v>0</v>
      </c>
      <c r="E1464">
        <f>SUMIFS(tab_SCHULEN[SuS_21-22],tab_SCHULEN[TKZ],tab_ANLAGE[[#This Row],[TKZ]])</f>
        <v>672</v>
      </c>
      <c r="F1464">
        <f>SUMIFS(tab_SCHULEN[Klassen_21-22],tab_SCHULEN[TKZ],tab_ANLAGE[[#This Row],[TKZ]])</f>
        <v>33</v>
      </c>
      <c r="G1464" s="431">
        <f>IFERROR(ROUND(0.25*tab_ANLAGE[[#This Row],[Budget dBIR]]/tab_ANLAGE[[#This Row],['# SuS]],2),0)</f>
        <v>106.01</v>
      </c>
    </row>
    <row r="1465" spans="1:7" x14ac:dyDescent="0.3">
      <c r="A1465" t="s">
        <v>24768</v>
      </c>
      <c r="B1465" t="s">
        <v>24767</v>
      </c>
      <c r="C1465" s="6">
        <v>19571</v>
      </c>
      <c r="D1465" s="6">
        <v>0</v>
      </c>
      <c r="E1465">
        <f>SUMIFS(tab_SCHULEN[SuS_21-22],tab_SCHULEN[TKZ],tab_ANLAGE[[#This Row],[TKZ]])</f>
        <v>38</v>
      </c>
      <c r="F1465">
        <f>SUMIFS(tab_SCHULEN[Klassen_21-22],tab_SCHULEN[TKZ],tab_ANLAGE[[#This Row],[TKZ]])</f>
        <v>2</v>
      </c>
      <c r="G1465" s="431">
        <f>IFERROR(ROUND(0.25*tab_ANLAGE[[#This Row],[Budget dBIR]]/tab_ANLAGE[[#This Row],['# SuS]],2),0)</f>
        <v>128.76</v>
      </c>
    </row>
    <row r="1466" spans="1:7" x14ac:dyDescent="0.3">
      <c r="A1466" t="s">
        <v>24378</v>
      </c>
      <c r="B1466" t="s">
        <v>24377</v>
      </c>
      <c r="C1466" s="6">
        <v>99067</v>
      </c>
      <c r="D1466" s="6">
        <v>0</v>
      </c>
      <c r="E1466">
        <f>SUMIFS(tab_SCHULEN[SuS_21-22],tab_SCHULEN[TKZ],tab_ANLAGE[[#This Row],[TKZ]])</f>
        <v>263</v>
      </c>
      <c r="F1466">
        <f>SUMIFS(tab_SCHULEN[Klassen_21-22],tab_SCHULEN[TKZ],tab_ANLAGE[[#This Row],[TKZ]])</f>
        <v>13</v>
      </c>
      <c r="G1466" s="431">
        <f>IFERROR(ROUND(0.25*tab_ANLAGE[[#This Row],[Budget dBIR]]/tab_ANLAGE[[#This Row],['# SuS]],2),0)</f>
        <v>94.17</v>
      </c>
    </row>
    <row r="1467" spans="1:7" x14ac:dyDescent="0.3">
      <c r="A1467" t="s">
        <v>24608</v>
      </c>
      <c r="B1467" t="s">
        <v>24607</v>
      </c>
      <c r="C1467" s="6">
        <v>136240</v>
      </c>
      <c r="D1467" s="6">
        <v>0</v>
      </c>
      <c r="E1467">
        <f>SUMIFS(tab_SCHULEN[SuS_21-22],tab_SCHULEN[TKZ],tab_ANLAGE[[#This Row],[TKZ]])</f>
        <v>285</v>
      </c>
      <c r="F1467">
        <f>SUMIFS(tab_SCHULEN[Klassen_21-22],tab_SCHULEN[TKZ],tab_ANLAGE[[#This Row],[TKZ]])</f>
        <v>13</v>
      </c>
      <c r="G1467" s="431">
        <f>IFERROR(ROUND(0.25*tab_ANLAGE[[#This Row],[Budget dBIR]]/tab_ANLAGE[[#This Row],['# SuS]],2),0)</f>
        <v>119.51</v>
      </c>
    </row>
    <row r="1468" spans="1:7" x14ac:dyDescent="0.3">
      <c r="A1468" t="s">
        <v>24695</v>
      </c>
      <c r="B1468" t="s">
        <v>24694</v>
      </c>
      <c r="C1468" s="6">
        <v>29357</v>
      </c>
      <c r="D1468" s="6">
        <v>0</v>
      </c>
      <c r="E1468">
        <f>SUMIFS(tab_SCHULEN[SuS_21-22],tab_SCHULEN[TKZ],tab_ANLAGE[[#This Row],[TKZ]])</f>
        <v>74</v>
      </c>
      <c r="F1468">
        <f>SUMIFS(tab_SCHULEN[Klassen_21-22],tab_SCHULEN[TKZ],tab_ANLAGE[[#This Row],[TKZ]])</f>
        <v>4</v>
      </c>
      <c r="G1468" s="431">
        <f>IFERROR(ROUND(0.25*tab_ANLAGE[[#This Row],[Budget dBIR]]/tab_ANLAGE[[#This Row],['# SuS]],2),0)</f>
        <v>99.18</v>
      </c>
    </row>
    <row r="1469" spans="1:7" x14ac:dyDescent="0.3">
      <c r="A1469" t="s">
        <v>24574</v>
      </c>
      <c r="B1469" t="s">
        <v>24573</v>
      </c>
      <c r="C1469" s="6">
        <v>167617</v>
      </c>
      <c r="D1469" s="6">
        <v>0</v>
      </c>
      <c r="E1469">
        <f>SUMIFS(tab_SCHULEN[SuS_21-22],tab_SCHULEN[TKZ],tab_ANLAGE[[#This Row],[TKZ]])</f>
        <v>362</v>
      </c>
      <c r="F1469">
        <f>SUMIFS(tab_SCHULEN[Klassen_21-22],tab_SCHULEN[TKZ],tab_ANLAGE[[#This Row],[TKZ]])</f>
        <v>17</v>
      </c>
      <c r="G1469" s="431">
        <f>IFERROR(ROUND(0.25*tab_ANLAGE[[#This Row],[Budget dBIR]]/tab_ANLAGE[[#This Row],['# SuS]],2),0)</f>
        <v>115.76</v>
      </c>
    </row>
    <row r="1470" spans="1:7" x14ac:dyDescent="0.3">
      <c r="A1470" t="s">
        <v>24572</v>
      </c>
      <c r="B1470" t="s">
        <v>24571</v>
      </c>
      <c r="C1470" s="6">
        <v>179974</v>
      </c>
      <c r="D1470" s="6">
        <v>0</v>
      </c>
      <c r="E1470">
        <f>SUMIFS(tab_SCHULEN[SuS_21-22],tab_SCHULEN[TKZ],tab_ANLAGE[[#This Row],[TKZ]])</f>
        <v>431</v>
      </c>
      <c r="F1470">
        <f>SUMIFS(tab_SCHULEN[Klassen_21-22],tab_SCHULEN[TKZ],tab_ANLAGE[[#This Row],[TKZ]])</f>
        <v>17</v>
      </c>
      <c r="G1470" s="431">
        <f>IFERROR(ROUND(0.25*tab_ANLAGE[[#This Row],[Budget dBIR]]/tab_ANLAGE[[#This Row],['# SuS]],2),0)</f>
        <v>104.39</v>
      </c>
    </row>
    <row r="1471" spans="1:7" x14ac:dyDescent="0.3">
      <c r="A1471" t="s">
        <v>24698</v>
      </c>
      <c r="B1471" t="s">
        <v>24697</v>
      </c>
      <c r="C1471" s="6">
        <v>24677</v>
      </c>
      <c r="D1471" s="6">
        <v>0</v>
      </c>
      <c r="E1471">
        <f>SUMIFS(tab_SCHULEN[SuS_21-22],tab_SCHULEN[TKZ],tab_ANLAGE[[#This Row],[TKZ]])</f>
        <v>75</v>
      </c>
      <c r="F1471">
        <f>SUMIFS(tab_SCHULEN[Klassen_21-22],tab_SCHULEN[TKZ],tab_ANLAGE[[#This Row],[TKZ]])</f>
        <v>4</v>
      </c>
      <c r="G1471" s="431">
        <f>IFERROR(ROUND(0.25*tab_ANLAGE[[#This Row],[Budget dBIR]]/tab_ANLAGE[[#This Row],['# SuS]],2),0)</f>
        <v>82.26</v>
      </c>
    </row>
    <row r="1472" spans="1:7" x14ac:dyDescent="0.3">
      <c r="A1472" t="s">
        <v>24503</v>
      </c>
      <c r="B1472" t="s">
        <v>24502</v>
      </c>
      <c r="C1472" s="6">
        <v>60726</v>
      </c>
      <c r="D1472" s="6">
        <v>0</v>
      </c>
      <c r="E1472">
        <f>SUMIFS(tab_SCHULEN[SuS_21-22],tab_SCHULEN[TKZ],tab_ANLAGE[[#This Row],[TKZ]])</f>
        <v>135</v>
      </c>
      <c r="F1472">
        <f>SUMIFS(tab_SCHULEN[Klassen_21-22],tab_SCHULEN[TKZ],tab_ANLAGE[[#This Row],[TKZ]])</f>
        <v>8</v>
      </c>
      <c r="G1472" s="431">
        <f>IFERROR(ROUND(0.25*tab_ANLAGE[[#This Row],[Budget dBIR]]/tab_ANLAGE[[#This Row],['# SuS]],2),0)</f>
        <v>112.46</v>
      </c>
    </row>
    <row r="1473" spans="1:7" x14ac:dyDescent="0.3">
      <c r="A1473" t="s">
        <v>24516</v>
      </c>
      <c r="B1473" t="s">
        <v>24515</v>
      </c>
      <c r="C1473" s="6">
        <v>100595</v>
      </c>
      <c r="D1473" s="6">
        <v>0</v>
      </c>
      <c r="E1473">
        <f>SUMIFS(tab_SCHULEN[SuS_21-22],tab_SCHULEN[TKZ],tab_ANLAGE[[#This Row],[TKZ]])</f>
        <v>267</v>
      </c>
      <c r="F1473">
        <f>SUMIFS(tab_SCHULEN[Klassen_21-22],tab_SCHULEN[TKZ],tab_ANLAGE[[#This Row],[TKZ]])</f>
        <v>13</v>
      </c>
      <c r="G1473" s="431">
        <f>IFERROR(ROUND(0.25*tab_ANLAGE[[#This Row],[Budget dBIR]]/tab_ANLAGE[[#This Row],['# SuS]],2),0)</f>
        <v>94.19</v>
      </c>
    </row>
    <row r="1474" spans="1:7" x14ac:dyDescent="0.3">
      <c r="A1474" t="s">
        <v>24701</v>
      </c>
      <c r="B1474" t="s">
        <v>24700</v>
      </c>
      <c r="C1474" s="6">
        <v>28932</v>
      </c>
      <c r="D1474" s="6">
        <v>0</v>
      </c>
      <c r="E1474">
        <f>SUMIFS(tab_SCHULEN[SuS_21-22],tab_SCHULEN[TKZ],tab_ANLAGE[[#This Row],[TKZ]])</f>
        <v>80</v>
      </c>
      <c r="F1474">
        <f>SUMIFS(tab_SCHULEN[Klassen_21-22],tab_SCHULEN[TKZ],tab_ANLAGE[[#This Row],[TKZ]])</f>
        <v>4</v>
      </c>
      <c r="G1474" s="431">
        <f>IFERROR(ROUND(0.25*tab_ANLAGE[[#This Row],[Budget dBIR]]/tab_ANLAGE[[#This Row],['# SuS]],2),0)</f>
        <v>90.41</v>
      </c>
    </row>
    <row r="1475" spans="1:7" x14ac:dyDescent="0.3">
      <c r="A1475" t="s">
        <v>24807</v>
      </c>
      <c r="B1475" t="s">
        <v>24806</v>
      </c>
      <c r="C1475" s="6">
        <v>14466</v>
      </c>
      <c r="D1475" s="6">
        <v>0</v>
      </c>
      <c r="E1475">
        <f>SUMIFS(tab_SCHULEN[SuS_21-22],tab_SCHULEN[TKZ],tab_ANLAGE[[#This Row],[TKZ]])</f>
        <v>37</v>
      </c>
      <c r="F1475">
        <f>SUMIFS(tab_SCHULEN[Klassen_21-22],tab_SCHULEN[TKZ],tab_ANLAGE[[#This Row],[TKZ]])</f>
        <v>2</v>
      </c>
      <c r="G1475" s="431">
        <f>IFERROR(ROUND(0.25*tab_ANLAGE[[#This Row],[Budget dBIR]]/tab_ANLAGE[[#This Row],['# SuS]],2),0)</f>
        <v>97.74</v>
      </c>
    </row>
    <row r="1476" spans="1:7" x14ac:dyDescent="0.3">
      <c r="A1476" t="s">
        <v>24591</v>
      </c>
      <c r="B1476" t="s">
        <v>24590</v>
      </c>
      <c r="C1476" s="6">
        <v>55736</v>
      </c>
      <c r="D1476" s="6">
        <v>0</v>
      </c>
      <c r="E1476">
        <f>SUMIFS(tab_SCHULEN[SuS_21-22],tab_SCHULEN[TKZ],tab_ANLAGE[[#This Row],[TKZ]])</f>
        <v>136</v>
      </c>
      <c r="F1476">
        <f>SUMIFS(tab_SCHULEN[Klassen_21-22],tab_SCHULEN[TKZ],tab_ANLAGE[[#This Row],[TKZ]])</f>
        <v>8</v>
      </c>
      <c r="G1476" s="431">
        <f>IFERROR(ROUND(0.25*tab_ANLAGE[[#This Row],[Budget dBIR]]/tab_ANLAGE[[#This Row],['# SuS]],2),0)</f>
        <v>102.46</v>
      </c>
    </row>
    <row r="1477" spans="1:7" x14ac:dyDescent="0.3">
      <c r="A1477" t="s">
        <v>24771</v>
      </c>
      <c r="B1477" t="s">
        <v>24770</v>
      </c>
      <c r="C1477" s="6">
        <v>92875</v>
      </c>
      <c r="D1477" s="6">
        <v>0</v>
      </c>
      <c r="E1477">
        <f>SUMIFS(tab_SCHULEN[SuS_21-22],tab_SCHULEN[TKZ],tab_ANLAGE[[#This Row],[TKZ]])</f>
        <v>192</v>
      </c>
      <c r="F1477">
        <f>SUMIFS(tab_SCHULEN[Klassen_21-22],tab_SCHULEN[TKZ],tab_ANLAGE[[#This Row],[TKZ]])</f>
        <v>10</v>
      </c>
      <c r="G1477" s="431">
        <f>IFERROR(ROUND(0.25*tab_ANLAGE[[#This Row],[Budget dBIR]]/tab_ANLAGE[[#This Row],['# SuS]],2),0)</f>
        <v>120.93</v>
      </c>
    </row>
    <row r="1478" spans="1:7" x14ac:dyDescent="0.3">
      <c r="A1478" t="s">
        <v>24704</v>
      </c>
      <c r="B1478" t="s">
        <v>24703</v>
      </c>
      <c r="C1478" s="6">
        <v>36590</v>
      </c>
      <c r="D1478" s="6">
        <v>0</v>
      </c>
      <c r="E1478">
        <f>SUMIFS(tab_SCHULEN[SuS_21-22],tab_SCHULEN[TKZ],tab_ANLAGE[[#This Row],[TKZ]])</f>
        <v>77</v>
      </c>
      <c r="F1478">
        <f>SUMIFS(tab_SCHULEN[Klassen_21-22],tab_SCHULEN[TKZ],tab_ANLAGE[[#This Row],[TKZ]])</f>
        <v>4</v>
      </c>
      <c r="G1478" s="431">
        <f>IFERROR(ROUND(0.25*tab_ANLAGE[[#This Row],[Budget dBIR]]/tab_ANLAGE[[#This Row],['# SuS]],2),0)</f>
        <v>118.8</v>
      </c>
    </row>
    <row r="1479" spans="1:7" x14ac:dyDescent="0.3">
      <c r="A1479" t="s">
        <v>24475</v>
      </c>
      <c r="B1479" t="s">
        <v>24474</v>
      </c>
      <c r="C1479" s="6">
        <v>50631</v>
      </c>
      <c r="D1479" s="6">
        <v>0</v>
      </c>
      <c r="E1479">
        <f>SUMIFS(tab_SCHULEN[SuS_21-22],tab_SCHULEN[TKZ],tab_ANLAGE[[#This Row],[TKZ]])</f>
        <v>116</v>
      </c>
      <c r="F1479">
        <f>SUMIFS(tab_SCHULEN[Klassen_21-22],tab_SCHULEN[TKZ],tab_ANLAGE[[#This Row],[TKZ]])</f>
        <v>7</v>
      </c>
      <c r="G1479" s="431">
        <f>IFERROR(ROUND(0.25*tab_ANLAGE[[#This Row],[Budget dBIR]]/tab_ANLAGE[[#This Row],['# SuS]],2),0)</f>
        <v>109.12</v>
      </c>
    </row>
    <row r="1480" spans="1:7" x14ac:dyDescent="0.3">
      <c r="A1480" t="s">
        <v>24436</v>
      </c>
      <c r="B1480" t="s">
        <v>24435</v>
      </c>
      <c r="C1480" s="6">
        <v>75308</v>
      </c>
      <c r="D1480" s="6">
        <v>0</v>
      </c>
      <c r="E1480">
        <f>SUMIFS(tab_SCHULEN[SuS_21-22],tab_SCHULEN[TKZ],tab_ANLAGE[[#This Row],[TKZ]])</f>
        <v>169</v>
      </c>
      <c r="F1480">
        <f>SUMIFS(tab_SCHULEN[Klassen_21-22],tab_SCHULEN[TKZ],tab_ANLAGE[[#This Row],[TKZ]])</f>
        <v>8</v>
      </c>
      <c r="G1480" s="431">
        <f>IFERROR(ROUND(0.25*tab_ANLAGE[[#This Row],[Budget dBIR]]/tab_ANLAGE[[#This Row],['# SuS]],2),0)</f>
        <v>111.4</v>
      </c>
    </row>
    <row r="1481" spans="1:7" x14ac:dyDescent="0.3">
      <c r="A1481" t="s">
        <v>24658</v>
      </c>
      <c r="B1481" t="s">
        <v>24657</v>
      </c>
      <c r="C1481" s="6">
        <v>115756</v>
      </c>
      <c r="D1481" s="6">
        <v>0</v>
      </c>
      <c r="E1481">
        <f>SUMIFS(tab_SCHULEN[SuS_21-22],tab_SCHULEN[TKZ],tab_ANLAGE[[#This Row],[TKZ]])</f>
        <v>235</v>
      </c>
      <c r="F1481">
        <f>SUMIFS(tab_SCHULEN[Klassen_21-22],tab_SCHULEN[TKZ],tab_ANLAGE[[#This Row],[TKZ]])</f>
        <v>13</v>
      </c>
      <c r="G1481" s="431">
        <f>IFERROR(ROUND(0.25*tab_ANLAGE[[#This Row],[Budget dBIR]]/tab_ANLAGE[[#This Row],['# SuS]],2),0)</f>
        <v>123.14</v>
      </c>
    </row>
    <row r="1482" spans="1:7" x14ac:dyDescent="0.3">
      <c r="A1482" t="s">
        <v>24740</v>
      </c>
      <c r="B1482" t="s">
        <v>24739</v>
      </c>
      <c r="C1482" s="6">
        <v>33186</v>
      </c>
      <c r="D1482" s="6">
        <v>0</v>
      </c>
      <c r="E1482">
        <f>SUMIFS(tab_SCHULEN[SuS_21-22],tab_SCHULEN[TKZ],tab_ANLAGE[[#This Row],[TKZ]])</f>
        <v>75</v>
      </c>
      <c r="F1482">
        <f>SUMIFS(tab_SCHULEN[Klassen_21-22],tab_SCHULEN[TKZ],tab_ANLAGE[[#This Row],[TKZ]])</f>
        <v>4</v>
      </c>
      <c r="G1482" s="431">
        <f>IFERROR(ROUND(0.25*tab_ANLAGE[[#This Row],[Budget dBIR]]/tab_ANLAGE[[#This Row],['# SuS]],2),0)</f>
        <v>110.62</v>
      </c>
    </row>
    <row r="1483" spans="1:7" x14ac:dyDescent="0.3">
      <c r="A1483" t="s">
        <v>20960</v>
      </c>
      <c r="B1483" t="s">
        <v>20959</v>
      </c>
      <c r="C1483" s="6">
        <v>420131</v>
      </c>
      <c r="D1483" s="6">
        <v>0</v>
      </c>
      <c r="E1483">
        <f>SUMIFS(tab_SCHULEN[SuS_21-22],tab_SCHULEN[TKZ],tab_ANLAGE[[#This Row],[TKZ]])</f>
        <v>972</v>
      </c>
      <c r="F1483">
        <f>SUMIFS(tab_SCHULEN[Klassen_21-22],tab_SCHULEN[TKZ],tab_ANLAGE[[#This Row],[TKZ]])</f>
        <v>47</v>
      </c>
      <c r="G1483" s="431">
        <f>IFERROR(ROUND(0.25*tab_ANLAGE[[#This Row],[Budget dBIR]]/tab_ANLAGE[[#This Row],['# SuS]],2),0)</f>
        <v>108.06</v>
      </c>
    </row>
    <row r="1484" spans="1:7" x14ac:dyDescent="0.3">
      <c r="A1484" t="s">
        <v>24633</v>
      </c>
      <c r="B1484" t="s">
        <v>24632</v>
      </c>
      <c r="C1484" s="6">
        <v>269412</v>
      </c>
      <c r="D1484" s="6">
        <v>0</v>
      </c>
      <c r="E1484">
        <f>SUMIFS(tab_SCHULEN[SuS_21-22],tab_SCHULEN[TKZ],tab_ANLAGE[[#This Row],[TKZ]])</f>
        <v>597</v>
      </c>
      <c r="F1484">
        <f>SUMIFS(tab_SCHULEN[Klassen_21-22],tab_SCHULEN[TKZ],tab_ANLAGE[[#This Row],[TKZ]])</f>
        <v>28</v>
      </c>
      <c r="G1484" s="431">
        <f>IFERROR(ROUND(0.25*tab_ANLAGE[[#This Row],[Budget dBIR]]/tab_ANLAGE[[#This Row],['# SuS]],2),0)</f>
        <v>112.82</v>
      </c>
    </row>
    <row r="1485" spans="1:7" x14ac:dyDescent="0.3">
      <c r="A1485" t="s">
        <v>24845</v>
      </c>
      <c r="B1485" t="s">
        <v>24844</v>
      </c>
      <c r="C1485" s="6">
        <v>27655</v>
      </c>
      <c r="D1485" s="6">
        <v>0</v>
      </c>
      <c r="E1485">
        <f>SUMIFS(tab_SCHULEN[SuS_21-22],tab_SCHULEN[TKZ],tab_ANLAGE[[#This Row],[TKZ]])</f>
        <v>64</v>
      </c>
      <c r="F1485">
        <f>SUMIFS(tab_SCHULEN[Klassen_21-22],tab_SCHULEN[TKZ],tab_ANLAGE[[#This Row],[TKZ]])</f>
        <v>4</v>
      </c>
      <c r="G1485" s="431">
        <f>IFERROR(ROUND(0.25*tab_ANLAGE[[#This Row],[Budget dBIR]]/tab_ANLAGE[[#This Row],['# SuS]],2),0)</f>
        <v>108.03</v>
      </c>
    </row>
    <row r="1486" spans="1:7" x14ac:dyDescent="0.3">
      <c r="A1486" t="s">
        <v>24743</v>
      </c>
      <c r="B1486" t="s">
        <v>24742</v>
      </c>
      <c r="C1486" s="6">
        <v>37441</v>
      </c>
      <c r="D1486" s="6">
        <v>0</v>
      </c>
      <c r="E1486">
        <f>SUMIFS(tab_SCHULEN[SuS_21-22],tab_SCHULEN[TKZ],tab_ANLAGE[[#This Row],[TKZ]])</f>
        <v>80</v>
      </c>
      <c r="F1486">
        <f>SUMIFS(tab_SCHULEN[Klassen_21-22],tab_SCHULEN[TKZ],tab_ANLAGE[[#This Row],[TKZ]])</f>
        <v>4</v>
      </c>
      <c r="G1486" s="431">
        <f>IFERROR(ROUND(0.25*tab_ANLAGE[[#This Row],[Budget dBIR]]/tab_ANLAGE[[#This Row],['# SuS]],2),0)</f>
        <v>117</v>
      </c>
    </row>
    <row r="1487" spans="1:7" x14ac:dyDescent="0.3">
      <c r="A1487" t="s">
        <v>24511</v>
      </c>
      <c r="B1487" t="s">
        <v>24510</v>
      </c>
      <c r="C1487" s="6">
        <v>99792</v>
      </c>
      <c r="D1487" s="6">
        <v>0</v>
      </c>
      <c r="E1487">
        <f>SUMIFS(tab_SCHULEN[SuS_21-22],tab_SCHULEN[TKZ],tab_ANLAGE[[#This Row],[TKZ]])</f>
        <v>247</v>
      </c>
      <c r="F1487">
        <f>SUMIFS(tab_SCHULEN[Klassen_21-22],tab_SCHULEN[TKZ],tab_ANLAGE[[#This Row],[TKZ]])</f>
        <v>12</v>
      </c>
      <c r="G1487" s="431">
        <f>IFERROR(ROUND(0.25*tab_ANLAGE[[#This Row],[Budget dBIR]]/tab_ANLAGE[[#This Row],['# SuS]],2),0)</f>
        <v>101</v>
      </c>
    </row>
    <row r="1488" spans="1:7" x14ac:dyDescent="0.3">
      <c r="A1488" t="s">
        <v>24532</v>
      </c>
      <c r="B1488" t="s">
        <v>24531</v>
      </c>
      <c r="C1488" s="6">
        <v>100514</v>
      </c>
      <c r="D1488" s="6">
        <v>0</v>
      </c>
      <c r="E1488">
        <f>SUMIFS(tab_SCHULEN[SuS_21-22],tab_SCHULEN[TKZ],tab_ANLAGE[[#This Row],[TKZ]])</f>
        <v>211</v>
      </c>
      <c r="F1488">
        <f>SUMIFS(tab_SCHULEN[Klassen_21-22],tab_SCHULEN[TKZ],tab_ANLAGE[[#This Row],[TKZ]])</f>
        <v>11</v>
      </c>
      <c r="G1488" s="431">
        <f>IFERROR(ROUND(0.25*tab_ANLAGE[[#This Row],[Budget dBIR]]/tab_ANLAGE[[#This Row],['# SuS]],2),0)</f>
        <v>119.09</v>
      </c>
    </row>
    <row r="1489" spans="1:7" x14ac:dyDescent="0.3">
      <c r="A1489" t="s">
        <v>24848</v>
      </c>
      <c r="B1489" t="s">
        <v>24847</v>
      </c>
      <c r="C1489" s="6">
        <v>37016</v>
      </c>
      <c r="D1489" s="6">
        <v>0</v>
      </c>
      <c r="E1489">
        <f>SUMIFS(tab_SCHULEN[SuS_21-22],tab_SCHULEN[TKZ],tab_ANLAGE[[#This Row],[TKZ]])</f>
        <v>70</v>
      </c>
      <c r="F1489">
        <f>SUMIFS(tab_SCHULEN[Klassen_21-22],tab_SCHULEN[TKZ],tab_ANLAGE[[#This Row],[TKZ]])</f>
        <v>4</v>
      </c>
      <c r="G1489" s="431">
        <f>IFERROR(ROUND(0.25*tab_ANLAGE[[#This Row],[Budget dBIR]]/tab_ANLAGE[[#This Row],['# SuS]],2),0)</f>
        <v>132.19999999999999</v>
      </c>
    </row>
    <row r="1490" spans="1:7" x14ac:dyDescent="0.3">
      <c r="A1490" t="s">
        <v>24488</v>
      </c>
      <c r="B1490" t="s">
        <v>24487</v>
      </c>
      <c r="C1490" s="6">
        <v>133957</v>
      </c>
      <c r="D1490" s="6">
        <v>0</v>
      </c>
      <c r="E1490">
        <f>SUMIFS(tab_SCHULEN[SuS_21-22],tab_SCHULEN[TKZ],tab_ANLAGE[[#This Row],[TKZ]])</f>
        <v>343</v>
      </c>
      <c r="F1490">
        <f>SUMIFS(tab_SCHULEN[Klassen_21-22],tab_SCHULEN[TKZ],tab_ANLAGE[[#This Row],[TKZ]])</f>
        <v>17</v>
      </c>
      <c r="G1490" s="431">
        <f>IFERROR(ROUND(0.25*tab_ANLAGE[[#This Row],[Budget dBIR]]/tab_ANLAGE[[#This Row],['# SuS]],2),0)</f>
        <v>97.64</v>
      </c>
    </row>
    <row r="1491" spans="1:7" x14ac:dyDescent="0.3">
      <c r="A1491" t="s">
        <v>24585</v>
      </c>
      <c r="B1491" t="s">
        <v>24584</v>
      </c>
      <c r="C1491" s="6">
        <v>14891</v>
      </c>
      <c r="D1491" s="6">
        <v>0</v>
      </c>
      <c r="E1491">
        <f>SUMIFS(tab_SCHULEN[SuS_21-22],tab_SCHULEN[TKZ],tab_ANLAGE[[#This Row],[TKZ]])</f>
        <v>30</v>
      </c>
      <c r="F1491">
        <f>SUMIFS(tab_SCHULEN[Klassen_21-22],tab_SCHULEN[TKZ],tab_ANLAGE[[#This Row],[TKZ]])</f>
        <v>2</v>
      </c>
      <c r="G1491" s="431">
        <f>IFERROR(ROUND(0.25*tab_ANLAGE[[#This Row],[Budget dBIR]]/tab_ANLAGE[[#This Row],['# SuS]],2),0)</f>
        <v>124.09</v>
      </c>
    </row>
    <row r="1492" spans="1:7" x14ac:dyDescent="0.3">
      <c r="A1492" t="s">
        <v>24513</v>
      </c>
      <c r="B1492" t="s">
        <v>24512</v>
      </c>
      <c r="C1492" s="6">
        <v>28932</v>
      </c>
      <c r="D1492" s="6">
        <v>0</v>
      </c>
      <c r="E1492">
        <f>SUMIFS(tab_SCHULEN[SuS_21-22],tab_SCHULEN[TKZ],tab_ANLAGE[[#This Row],[TKZ]])</f>
        <v>77</v>
      </c>
      <c r="F1492">
        <f>SUMIFS(tab_SCHULEN[Klassen_21-22],tab_SCHULEN[TKZ],tab_ANLAGE[[#This Row],[TKZ]])</f>
        <v>4</v>
      </c>
      <c r="G1492" s="431">
        <f>IFERROR(ROUND(0.25*tab_ANLAGE[[#This Row],[Budget dBIR]]/tab_ANLAGE[[#This Row],['# SuS]],2),0)</f>
        <v>93.94</v>
      </c>
    </row>
    <row r="1493" spans="1:7" x14ac:dyDescent="0.3">
      <c r="A1493" t="s">
        <v>24851</v>
      </c>
      <c r="B1493" t="s">
        <v>24850</v>
      </c>
      <c r="C1493" s="6">
        <v>43823</v>
      </c>
      <c r="D1493" s="6">
        <v>0</v>
      </c>
      <c r="E1493">
        <f>SUMIFS(tab_SCHULEN[SuS_21-22],tab_SCHULEN[TKZ],tab_ANLAGE[[#This Row],[TKZ]])</f>
        <v>88</v>
      </c>
      <c r="F1493">
        <f>SUMIFS(tab_SCHULEN[Klassen_21-22],tab_SCHULEN[TKZ],tab_ANLAGE[[#This Row],[TKZ]])</f>
        <v>5</v>
      </c>
      <c r="G1493" s="431">
        <f>IFERROR(ROUND(0.25*tab_ANLAGE[[#This Row],[Budget dBIR]]/tab_ANLAGE[[#This Row],['# SuS]],2),0)</f>
        <v>124.5</v>
      </c>
    </row>
    <row r="1494" spans="1:7" x14ac:dyDescent="0.3">
      <c r="A1494" t="s">
        <v>24746</v>
      </c>
      <c r="B1494" t="s">
        <v>24745</v>
      </c>
      <c r="C1494" s="6">
        <v>126476</v>
      </c>
      <c r="D1494" s="6">
        <v>0</v>
      </c>
      <c r="E1494">
        <f>SUMIFS(tab_SCHULEN[SuS_21-22],tab_SCHULEN[TKZ],tab_ANLAGE[[#This Row],[TKZ]])</f>
        <v>283</v>
      </c>
      <c r="F1494">
        <f>SUMIFS(tab_SCHULEN[Klassen_21-22],tab_SCHULEN[TKZ],tab_ANLAGE[[#This Row],[TKZ]])</f>
        <v>13</v>
      </c>
      <c r="G1494" s="431">
        <f>IFERROR(ROUND(0.25*tab_ANLAGE[[#This Row],[Budget dBIR]]/tab_ANLAGE[[#This Row],['# SuS]],2),0)</f>
        <v>111.73</v>
      </c>
    </row>
    <row r="1495" spans="1:7" x14ac:dyDescent="0.3">
      <c r="A1495" t="s">
        <v>24602</v>
      </c>
      <c r="B1495" t="s">
        <v>24601</v>
      </c>
      <c r="C1495" s="6">
        <v>71294</v>
      </c>
      <c r="D1495" s="6">
        <v>0</v>
      </c>
      <c r="E1495">
        <f>SUMIFS(tab_SCHULEN[SuS_21-22],tab_SCHULEN[TKZ],tab_ANLAGE[[#This Row],[TKZ]])</f>
        <v>114</v>
      </c>
      <c r="F1495">
        <f>SUMIFS(tab_SCHULEN[Klassen_21-22],tab_SCHULEN[TKZ],tab_ANLAGE[[#This Row],[TKZ]])</f>
        <v>5</v>
      </c>
      <c r="G1495" s="431">
        <f>IFERROR(ROUND(0.25*tab_ANLAGE[[#This Row],[Budget dBIR]]/tab_ANLAGE[[#This Row],['# SuS]],2),0)</f>
        <v>156.35</v>
      </c>
    </row>
    <row r="1496" spans="1:7" x14ac:dyDescent="0.3">
      <c r="A1496" t="s">
        <v>24840</v>
      </c>
      <c r="B1496" t="s">
        <v>24839</v>
      </c>
      <c r="C1496" s="6">
        <v>361694</v>
      </c>
      <c r="D1496" s="6">
        <v>0</v>
      </c>
      <c r="E1496">
        <f>SUMIFS(tab_SCHULEN[SuS_21-22],tab_SCHULEN[TKZ],tab_ANLAGE[[#This Row],[TKZ]])</f>
        <v>786</v>
      </c>
      <c r="F1496">
        <f>SUMIFS(tab_SCHULEN[Klassen_21-22],tab_SCHULEN[TKZ],tab_ANLAGE[[#This Row],[TKZ]])</f>
        <v>39</v>
      </c>
      <c r="G1496" s="431">
        <f>IFERROR(ROUND(0.25*tab_ANLAGE[[#This Row],[Budget dBIR]]/tab_ANLAGE[[#This Row],['# SuS]],2),0)</f>
        <v>115.04</v>
      </c>
    </row>
    <row r="1497" spans="1:7" x14ac:dyDescent="0.3">
      <c r="A1497" t="s">
        <v>24605</v>
      </c>
      <c r="B1497" t="s">
        <v>24604</v>
      </c>
      <c r="C1497" s="6">
        <v>45525</v>
      </c>
      <c r="D1497" s="6">
        <v>0</v>
      </c>
      <c r="E1497">
        <f>SUMIFS(tab_SCHULEN[SuS_21-22],tab_SCHULEN[TKZ],tab_ANLAGE[[#This Row],[TKZ]])</f>
        <v>134</v>
      </c>
      <c r="F1497">
        <f>SUMIFS(tab_SCHULEN[Klassen_21-22],tab_SCHULEN[TKZ],tab_ANLAGE[[#This Row],[TKZ]])</f>
        <v>7</v>
      </c>
      <c r="G1497" s="431">
        <f>IFERROR(ROUND(0.25*tab_ANLAGE[[#This Row],[Budget dBIR]]/tab_ANLAGE[[#This Row],['# SuS]],2),0)</f>
        <v>84.93</v>
      </c>
    </row>
    <row r="1498" spans="1:7" x14ac:dyDescent="0.3">
      <c r="A1498" t="s">
        <v>24537</v>
      </c>
      <c r="B1498" t="s">
        <v>24536</v>
      </c>
      <c r="C1498" s="6">
        <v>118504</v>
      </c>
      <c r="D1498" s="6">
        <v>0</v>
      </c>
      <c r="E1498">
        <f>SUMIFS(tab_SCHULEN[SuS_21-22],tab_SCHULEN[TKZ],tab_ANLAGE[[#This Row],[TKZ]])</f>
        <v>247</v>
      </c>
      <c r="F1498">
        <f>SUMIFS(tab_SCHULEN[Klassen_21-22],tab_SCHULEN[TKZ],tab_ANLAGE[[#This Row],[TKZ]])</f>
        <v>12</v>
      </c>
      <c r="G1498" s="431">
        <f>IFERROR(ROUND(0.25*tab_ANLAGE[[#This Row],[Budget dBIR]]/tab_ANLAGE[[#This Row],['# SuS]],2),0)</f>
        <v>119.94</v>
      </c>
    </row>
    <row r="1499" spans="1:7" x14ac:dyDescent="0.3">
      <c r="A1499" t="s">
        <v>24639</v>
      </c>
      <c r="B1499" t="s">
        <v>24638</v>
      </c>
      <c r="C1499" s="6">
        <v>53071</v>
      </c>
      <c r="D1499" s="6">
        <v>0</v>
      </c>
      <c r="E1499">
        <f>SUMIFS(tab_SCHULEN[SuS_21-22],tab_SCHULEN[TKZ],tab_ANLAGE[[#This Row],[TKZ]])</f>
        <v>100</v>
      </c>
      <c r="F1499">
        <f>SUMIFS(tab_SCHULEN[Klassen_21-22],tab_SCHULEN[TKZ],tab_ANLAGE[[#This Row],[TKZ]])</f>
        <v>5</v>
      </c>
      <c r="G1499" s="431">
        <f>IFERROR(ROUND(0.25*tab_ANLAGE[[#This Row],[Budget dBIR]]/tab_ANLAGE[[#This Row],['# SuS]],2),0)</f>
        <v>132.68</v>
      </c>
    </row>
    <row r="1500" spans="1:7" x14ac:dyDescent="0.3">
      <c r="A1500" t="s">
        <v>24579</v>
      </c>
      <c r="B1500" t="s">
        <v>24578</v>
      </c>
      <c r="C1500" s="6">
        <v>51482</v>
      </c>
      <c r="D1500" s="6">
        <v>0</v>
      </c>
      <c r="E1500">
        <f>SUMIFS(tab_SCHULEN[SuS_21-22],tab_SCHULEN[TKZ],tab_ANLAGE[[#This Row],[TKZ]])</f>
        <v>117</v>
      </c>
      <c r="F1500">
        <f>SUMIFS(tab_SCHULEN[Klassen_21-22],tab_SCHULEN[TKZ],tab_ANLAGE[[#This Row],[TKZ]])</f>
        <v>7</v>
      </c>
      <c r="G1500" s="431">
        <f>IFERROR(ROUND(0.25*tab_ANLAGE[[#This Row],[Budget dBIR]]/tab_ANLAGE[[#This Row],['# SuS]],2),0)</f>
        <v>110</v>
      </c>
    </row>
    <row r="1501" spans="1:7" x14ac:dyDescent="0.3">
      <c r="A1501" t="s">
        <v>24455</v>
      </c>
      <c r="B1501" t="s">
        <v>24454</v>
      </c>
      <c r="C1501" s="6">
        <v>113410</v>
      </c>
      <c r="D1501" s="6">
        <v>0</v>
      </c>
      <c r="E1501">
        <f>SUMIFS(tab_SCHULEN[SuS_21-22],tab_SCHULEN[TKZ],tab_ANLAGE[[#This Row],[TKZ]])</f>
        <v>248</v>
      </c>
      <c r="F1501">
        <f>SUMIFS(tab_SCHULEN[Klassen_21-22],tab_SCHULEN[TKZ],tab_ANLAGE[[#This Row],[TKZ]])</f>
        <v>13</v>
      </c>
      <c r="G1501" s="431">
        <f>IFERROR(ROUND(0.25*tab_ANLAGE[[#This Row],[Budget dBIR]]/tab_ANLAGE[[#This Row],['# SuS]],2),0)</f>
        <v>114.32</v>
      </c>
    </row>
    <row r="1502" spans="1:7" x14ac:dyDescent="0.3">
      <c r="A1502" t="s">
        <v>21176</v>
      </c>
      <c r="B1502" t="s">
        <v>21175</v>
      </c>
      <c r="C1502" s="6">
        <v>360627</v>
      </c>
      <c r="D1502" s="6">
        <v>0</v>
      </c>
      <c r="E1502">
        <f>SUMIFS(tab_SCHULEN[SuS_21-22],tab_SCHULEN[TKZ],tab_ANLAGE[[#This Row],[TKZ]])</f>
        <v>986</v>
      </c>
      <c r="F1502">
        <f>SUMIFS(tab_SCHULEN[Klassen_21-22],tab_SCHULEN[TKZ],tab_ANLAGE[[#This Row],[TKZ]])</f>
        <v>44</v>
      </c>
      <c r="G1502" s="431">
        <f>IFERROR(ROUND(0.25*tab_ANLAGE[[#This Row],[Budget dBIR]]/tab_ANLAGE[[#This Row],['# SuS]],2),0)</f>
        <v>91.44</v>
      </c>
    </row>
    <row r="1503" spans="1:7" x14ac:dyDescent="0.3">
      <c r="A1503" t="s">
        <v>24519</v>
      </c>
      <c r="B1503" t="s">
        <v>24518</v>
      </c>
      <c r="C1503" s="6">
        <v>24677</v>
      </c>
      <c r="D1503" s="6">
        <v>0</v>
      </c>
      <c r="E1503">
        <f>SUMIFS(tab_SCHULEN[SuS_21-22],tab_SCHULEN[TKZ],tab_ANLAGE[[#This Row],[TKZ]])</f>
        <v>44</v>
      </c>
      <c r="F1503">
        <f>SUMIFS(tab_SCHULEN[Klassen_21-22],tab_SCHULEN[TKZ],tab_ANLAGE[[#This Row],[TKZ]])</f>
        <v>2</v>
      </c>
      <c r="G1503" s="431">
        <f>IFERROR(ROUND(0.25*tab_ANLAGE[[#This Row],[Budget dBIR]]/tab_ANLAGE[[#This Row],['# SuS]],2),0)</f>
        <v>140.21</v>
      </c>
    </row>
    <row r="1504" spans="1:7" x14ac:dyDescent="0.3">
      <c r="A1504" t="s">
        <v>24415</v>
      </c>
      <c r="B1504" t="s">
        <v>24414</v>
      </c>
      <c r="C1504" s="6">
        <v>52758</v>
      </c>
      <c r="D1504" s="6">
        <v>0</v>
      </c>
      <c r="E1504">
        <f>SUMIFS(tab_SCHULEN[SuS_21-22],tab_SCHULEN[TKZ],tab_ANLAGE[[#This Row],[TKZ]])</f>
        <v>111</v>
      </c>
      <c r="F1504">
        <f>SUMIFS(tab_SCHULEN[Klassen_21-22],tab_SCHULEN[TKZ],tab_ANLAGE[[#This Row],[TKZ]])</f>
        <v>6</v>
      </c>
      <c r="G1504" s="431">
        <f>IFERROR(ROUND(0.25*tab_ANLAGE[[#This Row],[Budget dBIR]]/tab_ANLAGE[[#This Row],['# SuS]],2),0)</f>
        <v>118.82</v>
      </c>
    </row>
    <row r="1505" spans="1:7" x14ac:dyDescent="0.3">
      <c r="A1505" t="s">
        <v>24810</v>
      </c>
      <c r="B1505" t="s">
        <v>24809</v>
      </c>
      <c r="C1505" s="6">
        <v>45553</v>
      </c>
      <c r="D1505" s="6">
        <v>0</v>
      </c>
      <c r="E1505">
        <f>SUMIFS(tab_SCHULEN[SuS_21-22],tab_SCHULEN[TKZ],tab_ANLAGE[[#This Row],[TKZ]])</f>
        <v>93</v>
      </c>
      <c r="F1505">
        <f>SUMIFS(tab_SCHULEN[Klassen_21-22],tab_SCHULEN[TKZ],tab_ANLAGE[[#This Row],[TKZ]])</f>
        <v>5</v>
      </c>
      <c r="G1505" s="431">
        <f>IFERROR(ROUND(0.25*tab_ANLAGE[[#This Row],[Budget dBIR]]/tab_ANLAGE[[#This Row],['# SuS]],2),0)</f>
        <v>122.45</v>
      </c>
    </row>
    <row r="1506" spans="1:7" x14ac:dyDescent="0.3">
      <c r="A1506" t="s">
        <v>24749</v>
      </c>
      <c r="B1506" t="s">
        <v>24748</v>
      </c>
      <c r="C1506" s="6">
        <v>30208</v>
      </c>
      <c r="D1506" s="6">
        <v>0</v>
      </c>
      <c r="E1506">
        <f>SUMIFS(tab_SCHULEN[SuS_21-22],tab_SCHULEN[TKZ],tab_ANLAGE[[#This Row],[TKZ]])</f>
        <v>69</v>
      </c>
      <c r="F1506">
        <f>SUMIFS(tab_SCHULEN[Klassen_21-22],tab_SCHULEN[TKZ],tab_ANLAGE[[#This Row],[TKZ]])</f>
        <v>4</v>
      </c>
      <c r="G1506" s="431">
        <f>IFERROR(ROUND(0.25*tab_ANLAGE[[#This Row],[Budget dBIR]]/tab_ANLAGE[[#This Row],['# SuS]],2),0)</f>
        <v>109.45</v>
      </c>
    </row>
    <row r="1507" spans="1:7" x14ac:dyDescent="0.3">
      <c r="A1507" t="s">
        <v>24478</v>
      </c>
      <c r="B1507" t="s">
        <v>24477</v>
      </c>
      <c r="C1507" s="6">
        <v>107563</v>
      </c>
      <c r="D1507" s="6">
        <v>0</v>
      </c>
      <c r="E1507">
        <f>SUMIFS(tab_SCHULEN[SuS_21-22],tab_SCHULEN[TKZ],tab_ANLAGE[[#This Row],[TKZ]])</f>
        <v>337</v>
      </c>
      <c r="F1507">
        <f>SUMIFS(tab_SCHULEN[Klassen_21-22],tab_SCHULEN[TKZ],tab_ANLAGE[[#This Row],[TKZ]])</f>
        <v>17</v>
      </c>
      <c r="G1507" s="431">
        <f>IFERROR(ROUND(0.25*tab_ANLAGE[[#This Row],[Budget dBIR]]/tab_ANLAGE[[#This Row],['# SuS]],2),0)</f>
        <v>79.790000000000006</v>
      </c>
    </row>
    <row r="1508" spans="1:7" x14ac:dyDescent="0.3">
      <c r="A1508" t="s">
        <v>24616</v>
      </c>
      <c r="B1508" t="s">
        <v>24615</v>
      </c>
      <c r="C1508" s="6">
        <v>96077</v>
      </c>
      <c r="D1508" s="6">
        <v>0</v>
      </c>
      <c r="E1508">
        <f>SUMIFS(tab_SCHULEN[SuS_21-22],tab_SCHULEN[TKZ],tab_ANLAGE[[#This Row],[TKZ]])</f>
        <v>166</v>
      </c>
      <c r="F1508">
        <f>SUMIFS(tab_SCHULEN[Klassen_21-22],tab_SCHULEN[TKZ],tab_ANLAGE[[#This Row],[TKZ]])</f>
        <v>9</v>
      </c>
      <c r="G1508" s="431">
        <f>IFERROR(ROUND(0.25*tab_ANLAGE[[#This Row],[Budget dBIR]]/tab_ANLAGE[[#This Row],['# SuS]],2),0)</f>
        <v>144.69</v>
      </c>
    </row>
    <row r="1509" spans="1:7" x14ac:dyDescent="0.3">
      <c r="A1509" t="s">
        <v>24409</v>
      </c>
      <c r="B1509" t="s">
        <v>24408</v>
      </c>
      <c r="C1509" s="6">
        <v>46376</v>
      </c>
      <c r="D1509" s="6">
        <v>0</v>
      </c>
      <c r="E1509">
        <f>SUMIFS(tab_SCHULEN[SuS_21-22],tab_SCHULEN[TKZ],tab_ANLAGE[[#This Row],[TKZ]])</f>
        <v>91</v>
      </c>
      <c r="F1509">
        <f>SUMIFS(tab_SCHULEN[Klassen_21-22],tab_SCHULEN[TKZ],tab_ANLAGE[[#This Row],[TKZ]])</f>
        <v>5</v>
      </c>
      <c r="G1509" s="431">
        <f>IFERROR(ROUND(0.25*tab_ANLAGE[[#This Row],[Budget dBIR]]/tab_ANLAGE[[#This Row],['# SuS]],2),0)</f>
        <v>127.41</v>
      </c>
    </row>
    <row r="1510" spans="1:7" x14ac:dyDescent="0.3">
      <c r="A1510" t="s">
        <v>24773</v>
      </c>
      <c r="B1510" t="s">
        <v>24772</v>
      </c>
      <c r="C1510" s="6">
        <v>62119</v>
      </c>
      <c r="D1510" s="6">
        <v>0</v>
      </c>
      <c r="E1510">
        <f>SUMIFS(tab_SCHULEN[SuS_21-22],tab_SCHULEN[TKZ],tab_ANLAGE[[#This Row],[TKZ]])</f>
        <v>166</v>
      </c>
      <c r="F1510">
        <f>SUMIFS(tab_SCHULEN[Klassen_21-22],tab_SCHULEN[TKZ],tab_ANLAGE[[#This Row],[TKZ]])</f>
        <v>8</v>
      </c>
      <c r="G1510" s="431">
        <f>IFERROR(ROUND(0.25*tab_ANLAGE[[#This Row],[Budget dBIR]]/tab_ANLAGE[[#This Row],['# SuS]],2),0)</f>
        <v>93.55</v>
      </c>
    </row>
    <row r="1511" spans="1:7" x14ac:dyDescent="0.3">
      <c r="A1511" t="s">
        <v>24386</v>
      </c>
      <c r="B1511" t="s">
        <v>24385</v>
      </c>
      <c r="C1511" s="6">
        <v>142782</v>
      </c>
      <c r="D1511" s="6">
        <v>0</v>
      </c>
      <c r="E1511">
        <f>SUMIFS(tab_SCHULEN[SuS_21-22],tab_SCHULEN[TKZ],tab_ANLAGE[[#This Row],[TKZ]])</f>
        <v>371</v>
      </c>
      <c r="F1511">
        <f>SUMIFS(tab_SCHULEN[Klassen_21-22],tab_SCHULEN[TKZ],tab_ANLAGE[[#This Row],[TKZ]])</f>
        <v>18</v>
      </c>
      <c r="G1511" s="431">
        <f>IFERROR(ROUND(0.25*tab_ANLAGE[[#This Row],[Budget dBIR]]/tab_ANLAGE[[#This Row],['# SuS]],2),0)</f>
        <v>96.21</v>
      </c>
    </row>
    <row r="1512" spans="1:7" x14ac:dyDescent="0.3">
      <c r="A1512" t="s">
        <v>24776</v>
      </c>
      <c r="B1512" t="s">
        <v>24775</v>
      </c>
      <c r="C1512" s="6">
        <v>20848</v>
      </c>
      <c r="D1512" s="6">
        <v>0</v>
      </c>
      <c r="E1512">
        <f>SUMIFS(tab_SCHULEN[SuS_21-22],tab_SCHULEN[TKZ],tab_ANLAGE[[#This Row],[TKZ]])</f>
        <v>43</v>
      </c>
      <c r="F1512">
        <f>SUMIFS(tab_SCHULEN[Klassen_21-22],tab_SCHULEN[TKZ],tab_ANLAGE[[#This Row],[TKZ]])</f>
        <v>2</v>
      </c>
      <c r="G1512" s="431">
        <f>IFERROR(ROUND(0.25*tab_ANLAGE[[#This Row],[Budget dBIR]]/tab_ANLAGE[[#This Row],['# SuS]],2),0)</f>
        <v>121.21</v>
      </c>
    </row>
    <row r="1513" spans="1:7" x14ac:dyDescent="0.3">
      <c r="A1513" t="s">
        <v>24779</v>
      </c>
      <c r="B1513" t="s">
        <v>24778</v>
      </c>
      <c r="C1513" s="6">
        <v>34037</v>
      </c>
      <c r="D1513" s="6">
        <v>0</v>
      </c>
      <c r="E1513">
        <f>SUMIFS(tab_SCHULEN[SuS_21-22],tab_SCHULEN[TKZ],tab_ANLAGE[[#This Row],[TKZ]])</f>
        <v>80</v>
      </c>
      <c r="F1513">
        <f>SUMIFS(tab_SCHULEN[Klassen_21-22],tab_SCHULEN[TKZ],tab_ANLAGE[[#This Row],[TKZ]])</f>
        <v>4</v>
      </c>
      <c r="G1513" s="431">
        <f>IFERROR(ROUND(0.25*tab_ANLAGE[[#This Row],[Budget dBIR]]/tab_ANLAGE[[#This Row],['# SuS]],2),0)</f>
        <v>106.37</v>
      </c>
    </row>
    <row r="1514" spans="1:7" x14ac:dyDescent="0.3">
      <c r="A1514" t="s">
        <v>24854</v>
      </c>
      <c r="B1514" t="s">
        <v>24853</v>
      </c>
      <c r="C1514" s="6">
        <v>16167</v>
      </c>
      <c r="D1514" s="6">
        <v>0</v>
      </c>
      <c r="E1514">
        <f>SUMIFS(tab_SCHULEN[SuS_21-22],tab_SCHULEN[TKZ],tab_ANLAGE[[#This Row],[TKZ]])</f>
        <v>45</v>
      </c>
      <c r="F1514">
        <f>SUMIFS(tab_SCHULEN[Klassen_21-22],tab_SCHULEN[TKZ],tab_ANLAGE[[#This Row],[TKZ]])</f>
        <v>3</v>
      </c>
      <c r="G1514" s="431">
        <f>IFERROR(ROUND(0.25*tab_ANLAGE[[#This Row],[Budget dBIR]]/tab_ANLAGE[[#This Row],['# SuS]],2),0)</f>
        <v>89.82</v>
      </c>
    </row>
    <row r="1515" spans="1:7" x14ac:dyDescent="0.3">
      <c r="A1515" t="s">
        <v>24857</v>
      </c>
      <c r="B1515" t="s">
        <v>24856</v>
      </c>
      <c r="C1515" s="6">
        <v>34037</v>
      </c>
      <c r="D1515" s="6">
        <v>0</v>
      </c>
      <c r="E1515">
        <f>SUMIFS(tab_SCHULEN[SuS_21-22],tab_SCHULEN[TKZ],tab_ANLAGE[[#This Row],[TKZ]])</f>
        <v>59</v>
      </c>
      <c r="F1515">
        <f>SUMIFS(tab_SCHULEN[Klassen_21-22],tab_SCHULEN[TKZ],tab_ANLAGE[[#This Row],[TKZ]])</f>
        <v>3</v>
      </c>
      <c r="G1515" s="431">
        <f>IFERROR(ROUND(0.25*tab_ANLAGE[[#This Row],[Budget dBIR]]/tab_ANLAGE[[#This Row],['# SuS]],2),0)</f>
        <v>144.22</v>
      </c>
    </row>
    <row r="1516" spans="1:7" x14ac:dyDescent="0.3">
      <c r="A1516" t="s">
        <v>24812</v>
      </c>
      <c r="B1516" t="s">
        <v>24811</v>
      </c>
      <c r="C1516" s="6">
        <v>52333</v>
      </c>
      <c r="D1516" s="6">
        <v>0</v>
      </c>
      <c r="E1516">
        <f>SUMIFS(tab_SCHULEN[SuS_21-22],tab_SCHULEN[TKZ],tab_ANLAGE[[#This Row],[TKZ]])</f>
        <v>112</v>
      </c>
      <c r="F1516">
        <f>SUMIFS(tab_SCHULEN[Klassen_21-22],tab_SCHULEN[TKZ],tab_ANLAGE[[#This Row],[TKZ]])</f>
        <v>6</v>
      </c>
      <c r="G1516" s="431">
        <f>IFERROR(ROUND(0.25*tab_ANLAGE[[#This Row],[Budget dBIR]]/tab_ANLAGE[[#This Row],['# SuS]],2),0)</f>
        <v>116.81</v>
      </c>
    </row>
    <row r="1517" spans="1:7" x14ac:dyDescent="0.3">
      <c r="A1517" t="s">
        <v>24815</v>
      </c>
      <c r="B1517" t="s">
        <v>24814</v>
      </c>
      <c r="C1517" s="6">
        <v>28932</v>
      </c>
      <c r="D1517" s="6">
        <v>0</v>
      </c>
      <c r="E1517">
        <f>SUMIFS(tab_SCHULEN[SuS_21-22],tab_SCHULEN[TKZ],tab_ANLAGE[[#This Row],[TKZ]])</f>
        <v>76</v>
      </c>
      <c r="F1517">
        <f>SUMIFS(tab_SCHULEN[Klassen_21-22],tab_SCHULEN[TKZ],tab_ANLAGE[[#This Row],[TKZ]])</f>
        <v>4</v>
      </c>
      <c r="G1517" s="431">
        <f>IFERROR(ROUND(0.25*tab_ANLAGE[[#This Row],[Budget dBIR]]/tab_ANLAGE[[#This Row],['# SuS]],2),0)</f>
        <v>95.17</v>
      </c>
    </row>
    <row r="1518" spans="1:7" x14ac:dyDescent="0.3">
      <c r="A1518" t="s">
        <v>24423</v>
      </c>
      <c r="B1518" t="s">
        <v>24422</v>
      </c>
      <c r="C1518" s="6">
        <v>43398</v>
      </c>
      <c r="D1518" s="6">
        <v>0</v>
      </c>
      <c r="E1518">
        <f>SUMIFS(tab_SCHULEN[SuS_21-22],tab_SCHULEN[TKZ],tab_ANLAGE[[#This Row],[TKZ]])</f>
        <v>99</v>
      </c>
      <c r="F1518">
        <f>SUMIFS(tab_SCHULEN[Klassen_21-22],tab_SCHULEN[TKZ],tab_ANLAGE[[#This Row],[TKZ]])</f>
        <v>5</v>
      </c>
      <c r="G1518" s="431">
        <f>IFERROR(ROUND(0.25*tab_ANLAGE[[#This Row],[Budget dBIR]]/tab_ANLAGE[[#This Row],['# SuS]],2),0)</f>
        <v>109.59</v>
      </c>
    </row>
    <row r="1519" spans="1:7" x14ac:dyDescent="0.3">
      <c r="A1519" t="s">
        <v>24707</v>
      </c>
      <c r="B1519" t="s">
        <v>24706</v>
      </c>
      <c r="C1519" s="6">
        <v>14891</v>
      </c>
      <c r="D1519" s="6">
        <v>0</v>
      </c>
      <c r="E1519">
        <f>SUMIFS(tab_SCHULEN[SuS_21-22],tab_SCHULEN[TKZ],tab_ANLAGE[[#This Row],[TKZ]])</f>
        <v>44</v>
      </c>
      <c r="F1519">
        <f>SUMIFS(tab_SCHULEN[Klassen_21-22],tab_SCHULEN[TKZ],tab_ANLAGE[[#This Row],[TKZ]])</f>
        <v>2</v>
      </c>
      <c r="G1519" s="431">
        <f>IFERROR(ROUND(0.25*tab_ANLAGE[[#This Row],[Budget dBIR]]/tab_ANLAGE[[#This Row],['# SuS]],2),0)</f>
        <v>84.61</v>
      </c>
    </row>
    <row r="1520" spans="1:7" x14ac:dyDescent="0.3">
      <c r="A1520" t="s">
        <v>24560</v>
      </c>
      <c r="B1520" t="s">
        <v>24559</v>
      </c>
      <c r="C1520" s="6">
        <v>119747</v>
      </c>
      <c r="D1520" s="6">
        <v>0</v>
      </c>
      <c r="E1520">
        <f>SUMIFS(tab_SCHULEN[SuS_21-22],tab_SCHULEN[TKZ],tab_ANLAGE[[#This Row],[TKZ]])</f>
        <v>270</v>
      </c>
      <c r="F1520">
        <f>SUMIFS(tab_SCHULEN[Klassen_21-22],tab_SCHULEN[TKZ],tab_ANLAGE[[#This Row],[TKZ]])</f>
        <v>13</v>
      </c>
      <c r="G1520" s="431">
        <f>IFERROR(ROUND(0.25*tab_ANLAGE[[#This Row],[Budget dBIR]]/tab_ANLAGE[[#This Row],['# SuS]],2),0)</f>
        <v>110.88</v>
      </c>
    </row>
    <row r="1521" spans="1:7" x14ac:dyDescent="0.3">
      <c r="A1521" t="s">
        <v>24801</v>
      </c>
      <c r="B1521" t="s">
        <v>24800</v>
      </c>
      <c r="C1521" s="6">
        <v>46802</v>
      </c>
      <c r="D1521" s="6">
        <v>0</v>
      </c>
      <c r="E1521">
        <f>SUMIFS(tab_SCHULEN[SuS_21-22],tab_SCHULEN[TKZ],tab_ANLAGE[[#This Row],[TKZ]])</f>
        <v>124</v>
      </c>
      <c r="F1521">
        <f>SUMIFS(tab_SCHULEN[Klassen_21-22],tab_SCHULEN[TKZ],tab_ANLAGE[[#This Row],[TKZ]])</f>
        <v>6</v>
      </c>
      <c r="G1521" s="431">
        <f>IFERROR(ROUND(0.25*tab_ANLAGE[[#This Row],[Budget dBIR]]/tab_ANLAGE[[#This Row],['# SuS]],2),0)</f>
        <v>94.36</v>
      </c>
    </row>
    <row r="1522" spans="1:7" x14ac:dyDescent="0.3">
      <c r="A1522" t="s">
        <v>24522</v>
      </c>
      <c r="B1522" t="s">
        <v>24521</v>
      </c>
      <c r="C1522" s="6">
        <v>55311</v>
      </c>
      <c r="D1522" s="6">
        <v>0</v>
      </c>
      <c r="E1522">
        <f>SUMIFS(tab_SCHULEN[SuS_21-22],tab_SCHULEN[TKZ],tab_ANLAGE[[#This Row],[TKZ]])</f>
        <v>131</v>
      </c>
      <c r="F1522">
        <f>SUMIFS(tab_SCHULEN[Klassen_21-22],tab_SCHULEN[TKZ],tab_ANLAGE[[#This Row],[TKZ]])</f>
        <v>7</v>
      </c>
      <c r="G1522" s="431">
        <f>IFERROR(ROUND(0.25*tab_ANLAGE[[#This Row],[Budget dBIR]]/tab_ANLAGE[[#This Row],['# SuS]],2),0)</f>
        <v>105.56</v>
      </c>
    </row>
    <row r="1523" spans="1:7" x14ac:dyDescent="0.3">
      <c r="A1523" t="s">
        <v>24594</v>
      </c>
      <c r="B1523" t="s">
        <v>24593</v>
      </c>
      <c r="C1523" s="6">
        <v>44249</v>
      </c>
      <c r="D1523" s="6">
        <v>0</v>
      </c>
      <c r="E1523">
        <f>SUMIFS(tab_SCHULEN[SuS_21-22],tab_SCHULEN[TKZ],tab_ANLAGE[[#This Row],[TKZ]])</f>
        <v>85</v>
      </c>
      <c r="F1523">
        <f>SUMIFS(tab_SCHULEN[Klassen_21-22],tab_SCHULEN[TKZ],tab_ANLAGE[[#This Row],[TKZ]])</f>
        <v>4</v>
      </c>
      <c r="G1523" s="431">
        <f>IFERROR(ROUND(0.25*tab_ANLAGE[[#This Row],[Budget dBIR]]/tab_ANLAGE[[#This Row],['# SuS]],2),0)</f>
        <v>130.13999999999999</v>
      </c>
    </row>
    <row r="1524" spans="1:7" x14ac:dyDescent="0.3">
      <c r="A1524" t="s">
        <v>24785</v>
      </c>
      <c r="B1524" t="s">
        <v>24784</v>
      </c>
      <c r="C1524" s="6">
        <v>26804</v>
      </c>
      <c r="D1524" s="6">
        <v>0</v>
      </c>
      <c r="E1524">
        <f>SUMIFS(tab_SCHULEN[SuS_21-22],tab_SCHULEN[TKZ],tab_ANLAGE[[#This Row],[TKZ]])</f>
        <v>56</v>
      </c>
      <c r="F1524">
        <f>SUMIFS(tab_SCHULEN[Klassen_21-22],tab_SCHULEN[TKZ],tab_ANLAGE[[#This Row],[TKZ]])</f>
        <v>4</v>
      </c>
      <c r="G1524" s="431">
        <f>IFERROR(ROUND(0.25*tab_ANLAGE[[#This Row],[Budget dBIR]]/tab_ANLAGE[[#This Row],['# SuS]],2),0)</f>
        <v>119.66</v>
      </c>
    </row>
    <row r="1525" spans="1:7" x14ac:dyDescent="0.3">
      <c r="A1525" t="s">
        <v>24526</v>
      </c>
      <c r="B1525" t="s">
        <v>24525</v>
      </c>
      <c r="C1525" s="6">
        <v>35971</v>
      </c>
      <c r="D1525" s="6">
        <v>0</v>
      </c>
      <c r="E1525">
        <f>SUMIFS(tab_SCHULEN[SuS_21-22],tab_SCHULEN[TKZ],tab_ANLAGE[[#This Row],[TKZ]])</f>
        <v>93</v>
      </c>
      <c r="F1525">
        <f>SUMIFS(tab_SCHULEN[Klassen_21-22],tab_SCHULEN[TKZ],tab_ANLAGE[[#This Row],[TKZ]])</f>
        <v>5</v>
      </c>
      <c r="G1525" s="431">
        <f>IFERROR(ROUND(0.25*tab_ANLAGE[[#This Row],[Budget dBIR]]/tab_ANLAGE[[#This Row],['# SuS]],2),0)</f>
        <v>96.7</v>
      </c>
    </row>
    <row r="1526" spans="1:7" x14ac:dyDescent="0.3">
      <c r="A1526" t="s">
        <v>24597</v>
      </c>
      <c r="B1526" t="s">
        <v>24596</v>
      </c>
      <c r="C1526" s="6">
        <v>30634</v>
      </c>
      <c r="D1526" s="6">
        <v>0</v>
      </c>
      <c r="E1526">
        <f>SUMIFS(tab_SCHULEN[SuS_21-22],tab_SCHULEN[TKZ],tab_ANLAGE[[#This Row],[TKZ]])</f>
        <v>58</v>
      </c>
      <c r="F1526">
        <f>SUMIFS(tab_SCHULEN[Klassen_21-22],tab_SCHULEN[TKZ],tab_ANLAGE[[#This Row],[TKZ]])</f>
        <v>4</v>
      </c>
      <c r="G1526" s="431">
        <f>IFERROR(ROUND(0.25*tab_ANLAGE[[#This Row],[Budget dBIR]]/tab_ANLAGE[[#This Row],['# SuS]],2),0)</f>
        <v>132.04</v>
      </c>
    </row>
    <row r="1527" spans="1:7" x14ac:dyDescent="0.3">
      <c r="A1527" t="s">
        <v>24443</v>
      </c>
      <c r="B1527" t="s">
        <v>24442</v>
      </c>
      <c r="C1527" s="6">
        <v>229149</v>
      </c>
      <c r="D1527" s="6">
        <v>0</v>
      </c>
      <c r="E1527">
        <f>SUMIFS(tab_SCHULEN[SuS_21-22],tab_SCHULEN[TKZ],tab_ANLAGE[[#This Row],[TKZ]])</f>
        <v>523</v>
      </c>
      <c r="F1527">
        <f>SUMIFS(tab_SCHULEN[Klassen_21-22],tab_SCHULEN[TKZ],tab_ANLAGE[[#This Row],[TKZ]])</f>
        <v>27</v>
      </c>
      <c r="G1527" s="431">
        <f>IFERROR(ROUND(0.25*tab_ANLAGE[[#This Row],[Budget dBIR]]/tab_ANLAGE[[#This Row],['# SuS]],2),0)</f>
        <v>109.54</v>
      </c>
    </row>
    <row r="1528" spans="1:7" x14ac:dyDescent="0.3">
      <c r="A1528" t="s">
        <v>24645</v>
      </c>
      <c r="B1528" t="s">
        <v>24644</v>
      </c>
      <c r="C1528" s="6">
        <v>42121</v>
      </c>
      <c r="D1528" s="6">
        <v>0</v>
      </c>
      <c r="E1528">
        <f>SUMIFS(tab_SCHULEN[SuS_21-22],tab_SCHULEN[TKZ],tab_ANLAGE[[#This Row],[TKZ]])</f>
        <v>117</v>
      </c>
      <c r="F1528">
        <f>SUMIFS(tab_SCHULEN[Klassen_21-22],tab_SCHULEN[TKZ],tab_ANLAGE[[#This Row],[TKZ]])</f>
        <v>5</v>
      </c>
      <c r="G1528" s="431">
        <f>IFERROR(ROUND(0.25*tab_ANLAGE[[#This Row],[Budget dBIR]]/tab_ANLAGE[[#This Row],['# SuS]],2),0)</f>
        <v>90</v>
      </c>
    </row>
    <row r="1529" spans="1:7" x14ac:dyDescent="0.3">
      <c r="A1529" t="s">
        <v>24710</v>
      </c>
      <c r="B1529" t="s">
        <v>24709</v>
      </c>
      <c r="C1529" s="6">
        <v>27230</v>
      </c>
      <c r="D1529" s="6">
        <v>0</v>
      </c>
      <c r="E1529">
        <f>SUMIFS(tab_SCHULEN[SuS_21-22],tab_SCHULEN[TKZ],tab_ANLAGE[[#This Row],[TKZ]])</f>
        <v>67</v>
      </c>
      <c r="F1529">
        <f>SUMIFS(tab_SCHULEN[Klassen_21-22],tab_SCHULEN[TKZ],tab_ANLAGE[[#This Row],[TKZ]])</f>
        <v>3</v>
      </c>
      <c r="G1529" s="431">
        <f>IFERROR(ROUND(0.25*tab_ANLAGE[[#This Row],[Budget dBIR]]/tab_ANLAGE[[#This Row],['# SuS]],2),0)</f>
        <v>101.6</v>
      </c>
    </row>
    <row r="1530" spans="1:7" x14ac:dyDescent="0.3">
      <c r="A1530" t="s">
        <v>24833</v>
      </c>
      <c r="B1530" t="s">
        <v>24832</v>
      </c>
      <c r="C1530" s="6">
        <v>71479</v>
      </c>
      <c r="D1530" s="6">
        <v>0</v>
      </c>
      <c r="E1530">
        <f>SUMIFS(tab_SCHULEN[SuS_21-22],tab_SCHULEN[TKZ],tab_ANLAGE[[#This Row],[TKZ]])</f>
        <v>153</v>
      </c>
      <c r="F1530">
        <f>SUMIFS(tab_SCHULEN[Klassen_21-22],tab_SCHULEN[TKZ],tab_ANLAGE[[#This Row],[TKZ]])</f>
        <v>8</v>
      </c>
      <c r="G1530" s="431">
        <f>IFERROR(ROUND(0.25*tab_ANLAGE[[#This Row],[Budget dBIR]]/tab_ANLAGE[[#This Row],['# SuS]],2),0)</f>
        <v>116.8</v>
      </c>
    </row>
    <row r="1531" spans="1:7" x14ac:dyDescent="0.3">
      <c r="A1531" t="s">
        <v>24755</v>
      </c>
      <c r="B1531" t="s">
        <v>24754</v>
      </c>
      <c r="C1531" s="6">
        <v>38718</v>
      </c>
      <c r="D1531" s="6">
        <v>0</v>
      </c>
      <c r="E1531">
        <f>SUMIFS(tab_SCHULEN[SuS_21-22],tab_SCHULEN[TKZ],tab_ANLAGE[[#This Row],[TKZ]])</f>
        <v>91</v>
      </c>
      <c r="F1531">
        <f>SUMIFS(tab_SCHULEN[Klassen_21-22],tab_SCHULEN[TKZ],tab_ANLAGE[[#This Row],[TKZ]])</f>
        <v>4</v>
      </c>
      <c r="G1531" s="431">
        <f>IFERROR(ROUND(0.25*tab_ANLAGE[[#This Row],[Budget dBIR]]/tab_ANLAGE[[#This Row],['# SuS]],2),0)</f>
        <v>106.37</v>
      </c>
    </row>
    <row r="1532" spans="1:7" x14ac:dyDescent="0.3">
      <c r="A1532" t="s">
        <v>24788</v>
      </c>
      <c r="B1532" t="s">
        <v>24787</v>
      </c>
      <c r="C1532" s="6">
        <v>34463</v>
      </c>
      <c r="D1532" s="6">
        <v>0</v>
      </c>
      <c r="E1532">
        <f>SUMIFS(tab_SCHULEN[SuS_21-22],tab_SCHULEN[TKZ],tab_ANLAGE[[#This Row],[TKZ]])</f>
        <v>77</v>
      </c>
      <c r="F1532">
        <f>SUMIFS(tab_SCHULEN[Klassen_21-22],tab_SCHULEN[TKZ],tab_ANLAGE[[#This Row],[TKZ]])</f>
        <v>4</v>
      </c>
      <c r="G1532" s="431">
        <f>IFERROR(ROUND(0.25*tab_ANLAGE[[#This Row],[Budget dBIR]]/tab_ANLAGE[[#This Row],['# SuS]],2),0)</f>
        <v>111.89</v>
      </c>
    </row>
    <row r="1533" spans="1:7" x14ac:dyDescent="0.3">
      <c r="A1533" t="s">
        <v>24860</v>
      </c>
      <c r="B1533" t="s">
        <v>24859</v>
      </c>
      <c r="C1533" s="6">
        <v>34463</v>
      </c>
      <c r="D1533" s="6">
        <v>0</v>
      </c>
      <c r="E1533">
        <f>SUMIFS(tab_SCHULEN[SuS_21-22],tab_SCHULEN[TKZ],tab_ANLAGE[[#This Row],[TKZ]])</f>
        <v>74</v>
      </c>
      <c r="F1533">
        <f>SUMIFS(tab_SCHULEN[Klassen_21-22],tab_SCHULEN[TKZ],tab_ANLAGE[[#This Row],[TKZ]])</f>
        <v>4</v>
      </c>
      <c r="G1533" s="431">
        <f>IFERROR(ROUND(0.25*tab_ANLAGE[[#This Row],[Budget dBIR]]/tab_ANLAGE[[#This Row],['# SuS]],2),0)</f>
        <v>116.43</v>
      </c>
    </row>
    <row r="1534" spans="1:7" x14ac:dyDescent="0.3">
      <c r="A1534" t="s">
        <v>24648</v>
      </c>
      <c r="B1534" t="s">
        <v>24647</v>
      </c>
      <c r="C1534" s="6">
        <v>74883</v>
      </c>
      <c r="D1534" s="6">
        <v>0</v>
      </c>
      <c r="E1534">
        <f>SUMIFS(tab_SCHULEN[SuS_21-22],tab_SCHULEN[TKZ],tab_ANLAGE[[#This Row],[TKZ]])</f>
        <v>161</v>
      </c>
      <c r="F1534">
        <f>SUMIFS(tab_SCHULEN[Klassen_21-22],tab_SCHULEN[TKZ],tab_ANLAGE[[#This Row],[TKZ]])</f>
        <v>8</v>
      </c>
      <c r="G1534" s="431">
        <f>IFERROR(ROUND(0.25*tab_ANLAGE[[#This Row],[Budget dBIR]]/tab_ANLAGE[[#This Row],['# SuS]],2),0)</f>
        <v>116.28</v>
      </c>
    </row>
    <row r="1535" spans="1:7" x14ac:dyDescent="0.3">
      <c r="A1535" t="s">
        <v>24713</v>
      </c>
      <c r="B1535" t="s">
        <v>24712</v>
      </c>
      <c r="C1535" s="6">
        <v>25102</v>
      </c>
      <c r="D1535" s="6">
        <v>0</v>
      </c>
      <c r="E1535">
        <f>SUMIFS(tab_SCHULEN[SuS_21-22],tab_SCHULEN[TKZ],tab_ANLAGE[[#This Row],[TKZ]])</f>
        <v>71</v>
      </c>
      <c r="F1535">
        <f>SUMIFS(tab_SCHULEN[Klassen_21-22],tab_SCHULEN[TKZ],tab_ANLAGE[[#This Row],[TKZ]])</f>
        <v>4</v>
      </c>
      <c r="G1535" s="431">
        <f>IFERROR(ROUND(0.25*tab_ANLAGE[[#This Row],[Budget dBIR]]/tab_ANLAGE[[#This Row],['# SuS]],2),0)</f>
        <v>88.39</v>
      </c>
    </row>
    <row r="1536" spans="1:7" x14ac:dyDescent="0.3">
      <c r="A1536" t="s">
        <v>24716</v>
      </c>
      <c r="B1536" t="s">
        <v>24715</v>
      </c>
      <c r="C1536" s="6">
        <v>31059</v>
      </c>
      <c r="D1536" s="6">
        <v>0</v>
      </c>
      <c r="E1536">
        <f>SUMIFS(tab_SCHULEN[SuS_21-22],tab_SCHULEN[TKZ],tab_ANLAGE[[#This Row],[TKZ]])</f>
        <v>84</v>
      </c>
      <c r="F1536">
        <f>SUMIFS(tab_SCHULEN[Klassen_21-22],tab_SCHULEN[TKZ],tab_ANLAGE[[#This Row],[TKZ]])</f>
        <v>4</v>
      </c>
      <c r="G1536" s="431">
        <f>IFERROR(ROUND(0.25*tab_ANLAGE[[#This Row],[Budget dBIR]]/tab_ANLAGE[[#This Row],['# SuS]],2),0)</f>
        <v>92.44</v>
      </c>
    </row>
    <row r="1537" spans="1:7" x14ac:dyDescent="0.3">
      <c r="A1537" t="s">
        <v>24791</v>
      </c>
      <c r="B1537" t="s">
        <v>24790</v>
      </c>
      <c r="C1537" s="6">
        <v>48078</v>
      </c>
      <c r="D1537" s="6">
        <v>0</v>
      </c>
      <c r="E1537">
        <f>SUMIFS(tab_SCHULEN[SuS_21-22],tab_SCHULEN[TKZ],tab_ANLAGE[[#This Row],[TKZ]])</f>
        <v>109</v>
      </c>
      <c r="F1537">
        <f>SUMIFS(tab_SCHULEN[Klassen_21-22],tab_SCHULEN[TKZ],tab_ANLAGE[[#This Row],[TKZ]])</f>
        <v>6</v>
      </c>
      <c r="G1537" s="431">
        <f>IFERROR(ROUND(0.25*tab_ANLAGE[[#This Row],[Budget dBIR]]/tab_ANLAGE[[#This Row],['# SuS]],2),0)</f>
        <v>110.27</v>
      </c>
    </row>
    <row r="1538" spans="1:7" x14ac:dyDescent="0.3">
      <c r="A1538" t="s">
        <v>24865</v>
      </c>
      <c r="B1538" t="s">
        <v>24864</v>
      </c>
      <c r="C1538" s="6">
        <v>90221</v>
      </c>
      <c r="D1538" s="6">
        <v>0</v>
      </c>
      <c r="E1538">
        <f>SUMIFS(tab_SCHULEN[SuS_21-22],tab_SCHULEN[TKZ],tab_ANLAGE[[#This Row],[TKZ]])</f>
        <v>183</v>
      </c>
      <c r="F1538">
        <f>SUMIFS(tab_SCHULEN[Klassen_21-22],tab_SCHULEN[TKZ],tab_ANLAGE[[#This Row],[TKZ]])</f>
        <v>11</v>
      </c>
      <c r="G1538" s="431">
        <f>IFERROR(ROUND(0.25*tab_ANLAGE[[#This Row],[Budget dBIR]]/tab_ANLAGE[[#This Row],['# SuS]],2),0)</f>
        <v>123.25</v>
      </c>
    </row>
    <row r="1539" spans="1:7" x14ac:dyDescent="0.3">
      <c r="A1539" t="s">
        <v>24863</v>
      </c>
      <c r="B1539" t="s">
        <v>24862</v>
      </c>
      <c r="C1539" s="6">
        <v>143809</v>
      </c>
      <c r="D1539" s="6">
        <v>0</v>
      </c>
      <c r="E1539">
        <f>SUMIFS(tab_SCHULEN[SuS_21-22],tab_SCHULEN[TKZ],tab_ANLAGE[[#This Row],[TKZ]])</f>
        <v>321</v>
      </c>
      <c r="F1539">
        <f>SUMIFS(tab_SCHULEN[Klassen_21-22],tab_SCHULEN[TKZ],tab_ANLAGE[[#This Row],[TKZ]])</f>
        <v>14</v>
      </c>
      <c r="G1539" s="431">
        <f>IFERROR(ROUND(0.25*tab_ANLAGE[[#This Row],[Budget dBIR]]/tab_ANLAGE[[#This Row],['# SuS]],2),0)</f>
        <v>112</v>
      </c>
    </row>
    <row r="1540" spans="1:7" x14ac:dyDescent="0.3">
      <c r="A1540" t="s">
        <v>20220</v>
      </c>
      <c r="B1540" t="s">
        <v>20219</v>
      </c>
      <c r="C1540" s="6">
        <v>2354937</v>
      </c>
      <c r="D1540" s="6">
        <v>418768</v>
      </c>
      <c r="E1540">
        <f>SUMIFS(tab_SCHULEN[SuS_21-22],tab_SCHULEN[TKZ],tab_ANLAGE[[#This Row],[TKZ]])</f>
        <v>5292</v>
      </c>
      <c r="F1540">
        <f>SUMIFS(tab_SCHULEN[Klassen_21-22],tab_SCHULEN[TKZ],tab_ANLAGE[[#This Row],[TKZ]])</f>
        <v>222</v>
      </c>
      <c r="G1540" s="431">
        <f>IFERROR(ROUND(0.25*tab_ANLAGE[[#This Row],[Budget dBIR]]/tab_ANLAGE[[#This Row],['# SuS]],2),0)</f>
        <v>111.25</v>
      </c>
    </row>
    <row r="1541" spans="1:7" x14ac:dyDescent="0.3">
      <c r="A1541" t="s">
        <v>24440</v>
      </c>
      <c r="B1541" t="s">
        <v>24439</v>
      </c>
      <c r="C1541" s="6">
        <v>116573</v>
      </c>
      <c r="D1541" s="6">
        <v>0</v>
      </c>
      <c r="E1541">
        <f>SUMIFS(tab_SCHULEN[SuS_21-22],tab_SCHULEN[TKZ],tab_ANLAGE[[#This Row],[TKZ]])</f>
        <v>274</v>
      </c>
      <c r="F1541">
        <f>SUMIFS(tab_SCHULEN[Klassen_21-22],tab_SCHULEN[TKZ],tab_ANLAGE[[#This Row],[TKZ]])</f>
        <v>14</v>
      </c>
      <c r="G1541" s="431">
        <f>IFERROR(ROUND(0.25*tab_ANLAGE[[#This Row],[Budget dBIR]]/tab_ANLAGE[[#This Row],['# SuS]],2),0)</f>
        <v>106.36</v>
      </c>
    </row>
    <row r="1542" spans="1:7" x14ac:dyDescent="0.3">
      <c r="A1542" t="s">
        <v>24588</v>
      </c>
      <c r="B1542" t="s">
        <v>24587</v>
      </c>
      <c r="C1542" s="6">
        <v>24251</v>
      </c>
      <c r="D1542" s="6">
        <v>0</v>
      </c>
      <c r="E1542">
        <f>SUMIFS(tab_SCHULEN[SuS_21-22],tab_SCHULEN[TKZ],tab_ANLAGE[[#This Row],[TKZ]])</f>
        <v>51</v>
      </c>
      <c r="F1542">
        <f>SUMIFS(tab_SCHULEN[Klassen_21-22],tab_SCHULEN[TKZ],tab_ANLAGE[[#This Row],[TKZ]])</f>
        <v>3</v>
      </c>
      <c r="G1542" s="431">
        <f>IFERROR(ROUND(0.25*tab_ANLAGE[[#This Row],[Budget dBIR]]/tab_ANLAGE[[#This Row],['# SuS]],2),0)</f>
        <v>118.88</v>
      </c>
    </row>
    <row r="1543" spans="1:7" x14ac:dyDescent="0.3">
      <c r="A1543" t="s">
        <v>24276</v>
      </c>
      <c r="B1543" t="s">
        <v>24275</v>
      </c>
      <c r="C1543" s="6">
        <v>1140256</v>
      </c>
      <c r="D1543" s="6">
        <v>576874</v>
      </c>
      <c r="E1543">
        <f>SUMIFS(tab_SCHULEN[SuS_21-22],tab_SCHULEN[TKZ],tab_ANLAGE[[#This Row],[TKZ]])</f>
        <v>2632</v>
      </c>
      <c r="F1543">
        <f>SUMIFS(tab_SCHULEN[Klassen_21-22],tab_SCHULEN[TKZ],tab_ANLAGE[[#This Row],[TKZ]])</f>
        <v>122</v>
      </c>
      <c r="G1543" s="431">
        <f>IFERROR(ROUND(0.25*tab_ANLAGE[[#This Row],[Budget dBIR]]/tab_ANLAGE[[#This Row],['# SuS]],2),0)</f>
        <v>108.31</v>
      </c>
    </row>
    <row r="1544" spans="1:7" x14ac:dyDescent="0.3">
      <c r="A1544" t="s">
        <v>26992</v>
      </c>
      <c r="B1544" t="s">
        <v>26993</v>
      </c>
      <c r="C1544" s="6">
        <v>171643</v>
      </c>
      <c r="D1544" s="6">
        <v>0</v>
      </c>
      <c r="E1544">
        <f>SUMIFS(tab_SCHULEN[SuS_21-22],tab_SCHULEN[TKZ],tab_ANLAGE[[#This Row],[TKZ]])</f>
        <v>398</v>
      </c>
      <c r="F1544">
        <f>SUMIFS(tab_SCHULEN[Klassen_21-22],tab_SCHULEN[TKZ],tab_ANLAGE[[#This Row],[TKZ]])</f>
        <v>19</v>
      </c>
      <c r="G1544" s="431">
        <f>IFERROR(ROUND(0.25*tab_ANLAGE[[#This Row],[Budget dBIR]]/tab_ANLAGE[[#This Row],['# SuS]],2),0)</f>
        <v>107.82</v>
      </c>
    </row>
    <row r="1545" spans="1:7" x14ac:dyDescent="0.3">
      <c r="A1545" t="s">
        <v>24318</v>
      </c>
      <c r="B1545" t="s">
        <v>24317</v>
      </c>
      <c r="C1545" s="6">
        <v>108045</v>
      </c>
      <c r="D1545" s="6">
        <v>0</v>
      </c>
      <c r="E1545">
        <f>SUMIFS(tab_SCHULEN[SuS_21-22],tab_SCHULEN[TKZ],tab_ANLAGE[[#This Row],[TKZ]])</f>
        <v>220</v>
      </c>
      <c r="F1545">
        <f>SUMIFS(tab_SCHULEN[Klassen_21-22],tab_SCHULEN[TKZ],tab_ANLAGE[[#This Row],[TKZ]])</f>
        <v>21</v>
      </c>
      <c r="G1545" s="431">
        <f>IFERROR(ROUND(0.25*tab_ANLAGE[[#This Row],[Budget dBIR]]/tab_ANLAGE[[#This Row],['# SuS]],2),0)</f>
        <v>122.78</v>
      </c>
    </row>
    <row r="1546" spans="1:7" x14ac:dyDescent="0.3">
      <c r="A1546" t="s">
        <v>24335</v>
      </c>
      <c r="B1546" t="s">
        <v>24334</v>
      </c>
      <c r="C1546" s="6">
        <v>37869</v>
      </c>
      <c r="D1546" s="6">
        <v>12045</v>
      </c>
      <c r="E1546">
        <f>SUMIFS(tab_SCHULEN[SuS_21-22],tab_SCHULEN[TKZ],tab_ANLAGE[[#This Row],[TKZ]])</f>
        <v>72</v>
      </c>
      <c r="F1546">
        <f>SUMIFS(tab_SCHULEN[Klassen_21-22],tab_SCHULEN[TKZ],tab_ANLAGE[[#This Row],[TKZ]])</f>
        <v>4</v>
      </c>
      <c r="G1546" s="431">
        <f>IFERROR(ROUND(0.25*tab_ANLAGE[[#This Row],[Budget dBIR]]/tab_ANLAGE[[#This Row],['# SuS]],2),0)</f>
        <v>131.49</v>
      </c>
    </row>
    <row r="1547" spans="1:7" x14ac:dyDescent="0.3">
      <c r="A1547" t="s">
        <v>24278</v>
      </c>
      <c r="B1547" t="s">
        <v>24277</v>
      </c>
      <c r="C1547" s="6">
        <v>126174</v>
      </c>
      <c r="D1547" s="6">
        <v>36136</v>
      </c>
      <c r="E1547">
        <f>SUMIFS(tab_SCHULEN[SuS_21-22],tab_SCHULEN[TKZ],tab_ANLAGE[[#This Row],[TKZ]])</f>
        <v>377</v>
      </c>
      <c r="F1547">
        <f>SUMIFS(tab_SCHULEN[Klassen_21-22],tab_SCHULEN[TKZ],tab_ANLAGE[[#This Row],[TKZ]])</f>
        <v>15</v>
      </c>
      <c r="G1547" s="431">
        <f>IFERROR(ROUND(0.25*tab_ANLAGE[[#This Row],[Budget dBIR]]/tab_ANLAGE[[#This Row],['# SuS]],2),0)</f>
        <v>83.67</v>
      </c>
    </row>
    <row r="1548" spans="1:7" x14ac:dyDescent="0.3">
      <c r="A1548" t="s">
        <v>24357</v>
      </c>
      <c r="B1548" t="s">
        <v>24356</v>
      </c>
      <c r="C1548" s="6">
        <v>44719</v>
      </c>
      <c r="D1548" s="6">
        <v>15056</v>
      </c>
      <c r="E1548">
        <f>SUMIFS(tab_SCHULEN[SuS_21-22],tab_SCHULEN[TKZ],tab_ANLAGE[[#This Row],[TKZ]])</f>
        <v>0</v>
      </c>
      <c r="F1548">
        <f>SUMIFS(tab_SCHULEN[Klassen_21-22],tab_SCHULEN[TKZ],tab_ANLAGE[[#This Row],[TKZ]])</f>
        <v>0</v>
      </c>
      <c r="G1548" s="431">
        <f>IFERROR(ROUND(0.25*tab_ANLAGE[[#This Row],[Budget dBIR]]/tab_ANLAGE[[#This Row],['# SuS]],2),0)</f>
        <v>0</v>
      </c>
    </row>
    <row r="1549" spans="1:7" x14ac:dyDescent="0.3">
      <c r="A1549" t="s">
        <v>24297</v>
      </c>
      <c r="B1549" t="s">
        <v>24296</v>
      </c>
      <c r="C1549" s="6">
        <v>84594</v>
      </c>
      <c r="D1549" s="6">
        <v>21079</v>
      </c>
      <c r="E1549">
        <f>SUMIFS(tab_SCHULEN[SuS_21-22],tab_SCHULEN[TKZ],tab_ANLAGE[[#This Row],[TKZ]])</f>
        <v>150</v>
      </c>
      <c r="F1549">
        <f>SUMIFS(tab_SCHULEN[Klassen_21-22],tab_SCHULEN[TKZ],tab_ANLAGE[[#This Row],[TKZ]])</f>
        <v>7</v>
      </c>
      <c r="G1549" s="431">
        <f>IFERROR(ROUND(0.25*tab_ANLAGE[[#This Row],[Budget dBIR]]/tab_ANLAGE[[#This Row],['# SuS]],2),0)</f>
        <v>140.99</v>
      </c>
    </row>
    <row r="1550" spans="1:7" x14ac:dyDescent="0.3">
      <c r="A1550" t="s">
        <v>24286</v>
      </c>
      <c r="B1550" t="s">
        <v>24285</v>
      </c>
      <c r="C1550" s="6">
        <v>38567</v>
      </c>
      <c r="D1550" s="6">
        <v>12045</v>
      </c>
      <c r="E1550">
        <f>SUMIFS(tab_SCHULEN[SuS_21-22],tab_SCHULEN[TKZ],tab_ANLAGE[[#This Row],[TKZ]])</f>
        <v>85</v>
      </c>
      <c r="F1550">
        <f>SUMIFS(tab_SCHULEN[Klassen_21-22],tab_SCHULEN[TKZ],tab_ANLAGE[[#This Row],[TKZ]])</f>
        <v>4</v>
      </c>
      <c r="G1550" s="431">
        <f>IFERROR(ROUND(0.25*tab_ANLAGE[[#This Row],[Budget dBIR]]/tab_ANLAGE[[#This Row],['# SuS]],2),0)</f>
        <v>113.43</v>
      </c>
    </row>
    <row r="1551" spans="1:7" x14ac:dyDescent="0.3">
      <c r="A1551" t="s">
        <v>24282</v>
      </c>
      <c r="B1551" t="s">
        <v>21518</v>
      </c>
      <c r="C1551" s="6">
        <v>277785</v>
      </c>
      <c r="D1551" s="6">
        <v>81307</v>
      </c>
      <c r="E1551">
        <f>SUMIFS(tab_SCHULEN[SuS_21-22],tab_SCHULEN[TKZ],tab_ANLAGE[[#This Row],[TKZ]])</f>
        <v>448</v>
      </c>
      <c r="F1551">
        <f>SUMIFS(tab_SCHULEN[Klassen_21-22],tab_SCHULEN[TKZ],tab_ANLAGE[[#This Row],[TKZ]])</f>
        <v>23</v>
      </c>
      <c r="G1551" s="431">
        <f>IFERROR(ROUND(0.25*tab_ANLAGE[[#This Row],[Budget dBIR]]/tab_ANLAGE[[#This Row],['# SuS]],2),0)</f>
        <v>155.01</v>
      </c>
    </row>
    <row r="1552" spans="1:7" x14ac:dyDescent="0.3">
      <c r="A1552" t="s">
        <v>24291</v>
      </c>
      <c r="B1552" t="s">
        <v>24290</v>
      </c>
      <c r="C1552" s="6">
        <v>82371</v>
      </c>
      <c r="D1552" s="6">
        <v>24091</v>
      </c>
      <c r="E1552">
        <f>SUMIFS(tab_SCHULEN[SuS_21-22],tab_SCHULEN[TKZ],tab_ANLAGE[[#This Row],[TKZ]])</f>
        <v>187</v>
      </c>
      <c r="F1552">
        <f>SUMIFS(tab_SCHULEN[Klassen_21-22],tab_SCHULEN[TKZ],tab_ANLAGE[[#This Row],[TKZ]])</f>
        <v>7</v>
      </c>
      <c r="G1552" s="431">
        <f>IFERROR(ROUND(0.25*tab_ANLAGE[[#This Row],[Budget dBIR]]/tab_ANLAGE[[#This Row],['# SuS]],2),0)</f>
        <v>110.12</v>
      </c>
    </row>
    <row r="1553" spans="1:7" x14ac:dyDescent="0.3">
      <c r="A1553" t="s">
        <v>20514</v>
      </c>
      <c r="B1553" t="s">
        <v>20513</v>
      </c>
      <c r="C1553" s="6">
        <v>61838</v>
      </c>
      <c r="D1553" s="6">
        <v>0</v>
      </c>
      <c r="E1553">
        <f>SUMIFS(tab_SCHULEN[SuS_21-22],tab_SCHULEN[TKZ],tab_ANLAGE[[#This Row],[TKZ]])</f>
        <v>199</v>
      </c>
      <c r="F1553">
        <f>SUMIFS(tab_SCHULEN[Klassen_21-22],tab_SCHULEN[TKZ],tab_ANLAGE[[#This Row],[TKZ]])</f>
        <v>7</v>
      </c>
      <c r="G1553" s="431">
        <f>IFERROR(ROUND(0.25*tab_ANLAGE[[#This Row],[Budget dBIR]]/tab_ANLAGE[[#This Row],['# SuS]],2),0)</f>
        <v>77.69</v>
      </c>
    </row>
    <row r="1554" spans="1:7" x14ac:dyDescent="0.3">
      <c r="A1554" t="s">
        <v>24308</v>
      </c>
      <c r="B1554" t="s">
        <v>24307</v>
      </c>
      <c r="C1554" s="6">
        <v>198093</v>
      </c>
      <c r="D1554" s="6">
        <v>21079</v>
      </c>
      <c r="E1554">
        <f>SUMIFS(tab_SCHULEN[SuS_21-22],tab_SCHULEN[TKZ],tab_ANLAGE[[#This Row],[TKZ]])</f>
        <v>478</v>
      </c>
      <c r="F1554">
        <f>SUMIFS(tab_SCHULEN[Klassen_21-22],tab_SCHULEN[TKZ],tab_ANLAGE[[#This Row],[TKZ]])</f>
        <v>30</v>
      </c>
      <c r="G1554" s="431">
        <f>IFERROR(ROUND(0.25*tab_ANLAGE[[#This Row],[Budget dBIR]]/tab_ANLAGE[[#This Row],['# SuS]],2),0)</f>
        <v>103.61</v>
      </c>
    </row>
    <row r="1555" spans="1:7" x14ac:dyDescent="0.3">
      <c r="A1555" t="s">
        <v>24347</v>
      </c>
      <c r="B1555" t="s">
        <v>24346</v>
      </c>
      <c r="C1555" s="6">
        <v>28577</v>
      </c>
      <c r="D1555" s="6">
        <v>9034</v>
      </c>
      <c r="E1555">
        <f>SUMIFS(tab_SCHULEN[SuS_21-22],tab_SCHULEN[TKZ],tab_ANLAGE[[#This Row],[TKZ]])</f>
        <v>24</v>
      </c>
      <c r="F1555">
        <f>SUMIFS(tab_SCHULEN[Klassen_21-22],tab_SCHULEN[TKZ],tab_ANLAGE[[#This Row],[TKZ]])</f>
        <v>1</v>
      </c>
      <c r="G1555" s="431">
        <f>IFERROR(ROUND(0.25*tab_ANLAGE[[#This Row],[Budget dBIR]]/tab_ANLAGE[[#This Row],['# SuS]],2),0)</f>
        <v>297.68</v>
      </c>
    </row>
    <row r="1556" spans="1:7" x14ac:dyDescent="0.3">
      <c r="A1556" t="s">
        <v>24331</v>
      </c>
      <c r="B1556" t="s">
        <v>24330</v>
      </c>
      <c r="C1556" s="6">
        <v>22826</v>
      </c>
      <c r="D1556" s="6">
        <v>0</v>
      </c>
      <c r="E1556">
        <f>SUMIFS(tab_SCHULEN[SuS_21-22],tab_SCHULEN[TKZ],tab_ANLAGE[[#This Row],[TKZ]])</f>
        <v>40</v>
      </c>
      <c r="F1556">
        <f>SUMIFS(tab_SCHULEN[Klassen_21-22],tab_SCHULEN[TKZ],tab_ANLAGE[[#This Row],[TKZ]])</f>
        <v>6</v>
      </c>
      <c r="G1556" s="431">
        <f>IFERROR(ROUND(0.25*tab_ANLAGE[[#This Row],[Budget dBIR]]/tab_ANLAGE[[#This Row],['# SuS]],2),0)</f>
        <v>142.66</v>
      </c>
    </row>
    <row r="1557" spans="1:7" x14ac:dyDescent="0.3">
      <c r="A1557" t="s">
        <v>24358</v>
      </c>
      <c r="B1557" t="s">
        <v>22925</v>
      </c>
      <c r="C1557" s="6">
        <v>57024</v>
      </c>
      <c r="D1557" s="6">
        <v>21079</v>
      </c>
      <c r="E1557">
        <f>SUMIFS(tab_SCHULEN[SuS_21-22],tab_SCHULEN[TKZ],tab_ANLAGE[[#This Row],[TKZ]])</f>
        <v>160</v>
      </c>
      <c r="F1557">
        <f>SUMIFS(tab_SCHULEN[Klassen_21-22],tab_SCHULEN[TKZ],tab_ANLAGE[[#This Row],[TKZ]])</f>
        <v>8</v>
      </c>
      <c r="G1557" s="431">
        <f>IFERROR(ROUND(0.25*tab_ANLAGE[[#This Row],[Budget dBIR]]/tab_ANLAGE[[#This Row],['# SuS]],2),0)</f>
        <v>89.1</v>
      </c>
    </row>
    <row r="1558" spans="1:7" x14ac:dyDescent="0.3">
      <c r="A1558" t="s">
        <v>24360</v>
      </c>
      <c r="B1558" t="s">
        <v>24359</v>
      </c>
      <c r="C1558" s="6">
        <v>169853</v>
      </c>
      <c r="D1558" s="6">
        <v>90341</v>
      </c>
      <c r="E1558">
        <f>SUMIFS(tab_SCHULEN[SuS_21-22],tab_SCHULEN[TKZ],tab_ANLAGE[[#This Row],[TKZ]])</f>
        <v>339</v>
      </c>
      <c r="F1558">
        <f>SUMIFS(tab_SCHULEN[Klassen_21-22],tab_SCHULEN[TKZ],tab_ANLAGE[[#This Row],[TKZ]])</f>
        <v>30</v>
      </c>
      <c r="G1558" s="431">
        <f>IFERROR(ROUND(0.25*tab_ANLAGE[[#This Row],[Budget dBIR]]/tab_ANLAGE[[#This Row],['# SuS]],2),0)</f>
        <v>125.26</v>
      </c>
    </row>
    <row r="1559" spans="1:7" x14ac:dyDescent="0.3">
      <c r="A1559" t="s">
        <v>24289</v>
      </c>
      <c r="B1559" t="s">
        <v>24288</v>
      </c>
      <c r="C1559" s="6">
        <v>129350</v>
      </c>
      <c r="D1559" s="6">
        <v>0</v>
      </c>
      <c r="E1559">
        <f>SUMIFS(tab_SCHULEN[SuS_21-22],tab_SCHULEN[TKZ],tab_ANLAGE[[#This Row],[TKZ]])</f>
        <v>269</v>
      </c>
      <c r="F1559">
        <f>SUMIFS(tab_SCHULEN[Klassen_21-22],tab_SCHULEN[TKZ],tab_ANLAGE[[#This Row],[TKZ]])</f>
        <v>21</v>
      </c>
      <c r="G1559" s="431">
        <f>IFERROR(ROUND(0.25*tab_ANLAGE[[#This Row],[Budget dBIR]]/tab_ANLAGE[[#This Row],['# SuS]],2),0)</f>
        <v>120.21</v>
      </c>
    </row>
    <row r="1560" spans="1:7" x14ac:dyDescent="0.3">
      <c r="A1560" t="s">
        <v>24266</v>
      </c>
      <c r="B1560" t="s">
        <v>24265</v>
      </c>
      <c r="C1560" s="7">
        <v>72537</v>
      </c>
      <c r="D1560" s="7">
        <v>0</v>
      </c>
      <c r="E1560">
        <f>SUMIFS(tab_SCHULEN[SuS_21-22],tab_SCHULEN[TKZ],tab_ANLAGE[[#This Row],[TKZ]])</f>
        <v>145</v>
      </c>
      <c r="F1560">
        <f>SUMIFS(tab_SCHULEN[Klassen_21-22],tab_SCHULEN[TKZ],tab_ANLAGE[[#This Row],[TKZ]])</f>
        <v>14</v>
      </c>
      <c r="G1560" s="431">
        <f>IFERROR(ROUND(0.25*tab_ANLAGE[[#This Row],[Budget dBIR]]/tab_ANLAGE[[#This Row],['# SuS]],2),0)</f>
        <v>125.06</v>
      </c>
    </row>
    <row r="1561" spans="1:7" x14ac:dyDescent="0.3">
      <c r="A1561" t="s">
        <v>21103</v>
      </c>
      <c r="B1561" t="s">
        <v>21102</v>
      </c>
      <c r="C1561" s="6">
        <v>110985</v>
      </c>
      <c r="D1561" s="6">
        <v>15056</v>
      </c>
      <c r="E1561">
        <f>SUMIFS(tab_SCHULEN[SuS_21-22],tab_SCHULEN[TKZ],tab_ANLAGE[[#This Row],[TKZ]])</f>
        <v>313</v>
      </c>
      <c r="F1561">
        <f>SUMIFS(tab_SCHULEN[Klassen_21-22],tab_SCHULEN[TKZ],tab_ANLAGE[[#This Row],[TKZ]])</f>
        <v>19</v>
      </c>
      <c r="G1561" s="431">
        <f>IFERROR(ROUND(0.25*tab_ANLAGE[[#This Row],[Budget dBIR]]/tab_ANLAGE[[#This Row],['# SuS]],2),0)</f>
        <v>88.65</v>
      </c>
    </row>
    <row r="1562" spans="1:7" x14ac:dyDescent="0.3">
      <c r="A1562" t="s">
        <v>20382</v>
      </c>
      <c r="B1562" t="s">
        <v>20316</v>
      </c>
      <c r="C1562" s="6">
        <v>471603</v>
      </c>
      <c r="D1562" s="6">
        <v>30113</v>
      </c>
      <c r="E1562">
        <f>SUMIFS(tab_SCHULEN[SuS_21-22],tab_SCHULEN[TKZ],tab_ANLAGE[[#This Row],[TKZ]])</f>
        <v>1241</v>
      </c>
      <c r="F1562">
        <f>SUMIFS(tab_SCHULEN[Klassen_21-22],tab_SCHULEN[TKZ],tab_ANLAGE[[#This Row],[TKZ]])</f>
        <v>48</v>
      </c>
      <c r="G1562" s="431">
        <f>IFERROR(ROUND(0.25*tab_ANLAGE[[#This Row],[Budget dBIR]]/tab_ANLAGE[[#This Row],['# SuS]],2),0)</f>
        <v>95</v>
      </c>
    </row>
    <row r="1563" spans="1:7" x14ac:dyDescent="0.3">
      <c r="A1563" t="s">
        <v>24333</v>
      </c>
      <c r="B1563" t="s">
        <v>24332</v>
      </c>
      <c r="C1563" s="6">
        <v>52617</v>
      </c>
      <c r="D1563" s="6">
        <v>18068</v>
      </c>
      <c r="E1563">
        <f>SUMIFS(tab_SCHULEN[SuS_21-22],tab_SCHULEN[TKZ],tab_ANLAGE[[#This Row],[TKZ]])</f>
        <v>100</v>
      </c>
      <c r="F1563">
        <f>SUMIFS(tab_SCHULEN[Klassen_21-22],tab_SCHULEN[TKZ],tab_ANLAGE[[#This Row],[TKZ]])</f>
        <v>5</v>
      </c>
      <c r="G1563" s="431">
        <f>IFERROR(ROUND(0.25*tab_ANLAGE[[#This Row],[Budget dBIR]]/tab_ANLAGE[[#This Row],['# SuS]],2),0)</f>
        <v>131.54</v>
      </c>
    </row>
    <row r="1564" spans="1:7" x14ac:dyDescent="0.3">
      <c r="A1564" t="s">
        <v>20891</v>
      </c>
      <c r="B1564" t="s">
        <v>20890</v>
      </c>
      <c r="C1564" s="6">
        <v>118509</v>
      </c>
      <c r="D1564" s="6">
        <v>0</v>
      </c>
      <c r="E1564">
        <f>SUMIFS(tab_SCHULEN[SuS_21-22],tab_SCHULEN[TKZ],tab_ANLAGE[[#This Row],[TKZ]])</f>
        <v>419</v>
      </c>
      <c r="F1564">
        <f>SUMIFS(tab_SCHULEN[Klassen_21-22],tab_SCHULEN[TKZ],tab_ANLAGE[[#This Row],[TKZ]])</f>
        <v>17</v>
      </c>
      <c r="G1564" s="431">
        <f>IFERROR(ROUND(0.25*tab_ANLAGE[[#This Row],[Budget dBIR]]/tab_ANLAGE[[#This Row],['# SuS]],2),0)</f>
        <v>70.709999999999994</v>
      </c>
    </row>
    <row r="1565" spans="1:7" x14ac:dyDescent="0.3">
      <c r="A1565" t="s">
        <v>24498</v>
      </c>
      <c r="B1565" t="s">
        <v>24497</v>
      </c>
      <c r="C1565" s="6">
        <v>63841</v>
      </c>
      <c r="D1565" s="6">
        <v>0</v>
      </c>
      <c r="E1565">
        <f>SUMIFS(tab_SCHULEN[SuS_21-22],tab_SCHULEN[TKZ],tab_ANLAGE[[#This Row],[TKZ]])</f>
        <v>204</v>
      </c>
      <c r="F1565">
        <f>SUMIFS(tab_SCHULEN[Klassen_21-22],tab_SCHULEN[TKZ],tab_ANLAGE[[#This Row],[TKZ]])</f>
        <v>10</v>
      </c>
      <c r="G1565" s="431">
        <f>IFERROR(ROUND(0.25*tab_ANLAGE[[#This Row],[Budget dBIR]]/tab_ANLAGE[[#This Row],['# SuS]],2),0)</f>
        <v>78.239999999999995</v>
      </c>
    </row>
    <row r="1566" spans="1:7" x14ac:dyDescent="0.3">
      <c r="A1566" t="s">
        <v>24279</v>
      </c>
      <c r="B1566" t="s">
        <v>20842</v>
      </c>
      <c r="C1566" s="6">
        <v>140223</v>
      </c>
      <c r="D1566" s="6">
        <v>42159</v>
      </c>
      <c r="E1566">
        <f>SUMIFS(tab_SCHULEN[SuS_21-22],tab_SCHULEN[TKZ],tab_ANLAGE[[#This Row],[TKZ]])</f>
        <v>388</v>
      </c>
      <c r="F1566">
        <f>SUMIFS(tab_SCHULEN[Klassen_21-22],tab_SCHULEN[TKZ],tab_ANLAGE[[#This Row],[TKZ]])</f>
        <v>18</v>
      </c>
      <c r="G1566" s="431">
        <f>IFERROR(ROUND(0.25*tab_ANLAGE[[#This Row],[Budget dBIR]]/tab_ANLAGE[[#This Row],['# SuS]],2),0)</f>
        <v>90.35</v>
      </c>
    </row>
    <row r="1567" spans="1:7" x14ac:dyDescent="0.3">
      <c r="A1567" t="s">
        <v>24281</v>
      </c>
      <c r="B1567" t="s">
        <v>21466</v>
      </c>
      <c r="C1567" s="6">
        <v>290568</v>
      </c>
      <c r="D1567" s="6">
        <v>84318</v>
      </c>
      <c r="E1567">
        <f>SUMIFS(tab_SCHULEN[SuS_21-22],tab_SCHULEN[TKZ],tab_ANLAGE[[#This Row],[TKZ]])</f>
        <v>653</v>
      </c>
      <c r="F1567">
        <f>SUMIFS(tab_SCHULEN[Klassen_21-22],tab_SCHULEN[TKZ],tab_ANLAGE[[#This Row],[TKZ]])</f>
        <v>30</v>
      </c>
      <c r="G1567" s="431">
        <f>IFERROR(ROUND(0.25*tab_ANLAGE[[#This Row],[Budget dBIR]]/tab_ANLAGE[[#This Row],['# SuS]],2),0)</f>
        <v>111.24</v>
      </c>
    </row>
    <row r="1568" spans="1:7" x14ac:dyDescent="0.3">
      <c r="A1568" t="s">
        <v>24342</v>
      </c>
      <c r="B1568" t="s">
        <v>24341</v>
      </c>
      <c r="C1568" s="6">
        <v>31408</v>
      </c>
      <c r="D1568" s="6">
        <v>0</v>
      </c>
      <c r="E1568">
        <f>SUMIFS(tab_SCHULEN[SuS_21-22],tab_SCHULEN[TKZ],tab_ANLAGE[[#This Row],[TKZ]])</f>
        <v>95</v>
      </c>
      <c r="F1568">
        <f>SUMIFS(tab_SCHULEN[Klassen_21-22],tab_SCHULEN[TKZ],tab_ANLAGE[[#This Row],[TKZ]])</f>
        <v>5</v>
      </c>
      <c r="G1568" s="431">
        <f>IFERROR(ROUND(0.25*tab_ANLAGE[[#This Row],[Budget dBIR]]/tab_ANLAGE[[#This Row],['# SuS]],2),0)</f>
        <v>82.65</v>
      </c>
    </row>
    <row r="1569" spans="1:7" x14ac:dyDescent="0.3">
      <c r="A1569" t="s">
        <v>24352</v>
      </c>
      <c r="B1569" t="s">
        <v>21520</v>
      </c>
      <c r="C1569" s="6">
        <v>32067</v>
      </c>
      <c r="D1569" s="6">
        <v>9034</v>
      </c>
      <c r="E1569">
        <f>SUMIFS(tab_SCHULEN[SuS_21-22],tab_SCHULEN[TKZ],tab_ANLAGE[[#This Row],[TKZ]])</f>
        <v>66</v>
      </c>
      <c r="F1569">
        <f>SUMIFS(tab_SCHULEN[Klassen_21-22],tab_SCHULEN[TKZ],tab_ANLAGE[[#This Row],[TKZ]])</f>
        <v>3</v>
      </c>
      <c r="G1569" s="431">
        <f>IFERROR(ROUND(0.25*tab_ANLAGE[[#This Row],[Budget dBIR]]/tab_ANLAGE[[#This Row],['# SuS]],2),0)</f>
        <v>121.47</v>
      </c>
    </row>
    <row r="1570" spans="1:7" x14ac:dyDescent="0.3">
      <c r="A1570" t="s">
        <v>24268</v>
      </c>
      <c r="B1570" t="s">
        <v>24267</v>
      </c>
      <c r="C1570" s="6">
        <v>88770</v>
      </c>
      <c r="D1570" s="6">
        <v>0</v>
      </c>
      <c r="E1570">
        <f>SUMIFS(tab_SCHULEN[SuS_21-22],tab_SCHULEN[TKZ],tab_ANLAGE[[#This Row],[TKZ]])</f>
        <v>160</v>
      </c>
      <c r="F1570">
        <f>SUMIFS(tab_SCHULEN[Klassen_21-22],tab_SCHULEN[TKZ],tab_ANLAGE[[#This Row],[TKZ]])</f>
        <v>20</v>
      </c>
      <c r="G1570" s="431">
        <f>IFERROR(ROUND(0.25*tab_ANLAGE[[#This Row],[Budget dBIR]]/tab_ANLAGE[[#This Row],['# SuS]],2),0)</f>
        <v>138.69999999999999</v>
      </c>
    </row>
    <row r="1571" spans="1:7" x14ac:dyDescent="0.3">
      <c r="A1571" t="s">
        <v>24301</v>
      </c>
      <c r="B1571" t="s">
        <v>24300</v>
      </c>
      <c r="C1571" s="6">
        <v>185656</v>
      </c>
      <c r="D1571" s="6">
        <v>0</v>
      </c>
      <c r="E1571">
        <f>SUMIFS(tab_SCHULEN[SuS_21-22],tab_SCHULEN[TKZ],tab_ANLAGE[[#This Row],[TKZ]])</f>
        <v>362</v>
      </c>
      <c r="F1571">
        <f>SUMIFS(tab_SCHULEN[Klassen_21-22],tab_SCHULEN[TKZ],tab_ANLAGE[[#This Row],[TKZ]])</f>
        <v>33</v>
      </c>
      <c r="G1571" s="431">
        <f>IFERROR(ROUND(0.25*tab_ANLAGE[[#This Row],[Budget dBIR]]/tab_ANLAGE[[#This Row],['# SuS]],2),0)</f>
        <v>128.22</v>
      </c>
    </row>
    <row r="1572" spans="1:7" x14ac:dyDescent="0.3">
      <c r="A1572" t="s">
        <v>24364</v>
      </c>
      <c r="B1572" t="s">
        <v>24363</v>
      </c>
      <c r="C1572" s="6">
        <v>14203</v>
      </c>
      <c r="D1572" s="6">
        <v>0</v>
      </c>
      <c r="E1572">
        <f>SUMIFS(tab_SCHULEN[SuS_21-22],tab_SCHULEN[TKZ],tab_ANLAGE[[#This Row],[TKZ]])</f>
        <v>29</v>
      </c>
      <c r="F1572">
        <f>SUMIFS(tab_SCHULEN[Klassen_21-22],tab_SCHULEN[TKZ],tab_ANLAGE[[#This Row],[TKZ]])</f>
        <v>3</v>
      </c>
      <c r="G1572" s="431">
        <f>IFERROR(ROUND(0.25*tab_ANLAGE[[#This Row],[Budget dBIR]]/tab_ANLAGE[[#This Row],['# SuS]],2),0)</f>
        <v>122.44</v>
      </c>
    </row>
    <row r="1573" spans="1:7" x14ac:dyDescent="0.3">
      <c r="A1573" t="s">
        <v>24366</v>
      </c>
      <c r="B1573" t="s">
        <v>24365</v>
      </c>
      <c r="C1573" s="6">
        <v>16232</v>
      </c>
      <c r="D1573" s="6">
        <v>0</v>
      </c>
      <c r="E1573">
        <f>SUMIFS(tab_SCHULEN[SuS_21-22],tab_SCHULEN[TKZ],tab_ANLAGE[[#This Row],[TKZ]])</f>
        <v>29</v>
      </c>
      <c r="F1573">
        <f>SUMIFS(tab_SCHULEN[Klassen_21-22],tab_SCHULEN[TKZ],tab_ANLAGE[[#This Row],[TKZ]])</f>
        <v>4</v>
      </c>
      <c r="G1573" s="431">
        <f>IFERROR(ROUND(0.25*tab_ANLAGE[[#This Row],[Budget dBIR]]/tab_ANLAGE[[#This Row],['# SuS]],2),0)</f>
        <v>139.93</v>
      </c>
    </row>
    <row r="1574" spans="1:7" x14ac:dyDescent="0.3">
      <c r="A1574" t="s">
        <v>24258</v>
      </c>
      <c r="B1574" t="s">
        <v>24257</v>
      </c>
      <c r="C1574" s="6">
        <v>178047</v>
      </c>
      <c r="D1574" s="6">
        <v>0</v>
      </c>
      <c r="E1574">
        <f>SUMIFS(tab_SCHULEN[SuS_21-22],tab_SCHULEN[TKZ],tab_ANLAGE[[#This Row],[TKZ]])</f>
        <v>350</v>
      </c>
      <c r="F1574">
        <f>SUMIFS(tab_SCHULEN[Klassen_21-22],tab_SCHULEN[TKZ],tab_ANLAGE[[#This Row],[TKZ]])</f>
        <v>34</v>
      </c>
      <c r="G1574" s="431">
        <f>IFERROR(ROUND(0.25*tab_ANLAGE[[#This Row],[Budget dBIR]]/tab_ANLAGE[[#This Row],['# SuS]],2),0)</f>
        <v>127.18</v>
      </c>
    </row>
    <row r="1575" spans="1:7" x14ac:dyDescent="0.3">
      <c r="A1575" t="s">
        <v>24339</v>
      </c>
      <c r="B1575" t="s">
        <v>24338</v>
      </c>
      <c r="C1575" s="6">
        <v>33462</v>
      </c>
      <c r="D1575" s="6">
        <v>9034</v>
      </c>
      <c r="E1575">
        <f>SUMIFS(tab_SCHULEN[SuS_21-22],tab_SCHULEN[TKZ],tab_ANLAGE[[#This Row],[TKZ]])</f>
        <v>71</v>
      </c>
      <c r="F1575">
        <f>SUMIFS(tab_SCHULEN[Klassen_21-22],tab_SCHULEN[TKZ],tab_ANLAGE[[#This Row],[TKZ]])</f>
        <v>3</v>
      </c>
      <c r="G1575" s="431">
        <f>IFERROR(ROUND(0.25*tab_ANLAGE[[#This Row],[Budget dBIR]]/tab_ANLAGE[[#This Row],['# SuS]],2),0)</f>
        <v>117.82</v>
      </c>
    </row>
    <row r="1576" spans="1:7" x14ac:dyDescent="0.3">
      <c r="A1576" t="s">
        <v>24284</v>
      </c>
      <c r="B1576" t="s">
        <v>24283</v>
      </c>
      <c r="C1576" s="6">
        <v>76916</v>
      </c>
      <c r="D1576" s="6">
        <v>21079</v>
      </c>
      <c r="E1576">
        <f>SUMIFS(tab_SCHULEN[SuS_21-22],tab_SCHULEN[TKZ],tab_ANLAGE[[#This Row],[TKZ]])</f>
        <v>170</v>
      </c>
      <c r="F1576">
        <f>SUMIFS(tab_SCHULEN[Klassen_21-22],tab_SCHULEN[TKZ],tab_ANLAGE[[#This Row],[TKZ]])</f>
        <v>7</v>
      </c>
      <c r="G1576" s="431">
        <f>IFERROR(ROUND(0.25*tab_ANLAGE[[#This Row],[Budget dBIR]]/tab_ANLAGE[[#This Row],['# SuS]],2),0)</f>
        <v>113.11</v>
      </c>
    </row>
    <row r="1577" spans="1:7" x14ac:dyDescent="0.3">
      <c r="A1577" t="s">
        <v>24337</v>
      </c>
      <c r="B1577" t="s">
        <v>24336</v>
      </c>
      <c r="C1577" s="6">
        <v>157065</v>
      </c>
      <c r="D1577" s="6">
        <v>48182</v>
      </c>
      <c r="E1577">
        <f>SUMIFS(tab_SCHULEN[SuS_21-22],tab_SCHULEN[TKZ],tab_ANLAGE[[#This Row],[TKZ]])</f>
        <v>326</v>
      </c>
      <c r="F1577">
        <f>SUMIFS(tab_SCHULEN[Klassen_21-22],tab_SCHULEN[TKZ],tab_ANLAGE[[#This Row],[TKZ]])</f>
        <v>13</v>
      </c>
      <c r="G1577" s="431">
        <f>IFERROR(ROUND(0.25*tab_ANLAGE[[#This Row],[Budget dBIR]]/tab_ANLAGE[[#This Row],['# SuS]],2),0)</f>
        <v>120.45</v>
      </c>
    </row>
    <row r="1578" spans="1:7" x14ac:dyDescent="0.3">
      <c r="A1578" t="s">
        <v>24316</v>
      </c>
      <c r="B1578" t="s">
        <v>24315</v>
      </c>
      <c r="C1578" s="6">
        <v>52876</v>
      </c>
      <c r="D1578" s="6">
        <v>12045</v>
      </c>
      <c r="E1578">
        <f>SUMIFS(tab_SCHULEN[SuS_21-22],tab_SCHULEN[TKZ],tab_ANLAGE[[#This Row],[TKZ]])</f>
        <v>117</v>
      </c>
      <c r="F1578">
        <f>SUMIFS(tab_SCHULEN[Klassen_21-22],tab_SCHULEN[TKZ],tab_ANLAGE[[#This Row],[TKZ]])</f>
        <v>4</v>
      </c>
      <c r="G1578" s="431">
        <f>IFERROR(ROUND(0.25*tab_ANLAGE[[#This Row],[Budget dBIR]]/tab_ANLAGE[[#This Row],['# SuS]],2),0)</f>
        <v>112.98</v>
      </c>
    </row>
    <row r="1579" spans="1:7" x14ac:dyDescent="0.3">
      <c r="A1579" t="s">
        <v>24314</v>
      </c>
      <c r="B1579" t="s">
        <v>24313</v>
      </c>
      <c r="C1579" s="6">
        <v>25785</v>
      </c>
      <c r="D1579" s="6">
        <v>9034</v>
      </c>
      <c r="E1579">
        <f>SUMIFS(tab_SCHULEN[SuS_21-22],tab_SCHULEN[TKZ],tab_ANLAGE[[#This Row],[TKZ]])</f>
        <v>61</v>
      </c>
      <c r="F1579">
        <f>SUMIFS(tab_SCHULEN[Klassen_21-22],tab_SCHULEN[TKZ],tab_ANLAGE[[#This Row],[TKZ]])</f>
        <v>3</v>
      </c>
      <c r="G1579" s="431">
        <f>IFERROR(ROUND(0.25*tab_ANLAGE[[#This Row],[Budget dBIR]]/tab_ANLAGE[[#This Row],['# SuS]],2),0)</f>
        <v>105.68</v>
      </c>
    </row>
    <row r="1580" spans="1:7" x14ac:dyDescent="0.3">
      <c r="A1580" t="s">
        <v>24362</v>
      </c>
      <c r="B1580" t="s">
        <v>24361</v>
      </c>
      <c r="C1580" s="6">
        <v>192279</v>
      </c>
      <c r="D1580" s="6">
        <v>99375</v>
      </c>
      <c r="E1580">
        <f>SUMIFS(tab_SCHULEN[SuS_21-22],tab_SCHULEN[TKZ],tab_ANLAGE[[#This Row],[TKZ]])</f>
        <v>331</v>
      </c>
      <c r="F1580">
        <f>SUMIFS(tab_SCHULEN[Klassen_21-22],tab_SCHULEN[TKZ],tab_ANLAGE[[#This Row],[TKZ]])</f>
        <v>38</v>
      </c>
      <c r="G1580" s="431">
        <f>IFERROR(ROUND(0.25*tab_ANLAGE[[#This Row],[Budget dBIR]]/tab_ANLAGE[[#This Row],['# SuS]],2),0)</f>
        <v>145.22999999999999</v>
      </c>
    </row>
    <row r="1581" spans="1:7" x14ac:dyDescent="0.3">
      <c r="A1581" t="s">
        <v>24295</v>
      </c>
      <c r="B1581" t="s">
        <v>24294</v>
      </c>
      <c r="C1581" s="6">
        <v>93335</v>
      </c>
      <c r="D1581" s="6">
        <v>0</v>
      </c>
      <c r="E1581">
        <f>SUMIFS(tab_SCHULEN[SuS_21-22],tab_SCHULEN[TKZ],tab_ANLAGE[[#This Row],[TKZ]])</f>
        <v>191</v>
      </c>
      <c r="F1581">
        <f>SUMIFS(tab_SCHULEN[Klassen_21-22],tab_SCHULEN[TKZ],tab_ANLAGE[[#This Row],[TKZ]])</f>
        <v>21</v>
      </c>
      <c r="G1581" s="431">
        <f>IFERROR(ROUND(0.25*tab_ANLAGE[[#This Row],[Budget dBIR]]/tab_ANLAGE[[#This Row],['# SuS]],2),0)</f>
        <v>122.17</v>
      </c>
    </row>
    <row r="1582" spans="1:7" x14ac:dyDescent="0.3">
      <c r="A1582" t="s">
        <v>24272</v>
      </c>
      <c r="B1582" t="s">
        <v>24271</v>
      </c>
      <c r="C1582" s="6">
        <v>72537</v>
      </c>
      <c r="D1582" s="6">
        <v>0</v>
      </c>
      <c r="E1582">
        <f>SUMIFS(tab_SCHULEN[SuS_21-22],tab_SCHULEN[TKZ],tab_ANLAGE[[#This Row],[TKZ]])</f>
        <v>151</v>
      </c>
      <c r="F1582">
        <f>SUMIFS(tab_SCHULEN[Klassen_21-22],tab_SCHULEN[TKZ],tab_ANLAGE[[#This Row],[TKZ]])</f>
        <v>16</v>
      </c>
      <c r="G1582" s="431">
        <f>IFERROR(ROUND(0.25*tab_ANLAGE[[#This Row],[Budget dBIR]]/tab_ANLAGE[[#This Row],['# SuS]],2),0)</f>
        <v>120.09</v>
      </c>
    </row>
    <row r="1583" spans="1:7" x14ac:dyDescent="0.3">
      <c r="A1583" t="s">
        <v>24322</v>
      </c>
      <c r="B1583" t="s">
        <v>24321</v>
      </c>
      <c r="C1583" s="6">
        <v>30942</v>
      </c>
      <c r="D1583" s="6">
        <v>0</v>
      </c>
      <c r="E1583">
        <f>SUMIFS(tab_SCHULEN[SuS_21-22],tab_SCHULEN[TKZ],tab_ANLAGE[[#This Row],[TKZ]])</f>
        <v>64</v>
      </c>
      <c r="F1583">
        <f>SUMIFS(tab_SCHULEN[Klassen_21-22],tab_SCHULEN[TKZ],tab_ANLAGE[[#This Row],[TKZ]])</f>
        <v>8</v>
      </c>
      <c r="G1583" s="431">
        <f>IFERROR(ROUND(0.25*tab_ANLAGE[[#This Row],[Budget dBIR]]/tab_ANLAGE[[#This Row],['# SuS]],2),0)</f>
        <v>120.87</v>
      </c>
    </row>
    <row r="1584" spans="1:7" x14ac:dyDescent="0.3">
      <c r="A1584" t="s">
        <v>24320</v>
      </c>
      <c r="B1584" t="s">
        <v>24319</v>
      </c>
      <c r="C1584" s="6">
        <v>45145</v>
      </c>
      <c r="D1584" s="6">
        <v>0</v>
      </c>
      <c r="E1584">
        <f>SUMIFS(tab_SCHULEN[SuS_21-22],tab_SCHULEN[TKZ],tab_ANLAGE[[#This Row],[TKZ]])</f>
        <v>88</v>
      </c>
      <c r="F1584">
        <f>SUMIFS(tab_SCHULEN[Klassen_21-22],tab_SCHULEN[TKZ],tab_ANLAGE[[#This Row],[TKZ]])</f>
        <v>11</v>
      </c>
      <c r="G1584" s="431">
        <f>IFERROR(ROUND(0.25*tab_ANLAGE[[#This Row],[Budget dBIR]]/tab_ANLAGE[[#This Row],['# SuS]],2),0)</f>
        <v>128.25</v>
      </c>
    </row>
    <row r="1585" spans="1:7" x14ac:dyDescent="0.3">
      <c r="A1585" t="s">
        <v>24270</v>
      </c>
      <c r="B1585" t="s">
        <v>24269</v>
      </c>
      <c r="C1585" s="6">
        <v>38044</v>
      </c>
      <c r="D1585" s="6">
        <v>0</v>
      </c>
      <c r="E1585">
        <f>SUMIFS(tab_SCHULEN[SuS_21-22],tab_SCHULEN[TKZ],tab_ANLAGE[[#This Row],[TKZ]])</f>
        <v>80</v>
      </c>
      <c r="F1585">
        <f>SUMIFS(tab_SCHULEN[Klassen_21-22],tab_SCHULEN[TKZ],tab_ANLAGE[[#This Row],[TKZ]])</f>
        <v>10</v>
      </c>
      <c r="G1585" s="431">
        <f>IFERROR(ROUND(0.25*tab_ANLAGE[[#This Row],[Budget dBIR]]/tab_ANLAGE[[#This Row],['# SuS]],2),0)</f>
        <v>118.89</v>
      </c>
    </row>
    <row r="1586" spans="1:7" x14ac:dyDescent="0.3">
      <c r="A1586" t="s">
        <v>24299</v>
      </c>
      <c r="B1586" t="s">
        <v>24298</v>
      </c>
      <c r="C1586" s="6">
        <v>85731</v>
      </c>
      <c r="D1586" s="6">
        <v>27102</v>
      </c>
      <c r="E1586">
        <f>SUMIFS(tab_SCHULEN[SuS_21-22],tab_SCHULEN[TKZ],tab_ANLAGE[[#This Row],[TKZ]])</f>
        <v>200</v>
      </c>
      <c r="F1586">
        <f>SUMIFS(tab_SCHULEN[Klassen_21-22],tab_SCHULEN[TKZ],tab_ANLAGE[[#This Row],[TKZ]])</f>
        <v>10</v>
      </c>
      <c r="G1586" s="431">
        <f>IFERROR(ROUND(0.25*tab_ANLAGE[[#This Row],[Budget dBIR]]/tab_ANLAGE[[#This Row],['# SuS]],2),0)</f>
        <v>107.16</v>
      </c>
    </row>
    <row r="1587" spans="1:7" x14ac:dyDescent="0.3">
      <c r="A1587" t="s">
        <v>24373</v>
      </c>
      <c r="B1587" t="s">
        <v>24372</v>
      </c>
      <c r="C1587" s="6">
        <v>84285</v>
      </c>
      <c r="D1587" s="6">
        <v>0</v>
      </c>
      <c r="E1587">
        <f>SUMIFS(tab_SCHULEN[SuS_21-22],tab_SCHULEN[TKZ],tab_ANLAGE[[#This Row],[TKZ]])</f>
        <v>234</v>
      </c>
      <c r="F1587">
        <f>SUMIFS(tab_SCHULEN[Klassen_21-22],tab_SCHULEN[TKZ],tab_ANLAGE[[#This Row],[TKZ]])</f>
        <v>10</v>
      </c>
      <c r="G1587" s="431">
        <f>IFERROR(ROUND(0.25*tab_ANLAGE[[#This Row],[Budget dBIR]]/tab_ANLAGE[[#This Row],['# SuS]],2),0)</f>
        <v>90.05</v>
      </c>
    </row>
    <row r="1588" spans="1:7" x14ac:dyDescent="0.3">
      <c r="A1588" t="s">
        <v>24375</v>
      </c>
      <c r="B1588" t="s">
        <v>24374</v>
      </c>
      <c r="C1588" s="6">
        <v>10042</v>
      </c>
      <c r="D1588" s="6">
        <v>0</v>
      </c>
      <c r="E1588">
        <f>SUMIFS(tab_SCHULEN[SuS_21-22],tab_SCHULEN[TKZ],tab_ANLAGE[[#This Row],[TKZ]])</f>
        <v>36</v>
      </c>
      <c r="F1588">
        <f>SUMIFS(tab_SCHULEN[Klassen_21-22],tab_SCHULEN[TKZ],tab_ANLAGE[[#This Row],[TKZ]])</f>
        <v>2</v>
      </c>
      <c r="G1588" s="431">
        <f>IFERROR(ROUND(0.25*tab_ANLAGE[[#This Row],[Budget dBIR]]/tab_ANLAGE[[#This Row],['# SuS]],2),0)</f>
        <v>69.739999999999995</v>
      </c>
    </row>
    <row r="1589" spans="1:7" x14ac:dyDescent="0.3">
      <c r="A1589" t="s">
        <v>24453</v>
      </c>
      <c r="B1589" t="s">
        <v>24452</v>
      </c>
      <c r="C1589" s="6">
        <v>105446</v>
      </c>
      <c r="D1589" s="6">
        <v>0</v>
      </c>
      <c r="E1589">
        <f>SUMIFS(tab_SCHULEN[SuS_21-22],tab_SCHULEN[TKZ],tab_ANLAGE[[#This Row],[TKZ]])</f>
        <v>296</v>
      </c>
      <c r="F1589">
        <f>SUMIFS(tab_SCHULEN[Klassen_21-22],tab_SCHULEN[TKZ],tab_ANLAGE[[#This Row],[TKZ]])</f>
        <v>14</v>
      </c>
      <c r="G1589" s="431">
        <f>IFERROR(ROUND(0.25*tab_ANLAGE[[#This Row],[Budget dBIR]]/tab_ANLAGE[[#This Row],['# SuS]],2),0)</f>
        <v>89.06</v>
      </c>
    </row>
    <row r="1590" spans="1:7" x14ac:dyDescent="0.3">
      <c r="A1590" t="s">
        <v>24799</v>
      </c>
      <c r="B1590" t="s">
        <v>24798</v>
      </c>
      <c r="C1590" s="6">
        <v>64559</v>
      </c>
      <c r="D1590" s="6">
        <v>0</v>
      </c>
      <c r="E1590">
        <f>SUMIFS(tab_SCHULEN[SuS_21-22],tab_SCHULEN[TKZ],tab_ANLAGE[[#This Row],[TKZ]])</f>
        <v>187</v>
      </c>
      <c r="F1590">
        <f>SUMIFS(tab_SCHULEN[Klassen_21-22],tab_SCHULEN[TKZ],tab_ANLAGE[[#This Row],[TKZ]])</f>
        <v>10</v>
      </c>
      <c r="G1590" s="431">
        <f>IFERROR(ROUND(0.25*tab_ANLAGE[[#This Row],[Budget dBIR]]/tab_ANLAGE[[#This Row],['# SuS]],2),0)</f>
        <v>86.31</v>
      </c>
    </row>
    <row r="1591" spans="1:7" x14ac:dyDescent="0.3">
      <c r="A1591" t="s">
        <v>24325</v>
      </c>
      <c r="B1591" t="s">
        <v>27377</v>
      </c>
      <c r="C1591" s="6">
        <v>92132</v>
      </c>
      <c r="D1591" s="6">
        <v>0</v>
      </c>
      <c r="E1591">
        <f>SUMIFS(tab_SCHULEN[SuS_21-22],tab_SCHULEN[TKZ],tab_ANLAGE[[#This Row],[TKZ]])</f>
        <v>214</v>
      </c>
      <c r="F1591">
        <f>SUMIFS(tab_SCHULEN[Klassen_21-22],tab_SCHULEN[TKZ],tab_ANLAGE[[#This Row],[TKZ]])</f>
        <v>14</v>
      </c>
      <c r="G1591" s="431">
        <f>IFERROR(ROUND(0.25*tab_ANLAGE[[#This Row],[Budget dBIR]]/tab_ANLAGE[[#This Row],['# SuS]],2),0)</f>
        <v>107.63</v>
      </c>
    </row>
    <row r="1592" spans="1:7" x14ac:dyDescent="0.3">
      <c r="A1592" t="s">
        <v>24264</v>
      </c>
      <c r="B1592" t="s">
        <v>24263</v>
      </c>
      <c r="C1592" s="6">
        <v>107265</v>
      </c>
      <c r="D1592" s="6">
        <v>42159</v>
      </c>
      <c r="E1592">
        <f>SUMIFS(tab_SCHULEN[SuS_21-22],tab_SCHULEN[TKZ],tab_ANLAGE[[#This Row],[TKZ]])</f>
        <v>155</v>
      </c>
      <c r="F1592">
        <f>SUMIFS(tab_SCHULEN[Klassen_21-22],tab_SCHULEN[TKZ],tab_ANLAGE[[#This Row],[TKZ]])</f>
        <v>23</v>
      </c>
      <c r="G1592" s="431">
        <f>IFERROR(ROUND(0.25*tab_ANLAGE[[#This Row],[Budget dBIR]]/tab_ANLAGE[[#This Row],['# SuS]],2),0)</f>
        <v>173.01</v>
      </c>
    </row>
    <row r="1593" spans="1:7" x14ac:dyDescent="0.3">
      <c r="A1593" t="s">
        <v>24259</v>
      </c>
      <c r="B1593" t="s">
        <v>21619</v>
      </c>
      <c r="C1593" s="6">
        <v>22319</v>
      </c>
      <c r="D1593" s="6">
        <v>0</v>
      </c>
      <c r="E1593">
        <f>SUMIFS(tab_SCHULEN[SuS_21-22],tab_SCHULEN[TKZ],tab_ANLAGE[[#This Row],[TKZ]])</f>
        <v>43</v>
      </c>
      <c r="F1593">
        <f>SUMIFS(tab_SCHULEN[Klassen_21-22],tab_SCHULEN[TKZ],tab_ANLAGE[[#This Row],[TKZ]])</f>
        <v>6</v>
      </c>
      <c r="G1593" s="431">
        <f>IFERROR(ROUND(0.25*tab_ANLAGE[[#This Row],[Budget dBIR]]/tab_ANLAGE[[#This Row],['# SuS]],2),0)</f>
        <v>129.76</v>
      </c>
    </row>
    <row r="1594" spans="1:7" x14ac:dyDescent="0.3">
      <c r="A1594" t="s">
        <v>24324</v>
      </c>
      <c r="B1594" t="s">
        <v>24323</v>
      </c>
      <c r="C1594" s="6">
        <v>27181</v>
      </c>
      <c r="D1594" s="6">
        <v>9034</v>
      </c>
      <c r="E1594">
        <f>SUMIFS(tab_SCHULEN[SuS_21-22],tab_SCHULEN[TKZ],tab_ANLAGE[[#This Row],[TKZ]])</f>
        <v>70</v>
      </c>
      <c r="F1594">
        <f>SUMIFS(tab_SCHULEN[Klassen_21-22],tab_SCHULEN[TKZ],tab_ANLAGE[[#This Row],[TKZ]])</f>
        <v>3</v>
      </c>
      <c r="G1594" s="431">
        <f>IFERROR(ROUND(0.25*tab_ANLAGE[[#This Row],[Budget dBIR]]/tab_ANLAGE[[#This Row],['# SuS]],2),0)</f>
        <v>97.08</v>
      </c>
    </row>
    <row r="1595" spans="1:7" x14ac:dyDescent="0.3">
      <c r="A1595" t="s">
        <v>24262</v>
      </c>
      <c r="B1595" t="s">
        <v>24261</v>
      </c>
      <c r="C1595" s="6">
        <v>113625</v>
      </c>
      <c r="D1595" s="6">
        <v>0</v>
      </c>
      <c r="E1595">
        <f>SUMIFS(tab_SCHULEN[SuS_21-22],tab_SCHULEN[TKZ],tab_ANLAGE[[#This Row],[TKZ]])</f>
        <v>228</v>
      </c>
      <c r="F1595">
        <f>SUMIFS(tab_SCHULEN[Klassen_21-22],tab_SCHULEN[TKZ],tab_ANLAGE[[#This Row],[TKZ]])</f>
        <v>29</v>
      </c>
      <c r="G1595" s="431">
        <f>IFERROR(ROUND(0.25*tab_ANLAGE[[#This Row],[Budget dBIR]]/tab_ANLAGE[[#This Row],['# SuS]],2),0)</f>
        <v>124.59</v>
      </c>
    </row>
    <row r="1596" spans="1:7" x14ac:dyDescent="0.3">
      <c r="A1596" t="s">
        <v>24328</v>
      </c>
      <c r="B1596" t="s">
        <v>24327</v>
      </c>
      <c r="C1596" s="6">
        <v>29624</v>
      </c>
      <c r="D1596" s="6">
        <v>9034</v>
      </c>
      <c r="E1596">
        <f>SUMIFS(tab_SCHULEN[SuS_21-22],tab_SCHULEN[TKZ],tab_ANLAGE[[#This Row],[TKZ]])</f>
        <v>68</v>
      </c>
      <c r="F1596">
        <f>SUMIFS(tab_SCHULEN[Klassen_21-22],tab_SCHULEN[TKZ],tab_ANLAGE[[#This Row],[TKZ]])</f>
        <v>3</v>
      </c>
      <c r="G1596" s="431">
        <f>IFERROR(ROUND(0.25*tab_ANLAGE[[#This Row],[Budget dBIR]]/tab_ANLAGE[[#This Row],['# SuS]],2),0)</f>
        <v>108.91</v>
      </c>
    </row>
    <row r="1597" spans="1:7" x14ac:dyDescent="0.3">
      <c r="A1597" t="s">
        <v>21123</v>
      </c>
      <c r="B1597" t="s">
        <v>20971</v>
      </c>
      <c r="C1597" s="6">
        <v>9073</v>
      </c>
      <c r="D1597" s="6">
        <v>0</v>
      </c>
      <c r="E1597">
        <f>SUMIFS(tab_SCHULEN[SuS_21-22],tab_SCHULEN[TKZ],tab_ANLAGE[[#This Row],[TKZ]])</f>
        <v>53</v>
      </c>
      <c r="F1597">
        <f>SUMIFS(tab_SCHULEN[Klassen_21-22],tab_SCHULEN[TKZ],tab_ANLAGE[[#This Row],[TKZ]])</f>
        <v>4</v>
      </c>
      <c r="G1597" s="431">
        <f>IFERROR(ROUND(0.25*tab_ANLAGE[[#This Row],[Budget dBIR]]/tab_ANLAGE[[#This Row],['# SuS]],2),0)</f>
        <v>42.8</v>
      </c>
    </row>
    <row r="1598" spans="1:7" x14ac:dyDescent="0.3">
      <c r="A1598" t="s">
        <v>21188</v>
      </c>
      <c r="B1598" t="s">
        <v>21187</v>
      </c>
      <c r="C1598" s="7">
        <v>32096</v>
      </c>
      <c r="D1598" s="7">
        <v>0</v>
      </c>
      <c r="E1598">
        <f>SUMIFS(tab_SCHULEN[SuS_21-22],tab_SCHULEN[TKZ],tab_ANLAGE[[#This Row],[TKZ]])</f>
        <v>151</v>
      </c>
      <c r="F1598">
        <f>SUMIFS(tab_SCHULEN[Klassen_21-22],tab_SCHULEN[TKZ],tab_ANLAGE[[#This Row],[TKZ]])</f>
        <v>10</v>
      </c>
      <c r="G1598" s="431">
        <f>IFERROR(ROUND(0.25*tab_ANLAGE[[#This Row],[Budget dBIR]]/tab_ANLAGE[[#This Row],['# SuS]],2),0)</f>
        <v>53.14</v>
      </c>
    </row>
    <row r="1599" spans="1:7" x14ac:dyDescent="0.3">
      <c r="A1599" t="s">
        <v>21205</v>
      </c>
      <c r="B1599" t="s">
        <v>21204</v>
      </c>
      <c r="C1599" s="6">
        <v>92775</v>
      </c>
      <c r="D1599" s="6">
        <v>0</v>
      </c>
      <c r="E1599">
        <f>SUMIFS(tab_SCHULEN[SuS_21-22],tab_SCHULEN[TKZ],tab_ANLAGE[[#This Row],[TKZ]])</f>
        <v>262</v>
      </c>
      <c r="F1599">
        <f>SUMIFS(tab_SCHULEN[Klassen_21-22],tab_SCHULEN[TKZ],tab_ANLAGE[[#This Row],[TKZ]])</f>
        <v>14</v>
      </c>
      <c r="G1599" s="431">
        <f>IFERROR(ROUND(0.25*tab_ANLAGE[[#This Row],[Budget dBIR]]/tab_ANLAGE[[#This Row],['# SuS]],2),0)</f>
        <v>88.53</v>
      </c>
    </row>
    <row r="1600" spans="1:7" x14ac:dyDescent="0.3">
      <c r="A1600" t="s">
        <v>24304</v>
      </c>
      <c r="B1600" t="s">
        <v>24303</v>
      </c>
      <c r="C1600" s="6">
        <v>77610</v>
      </c>
      <c r="D1600" s="6">
        <v>0</v>
      </c>
      <c r="E1600">
        <f>SUMIFS(tab_SCHULEN[SuS_21-22],tab_SCHULEN[TKZ],tab_ANLAGE[[#This Row],[TKZ]])</f>
        <v>171</v>
      </c>
      <c r="F1600">
        <f>SUMIFS(tab_SCHULEN[Klassen_21-22],tab_SCHULEN[TKZ],tab_ANLAGE[[#This Row],[TKZ]])</f>
        <v>16</v>
      </c>
      <c r="G1600" s="431">
        <f>IFERROR(ROUND(0.25*tab_ANLAGE[[#This Row],[Budget dBIR]]/tab_ANLAGE[[#This Row],['# SuS]],2),0)</f>
        <v>113.46</v>
      </c>
    </row>
    <row r="1601" spans="1:7" x14ac:dyDescent="0.3">
      <c r="A1601" t="s">
        <v>24306</v>
      </c>
      <c r="B1601" t="s">
        <v>24305</v>
      </c>
      <c r="C1601" s="6">
        <v>168409</v>
      </c>
      <c r="D1601" s="6">
        <v>0</v>
      </c>
      <c r="E1601">
        <f>SUMIFS(tab_SCHULEN[SuS_21-22],tab_SCHULEN[TKZ],tab_ANLAGE[[#This Row],[TKZ]])</f>
        <v>361</v>
      </c>
      <c r="F1601">
        <f>SUMIFS(tab_SCHULEN[Klassen_21-22],tab_SCHULEN[TKZ],tab_ANLAGE[[#This Row],[TKZ]])</f>
        <v>33</v>
      </c>
      <c r="G1601" s="431">
        <f>IFERROR(ROUND(0.25*tab_ANLAGE[[#This Row],[Budget dBIR]]/tab_ANLAGE[[#This Row],['# SuS]],2),0)</f>
        <v>116.63</v>
      </c>
    </row>
    <row r="1602" spans="1:7" x14ac:dyDescent="0.3">
      <c r="A1602" t="s">
        <v>24310</v>
      </c>
      <c r="B1602" t="s">
        <v>24309</v>
      </c>
      <c r="C1602" s="6">
        <v>120727</v>
      </c>
      <c r="D1602" s="6">
        <v>0</v>
      </c>
      <c r="E1602">
        <f>SUMIFS(tab_SCHULEN[SuS_21-22],tab_SCHULEN[TKZ],tab_ANLAGE[[#This Row],[TKZ]])</f>
        <v>235</v>
      </c>
      <c r="F1602">
        <f>SUMIFS(tab_SCHULEN[Klassen_21-22],tab_SCHULEN[TKZ],tab_ANLAGE[[#This Row],[TKZ]])</f>
        <v>23</v>
      </c>
      <c r="G1602" s="431">
        <f>IFERROR(ROUND(0.25*tab_ANLAGE[[#This Row],[Budget dBIR]]/tab_ANLAGE[[#This Row],['# SuS]],2),0)</f>
        <v>128.43</v>
      </c>
    </row>
    <row r="1603" spans="1:7" x14ac:dyDescent="0.3">
      <c r="A1603" t="s">
        <v>24371</v>
      </c>
      <c r="B1603" t="s">
        <v>24370</v>
      </c>
      <c r="C1603" s="6">
        <v>63841</v>
      </c>
      <c r="D1603" s="6">
        <v>0</v>
      </c>
      <c r="E1603">
        <f>SUMIFS(tab_SCHULEN[SuS_21-22],tab_SCHULEN[TKZ],tab_ANLAGE[[#This Row],[TKZ]])</f>
        <v>189</v>
      </c>
      <c r="F1603">
        <f>SUMIFS(tab_SCHULEN[Klassen_21-22],tab_SCHULEN[TKZ],tab_ANLAGE[[#This Row],[TKZ]])</f>
        <v>10</v>
      </c>
      <c r="G1603" s="431">
        <f>IFERROR(ROUND(0.25*tab_ANLAGE[[#This Row],[Budget dBIR]]/tab_ANLAGE[[#This Row],['# SuS]],2),0)</f>
        <v>84.45</v>
      </c>
    </row>
    <row r="1604" spans="1:7" x14ac:dyDescent="0.3">
      <c r="A1604" t="s">
        <v>21257</v>
      </c>
      <c r="B1604" t="s">
        <v>21256</v>
      </c>
      <c r="C1604" s="6">
        <v>117049</v>
      </c>
      <c r="D1604" s="6">
        <v>0</v>
      </c>
      <c r="E1604">
        <f>SUMIFS(tab_SCHULEN[SuS_21-22],tab_SCHULEN[TKZ],tab_ANLAGE[[#This Row],[TKZ]])</f>
        <v>400</v>
      </c>
      <c r="F1604">
        <f>SUMIFS(tab_SCHULEN[Klassen_21-22],tab_SCHULEN[TKZ],tab_ANLAGE[[#This Row],[TKZ]])</f>
        <v>26</v>
      </c>
      <c r="G1604" s="431">
        <f>IFERROR(ROUND(0.25*tab_ANLAGE[[#This Row],[Budget dBIR]]/tab_ANLAGE[[#This Row],['# SuS]],2),0)</f>
        <v>73.16</v>
      </c>
    </row>
    <row r="1605" spans="1:7" x14ac:dyDescent="0.3">
      <c r="A1605" t="s">
        <v>24293</v>
      </c>
      <c r="B1605" t="s">
        <v>24292</v>
      </c>
      <c r="C1605" s="6">
        <v>176525</v>
      </c>
      <c r="D1605" s="6">
        <v>0</v>
      </c>
      <c r="E1605">
        <f>SUMIFS(tab_SCHULEN[SuS_21-22],tab_SCHULEN[TKZ],tab_ANLAGE[[#This Row],[TKZ]])</f>
        <v>359</v>
      </c>
      <c r="F1605">
        <f>SUMIFS(tab_SCHULEN[Klassen_21-22],tab_SCHULEN[TKZ],tab_ANLAGE[[#This Row],[TKZ]])</f>
        <v>30</v>
      </c>
      <c r="G1605" s="431">
        <f>IFERROR(ROUND(0.25*tab_ANLAGE[[#This Row],[Budget dBIR]]/tab_ANLAGE[[#This Row],['# SuS]],2),0)</f>
        <v>122.93</v>
      </c>
    </row>
    <row r="1606" spans="1:7" x14ac:dyDescent="0.3">
      <c r="A1606" t="s">
        <v>24326</v>
      </c>
      <c r="B1606" t="s">
        <v>21714</v>
      </c>
      <c r="C1606" s="6">
        <v>44849</v>
      </c>
      <c r="D1606" s="6">
        <v>12045</v>
      </c>
      <c r="E1606">
        <f>SUMIFS(tab_SCHULEN[SuS_21-22],tab_SCHULEN[TKZ],tab_ANLAGE[[#This Row],[TKZ]])</f>
        <v>107</v>
      </c>
      <c r="F1606">
        <f>SUMIFS(tab_SCHULEN[Klassen_21-22],tab_SCHULEN[TKZ],tab_ANLAGE[[#This Row],[TKZ]])</f>
        <v>4</v>
      </c>
      <c r="G1606" s="431">
        <f>IFERROR(ROUND(0.25*tab_ANLAGE[[#This Row],[Budget dBIR]]/tab_ANLAGE[[#This Row],['# SuS]],2),0)</f>
        <v>104.79</v>
      </c>
    </row>
    <row r="1607" spans="1:7" x14ac:dyDescent="0.3">
      <c r="A1607" t="s">
        <v>21199</v>
      </c>
      <c r="B1607" t="s">
        <v>21198</v>
      </c>
      <c r="C1607" s="6">
        <v>103652</v>
      </c>
      <c r="D1607" s="6">
        <v>0</v>
      </c>
      <c r="E1607">
        <f>SUMIFS(tab_SCHULEN[SuS_21-22],tab_SCHULEN[TKZ],tab_ANLAGE[[#This Row],[TKZ]])</f>
        <v>336</v>
      </c>
      <c r="F1607">
        <f>SUMIFS(tab_SCHULEN[Klassen_21-22],tab_SCHULEN[TKZ],tab_ANLAGE[[#This Row],[TKZ]])</f>
        <v>14</v>
      </c>
      <c r="G1607" s="431">
        <f>IFERROR(ROUND(0.25*tab_ANLAGE[[#This Row],[Budget dBIR]]/tab_ANLAGE[[#This Row],['# SuS]],2),0)</f>
        <v>77.12</v>
      </c>
    </row>
    <row r="1608" spans="1:7" x14ac:dyDescent="0.3">
      <c r="A1608" t="s">
        <v>23690</v>
      </c>
      <c r="B1608" t="s">
        <v>23689</v>
      </c>
      <c r="C1608" s="6">
        <v>114566</v>
      </c>
      <c r="D1608" s="6">
        <v>30112</v>
      </c>
      <c r="E1608">
        <f>SUMIFS(tab_SCHULEN[SuS_21-22],tab_SCHULEN[TKZ],tab_ANLAGE[[#This Row],[TKZ]])</f>
        <v>212</v>
      </c>
      <c r="F1608">
        <f>SUMIFS(tab_SCHULEN[Klassen_21-22],tab_SCHULEN[TKZ],tab_ANLAGE[[#This Row],[TKZ]])</f>
        <v>8</v>
      </c>
      <c r="G1608" s="431">
        <f>IFERROR(ROUND(0.25*tab_ANLAGE[[#This Row],[Budget dBIR]]/tab_ANLAGE[[#This Row],['# SuS]],2),0)</f>
        <v>135.1</v>
      </c>
    </row>
    <row r="1609" spans="1:7" x14ac:dyDescent="0.3">
      <c r="A1609" t="s">
        <v>20601</v>
      </c>
      <c r="B1609" t="s">
        <v>20600</v>
      </c>
      <c r="C1609" s="6">
        <v>388600.64289999998</v>
      </c>
      <c r="D1609" s="6">
        <v>0</v>
      </c>
      <c r="E1609">
        <f>SUMIFS(tab_SCHULEN[SuS_21-22],tab_SCHULEN[TKZ],tab_ANLAGE[[#This Row],[TKZ]])</f>
        <v>862</v>
      </c>
      <c r="F1609">
        <f>SUMIFS(tab_SCHULEN[Klassen_21-22],tab_SCHULEN[TKZ],tab_ANLAGE[[#This Row],[TKZ]])</f>
        <v>26</v>
      </c>
      <c r="G1609" s="431">
        <f>IFERROR(ROUND(0.25*tab_ANLAGE[[#This Row],[Budget dBIR]]/tab_ANLAGE[[#This Row],['# SuS]],2),0)</f>
        <v>112.7</v>
      </c>
    </row>
    <row r="1610" spans="1:7" x14ac:dyDescent="0.3">
      <c r="A1610" t="s">
        <v>20095</v>
      </c>
      <c r="B1610" t="s">
        <v>20094</v>
      </c>
      <c r="C1610" s="6">
        <v>272830.03470000002</v>
      </c>
      <c r="D1610" s="6">
        <v>0</v>
      </c>
      <c r="E1610">
        <f>SUMIFS(tab_SCHULEN[SuS_21-22],tab_SCHULEN[TKZ],tab_ANLAGE[[#This Row],[TKZ]])</f>
        <v>670</v>
      </c>
      <c r="F1610">
        <f>SUMIFS(tab_SCHULEN[Klassen_21-22],tab_SCHULEN[TKZ],tab_ANLAGE[[#This Row],[TKZ]])</f>
        <v>21</v>
      </c>
      <c r="G1610" s="431">
        <f>IFERROR(ROUND(0.25*tab_ANLAGE[[#This Row],[Budget dBIR]]/tab_ANLAGE[[#This Row],['# SuS]],2),0)</f>
        <v>101.8</v>
      </c>
    </row>
    <row r="1611" spans="1:7" x14ac:dyDescent="0.3">
      <c r="A1611" t="s">
        <v>24349</v>
      </c>
      <c r="B1611" t="s">
        <v>24348</v>
      </c>
      <c r="C1611" s="6">
        <v>25295.7258</v>
      </c>
      <c r="D1611" s="6">
        <v>8546.2898999999998</v>
      </c>
      <c r="E1611">
        <f>SUMIFS(tab_SCHULEN[SuS_21-22],tab_SCHULEN[TKZ],tab_ANLAGE[[#This Row],[TKZ]])</f>
        <v>29</v>
      </c>
      <c r="F1611">
        <f>SUMIFS(tab_SCHULEN[Klassen_21-22],tab_SCHULEN[TKZ],tab_ANLAGE[[#This Row],[TKZ]])</f>
        <v>2</v>
      </c>
      <c r="G1611" s="431">
        <f>IFERROR(ROUND(0.25*tab_ANLAGE[[#This Row],[Budget dBIR]]/tab_ANLAGE[[#This Row],['# SuS]],2),0)</f>
        <v>218.07</v>
      </c>
    </row>
    <row r="1612" spans="1:7" x14ac:dyDescent="0.3">
      <c r="A1612" t="s">
        <v>26984</v>
      </c>
      <c r="B1612" t="s">
        <v>26983</v>
      </c>
      <c r="C1612" s="6">
        <v>88041.91</v>
      </c>
      <c r="D1612" s="6">
        <v>0</v>
      </c>
      <c r="E1612">
        <f>SUMIFS(tab_SCHULEN[SuS_21-22],tab_SCHULEN[TKZ],tab_ANLAGE[[#This Row],[TKZ]])</f>
        <v>0</v>
      </c>
      <c r="F1612">
        <f>SUMIFS(tab_SCHULEN[Klassen_21-22],tab_SCHULEN[TKZ],tab_ANLAGE[[#This Row],[TKZ]])</f>
        <v>0</v>
      </c>
      <c r="G1612" s="431">
        <f>IFERROR(ROUND(0.25*tab_ANLAGE[[#This Row],[Budget dBIR]]/tab_ANLAGE[[#This Row],['# SuS]],2),0)</f>
        <v>0</v>
      </c>
    </row>
    <row r="1613" spans="1:7" x14ac:dyDescent="0.3">
      <c r="A1613" t="s">
        <v>20558</v>
      </c>
      <c r="B1613" t="s">
        <v>20557</v>
      </c>
      <c r="C1613" s="6">
        <v>50248.31</v>
      </c>
      <c r="D1613" s="6">
        <v>0</v>
      </c>
      <c r="E1613">
        <f>SUMIFS(tab_SCHULEN[SuS_21-22],tab_SCHULEN[TKZ],tab_ANLAGE[[#This Row],[TKZ]])</f>
        <v>0</v>
      </c>
      <c r="F1613">
        <f>SUMIFS(tab_SCHULEN[Klassen_21-22],tab_SCHULEN[TKZ],tab_ANLAGE[[#This Row],[TKZ]])</f>
        <v>0</v>
      </c>
      <c r="G1613" s="431">
        <f>IFERROR(ROUND(0.25*tab_ANLAGE[[#This Row],[Budget dBIR]]/tab_ANLAGE[[#This Row],['# SuS]],2),0)</f>
        <v>0</v>
      </c>
    </row>
    <row r="1614" spans="1:7" x14ac:dyDescent="0.3">
      <c r="A1614" t="s">
        <v>26963</v>
      </c>
      <c r="B1614" t="s">
        <v>26962</v>
      </c>
      <c r="C1614" s="6">
        <v>34812.14</v>
      </c>
      <c r="D1614" s="6">
        <v>0</v>
      </c>
      <c r="E1614">
        <f>SUMIFS(tab_SCHULEN[SuS_21-22],tab_SCHULEN[TKZ],tab_ANLAGE[[#This Row],[TKZ]])</f>
        <v>0</v>
      </c>
      <c r="F1614">
        <f>SUMIFS(tab_SCHULEN[Klassen_21-22],tab_SCHULEN[TKZ],tab_ANLAGE[[#This Row],[TKZ]])</f>
        <v>0</v>
      </c>
      <c r="G1614" s="431">
        <f>IFERROR(ROUND(0.25*tab_ANLAGE[[#This Row],[Budget dBIR]]/tab_ANLAGE[[#This Row],['# SuS]],2),0)</f>
        <v>0</v>
      </c>
    </row>
    <row r="1615" spans="1:7" x14ac:dyDescent="0.3">
      <c r="A1615" t="s">
        <v>25041</v>
      </c>
      <c r="B1615" t="s">
        <v>25040</v>
      </c>
      <c r="C1615" s="6">
        <v>116556</v>
      </c>
      <c r="D1615" s="6">
        <v>0</v>
      </c>
      <c r="E1615">
        <f>SUMIFS(tab_SCHULEN[SuS_21-22],tab_SCHULEN[TKZ],tab_ANLAGE[[#This Row],[TKZ]])</f>
        <v>227</v>
      </c>
      <c r="F1615">
        <f>SUMIFS(tab_SCHULEN[Klassen_21-22],tab_SCHULEN[TKZ],tab_ANLAGE[[#This Row],[TKZ]])</f>
        <v>10</v>
      </c>
      <c r="G1615" s="431">
        <f>IFERROR(ROUND(0.25*tab_ANLAGE[[#This Row],[Budget dBIR]]/tab_ANLAGE[[#This Row],['# SuS]],2),0)</f>
        <v>128.37</v>
      </c>
    </row>
    <row r="1616" spans="1:7" x14ac:dyDescent="0.3">
      <c r="A1616" t="s">
        <v>25043</v>
      </c>
      <c r="B1616" t="s">
        <v>25042</v>
      </c>
      <c r="C1616" s="6">
        <v>85894</v>
      </c>
      <c r="D1616" s="6">
        <v>0</v>
      </c>
      <c r="E1616">
        <f>SUMIFS(tab_SCHULEN[SuS_21-22],tab_SCHULEN[TKZ],tab_ANLAGE[[#This Row],[TKZ]])</f>
        <v>234</v>
      </c>
      <c r="F1616">
        <f>SUMIFS(tab_SCHULEN[Klassen_21-22],tab_SCHULEN[TKZ],tab_ANLAGE[[#This Row],[TKZ]])</f>
        <v>12</v>
      </c>
      <c r="G1616" s="431">
        <f>IFERROR(ROUND(0.25*tab_ANLAGE[[#This Row],[Budget dBIR]]/tab_ANLAGE[[#This Row],['# SuS]],2),0)</f>
        <v>91.77</v>
      </c>
    </row>
    <row r="1617" spans="1:7" x14ac:dyDescent="0.3">
      <c r="A1617" t="s">
        <v>25051</v>
      </c>
      <c r="B1617" t="s">
        <v>25050</v>
      </c>
      <c r="C1617" s="6">
        <v>115651</v>
      </c>
      <c r="D1617" s="6">
        <v>0</v>
      </c>
      <c r="E1617">
        <f>SUMIFS(tab_SCHULEN[SuS_21-22],tab_SCHULEN[TKZ],tab_ANLAGE[[#This Row],[TKZ]])</f>
        <v>438</v>
      </c>
      <c r="F1617">
        <f>SUMIFS(tab_SCHULEN[Klassen_21-22],tab_SCHULEN[TKZ],tab_ANLAGE[[#This Row],[TKZ]])</f>
        <v>19</v>
      </c>
      <c r="G1617" s="431">
        <f>IFERROR(ROUND(0.25*tab_ANLAGE[[#This Row],[Budget dBIR]]/tab_ANLAGE[[#This Row],['# SuS]],2),0)</f>
        <v>66.010000000000005</v>
      </c>
    </row>
    <row r="1618" spans="1:7" x14ac:dyDescent="0.3">
      <c r="A1618" t="s">
        <v>25414</v>
      </c>
      <c r="B1618" t="s">
        <v>25413</v>
      </c>
      <c r="C1618" s="6">
        <v>61693</v>
      </c>
      <c r="D1618" s="6">
        <v>0</v>
      </c>
      <c r="E1618">
        <f>SUMIFS(tab_SCHULEN[SuS_21-22],tab_SCHULEN[TKZ],tab_ANLAGE[[#This Row],[TKZ]])</f>
        <v>164</v>
      </c>
      <c r="F1618">
        <f>SUMIFS(tab_SCHULEN[Klassen_21-22],tab_SCHULEN[TKZ],tab_ANLAGE[[#This Row],[TKZ]])</f>
        <v>8</v>
      </c>
      <c r="G1618" s="431">
        <f>IFERROR(ROUND(0.25*tab_ANLAGE[[#This Row],[Budget dBIR]]/tab_ANLAGE[[#This Row],['# SuS]],2),0)</f>
        <v>94.04</v>
      </c>
    </row>
    <row r="1619" spans="1:7" x14ac:dyDescent="0.3">
      <c r="A1619" t="s">
        <v>25283</v>
      </c>
      <c r="B1619" t="s">
        <v>25282</v>
      </c>
      <c r="C1619" s="6">
        <v>16167</v>
      </c>
      <c r="D1619" s="6">
        <v>0</v>
      </c>
      <c r="E1619">
        <f>SUMIFS(tab_SCHULEN[SuS_21-22],tab_SCHULEN[TKZ],tab_ANLAGE[[#This Row],[TKZ]])</f>
        <v>42</v>
      </c>
      <c r="F1619">
        <f>SUMIFS(tab_SCHULEN[Klassen_21-22],tab_SCHULEN[TKZ],tab_ANLAGE[[#This Row],[TKZ]])</f>
        <v>2</v>
      </c>
      <c r="G1619" s="431">
        <f>IFERROR(ROUND(0.25*tab_ANLAGE[[#This Row],[Budget dBIR]]/tab_ANLAGE[[#This Row],['# SuS]],2),0)</f>
        <v>96.23</v>
      </c>
    </row>
    <row r="1620" spans="1:7" x14ac:dyDescent="0.3">
      <c r="A1620" t="s">
        <v>25396</v>
      </c>
      <c r="B1620" t="s">
        <v>25395</v>
      </c>
      <c r="C1620" s="6">
        <v>174090</v>
      </c>
      <c r="D1620" s="6">
        <v>0</v>
      </c>
      <c r="E1620">
        <f>SUMIFS(tab_SCHULEN[SuS_21-22],tab_SCHULEN[TKZ],tab_ANLAGE[[#This Row],[TKZ]])</f>
        <v>375</v>
      </c>
      <c r="F1620">
        <f>SUMIFS(tab_SCHULEN[Klassen_21-22],tab_SCHULEN[TKZ],tab_ANLAGE[[#This Row],[TKZ]])</f>
        <v>18</v>
      </c>
      <c r="G1620" s="431">
        <f>IFERROR(ROUND(0.25*tab_ANLAGE[[#This Row],[Budget dBIR]]/tab_ANLAGE[[#This Row],['# SuS]],2),0)</f>
        <v>116.06</v>
      </c>
    </row>
    <row r="1621" spans="1:7" x14ac:dyDescent="0.3">
      <c r="A1621" t="s">
        <v>25351</v>
      </c>
      <c r="B1621" t="s">
        <v>25350</v>
      </c>
      <c r="C1621" s="6">
        <v>123833</v>
      </c>
      <c r="D1621" s="6">
        <v>0</v>
      </c>
      <c r="E1621">
        <f>SUMIFS(tab_SCHULEN[SuS_21-22],tab_SCHULEN[TKZ],tab_ANLAGE[[#This Row],[TKZ]])</f>
        <v>299</v>
      </c>
      <c r="F1621">
        <f>SUMIFS(tab_SCHULEN[Klassen_21-22],tab_SCHULEN[TKZ],tab_ANLAGE[[#This Row],[TKZ]])</f>
        <v>15</v>
      </c>
      <c r="G1621" s="431">
        <f>IFERROR(ROUND(0.25*tab_ANLAGE[[#This Row],[Budget dBIR]]/tab_ANLAGE[[#This Row],['# SuS]],2),0)</f>
        <v>103.54</v>
      </c>
    </row>
    <row r="1622" spans="1:7" x14ac:dyDescent="0.3">
      <c r="A1622" t="s">
        <v>25286</v>
      </c>
      <c r="B1622" t="s">
        <v>25285</v>
      </c>
      <c r="C1622" s="6">
        <v>178311</v>
      </c>
      <c r="D1622" s="6">
        <v>0</v>
      </c>
      <c r="E1622">
        <f>SUMIFS(tab_SCHULEN[SuS_21-22],tab_SCHULEN[TKZ],tab_ANLAGE[[#This Row],[TKZ]])</f>
        <v>493</v>
      </c>
      <c r="F1622">
        <f>SUMIFS(tab_SCHULEN[Klassen_21-22],tab_SCHULEN[TKZ],tab_ANLAGE[[#This Row],[TKZ]])</f>
        <v>20</v>
      </c>
      <c r="G1622" s="431">
        <f>IFERROR(ROUND(0.25*tab_ANLAGE[[#This Row],[Budget dBIR]]/tab_ANLAGE[[#This Row],['# SuS]],2),0)</f>
        <v>90.42</v>
      </c>
    </row>
    <row r="1623" spans="1:7" x14ac:dyDescent="0.3">
      <c r="A1623" t="s">
        <v>24908</v>
      </c>
      <c r="B1623" t="s">
        <v>24907</v>
      </c>
      <c r="C1623" s="6">
        <v>198456</v>
      </c>
      <c r="D1623" s="6">
        <v>76916</v>
      </c>
      <c r="E1623">
        <f>SUMIFS(tab_SCHULEN[SuS_21-22],tab_SCHULEN[TKZ],tab_ANLAGE[[#This Row],[TKZ]])</f>
        <v>285</v>
      </c>
      <c r="F1623">
        <f>SUMIFS(tab_SCHULEN[Klassen_21-22],tab_SCHULEN[TKZ],tab_ANLAGE[[#This Row],[TKZ]])</f>
        <v>19</v>
      </c>
      <c r="G1623" s="431">
        <f>IFERROR(ROUND(0.25*tab_ANLAGE[[#This Row],[Budget dBIR]]/tab_ANLAGE[[#This Row],['# SuS]],2),0)</f>
        <v>174.08</v>
      </c>
    </row>
    <row r="1624" spans="1:7" x14ac:dyDescent="0.3">
      <c r="A1624" t="s">
        <v>20568</v>
      </c>
      <c r="B1624" t="s">
        <v>20567</v>
      </c>
      <c r="C1624" s="6">
        <v>3017653</v>
      </c>
      <c r="D1624" s="6">
        <v>525596</v>
      </c>
      <c r="E1624">
        <f>SUMIFS(tab_SCHULEN[SuS_21-22],tab_SCHULEN[TKZ],tab_ANLAGE[[#This Row],[TKZ]])</f>
        <v>7217</v>
      </c>
      <c r="F1624">
        <f>SUMIFS(tab_SCHULEN[Klassen_21-22],tab_SCHULEN[TKZ],tab_ANLAGE[[#This Row],[TKZ]])</f>
        <v>313</v>
      </c>
      <c r="G1624" s="431">
        <f>IFERROR(ROUND(0.25*tab_ANLAGE[[#This Row],[Budget dBIR]]/tab_ANLAGE[[#This Row],['# SuS]],2),0)</f>
        <v>104.53</v>
      </c>
    </row>
    <row r="1625" spans="1:7" x14ac:dyDescent="0.3">
      <c r="A1625" t="s">
        <v>20171</v>
      </c>
      <c r="B1625" t="s">
        <v>20170</v>
      </c>
      <c r="C1625" s="6">
        <v>4264576</v>
      </c>
      <c r="D1625" s="6">
        <v>581147</v>
      </c>
      <c r="E1625">
        <f>SUMIFS(tab_SCHULEN[SuS_21-22],tab_SCHULEN[TKZ],tab_ANLAGE[[#This Row],[TKZ]])</f>
        <v>9808</v>
      </c>
      <c r="F1625">
        <f>SUMIFS(tab_SCHULEN[Klassen_21-22],tab_SCHULEN[TKZ],tab_ANLAGE[[#This Row],[TKZ]])</f>
        <v>429</v>
      </c>
      <c r="G1625" s="431">
        <f>IFERROR(ROUND(0.25*tab_ANLAGE[[#This Row],[Budget dBIR]]/tab_ANLAGE[[#This Row],['# SuS]],2),0)</f>
        <v>108.7</v>
      </c>
    </row>
    <row r="1626" spans="1:7" x14ac:dyDescent="0.3">
      <c r="A1626" t="s">
        <v>25107</v>
      </c>
      <c r="B1626" t="s">
        <v>25106</v>
      </c>
      <c r="C1626" s="6">
        <v>40419</v>
      </c>
      <c r="D1626" s="6">
        <v>0</v>
      </c>
      <c r="E1626">
        <f>SUMIFS(tab_SCHULEN[SuS_21-22],tab_SCHULEN[TKZ],tab_ANLAGE[[#This Row],[TKZ]])</f>
        <v>88</v>
      </c>
      <c r="F1626">
        <f>SUMIFS(tab_SCHULEN[Klassen_21-22],tab_SCHULEN[TKZ],tab_ANLAGE[[#This Row],[TKZ]])</f>
        <v>4</v>
      </c>
      <c r="G1626" s="431">
        <f>IFERROR(ROUND(0.25*tab_ANLAGE[[#This Row],[Budget dBIR]]/tab_ANLAGE[[#This Row],['# SuS]],2),0)</f>
        <v>114.83</v>
      </c>
    </row>
    <row r="1627" spans="1:7" x14ac:dyDescent="0.3">
      <c r="A1627" t="s">
        <v>25203</v>
      </c>
      <c r="B1627" t="s">
        <v>25202</v>
      </c>
      <c r="C1627" s="6">
        <v>37441</v>
      </c>
      <c r="D1627" s="6">
        <v>0</v>
      </c>
      <c r="E1627">
        <f>SUMIFS(tab_SCHULEN[SuS_21-22],tab_SCHULEN[TKZ],tab_ANLAGE[[#This Row],[TKZ]])</f>
        <v>97</v>
      </c>
      <c r="F1627">
        <f>SUMIFS(tab_SCHULEN[Klassen_21-22],tab_SCHULEN[TKZ],tab_ANLAGE[[#This Row],[TKZ]])</f>
        <v>5</v>
      </c>
      <c r="G1627" s="431">
        <f>IFERROR(ROUND(0.25*tab_ANLAGE[[#This Row],[Budget dBIR]]/tab_ANLAGE[[#This Row],['# SuS]],2),0)</f>
        <v>96.5</v>
      </c>
    </row>
    <row r="1628" spans="1:7" x14ac:dyDescent="0.3">
      <c r="A1628" t="s">
        <v>25223</v>
      </c>
      <c r="B1628" t="s">
        <v>25222</v>
      </c>
      <c r="C1628" s="6">
        <v>66528</v>
      </c>
      <c r="D1628" s="6">
        <v>0</v>
      </c>
      <c r="E1628">
        <f>SUMIFS(tab_SCHULEN[SuS_21-22],tab_SCHULEN[TKZ],tab_ANLAGE[[#This Row],[TKZ]])</f>
        <v>179</v>
      </c>
      <c r="F1628">
        <f>SUMIFS(tab_SCHULEN[Klassen_21-22],tab_SCHULEN[TKZ],tab_ANLAGE[[#This Row],[TKZ]])</f>
        <v>8</v>
      </c>
      <c r="G1628" s="431">
        <f>IFERROR(ROUND(0.25*tab_ANLAGE[[#This Row],[Budget dBIR]]/tab_ANLAGE[[#This Row],['# SuS]],2),0)</f>
        <v>92.92</v>
      </c>
    </row>
    <row r="1629" spans="1:7" x14ac:dyDescent="0.3">
      <c r="A1629" t="s">
        <v>25355</v>
      </c>
      <c r="B1629" t="s">
        <v>25354</v>
      </c>
      <c r="C1629" s="6">
        <v>129140</v>
      </c>
      <c r="D1629" s="6">
        <v>0</v>
      </c>
      <c r="E1629">
        <f>SUMIFS(tab_SCHULEN[SuS_21-22],tab_SCHULEN[TKZ],tab_ANLAGE[[#This Row],[TKZ]])</f>
        <v>289</v>
      </c>
      <c r="F1629">
        <f>SUMIFS(tab_SCHULEN[Klassen_21-22],tab_SCHULEN[TKZ],tab_ANLAGE[[#This Row],[TKZ]])</f>
        <v>16</v>
      </c>
      <c r="G1629" s="431">
        <f>IFERROR(ROUND(0.25*tab_ANLAGE[[#This Row],[Budget dBIR]]/tab_ANLAGE[[#This Row],['# SuS]],2),0)</f>
        <v>111.71</v>
      </c>
    </row>
    <row r="1630" spans="1:7" x14ac:dyDescent="0.3">
      <c r="A1630" t="s">
        <v>25357</v>
      </c>
      <c r="B1630" t="s">
        <v>25356</v>
      </c>
      <c r="C1630" s="6">
        <v>180825</v>
      </c>
      <c r="D1630" s="6">
        <v>0</v>
      </c>
      <c r="E1630">
        <f>SUMIFS(tab_SCHULEN[SuS_21-22],tab_SCHULEN[TKZ],tab_ANLAGE[[#This Row],[TKZ]])</f>
        <v>426</v>
      </c>
      <c r="F1630">
        <f>SUMIFS(tab_SCHULEN[Klassen_21-22],tab_SCHULEN[TKZ],tab_ANLAGE[[#This Row],[TKZ]])</f>
        <v>20</v>
      </c>
      <c r="G1630" s="431">
        <f>IFERROR(ROUND(0.25*tab_ANLAGE[[#This Row],[Budget dBIR]]/tab_ANLAGE[[#This Row],['# SuS]],2),0)</f>
        <v>106.12</v>
      </c>
    </row>
    <row r="1631" spans="1:7" x14ac:dyDescent="0.3">
      <c r="A1631" t="s">
        <v>25228</v>
      </c>
      <c r="B1631" t="s">
        <v>25227</v>
      </c>
      <c r="C1631" s="6">
        <v>77999</v>
      </c>
      <c r="D1631" s="6">
        <v>0</v>
      </c>
      <c r="E1631">
        <f>SUMIFS(tab_SCHULEN[SuS_21-22],tab_SCHULEN[TKZ],tab_ANLAGE[[#This Row],[TKZ]])</f>
        <v>224</v>
      </c>
      <c r="F1631">
        <f>SUMIFS(tab_SCHULEN[Klassen_21-22],tab_SCHULEN[TKZ],tab_ANLAGE[[#This Row],[TKZ]])</f>
        <v>12</v>
      </c>
      <c r="G1631" s="431">
        <f>IFERROR(ROUND(0.25*tab_ANLAGE[[#This Row],[Budget dBIR]]/tab_ANLAGE[[#This Row],['# SuS]],2),0)</f>
        <v>87.05</v>
      </c>
    </row>
    <row r="1632" spans="1:7" x14ac:dyDescent="0.3">
      <c r="A1632" t="s">
        <v>25226</v>
      </c>
      <c r="B1632" t="s">
        <v>25225</v>
      </c>
      <c r="C1632" s="6">
        <v>89349</v>
      </c>
      <c r="D1632" s="6">
        <v>0</v>
      </c>
      <c r="E1632">
        <f>SUMIFS(tab_SCHULEN[SuS_21-22],tab_SCHULEN[TKZ],tab_ANLAGE[[#This Row],[TKZ]])</f>
        <v>225</v>
      </c>
      <c r="F1632">
        <f>SUMIFS(tab_SCHULEN[Klassen_21-22],tab_SCHULEN[TKZ],tab_ANLAGE[[#This Row],[TKZ]])</f>
        <v>10</v>
      </c>
      <c r="G1632" s="431">
        <f>IFERROR(ROUND(0.25*tab_ANLAGE[[#This Row],[Budget dBIR]]/tab_ANLAGE[[#This Row],['# SuS]],2),0)</f>
        <v>99.28</v>
      </c>
    </row>
    <row r="1633" spans="1:7" x14ac:dyDescent="0.3">
      <c r="A1633" t="s">
        <v>25066</v>
      </c>
      <c r="B1633" t="s">
        <v>25065</v>
      </c>
      <c r="C1633" s="6">
        <v>187173</v>
      </c>
      <c r="D1633" s="6">
        <v>0</v>
      </c>
      <c r="E1633">
        <f>SUMIFS(tab_SCHULEN[SuS_21-22],tab_SCHULEN[TKZ],tab_ANLAGE[[#This Row],[TKZ]])</f>
        <v>417</v>
      </c>
      <c r="F1633">
        <f>SUMIFS(tab_SCHULEN[Klassen_21-22],tab_SCHULEN[TKZ],tab_ANLAGE[[#This Row],[TKZ]])</f>
        <v>19</v>
      </c>
      <c r="G1633" s="431">
        <f>IFERROR(ROUND(0.25*tab_ANLAGE[[#This Row],[Budget dBIR]]/tab_ANLAGE[[#This Row],['# SuS]],2),0)</f>
        <v>112.21</v>
      </c>
    </row>
    <row r="1634" spans="1:7" x14ac:dyDescent="0.3">
      <c r="A1634" t="s">
        <v>24867</v>
      </c>
      <c r="B1634" t="s">
        <v>24866</v>
      </c>
      <c r="C1634" s="6">
        <v>1510991</v>
      </c>
      <c r="D1634" s="6">
        <v>564055</v>
      </c>
      <c r="E1634">
        <f>SUMIFS(tab_SCHULEN[SuS_21-22],tab_SCHULEN[TKZ],tab_ANLAGE[[#This Row],[TKZ]])</f>
        <v>2176</v>
      </c>
      <c r="F1634">
        <f>SUMIFS(tab_SCHULEN[Klassen_21-22],tab_SCHULEN[TKZ],tab_ANLAGE[[#This Row],[TKZ]])</f>
        <v>184</v>
      </c>
      <c r="G1634" s="431">
        <f>IFERROR(ROUND(0.25*tab_ANLAGE[[#This Row],[Budget dBIR]]/tab_ANLAGE[[#This Row],['# SuS]],2),0)</f>
        <v>173.6</v>
      </c>
    </row>
    <row r="1635" spans="1:7" x14ac:dyDescent="0.3">
      <c r="A1635" t="s">
        <v>25230</v>
      </c>
      <c r="B1635" t="s">
        <v>25229</v>
      </c>
      <c r="C1635" s="6">
        <v>76198</v>
      </c>
      <c r="D1635" s="6">
        <v>0</v>
      </c>
      <c r="E1635">
        <f>SUMIFS(tab_SCHULEN[SuS_21-22],tab_SCHULEN[TKZ],tab_ANLAGE[[#This Row],[TKZ]])</f>
        <v>207</v>
      </c>
      <c r="F1635">
        <f>SUMIFS(tab_SCHULEN[Klassen_21-22],tab_SCHULEN[TKZ],tab_ANLAGE[[#This Row],[TKZ]])</f>
        <v>10</v>
      </c>
      <c r="G1635" s="431">
        <f>IFERROR(ROUND(0.25*tab_ANLAGE[[#This Row],[Budget dBIR]]/tab_ANLAGE[[#This Row],['# SuS]],2),0)</f>
        <v>92.03</v>
      </c>
    </row>
    <row r="1636" spans="1:7" x14ac:dyDescent="0.3">
      <c r="A1636" t="s">
        <v>25030</v>
      </c>
      <c r="B1636" t="s">
        <v>25029</v>
      </c>
      <c r="C1636" s="6">
        <v>79137</v>
      </c>
      <c r="D1636" s="6">
        <v>0</v>
      </c>
      <c r="E1636">
        <f>SUMIFS(tab_SCHULEN[SuS_21-22],tab_SCHULEN[TKZ],tab_ANLAGE[[#This Row],[TKZ]])</f>
        <v>170</v>
      </c>
      <c r="F1636">
        <f>SUMIFS(tab_SCHULEN[Klassen_21-22],tab_SCHULEN[TKZ],tab_ANLAGE[[#This Row],[TKZ]])</f>
        <v>8</v>
      </c>
      <c r="G1636" s="431">
        <f>IFERROR(ROUND(0.25*tab_ANLAGE[[#This Row],[Budget dBIR]]/tab_ANLAGE[[#This Row],['# SuS]],2),0)</f>
        <v>116.38</v>
      </c>
    </row>
    <row r="1637" spans="1:7" x14ac:dyDescent="0.3">
      <c r="A1637" t="s">
        <v>25021</v>
      </c>
      <c r="B1637" t="s">
        <v>25020</v>
      </c>
      <c r="C1637" s="6">
        <v>120934</v>
      </c>
      <c r="D1637" s="6">
        <v>0</v>
      </c>
      <c r="E1637">
        <f>SUMIFS(tab_SCHULEN[SuS_21-22],tab_SCHULEN[TKZ],tab_ANLAGE[[#This Row],[TKZ]])</f>
        <v>269</v>
      </c>
      <c r="F1637">
        <f>SUMIFS(tab_SCHULEN[Klassen_21-22],tab_SCHULEN[TKZ],tab_ANLAGE[[#This Row],[TKZ]])</f>
        <v>14</v>
      </c>
      <c r="G1637" s="431">
        <f>IFERROR(ROUND(0.25*tab_ANLAGE[[#This Row],[Budget dBIR]]/tab_ANLAGE[[#This Row],['# SuS]],2),0)</f>
        <v>112.39</v>
      </c>
    </row>
    <row r="1638" spans="1:7" x14ac:dyDescent="0.3">
      <c r="A1638" t="s">
        <v>25359</v>
      </c>
      <c r="B1638" t="s">
        <v>25358</v>
      </c>
      <c r="C1638" s="6">
        <v>45100</v>
      </c>
      <c r="D1638" s="6">
        <v>0</v>
      </c>
      <c r="E1638">
        <f>SUMIFS(tab_SCHULEN[SuS_21-22],tab_SCHULEN[TKZ],tab_ANLAGE[[#This Row],[TKZ]])</f>
        <v>77</v>
      </c>
      <c r="F1638">
        <f>SUMIFS(tab_SCHULEN[Klassen_21-22],tab_SCHULEN[TKZ],tab_ANLAGE[[#This Row],[TKZ]])</f>
        <v>4</v>
      </c>
      <c r="G1638" s="431">
        <f>IFERROR(ROUND(0.25*tab_ANLAGE[[#This Row],[Budget dBIR]]/tab_ANLAGE[[#This Row],['# SuS]],2),0)</f>
        <v>146.43</v>
      </c>
    </row>
    <row r="1639" spans="1:7" x14ac:dyDescent="0.3">
      <c r="A1639" t="s">
        <v>25120</v>
      </c>
      <c r="B1639" t="s">
        <v>25119</v>
      </c>
      <c r="C1639" s="6">
        <v>50631</v>
      </c>
      <c r="D1639" s="6">
        <v>0</v>
      </c>
      <c r="E1639">
        <f>SUMIFS(tab_SCHULEN[SuS_21-22],tab_SCHULEN[TKZ],tab_ANLAGE[[#This Row],[TKZ]])</f>
        <v>116</v>
      </c>
      <c r="F1639">
        <f>SUMIFS(tab_SCHULEN[Klassen_21-22],tab_SCHULEN[TKZ],tab_ANLAGE[[#This Row],[TKZ]])</f>
        <v>5</v>
      </c>
      <c r="G1639" s="431">
        <f>IFERROR(ROUND(0.25*tab_ANLAGE[[#This Row],[Budget dBIR]]/tab_ANLAGE[[#This Row],['# SuS]],2),0)</f>
        <v>109.12</v>
      </c>
    </row>
    <row r="1640" spans="1:7" x14ac:dyDescent="0.3">
      <c r="A1640" t="s">
        <v>25293</v>
      </c>
      <c r="B1640" t="s">
        <v>25292</v>
      </c>
      <c r="C1640" s="6">
        <v>234552</v>
      </c>
      <c r="D1640" s="6">
        <v>0</v>
      </c>
      <c r="E1640">
        <f>SUMIFS(tab_SCHULEN[SuS_21-22],tab_SCHULEN[TKZ],tab_ANLAGE[[#This Row],[TKZ]])</f>
        <v>556</v>
      </c>
      <c r="F1640">
        <f>SUMIFS(tab_SCHULEN[Klassen_21-22],tab_SCHULEN[TKZ],tab_ANLAGE[[#This Row],[TKZ]])</f>
        <v>25</v>
      </c>
      <c r="G1640" s="431">
        <f>IFERROR(ROUND(0.25*tab_ANLAGE[[#This Row],[Budget dBIR]]/tab_ANLAGE[[#This Row],['# SuS]],2),0)</f>
        <v>105.46</v>
      </c>
    </row>
    <row r="1641" spans="1:7" x14ac:dyDescent="0.3">
      <c r="A1641" t="s">
        <v>25083</v>
      </c>
      <c r="B1641" t="s">
        <v>25082</v>
      </c>
      <c r="C1641" s="6">
        <v>333913</v>
      </c>
      <c r="D1641" s="6">
        <v>0</v>
      </c>
      <c r="E1641">
        <f>SUMIFS(tab_SCHULEN[SuS_21-22],tab_SCHULEN[TKZ],tab_ANLAGE[[#This Row],[TKZ]])</f>
        <v>912</v>
      </c>
      <c r="F1641">
        <f>SUMIFS(tab_SCHULEN[Klassen_21-22],tab_SCHULEN[TKZ],tab_ANLAGE[[#This Row],[TKZ]])</f>
        <v>40</v>
      </c>
      <c r="G1641" s="431">
        <f>IFERROR(ROUND(0.25*tab_ANLAGE[[#This Row],[Budget dBIR]]/tab_ANLAGE[[#This Row],['# SuS]],2),0)</f>
        <v>91.53</v>
      </c>
    </row>
    <row r="1642" spans="1:7" x14ac:dyDescent="0.3">
      <c r="A1642" t="s">
        <v>25137</v>
      </c>
      <c r="B1642" t="s">
        <v>25136</v>
      </c>
      <c r="C1642" s="6">
        <v>26804</v>
      </c>
      <c r="D1642" s="6">
        <v>0</v>
      </c>
      <c r="E1642">
        <f>SUMIFS(tab_SCHULEN[SuS_21-22],tab_SCHULEN[TKZ],tab_ANLAGE[[#This Row],[TKZ]])</f>
        <v>77</v>
      </c>
      <c r="F1642">
        <f>SUMIFS(tab_SCHULEN[Klassen_21-22],tab_SCHULEN[TKZ],tab_ANLAGE[[#This Row],[TKZ]])</f>
        <v>4</v>
      </c>
      <c r="G1642" s="431">
        <f>IFERROR(ROUND(0.25*tab_ANLAGE[[#This Row],[Budget dBIR]]/tab_ANLAGE[[#This Row],['# SuS]],2),0)</f>
        <v>87.03</v>
      </c>
    </row>
    <row r="1643" spans="1:7" x14ac:dyDescent="0.3">
      <c r="A1643" t="s">
        <v>25362</v>
      </c>
      <c r="B1643" t="s">
        <v>25361</v>
      </c>
      <c r="C1643" s="6">
        <v>59140</v>
      </c>
      <c r="D1643" s="6">
        <v>0</v>
      </c>
      <c r="E1643">
        <f>SUMIFS(tab_SCHULEN[SuS_21-22],tab_SCHULEN[TKZ],tab_ANLAGE[[#This Row],[TKZ]])</f>
        <v>134</v>
      </c>
      <c r="F1643">
        <f>SUMIFS(tab_SCHULEN[Klassen_21-22],tab_SCHULEN[TKZ],tab_ANLAGE[[#This Row],[TKZ]])</f>
        <v>7</v>
      </c>
      <c r="G1643" s="431">
        <f>IFERROR(ROUND(0.25*tab_ANLAGE[[#This Row],[Budget dBIR]]/tab_ANLAGE[[#This Row],['# SuS]],2),0)</f>
        <v>110.34</v>
      </c>
    </row>
    <row r="1644" spans="1:7" x14ac:dyDescent="0.3">
      <c r="A1644" t="s">
        <v>25104</v>
      </c>
      <c r="B1644" t="s">
        <v>25103</v>
      </c>
      <c r="C1644" s="6">
        <v>36859</v>
      </c>
      <c r="D1644" s="6">
        <v>0</v>
      </c>
      <c r="E1644">
        <f>SUMIFS(tab_SCHULEN[SuS_21-22],tab_SCHULEN[TKZ],tab_ANLAGE[[#This Row],[TKZ]])</f>
        <v>70</v>
      </c>
      <c r="F1644">
        <f>SUMIFS(tab_SCHULEN[Klassen_21-22],tab_SCHULEN[TKZ],tab_ANLAGE[[#This Row],[TKZ]])</f>
        <v>4</v>
      </c>
      <c r="G1644" s="431">
        <f>IFERROR(ROUND(0.25*tab_ANLAGE[[#This Row],[Budget dBIR]]/tab_ANLAGE[[#This Row],['# SuS]],2),0)</f>
        <v>131.63999999999999</v>
      </c>
    </row>
    <row r="1645" spans="1:7" x14ac:dyDescent="0.3">
      <c r="A1645" t="s">
        <v>25296</v>
      </c>
      <c r="B1645" t="s">
        <v>25295</v>
      </c>
      <c r="C1645" s="6">
        <v>96698</v>
      </c>
      <c r="D1645" s="6">
        <v>0</v>
      </c>
      <c r="E1645">
        <f>SUMIFS(tab_SCHULEN[SuS_21-22],tab_SCHULEN[TKZ],tab_ANLAGE[[#This Row],[TKZ]])</f>
        <v>240</v>
      </c>
      <c r="F1645">
        <f>SUMIFS(tab_SCHULEN[Klassen_21-22],tab_SCHULEN[TKZ],tab_ANLAGE[[#This Row],[TKZ]])</f>
        <v>11</v>
      </c>
      <c r="G1645" s="431">
        <f>IFERROR(ROUND(0.25*tab_ANLAGE[[#This Row],[Budget dBIR]]/tab_ANLAGE[[#This Row],['# SuS]],2),0)</f>
        <v>100.73</v>
      </c>
    </row>
    <row r="1646" spans="1:7" x14ac:dyDescent="0.3">
      <c r="A1646" t="s">
        <v>25015</v>
      </c>
      <c r="B1646" t="s">
        <v>25014</v>
      </c>
      <c r="C1646" s="6">
        <v>165379</v>
      </c>
      <c r="D1646" s="6">
        <v>0</v>
      </c>
      <c r="E1646">
        <f>SUMIFS(tab_SCHULEN[SuS_21-22],tab_SCHULEN[TKZ],tab_ANLAGE[[#This Row],[TKZ]])</f>
        <v>411</v>
      </c>
      <c r="F1646">
        <f>SUMIFS(tab_SCHULEN[Klassen_21-22],tab_SCHULEN[TKZ],tab_ANLAGE[[#This Row],[TKZ]])</f>
        <v>19</v>
      </c>
      <c r="G1646" s="431">
        <f>IFERROR(ROUND(0.25*tab_ANLAGE[[#This Row],[Budget dBIR]]/tab_ANLAGE[[#This Row],['# SuS]],2),0)</f>
        <v>100.6</v>
      </c>
    </row>
    <row r="1647" spans="1:7" x14ac:dyDescent="0.3">
      <c r="A1647" t="s">
        <v>25115</v>
      </c>
      <c r="B1647" t="s">
        <v>25114</v>
      </c>
      <c r="C1647" s="6">
        <v>144671</v>
      </c>
      <c r="D1647" s="6">
        <v>0</v>
      </c>
      <c r="E1647">
        <f>SUMIFS(tab_SCHULEN[SuS_21-22],tab_SCHULEN[TKZ],tab_ANLAGE[[#This Row],[TKZ]])</f>
        <v>327</v>
      </c>
      <c r="F1647">
        <f>SUMIFS(tab_SCHULEN[Klassen_21-22],tab_SCHULEN[TKZ],tab_ANLAGE[[#This Row],[TKZ]])</f>
        <v>15</v>
      </c>
      <c r="G1647" s="431">
        <f>IFERROR(ROUND(0.25*tab_ANLAGE[[#This Row],[Budget dBIR]]/tab_ANLAGE[[#This Row],['# SuS]],2),0)</f>
        <v>110.6</v>
      </c>
    </row>
    <row r="1648" spans="1:7" x14ac:dyDescent="0.3">
      <c r="A1648" t="s">
        <v>25365</v>
      </c>
      <c r="B1648" t="s">
        <v>25364</v>
      </c>
      <c r="C1648" s="6">
        <v>33612</v>
      </c>
      <c r="D1648" s="6">
        <v>0</v>
      </c>
      <c r="E1648">
        <f>SUMIFS(tab_SCHULEN[SuS_21-22],tab_SCHULEN[TKZ],tab_ANLAGE[[#This Row],[TKZ]])</f>
        <v>80</v>
      </c>
      <c r="F1648">
        <f>SUMIFS(tab_SCHULEN[Klassen_21-22],tab_SCHULEN[TKZ],tab_ANLAGE[[#This Row],[TKZ]])</f>
        <v>4</v>
      </c>
      <c r="G1648" s="431">
        <f>IFERROR(ROUND(0.25*tab_ANLAGE[[#This Row],[Budget dBIR]]/tab_ANLAGE[[#This Row],['# SuS]],2),0)</f>
        <v>105.04</v>
      </c>
    </row>
    <row r="1649" spans="1:7" x14ac:dyDescent="0.3">
      <c r="A1649" t="s">
        <v>25123</v>
      </c>
      <c r="B1649" t="s">
        <v>25122</v>
      </c>
      <c r="C1649" s="6">
        <v>316292</v>
      </c>
      <c r="D1649" s="6">
        <v>0</v>
      </c>
      <c r="E1649">
        <f>SUMIFS(tab_SCHULEN[SuS_21-22],tab_SCHULEN[TKZ],tab_ANLAGE[[#This Row],[TKZ]])</f>
        <v>699</v>
      </c>
      <c r="F1649">
        <f>SUMIFS(tab_SCHULEN[Klassen_21-22],tab_SCHULEN[TKZ],tab_ANLAGE[[#This Row],[TKZ]])</f>
        <v>34</v>
      </c>
      <c r="G1649" s="431">
        <f>IFERROR(ROUND(0.25*tab_ANLAGE[[#This Row],[Budget dBIR]]/tab_ANLAGE[[#This Row],['# SuS]],2),0)</f>
        <v>113.12</v>
      </c>
    </row>
    <row r="1650" spans="1:7" x14ac:dyDescent="0.3">
      <c r="A1650" t="s">
        <v>25125</v>
      </c>
      <c r="B1650" t="s">
        <v>25124</v>
      </c>
      <c r="C1650" s="6">
        <v>36590</v>
      </c>
      <c r="D1650" s="6">
        <v>0</v>
      </c>
      <c r="E1650">
        <f>SUMIFS(tab_SCHULEN[SuS_21-22],tab_SCHULEN[TKZ],tab_ANLAGE[[#This Row],[TKZ]])</f>
        <v>103</v>
      </c>
      <c r="F1650">
        <f>SUMIFS(tab_SCHULEN[Klassen_21-22],tab_SCHULEN[TKZ],tab_ANLAGE[[#This Row],[TKZ]])</f>
        <v>5</v>
      </c>
      <c r="G1650" s="431">
        <f>IFERROR(ROUND(0.25*tab_ANLAGE[[#This Row],[Budget dBIR]]/tab_ANLAGE[[#This Row],['# SuS]],2),0)</f>
        <v>88.81</v>
      </c>
    </row>
    <row r="1651" spans="1:7" x14ac:dyDescent="0.3">
      <c r="A1651" t="s">
        <v>25032</v>
      </c>
      <c r="B1651" t="s">
        <v>25031</v>
      </c>
      <c r="C1651" s="6">
        <v>181754</v>
      </c>
      <c r="D1651" s="6">
        <v>0</v>
      </c>
      <c r="E1651">
        <f>SUMIFS(tab_SCHULEN[SuS_21-22],tab_SCHULEN[TKZ],tab_ANLAGE[[#This Row],[TKZ]])</f>
        <v>473</v>
      </c>
      <c r="F1651">
        <f>SUMIFS(tab_SCHULEN[Klassen_21-22],tab_SCHULEN[TKZ],tab_ANLAGE[[#This Row],[TKZ]])</f>
        <v>23</v>
      </c>
      <c r="G1651" s="431">
        <f>IFERROR(ROUND(0.25*tab_ANLAGE[[#This Row],[Budget dBIR]]/tab_ANLAGE[[#This Row],['# SuS]],2),0)</f>
        <v>96.06</v>
      </c>
    </row>
    <row r="1652" spans="1:7" x14ac:dyDescent="0.3">
      <c r="A1652" t="s">
        <v>25128</v>
      </c>
      <c r="B1652" t="s">
        <v>25127</v>
      </c>
      <c r="C1652" s="6">
        <v>37016</v>
      </c>
      <c r="D1652" s="6">
        <v>0</v>
      </c>
      <c r="E1652">
        <f>SUMIFS(tab_SCHULEN[SuS_21-22],tab_SCHULEN[TKZ],tab_ANLAGE[[#This Row],[TKZ]])</f>
        <v>94</v>
      </c>
      <c r="F1652">
        <f>SUMIFS(tab_SCHULEN[Klassen_21-22],tab_SCHULEN[TKZ],tab_ANLAGE[[#This Row],[TKZ]])</f>
        <v>5</v>
      </c>
      <c r="G1652" s="431">
        <f>IFERROR(ROUND(0.25*tab_ANLAGE[[#This Row],[Budget dBIR]]/tab_ANLAGE[[#This Row],['# SuS]],2),0)</f>
        <v>98.45</v>
      </c>
    </row>
    <row r="1653" spans="1:7" x14ac:dyDescent="0.3">
      <c r="A1653" t="s">
        <v>24990</v>
      </c>
      <c r="B1653" t="s">
        <v>24989</v>
      </c>
      <c r="C1653" s="6">
        <v>296145</v>
      </c>
      <c r="D1653" s="6">
        <v>0</v>
      </c>
      <c r="E1653">
        <f>SUMIFS(tab_SCHULEN[SuS_21-22],tab_SCHULEN[TKZ],tab_ANLAGE[[#This Row],[TKZ]])</f>
        <v>800</v>
      </c>
      <c r="F1653">
        <f>SUMIFS(tab_SCHULEN[Klassen_21-22],tab_SCHULEN[TKZ],tab_ANLAGE[[#This Row],[TKZ]])</f>
        <v>41</v>
      </c>
      <c r="G1653" s="431">
        <f>IFERROR(ROUND(0.25*tab_ANLAGE[[#This Row],[Budget dBIR]]/tab_ANLAGE[[#This Row],['# SuS]],2),0)</f>
        <v>92.55</v>
      </c>
    </row>
    <row r="1654" spans="1:7" x14ac:dyDescent="0.3">
      <c r="A1654" t="s">
        <v>25386</v>
      </c>
      <c r="B1654" t="s">
        <v>25385</v>
      </c>
      <c r="C1654" s="6">
        <v>53184</v>
      </c>
      <c r="D1654" s="6">
        <v>0</v>
      </c>
      <c r="E1654">
        <f>SUMIFS(tab_SCHULEN[SuS_21-22],tab_SCHULEN[TKZ],tab_ANLAGE[[#This Row],[TKZ]])</f>
        <v>138</v>
      </c>
      <c r="F1654">
        <f>SUMIFS(tab_SCHULEN[Klassen_21-22],tab_SCHULEN[TKZ],tab_ANLAGE[[#This Row],[TKZ]])</f>
        <v>7</v>
      </c>
      <c r="G1654" s="431">
        <f>IFERROR(ROUND(0.25*tab_ANLAGE[[#This Row],[Budget dBIR]]/tab_ANLAGE[[#This Row],['# SuS]],2),0)</f>
        <v>96.35</v>
      </c>
    </row>
    <row r="1655" spans="1:7" x14ac:dyDescent="0.3">
      <c r="A1655" t="s">
        <v>25131</v>
      </c>
      <c r="B1655" t="s">
        <v>25130</v>
      </c>
      <c r="C1655" s="6">
        <v>28081</v>
      </c>
      <c r="D1655" s="6">
        <v>0</v>
      </c>
      <c r="E1655">
        <f>SUMIFS(tab_SCHULEN[SuS_21-22],tab_SCHULEN[TKZ],tab_ANLAGE[[#This Row],[TKZ]])</f>
        <v>59</v>
      </c>
      <c r="F1655">
        <f>SUMIFS(tab_SCHULEN[Klassen_21-22],tab_SCHULEN[TKZ],tab_ANLAGE[[#This Row],[TKZ]])</f>
        <v>3</v>
      </c>
      <c r="G1655" s="431">
        <f>IFERROR(ROUND(0.25*tab_ANLAGE[[#This Row],[Budget dBIR]]/tab_ANLAGE[[#This Row],['# SuS]],2),0)</f>
        <v>118.99</v>
      </c>
    </row>
    <row r="1656" spans="1:7" x14ac:dyDescent="0.3">
      <c r="A1656" t="s">
        <v>25220</v>
      </c>
      <c r="B1656" t="s">
        <v>25219</v>
      </c>
      <c r="C1656" s="6">
        <v>113225</v>
      </c>
      <c r="D1656" s="6">
        <v>0</v>
      </c>
      <c r="E1656">
        <f>SUMIFS(tab_SCHULEN[SuS_21-22],tab_SCHULEN[TKZ],tab_ANLAGE[[#This Row],[TKZ]])</f>
        <v>192</v>
      </c>
      <c r="F1656">
        <f>SUMIFS(tab_SCHULEN[Klassen_21-22],tab_SCHULEN[TKZ],tab_ANLAGE[[#This Row],[TKZ]])</f>
        <v>9</v>
      </c>
      <c r="G1656" s="431">
        <f>IFERROR(ROUND(0.25*tab_ANLAGE[[#This Row],[Budget dBIR]]/tab_ANLAGE[[#This Row],['# SuS]],2),0)</f>
        <v>147.43</v>
      </c>
    </row>
    <row r="1657" spans="1:7" x14ac:dyDescent="0.3">
      <c r="A1657" t="s">
        <v>25162</v>
      </c>
      <c r="B1657" t="s">
        <v>25161</v>
      </c>
      <c r="C1657" s="6">
        <v>120408</v>
      </c>
      <c r="D1657" s="6">
        <v>0</v>
      </c>
      <c r="E1657">
        <f>SUMIFS(tab_SCHULEN[SuS_21-22],tab_SCHULEN[TKZ],tab_ANLAGE[[#This Row],[TKZ]])</f>
        <v>308</v>
      </c>
      <c r="F1657">
        <f>SUMIFS(tab_SCHULEN[Klassen_21-22],tab_SCHULEN[TKZ],tab_ANLAGE[[#This Row],[TKZ]])</f>
        <v>13</v>
      </c>
      <c r="G1657" s="431">
        <f>IFERROR(ROUND(0.25*tab_ANLAGE[[#This Row],[Budget dBIR]]/tab_ANLAGE[[#This Row],['# SuS]],2),0)</f>
        <v>97.73</v>
      </c>
    </row>
    <row r="1658" spans="1:7" x14ac:dyDescent="0.3">
      <c r="A1658" t="s">
        <v>25368</v>
      </c>
      <c r="B1658" t="s">
        <v>25367</v>
      </c>
      <c r="C1658" s="6">
        <v>54398</v>
      </c>
      <c r="D1658" s="6">
        <v>0</v>
      </c>
      <c r="E1658">
        <f>SUMIFS(tab_SCHULEN[SuS_21-22],tab_SCHULEN[TKZ],tab_ANLAGE[[#This Row],[TKZ]])</f>
        <v>83</v>
      </c>
      <c r="F1658">
        <f>SUMIFS(tab_SCHULEN[Klassen_21-22],tab_SCHULEN[TKZ],tab_ANLAGE[[#This Row],[TKZ]])</f>
        <v>5</v>
      </c>
      <c r="G1658" s="431">
        <f>IFERROR(ROUND(0.25*tab_ANLAGE[[#This Row],[Budget dBIR]]/tab_ANLAGE[[#This Row],['# SuS]],2),0)</f>
        <v>163.85</v>
      </c>
    </row>
    <row r="1659" spans="1:7" x14ac:dyDescent="0.3">
      <c r="A1659" t="s">
        <v>20654</v>
      </c>
      <c r="B1659" t="s">
        <v>20653</v>
      </c>
      <c r="C1659" s="6">
        <v>5894134</v>
      </c>
      <c r="D1659" s="6">
        <v>539970</v>
      </c>
      <c r="E1659">
        <f>SUMIFS(tab_SCHULEN[SuS_21-22],tab_SCHULEN[TKZ],tab_ANLAGE[[#This Row],[TKZ]])</f>
        <v>15341</v>
      </c>
      <c r="F1659">
        <f>SUMIFS(tab_SCHULEN[Klassen_21-22],tab_SCHULEN[TKZ],tab_ANLAGE[[#This Row],[TKZ]])</f>
        <v>650</v>
      </c>
      <c r="G1659" s="431">
        <f>IFERROR(ROUND(0.25*tab_ANLAGE[[#This Row],[Budget dBIR]]/tab_ANLAGE[[#This Row],['# SuS]],2),0)</f>
        <v>96.05</v>
      </c>
    </row>
    <row r="1660" spans="1:7" x14ac:dyDescent="0.3">
      <c r="A1660" t="s">
        <v>20418</v>
      </c>
      <c r="B1660" t="s">
        <v>20417</v>
      </c>
      <c r="C1660" s="6">
        <v>3065592</v>
      </c>
      <c r="D1660" s="6">
        <v>287466</v>
      </c>
      <c r="E1660">
        <f>SUMIFS(tab_SCHULEN[SuS_21-22],tab_SCHULEN[TKZ],tab_ANLAGE[[#This Row],[TKZ]])</f>
        <v>7991</v>
      </c>
      <c r="F1660">
        <f>SUMIFS(tab_SCHULEN[Klassen_21-22],tab_SCHULEN[TKZ],tab_ANLAGE[[#This Row],[TKZ]])</f>
        <v>314</v>
      </c>
      <c r="G1660" s="431">
        <f>IFERROR(ROUND(0.25*tab_ANLAGE[[#This Row],[Budget dBIR]]/tab_ANLAGE[[#This Row],['# SuS]],2),0)</f>
        <v>95.91</v>
      </c>
    </row>
    <row r="1661" spans="1:7" x14ac:dyDescent="0.3">
      <c r="A1661" t="s">
        <v>25299</v>
      </c>
      <c r="B1661" t="s">
        <v>25298</v>
      </c>
      <c r="C1661" s="6">
        <v>317177</v>
      </c>
      <c r="D1661" s="6">
        <v>0</v>
      </c>
      <c r="E1661">
        <f>SUMIFS(tab_SCHULEN[SuS_21-22],tab_SCHULEN[TKZ],tab_ANLAGE[[#This Row],[TKZ]])</f>
        <v>826</v>
      </c>
      <c r="F1661">
        <f>SUMIFS(tab_SCHULEN[Klassen_21-22],tab_SCHULEN[TKZ],tab_ANLAGE[[#This Row],[TKZ]])</f>
        <v>37</v>
      </c>
      <c r="G1661" s="431">
        <f>IFERROR(ROUND(0.25*tab_ANLAGE[[#This Row],[Budget dBIR]]/tab_ANLAGE[[#This Row],['# SuS]],2),0)</f>
        <v>96</v>
      </c>
    </row>
    <row r="1662" spans="1:7" x14ac:dyDescent="0.3">
      <c r="A1662" t="s">
        <v>25118</v>
      </c>
      <c r="B1662" t="s">
        <v>25117</v>
      </c>
      <c r="C1662" s="6">
        <v>166213</v>
      </c>
      <c r="D1662" s="6">
        <v>0</v>
      </c>
      <c r="E1662">
        <f>SUMIFS(tab_SCHULEN[SuS_21-22],tab_SCHULEN[TKZ],tab_ANLAGE[[#This Row],[TKZ]])</f>
        <v>364</v>
      </c>
      <c r="F1662">
        <f>SUMIFS(tab_SCHULEN[Klassen_21-22],tab_SCHULEN[TKZ],tab_ANLAGE[[#This Row],[TKZ]])</f>
        <v>20</v>
      </c>
      <c r="G1662" s="431">
        <f>IFERROR(ROUND(0.25*tab_ANLAGE[[#This Row],[Budget dBIR]]/tab_ANLAGE[[#This Row],['# SuS]],2),0)</f>
        <v>114.16</v>
      </c>
    </row>
    <row r="1663" spans="1:7" x14ac:dyDescent="0.3">
      <c r="A1663" t="s">
        <v>25110</v>
      </c>
      <c r="B1663" t="s">
        <v>25109</v>
      </c>
      <c r="C1663" s="6">
        <v>208278</v>
      </c>
      <c r="D1663" s="6">
        <v>0</v>
      </c>
      <c r="E1663">
        <f>SUMIFS(tab_SCHULEN[SuS_21-22],tab_SCHULEN[TKZ],tab_ANLAGE[[#This Row],[TKZ]])</f>
        <v>469</v>
      </c>
      <c r="F1663">
        <f>SUMIFS(tab_SCHULEN[Klassen_21-22],tab_SCHULEN[TKZ],tab_ANLAGE[[#This Row],[TKZ]])</f>
        <v>24</v>
      </c>
      <c r="G1663" s="431">
        <f>IFERROR(ROUND(0.25*tab_ANLAGE[[#This Row],[Budget dBIR]]/tab_ANLAGE[[#This Row],['# SuS]],2),0)</f>
        <v>111.02</v>
      </c>
    </row>
    <row r="1664" spans="1:7" x14ac:dyDescent="0.3">
      <c r="A1664" t="s">
        <v>25134</v>
      </c>
      <c r="B1664" t="s">
        <v>25133</v>
      </c>
      <c r="C1664" s="6">
        <v>37016</v>
      </c>
      <c r="D1664" s="6">
        <v>0</v>
      </c>
      <c r="E1664">
        <f>SUMIFS(tab_SCHULEN[SuS_21-22],tab_SCHULEN[TKZ],tab_ANLAGE[[#This Row],[TKZ]])</f>
        <v>76</v>
      </c>
      <c r="F1664">
        <f>SUMIFS(tab_SCHULEN[Klassen_21-22],tab_SCHULEN[TKZ],tab_ANLAGE[[#This Row],[TKZ]])</f>
        <v>4</v>
      </c>
      <c r="G1664" s="431">
        <f>IFERROR(ROUND(0.25*tab_ANLAGE[[#This Row],[Budget dBIR]]/tab_ANLAGE[[#This Row],['# SuS]],2),0)</f>
        <v>121.76</v>
      </c>
    </row>
    <row r="1665" spans="1:7" x14ac:dyDescent="0.3">
      <c r="A1665" t="s">
        <v>20684</v>
      </c>
      <c r="B1665" t="s">
        <v>20683</v>
      </c>
      <c r="C1665" s="6">
        <v>5906671</v>
      </c>
      <c r="D1665" s="6">
        <v>800243</v>
      </c>
      <c r="E1665">
        <f>SUMIFS(tab_SCHULEN[SuS_21-22],tab_SCHULEN[TKZ],tab_ANLAGE[[#This Row],[TKZ]])</f>
        <v>15674</v>
      </c>
      <c r="F1665">
        <f>SUMIFS(tab_SCHULEN[Klassen_21-22],tab_SCHULEN[TKZ],tab_ANLAGE[[#This Row],[TKZ]])</f>
        <v>694</v>
      </c>
      <c r="G1665" s="431">
        <f>IFERROR(ROUND(0.25*tab_ANLAGE[[#This Row],[Budget dBIR]]/tab_ANLAGE[[#This Row],['# SuS]],2),0)</f>
        <v>94.21</v>
      </c>
    </row>
    <row r="1666" spans="1:7" x14ac:dyDescent="0.3">
      <c r="A1666" t="s">
        <v>20323</v>
      </c>
      <c r="B1666" t="s">
        <v>20322</v>
      </c>
      <c r="C1666" s="6">
        <v>1722701</v>
      </c>
      <c r="D1666" s="6">
        <v>7769</v>
      </c>
      <c r="E1666">
        <f>SUMIFS(tab_SCHULEN[SuS_21-22],tab_SCHULEN[TKZ],tab_ANLAGE[[#This Row],[TKZ]])</f>
        <v>4732</v>
      </c>
      <c r="F1666">
        <f>SUMIFS(tab_SCHULEN[Klassen_21-22],tab_SCHULEN[TKZ],tab_ANLAGE[[#This Row],[TKZ]])</f>
        <v>168</v>
      </c>
      <c r="G1666" s="431">
        <f>IFERROR(ROUND(0.25*tab_ANLAGE[[#This Row],[Budget dBIR]]/tab_ANLAGE[[#This Row],['# SuS]],2),0)</f>
        <v>91.01</v>
      </c>
    </row>
    <row r="1667" spans="1:7" x14ac:dyDescent="0.3">
      <c r="A1667" t="s">
        <v>25143</v>
      </c>
      <c r="B1667" t="s">
        <v>25142</v>
      </c>
      <c r="C1667" s="6">
        <v>72330</v>
      </c>
      <c r="D1667" s="6">
        <v>0</v>
      </c>
      <c r="E1667">
        <f>SUMIFS(tab_SCHULEN[SuS_21-22],tab_SCHULEN[TKZ],tab_ANLAGE[[#This Row],[TKZ]])</f>
        <v>188</v>
      </c>
      <c r="F1667">
        <f>SUMIFS(tab_SCHULEN[Klassen_21-22],tab_SCHULEN[TKZ],tab_ANLAGE[[#This Row],[TKZ]])</f>
        <v>9</v>
      </c>
      <c r="G1667" s="431">
        <f>IFERROR(ROUND(0.25*tab_ANLAGE[[#This Row],[Budget dBIR]]/tab_ANLAGE[[#This Row],['# SuS]],2),0)</f>
        <v>96.18</v>
      </c>
    </row>
    <row r="1668" spans="1:7" x14ac:dyDescent="0.3">
      <c r="A1668" t="s">
        <v>25140</v>
      </c>
      <c r="B1668" t="s">
        <v>25139</v>
      </c>
      <c r="C1668" s="6">
        <v>33612</v>
      </c>
      <c r="D1668" s="6">
        <v>0</v>
      </c>
      <c r="E1668">
        <f>SUMIFS(tab_SCHULEN[SuS_21-22],tab_SCHULEN[TKZ],tab_ANLAGE[[#This Row],[TKZ]])</f>
        <v>86</v>
      </c>
      <c r="F1668">
        <f>SUMIFS(tab_SCHULEN[Klassen_21-22],tab_SCHULEN[TKZ],tab_ANLAGE[[#This Row],[TKZ]])</f>
        <v>4</v>
      </c>
      <c r="G1668" s="431">
        <f>IFERROR(ROUND(0.25*tab_ANLAGE[[#This Row],[Budget dBIR]]/tab_ANLAGE[[#This Row],['# SuS]],2),0)</f>
        <v>97.71</v>
      </c>
    </row>
    <row r="1669" spans="1:7" x14ac:dyDescent="0.3">
      <c r="A1669" t="s">
        <v>25343</v>
      </c>
      <c r="B1669" t="s">
        <v>25342</v>
      </c>
      <c r="C1669" s="6">
        <v>25953</v>
      </c>
      <c r="D1669" s="6">
        <v>0</v>
      </c>
      <c r="E1669">
        <f>SUMIFS(tab_SCHULEN[SuS_21-22],tab_SCHULEN[TKZ],tab_ANLAGE[[#This Row],[TKZ]])</f>
        <v>46</v>
      </c>
      <c r="F1669">
        <f>SUMIFS(tab_SCHULEN[Klassen_21-22],tab_SCHULEN[TKZ],tab_ANLAGE[[#This Row],[TKZ]])</f>
        <v>2</v>
      </c>
      <c r="G1669" s="431">
        <f>IFERROR(ROUND(0.25*tab_ANLAGE[[#This Row],[Budget dBIR]]/tab_ANLAGE[[#This Row],['# SuS]],2),0)</f>
        <v>141.05000000000001</v>
      </c>
    </row>
    <row r="1670" spans="1:7" x14ac:dyDescent="0.3">
      <c r="A1670" t="s">
        <v>25046</v>
      </c>
      <c r="B1670" t="s">
        <v>25045</v>
      </c>
      <c r="C1670" s="6">
        <v>133665</v>
      </c>
      <c r="D1670" s="6">
        <v>0</v>
      </c>
      <c r="E1670">
        <f>SUMIFS(tab_SCHULEN[SuS_21-22],tab_SCHULEN[TKZ],tab_ANLAGE[[#This Row],[TKZ]])</f>
        <v>333</v>
      </c>
      <c r="F1670">
        <f>SUMIFS(tab_SCHULEN[Klassen_21-22],tab_SCHULEN[TKZ],tab_ANLAGE[[#This Row],[TKZ]])</f>
        <v>17</v>
      </c>
      <c r="G1670" s="431">
        <f>IFERROR(ROUND(0.25*tab_ANLAGE[[#This Row],[Budget dBIR]]/tab_ANLAGE[[#This Row],['# SuS]],2),0)</f>
        <v>100.35</v>
      </c>
    </row>
    <row r="1671" spans="1:7" x14ac:dyDescent="0.3">
      <c r="A1671" t="s">
        <v>25010</v>
      </c>
      <c r="B1671" t="s">
        <v>25009</v>
      </c>
      <c r="C1671" s="6">
        <v>49896</v>
      </c>
      <c r="D1671" s="6">
        <v>0</v>
      </c>
      <c r="E1671">
        <f>SUMIFS(tab_SCHULEN[SuS_21-22],tab_SCHULEN[TKZ],tab_ANLAGE[[#This Row],[TKZ]])</f>
        <v>101</v>
      </c>
      <c r="F1671">
        <f>SUMIFS(tab_SCHULEN[Klassen_21-22],tab_SCHULEN[TKZ],tab_ANLAGE[[#This Row],[TKZ]])</f>
        <v>6</v>
      </c>
      <c r="G1671" s="431">
        <f>IFERROR(ROUND(0.25*tab_ANLAGE[[#This Row],[Budget dBIR]]/tab_ANLAGE[[#This Row],['# SuS]],2),0)</f>
        <v>123.5</v>
      </c>
    </row>
    <row r="1672" spans="1:7" x14ac:dyDescent="0.3">
      <c r="A1672" t="s">
        <v>25266</v>
      </c>
      <c r="B1672" t="s">
        <v>25265</v>
      </c>
      <c r="C1672" s="6">
        <v>56587</v>
      </c>
      <c r="D1672" s="6">
        <v>0</v>
      </c>
      <c r="E1672">
        <f>SUMIFS(tab_SCHULEN[SuS_21-22],tab_SCHULEN[TKZ],tab_ANLAGE[[#This Row],[TKZ]])</f>
        <v>147</v>
      </c>
      <c r="F1672">
        <f>SUMIFS(tab_SCHULEN[Klassen_21-22],tab_SCHULEN[TKZ],tab_ANLAGE[[#This Row],[TKZ]])</f>
        <v>6</v>
      </c>
      <c r="G1672" s="431">
        <f>IFERROR(ROUND(0.25*tab_ANLAGE[[#This Row],[Budget dBIR]]/tab_ANLAGE[[#This Row],['# SuS]],2),0)</f>
        <v>96.24</v>
      </c>
    </row>
    <row r="1673" spans="1:7" x14ac:dyDescent="0.3">
      <c r="A1673" t="s">
        <v>25417</v>
      </c>
      <c r="B1673" t="s">
        <v>25416</v>
      </c>
      <c r="C1673" s="6">
        <v>222522</v>
      </c>
      <c r="D1673" s="6">
        <v>0</v>
      </c>
      <c r="E1673">
        <f>SUMIFS(tab_SCHULEN[SuS_21-22],tab_SCHULEN[TKZ],tab_ANLAGE[[#This Row],[TKZ]])</f>
        <v>491</v>
      </c>
      <c r="F1673">
        <f>SUMIFS(tab_SCHULEN[Klassen_21-22],tab_SCHULEN[TKZ],tab_ANLAGE[[#This Row],[TKZ]])</f>
        <v>22</v>
      </c>
      <c r="G1673" s="431">
        <f>IFERROR(ROUND(0.25*tab_ANLAGE[[#This Row],[Budget dBIR]]/tab_ANLAGE[[#This Row],['# SuS]],2),0)</f>
        <v>113.3</v>
      </c>
    </row>
    <row r="1674" spans="1:7" x14ac:dyDescent="0.3">
      <c r="A1674" t="s">
        <v>25214</v>
      </c>
      <c r="B1674" t="s">
        <v>25213</v>
      </c>
      <c r="C1674" s="6">
        <v>121001</v>
      </c>
      <c r="D1674" s="6">
        <v>0</v>
      </c>
      <c r="E1674">
        <f>SUMIFS(tab_SCHULEN[SuS_21-22],tab_SCHULEN[TKZ],tab_ANLAGE[[#This Row],[TKZ]])</f>
        <v>280</v>
      </c>
      <c r="F1674">
        <f>SUMIFS(tab_SCHULEN[Klassen_21-22],tab_SCHULEN[TKZ],tab_ANLAGE[[#This Row],[TKZ]])</f>
        <v>13</v>
      </c>
      <c r="G1674" s="431">
        <f>IFERROR(ROUND(0.25*tab_ANLAGE[[#This Row],[Budget dBIR]]/tab_ANLAGE[[#This Row],['# SuS]],2),0)</f>
        <v>108.04</v>
      </c>
    </row>
    <row r="1675" spans="1:7" x14ac:dyDescent="0.3">
      <c r="A1675" t="s">
        <v>25240</v>
      </c>
      <c r="B1675" t="s">
        <v>25239</v>
      </c>
      <c r="C1675" s="6">
        <v>52217</v>
      </c>
      <c r="D1675" s="6">
        <v>0</v>
      </c>
      <c r="E1675">
        <f>SUMIFS(tab_SCHULEN[SuS_21-22],tab_SCHULEN[TKZ],tab_ANLAGE[[#This Row],[TKZ]])</f>
        <v>110</v>
      </c>
      <c r="F1675">
        <f>SUMIFS(tab_SCHULEN[Klassen_21-22],tab_SCHULEN[TKZ],tab_ANLAGE[[#This Row],[TKZ]])</f>
        <v>6</v>
      </c>
      <c r="G1675" s="431">
        <f>IFERROR(ROUND(0.25*tab_ANLAGE[[#This Row],[Budget dBIR]]/tab_ANLAGE[[#This Row],['# SuS]],2),0)</f>
        <v>118.68</v>
      </c>
    </row>
    <row r="1676" spans="1:7" x14ac:dyDescent="0.3">
      <c r="A1676" t="s">
        <v>25024</v>
      </c>
      <c r="B1676" t="s">
        <v>25023</v>
      </c>
      <c r="C1676" s="6">
        <v>59991</v>
      </c>
      <c r="D1676" s="6">
        <v>0</v>
      </c>
      <c r="E1676">
        <f>SUMIFS(tab_SCHULEN[SuS_21-22],tab_SCHULEN[TKZ],tab_ANLAGE[[#This Row],[TKZ]])</f>
        <v>147</v>
      </c>
      <c r="F1676">
        <f>SUMIFS(tab_SCHULEN[Klassen_21-22],tab_SCHULEN[TKZ],tab_ANLAGE[[#This Row],[TKZ]])</f>
        <v>8</v>
      </c>
      <c r="G1676" s="431">
        <f>IFERROR(ROUND(0.25*tab_ANLAGE[[#This Row],[Budget dBIR]]/tab_ANLAGE[[#This Row],['# SuS]],2),0)</f>
        <v>102.03</v>
      </c>
    </row>
    <row r="1677" spans="1:7" x14ac:dyDescent="0.3">
      <c r="A1677" t="s">
        <v>25008</v>
      </c>
      <c r="B1677" t="s">
        <v>25007</v>
      </c>
      <c r="C1677" s="6">
        <v>141682</v>
      </c>
      <c r="D1677" s="6">
        <v>0</v>
      </c>
      <c r="E1677">
        <f>SUMIFS(tab_SCHULEN[SuS_21-22],tab_SCHULEN[TKZ],tab_ANLAGE[[#This Row],[TKZ]])</f>
        <v>378</v>
      </c>
      <c r="F1677">
        <f>SUMIFS(tab_SCHULEN[Klassen_21-22],tab_SCHULEN[TKZ],tab_ANLAGE[[#This Row],[TKZ]])</f>
        <v>17</v>
      </c>
      <c r="G1677" s="431">
        <f>IFERROR(ROUND(0.25*tab_ANLAGE[[#This Row],[Budget dBIR]]/tab_ANLAGE[[#This Row],['# SuS]],2),0)</f>
        <v>93.71</v>
      </c>
    </row>
    <row r="1678" spans="1:7" x14ac:dyDescent="0.3">
      <c r="A1678" t="s">
        <v>25235</v>
      </c>
      <c r="B1678" t="s">
        <v>25234</v>
      </c>
      <c r="C1678" s="6">
        <v>76198</v>
      </c>
      <c r="D1678" s="6">
        <v>0</v>
      </c>
      <c r="E1678">
        <f>SUMIFS(tab_SCHULEN[SuS_21-22],tab_SCHULEN[TKZ],tab_ANLAGE[[#This Row],[TKZ]])</f>
        <v>188</v>
      </c>
      <c r="F1678">
        <f>SUMIFS(tab_SCHULEN[Klassen_21-22],tab_SCHULEN[TKZ],tab_ANLAGE[[#This Row],[TKZ]])</f>
        <v>9</v>
      </c>
      <c r="G1678" s="431">
        <f>IFERROR(ROUND(0.25*tab_ANLAGE[[#This Row],[Budget dBIR]]/tab_ANLAGE[[#This Row],['# SuS]],2),0)</f>
        <v>101.33</v>
      </c>
    </row>
    <row r="1679" spans="1:7" x14ac:dyDescent="0.3">
      <c r="A1679" t="s">
        <v>25263</v>
      </c>
      <c r="B1679" t="s">
        <v>25262</v>
      </c>
      <c r="C1679" s="6">
        <v>58792</v>
      </c>
      <c r="D1679" s="6">
        <v>0</v>
      </c>
      <c r="E1679">
        <f>SUMIFS(tab_SCHULEN[SuS_21-22],tab_SCHULEN[TKZ],tab_ANLAGE[[#This Row],[TKZ]])</f>
        <v>145</v>
      </c>
      <c r="F1679">
        <f>SUMIFS(tab_SCHULEN[Klassen_21-22],tab_SCHULEN[TKZ],tab_ANLAGE[[#This Row],[TKZ]])</f>
        <v>8</v>
      </c>
      <c r="G1679" s="431">
        <f>IFERROR(ROUND(0.25*tab_ANLAGE[[#This Row],[Budget dBIR]]/tab_ANLAGE[[#This Row],['# SuS]],2),0)</f>
        <v>101.37</v>
      </c>
    </row>
    <row r="1680" spans="1:7" x14ac:dyDescent="0.3">
      <c r="A1680" t="s">
        <v>25260</v>
      </c>
      <c r="B1680" t="s">
        <v>25259</v>
      </c>
      <c r="C1680" s="6">
        <v>134604</v>
      </c>
      <c r="D1680" s="6">
        <v>0</v>
      </c>
      <c r="E1680">
        <f>SUMIFS(tab_SCHULEN[SuS_21-22],tab_SCHULEN[TKZ],tab_ANLAGE[[#This Row],[TKZ]])</f>
        <v>315</v>
      </c>
      <c r="F1680">
        <f>SUMIFS(tab_SCHULEN[Klassen_21-22],tab_SCHULEN[TKZ],tab_ANLAGE[[#This Row],[TKZ]])</f>
        <v>13</v>
      </c>
      <c r="G1680" s="431">
        <f>IFERROR(ROUND(0.25*tab_ANLAGE[[#This Row],[Budget dBIR]]/tab_ANLAGE[[#This Row],['# SuS]],2),0)</f>
        <v>106.83</v>
      </c>
    </row>
    <row r="1681" spans="1:7" x14ac:dyDescent="0.3">
      <c r="A1681" t="s">
        <v>25151</v>
      </c>
      <c r="B1681" t="s">
        <v>25150</v>
      </c>
      <c r="C1681" s="6">
        <v>133563</v>
      </c>
      <c r="D1681" s="6">
        <v>0</v>
      </c>
      <c r="E1681">
        <f>SUMIFS(tab_SCHULEN[SuS_21-22],tab_SCHULEN[TKZ],tab_ANLAGE[[#This Row],[TKZ]])</f>
        <v>289</v>
      </c>
      <c r="F1681">
        <f>SUMIFS(tab_SCHULEN[Klassen_21-22],tab_SCHULEN[TKZ],tab_ANLAGE[[#This Row],[TKZ]])</f>
        <v>15</v>
      </c>
      <c r="G1681" s="431">
        <f>IFERROR(ROUND(0.25*tab_ANLAGE[[#This Row],[Budget dBIR]]/tab_ANLAGE[[#This Row],['# SuS]],2),0)</f>
        <v>115.54</v>
      </c>
    </row>
    <row r="1682" spans="1:7" x14ac:dyDescent="0.3">
      <c r="A1682" t="s">
        <v>25069</v>
      </c>
      <c r="B1682" t="s">
        <v>25068</v>
      </c>
      <c r="C1682" s="6">
        <v>125514</v>
      </c>
      <c r="D1682" s="6">
        <v>0</v>
      </c>
      <c r="E1682">
        <f>SUMIFS(tab_SCHULEN[SuS_21-22],tab_SCHULEN[TKZ],tab_ANLAGE[[#This Row],[TKZ]])</f>
        <v>275</v>
      </c>
      <c r="F1682">
        <f>SUMIFS(tab_SCHULEN[Klassen_21-22],tab_SCHULEN[TKZ],tab_ANLAGE[[#This Row],[TKZ]])</f>
        <v>12</v>
      </c>
      <c r="G1682" s="431">
        <f>IFERROR(ROUND(0.25*tab_ANLAGE[[#This Row],[Budget dBIR]]/tab_ANLAGE[[#This Row],['# SuS]],2),0)</f>
        <v>114.1</v>
      </c>
    </row>
    <row r="1683" spans="1:7" x14ac:dyDescent="0.3">
      <c r="A1683" t="s">
        <v>25302</v>
      </c>
      <c r="B1683" t="s">
        <v>25301</v>
      </c>
      <c r="C1683" s="6">
        <v>210597</v>
      </c>
      <c r="D1683" s="6">
        <v>0</v>
      </c>
      <c r="E1683">
        <f>SUMIFS(tab_SCHULEN[SuS_21-22],tab_SCHULEN[TKZ],tab_ANLAGE[[#This Row],[TKZ]])</f>
        <v>428</v>
      </c>
      <c r="F1683">
        <f>SUMIFS(tab_SCHULEN[Klassen_21-22],tab_SCHULEN[TKZ],tab_ANLAGE[[#This Row],[TKZ]])</f>
        <v>20</v>
      </c>
      <c r="G1683" s="431">
        <f>IFERROR(ROUND(0.25*tab_ANLAGE[[#This Row],[Budget dBIR]]/tab_ANLAGE[[#This Row],['# SuS]],2),0)</f>
        <v>123.01</v>
      </c>
    </row>
    <row r="1684" spans="1:7" x14ac:dyDescent="0.3">
      <c r="A1684" t="s">
        <v>25306</v>
      </c>
      <c r="B1684" t="s">
        <v>25305</v>
      </c>
      <c r="C1684" s="6">
        <v>161679</v>
      </c>
      <c r="D1684" s="6">
        <v>0</v>
      </c>
      <c r="E1684">
        <f>SUMIFS(tab_SCHULEN[SuS_21-22],tab_SCHULEN[TKZ],tab_ANLAGE[[#This Row],[TKZ]])</f>
        <v>359</v>
      </c>
      <c r="F1684">
        <f>SUMIFS(tab_SCHULEN[Klassen_21-22],tab_SCHULEN[TKZ],tab_ANLAGE[[#This Row],[TKZ]])</f>
        <v>16</v>
      </c>
      <c r="G1684" s="431">
        <f>IFERROR(ROUND(0.25*tab_ANLAGE[[#This Row],[Budget dBIR]]/tab_ANLAGE[[#This Row],['# SuS]],2),0)</f>
        <v>112.59</v>
      </c>
    </row>
    <row r="1685" spans="1:7" x14ac:dyDescent="0.3">
      <c r="A1685" t="s">
        <v>25238</v>
      </c>
      <c r="B1685" t="s">
        <v>25237</v>
      </c>
      <c r="C1685" s="6">
        <v>387402</v>
      </c>
      <c r="D1685" s="6">
        <v>0</v>
      </c>
      <c r="E1685">
        <f>SUMIFS(tab_SCHULEN[SuS_21-22],tab_SCHULEN[TKZ],tab_ANLAGE[[#This Row],[TKZ]])</f>
        <v>1193</v>
      </c>
      <c r="F1685">
        <f>SUMIFS(tab_SCHULEN[Klassen_21-22],tab_SCHULEN[TKZ],tab_ANLAGE[[#This Row],[TKZ]])</f>
        <v>53</v>
      </c>
      <c r="G1685" s="431">
        <f>IFERROR(ROUND(0.25*tab_ANLAGE[[#This Row],[Budget dBIR]]/tab_ANLAGE[[#This Row],['# SuS]],2),0)</f>
        <v>81.180000000000007</v>
      </c>
    </row>
    <row r="1686" spans="1:7" x14ac:dyDescent="0.3">
      <c r="A1686" t="s">
        <v>25246</v>
      </c>
      <c r="B1686" t="s">
        <v>25245</v>
      </c>
      <c r="C1686" s="6">
        <v>41386</v>
      </c>
      <c r="D1686" s="6">
        <v>0</v>
      </c>
      <c r="E1686">
        <f>SUMIFS(tab_SCHULEN[SuS_21-22],tab_SCHULEN[TKZ],tab_ANLAGE[[#This Row],[TKZ]])</f>
        <v>118</v>
      </c>
      <c r="F1686">
        <f>SUMIFS(tab_SCHULEN[Klassen_21-22],tab_SCHULEN[TKZ],tab_ANLAGE[[#This Row],[TKZ]])</f>
        <v>6</v>
      </c>
      <c r="G1686" s="431">
        <f>IFERROR(ROUND(0.25*tab_ANLAGE[[#This Row],[Budget dBIR]]/tab_ANLAGE[[#This Row],['# SuS]],2),0)</f>
        <v>87.68</v>
      </c>
    </row>
    <row r="1687" spans="1:7" x14ac:dyDescent="0.3">
      <c r="A1687" t="s">
        <v>25079</v>
      </c>
      <c r="B1687" t="s">
        <v>25078</v>
      </c>
      <c r="C1687" s="6">
        <v>28081</v>
      </c>
      <c r="D1687" s="6">
        <v>0</v>
      </c>
      <c r="E1687">
        <f>SUMIFS(tab_SCHULEN[SuS_21-22],tab_SCHULEN[TKZ],tab_ANLAGE[[#This Row],[TKZ]])</f>
        <v>61</v>
      </c>
      <c r="F1687">
        <f>SUMIFS(tab_SCHULEN[Klassen_21-22],tab_SCHULEN[TKZ],tab_ANLAGE[[#This Row],[TKZ]])</f>
        <v>4</v>
      </c>
      <c r="G1687" s="431">
        <f>IFERROR(ROUND(0.25*tab_ANLAGE[[#This Row],[Budget dBIR]]/tab_ANLAGE[[#This Row],['# SuS]],2),0)</f>
        <v>115.09</v>
      </c>
    </row>
    <row r="1688" spans="1:7" x14ac:dyDescent="0.3">
      <c r="A1688" t="s">
        <v>25398</v>
      </c>
      <c r="B1688" t="s">
        <v>25397</v>
      </c>
      <c r="C1688" s="6">
        <v>310140</v>
      </c>
      <c r="D1688" s="6">
        <v>0</v>
      </c>
      <c r="E1688">
        <f>SUMIFS(tab_SCHULEN[SuS_21-22],tab_SCHULEN[TKZ],tab_ANLAGE[[#This Row],[TKZ]])</f>
        <v>727</v>
      </c>
      <c r="F1688">
        <f>SUMIFS(tab_SCHULEN[Klassen_21-22],tab_SCHULEN[TKZ],tab_ANLAGE[[#This Row],[TKZ]])</f>
        <v>32</v>
      </c>
      <c r="G1688" s="431">
        <f>IFERROR(ROUND(0.25*tab_ANLAGE[[#This Row],[Budget dBIR]]/tab_ANLAGE[[#This Row],['# SuS]],2),0)</f>
        <v>106.65</v>
      </c>
    </row>
    <row r="1689" spans="1:7" x14ac:dyDescent="0.3">
      <c r="A1689" t="s">
        <v>25243</v>
      </c>
      <c r="B1689" t="s">
        <v>25242</v>
      </c>
      <c r="C1689" s="6">
        <v>427577</v>
      </c>
      <c r="D1689" s="6">
        <v>0</v>
      </c>
      <c r="E1689">
        <f>SUMIFS(tab_SCHULEN[SuS_21-22],tab_SCHULEN[TKZ],tab_ANLAGE[[#This Row],[TKZ]])</f>
        <v>1148</v>
      </c>
      <c r="F1689">
        <f>SUMIFS(tab_SCHULEN[Klassen_21-22],tab_SCHULEN[TKZ],tab_ANLAGE[[#This Row],[TKZ]])</f>
        <v>55</v>
      </c>
      <c r="G1689" s="431">
        <f>IFERROR(ROUND(0.25*tab_ANLAGE[[#This Row],[Budget dBIR]]/tab_ANLAGE[[#This Row],['# SuS]],2),0)</f>
        <v>93.11</v>
      </c>
    </row>
    <row r="1690" spans="1:7" x14ac:dyDescent="0.3">
      <c r="A1690" t="s">
        <v>25375</v>
      </c>
      <c r="B1690" t="s">
        <v>25374</v>
      </c>
      <c r="C1690" s="6">
        <v>35739</v>
      </c>
      <c r="D1690" s="6">
        <v>0</v>
      </c>
      <c r="E1690">
        <f>SUMIFS(tab_SCHULEN[SuS_21-22],tab_SCHULEN[TKZ],tab_ANLAGE[[#This Row],[TKZ]])</f>
        <v>79</v>
      </c>
      <c r="F1690">
        <f>SUMIFS(tab_SCHULEN[Klassen_21-22],tab_SCHULEN[TKZ],tab_ANLAGE[[#This Row],[TKZ]])</f>
        <v>4</v>
      </c>
      <c r="G1690" s="431">
        <f>IFERROR(ROUND(0.25*tab_ANLAGE[[#This Row],[Budget dBIR]]/tab_ANLAGE[[#This Row],['# SuS]],2),0)</f>
        <v>113.1</v>
      </c>
    </row>
    <row r="1691" spans="1:7" x14ac:dyDescent="0.3">
      <c r="A1691" t="s">
        <v>25249</v>
      </c>
      <c r="B1691" t="s">
        <v>25248</v>
      </c>
      <c r="C1691" s="6">
        <v>35198</v>
      </c>
      <c r="D1691" s="6">
        <v>0</v>
      </c>
      <c r="E1691">
        <f>SUMIFS(tab_SCHULEN[SuS_21-22],tab_SCHULEN[TKZ],tab_ANLAGE[[#This Row],[TKZ]])</f>
        <v>137</v>
      </c>
      <c r="F1691">
        <f>SUMIFS(tab_SCHULEN[Klassen_21-22],tab_SCHULEN[TKZ],tab_ANLAGE[[#This Row],[TKZ]])</f>
        <v>8</v>
      </c>
      <c r="G1691" s="431">
        <f>IFERROR(ROUND(0.25*tab_ANLAGE[[#This Row],[Budget dBIR]]/tab_ANLAGE[[#This Row],['# SuS]],2),0)</f>
        <v>64.23</v>
      </c>
    </row>
    <row r="1692" spans="1:7" x14ac:dyDescent="0.3">
      <c r="A1692" t="s">
        <v>25400</v>
      </c>
      <c r="B1692" t="s">
        <v>25399</v>
      </c>
      <c r="C1692" s="6">
        <v>50205</v>
      </c>
      <c r="D1692" s="6">
        <v>0</v>
      </c>
      <c r="E1692">
        <f>SUMIFS(tab_SCHULEN[SuS_21-22],tab_SCHULEN[TKZ],tab_ANLAGE[[#This Row],[TKZ]])</f>
        <v>126</v>
      </c>
      <c r="F1692">
        <f>SUMIFS(tab_SCHULEN[Klassen_21-22],tab_SCHULEN[TKZ],tab_ANLAGE[[#This Row],[TKZ]])</f>
        <v>6</v>
      </c>
      <c r="G1692" s="431">
        <f>IFERROR(ROUND(0.25*tab_ANLAGE[[#This Row],[Budget dBIR]]/tab_ANLAGE[[#This Row],['# SuS]],2),0)</f>
        <v>99.61</v>
      </c>
    </row>
    <row r="1693" spans="1:7" x14ac:dyDescent="0.3">
      <c r="A1693" t="s">
        <v>25310</v>
      </c>
      <c r="B1693" t="s">
        <v>25309</v>
      </c>
      <c r="C1693" s="6">
        <v>29396</v>
      </c>
      <c r="D1693" s="6">
        <v>0</v>
      </c>
      <c r="E1693">
        <f>SUMIFS(tab_SCHULEN[SuS_21-22],tab_SCHULEN[TKZ],tab_ANLAGE[[#This Row],[TKZ]])</f>
        <v>71</v>
      </c>
      <c r="F1693">
        <f>SUMIFS(tab_SCHULEN[Klassen_21-22],tab_SCHULEN[TKZ],tab_ANLAGE[[#This Row],[TKZ]])</f>
        <v>4</v>
      </c>
      <c r="G1693" s="431">
        <f>IFERROR(ROUND(0.25*tab_ANLAGE[[#This Row],[Budget dBIR]]/tab_ANLAGE[[#This Row],['# SuS]],2),0)</f>
        <v>103.51</v>
      </c>
    </row>
    <row r="1694" spans="1:7" x14ac:dyDescent="0.3">
      <c r="A1694" t="s">
        <v>24937</v>
      </c>
      <c r="B1694" t="s">
        <v>24936</v>
      </c>
      <c r="C1694" s="6">
        <v>277553</v>
      </c>
      <c r="D1694" s="6">
        <v>85462</v>
      </c>
      <c r="E1694">
        <f>SUMIFS(tab_SCHULEN[SuS_21-22],tab_SCHULEN[TKZ],tab_ANLAGE[[#This Row],[TKZ]])</f>
        <v>452</v>
      </c>
      <c r="F1694">
        <f>SUMIFS(tab_SCHULEN[Klassen_21-22],tab_SCHULEN[TKZ],tab_ANLAGE[[#This Row],[TKZ]])</f>
        <v>19</v>
      </c>
      <c r="G1694" s="431">
        <f>IFERROR(ROUND(0.25*tab_ANLAGE[[#This Row],[Budget dBIR]]/tab_ANLAGE[[#This Row],['# SuS]],2),0)</f>
        <v>153.51</v>
      </c>
    </row>
    <row r="1695" spans="1:7" x14ac:dyDescent="0.3">
      <c r="A1695" t="s">
        <v>24949</v>
      </c>
      <c r="B1695" t="s">
        <v>24948</v>
      </c>
      <c r="C1695" s="6">
        <v>93461</v>
      </c>
      <c r="D1695" s="6">
        <v>24473</v>
      </c>
      <c r="E1695">
        <f>SUMIFS(tab_SCHULEN[SuS_21-22],tab_SCHULEN[TKZ],tab_ANLAGE[[#This Row],[TKZ]])</f>
        <v>154</v>
      </c>
      <c r="F1695">
        <f>SUMIFS(tab_SCHULEN[Klassen_21-22],tab_SCHULEN[TKZ],tab_ANLAGE[[#This Row],[TKZ]])</f>
        <v>6</v>
      </c>
      <c r="G1695" s="431">
        <f>IFERROR(ROUND(0.25*tab_ANLAGE[[#This Row],[Budget dBIR]]/tab_ANLAGE[[#This Row],['# SuS]],2),0)</f>
        <v>151.72</v>
      </c>
    </row>
    <row r="1696" spans="1:7" x14ac:dyDescent="0.3">
      <c r="A1696" t="s">
        <v>24953</v>
      </c>
      <c r="B1696" t="s">
        <v>24952</v>
      </c>
      <c r="C1696" s="6">
        <v>49324</v>
      </c>
      <c r="D1696" s="6">
        <v>12819</v>
      </c>
      <c r="E1696">
        <f>SUMIFS(tab_SCHULEN[SuS_21-22],tab_SCHULEN[TKZ],tab_ANLAGE[[#This Row],[TKZ]])</f>
        <v>160</v>
      </c>
      <c r="F1696">
        <f>SUMIFS(tab_SCHULEN[Klassen_21-22],tab_SCHULEN[TKZ],tab_ANLAGE[[#This Row],[TKZ]])</f>
        <v>5</v>
      </c>
      <c r="G1696" s="431">
        <f>IFERROR(ROUND(0.25*tab_ANLAGE[[#This Row],[Budget dBIR]]/tab_ANLAGE[[#This Row],['# SuS]],2),0)</f>
        <v>77.069999999999993</v>
      </c>
    </row>
    <row r="1697" spans="1:7" x14ac:dyDescent="0.3">
      <c r="A1697" t="s">
        <v>24876</v>
      </c>
      <c r="B1697" t="s">
        <v>24875</v>
      </c>
      <c r="C1697" s="6">
        <v>85327</v>
      </c>
      <c r="D1697" s="6">
        <v>34962</v>
      </c>
      <c r="E1697">
        <f>SUMIFS(tab_SCHULEN[SuS_21-22],tab_SCHULEN[TKZ],tab_ANLAGE[[#This Row],[TKZ]])</f>
        <v>82</v>
      </c>
      <c r="F1697">
        <f>SUMIFS(tab_SCHULEN[Klassen_21-22],tab_SCHULEN[TKZ],tab_ANLAGE[[#This Row],[TKZ]])</f>
        <v>7</v>
      </c>
      <c r="G1697" s="431">
        <f>IFERROR(ROUND(0.25*tab_ANLAGE[[#This Row],[Budget dBIR]]/tab_ANLAGE[[#This Row],['# SuS]],2),0)</f>
        <v>260.14</v>
      </c>
    </row>
    <row r="1698" spans="1:7" x14ac:dyDescent="0.3">
      <c r="A1698" t="s">
        <v>24951</v>
      </c>
      <c r="B1698" t="s">
        <v>24950</v>
      </c>
      <c r="C1698" s="6">
        <v>39016</v>
      </c>
      <c r="D1698" s="6">
        <v>12819</v>
      </c>
      <c r="E1698">
        <f>SUMIFS(tab_SCHULEN[SuS_21-22],tab_SCHULEN[TKZ],tab_ANLAGE[[#This Row],[TKZ]])</f>
        <v>81</v>
      </c>
      <c r="F1698">
        <f>SUMIFS(tab_SCHULEN[Klassen_21-22],tab_SCHULEN[TKZ],tab_ANLAGE[[#This Row],[TKZ]])</f>
        <v>4</v>
      </c>
      <c r="G1698" s="431">
        <f>IFERROR(ROUND(0.25*tab_ANLAGE[[#This Row],[Budget dBIR]]/tab_ANLAGE[[#This Row],['# SuS]],2),0)</f>
        <v>120.42</v>
      </c>
    </row>
    <row r="1699" spans="1:7" x14ac:dyDescent="0.3">
      <c r="A1699" t="s">
        <v>24944</v>
      </c>
      <c r="B1699" t="s">
        <v>24943</v>
      </c>
      <c r="C1699" s="6">
        <v>40305</v>
      </c>
      <c r="D1699" s="6">
        <v>12819</v>
      </c>
      <c r="E1699">
        <f>SUMIFS(tab_SCHULEN[SuS_21-22],tab_SCHULEN[TKZ],tab_ANLAGE[[#This Row],[TKZ]])</f>
        <v>102</v>
      </c>
      <c r="F1699">
        <f>SUMIFS(tab_SCHULEN[Klassen_21-22],tab_SCHULEN[TKZ],tab_ANLAGE[[#This Row],[TKZ]])</f>
        <v>6</v>
      </c>
      <c r="G1699" s="431">
        <f>IFERROR(ROUND(0.25*tab_ANLAGE[[#This Row],[Budget dBIR]]/tab_ANLAGE[[#This Row],['# SuS]],2),0)</f>
        <v>98.79</v>
      </c>
    </row>
    <row r="1700" spans="1:7" x14ac:dyDescent="0.3">
      <c r="A1700" t="s">
        <v>25421</v>
      </c>
      <c r="B1700" t="s">
        <v>25420</v>
      </c>
      <c r="C1700" s="6">
        <v>32761</v>
      </c>
      <c r="D1700" s="6">
        <v>0</v>
      </c>
      <c r="E1700">
        <f>SUMIFS(tab_SCHULEN[SuS_21-22],tab_SCHULEN[TKZ],tab_ANLAGE[[#This Row],[TKZ]])</f>
        <v>65</v>
      </c>
      <c r="F1700">
        <f>SUMIFS(tab_SCHULEN[Klassen_21-22],tab_SCHULEN[TKZ],tab_ANLAGE[[#This Row],[TKZ]])</f>
        <v>4</v>
      </c>
      <c r="G1700" s="431">
        <f>IFERROR(ROUND(0.25*tab_ANLAGE[[#This Row],[Budget dBIR]]/tab_ANLAGE[[#This Row],['# SuS]],2),0)</f>
        <v>126</v>
      </c>
    </row>
    <row r="1701" spans="1:7" x14ac:dyDescent="0.3">
      <c r="A1701" t="s">
        <v>25269</v>
      </c>
      <c r="B1701" t="s">
        <v>25268</v>
      </c>
      <c r="C1701" s="6">
        <v>246457</v>
      </c>
      <c r="D1701" s="6">
        <v>0</v>
      </c>
      <c r="E1701">
        <f>SUMIFS(tab_SCHULEN[SuS_21-22],tab_SCHULEN[TKZ],tab_ANLAGE[[#This Row],[TKZ]])</f>
        <v>620</v>
      </c>
      <c r="F1701">
        <f>SUMIFS(tab_SCHULEN[Klassen_21-22],tab_SCHULEN[TKZ],tab_ANLAGE[[#This Row],[TKZ]])</f>
        <v>26</v>
      </c>
      <c r="G1701" s="431">
        <f>IFERROR(ROUND(0.25*tab_ANLAGE[[#This Row],[Budget dBIR]]/tab_ANLAGE[[#This Row],['# SuS]],2),0)</f>
        <v>99.38</v>
      </c>
    </row>
    <row r="1702" spans="1:7" x14ac:dyDescent="0.3">
      <c r="A1702" t="s">
        <v>25156</v>
      </c>
      <c r="B1702" t="s">
        <v>25155</v>
      </c>
      <c r="C1702" s="6">
        <v>31910</v>
      </c>
      <c r="D1702" s="6">
        <v>0</v>
      </c>
      <c r="E1702">
        <f>SUMIFS(tab_SCHULEN[SuS_21-22],tab_SCHULEN[TKZ],tab_ANLAGE[[#This Row],[TKZ]])</f>
        <v>85</v>
      </c>
      <c r="F1702">
        <f>SUMIFS(tab_SCHULEN[Klassen_21-22],tab_SCHULEN[TKZ],tab_ANLAGE[[#This Row],[TKZ]])</f>
        <v>4</v>
      </c>
      <c r="G1702" s="431">
        <f>IFERROR(ROUND(0.25*tab_ANLAGE[[#This Row],[Budget dBIR]]/tab_ANLAGE[[#This Row],['# SuS]],2),0)</f>
        <v>93.85</v>
      </c>
    </row>
    <row r="1703" spans="1:7" x14ac:dyDescent="0.3">
      <c r="A1703" t="s">
        <v>25308</v>
      </c>
      <c r="B1703" t="s">
        <v>25307</v>
      </c>
      <c r="C1703" s="6">
        <v>444525</v>
      </c>
      <c r="D1703" s="6">
        <v>0</v>
      </c>
      <c r="E1703">
        <f>SUMIFS(tab_SCHULEN[SuS_21-22],tab_SCHULEN[TKZ],tab_ANLAGE[[#This Row],[TKZ]])</f>
        <v>1115</v>
      </c>
      <c r="F1703">
        <f>SUMIFS(tab_SCHULEN[Klassen_21-22],tab_SCHULEN[TKZ],tab_ANLAGE[[#This Row],[TKZ]])</f>
        <v>56</v>
      </c>
      <c r="G1703" s="431">
        <f>IFERROR(ROUND(0.25*tab_ANLAGE[[#This Row],[Budget dBIR]]/tab_ANLAGE[[#This Row],['# SuS]],2),0)</f>
        <v>99.67</v>
      </c>
    </row>
    <row r="1704" spans="1:7" x14ac:dyDescent="0.3">
      <c r="A1704" t="s">
        <v>25159</v>
      </c>
      <c r="B1704" t="s">
        <v>25158</v>
      </c>
      <c r="C1704" s="6">
        <v>82552</v>
      </c>
      <c r="D1704" s="6">
        <v>0</v>
      </c>
      <c r="E1704">
        <f>SUMIFS(tab_SCHULEN[SuS_21-22],tab_SCHULEN[TKZ],tab_ANLAGE[[#This Row],[TKZ]])</f>
        <v>156</v>
      </c>
      <c r="F1704">
        <f>SUMIFS(tab_SCHULEN[Klassen_21-22],tab_SCHULEN[TKZ],tab_ANLAGE[[#This Row],[TKZ]])</f>
        <v>9</v>
      </c>
      <c r="G1704" s="431">
        <f>IFERROR(ROUND(0.25*tab_ANLAGE[[#This Row],[Budget dBIR]]/tab_ANLAGE[[#This Row],['# SuS]],2),0)</f>
        <v>132.29</v>
      </c>
    </row>
    <row r="1705" spans="1:7" x14ac:dyDescent="0.3">
      <c r="A1705" t="s">
        <v>25073</v>
      </c>
      <c r="B1705" t="s">
        <v>25072</v>
      </c>
      <c r="C1705" s="6">
        <v>116914</v>
      </c>
      <c r="D1705" s="6">
        <v>0</v>
      </c>
      <c r="E1705">
        <f>SUMIFS(tab_SCHULEN[SuS_21-22],tab_SCHULEN[TKZ],tab_ANLAGE[[#This Row],[TKZ]])</f>
        <v>251</v>
      </c>
      <c r="F1705">
        <f>SUMIFS(tab_SCHULEN[Klassen_21-22],tab_SCHULEN[TKZ],tab_ANLAGE[[#This Row],[TKZ]])</f>
        <v>13</v>
      </c>
      <c r="G1705" s="431">
        <f>IFERROR(ROUND(0.25*tab_ANLAGE[[#This Row],[Budget dBIR]]/tab_ANLAGE[[#This Row],['# SuS]],2),0)</f>
        <v>116.45</v>
      </c>
    </row>
    <row r="1706" spans="1:7" x14ac:dyDescent="0.3">
      <c r="A1706" t="s">
        <v>25090</v>
      </c>
      <c r="B1706" t="s">
        <v>25089</v>
      </c>
      <c r="C1706" s="6">
        <v>57757</v>
      </c>
      <c r="D1706" s="6">
        <v>0</v>
      </c>
      <c r="E1706">
        <f>SUMIFS(tab_SCHULEN[SuS_21-22],tab_SCHULEN[TKZ],tab_ANLAGE[[#This Row],[TKZ]])</f>
        <v>112</v>
      </c>
      <c r="F1706">
        <f>SUMIFS(tab_SCHULEN[Klassen_21-22],tab_SCHULEN[TKZ],tab_ANLAGE[[#This Row],[TKZ]])</f>
        <v>7</v>
      </c>
      <c r="G1706" s="431">
        <f>IFERROR(ROUND(0.25*tab_ANLAGE[[#This Row],[Budget dBIR]]/tab_ANLAGE[[#This Row],['# SuS]],2),0)</f>
        <v>128.91999999999999</v>
      </c>
    </row>
    <row r="1707" spans="1:7" x14ac:dyDescent="0.3">
      <c r="A1707" t="s">
        <v>25370</v>
      </c>
      <c r="B1707" t="s">
        <v>25369</v>
      </c>
      <c r="C1707" s="6">
        <v>52333</v>
      </c>
      <c r="D1707" s="6">
        <v>0</v>
      </c>
      <c r="E1707">
        <f>SUMIFS(tab_SCHULEN[SuS_21-22],tab_SCHULEN[TKZ],tab_ANLAGE[[#This Row],[TKZ]])</f>
        <v>140</v>
      </c>
      <c r="F1707">
        <f>SUMIFS(tab_SCHULEN[Klassen_21-22],tab_SCHULEN[TKZ],tab_ANLAGE[[#This Row],[TKZ]])</f>
        <v>7</v>
      </c>
      <c r="G1707" s="431">
        <f>IFERROR(ROUND(0.25*tab_ANLAGE[[#This Row],[Budget dBIR]]/tab_ANLAGE[[#This Row],['# SuS]],2),0)</f>
        <v>93.45</v>
      </c>
    </row>
    <row r="1708" spans="1:7" x14ac:dyDescent="0.3">
      <c r="A1708" t="s">
        <v>25054</v>
      </c>
      <c r="B1708" t="s">
        <v>25053</v>
      </c>
      <c r="C1708" s="6">
        <v>40419</v>
      </c>
      <c r="D1708" s="6">
        <v>0</v>
      </c>
      <c r="E1708">
        <f>SUMIFS(tab_SCHULEN[SuS_21-22],tab_SCHULEN[TKZ],tab_ANLAGE[[#This Row],[TKZ]])</f>
        <v>110</v>
      </c>
      <c r="F1708">
        <f>SUMIFS(tab_SCHULEN[Klassen_21-22],tab_SCHULEN[TKZ],tab_ANLAGE[[#This Row],[TKZ]])</f>
        <v>6</v>
      </c>
      <c r="G1708" s="431">
        <f>IFERROR(ROUND(0.25*tab_ANLAGE[[#This Row],[Budget dBIR]]/tab_ANLAGE[[#This Row],['# SuS]],2),0)</f>
        <v>91.86</v>
      </c>
    </row>
    <row r="1709" spans="1:7" x14ac:dyDescent="0.3">
      <c r="A1709" t="s">
        <v>25005</v>
      </c>
      <c r="B1709" t="s">
        <v>25004</v>
      </c>
      <c r="C1709" s="6">
        <v>110633</v>
      </c>
      <c r="D1709" s="6">
        <v>0</v>
      </c>
      <c r="E1709">
        <f>SUMIFS(tab_SCHULEN[SuS_21-22],tab_SCHULEN[TKZ],tab_ANLAGE[[#This Row],[TKZ]])</f>
        <v>232</v>
      </c>
      <c r="F1709">
        <f>SUMIFS(tab_SCHULEN[Klassen_21-22],tab_SCHULEN[TKZ],tab_ANLAGE[[#This Row],[TKZ]])</f>
        <v>12</v>
      </c>
      <c r="G1709" s="431">
        <f>IFERROR(ROUND(0.25*tab_ANLAGE[[#This Row],[Budget dBIR]]/tab_ANLAGE[[#This Row],['# SuS]],2),0)</f>
        <v>119.22</v>
      </c>
    </row>
    <row r="1710" spans="1:7" x14ac:dyDescent="0.3">
      <c r="A1710" t="s">
        <v>25378</v>
      </c>
      <c r="B1710" t="s">
        <v>25377</v>
      </c>
      <c r="C1710" s="6">
        <v>32761</v>
      </c>
      <c r="D1710" s="6">
        <v>0</v>
      </c>
      <c r="E1710">
        <f>SUMIFS(tab_SCHULEN[SuS_21-22],tab_SCHULEN[TKZ],tab_ANLAGE[[#This Row],[TKZ]])</f>
        <v>77</v>
      </c>
      <c r="F1710">
        <f>SUMIFS(tab_SCHULEN[Klassen_21-22],tab_SCHULEN[TKZ],tab_ANLAGE[[#This Row],[TKZ]])</f>
        <v>4</v>
      </c>
      <c r="G1710" s="431">
        <f>IFERROR(ROUND(0.25*tab_ANLAGE[[#This Row],[Budget dBIR]]/tab_ANLAGE[[#This Row],['# SuS]],2),0)</f>
        <v>106.37</v>
      </c>
    </row>
    <row r="1711" spans="1:7" x14ac:dyDescent="0.3">
      <c r="A1711" t="s">
        <v>24999</v>
      </c>
      <c r="B1711" t="s">
        <v>24998</v>
      </c>
      <c r="C1711" s="6">
        <v>118633</v>
      </c>
      <c r="D1711" s="6">
        <v>0</v>
      </c>
      <c r="E1711">
        <f>SUMIFS(tab_SCHULEN[SuS_21-22],tab_SCHULEN[TKZ],tab_ANLAGE[[#This Row],[TKZ]])</f>
        <v>298</v>
      </c>
      <c r="F1711">
        <f>SUMIFS(tab_SCHULEN[Klassen_21-22],tab_SCHULEN[TKZ],tab_ANLAGE[[#This Row],[TKZ]])</f>
        <v>14</v>
      </c>
      <c r="G1711" s="431">
        <f>IFERROR(ROUND(0.25*tab_ANLAGE[[#This Row],[Budget dBIR]]/tab_ANLAGE[[#This Row],['# SuS]],2),0)</f>
        <v>99.52</v>
      </c>
    </row>
    <row r="1712" spans="1:7" x14ac:dyDescent="0.3">
      <c r="A1712" t="s">
        <v>25165</v>
      </c>
      <c r="B1712" t="s">
        <v>25164</v>
      </c>
      <c r="C1712" s="6">
        <v>49780</v>
      </c>
      <c r="D1712" s="6">
        <v>0</v>
      </c>
      <c r="E1712">
        <f>SUMIFS(tab_SCHULEN[SuS_21-22],tab_SCHULEN[TKZ],tab_ANLAGE[[#This Row],[TKZ]])</f>
        <v>105</v>
      </c>
      <c r="F1712">
        <f>SUMIFS(tab_SCHULEN[Klassen_21-22],tab_SCHULEN[TKZ],tab_ANLAGE[[#This Row],[TKZ]])</f>
        <v>5</v>
      </c>
      <c r="G1712" s="431">
        <f>IFERROR(ROUND(0.25*tab_ANLAGE[[#This Row],[Budget dBIR]]/tab_ANLAGE[[#This Row],['# SuS]],2),0)</f>
        <v>118.52</v>
      </c>
    </row>
    <row r="1713" spans="1:7" x14ac:dyDescent="0.3">
      <c r="A1713" t="s">
        <v>26976</v>
      </c>
      <c r="B1713" t="s">
        <v>26975</v>
      </c>
      <c r="C1713" s="6">
        <v>9426</v>
      </c>
      <c r="D1713" s="6">
        <v>4273</v>
      </c>
      <c r="E1713">
        <f>SUMIFS(tab_SCHULEN[SuS_21-22],tab_SCHULEN[TKZ],tab_ANLAGE[[#This Row],[TKZ]])</f>
        <v>13</v>
      </c>
      <c r="F1713">
        <f>SUMIFS(tab_SCHULEN[Klassen_21-22],tab_SCHULEN[TKZ],tab_ANLAGE[[#This Row],[TKZ]])</f>
        <v>1</v>
      </c>
      <c r="G1713" s="431">
        <f>IFERROR(ROUND(0.25*tab_ANLAGE[[#This Row],[Budget dBIR]]/tab_ANLAGE[[#This Row],['# SuS]],2),0)</f>
        <v>181.27</v>
      </c>
    </row>
    <row r="1714" spans="1:7" x14ac:dyDescent="0.3">
      <c r="A1714" t="s">
        <v>25112</v>
      </c>
      <c r="B1714" t="s">
        <v>25111</v>
      </c>
      <c r="C1714" s="6">
        <v>27230</v>
      </c>
      <c r="D1714" s="6">
        <v>0</v>
      </c>
      <c r="E1714">
        <f>SUMIFS(tab_SCHULEN[SuS_21-22],tab_SCHULEN[TKZ],tab_ANLAGE[[#This Row],[TKZ]])</f>
        <v>60</v>
      </c>
      <c r="F1714">
        <f>SUMIFS(tab_SCHULEN[Klassen_21-22],tab_SCHULEN[TKZ],tab_ANLAGE[[#This Row],[TKZ]])</f>
        <v>3</v>
      </c>
      <c r="G1714" s="431">
        <f>IFERROR(ROUND(0.25*tab_ANLAGE[[#This Row],[Budget dBIR]]/tab_ANLAGE[[#This Row],['# SuS]],2),0)</f>
        <v>113.46</v>
      </c>
    </row>
    <row r="1715" spans="1:7" x14ac:dyDescent="0.3">
      <c r="A1715" t="s">
        <v>25252</v>
      </c>
      <c r="B1715" t="s">
        <v>25251</v>
      </c>
      <c r="C1715" s="6">
        <v>78519</v>
      </c>
      <c r="D1715" s="6">
        <v>0</v>
      </c>
      <c r="E1715">
        <f>SUMIFS(tab_SCHULEN[SuS_21-22],tab_SCHULEN[TKZ],tab_ANLAGE[[#This Row],[TKZ]])</f>
        <v>171</v>
      </c>
      <c r="F1715">
        <f>SUMIFS(tab_SCHULEN[Klassen_21-22],tab_SCHULEN[TKZ],tab_ANLAGE[[#This Row],[TKZ]])</f>
        <v>9</v>
      </c>
      <c r="G1715" s="431">
        <f>IFERROR(ROUND(0.25*tab_ANLAGE[[#This Row],[Budget dBIR]]/tab_ANLAGE[[#This Row],['# SuS]],2),0)</f>
        <v>114.79</v>
      </c>
    </row>
    <row r="1716" spans="1:7" x14ac:dyDescent="0.3">
      <c r="A1716" t="s">
        <v>25168</v>
      </c>
      <c r="B1716" t="s">
        <v>25167</v>
      </c>
      <c r="C1716" s="6">
        <v>22124</v>
      </c>
      <c r="D1716" s="6">
        <v>0</v>
      </c>
      <c r="E1716">
        <f>SUMIFS(tab_SCHULEN[SuS_21-22],tab_SCHULEN[TKZ],tab_ANLAGE[[#This Row],[TKZ]])</f>
        <v>63</v>
      </c>
      <c r="F1716">
        <f>SUMIFS(tab_SCHULEN[Klassen_21-22],tab_SCHULEN[TKZ],tab_ANLAGE[[#This Row],[TKZ]])</f>
        <v>4</v>
      </c>
      <c r="G1716" s="431">
        <f>IFERROR(ROUND(0.25*tab_ANLAGE[[#This Row],[Budget dBIR]]/tab_ANLAGE[[#This Row],['# SuS]],2),0)</f>
        <v>87.79</v>
      </c>
    </row>
    <row r="1717" spans="1:7" x14ac:dyDescent="0.3">
      <c r="A1717" t="s">
        <v>25060</v>
      </c>
      <c r="B1717" t="s">
        <v>25059</v>
      </c>
      <c r="C1717" s="6">
        <v>92361</v>
      </c>
      <c r="D1717" s="6">
        <v>0</v>
      </c>
      <c r="E1717">
        <f>SUMIFS(tab_SCHULEN[SuS_21-22],tab_SCHULEN[TKZ],tab_ANLAGE[[#This Row],[TKZ]])</f>
        <v>236</v>
      </c>
      <c r="F1717">
        <f>SUMIFS(tab_SCHULEN[Klassen_21-22],tab_SCHULEN[TKZ],tab_ANLAGE[[#This Row],[TKZ]])</f>
        <v>12</v>
      </c>
      <c r="G1717" s="431">
        <f>IFERROR(ROUND(0.25*tab_ANLAGE[[#This Row],[Budget dBIR]]/tab_ANLAGE[[#This Row],['# SuS]],2),0)</f>
        <v>97.84</v>
      </c>
    </row>
    <row r="1718" spans="1:7" x14ac:dyDescent="0.3">
      <c r="A1718" t="s">
        <v>25389</v>
      </c>
      <c r="B1718" t="s">
        <v>25388</v>
      </c>
      <c r="C1718" s="6">
        <v>47227</v>
      </c>
      <c r="D1718" s="6">
        <v>0</v>
      </c>
      <c r="E1718">
        <f>SUMIFS(tab_SCHULEN[SuS_21-22],tab_SCHULEN[TKZ],tab_ANLAGE[[#This Row],[TKZ]])</f>
        <v>109</v>
      </c>
      <c r="F1718">
        <f>SUMIFS(tab_SCHULEN[Klassen_21-22],tab_SCHULEN[TKZ],tab_ANLAGE[[#This Row],[TKZ]])</f>
        <v>6</v>
      </c>
      <c r="G1718" s="431">
        <f>IFERROR(ROUND(0.25*tab_ANLAGE[[#This Row],[Budget dBIR]]/tab_ANLAGE[[#This Row],['# SuS]],2),0)</f>
        <v>108.32</v>
      </c>
    </row>
    <row r="1719" spans="1:7" x14ac:dyDescent="0.3">
      <c r="A1719" t="s">
        <v>25209</v>
      </c>
      <c r="B1719" t="s">
        <v>25208</v>
      </c>
      <c r="C1719" s="6">
        <v>71479</v>
      </c>
      <c r="D1719" s="6">
        <v>0</v>
      </c>
      <c r="E1719">
        <f>SUMIFS(tab_SCHULEN[SuS_21-22],tab_SCHULEN[TKZ],tab_ANLAGE[[#This Row],[TKZ]])</f>
        <v>192</v>
      </c>
      <c r="F1719">
        <f>SUMIFS(tab_SCHULEN[Klassen_21-22],tab_SCHULEN[TKZ],tab_ANLAGE[[#This Row],[TKZ]])</f>
        <v>9</v>
      </c>
      <c r="G1719" s="431">
        <f>IFERROR(ROUND(0.25*tab_ANLAGE[[#This Row],[Budget dBIR]]/tab_ANLAGE[[#This Row],['# SuS]],2),0)</f>
        <v>93.07</v>
      </c>
    </row>
    <row r="1720" spans="1:7" x14ac:dyDescent="0.3">
      <c r="A1720" t="s">
        <v>25093</v>
      </c>
      <c r="B1720" t="s">
        <v>25092</v>
      </c>
      <c r="C1720" s="6">
        <v>207120</v>
      </c>
      <c r="D1720" s="6">
        <v>0</v>
      </c>
      <c r="E1720">
        <f>SUMIFS(tab_SCHULEN[SuS_21-22],tab_SCHULEN[TKZ],tab_ANLAGE[[#This Row],[TKZ]])</f>
        <v>471</v>
      </c>
      <c r="F1720">
        <f>SUMIFS(tab_SCHULEN[Klassen_21-22],tab_SCHULEN[TKZ],tab_ANLAGE[[#This Row],[TKZ]])</f>
        <v>23</v>
      </c>
      <c r="G1720" s="431">
        <f>IFERROR(ROUND(0.25*tab_ANLAGE[[#This Row],[Budget dBIR]]/tab_ANLAGE[[#This Row],['# SuS]],2),0)</f>
        <v>109.94</v>
      </c>
    </row>
    <row r="1721" spans="1:7" x14ac:dyDescent="0.3">
      <c r="A1721" t="s">
        <v>25315</v>
      </c>
      <c r="B1721" t="s">
        <v>25314</v>
      </c>
      <c r="C1721" s="6">
        <v>42121</v>
      </c>
      <c r="D1721" s="6">
        <v>0</v>
      </c>
      <c r="E1721">
        <f>SUMIFS(tab_SCHULEN[SuS_21-22],tab_SCHULEN[TKZ],tab_ANLAGE[[#This Row],[TKZ]])</f>
        <v>109</v>
      </c>
      <c r="F1721">
        <f>SUMIFS(tab_SCHULEN[Klassen_21-22],tab_SCHULEN[TKZ],tab_ANLAGE[[#This Row],[TKZ]])</f>
        <v>5</v>
      </c>
      <c r="G1721" s="431">
        <f>IFERROR(ROUND(0.25*tab_ANLAGE[[#This Row],[Budget dBIR]]/tab_ANLAGE[[#This Row],['# SuS]],2),0)</f>
        <v>96.61</v>
      </c>
    </row>
    <row r="1722" spans="1:7" x14ac:dyDescent="0.3">
      <c r="A1722" t="s">
        <v>25002</v>
      </c>
      <c r="B1722" t="s">
        <v>25001</v>
      </c>
      <c r="C1722" s="6">
        <v>58216</v>
      </c>
      <c r="D1722" s="6">
        <v>0</v>
      </c>
      <c r="E1722">
        <f>SUMIFS(tab_SCHULEN[SuS_21-22],tab_SCHULEN[TKZ],tab_ANLAGE[[#This Row],[TKZ]])</f>
        <v>127</v>
      </c>
      <c r="F1722">
        <f>SUMIFS(tab_SCHULEN[Klassen_21-22],tab_SCHULEN[TKZ],tab_ANLAGE[[#This Row],[TKZ]])</f>
        <v>7</v>
      </c>
      <c r="G1722" s="431">
        <f>IFERROR(ROUND(0.25*tab_ANLAGE[[#This Row],[Budget dBIR]]/tab_ANLAGE[[#This Row],['# SuS]],2),0)</f>
        <v>114.6</v>
      </c>
    </row>
    <row r="1723" spans="1:7" x14ac:dyDescent="0.3">
      <c r="A1723" t="s">
        <v>25318</v>
      </c>
      <c r="B1723" t="s">
        <v>25317</v>
      </c>
      <c r="C1723" s="6">
        <v>54537</v>
      </c>
      <c r="D1723" s="6">
        <v>0</v>
      </c>
      <c r="E1723">
        <f>SUMIFS(tab_SCHULEN[SuS_21-22],tab_SCHULEN[TKZ],tab_ANLAGE[[#This Row],[TKZ]])</f>
        <v>141</v>
      </c>
      <c r="F1723">
        <f>SUMIFS(tab_SCHULEN[Klassen_21-22],tab_SCHULEN[TKZ],tab_ANLAGE[[#This Row],[TKZ]])</f>
        <v>8</v>
      </c>
      <c r="G1723" s="431">
        <f>IFERROR(ROUND(0.25*tab_ANLAGE[[#This Row],[Budget dBIR]]/tab_ANLAGE[[#This Row],['# SuS]],2),0)</f>
        <v>96.7</v>
      </c>
    </row>
    <row r="1724" spans="1:7" x14ac:dyDescent="0.3">
      <c r="A1724" t="s">
        <v>25373</v>
      </c>
      <c r="B1724" t="s">
        <v>25372</v>
      </c>
      <c r="C1724" s="6">
        <v>315178</v>
      </c>
      <c r="D1724" s="6">
        <v>0</v>
      </c>
      <c r="E1724">
        <f>SUMIFS(tab_SCHULEN[SuS_21-22],tab_SCHULEN[TKZ],tab_ANLAGE[[#This Row],[TKZ]])</f>
        <v>733</v>
      </c>
      <c r="F1724">
        <f>SUMIFS(tab_SCHULEN[Klassen_21-22],tab_SCHULEN[TKZ],tab_ANLAGE[[#This Row],[TKZ]])</f>
        <v>36</v>
      </c>
      <c r="G1724" s="431">
        <f>IFERROR(ROUND(0.25*tab_ANLAGE[[#This Row],[Budget dBIR]]/tab_ANLAGE[[#This Row],['# SuS]],2),0)</f>
        <v>107.5</v>
      </c>
    </row>
    <row r="1725" spans="1:7" x14ac:dyDescent="0.3">
      <c r="A1725" t="s">
        <v>20182</v>
      </c>
      <c r="B1725" t="s">
        <v>20181</v>
      </c>
      <c r="C1725" s="6">
        <v>2086288</v>
      </c>
      <c r="D1725" s="6">
        <v>341851</v>
      </c>
      <c r="E1725">
        <f>SUMIFS(tab_SCHULEN[SuS_21-22],tab_SCHULEN[TKZ],tab_ANLAGE[[#This Row],[TKZ]])</f>
        <v>4507</v>
      </c>
      <c r="F1725">
        <f>SUMIFS(tab_SCHULEN[Klassen_21-22],tab_SCHULEN[TKZ],tab_ANLAGE[[#This Row],[TKZ]])</f>
        <v>196</v>
      </c>
      <c r="G1725" s="431">
        <f>IFERROR(ROUND(0.25*tab_ANLAGE[[#This Row],[Budget dBIR]]/tab_ANLAGE[[#This Row],['# SuS]],2),0)</f>
        <v>115.72</v>
      </c>
    </row>
    <row r="1726" spans="1:7" x14ac:dyDescent="0.3">
      <c r="A1726" t="s">
        <v>20313</v>
      </c>
      <c r="B1726" t="s">
        <v>20312</v>
      </c>
      <c r="C1726" s="6">
        <v>24101799</v>
      </c>
      <c r="D1726" s="6">
        <v>3014509</v>
      </c>
      <c r="E1726">
        <f>SUMIFS(tab_SCHULEN[SuS_21-22],tab_SCHULEN[TKZ],tab_ANLAGE[[#This Row],[TKZ]])</f>
        <v>62504</v>
      </c>
      <c r="F1726">
        <f>SUMIFS(tab_SCHULEN[Klassen_21-22],tab_SCHULEN[TKZ],tab_ANLAGE[[#This Row],[TKZ]])</f>
        <v>2698</v>
      </c>
      <c r="G1726" s="431">
        <f>IFERROR(ROUND(0.25*tab_ANLAGE[[#This Row],[Budget dBIR]]/tab_ANLAGE[[#This Row],['# SuS]],2),0)</f>
        <v>96.4</v>
      </c>
    </row>
    <row r="1727" spans="1:7" x14ac:dyDescent="0.3">
      <c r="A1727" t="s">
        <v>20491</v>
      </c>
      <c r="B1727" t="s">
        <v>20490</v>
      </c>
      <c r="C1727" s="6">
        <v>3471885</v>
      </c>
      <c r="D1727" s="6">
        <v>361274</v>
      </c>
      <c r="E1727">
        <f>SUMIFS(tab_SCHULEN[SuS_21-22],tab_SCHULEN[TKZ],tab_ANLAGE[[#This Row],[TKZ]])</f>
        <v>9091</v>
      </c>
      <c r="F1727">
        <f>SUMIFS(tab_SCHULEN[Klassen_21-22],tab_SCHULEN[TKZ],tab_ANLAGE[[#This Row],[TKZ]])</f>
        <v>361</v>
      </c>
      <c r="G1727" s="431">
        <f>IFERROR(ROUND(0.25*tab_ANLAGE[[#This Row],[Budget dBIR]]/tab_ANLAGE[[#This Row],['# SuS]],2),0)</f>
        <v>95.48</v>
      </c>
    </row>
    <row r="1728" spans="1:7" x14ac:dyDescent="0.3">
      <c r="A1728" t="s">
        <v>25273</v>
      </c>
      <c r="B1728" t="s">
        <v>25272</v>
      </c>
      <c r="C1728" s="6">
        <v>283946</v>
      </c>
      <c r="D1728" s="6">
        <v>0</v>
      </c>
      <c r="E1728">
        <f>SUMIFS(tab_SCHULEN[SuS_21-22],tab_SCHULEN[TKZ],tab_ANLAGE[[#This Row],[TKZ]])</f>
        <v>804</v>
      </c>
      <c r="F1728">
        <f>SUMIFS(tab_SCHULEN[Klassen_21-22],tab_SCHULEN[TKZ],tab_ANLAGE[[#This Row],[TKZ]])</f>
        <v>36</v>
      </c>
      <c r="G1728" s="431">
        <f>IFERROR(ROUND(0.25*tab_ANLAGE[[#This Row],[Budget dBIR]]/tab_ANLAGE[[#This Row],['# SuS]],2),0)</f>
        <v>88.29</v>
      </c>
    </row>
    <row r="1729" spans="1:7" x14ac:dyDescent="0.3">
      <c r="A1729" t="s">
        <v>25171</v>
      </c>
      <c r="B1729" t="s">
        <v>25170</v>
      </c>
      <c r="C1729" s="6">
        <v>26804</v>
      </c>
      <c r="D1729" s="6">
        <v>0</v>
      </c>
      <c r="E1729">
        <f>SUMIFS(tab_SCHULEN[SuS_21-22],tab_SCHULEN[TKZ],tab_ANLAGE[[#This Row],[TKZ]])</f>
        <v>57</v>
      </c>
      <c r="F1729">
        <f>SUMIFS(tab_SCHULEN[Klassen_21-22],tab_SCHULEN[TKZ],tab_ANLAGE[[#This Row],[TKZ]])</f>
        <v>3</v>
      </c>
      <c r="G1729" s="431">
        <f>IFERROR(ROUND(0.25*tab_ANLAGE[[#This Row],[Budget dBIR]]/tab_ANLAGE[[#This Row],['# SuS]],2),0)</f>
        <v>117.56</v>
      </c>
    </row>
    <row r="1730" spans="1:7" x14ac:dyDescent="0.3">
      <c r="A1730" t="s">
        <v>25381</v>
      </c>
      <c r="B1730" t="s">
        <v>25380</v>
      </c>
      <c r="C1730" s="6">
        <v>32761</v>
      </c>
      <c r="D1730" s="6">
        <v>0</v>
      </c>
      <c r="E1730">
        <f>SUMIFS(tab_SCHULEN[SuS_21-22],tab_SCHULEN[TKZ],tab_ANLAGE[[#This Row],[TKZ]])</f>
        <v>82</v>
      </c>
      <c r="F1730">
        <f>SUMIFS(tab_SCHULEN[Klassen_21-22],tab_SCHULEN[TKZ],tab_ANLAGE[[#This Row],[TKZ]])</f>
        <v>4</v>
      </c>
      <c r="G1730" s="431">
        <f>IFERROR(ROUND(0.25*tab_ANLAGE[[#This Row],[Budget dBIR]]/tab_ANLAGE[[#This Row],['# SuS]],2),0)</f>
        <v>99.88</v>
      </c>
    </row>
    <row r="1731" spans="1:7" x14ac:dyDescent="0.3">
      <c r="A1731" t="s">
        <v>25174</v>
      </c>
      <c r="B1731" t="s">
        <v>25173</v>
      </c>
      <c r="C1731" s="6">
        <v>38718</v>
      </c>
      <c r="D1731" s="6">
        <v>0</v>
      </c>
      <c r="E1731">
        <f>SUMIFS(tab_SCHULEN[SuS_21-22],tab_SCHULEN[TKZ],tab_ANLAGE[[#This Row],[TKZ]])</f>
        <v>96</v>
      </c>
      <c r="F1731">
        <f>SUMIFS(tab_SCHULEN[Klassen_21-22],tab_SCHULEN[TKZ],tab_ANLAGE[[#This Row],[TKZ]])</f>
        <v>4</v>
      </c>
      <c r="G1731" s="431">
        <f>IFERROR(ROUND(0.25*tab_ANLAGE[[#This Row],[Budget dBIR]]/tab_ANLAGE[[#This Row],['# SuS]],2),0)</f>
        <v>100.83</v>
      </c>
    </row>
    <row r="1732" spans="1:7" x14ac:dyDescent="0.3">
      <c r="A1732" t="s">
        <v>25177</v>
      </c>
      <c r="B1732" t="s">
        <v>25176</v>
      </c>
      <c r="C1732" s="6">
        <v>24251</v>
      </c>
      <c r="D1732" s="6">
        <v>0</v>
      </c>
      <c r="E1732">
        <f>SUMIFS(tab_SCHULEN[SuS_21-22],tab_SCHULEN[TKZ],tab_ANLAGE[[#This Row],[TKZ]])</f>
        <v>65</v>
      </c>
      <c r="F1732">
        <f>SUMIFS(tab_SCHULEN[Klassen_21-22],tab_SCHULEN[TKZ],tab_ANLAGE[[#This Row],[TKZ]])</f>
        <v>4</v>
      </c>
      <c r="G1732" s="431">
        <f>IFERROR(ROUND(0.25*tab_ANLAGE[[#This Row],[Budget dBIR]]/tab_ANLAGE[[#This Row],['# SuS]],2),0)</f>
        <v>93.27</v>
      </c>
    </row>
    <row r="1733" spans="1:7" x14ac:dyDescent="0.3">
      <c r="A1733" t="s">
        <v>25321</v>
      </c>
      <c r="B1733" t="s">
        <v>25320</v>
      </c>
      <c r="C1733" s="6">
        <v>65368</v>
      </c>
      <c r="D1733" s="6">
        <v>0</v>
      </c>
      <c r="E1733">
        <f>SUMIFS(tab_SCHULEN[SuS_21-22],tab_SCHULEN[TKZ],tab_ANLAGE[[#This Row],[TKZ]])</f>
        <v>148</v>
      </c>
      <c r="F1733">
        <f>SUMIFS(tab_SCHULEN[Klassen_21-22],tab_SCHULEN[TKZ],tab_ANLAGE[[#This Row],[TKZ]])</f>
        <v>7</v>
      </c>
      <c r="G1733" s="431">
        <f>IFERROR(ROUND(0.25*tab_ANLAGE[[#This Row],[Budget dBIR]]/tab_ANLAGE[[#This Row],['# SuS]],2),0)</f>
        <v>110.42</v>
      </c>
    </row>
    <row r="1734" spans="1:7" x14ac:dyDescent="0.3">
      <c r="A1734" t="s">
        <v>25424</v>
      </c>
      <c r="B1734" t="s">
        <v>25423</v>
      </c>
      <c r="C1734" s="6">
        <v>76585</v>
      </c>
      <c r="D1734" s="6">
        <v>0</v>
      </c>
      <c r="E1734">
        <f>SUMIFS(tab_SCHULEN[SuS_21-22],tab_SCHULEN[TKZ],tab_ANLAGE[[#This Row],[TKZ]])</f>
        <v>169</v>
      </c>
      <c r="F1734">
        <f>SUMIFS(tab_SCHULEN[Klassen_21-22],tab_SCHULEN[TKZ],tab_ANLAGE[[#This Row],[TKZ]])</f>
        <v>8</v>
      </c>
      <c r="G1734" s="431">
        <f>IFERROR(ROUND(0.25*tab_ANLAGE[[#This Row],[Budget dBIR]]/tab_ANLAGE[[#This Row],['# SuS]],2),0)</f>
        <v>113.29</v>
      </c>
    </row>
    <row r="1735" spans="1:7" x14ac:dyDescent="0.3">
      <c r="A1735" t="s">
        <v>25095</v>
      </c>
      <c r="B1735" t="s">
        <v>25094</v>
      </c>
      <c r="C1735" s="6">
        <v>149149</v>
      </c>
      <c r="D1735" s="6">
        <v>0</v>
      </c>
      <c r="E1735">
        <f>SUMIFS(tab_SCHULEN[SuS_21-22],tab_SCHULEN[TKZ],tab_ANLAGE[[#This Row],[TKZ]])</f>
        <v>281</v>
      </c>
      <c r="F1735">
        <f>SUMIFS(tab_SCHULEN[Klassen_21-22],tab_SCHULEN[TKZ],tab_ANLAGE[[#This Row],[TKZ]])</f>
        <v>15</v>
      </c>
      <c r="G1735" s="431">
        <f>IFERROR(ROUND(0.25*tab_ANLAGE[[#This Row],[Budget dBIR]]/tab_ANLAGE[[#This Row],['# SuS]],2),0)</f>
        <v>132.69</v>
      </c>
    </row>
    <row r="1736" spans="1:7" x14ac:dyDescent="0.3">
      <c r="A1736" t="s">
        <v>25427</v>
      </c>
      <c r="B1736" t="s">
        <v>25426</v>
      </c>
      <c r="C1736" s="6">
        <v>37016</v>
      </c>
      <c r="D1736" s="6">
        <v>0</v>
      </c>
      <c r="E1736">
        <f>SUMIFS(tab_SCHULEN[SuS_21-22],tab_SCHULEN[TKZ],tab_ANLAGE[[#This Row],[TKZ]])</f>
        <v>79</v>
      </c>
      <c r="F1736">
        <f>SUMIFS(tab_SCHULEN[Klassen_21-22],tab_SCHULEN[TKZ],tab_ANLAGE[[#This Row],[TKZ]])</f>
        <v>4</v>
      </c>
      <c r="G1736" s="431">
        <f>IFERROR(ROUND(0.25*tab_ANLAGE[[#This Row],[Budget dBIR]]/tab_ANLAGE[[#This Row],['# SuS]],2),0)</f>
        <v>117.14</v>
      </c>
    </row>
    <row r="1737" spans="1:7" x14ac:dyDescent="0.3">
      <c r="A1737" t="s">
        <v>25430</v>
      </c>
      <c r="B1737" t="s">
        <v>25429</v>
      </c>
      <c r="C1737" s="6">
        <v>167467</v>
      </c>
      <c r="D1737" s="6">
        <v>0</v>
      </c>
      <c r="E1737">
        <f>SUMIFS(tab_SCHULEN[SuS_21-22],tab_SCHULEN[TKZ],tab_ANLAGE[[#This Row],[TKZ]])</f>
        <v>381</v>
      </c>
      <c r="F1737">
        <f>SUMIFS(tab_SCHULEN[Klassen_21-22],tab_SCHULEN[TKZ],tab_ANLAGE[[#This Row],[TKZ]])</f>
        <v>19</v>
      </c>
      <c r="G1737" s="431">
        <f>IFERROR(ROUND(0.25*tab_ANLAGE[[#This Row],[Budget dBIR]]/tab_ANLAGE[[#This Row],['# SuS]],2),0)</f>
        <v>109.89</v>
      </c>
    </row>
    <row r="1738" spans="1:7" x14ac:dyDescent="0.3">
      <c r="A1738" t="s">
        <v>25324</v>
      </c>
      <c r="B1738" t="s">
        <v>25323</v>
      </c>
      <c r="C1738" s="6">
        <v>81265</v>
      </c>
      <c r="D1738" s="6">
        <v>0</v>
      </c>
      <c r="E1738">
        <f>SUMIFS(tab_SCHULEN[SuS_21-22],tab_SCHULEN[TKZ],tab_ANLAGE[[#This Row],[TKZ]])</f>
        <v>200</v>
      </c>
      <c r="F1738">
        <f>SUMIFS(tab_SCHULEN[Klassen_21-22],tab_SCHULEN[TKZ],tab_ANLAGE[[#This Row],[TKZ]])</f>
        <v>9</v>
      </c>
      <c r="G1738" s="431">
        <f>IFERROR(ROUND(0.25*tab_ANLAGE[[#This Row],[Budget dBIR]]/tab_ANLAGE[[#This Row],['# SuS]],2),0)</f>
        <v>101.58</v>
      </c>
    </row>
    <row r="1739" spans="1:7" x14ac:dyDescent="0.3">
      <c r="A1739" t="s">
        <v>25148</v>
      </c>
      <c r="B1739" t="s">
        <v>25147</v>
      </c>
      <c r="C1739" s="6">
        <v>167848</v>
      </c>
      <c r="D1739" s="6">
        <v>0</v>
      </c>
      <c r="E1739">
        <f>SUMIFS(tab_SCHULEN[SuS_21-22],tab_SCHULEN[TKZ],tab_ANLAGE[[#This Row],[TKZ]])</f>
        <v>347</v>
      </c>
      <c r="F1739">
        <f>SUMIFS(tab_SCHULEN[Klassen_21-22],tab_SCHULEN[TKZ],tab_ANLAGE[[#This Row],[TKZ]])</f>
        <v>17</v>
      </c>
      <c r="G1739" s="431">
        <f>IFERROR(ROUND(0.25*tab_ANLAGE[[#This Row],[Budget dBIR]]/tab_ANLAGE[[#This Row],['# SuS]],2),0)</f>
        <v>120.93</v>
      </c>
    </row>
    <row r="1740" spans="1:7" x14ac:dyDescent="0.3">
      <c r="A1740" t="s">
        <v>25329</v>
      </c>
      <c r="B1740" t="s">
        <v>25328</v>
      </c>
      <c r="C1740" s="6">
        <v>29783</v>
      </c>
      <c r="D1740" s="6">
        <v>0</v>
      </c>
      <c r="E1740">
        <f>SUMIFS(tab_SCHULEN[SuS_21-22],tab_SCHULEN[TKZ],tab_ANLAGE[[#This Row],[TKZ]])</f>
        <v>91</v>
      </c>
      <c r="F1740">
        <f>SUMIFS(tab_SCHULEN[Klassen_21-22],tab_SCHULEN[TKZ],tab_ANLAGE[[#This Row],[TKZ]])</f>
        <v>4</v>
      </c>
      <c r="G1740" s="431">
        <f>IFERROR(ROUND(0.25*tab_ANLAGE[[#This Row],[Budget dBIR]]/tab_ANLAGE[[#This Row],['# SuS]],2),0)</f>
        <v>81.819999999999993</v>
      </c>
    </row>
    <row r="1741" spans="1:7" x14ac:dyDescent="0.3">
      <c r="A1741" t="s">
        <v>25408</v>
      </c>
      <c r="B1741" t="s">
        <v>25407</v>
      </c>
      <c r="C1741" s="6">
        <v>62969</v>
      </c>
      <c r="D1741" s="6">
        <v>0</v>
      </c>
      <c r="E1741">
        <f>SUMIFS(tab_SCHULEN[SuS_21-22],tab_SCHULEN[TKZ],tab_ANLAGE[[#This Row],[TKZ]])</f>
        <v>149</v>
      </c>
      <c r="F1741">
        <f>SUMIFS(tab_SCHULEN[Klassen_21-22],tab_SCHULEN[TKZ],tab_ANLAGE[[#This Row],[TKZ]])</f>
        <v>8</v>
      </c>
      <c r="G1741" s="431">
        <f>IFERROR(ROUND(0.25*tab_ANLAGE[[#This Row],[Budget dBIR]]/tab_ANLAGE[[#This Row],['# SuS]],2),0)</f>
        <v>105.65</v>
      </c>
    </row>
    <row r="1742" spans="1:7" x14ac:dyDescent="0.3">
      <c r="A1742" t="s">
        <v>25275</v>
      </c>
      <c r="B1742" t="s">
        <v>25274</v>
      </c>
      <c r="C1742" s="6">
        <v>192912</v>
      </c>
      <c r="D1742" s="6">
        <v>0</v>
      </c>
      <c r="E1742">
        <f>SUMIFS(tab_SCHULEN[SuS_21-22],tab_SCHULEN[TKZ],tab_ANLAGE[[#This Row],[TKZ]])</f>
        <v>485</v>
      </c>
      <c r="F1742">
        <f>SUMIFS(tab_SCHULEN[Klassen_21-22],tab_SCHULEN[TKZ],tab_ANLAGE[[#This Row],[TKZ]])</f>
        <v>22</v>
      </c>
      <c r="G1742" s="431">
        <f>IFERROR(ROUND(0.25*tab_ANLAGE[[#This Row],[Budget dBIR]]/tab_ANLAGE[[#This Row],['# SuS]],2),0)</f>
        <v>99.44</v>
      </c>
    </row>
    <row r="1743" spans="1:7" x14ac:dyDescent="0.3">
      <c r="A1743" t="s">
        <v>20166</v>
      </c>
      <c r="B1743" t="s">
        <v>20165</v>
      </c>
      <c r="C1743" s="6">
        <v>2663687</v>
      </c>
      <c r="D1743" s="6">
        <v>371763</v>
      </c>
      <c r="E1743">
        <f>SUMIFS(tab_SCHULEN[SuS_21-22],tab_SCHULEN[TKZ],tab_ANLAGE[[#This Row],[TKZ]])</f>
        <v>6426</v>
      </c>
      <c r="F1743">
        <f>SUMIFS(tab_SCHULEN[Klassen_21-22],tab_SCHULEN[TKZ],tab_ANLAGE[[#This Row],[TKZ]])</f>
        <v>271</v>
      </c>
      <c r="G1743" s="431">
        <f>IFERROR(ROUND(0.25*tab_ANLAGE[[#This Row],[Budget dBIR]]/tab_ANLAGE[[#This Row],['# SuS]],2),0)</f>
        <v>103.63</v>
      </c>
    </row>
    <row r="1744" spans="1:7" x14ac:dyDescent="0.3">
      <c r="A1744" t="s">
        <v>25071</v>
      </c>
      <c r="B1744" t="s">
        <v>25070</v>
      </c>
      <c r="C1744" s="6">
        <v>562394</v>
      </c>
      <c r="D1744" s="6">
        <v>0</v>
      </c>
      <c r="E1744">
        <f>SUMIFS(tab_SCHULEN[SuS_21-22],tab_SCHULEN[TKZ],tab_ANLAGE[[#This Row],[TKZ]])</f>
        <v>1258</v>
      </c>
      <c r="F1744">
        <f>SUMIFS(tab_SCHULEN[Klassen_21-22],tab_SCHULEN[TKZ],tab_ANLAGE[[#This Row],[TKZ]])</f>
        <v>58</v>
      </c>
      <c r="G1744" s="431">
        <f>IFERROR(ROUND(0.25*tab_ANLAGE[[#This Row],[Budget dBIR]]/tab_ANLAGE[[#This Row],['# SuS]],2),0)</f>
        <v>111.76</v>
      </c>
    </row>
    <row r="1745" spans="1:7" x14ac:dyDescent="0.3">
      <c r="A1745" t="s">
        <v>25332</v>
      </c>
      <c r="B1745" t="s">
        <v>25331</v>
      </c>
      <c r="C1745" s="6">
        <v>168487</v>
      </c>
      <c r="D1745" s="6">
        <v>0</v>
      </c>
      <c r="E1745">
        <f>SUMIFS(tab_SCHULEN[SuS_21-22],tab_SCHULEN[TKZ],tab_ANLAGE[[#This Row],[TKZ]])</f>
        <v>454</v>
      </c>
      <c r="F1745">
        <f>SUMIFS(tab_SCHULEN[Klassen_21-22],tab_SCHULEN[TKZ],tab_ANLAGE[[#This Row],[TKZ]])</f>
        <v>21</v>
      </c>
      <c r="G1745" s="431">
        <f>IFERROR(ROUND(0.25*tab_ANLAGE[[#This Row],[Budget dBIR]]/tab_ANLAGE[[#This Row],['# SuS]],2),0)</f>
        <v>92.78</v>
      </c>
    </row>
    <row r="1746" spans="1:7" x14ac:dyDescent="0.3">
      <c r="A1746" t="s">
        <v>25353</v>
      </c>
      <c r="B1746" t="s">
        <v>25352</v>
      </c>
      <c r="C1746" s="6">
        <v>228207</v>
      </c>
      <c r="D1746" s="6">
        <v>0</v>
      </c>
      <c r="E1746">
        <f>SUMIFS(tab_SCHULEN[SuS_21-22],tab_SCHULEN[TKZ],tab_ANLAGE[[#This Row],[TKZ]])</f>
        <v>501</v>
      </c>
      <c r="F1746">
        <f>SUMIFS(tab_SCHULEN[Klassen_21-22],tab_SCHULEN[TKZ],tab_ANLAGE[[#This Row],[TKZ]])</f>
        <v>26</v>
      </c>
      <c r="G1746" s="431">
        <f>IFERROR(ROUND(0.25*tab_ANLAGE[[#This Row],[Budget dBIR]]/tab_ANLAGE[[#This Row],['# SuS]],2),0)</f>
        <v>113.88</v>
      </c>
    </row>
    <row r="1747" spans="1:7" x14ac:dyDescent="0.3">
      <c r="A1747" t="s">
        <v>25182</v>
      </c>
      <c r="B1747" t="s">
        <v>25181</v>
      </c>
      <c r="C1747" s="6">
        <v>168059</v>
      </c>
      <c r="D1747" s="6">
        <v>0</v>
      </c>
      <c r="E1747">
        <f>SUMIFS(tab_SCHULEN[SuS_21-22],tab_SCHULEN[TKZ],tab_ANLAGE[[#This Row],[TKZ]])</f>
        <v>387</v>
      </c>
      <c r="F1747">
        <f>SUMIFS(tab_SCHULEN[Klassen_21-22],tab_SCHULEN[TKZ],tab_ANLAGE[[#This Row],[TKZ]])</f>
        <v>20</v>
      </c>
      <c r="G1747" s="431">
        <f>IFERROR(ROUND(0.25*tab_ANLAGE[[#This Row],[Budget dBIR]]/tab_ANLAGE[[#This Row],['# SuS]],2),0)</f>
        <v>108.57</v>
      </c>
    </row>
    <row r="1748" spans="1:7" x14ac:dyDescent="0.3">
      <c r="A1748" t="s">
        <v>25180</v>
      </c>
      <c r="B1748" t="s">
        <v>25179</v>
      </c>
      <c r="C1748" s="6">
        <v>132747</v>
      </c>
      <c r="D1748" s="6">
        <v>0</v>
      </c>
      <c r="E1748">
        <f>SUMIFS(tab_SCHULEN[SuS_21-22],tab_SCHULEN[TKZ],tab_ANLAGE[[#This Row],[TKZ]])</f>
        <v>292</v>
      </c>
      <c r="F1748">
        <f>SUMIFS(tab_SCHULEN[Klassen_21-22],tab_SCHULEN[TKZ],tab_ANLAGE[[#This Row],[TKZ]])</f>
        <v>12</v>
      </c>
      <c r="G1748" s="431">
        <f>IFERROR(ROUND(0.25*tab_ANLAGE[[#This Row],[Budget dBIR]]/tab_ANLAGE[[#This Row],['# SuS]],2),0)</f>
        <v>113.65</v>
      </c>
    </row>
    <row r="1749" spans="1:7" x14ac:dyDescent="0.3">
      <c r="A1749" t="s">
        <v>25057</v>
      </c>
      <c r="B1749" t="s">
        <v>25056</v>
      </c>
      <c r="C1749" s="6">
        <v>56858</v>
      </c>
      <c r="D1749" s="6">
        <v>0</v>
      </c>
      <c r="E1749">
        <f>SUMIFS(tab_SCHULEN[SuS_21-22],tab_SCHULEN[TKZ],tab_ANLAGE[[#This Row],[TKZ]])</f>
        <v>136</v>
      </c>
      <c r="F1749">
        <f>SUMIFS(tab_SCHULEN[Klassen_21-22],tab_SCHULEN[TKZ],tab_ANLAGE[[#This Row],[TKZ]])</f>
        <v>8</v>
      </c>
      <c r="G1749" s="431">
        <f>IFERROR(ROUND(0.25*tab_ANLAGE[[#This Row],[Budget dBIR]]/tab_ANLAGE[[#This Row],['# SuS]],2),0)</f>
        <v>104.52</v>
      </c>
    </row>
    <row r="1750" spans="1:7" x14ac:dyDescent="0.3">
      <c r="A1750" t="s">
        <v>25405</v>
      </c>
      <c r="B1750" t="s">
        <v>25404</v>
      </c>
      <c r="C1750" s="6">
        <v>48929</v>
      </c>
      <c r="D1750" s="6">
        <v>0</v>
      </c>
      <c r="E1750">
        <f>SUMIFS(tab_SCHULEN[SuS_21-22],tab_SCHULEN[TKZ],tab_ANLAGE[[#This Row],[TKZ]])</f>
        <v>130</v>
      </c>
      <c r="F1750">
        <f>SUMIFS(tab_SCHULEN[Klassen_21-22],tab_SCHULEN[TKZ],tab_ANLAGE[[#This Row],[TKZ]])</f>
        <v>7</v>
      </c>
      <c r="G1750" s="431">
        <f>IFERROR(ROUND(0.25*tab_ANLAGE[[#This Row],[Budget dBIR]]/tab_ANLAGE[[#This Row],['# SuS]],2),0)</f>
        <v>94.09</v>
      </c>
    </row>
    <row r="1751" spans="1:7" x14ac:dyDescent="0.3">
      <c r="A1751" t="s">
        <v>25334</v>
      </c>
      <c r="B1751" t="s">
        <v>25333</v>
      </c>
      <c r="C1751" s="6">
        <v>63820</v>
      </c>
      <c r="D1751" s="6">
        <v>0</v>
      </c>
      <c r="E1751">
        <f>SUMIFS(tab_SCHULEN[SuS_21-22],tab_SCHULEN[TKZ],tab_ANLAGE[[#This Row],[TKZ]])</f>
        <v>188</v>
      </c>
      <c r="F1751">
        <f>SUMIFS(tab_SCHULEN[Klassen_21-22],tab_SCHULEN[TKZ],tab_ANLAGE[[#This Row],[TKZ]])</f>
        <v>9</v>
      </c>
      <c r="G1751" s="431">
        <f>IFERROR(ROUND(0.25*tab_ANLAGE[[#This Row],[Budget dBIR]]/tab_ANLAGE[[#This Row],['# SuS]],2),0)</f>
        <v>84.87</v>
      </c>
    </row>
    <row r="1752" spans="1:7" x14ac:dyDescent="0.3">
      <c r="A1752" t="s">
        <v>25184</v>
      </c>
      <c r="B1752" t="s">
        <v>25183</v>
      </c>
      <c r="C1752" s="6">
        <v>61693</v>
      </c>
      <c r="D1752" s="6">
        <v>0</v>
      </c>
      <c r="E1752">
        <f>SUMIFS(tab_SCHULEN[SuS_21-22],tab_SCHULEN[TKZ],tab_ANLAGE[[#This Row],[TKZ]])</f>
        <v>141</v>
      </c>
      <c r="F1752">
        <f>SUMIFS(tab_SCHULEN[Klassen_21-22],tab_SCHULEN[TKZ],tab_ANLAGE[[#This Row],[TKZ]])</f>
        <v>8</v>
      </c>
      <c r="G1752" s="431">
        <f>IFERROR(ROUND(0.25*tab_ANLAGE[[#This Row],[Budget dBIR]]/tab_ANLAGE[[#This Row],['# SuS]],2),0)</f>
        <v>109.38</v>
      </c>
    </row>
    <row r="1753" spans="1:7" x14ac:dyDescent="0.3">
      <c r="A1753" t="s">
        <v>25384</v>
      </c>
      <c r="B1753" t="s">
        <v>25383</v>
      </c>
      <c r="C1753" s="6">
        <v>87647</v>
      </c>
      <c r="D1753" s="6">
        <v>0</v>
      </c>
      <c r="E1753">
        <f>SUMIFS(tab_SCHULEN[SuS_21-22],tab_SCHULEN[TKZ],tab_ANLAGE[[#This Row],[TKZ]])</f>
        <v>219</v>
      </c>
      <c r="F1753">
        <f>SUMIFS(tab_SCHULEN[Klassen_21-22],tab_SCHULEN[TKZ],tab_ANLAGE[[#This Row],[TKZ]])</f>
        <v>10</v>
      </c>
      <c r="G1753" s="431">
        <f>IFERROR(ROUND(0.25*tab_ANLAGE[[#This Row],[Budget dBIR]]/tab_ANLAGE[[#This Row],['# SuS]],2),0)</f>
        <v>100.05</v>
      </c>
    </row>
    <row r="1754" spans="1:7" x14ac:dyDescent="0.3">
      <c r="A1754" t="s">
        <v>25394</v>
      </c>
      <c r="B1754" t="s">
        <v>25393</v>
      </c>
      <c r="C1754" s="6">
        <v>63243</v>
      </c>
      <c r="D1754" s="6">
        <v>0</v>
      </c>
      <c r="E1754">
        <f>SUMIFS(tab_SCHULEN[SuS_21-22],tab_SCHULEN[TKZ],tab_ANLAGE[[#This Row],[TKZ]])</f>
        <v>153</v>
      </c>
      <c r="F1754">
        <f>SUMIFS(tab_SCHULEN[Klassen_21-22],tab_SCHULEN[TKZ],tab_ANLAGE[[#This Row],[TKZ]])</f>
        <v>8</v>
      </c>
      <c r="G1754" s="431">
        <f>IFERROR(ROUND(0.25*tab_ANLAGE[[#This Row],[Budget dBIR]]/tab_ANLAGE[[#This Row],['# SuS]],2),0)</f>
        <v>103.34</v>
      </c>
    </row>
    <row r="1755" spans="1:7" x14ac:dyDescent="0.3">
      <c r="A1755" t="s">
        <v>25187</v>
      </c>
      <c r="B1755" t="s">
        <v>25186</v>
      </c>
      <c r="C1755" s="6">
        <v>163201</v>
      </c>
      <c r="D1755" s="6">
        <v>0</v>
      </c>
      <c r="E1755">
        <f>SUMIFS(tab_SCHULEN[SuS_21-22],tab_SCHULEN[TKZ],tab_ANLAGE[[#This Row],[TKZ]])</f>
        <v>408</v>
      </c>
      <c r="F1755">
        <f>SUMIFS(tab_SCHULEN[Klassen_21-22],tab_SCHULEN[TKZ],tab_ANLAGE[[#This Row],[TKZ]])</f>
        <v>20</v>
      </c>
      <c r="G1755" s="431">
        <f>IFERROR(ROUND(0.25*tab_ANLAGE[[#This Row],[Budget dBIR]]/tab_ANLAGE[[#This Row],['# SuS]],2),0)</f>
        <v>100</v>
      </c>
    </row>
    <row r="1756" spans="1:7" x14ac:dyDescent="0.3">
      <c r="A1756" t="s">
        <v>25327</v>
      </c>
      <c r="B1756" t="s">
        <v>25326</v>
      </c>
      <c r="C1756" s="6">
        <v>95287</v>
      </c>
      <c r="D1756" s="6">
        <v>0</v>
      </c>
      <c r="E1756">
        <f>SUMIFS(tab_SCHULEN[SuS_21-22],tab_SCHULEN[TKZ],tab_ANLAGE[[#This Row],[TKZ]])</f>
        <v>238</v>
      </c>
      <c r="F1756">
        <f>SUMIFS(tab_SCHULEN[Klassen_21-22],tab_SCHULEN[TKZ],tab_ANLAGE[[#This Row],[TKZ]])</f>
        <v>12</v>
      </c>
      <c r="G1756" s="431">
        <f>IFERROR(ROUND(0.25*tab_ANLAGE[[#This Row],[Budget dBIR]]/tab_ANLAGE[[#This Row],['# SuS]],2),0)</f>
        <v>100.09</v>
      </c>
    </row>
    <row r="1757" spans="1:7" x14ac:dyDescent="0.3">
      <c r="A1757" t="s">
        <v>25336</v>
      </c>
      <c r="B1757" t="s">
        <v>25335</v>
      </c>
      <c r="C1757" s="6">
        <v>110236</v>
      </c>
      <c r="D1757" s="6">
        <v>0</v>
      </c>
      <c r="E1757">
        <f>SUMIFS(tab_SCHULEN[SuS_21-22],tab_SCHULEN[TKZ],tab_ANLAGE[[#This Row],[TKZ]])</f>
        <v>294</v>
      </c>
      <c r="F1757">
        <f>SUMIFS(tab_SCHULEN[Klassen_21-22],tab_SCHULEN[TKZ],tab_ANLAGE[[#This Row],[TKZ]])</f>
        <v>13</v>
      </c>
      <c r="G1757" s="431">
        <f>IFERROR(ROUND(0.25*tab_ANLAGE[[#This Row],[Budget dBIR]]/tab_ANLAGE[[#This Row],['# SuS]],2),0)</f>
        <v>93.74</v>
      </c>
    </row>
    <row r="1758" spans="1:7" x14ac:dyDescent="0.3">
      <c r="A1758" t="s">
        <v>25189</v>
      </c>
      <c r="B1758" t="s">
        <v>25188</v>
      </c>
      <c r="C1758" s="6">
        <v>54460</v>
      </c>
      <c r="D1758" s="6">
        <v>0</v>
      </c>
      <c r="E1758">
        <f>SUMIFS(tab_SCHULEN[SuS_21-22],tab_SCHULEN[TKZ],tab_ANLAGE[[#This Row],[TKZ]])</f>
        <v>129</v>
      </c>
      <c r="F1758">
        <f>SUMIFS(tab_SCHULEN[Klassen_21-22],tab_SCHULEN[TKZ],tab_ANLAGE[[#This Row],[TKZ]])</f>
        <v>6</v>
      </c>
      <c r="G1758" s="431">
        <f>IFERROR(ROUND(0.25*tab_ANLAGE[[#This Row],[Budget dBIR]]/tab_ANLAGE[[#This Row],['# SuS]],2),0)</f>
        <v>105.54</v>
      </c>
    </row>
    <row r="1759" spans="1:7" x14ac:dyDescent="0.3">
      <c r="A1759" t="s">
        <v>25048</v>
      </c>
      <c r="B1759" t="s">
        <v>25047</v>
      </c>
      <c r="C1759" s="6">
        <v>36165</v>
      </c>
      <c r="D1759" s="6">
        <v>0</v>
      </c>
      <c r="E1759">
        <f>SUMIFS(tab_SCHULEN[SuS_21-22],tab_SCHULEN[TKZ],tab_ANLAGE[[#This Row],[TKZ]])</f>
        <v>121</v>
      </c>
      <c r="F1759">
        <f>SUMIFS(tab_SCHULEN[Klassen_21-22],tab_SCHULEN[TKZ],tab_ANLAGE[[#This Row],[TKZ]])</f>
        <v>7</v>
      </c>
      <c r="G1759" s="431">
        <f>IFERROR(ROUND(0.25*tab_ANLAGE[[#This Row],[Budget dBIR]]/tab_ANLAGE[[#This Row],['# SuS]],2),0)</f>
        <v>74.72</v>
      </c>
    </row>
    <row r="1760" spans="1:7" x14ac:dyDescent="0.3">
      <c r="A1760" t="s">
        <v>20200</v>
      </c>
      <c r="B1760" t="s">
        <v>20199</v>
      </c>
      <c r="C1760" s="6">
        <v>2197347</v>
      </c>
      <c r="D1760" s="6">
        <v>128194</v>
      </c>
      <c r="E1760">
        <f>SUMIFS(tab_SCHULEN[SuS_21-22],tab_SCHULEN[TKZ],tab_ANLAGE[[#This Row],[TKZ]])</f>
        <v>5698</v>
      </c>
      <c r="F1760">
        <f>SUMIFS(tab_SCHULEN[Klassen_21-22],tab_SCHULEN[TKZ],tab_ANLAGE[[#This Row],[TKZ]])</f>
        <v>247</v>
      </c>
      <c r="G1760" s="431">
        <f>IFERROR(ROUND(0.25*tab_ANLAGE[[#This Row],[Budget dBIR]]/tab_ANLAGE[[#This Row],['# SuS]],2),0)</f>
        <v>96.41</v>
      </c>
    </row>
    <row r="1761" spans="1:7" x14ac:dyDescent="0.3">
      <c r="A1761" t="s">
        <v>25290</v>
      </c>
      <c r="B1761" t="s">
        <v>25289</v>
      </c>
      <c r="C1761" s="6">
        <v>108688</v>
      </c>
      <c r="D1761" s="6">
        <v>0</v>
      </c>
      <c r="E1761">
        <f>SUMIFS(tab_SCHULEN[SuS_21-22],tab_SCHULEN[TKZ],tab_ANLAGE[[#This Row],[TKZ]])</f>
        <v>307</v>
      </c>
      <c r="F1761">
        <f>SUMIFS(tab_SCHULEN[Klassen_21-22],tab_SCHULEN[TKZ],tab_ANLAGE[[#This Row],[TKZ]])</f>
        <v>14</v>
      </c>
      <c r="G1761" s="431">
        <f>IFERROR(ROUND(0.25*tab_ANLAGE[[#This Row],[Budget dBIR]]/tab_ANLAGE[[#This Row],['# SuS]],2),0)</f>
        <v>88.51</v>
      </c>
    </row>
    <row r="1762" spans="1:7" x14ac:dyDescent="0.3">
      <c r="A1762" t="s">
        <v>25411</v>
      </c>
      <c r="B1762" t="s">
        <v>25410</v>
      </c>
      <c r="C1762" s="6">
        <v>104666</v>
      </c>
      <c r="D1762" s="6">
        <v>0</v>
      </c>
      <c r="E1762">
        <f>SUMIFS(tab_SCHULEN[SuS_21-22],tab_SCHULEN[TKZ],tab_ANLAGE[[#This Row],[TKZ]])</f>
        <v>242</v>
      </c>
      <c r="F1762">
        <f>SUMIFS(tab_SCHULEN[Klassen_21-22],tab_SCHULEN[TKZ],tab_ANLAGE[[#This Row],[TKZ]])</f>
        <v>11</v>
      </c>
      <c r="G1762" s="431">
        <f>IFERROR(ROUND(0.25*tab_ANLAGE[[#This Row],[Budget dBIR]]/tab_ANLAGE[[#This Row],['# SuS]],2),0)</f>
        <v>108.13</v>
      </c>
    </row>
    <row r="1763" spans="1:7" x14ac:dyDescent="0.3">
      <c r="A1763" t="s">
        <v>25338</v>
      </c>
      <c r="B1763" t="s">
        <v>25337</v>
      </c>
      <c r="C1763" s="6">
        <v>95151</v>
      </c>
      <c r="D1763" s="6">
        <v>0</v>
      </c>
      <c r="E1763">
        <f>SUMIFS(tab_SCHULEN[SuS_21-22],tab_SCHULEN[TKZ],tab_ANLAGE[[#This Row],[TKZ]])</f>
        <v>239</v>
      </c>
      <c r="F1763">
        <f>SUMIFS(tab_SCHULEN[Klassen_21-22],tab_SCHULEN[TKZ],tab_ANLAGE[[#This Row],[TKZ]])</f>
        <v>11</v>
      </c>
      <c r="G1763" s="431">
        <f>IFERROR(ROUND(0.25*tab_ANLAGE[[#This Row],[Budget dBIR]]/tab_ANLAGE[[#This Row],['# SuS]],2),0)</f>
        <v>99.53</v>
      </c>
    </row>
    <row r="1764" spans="1:7" x14ac:dyDescent="0.3">
      <c r="A1764" t="s">
        <v>21014</v>
      </c>
      <c r="B1764" t="s">
        <v>21013</v>
      </c>
      <c r="C1764" s="6">
        <v>465178</v>
      </c>
      <c r="D1764" s="6">
        <v>0</v>
      </c>
      <c r="E1764">
        <f>SUMIFS(tab_SCHULEN[SuS_21-22],tab_SCHULEN[TKZ],tab_ANLAGE[[#This Row],[TKZ]])</f>
        <v>1104</v>
      </c>
      <c r="F1764">
        <f>SUMIFS(tab_SCHULEN[Klassen_21-22],tab_SCHULEN[TKZ],tab_ANLAGE[[#This Row],[TKZ]])</f>
        <v>51</v>
      </c>
      <c r="G1764" s="431">
        <f>IFERROR(ROUND(0.25*tab_ANLAGE[[#This Row],[Budget dBIR]]/tab_ANLAGE[[#This Row],['# SuS]],2),0)</f>
        <v>105.34</v>
      </c>
    </row>
    <row r="1765" spans="1:7" x14ac:dyDescent="0.3">
      <c r="A1765" t="s">
        <v>25340</v>
      </c>
      <c r="B1765" t="s">
        <v>25339</v>
      </c>
      <c r="C1765" s="6">
        <v>41773</v>
      </c>
      <c r="D1765" s="6">
        <v>0</v>
      </c>
      <c r="E1765">
        <f>SUMIFS(tab_SCHULEN[SuS_21-22],tab_SCHULEN[TKZ],tab_ANLAGE[[#This Row],[TKZ]])</f>
        <v>131</v>
      </c>
      <c r="F1765">
        <f>SUMIFS(tab_SCHULEN[Klassen_21-22],tab_SCHULEN[TKZ],tab_ANLAGE[[#This Row],[TKZ]])</f>
        <v>7</v>
      </c>
      <c r="G1765" s="431">
        <f>IFERROR(ROUND(0.25*tab_ANLAGE[[#This Row],[Budget dBIR]]/tab_ANLAGE[[#This Row],['# SuS]],2),0)</f>
        <v>79.72</v>
      </c>
    </row>
    <row r="1766" spans="1:7" x14ac:dyDescent="0.3">
      <c r="A1766" t="s">
        <v>25035</v>
      </c>
      <c r="B1766" t="s">
        <v>25034</v>
      </c>
      <c r="C1766" s="6">
        <v>93010</v>
      </c>
      <c r="D1766" s="6">
        <v>0</v>
      </c>
      <c r="E1766">
        <f>SUMIFS(tab_SCHULEN[SuS_21-22],tab_SCHULEN[TKZ],tab_ANLAGE[[#This Row],[TKZ]])</f>
        <v>214</v>
      </c>
      <c r="F1766">
        <f>SUMIFS(tab_SCHULEN[Klassen_21-22],tab_SCHULEN[TKZ],tab_ANLAGE[[#This Row],[TKZ]])</f>
        <v>11</v>
      </c>
      <c r="G1766" s="431">
        <f>IFERROR(ROUND(0.25*tab_ANLAGE[[#This Row],[Budget dBIR]]/tab_ANLAGE[[#This Row],['# SuS]],2),0)</f>
        <v>108.66</v>
      </c>
    </row>
    <row r="1767" spans="1:7" x14ac:dyDescent="0.3">
      <c r="A1767" t="s">
        <v>25255</v>
      </c>
      <c r="B1767" t="s">
        <v>25254</v>
      </c>
      <c r="C1767" s="6">
        <v>45254</v>
      </c>
      <c r="D1767" s="6">
        <v>0</v>
      </c>
      <c r="E1767">
        <f>SUMIFS(tab_SCHULEN[SuS_21-22],tab_SCHULEN[TKZ],tab_ANLAGE[[#This Row],[TKZ]])</f>
        <v>113</v>
      </c>
      <c r="F1767">
        <f>SUMIFS(tab_SCHULEN[Klassen_21-22],tab_SCHULEN[TKZ],tab_ANLAGE[[#This Row],[TKZ]])</f>
        <v>6</v>
      </c>
      <c r="G1767" s="431">
        <f>IFERROR(ROUND(0.25*tab_ANLAGE[[#This Row],[Budget dBIR]]/tab_ANLAGE[[#This Row],['# SuS]],2),0)</f>
        <v>100.12</v>
      </c>
    </row>
    <row r="1768" spans="1:7" x14ac:dyDescent="0.3">
      <c r="A1768" t="s">
        <v>21073</v>
      </c>
      <c r="B1768" t="s">
        <v>21072</v>
      </c>
      <c r="C1768" s="6">
        <v>277205</v>
      </c>
      <c r="D1768" s="6">
        <v>0</v>
      </c>
      <c r="E1768">
        <f>SUMIFS(tab_SCHULEN[SuS_21-22],tab_SCHULEN[TKZ],tab_ANLAGE[[#This Row],[TKZ]])</f>
        <v>710</v>
      </c>
      <c r="F1768">
        <f>SUMIFS(tab_SCHULEN[Klassen_21-22],tab_SCHULEN[TKZ],tab_ANLAGE[[#This Row],[TKZ]])</f>
        <v>35</v>
      </c>
      <c r="G1768" s="431">
        <f>IFERROR(ROUND(0.25*tab_ANLAGE[[#This Row],[Budget dBIR]]/tab_ANLAGE[[#This Row],['# SuS]],2),0)</f>
        <v>97.61</v>
      </c>
    </row>
    <row r="1769" spans="1:7" x14ac:dyDescent="0.3">
      <c r="A1769" t="s">
        <v>25278</v>
      </c>
      <c r="B1769" t="s">
        <v>25277</v>
      </c>
      <c r="C1769" s="6">
        <v>212527</v>
      </c>
      <c r="D1769" s="6">
        <v>0</v>
      </c>
      <c r="E1769">
        <f>SUMIFS(tab_SCHULEN[SuS_21-22],tab_SCHULEN[TKZ],tab_ANLAGE[[#This Row],[TKZ]])</f>
        <v>548</v>
      </c>
      <c r="F1769">
        <f>SUMIFS(tab_SCHULEN[Klassen_21-22],tab_SCHULEN[TKZ],tab_ANLAGE[[#This Row],[TKZ]])</f>
        <v>26</v>
      </c>
      <c r="G1769" s="431">
        <f>IFERROR(ROUND(0.25*tab_ANLAGE[[#This Row],[Budget dBIR]]/tab_ANLAGE[[#This Row],['# SuS]],2),0)</f>
        <v>96.96</v>
      </c>
    </row>
    <row r="1770" spans="1:7" x14ac:dyDescent="0.3">
      <c r="A1770" t="s">
        <v>25419</v>
      </c>
      <c r="B1770" t="s">
        <v>25418</v>
      </c>
      <c r="C1770" s="6">
        <v>151253</v>
      </c>
      <c r="D1770" s="6">
        <v>0</v>
      </c>
      <c r="E1770">
        <f>SUMIFS(tab_SCHULEN[SuS_21-22],tab_SCHULEN[TKZ],tab_ANLAGE[[#This Row],[TKZ]])</f>
        <v>364</v>
      </c>
      <c r="F1770">
        <f>SUMIFS(tab_SCHULEN[Klassen_21-22],tab_SCHULEN[TKZ],tab_ANLAGE[[#This Row],[TKZ]])</f>
        <v>18</v>
      </c>
      <c r="G1770" s="431">
        <f>IFERROR(ROUND(0.25*tab_ANLAGE[[#This Row],[Budget dBIR]]/tab_ANLAGE[[#This Row],['# SuS]],2),0)</f>
        <v>103.88</v>
      </c>
    </row>
    <row r="1771" spans="1:7" x14ac:dyDescent="0.3">
      <c r="A1771" t="s">
        <v>25027</v>
      </c>
      <c r="B1771" t="s">
        <v>25026</v>
      </c>
      <c r="C1771" s="6">
        <v>134487</v>
      </c>
      <c r="D1771" s="6">
        <v>0</v>
      </c>
      <c r="E1771">
        <f>SUMIFS(tab_SCHULEN[SuS_21-22],tab_SCHULEN[TKZ],tab_ANLAGE[[#This Row],[TKZ]])</f>
        <v>323</v>
      </c>
      <c r="F1771">
        <f>SUMIFS(tab_SCHULEN[Klassen_21-22],tab_SCHULEN[TKZ],tab_ANLAGE[[#This Row],[TKZ]])</f>
        <v>15</v>
      </c>
      <c r="G1771" s="431">
        <f>IFERROR(ROUND(0.25*tab_ANLAGE[[#This Row],[Budget dBIR]]/tab_ANLAGE[[#This Row],['# SuS]],2),0)</f>
        <v>104.09</v>
      </c>
    </row>
    <row r="1772" spans="1:7" x14ac:dyDescent="0.3">
      <c r="A1772" t="s">
        <v>25432</v>
      </c>
      <c r="B1772" t="s">
        <v>25431</v>
      </c>
      <c r="C1772" s="6">
        <v>189760</v>
      </c>
      <c r="D1772" s="6">
        <v>0</v>
      </c>
      <c r="E1772">
        <f>SUMIFS(tab_SCHULEN[SuS_21-22],tab_SCHULEN[TKZ],tab_ANLAGE[[#This Row],[TKZ]])</f>
        <v>479</v>
      </c>
      <c r="F1772">
        <f>SUMIFS(tab_SCHULEN[Klassen_21-22],tab_SCHULEN[TKZ],tab_ANLAGE[[#This Row],[TKZ]])</f>
        <v>20</v>
      </c>
      <c r="G1772" s="431">
        <f>IFERROR(ROUND(0.25*tab_ANLAGE[[#This Row],[Budget dBIR]]/tab_ANLAGE[[#This Row],['# SuS]],2),0)</f>
        <v>99.04</v>
      </c>
    </row>
    <row r="1773" spans="1:7" x14ac:dyDescent="0.3">
      <c r="A1773" t="s">
        <v>25063</v>
      </c>
      <c r="B1773" t="s">
        <v>25062</v>
      </c>
      <c r="C1773" s="6">
        <v>71350</v>
      </c>
      <c r="D1773" s="6">
        <v>0</v>
      </c>
      <c r="E1773">
        <f>SUMIFS(tab_SCHULEN[SuS_21-22],tab_SCHULEN[TKZ],tab_ANLAGE[[#This Row],[TKZ]])</f>
        <v>215</v>
      </c>
      <c r="F1773">
        <f>SUMIFS(tab_SCHULEN[Klassen_21-22],tab_SCHULEN[TKZ],tab_ANLAGE[[#This Row],[TKZ]])</f>
        <v>11</v>
      </c>
      <c r="G1773" s="431">
        <f>IFERROR(ROUND(0.25*tab_ANLAGE[[#This Row],[Budget dBIR]]/tab_ANLAGE[[#This Row],['# SuS]],2),0)</f>
        <v>82.97</v>
      </c>
    </row>
    <row r="1774" spans="1:7" x14ac:dyDescent="0.3">
      <c r="A1774" t="s">
        <v>25392</v>
      </c>
      <c r="B1774" t="s">
        <v>25391</v>
      </c>
      <c r="C1774" s="6">
        <v>222588</v>
      </c>
      <c r="D1774" s="6">
        <v>0</v>
      </c>
      <c r="E1774">
        <f>SUMIFS(tab_SCHULEN[SuS_21-22],tab_SCHULEN[TKZ],tab_ANLAGE[[#This Row],[TKZ]])</f>
        <v>509</v>
      </c>
      <c r="F1774">
        <f>SUMIFS(tab_SCHULEN[Klassen_21-22],tab_SCHULEN[TKZ],tab_ANLAGE[[#This Row],[TKZ]])</f>
        <v>24</v>
      </c>
      <c r="G1774" s="431">
        <f>IFERROR(ROUND(0.25*tab_ANLAGE[[#This Row],[Budget dBIR]]/tab_ANLAGE[[#This Row],['# SuS]],2),0)</f>
        <v>109.33</v>
      </c>
    </row>
    <row r="1775" spans="1:7" x14ac:dyDescent="0.3">
      <c r="A1775" t="s">
        <v>25257</v>
      </c>
      <c r="B1775" t="s">
        <v>25256</v>
      </c>
      <c r="C1775" s="6">
        <v>72330</v>
      </c>
      <c r="D1775" s="6">
        <v>0</v>
      </c>
      <c r="E1775">
        <f>SUMIFS(tab_SCHULEN[SuS_21-22],tab_SCHULEN[TKZ],tab_ANLAGE[[#This Row],[TKZ]])</f>
        <v>208</v>
      </c>
      <c r="F1775">
        <f>SUMIFS(tab_SCHULEN[Klassen_21-22],tab_SCHULEN[TKZ],tab_ANLAGE[[#This Row],[TKZ]])</f>
        <v>9</v>
      </c>
      <c r="G1775" s="431">
        <f>IFERROR(ROUND(0.25*tab_ANLAGE[[#This Row],[Budget dBIR]]/tab_ANLAGE[[#This Row],['# SuS]],2),0)</f>
        <v>86.94</v>
      </c>
    </row>
    <row r="1776" spans="1:7" x14ac:dyDescent="0.3">
      <c r="A1776" t="s">
        <v>25280</v>
      </c>
      <c r="B1776" t="s">
        <v>25279</v>
      </c>
      <c r="C1776" s="6">
        <v>186047</v>
      </c>
      <c r="D1776" s="6">
        <v>0</v>
      </c>
      <c r="E1776">
        <f>SUMIFS(tab_SCHULEN[SuS_21-22],tab_SCHULEN[TKZ],tab_ANLAGE[[#This Row],[TKZ]])</f>
        <v>495</v>
      </c>
      <c r="F1776">
        <f>SUMIFS(tab_SCHULEN[Klassen_21-22],tab_SCHULEN[TKZ],tab_ANLAGE[[#This Row],[TKZ]])</f>
        <v>20</v>
      </c>
      <c r="G1776" s="431">
        <f>IFERROR(ROUND(0.25*tab_ANLAGE[[#This Row],[Budget dBIR]]/tab_ANLAGE[[#This Row],['# SuS]],2),0)</f>
        <v>93.96</v>
      </c>
    </row>
    <row r="1777" spans="1:7" x14ac:dyDescent="0.3">
      <c r="A1777" t="s">
        <v>25217</v>
      </c>
      <c r="B1777" t="s">
        <v>25216</v>
      </c>
      <c r="C1777" s="6">
        <v>120145</v>
      </c>
      <c r="D1777" s="6">
        <v>0</v>
      </c>
      <c r="E1777">
        <f>SUMIFS(tab_SCHULEN[SuS_21-22],tab_SCHULEN[TKZ],tab_ANLAGE[[#This Row],[TKZ]])</f>
        <v>272</v>
      </c>
      <c r="F1777">
        <f>SUMIFS(tab_SCHULEN[Klassen_21-22],tab_SCHULEN[TKZ],tab_ANLAGE[[#This Row],[TKZ]])</f>
        <v>14</v>
      </c>
      <c r="G1777" s="431">
        <f>IFERROR(ROUND(0.25*tab_ANLAGE[[#This Row],[Budget dBIR]]/tab_ANLAGE[[#This Row],['# SuS]],2),0)</f>
        <v>110.43</v>
      </c>
    </row>
    <row r="1778" spans="1:7" x14ac:dyDescent="0.3">
      <c r="A1778" t="s">
        <v>25233</v>
      </c>
      <c r="B1778" t="s">
        <v>25232</v>
      </c>
      <c r="C1778" s="6">
        <v>106143</v>
      </c>
      <c r="D1778" s="6">
        <v>0</v>
      </c>
      <c r="E1778">
        <f>SUMIFS(tab_SCHULEN[SuS_21-22],tab_SCHULEN[TKZ],tab_ANLAGE[[#This Row],[TKZ]])</f>
        <v>262</v>
      </c>
      <c r="F1778">
        <f>SUMIFS(tab_SCHULEN[Klassen_21-22],tab_SCHULEN[TKZ],tab_ANLAGE[[#This Row],[TKZ]])</f>
        <v>13</v>
      </c>
      <c r="G1778" s="431">
        <f>IFERROR(ROUND(0.25*tab_ANLAGE[[#This Row],[Budget dBIR]]/tab_ANLAGE[[#This Row],['# SuS]],2),0)</f>
        <v>101.28</v>
      </c>
    </row>
    <row r="1779" spans="1:7" x14ac:dyDescent="0.3">
      <c r="A1779" t="s">
        <v>25192</v>
      </c>
      <c r="B1779" t="s">
        <v>25191</v>
      </c>
      <c r="C1779" s="6">
        <v>114026</v>
      </c>
      <c r="D1779" s="6">
        <v>0</v>
      </c>
      <c r="E1779">
        <f>SUMIFS(tab_SCHULEN[SuS_21-22],tab_SCHULEN[TKZ],tab_ANLAGE[[#This Row],[TKZ]])</f>
        <v>312</v>
      </c>
      <c r="F1779">
        <f>SUMIFS(tab_SCHULEN[Klassen_21-22],tab_SCHULEN[TKZ],tab_ANLAGE[[#This Row],[TKZ]])</f>
        <v>13</v>
      </c>
      <c r="G1779" s="431">
        <f>IFERROR(ROUND(0.25*tab_ANLAGE[[#This Row],[Budget dBIR]]/tab_ANLAGE[[#This Row],['# SuS]],2),0)</f>
        <v>91.37</v>
      </c>
    </row>
    <row r="1780" spans="1:7" x14ac:dyDescent="0.3">
      <c r="A1780" t="s">
        <v>25194</v>
      </c>
      <c r="B1780" t="s">
        <v>25193</v>
      </c>
      <c r="C1780" s="6">
        <v>33186</v>
      </c>
      <c r="D1780" s="6">
        <v>0</v>
      </c>
      <c r="E1780">
        <f>SUMIFS(tab_SCHULEN[SuS_21-22],tab_SCHULEN[TKZ],tab_ANLAGE[[#This Row],[TKZ]])</f>
        <v>90</v>
      </c>
      <c r="F1780">
        <f>SUMIFS(tab_SCHULEN[Klassen_21-22],tab_SCHULEN[TKZ],tab_ANLAGE[[#This Row],[TKZ]])</f>
        <v>4</v>
      </c>
      <c r="G1780" s="431">
        <f>IFERROR(ROUND(0.25*tab_ANLAGE[[#This Row],[Budget dBIR]]/tab_ANLAGE[[#This Row],['# SuS]],2),0)</f>
        <v>92.18</v>
      </c>
    </row>
    <row r="1781" spans="1:7" x14ac:dyDescent="0.3">
      <c r="A1781" t="s">
        <v>25196</v>
      </c>
      <c r="B1781" t="s">
        <v>25195</v>
      </c>
      <c r="C1781" s="6">
        <v>64246</v>
      </c>
      <c r="D1781" s="6">
        <v>0</v>
      </c>
      <c r="E1781">
        <f>SUMIFS(tab_SCHULEN[SuS_21-22],tab_SCHULEN[TKZ],tab_ANLAGE[[#This Row],[TKZ]])</f>
        <v>142</v>
      </c>
      <c r="F1781">
        <f>SUMIFS(tab_SCHULEN[Klassen_21-22],tab_SCHULEN[TKZ],tab_ANLAGE[[#This Row],[TKZ]])</f>
        <v>8</v>
      </c>
      <c r="G1781" s="431">
        <f>IFERROR(ROUND(0.25*tab_ANLAGE[[#This Row],[Budget dBIR]]/tab_ANLAGE[[#This Row],['# SuS]],2),0)</f>
        <v>113.11</v>
      </c>
    </row>
    <row r="1782" spans="1:7" x14ac:dyDescent="0.3">
      <c r="A1782" t="s">
        <v>25199</v>
      </c>
      <c r="B1782" t="s">
        <v>27378</v>
      </c>
      <c r="C1782" s="6">
        <v>29357</v>
      </c>
      <c r="D1782" s="6">
        <v>0</v>
      </c>
      <c r="E1782">
        <f>SUMIFS(tab_SCHULEN[SuS_21-22],tab_SCHULEN[TKZ],tab_ANLAGE[[#This Row],[TKZ]])</f>
        <v>44</v>
      </c>
      <c r="F1782">
        <f>SUMIFS(tab_SCHULEN[Klassen_21-22],tab_SCHULEN[TKZ],tab_ANLAGE[[#This Row],[TKZ]])</f>
        <v>3</v>
      </c>
      <c r="G1782" s="431">
        <f>IFERROR(ROUND(0.25*tab_ANLAGE[[#This Row],[Budget dBIR]]/tab_ANLAGE[[#This Row],['# SuS]],2),0)</f>
        <v>166.8</v>
      </c>
    </row>
    <row r="1783" spans="1:7" x14ac:dyDescent="0.3">
      <c r="A1783" t="s">
        <v>25087</v>
      </c>
      <c r="B1783" t="s">
        <v>25086</v>
      </c>
      <c r="C1783" s="6">
        <v>96311</v>
      </c>
      <c r="D1783" s="6">
        <v>0</v>
      </c>
      <c r="E1783">
        <f>SUMIFS(tab_SCHULEN[SuS_21-22],tab_SCHULEN[TKZ],tab_ANLAGE[[#This Row],[TKZ]])</f>
        <v>252</v>
      </c>
      <c r="F1783">
        <f>SUMIFS(tab_SCHULEN[Klassen_21-22],tab_SCHULEN[TKZ],tab_ANLAGE[[#This Row],[TKZ]])</f>
        <v>12</v>
      </c>
      <c r="G1783" s="431">
        <f>IFERROR(ROUND(0.25*tab_ANLAGE[[#This Row],[Budget dBIR]]/tab_ANLAGE[[#This Row],['# SuS]],2),0)</f>
        <v>95.55</v>
      </c>
    </row>
    <row r="1784" spans="1:7" x14ac:dyDescent="0.3">
      <c r="A1784" t="s">
        <v>25434</v>
      </c>
      <c r="B1784" t="s">
        <v>25433</v>
      </c>
      <c r="C1784" s="6">
        <v>186782</v>
      </c>
      <c r="D1784" s="6">
        <v>0</v>
      </c>
      <c r="E1784">
        <f>SUMIFS(tab_SCHULEN[SuS_21-22],tab_SCHULEN[TKZ],tab_ANLAGE[[#This Row],[TKZ]])</f>
        <v>456</v>
      </c>
      <c r="F1784">
        <f>SUMIFS(tab_SCHULEN[Klassen_21-22],tab_SCHULEN[TKZ],tab_ANLAGE[[#This Row],[TKZ]])</f>
        <v>18</v>
      </c>
      <c r="G1784" s="431">
        <f>IFERROR(ROUND(0.25*tab_ANLAGE[[#This Row],[Budget dBIR]]/tab_ANLAGE[[#This Row],['# SuS]],2),0)</f>
        <v>102.4</v>
      </c>
    </row>
    <row r="1785" spans="1:7" x14ac:dyDescent="0.3">
      <c r="A1785" t="s">
        <v>25436</v>
      </c>
      <c r="B1785" t="s">
        <v>25435</v>
      </c>
      <c r="C1785" s="6">
        <v>237052</v>
      </c>
      <c r="D1785" s="6">
        <v>0</v>
      </c>
      <c r="E1785">
        <f>SUMIFS(tab_SCHULEN[SuS_21-22],tab_SCHULEN[TKZ],tab_ANLAGE[[#This Row],[TKZ]])</f>
        <v>638</v>
      </c>
      <c r="F1785">
        <f>SUMIFS(tab_SCHULEN[Klassen_21-22],tab_SCHULEN[TKZ],tab_ANLAGE[[#This Row],[TKZ]])</f>
        <v>30</v>
      </c>
      <c r="G1785" s="431">
        <f>IFERROR(ROUND(0.25*tab_ANLAGE[[#This Row],[Budget dBIR]]/tab_ANLAGE[[#This Row],['# SuS]],2),0)</f>
        <v>92.89</v>
      </c>
    </row>
    <row r="1786" spans="1:7" x14ac:dyDescent="0.3">
      <c r="A1786" t="s">
        <v>20335</v>
      </c>
      <c r="B1786" t="s">
        <v>20334</v>
      </c>
      <c r="C1786" s="6">
        <v>2075485</v>
      </c>
      <c r="D1786" s="6">
        <v>324759</v>
      </c>
      <c r="E1786">
        <f>SUMIFS(tab_SCHULEN[SuS_21-22],tab_SCHULEN[TKZ],tab_ANLAGE[[#This Row],[TKZ]])</f>
        <v>4571</v>
      </c>
      <c r="F1786">
        <f>SUMIFS(tab_SCHULEN[Klassen_21-22],tab_SCHULEN[TKZ],tab_ANLAGE[[#This Row],[TKZ]])</f>
        <v>201</v>
      </c>
      <c r="G1786" s="431">
        <f>IFERROR(ROUND(0.25*tab_ANLAGE[[#This Row],[Budget dBIR]]/tab_ANLAGE[[#This Row],['# SuS]],2),0)</f>
        <v>113.51</v>
      </c>
    </row>
    <row r="1787" spans="1:7" x14ac:dyDescent="0.3">
      <c r="A1787" t="s">
        <v>25403</v>
      </c>
      <c r="B1787" t="s">
        <v>25402</v>
      </c>
      <c r="C1787" s="6">
        <v>292914</v>
      </c>
      <c r="D1787" s="6">
        <v>0</v>
      </c>
      <c r="E1787">
        <f>SUMIFS(tab_SCHULEN[SuS_21-22],tab_SCHULEN[TKZ],tab_ANLAGE[[#This Row],[TKZ]])</f>
        <v>796</v>
      </c>
      <c r="F1787">
        <f>SUMIFS(tab_SCHULEN[Klassen_21-22],tab_SCHULEN[TKZ],tab_ANLAGE[[#This Row],[TKZ]])</f>
        <v>34</v>
      </c>
      <c r="G1787" s="431">
        <f>IFERROR(ROUND(0.25*tab_ANLAGE[[#This Row],[Budget dBIR]]/tab_ANLAGE[[#This Row],['# SuS]],2),0)</f>
        <v>92</v>
      </c>
    </row>
    <row r="1788" spans="1:7" x14ac:dyDescent="0.3">
      <c r="A1788" t="s">
        <v>25206</v>
      </c>
      <c r="B1788" t="s">
        <v>25205</v>
      </c>
      <c r="C1788" s="6">
        <v>24677</v>
      </c>
      <c r="D1788" s="6">
        <v>0</v>
      </c>
      <c r="E1788">
        <f>SUMIFS(tab_SCHULEN[SuS_21-22],tab_SCHULEN[TKZ],tab_ANLAGE[[#This Row],[TKZ]])</f>
        <v>54</v>
      </c>
      <c r="F1788">
        <f>SUMIFS(tab_SCHULEN[Klassen_21-22],tab_SCHULEN[TKZ],tab_ANLAGE[[#This Row],[TKZ]])</f>
        <v>3</v>
      </c>
      <c r="G1788" s="431">
        <f>IFERROR(ROUND(0.25*tab_ANLAGE[[#This Row],[Budget dBIR]]/tab_ANLAGE[[#This Row],['# SuS]],2),0)</f>
        <v>114.25</v>
      </c>
    </row>
    <row r="1789" spans="1:7" x14ac:dyDescent="0.3">
      <c r="A1789" t="s">
        <v>25076</v>
      </c>
      <c r="B1789" t="s">
        <v>25075</v>
      </c>
      <c r="C1789" s="6">
        <v>28506</v>
      </c>
      <c r="D1789" s="6">
        <v>0</v>
      </c>
      <c r="E1789">
        <f>SUMIFS(tab_SCHULEN[SuS_21-22],tab_SCHULEN[TKZ],tab_ANLAGE[[#This Row],[TKZ]])</f>
        <v>68</v>
      </c>
      <c r="F1789">
        <f>SUMIFS(tab_SCHULEN[Klassen_21-22],tab_SCHULEN[TKZ],tab_ANLAGE[[#This Row],[TKZ]])</f>
        <v>4</v>
      </c>
      <c r="G1789" s="431">
        <f>IFERROR(ROUND(0.25*tab_ANLAGE[[#This Row],[Budget dBIR]]/tab_ANLAGE[[#This Row],['# SuS]],2),0)</f>
        <v>104.8</v>
      </c>
    </row>
    <row r="1790" spans="1:7" x14ac:dyDescent="0.3">
      <c r="A1790" t="s">
        <v>24996</v>
      </c>
      <c r="B1790" t="s">
        <v>24995</v>
      </c>
      <c r="C1790" s="6">
        <v>96189</v>
      </c>
      <c r="D1790" s="6">
        <v>0</v>
      </c>
      <c r="E1790">
        <f>SUMIFS(tab_SCHULEN[SuS_21-22],tab_SCHULEN[TKZ],tab_ANLAGE[[#This Row],[TKZ]])</f>
        <v>320</v>
      </c>
      <c r="F1790">
        <f>SUMIFS(tab_SCHULEN[Klassen_21-22],tab_SCHULEN[TKZ],tab_ANLAGE[[#This Row],[TKZ]])</f>
        <v>14</v>
      </c>
      <c r="G1790" s="431">
        <f>IFERROR(ROUND(0.25*tab_ANLAGE[[#This Row],[Budget dBIR]]/tab_ANLAGE[[#This Row],['# SuS]],2),0)</f>
        <v>75.150000000000006</v>
      </c>
    </row>
    <row r="1791" spans="1:7" x14ac:dyDescent="0.3">
      <c r="A1791" t="s">
        <v>25098</v>
      </c>
      <c r="B1791" t="s">
        <v>25097</v>
      </c>
      <c r="C1791" s="6">
        <v>122843</v>
      </c>
      <c r="D1791" s="6">
        <v>0</v>
      </c>
      <c r="E1791">
        <f>SUMIFS(tab_SCHULEN[SuS_21-22],tab_SCHULEN[TKZ],tab_ANLAGE[[#This Row],[TKZ]])</f>
        <v>322</v>
      </c>
      <c r="F1791">
        <f>SUMIFS(tab_SCHULEN[Klassen_21-22],tab_SCHULEN[TKZ],tab_ANLAGE[[#This Row],[TKZ]])</f>
        <v>15</v>
      </c>
      <c r="G1791" s="431">
        <f>IFERROR(ROUND(0.25*tab_ANLAGE[[#This Row],[Budget dBIR]]/tab_ANLAGE[[#This Row],['# SuS]],2),0)</f>
        <v>95.38</v>
      </c>
    </row>
    <row r="1792" spans="1:7" x14ac:dyDescent="0.3">
      <c r="A1792" t="s">
        <v>25348</v>
      </c>
      <c r="B1792" t="s">
        <v>25347</v>
      </c>
      <c r="C1792" s="6">
        <v>64594</v>
      </c>
      <c r="D1792" s="6">
        <v>0</v>
      </c>
      <c r="E1792">
        <f>SUMIFS(tab_SCHULEN[SuS_21-22],tab_SCHULEN[TKZ],tab_ANLAGE[[#This Row],[TKZ]])</f>
        <v>191</v>
      </c>
      <c r="F1792">
        <f>SUMIFS(tab_SCHULEN[Klassen_21-22],tab_SCHULEN[TKZ],tab_ANLAGE[[#This Row],[TKZ]])</f>
        <v>9</v>
      </c>
      <c r="G1792" s="431">
        <f>IFERROR(ROUND(0.25*tab_ANLAGE[[#This Row],[Budget dBIR]]/tab_ANLAGE[[#This Row],['# SuS]],2),0)</f>
        <v>84.55</v>
      </c>
    </row>
    <row r="1793" spans="1:7" x14ac:dyDescent="0.3">
      <c r="A1793" t="s">
        <v>25100</v>
      </c>
      <c r="B1793" t="s">
        <v>25099</v>
      </c>
      <c r="C1793" s="6">
        <v>101385</v>
      </c>
      <c r="D1793" s="6">
        <v>0</v>
      </c>
      <c r="E1793">
        <f>SUMIFS(tab_SCHULEN[SuS_21-22],tab_SCHULEN[TKZ],tab_ANLAGE[[#This Row],[TKZ]])</f>
        <v>301</v>
      </c>
      <c r="F1793">
        <f>SUMIFS(tab_SCHULEN[Klassen_21-22],tab_SCHULEN[TKZ],tab_ANLAGE[[#This Row],[TKZ]])</f>
        <v>15</v>
      </c>
      <c r="G1793" s="431">
        <f>IFERROR(ROUND(0.25*tab_ANLAGE[[#This Row],[Budget dBIR]]/tab_ANLAGE[[#This Row],['# SuS]],2),0)</f>
        <v>84.21</v>
      </c>
    </row>
    <row r="1794" spans="1:7" x14ac:dyDescent="0.3">
      <c r="A1794" t="s">
        <v>25271</v>
      </c>
      <c r="B1794" t="s">
        <v>25270</v>
      </c>
      <c r="C1794" s="6">
        <v>595099</v>
      </c>
      <c r="D1794" s="6">
        <v>0</v>
      </c>
      <c r="E1794">
        <f>SUMIFS(tab_SCHULEN[SuS_21-22],tab_SCHULEN[TKZ],tab_ANLAGE[[#This Row],[TKZ]])</f>
        <v>1393</v>
      </c>
      <c r="F1794">
        <f>SUMIFS(tab_SCHULEN[Klassen_21-22],tab_SCHULEN[TKZ],tab_ANLAGE[[#This Row],[TKZ]])</f>
        <v>63</v>
      </c>
      <c r="G1794" s="431">
        <f>IFERROR(ROUND(0.25*tab_ANLAGE[[#This Row],[Budget dBIR]]/tab_ANLAGE[[#This Row],['# SuS]],2),0)</f>
        <v>106.8</v>
      </c>
    </row>
    <row r="1795" spans="1:7" x14ac:dyDescent="0.3">
      <c r="A1795" t="s">
        <v>21042</v>
      </c>
      <c r="B1795" t="s">
        <v>21041</v>
      </c>
      <c r="C1795" s="6">
        <v>100543</v>
      </c>
      <c r="D1795" s="6">
        <v>0</v>
      </c>
      <c r="E1795">
        <f>SUMIFS(tab_SCHULEN[SuS_21-22],tab_SCHULEN[TKZ],tab_ANLAGE[[#This Row],[TKZ]])</f>
        <v>331</v>
      </c>
      <c r="F1795">
        <f>SUMIFS(tab_SCHULEN[Klassen_21-22],tab_SCHULEN[TKZ],tab_ANLAGE[[#This Row],[TKZ]])</f>
        <v>15</v>
      </c>
      <c r="G1795" s="431">
        <f>IFERROR(ROUND(0.25*tab_ANLAGE[[#This Row],[Budget dBIR]]/tab_ANLAGE[[#This Row],['# SuS]],2),0)</f>
        <v>75.94</v>
      </c>
    </row>
    <row r="1796" spans="1:7" x14ac:dyDescent="0.3">
      <c r="A1796" t="s">
        <v>24910</v>
      </c>
      <c r="B1796" t="s">
        <v>24909</v>
      </c>
      <c r="C1796" s="6">
        <v>51221</v>
      </c>
      <c r="D1796" s="6">
        <v>18068</v>
      </c>
      <c r="E1796">
        <f>SUMIFS(tab_SCHULEN[SuS_21-22],tab_SCHULEN[TKZ],tab_ANLAGE[[#This Row],[TKZ]])</f>
        <v>87</v>
      </c>
      <c r="F1796">
        <f>SUMIFS(tab_SCHULEN[Klassen_21-22],tab_SCHULEN[TKZ],tab_ANLAGE[[#This Row],[TKZ]])</f>
        <v>5</v>
      </c>
      <c r="G1796" s="431">
        <f>IFERROR(ROUND(0.25*tab_ANLAGE[[#This Row],[Budget dBIR]]/tab_ANLAGE[[#This Row],['# SuS]],2),0)</f>
        <v>147.19</v>
      </c>
    </row>
    <row r="1797" spans="1:7" x14ac:dyDescent="0.3">
      <c r="A1797" t="s">
        <v>24900</v>
      </c>
      <c r="B1797" t="s">
        <v>24899</v>
      </c>
      <c r="C1797" s="6">
        <v>28577</v>
      </c>
      <c r="D1797" s="6">
        <v>9034</v>
      </c>
      <c r="E1797">
        <f>SUMIFS(tab_SCHULEN[SuS_21-22],tab_SCHULEN[TKZ],tab_ANLAGE[[#This Row],[TKZ]])</f>
        <v>65</v>
      </c>
      <c r="F1797">
        <f>SUMIFS(tab_SCHULEN[Klassen_21-22],tab_SCHULEN[TKZ],tab_ANLAGE[[#This Row],[TKZ]])</f>
        <v>3</v>
      </c>
      <c r="G1797" s="431">
        <f>IFERROR(ROUND(0.25*tab_ANLAGE[[#This Row],[Budget dBIR]]/tab_ANLAGE[[#This Row],['# SuS]],2),0)</f>
        <v>109.91</v>
      </c>
    </row>
    <row r="1798" spans="1:7" x14ac:dyDescent="0.3">
      <c r="A1798" t="s">
        <v>24933</v>
      </c>
      <c r="B1798" t="s">
        <v>22927</v>
      </c>
      <c r="C1798" s="6">
        <v>59248</v>
      </c>
      <c r="D1798" s="6">
        <v>18068</v>
      </c>
      <c r="E1798">
        <f>SUMIFS(tab_SCHULEN[SuS_21-22],tab_SCHULEN[TKZ],tab_ANLAGE[[#This Row],[TKZ]])</f>
        <v>92</v>
      </c>
      <c r="F1798">
        <f>SUMIFS(tab_SCHULEN[Klassen_21-22],tab_SCHULEN[TKZ],tab_ANLAGE[[#This Row],[TKZ]])</f>
        <v>6</v>
      </c>
      <c r="G1798" s="431">
        <f>IFERROR(ROUND(0.25*tab_ANLAGE[[#This Row],[Budget dBIR]]/tab_ANLAGE[[#This Row],['# SuS]],2),0)</f>
        <v>161</v>
      </c>
    </row>
    <row r="1799" spans="1:7" x14ac:dyDescent="0.3">
      <c r="A1799" t="s">
        <v>24906</v>
      </c>
      <c r="B1799" t="s">
        <v>24905</v>
      </c>
      <c r="C1799" s="6">
        <v>68670</v>
      </c>
      <c r="D1799" s="6">
        <v>18068</v>
      </c>
      <c r="E1799">
        <f>SUMIFS(tab_SCHULEN[SuS_21-22],tab_SCHULEN[TKZ],tab_ANLAGE[[#This Row],[TKZ]])</f>
        <v>108</v>
      </c>
      <c r="F1799">
        <f>SUMIFS(tab_SCHULEN[Klassen_21-22],tab_SCHULEN[TKZ],tab_ANLAGE[[#This Row],[TKZ]])</f>
        <v>4</v>
      </c>
      <c r="G1799" s="431">
        <f>IFERROR(ROUND(0.25*tab_ANLAGE[[#This Row],[Budget dBIR]]/tab_ANLAGE[[#This Row],['# SuS]],2),0)</f>
        <v>158.96</v>
      </c>
    </row>
    <row r="1800" spans="1:7" x14ac:dyDescent="0.3">
      <c r="A1800" t="s">
        <v>24903</v>
      </c>
      <c r="B1800" t="s">
        <v>21518</v>
      </c>
      <c r="C1800" s="6">
        <v>164134</v>
      </c>
      <c r="D1800" s="6">
        <v>54204</v>
      </c>
      <c r="E1800">
        <f>SUMIFS(tab_SCHULEN[SuS_21-22],tab_SCHULEN[TKZ],tab_ANLAGE[[#This Row],[TKZ]])</f>
        <v>377</v>
      </c>
      <c r="F1800">
        <f>SUMIFS(tab_SCHULEN[Klassen_21-22],tab_SCHULEN[TKZ],tab_ANLAGE[[#This Row],[TKZ]])</f>
        <v>17</v>
      </c>
      <c r="G1800" s="431">
        <f>IFERROR(ROUND(0.25*tab_ANLAGE[[#This Row],[Budget dBIR]]/tab_ANLAGE[[#This Row],['# SuS]],2),0)</f>
        <v>108.84</v>
      </c>
    </row>
    <row r="1801" spans="1:7" x14ac:dyDescent="0.3">
      <c r="A1801" t="s">
        <v>24961</v>
      </c>
      <c r="B1801" t="s">
        <v>24960</v>
      </c>
      <c r="C1801" s="6">
        <v>22671</v>
      </c>
      <c r="D1801" s="6">
        <v>3011</v>
      </c>
      <c r="E1801">
        <f>SUMIFS(tab_SCHULEN[SuS_21-22],tab_SCHULEN[TKZ],tab_ANLAGE[[#This Row],[TKZ]])</f>
        <v>45</v>
      </c>
      <c r="F1801">
        <f>SUMIFS(tab_SCHULEN[Klassen_21-22],tab_SCHULEN[TKZ],tab_ANLAGE[[#This Row],[TKZ]])</f>
        <v>3</v>
      </c>
      <c r="G1801" s="431">
        <f>IFERROR(ROUND(0.25*tab_ANLAGE[[#This Row],[Budget dBIR]]/tab_ANLAGE[[#This Row],['# SuS]],2),0)</f>
        <v>125.95</v>
      </c>
    </row>
    <row r="1802" spans="1:7" x14ac:dyDescent="0.3">
      <c r="A1802" t="s">
        <v>24917</v>
      </c>
      <c r="B1802" t="s">
        <v>24916</v>
      </c>
      <c r="C1802" s="6">
        <v>200532</v>
      </c>
      <c r="D1802" s="6">
        <v>54204</v>
      </c>
      <c r="E1802">
        <f>SUMIFS(tab_SCHULEN[SuS_21-22],tab_SCHULEN[TKZ],tab_ANLAGE[[#This Row],[TKZ]])</f>
        <v>315</v>
      </c>
      <c r="F1802">
        <f>SUMIFS(tab_SCHULEN[Klassen_21-22],tab_SCHULEN[TKZ],tab_ANLAGE[[#This Row],[TKZ]])</f>
        <v>37</v>
      </c>
      <c r="G1802" s="431">
        <f>IFERROR(ROUND(0.25*tab_ANLAGE[[#This Row],[Budget dBIR]]/tab_ANLAGE[[#This Row],['# SuS]],2),0)</f>
        <v>159.15</v>
      </c>
    </row>
    <row r="1803" spans="1:7" x14ac:dyDescent="0.3">
      <c r="A1803" t="s">
        <v>24967</v>
      </c>
      <c r="B1803" t="s">
        <v>21615</v>
      </c>
      <c r="C1803" s="6">
        <v>74059</v>
      </c>
      <c r="D1803" s="6">
        <v>0</v>
      </c>
      <c r="E1803">
        <f>SUMIFS(tab_SCHULEN[SuS_21-22],tab_SCHULEN[TKZ],tab_ANLAGE[[#This Row],[TKZ]])</f>
        <v>138</v>
      </c>
      <c r="F1803">
        <f>SUMIFS(tab_SCHULEN[Klassen_21-22],tab_SCHULEN[TKZ],tab_ANLAGE[[#This Row],[TKZ]])</f>
        <v>23</v>
      </c>
      <c r="G1803" s="431">
        <f>IFERROR(ROUND(0.25*tab_ANLAGE[[#This Row],[Budget dBIR]]/tab_ANLAGE[[#This Row],['# SuS]],2),0)</f>
        <v>134.16</v>
      </c>
    </row>
    <row r="1804" spans="1:7" x14ac:dyDescent="0.3">
      <c r="A1804" t="s">
        <v>24928</v>
      </c>
      <c r="B1804" t="s">
        <v>24307</v>
      </c>
      <c r="C1804" s="6">
        <v>50083</v>
      </c>
      <c r="D1804" s="6">
        <v>12044</v>
      </c>
      <c r="E1804">
        <f>SUMIFS(tab_SCHULEN[SuS_21-22],tab_SCHULEN[TKZ],tab_ANLAGE[[#This Row],[TKZ]])</f>
        <v>122</v>
      </c>
      <c r="F1804">
        <f>SUMIFS(tab_SCHULEN[Klassen_21-22],tab_SCHULEN[TKZ],tab_ANLAGE[[#This Row],[TKZ]])</f>
        <v>5</v>
      </c>
      <c r="G1804" s="431">
        <f>IFERROR(ROUND(0.25*tab_ANLAGE[[#This Row],[Budget dBIR]]/tab_ANLAGE[[#This Row],['# SuS]],2),0)</f>
        <v>102.63</v>
      </c>
    </row>
    <row r="1805" spans="1:7" x14ac:dyDescent="0.3">
      <c r="A1805" t="s">
        <v>24890</v>
      </c>
      <c r="B1805" t="s">
        <v>24889</v>
      </c>
      <c r="C1805" s="6">
        <v>92872</v>
      </c>
      <c r="D1805" s="6">
        <v>9034</v>
      </c>
      <c r="E1805">
        <f>SUMIFS(tab_SCHULEN[SuS_21-22],tab_SCHULEN[TKZ],tab_ANLAGE[[#This Row],[TKZ]])</f>
        <v>184</v>
      </c>
      <c r="F1805">
        <f>SUMIFS(tab_SCHULEN[Klassen_21-22],tab_SCHULEN[TKZ],tab_ANLAGE[[#This Row],[TKZ]])</f>
        <v>16</v>
      </c>
      <c r="G1805" s="431">
        <f>IFERROR(ROUND(0.25*tab_ANLAGE[[#This Row],[Budget dBIR]]/tab_ANLAGE[[#This Row],['# SuS]],2),0)</f>
        <v>126.18</v>
      </c>
    </row>
    <row r="1806" spans="1:7" x14ac:dyDescent="0.3">
      <c r="A1806" t="s">
        <v>20279</v>
      </c>
      <c r="B1806" t="s">
        <v>20278</v>
      </c>
      <c r="C1806" s="6">
        <v>296166</v>
      </c>
      <c r="D1806" s="6">
        <v>0</v>
      </c>
      <c r="E1806">
        <f>SUMIFS(tab_SCHULEN[SuS_21-22],tab_SCHULEN[TKZ],tab_ANLAGE[[#This Row],[TKZ]])</f>
        <v>986</v>
      </c>
      <c r="F1806">
        <f>SUMIFS(tab_SCHULEN[Klassen_21-22],tab_SCHULEN[TKZ],tab_ANLAGE[[#This Row],[TKZ]])</f>
        <v>38</v>
      </c>
      <c r="G1806" s="431">
        <f>IFERROR(ROUND(0.25*tab_ANLAGE[[#This Row],[Budget dBIR]]/tab_ANLAGE[[#This Row],['# SuS]],2),0)</f>
        <v>75.09</v>
      </c>
    </row>
    <row r="1807" spans="1:7" x14ac:dyDescent="0.3">
      <c r="A1807" t="s">
        <v>24914</v>
      </c>
      <c r="B1807" t="s">
        <v>22925</v>
      </c>
      <c r="C1807" s="6">
        <v>49825</v>
      </c>
      <c r="D1807" s="6">
        <v>18068</v>
      </c>
      <c r="E1807">
        <f>SUMIFS(tab_SCHULEN[SuS_21-22],tab_SCHULEN[TKZ],tab_ANLAGE[[#This Row],[TKZ]])</f>
        <v>91</v>
      </c>
      <c r="F1807">
        <f>SUMIFS(tab_SCHULEN[Klassen_21-22],tab_SCHULEN[TKZ],tab_ANLAGE[[#This Row],[TKZ]])</f>
        <v>5</v>
      </c>
      <c r="G1807" s="431">
        <f>IFERROR(ROUND(0.25*tab_ANLAGE[[#This Row],[Budget dBIR]]/tab_ANLAGE[[#This Row],['# SuS]],2),0)</f>
        <v>136.88</v>
      </c>
    </row>
    <row r="1808" spans="1:7" x14ac:dyDescent="0.3">
      <c r="A1808" t="s">
        <v>24898</v>
      </c>
      <c r="B1808" t="s">
        <v>24897</v>
      </c>
      <c r="C1808" s="6">
        <v>66958</v>
      </c>
      <c r="D1808" s="6">
        <v>0</v>
      </c>
      <c r="E1808">
        <f>SUMIFS(tab_SCHULEN[SuS_21-22],tab_SCHULEN[TKZ],tab_ANLAGE[[#This Row],[TKZ]])</f>
        <v>126</v>
      </c>
      <c r="F1808">
        <f>SUMIFS(tab_SCHULEN[Klassen_21-22],tab_SCHULEN[TKZ],tab_ANLAGE[[#This Row],[TKZ]])</f>
        <v>11</v>
      </c>
      <c r="G1808" s="431">
        <f>IFERROR(ROUND(0.25*tab_ANLAGE[[#This Row],[Budget dBIR]]/tab_ANLAGE[[#This Row],['# SuS]],2),0)</f>
        <v>132.85</v>
      </c>
    </row>
    <row r="1809" spans="1:7" x14ac:dyDescent="0.3">
      <c r="A1809" t="s">
        <v>20529</v>
      </c>
      <c r="B1809" t="s">
        <v>20528</v>
      </c>
      <c r="C1809" s="6">
        <v>63667</v>
      </c>
      <c r="D1809" s="6">
        <v>0</v>
      </c>
      <c r="E1809">
        <f>SUMIFS(tab_SCHULEN[SuS_21-22],tab_SCHULEN[TKZ],tab_ANLAGE[[#This Row],[TKZ]])</f>
        <v>182</v>
      </c>
      <c r="F1809">
        <f>SUMIFS(tab_SCHULEN[Klassen_21-22],tab_SCHULEN[TKZ],tab_ANLAGE[[#This Row],[TKZ]])</f>
        <v>7</v>
      </c>
      <c r="G1809" s="431">
        <f>IFERROR(ROUND(0.25*tab_ANLAGE[[#This Row],[Budget dBIR]]/tab_ANLAGE[[#This Row],['# SuS]],2),0)</f>
        <v>87.45</v>
      </c>
    </row>
    <row r="1810" spans="1:7" x14ac:dyDescent="0.3">
      <c r="A1810" t="s">
        <v>24912</v>
      </c>
      <c r="B1810" t="s">
        <v>24911</v>
      </c>
      <c r="C1810" s="6">
        <v>153575</v>
      </c>
      <c r="D1810" s="6">
        <v>48182</v>
      </c>
      <c r="E1810">
        <f>SUMIFS(tab_SCHULEN[SuS_21-22],tab_SCHULEN[TKZ],tab_ANLAGE[[#This Row],[TKZ]])</f>
        <v>393</v>
      </c>
      <c r="F1810">
        <f>SUMIFS(tab_SCHULEN[Klassen_21-22],tab_SCHULEN[TKZ],tab_ANLAGE[[#This Row],[TKZ]])</f>
        <v>18</v>
      </c>
      <c r="G1810" s="431">
        <f>IFERROR(ROUND(0.25*tab_ANLAGE[[#This Row],[Budget dBIR]]/tab_ANLAGE[[#This Row],['# SuS]],2),0)</f>
        <v>97.69</v>
      </c>
    </row>
    <row r="1811" spans="1:7" x14ac:dyDescent="0.3">
      <c r="A1811" t="s">
        <v>20317</v>
      </c>
      <c r="B1811" t="s">
        <v>20316</v>
      </c>
      <c r="C1811" s="6">
        <v>484251</v>
      </c>
      <c r="D1811" s="6">
        <v>0</v>
      </c>
      <c r="E1811">
        <f>SUMIFS(tab_SCHULEN[SuS_21-22],tab_SCHULEN[TKZ],tab_ANLAGE[[#This Row],[TKZ]])</f>
        <v>1356</v>
      </c>
      <c r="F1811">
        <f>SUMIFS(tab_SCHULEN[Klassen_21-22],tab_SCHULEN[TKZ],tab_ANLAGE[[#This Row],[TKZ]])</f>
        <v>51</v>
      </c>
      <c r="G1811" s="431">
        <f>IFERROR(ROUND(0.25*tab_ANLAGE[[#This Row],[Budget dBIR]]/tab_ANLAGE[[#This Row],['# SuS]],2),0)</f>
        <v>89.28</v>
      </c>
    </row>
    <row r="1812" spans="1:7" x14ac:dyDescent="0.3">
      <c r="A1812" t="s">
        <v>24986</v>
      </c>
      <c r="B1812" t="s">
        <v>21842</v>
      </c>
      <c r="C1812" s="6">
        <v>144899</v>
      </c>
      <c r="D1812" s="6">
        <v>0</v>
      </c>
      <c r="E1812">
        <f>SUMIFS(tab_SCHULEN[SuS_21-22],tab_SCHULEN[TKZ],tab_ANLAGE[[#This Row],[TKZ]])</f>
        <v>366</v>
      </c>
      <c r="F1812">
        <f>SUMIFS(tab_SCHULEN[Klassen_21-22],tab_SCHULEN[TKZ],tab_ANLAGE[[#This Row],[TKZ]])</f>
        <v>19</v>
      </c>
      <c r="G1812" s="431">
        <f>IFERROR(ROUND(0.25*tab_ANLAGE[[#This Row],[Budget dBIR]]/tab_ANLAGE[[#This Row],['# SuS]],2),0)</f>
        <v>98.97</v>
      </c>
    </row>
    <row r="1813" spans="1:7" x14ac:dyDescent="0.3">
      <c r="A1813" t="s">
        <v>24904</v>
      </c>
      <c r="B1813" t="s">
        <v>24332</v>
      </c>
      <c r="C1813" s="6">
        <v>14048</v>
      </c>
      <c r="D1813" s="6">
        <v>6022</v>
      </c>
      <c r="E1813">
        <f>SUMIFS(tab_SCHULEN[SuS_21-22],tab_SCHULEN[TKZ],tab_ANLAGE[[#This Row],[TKZ]])</f>
        <v>44</v>
      </c>
      <c r="F1813">
        <f>SUMIFS(tab_SCHULEN[Klassen_21-22],tab_SCHULEN[TKZ],tab_ANLAGE[[#This Row],[TKZ]])</f>
        <v>4</v>
      </c>
      <c r="G1813" s="431">
        <f>IFERROR(ROUND(0.25*tab_ANLAGE[[#This Row],[Budget dBIR]]/tab_ANLAGE[[#This Row],['# SuS]],2),0)</f>
        <v>79.819999999999993</v>
      </c>
    </row>
    <row r="1814" spans="1:7" x14ac:dyDescent="0.3">
      <c r="A1814" t="s">
        <v>24893</v>
      </c>
      <c r="B1814" t="s">
        <v>24892</v>
      </c>
      <c r="C1814" s="6">
        <v>55291</v>
      </c>
      <c r="D1814" s="6">
        <v>0</v>
      </c>
      <c r="E1814">
        <f>SUMIFS(tab_SCHULEN[SuS_21-22],tab_SCHULEN[TKZ],tab_ANLAGE[[#This Row],[TKZ]])</f>
        <v>97</v>
      </c>
      <c r="F1814">
        <f>SUMIFS(tab_SCHULEN[Klassen_21-22],tab_SCHULEN[TKZ],tab_ANLAGE[[#This Row],[TKZ]])</f>
        <v>11</v>
      </c>
      <c r="G1814" s="431">
        <f>IFERROR(ROUND(0.25*tab_ANLAGE[[#This Row],[Budget dBIR]]/tab_ANLAGE[[#This Row],['# SuS]],2),0)</f>
        <v>142.5</v>
      </c>
    </row>
    <row r="1815" spans="1:7" x14ac:dyDescent="0.3">
      <c r="A1815" t="s">
        <v>20843</v>
      </c>
      <c r="B1815" t="s">
        <v>20842</v>
      </c>
      <c r="C1815" s="6">
        <v>1268652</v>
      </c>
      <c r="D1815" s="6">
        <v>177671</v>
      </c>
      <c r="E1815">
        <f>SUMIFS(tab_SCHULEN[SuS_21-22],tab_SCHULEN[TKZ],tab_ANLAGE[[#This Row],[TKZ]])</f>
        <v>2861</v>
      </c>
      <c r="F1815">
        <f>SUMIFS(tab_SCHULEN[Klassen_21-22],tab_SCHULEN[TKZ],tab_ANLAGE[[#This Row],[TKZ]])</f>
        <v>163</v>
      </c>
      <c r="G1815" s="431">
        <f>IFERROR(ROUND(0.25*tab_ANLAGE[[#This Row],[Budget dBIR]]/tab_ANLAGE[[#This Row],['# SuS]],2),0)</f>
        <v>110.86</v>
      </c>
    </row>
    <row r="1816" spans="1:7" x14ac:dyDescent="0.3">
      <c r="A1816" t="s">
        <v>24985</v>
      </c>
      <c r="B1816" t="s">
        <v>24984</v>
      </c>
      <c r="C1816" s="6">
        <v>147410</v>
      </c>
      <c r="D1816" s="6">
        <v>0</v>
      </c>
      <c r="E1816">
        <f>SUMIFS(tab_SCHULEN[SuS_21-22],tab_SCHULEN[TKZ],tab_ANLAGE[[#This Row],[TKZ]])</f>
        <v>407</v>
      </c>
      <c r="F1816">
        <f>SUMIFS(tab_SCHULEN[Klassen_21-22],tab_SCHULEN[TKZ],tab_ANLAGE[[#This Row],[TKZ]])</f>
        <v>20</v>
      </c>
      <c r="G1816" s="431">
        <f>IFERROR(ROUND(0.25*tab_ANLAGE[[#This Row],[Budget dBIR]]/tab_ANLAGE[[#This Row],['# SuS]],2),0)</f>
        <v>90.55</v>
      </c>
    </row>
    <row r="1817" spans="1:7" x14ac:dyDescent="0.3">
      <c r="A1817" t="s">
        <v>20319</v>
      </c>
      <c r="B1817" t="s">
        <v>20318</v>
      </c>
      <c r="C1817" s="6">
        <v>656724</v>
      </c>
      <c r="D1817" s="6">
        <v>0</v>
      </c>
      <c r="E1817">
        <f>SUMIFS(tab_SCHULEN[SuS_21-22],tab_SCHULEN[TKZ],tab_ANLAGE[[#This Row],[TKZ]])</f>
        <v>1894</v>
      </c>
      <c r="F1817">
        <f>SUMIFS(tab_SCHULEN[Klassen_21-22],tab_SCHULEN[TKZ],tab_ANLAGE[[#This Row],[TKZ]])</f>
        <v>70</v>
      </c>
      <c r="G1817" s="431">
        <f>IFERROR(ROUND(0.25*tab_ANLAGE[[#This Row],[Budget dBIR]]/tab_ANLAGE[[#This Row],['# SuS]],2),0)</f>
        <v>86.68</v>
      </c>
    </row>
    <row r="1818" spans="1:7" x14ac:dyDescent="0.3">
      <c r="A1818" t="s">
        <v>25212</v>
      </c>
      <c r="B1818" t="s">
        <v>25211</v>
      </c>
      <c r="C1818" s="6">
        <v>58820</v>
      </c>
      <c r="D1818" s="6">
        <v>0</v>
      </c>
      <c r="E1818">
        <f>SUMIFS(tab_SCHULEN[SuS_21-22],tab_SCHULEN[TKZ],tab_ANLAGE[[#This Row],[TKZ]])</f>
        <v>183</v>
      </c>
      <c r="F1818">
        <f>SUMIFS(tab_SCHULEN[Klassen_21-22],tab_SCHULEN[TKZ],tab_ANLAGE[[#This Row],[TKZ]])</f>
        <v>8</v>
      </c>
      <c r="G1818" s="431">
        <f>IFERROR(ROUND(0.25*tab_ANLAGE[[#This Row],[Budget dBIR]]/tab_ANLAGE[[#This Row],['# SuS]],2),0)</f>
        <v>80.36</v>
      </c>
    </row>
    <row r="1819" spans="1:7" x14ac:dyDescent="0.3">
      <c r="A1819" t="s">
        <v>25346</v>
      </c>
      <c r="B1819" t="s">
        <v>25345</v>
      </c>
      <c r="C1819" s="6">
        <v>155301</v>
      </c>
      <c r="D1819" s="6">
        <v>0</v>
      </c>
      <c r="E1819">
        <f>SUMIFS(tab_SCHULEN[SuS_21-22],tab_SCHULEN[TKZ],tab_ANLAGE[[#This Row],[TKZ]])</f>
        <v>432</v>
      </c>
      <c r="F1819">
        <f>SUMIFS(tab_SCHULEN[Klassen_21-22],tab_SCHULEN[TKZ],tab_ANLAGE[[#This Row],[TKZ]])</f>
        <v>18</v>
      </c>
      <c r="G1819" s="431">
        <f>IFERROR(ROUND(0.25*tab_ANLAGE[[#This Row],[Budget dBIR]]/tab_ANLAGE[[#This Row],['# SuS]],2),0)</f>
        <v>89.87</v>
      </c>
    </row>
    <row r="1820" spans="1:7" x14ac:dyDescent="0.3">
      <c r="A1820" t="s">
        <v>21145</v>
      </c>
      <c r="B1820" t="s">
        <v>21144</v>
      </c>
      <c r="C1820" s="6">
        <v>132887</v>
      </c>
      <c r="D1820" s="6">
        <v>0</v>
      </c>
      <c r="E1820">
        <f>SUMIFS(tab_SCHULEN[SuS_21-22],tab_SCHULEN[TKZ],tab_ANLAGE[[#This Row],[TKZ]])</f>
        <v>281</v>
      </c>
      <c r="F1820">
        <f>SUMIFS(tab_SCHULEN[Klassen_21-22],tab_SCHULEN[TKZ],tab_ANLAGE[[#This Row],[TKZ]])</f>
        <v>6</v>
      </c>
      <c r="G1820" s="431">
        <f>IFERROR(ROUND(0.25*tab_ANLAGE[[#This Row],[Budget dBIR]]/tab_ANLAGE[[#This Row],['# SuS]],2),0)</f>
        <v>118.23</v>
      </c>
    </row>
    <row r="1821" spans="1:7" x14ac:dyDescent="0.3">
      <c r="A1821" t="s">
        <v>24919</v>
      </c>
      <c r="B1821" t="s">
        <v>24918</v>
      </c>
      <c r="C1821" s="6">
        <v>6151</v>
      </c>
      <c r="D1821" s="6">
        <v>3011</v>
      </c>
      <c r="E1821">
        <f>SUMIFS(tab_SCHULEN[SuS_21-22],tab_SCHULEN[TKZ],tab_ANLAGE[[#This Row],[TKZ]])</f>
        <v>0</v>
      </c>
      <c r="F1821">
        <f>SUMIFS(tab_SCHULEN[Klassen_21-22],tab_SCHULEN[TKZ],tab_ANLAGE[[#This Row],[TKZ]])</f>
        <v>0</v>
      </c>
      <c r="G1821" s="431">
        <f>IFERROR(ROUND(0.25*tab_ANLAGE[[#This Row],[Budget dBIR]]/tab_ANLAGE[[#This Row],['# SuS]],2),0)</f>
        <v>0</v>
      </c>
    </row>
    <row r="1822" spans="1:7" x14ac:dyDescent="0.3">
      <c r="A1822" t="s">
        <v>25304</v>
      </c>
      <c r="B1822" t="s">
        <v>25303</v>
      </c>
      <c r="C1822" s="6">
        <v>1793</v>
      </c>
      <c r="D1822" s="6">
        <v>0</v>
      </c>
      <c r="E1822">
        <f>SUMIFS(tab_SCHULEN[SuS_21-22],tab_SCHULEN[TKZ],tab_ANLAGE[[#This Row],[TKZ]])</f>
        <v>23</v>
      </c>
      <c r="F1822">
        <f>SUMIFS(tab_SCHULEN[Klassen_21-22],tab_SCHULEN[TKZ],tab_ANLAGE[[#This Row],[TKZ]])</f>
        <v>2</v>
      </c>
      <c r="G1822" s="431">
        <f>IFERROR(ROUND(0.25*tab_ANLAGE[[#This Row],[Budget dBIR]]/tab_ANLAGE[[#This Row],['# SuS]],2),0)</f>
        <v>19.489999999999998</v>
      </c>
    </row>
    <row r="1823" spans="1:7" x14ac:dyDescent="0.3">
      <c r="A1823" t="s">
        <v>25146</v>
      </c>
      <c r="B1823" t="s">
        <v>25145</v>
      </c>
      <c r="C1823" s="6">
        <v>9325</v>
      </c>
      <c r="D1823" s="6">
        <v>0</v>
      </c>
      <c r="E1823">
        <f>SUMIFS(tab_SCHULEN[SuS_21-22],tab_SCHULEN[TKZ],tab_ANLAGE[[#This Row],[TKZ]])</f>
        <v>28</v>
      </c>
      <c r="F1823">
        <f>SUMIFS(tab_SCHULEN[Klassen_21-22],tab_SCHULEN[TKZ],tab_ANLAGE[[#This Row],[TKZ]])</f>
        <v>1</v>
      </c>
      <c r="G1823" s="431">
        <f>IFERROR(ROUND(0.25*tab_ANLAGE[[#This Row],[Budget dBIR]]/tab_ANLAGE[[#This Row],['# SuS]],2),0)</f>
        <v>83.26</v>
      </c>
    </row>
    <row r="1824" spans="1:7" x14ac:dyDescent="0.3">
      <c r="A1824" t="s">
        <v>24915</v>
      </c>
      <c r="B1824" t="s">
        <v>21466</v>
      </c>
      <c r="C1824" s="6">
        <v>251431</v>
      </c>
      <c r="D1824" s="6">
        <v>69261</v>
      </c>
      <c r="E1824">
        <f>SUMIFS(tab_SCHULEN[SuS_21-22],tab_SCHULEN[TKZ],tab_ANLAGE[[#This Row],[TKZ]])</f>
        <v>608</v>
      </c>
      <c r="F1824">
        <f>SUMIFS(tab_SCHULEN[Klassen_21-22],tab_SCHULEN[TKZ],tab_ANLAGE[[#This Row],[TKZ]])</f>
        <v>28</v>
      </c>
      <c r="G1824" s="431">
        <f>IFERROR(ROUND(0.25*tab_ANLAGE[[#This Row],[Budget dBIR]]/tab_ANLAGE[[#This Row],['# SuS]],2),0)</f>
        <v>103.38</v>
      </c>
    </row>
    <row r="1825" spans="1:7" x14ac:dyDescent="0.3">
      <c r="A1825" t="s">
        <v>24878</v>
      </c>
      <c r="B1825" t="s">
        <v>24877</v>
      </c>
      <c r="C1825" s="6">
        <v>66925</v>
      </c>
      <c r="D1825" s="6">
        <v>18068</v>
      </c>
      <c r="E1825">
        <f>SUMIFS(tab_SCHULEN[SuS_21-22],tab_SCHULEN[TKZ],tab_ANLAGE[[#This Row],[TKZ]])</f>
        <v>121</v>
      </c>
      <c r="F1825">
        <f>SUMIFS(tab_SCHULEN[Klassen_21-22],tab_SCHULEN[TKZ],tab_ANLAGE[[#This Row],[TKZ]])</f>
        <v>6</v>
      </c>
      <c r="G1825" s="431">
        <f>IFERROR(ROUND(0.25*tab_ANLAGE[[#This Row],[Budget dBIR]]/tab_ANLAGE[[#This Row],['# SuS]],2),0)</f>
        <v>138.27000000000001</v>
      </c>
    </row>
    <row r="1826" spans="1:7" x14ac:dyDescent="0.3">
      <c r="A1826" t="s">
        <v>24978</v>
      </c>
      <c r="B1826" t="s">
        <v>24977</v>
      </c>
      <c r="C1826" s="6">
        <v>54783</v>
      </c>
      <c r="D1826" s="6">
        <v>0</v>
      </c>
      <c r="E1826">
        <f>SUMIFS(tab_SCHULEN[SuS_21-22],tab_SCHULEN[TKZ],tab_ANLAGE[[#This Row],[TKZ]])</f>
        <v>105</v>
      </c>
      <c r="F1826">
        <f>SUMIFS(tab_SCHULEN[Klassen_21-22],tab_SCHULEN[TKZ],tab_ANLAGE[[#This Row],[TKZ]])</f>
        <v>12</v>
      </c>
      <c r="G1826" s="431">
        <f>IFERROR(ROUND(0.25*tab_ANLAGE[[#This Row],[Budget dBIR]]/tab_ANLAGE[[#This Row],['# SuS]],2),0)</f>
        <v>130.44</v>
      </c>
    </row>
    <row r="1827" spans="1:7" x14ac:dyDescent="0.3">
      <c r="A1827" t="s">
        <v>24923</v>
      </c>
      <c r="B1827" t="s">
        <v>24922</v>
      </c>
      <c r="C1827" s="6">
        <v>202613</v>
      </c>
      <c r="D1827" s="6">
        <v>60227</v>
      </c>
      <c r="E1827">
        <f>SUMIFS(tab_SCHULEN[SuS_21-22],tab_SCHULEN[TKZ],tab_ANLAGE[[#This Row],[TKZ]])</f>
        <v>244</v>
      </c>
      <c r="F1827">
        <f>SUMIFS(tab_SCHULEN[Klassen_21-22],tab_SCHULEN[TKZ],tab_ANLAGE[[#This Row],[TKZ]])</f>
        <v>17</v>
      </c>
      <c r="G1827" s="431">
        <f>IFERROR(ROUND(0.25*tab_ANLAGE[[#This Row],[Budget dBIR]]/tab_ANLAGE[[#This Row],['# SuS]],2),0)</f>
        <v>207.6</v>
      </c>
    </row>
    <row r="1828" spans="1:7" x14ac:dyDescent="0.3">
      <c r="A1828" t="s">
        <v>24979</v>
      </c>
      <c r="B1828" t="s">
        <v>21440</v>
      </c>
      <c r="C1828" s="6">
        <v>158241</v>
      </c>
      <c r="D1828" s="6">
        <v>45170</v>
      </c>
      <c r="E1828">
        <f>SUMIFS(tab_SCHULEN[SuS_21-22],tab_SCHULEN[TKZ],tab_ANLAGE[[#This Row],[TKZ]])</f>
        <v>257</v>
      </c>
      <c r="F1828">
        <f>SUMIFS(tab_SCHULEN[Klassen_21-22],tab_SCHULEN[TKZ],tab_ANLAGE[[#This Row],[TKZ]])</f>
        <v>10</v>
      </c>
      <c r="G1828" s="431">
        <f>IFERROR(ROUND(0.25*tab_ANLAGE[[#This Row],[Budget dBIR]]/tab_ANLAGE[[#This Row],['# SuS]],2),0)</f>
        <v>153.93</v>
      </c>
    </row>
    <row r="1829" spans="1:7" x14ac:dyDescent="0.3">
      <c r="A1829" t="s">
        <v>25013</v>
      </c>
      <c r="B1829" t="s">
        <v>25012</v>
      </c>
      <c r="C1829" s="6">
        <v>35866</v>
      </c>
      <c r="D1829" s="6">
        <v>0</v>
      </c>
      <c r="E1829">
        <f>SUMIFS(tab_SCHULEN[SuS_21-22],tab_SCHULEN[TKZ],tab_ANLAGE[[#This Row],[TKZ]])</f>
        <v>100</v>
      </c>
      <c r="F1829">
        <f>SUMIFS(tab_SCHULEN[Klassen_21-22],tab_SCHULEN[TKZ],tab_ANLAGE[[#This Row],[TKZ]])</f>
        <v>4</v>
      </c>
      <c r="G1829" s="431">
        <f>IFERROR(ROUND(0.25*tab_ANLAGE[[#This Row],[Budget dBIR]]/tab_ANLAGE[[#This Row],['# SuS]],2),0)</f>
        <v>89.67</v>
      </c>
    </row>
    <row r="1830" spans="1:7" x14ac:dyDescent="0.3">
      <c r="A1830" t="s">
        <v>21131</v>
      </c>
      <c r="B1830" t="s">
        <v>21130</v>
      </c>
      <c r="C1830" s="6">
        <v>44734</v>
      </c>
      <c r="D1830" s="6">
        <v>0</v>
      </c>
      <c r="E1830">
        <f>SUMIFS(tab_SCHULEN[SuS_21-22],tab_SCHULEN[TKZ],tab_ANLAGE[[#This Row],[TKZ]])</f>
        <v>213</v>
      </c>
      <c r="F1830">
        <f>SUMIFS(tab_SCHULEN[Klassen_21-22],tab_SCHULEN[TKZ],tab_ANLAGE[[#This Row],[TKZ]])</f>
        <v>11</v>
      </c>
      <c r="G1830" s="431">
        <f>IFERROR(ROUND(0.25*tab_ANLAGE[[#This Row],[Budget dBIR]]/tab_ANLAGE[[#This Row],['# SuS]],2),0)</f>
        <v>52.5</v>
      </c>
    </row>
    <row r="1831" spans="1:7" x14ac:dyDescent="0.3">
      <c r="A1831" t="s">
        <v>25085</v>
      </c>
      <c r="B1831" t="s">
        <v>25084</v>
      </c>
      <c r="C1831" s="6">
        <v>41963</v>
      </c>
      <c r="D1831" s="6">
        <v>0</v>
      </c>
      <c r="E1831">
        <f>SUMIFS(tab_SCHULEN[SuS_21-22],tab_SCHULEN[TKZ],tab_ANLAGE[[#This Row],[TKZ]])</f>
        <v>122</v>
      </c>
      <c r="F1831">
        <f>SUMIFS(tab_SCHULEN[Klassen_21-22],tab_SCHULEN[TKZ],tab_ANLAGE[[#This Row],[TKZ]])</f>
        <v>5</v>
      </c>
      <c r="G1831" s="431">
        <f>IFERROR(ROUND(0.25*tab_ANLAGE[[#This Row],[Budget dBIR]]/tab_ANLAGE[[#This Row],['# SuS]],2),0)</f>
        <v>85.99</v>
      </c>
    </row>
    <row r="1832" spans="1:7" x14ac:dyDescent="0.3">
      <c r="A1832" t="s">
        <v>24963</v>
      </c>
      <c r="B1832" t="s">
        <v>24962</v>
      </c>
      <c r="C1832" s="6">
        <v>29275</v>
      </c>
      <c r="D1832" s="6">
        <v>9034</v>
      </c>
      <c r="E1832">
        <f>SUMIFS(tab_SCHULEN[SuS_21-22],tab_SCHULEN[TKZ],tab_ANLAGE[[#This Row],[TKZ]])</f>
        <v>61</v>
      </c>
      <c r="F1832">
        <f>SUMIFS(tab_SCHULEN[Klassen_21-22],tab_SCHULEN[TKZ],tab_ANLAGE[[#This Row],[TKZ]])</f>
        <v>3</v>
      </c>
      <c r="G1832" s="431">
        <f>IFERROR(ROUND(0.25*tab_ANLAGE[[#This Row],[Budget dBIR]]/tab_ANLAGE[[#This Row],['# SuS]],2),0)</f>
        <v>119.98</v>
      </c>
    </row>
    <row r="1833" spans="1:7" x14ac:dyDescent="0.3">
      <c r="A1833" t="s">
        <v>24921</v>
      </c>
      <c r="B1833" t="s">
        <v>24920</v>
      </c>
      <c r="C1833" s="6">
        <v>16621</v>
      </c>
      <c r="D1833" s="6">
        <v>3011</v>
      </c>
      <c r="E1833">
        <f>SUMIFS(tab_SCHULEN[SuS_21-22],tab_SCHULEN[TKZ],tab_ANLAGE[[#This Row],[TKZ]])</f>
        <v>29</v>
      </c>
      <c r="F1833">
        <f>SUMIFS(tab_SCHULEN[Klassen_21-22],tab_SCHULEN[TKZ],tab_ANLAGE[[#This Row],[TKZ]])</f>
        <v>1</v>
      </c>
      <c r="G1833" s="431">
        <f>IFERROR(ROUND(0.25*tab_ANLAGE[[#This Row],[Budget dBIR]]/tab_ANLAGE[[#This Row],['# SuS]],2),0)</f>
        <v>143.28</v>
      </c>
    </row>
    <row r="1834" spans="1:7" x14ac:dyDescent="0.3">
      <c r="A1834" t="s">
        <v>24902</v>
      </c>
      <c r="B1834" t="s">
        <v>24901</v>
      </c>
      <c r="C1834" s="6">
        <v>59816</v>
      </c>
      <c r="D1834" s="6">
        <v>21079</v>
      </c>
      <c r="E1834">
        <f>SUMIFS(tab_SCHULEN[SuS_21-22],tab_SCHULEN[TKZ],tab_ANLAGE[[#This Row],[TKZ]])</f>
        <v>154</v>
      </c>
      <c r="F1834">
        <f>SUMIFS(tab_SCHULEN[Klassen_21-22],tab_SCHULEN[TKZ],tab_ANLAGE[[#This Row],[TKZ]])</f>
        <v>7</v>
      </c>
      <c r="G1834" s="431">
        <f>IFERROR(ROUND(0.25*tab_ANLAGE[[#This Row],[Budget dBIR]]/tab_ANLAGE[[#This Row],['# SuS]],2),0)</f>
        <v>97.1</v>
      </c>
    </row>
    <row r="1835" spans="1:7" x14ac:dyDescent="0.3">
      <c r="A1835" t="s">
        <v>24966</v>
      </c>
      <c r="B1835" t="s">
        <v>24965</v>
      </c>
      <c r="C1835" s="6">
        <v>50218</v>
      </c>
      <c r="D1835" s="6">
        <v>0</v>
      </c>
      <c r="E1835">
        <f>SUMIFS(tab_SCHULEN[SuS_21-22],tab_SCHULEN[TKZ],tab_ANLAGE[[#This Row],[TKZ]])</f>
        <v>116</v>
      </c>
      <c r="F1835">
        <f>SUMIFS(tab_SCHULEN[Klassen_21-22],tab_SCHULEN[TKZ],tab_ANLAGE[[#This Row],[TKZ]])</f>
        <v>13</v>
      </c>
      <c r="G1835" s="431">
        <f>IFERROR(ROUND(0.25*tab_ANLAGE[[#This Row],[Budget dBIR]]/tab_ANLAGE[[#This Row],['# SuS]],2),0)</f>
        <v>108.23</v>
      </c>
    </row>
    <row r="1836" spans="1:7" x14ac:dyDescent="0.3">
      <c r="A1836" t="s">
        <v>24886</v>
      </c>
      <c r="B1836" t="s">
        <v>24885</v>
      </c>
      <c r="C1836" s="6">
        <v>47174</v>
      </c>
      <c r="D1836" s="6">
        <v>0</v>
      </c>
      <c r="E1836">
        <f>SUMIFS(tab_SCHULEN[SuS_21-22],tab_SCHULEN[TKZ],tab_ANLAGE[[#This Row],[TKZ]])</f>
        <v>103</v>
      </c>
      <c r="F1836">
        <f>SUMIFS(tab_SCHULEN[Klassen_21-22],tab_SCHULEN[TKZ],tab_ANLAGE[[#This Row],[TKZ]])</f>
        <v>11</v>
      </c>
      <c r="G1836" s="431">
        <f>IFERROR(ROUND(0.25*tab_ANLAGE[[#This Row],[Budget dBIR]]/tab_ANLAGE[[#This Row],['# SuS]],2),0)</f>
        <v>114.5</v>
      </c>
    </row>
    <row r="1837" spans="1:7" x14ac:dyDescent="0.3">
      <c r="A1837" t="s">
        <v>24881</v>
      </c>
      <c r="B1837" t="s">
        <v>24880</v>
      </c>
      <c r="C1837" s="6">
        <v>197830</v>
      </c>
      <c r="D1837" s="6">
        <v>0</v>
      </c>
      <c r="E1837">
        <f>SUMIFS(tab_SCHULEN[SuS_21-22],tab_SCHULEN[TKZ],tab_ANLAGE[[#This Row],[TKZ]])</f>
        <v>385</v>
      </c>
      <c r="F1837">
        <f>SUMIFS(tab_SCHULEN[Klassen_21-22],tab_SCHULEN[TKZ],tab_ANLAGE[[#This Row],[TKZ]])</f>
        <v>35</v>
      </c>
      <c r="G1837" s="431">
        <f>IFERROR(ROUND(0.25*tab_ANLAGE[[#This Row],[Budget dBIR]]/tab_ANLAGE[[#This Row],['# SuS]],2),0)</f>
        <v>128.46</v>
      </c>
    </row>
    <row r="1838" spans="1:7" x14ac:dyDescent="0.3">
      <c r="A1838" t="s">
        <v>24970</v>
      </c>
      <c r="B1838" t="s">
        <v>24969</v>
      </c>
      <c r="C1838" s="6">
        <v>55798</v>
      </c>
      <c r="D1838" s="6">
        <v>0</v>
      </c>
      <c r="E1838">
        <f>SUMIFS(tab_SCHULEN[SuS_21-22],tab_SCHULEN[TKZ],tab_ANLAGE[[#This Row],[TKZ]])</f>
        <v>101</v>
      </c>
      <c r="F1838">
        <f>SUMIFS(tab_SCHULEN[Klassen_21-22],tab_SCHULEN[TKZ],tab_ANLAGE[[#This Row],[TKZ]])</f>
        <v>12</v>
      </c>
      <c r="G1838" s="431">
        <f>IFERROR(ROUND(0.25*tab_ANLAGE[[#This Row],[Budget dBIR]]/tab_ANLAGE[[#This Row],['# SuS]],2),0)</f>
        <v>138.11000000000001</v>
      </c>
    </row>
    <row r="1839" spans="1:7" x14ac:dyDescent="0.3">
      <c r="A1839" t="s">
        <v>24888</v>
      </c>
      <c r="B1839" t="s">
        <v>24887</v>
      </c>
      <c r="C1839" s="6">
        <v>60870</v>
      </c>
      <c r="D1839" s="6">
        <v>0</v>
      </c>
      <c r="E1839">
        <f>SUMIFS(tab_SCHULEN[SuS_21-22],tab_SCHULEN[TKZ],tab_ANLAGE[[#This Row],[TKZ]])</f>
        <v>139</v>
      </c>
      <c r="F1839">
        <f>SUMIFS(tab_SCHULEN[Klassen_21-22],tab_SCHULEN[TKZ],tab_ANLAGE[[#This Row],[TKZ]])</f>
        <v>14</v>
      </c>
      <c r="G1839" s="431">
        <f>IFERROR(ROUND(0.25*tab_ANLAGE[[#This Row],[Budget dBIR]]/tab_ANLAGE[[#This Row],['# SuS]],2),0)</f>
        <v>109.48</v>
      </c>
    </row>
    <row r="1840" spans="1:7" x14ac:dyDescent="0.3">
      <c r="A1840" t="s">
        <v>24976</v>
      </c>
      <c r="B1840" t="s">
        <v>24975</v>
      </c>
      <c r="C1840" s="6">
        <v>111089</v>
      </c>
      <c r="D1840" s="6">
        <v>0</v>
      </c>
      <c r="E1840">
        <f>SUMIFS(tab_SCHULEN[SuS_21-22],tab_SCHULEN[TKZ],tab_ANLAGE[[#This Row],[TKZ]])</f>
        <v>240</v>
      </c>
      <c r="F1840">
        <f>SUMIFS(tab_SCHULEN[Klassen_21-22],tab_SCHULEN[TKZ],tab_ANLAGE[[#This Row],[TKZ]])</f>
        <v>24</v>
      </c>
      <c r="G1840" s="431">
        <f>IFERROR(ROUND(0.25*tab_ANLAGE[[#This Row],[Budget dBIR]]/tab_ANLAGE[[#This Row],['# SuS]],2),0)</f>
        <v>115.72</v>
      </c>
    </row>
    <row r="1841" spans="1:7" x14ac:dyDescent="0.3">
      <c r="A1841" t="s">
        <v>24884</v>
      </c>
      <c r="B1841" t="s">
        <v>24883</v>
      </c>
      <c r="C1841" s="6">
        <v>70001</v>
      </c>
      <c r="D1841" s="6">
        <v>0</v>
      </c>
      <c r="E1841">
        <f>SUMIFS(tab_SCHULEN[SuS_21-22],tab_SCHULEN[TKZ],tab_ANLAGE[[#This Row],[TKZ]])</f>
        <v>138</v>
      </c>
      <c r="F1841">
        <f>SUMIFS(tab_SCHULEN[Klassen_21-22],tab_SCHULEN[TKZ],tab_ANLAGE[[#This Row],[TKZ]])</f>
        <v>14</v>
      </c>
      <c r="G1841" s="431">
        <f>IFERROR(ROUND(0.25*tab_ANLAGE[[#This Row],[Budget dBIR]]/tab_ANLAGE[[#This Row],['# SuS]],2),0)</f>
        <v>126.81</v>
      </c>
    </row>
    <row r="1842" spans="1:7" x14ac:dyDescent="0.3">
      <c r="A1842" t="s">
        <v>24938</v>
      </c>
      <c r="B1842" t="s">
        <v>21516</v>
      </c>
      <c r="C1842" s="6">
        <v>11735</v>
      </c>
      <c r="D1842" s="6">
        <v>3011</v>
      </c>
      <c r="E1842">
        <f>SUMIFS(tab_SCHULEN[SuS_21-22],tab_SCHULEN[TKZ],tab_ANLAGE[[#This Row],[TKZ]])</f>
        <v>89</v>
      </c>
      <c r="F1842">
        <f>SUMIFS(tab_SCHULEN[Klassen_21-22],tab_SCHULEN[TKZ],tab_ANLAGE[[#This Row],[TKZ]])</f>
        <v>3</v>
      </c>
      <c r="G1842" s="431">
        <f>IFERROR(ROUND(0.25*tab_ANLAGE[[#This Row],[Budget dBIR]]/tab_ANLAGE[[#This Row],['# SuS]],2),0)</f>
        <v>32.96</v>
      </c>
    </row>
    <row r="1843" spans="1:7" x14ac:dyDescent="0.3">
      <c r="A1843" t="s">
        <v>24873</v>
      </c>
      <c r="B1843" t="s">
        <v>24872</v>
      </c>
      <c r="C1843" s="6">
        <v>42057</v>
      </c>
      <c r="D1843" s="6">
        <v>12045</v>
      </c>
      <c r="E1843">
        <f>SUMIFS(tab_SCHULEN[SuS_21-22],tab_SCHULEN[TKZ],tab_ANLAGE[[#This Row],[TKZ]])</f>
        <v>139</v>
      </c>
      <c r="F1843">
        <f>SUMIFS(tab_SCHULEN[Klassen_21-22],tab_SCHULEN[TKZ],tab_ANLAGE[[#This Row],[TKZ]])</f>
        <v>6</v>
      </c>
      <c r="G1843" s="431">
        <f>IFERROR(ROUND(0.25*tab_ANLAGE[[#This Row],[Budget dBIR]]/tab_ANLAGE[[#This Row],['# SuS]],2),0)</f>
        <v>75.64</v>
      </c>
    </row>
    <row r="1844" spans="1:7" x14ac:dyDescent="0.3">
      <c r="A1844" t="s">
        <v>24957</v>
      </c>
      <c r="B1844" t="s">
        <v>24956</v>
      </c>
      <c r="C1844" s="6">
        <v>38348</v>
      </c>
      <c r="D1844" s="6">
        <v>9034</v>
      </c>
      <c r="E1844">
        <f>SUMIFS(tab_SCHULEN[SuS_21-22],tab_SCHULEN[TKZ],tab_ANLAGE[[#This Row],[TKZ]])</f>
        <v>117</v>
      </c>
      <c r="F1844">
        <f>SUMIFS(tab_SCHULEN[Klassen_21-22],tab_SCHULEN[TKZ],tab_ANLAGE[[#This Row],[TKZ]])</f>
        <v>6</v>
      </c>
      <c r="G1844" s="431">
        <f>IFERROR(ROUND(0.25*tab_ANLAGE[[#This Row],[Budget dBIR]]/tab_ANLAGE[[#This Row],['# SuS]],2),0)</f>
        <v>81.94</v>
      </c>
    </row>
    <row r="1845" spans="1:7" x14ac:dyDescent="0.3">
      <c r="A1845" t="s">
        <v>20966</v>
      </c>
      <c r="B1845" t="s">
        <v>20965</v>
      </c>
      <c r="C1845" s="6">
        <v>163966</v>
      </c>
      <c r="D1845" s="6">
        <v>0</v>
      </c>
      <c r="E1845">
        <f>SUMIFS(tab_SCHULEN[SuS_21-22],tab_SCHULEN[TKZ],tab_ANLAGE[[#This Row],[TKZ]])</f>
        <v>646</v>
      </c>
      <c r="F1845">
        <f>SUMIFS(tab_SCHULEN[Klassen_21-22],tab_SCHULEN[TKZ],tab_ANLAGE[[#This Row],[TKZ]])</f>
        <v>32</v>
      </c>
      <c r="G1845" s="431">
        <f>IFERROR(ROUND(0.25*tab_ANLAGE[[#This Row],[Budget dBIR]]/tab_ANLAGE[[#This Row],['# SuS]],2),0)</f>
        <v>63.45</v>
      </c>
    </row>
    <row r="1846" spans="1:7" x14ac:dyDescent="0.3">
      <c r="A1846" t="s">
        <v>24879</v>
      </c>
      <c r="B1846" t="s">
        <v>21603</v>
      </c>
      <c r="C1846" s="6">
        <v>49825</v>
      </c>
      <c r="D1846" s="6">
        <v>18068</v>
      </c>
      <c r="E1846">
        <f>SUMIFS(tab_SCHULEN[SuS_21-22],tab_SCHULEN[TKZ],tab_ANLAGE[[#This Row],[TKZ]])</f>
        <v>112</v>
      </c>
      <c r="F1846">
        <f>SUMIFS(tab_SCHULEN[Klassen_21-22],tab_SCHULEN[TKZ],tab_ANLAGE[[#This Row],[TKZ]])</f>
        <v>6</v>
      </c>
      <c r="G1846" s="431">
        <f>IFERROR(ROUND(0.25*tab_ANLAGE[[#This Row],[Budget dBIR]]/tab_ANLAGE[[#This Row],['# SuS]],2),0)</f>
        <v>111.22</v>
      </c>
    </row>
    <row r="1847" spans="1:7" x14ac:dyDescent="0.3">
      <c r="A1847" t="s">
        <v>21091</v>
      </c>
      <c r="B1847" t="s">
        <v>21090</v>
      </c>
      <c r="C1847" s="6">
        <v>13261</v>
      </c>
      <c r="D1847" s="6">
        <v>0</v>
      </c>
      <c r="E1847">
        <f>SUMIFS(tab_SCHULEN[SuS_21-22],tab_SCHULEN[TKZ],tab_ANLAGE[[#This Row],[TKZ]])</f>
        <v>52</v>
      </c>
      <c r="F1847">
        <f>SUMIFS(tab_SCHULEN[Klassen_21-22],tab_SCHULEN[TKZ],tab_ANLAGE[[#This Row],[TKZ]])</f>
        <v>4</v>
      </c>
      <c r="G1847" s="431">
        <f>IFERROR(ROUND(0.25*tab_ANLAGE[[#This Row],[Budget dBIR]]/tab_ANLAGE[[#This Row],['# SuS]],2),0)</f>
        <v>63.75</v>
      </c>
    </row>
    <row r="1848" spans="1:7" x14ac:dyDescent="0.3">
      <c r="A1848" t="s">
        <v>24992</v>
      </c>
      <c r="B1848" t="s">
        <v>24991</v>
      </c>
      <c r="C1848" s="6">
        <v>65276</v>
      </c>
      <c r="D1848" s="6">
        <v>0</v>
      </c>
      <c r="E1848">
        <f>SUMIFS(tab_SCHULEN[SuS_21-22],tab_SCHULEN[TKZ],tab_ANLAGE[[#This Row],[TKZ]])</f>
        <v>207</v>
      </c>
      <c r="F1848">
        <f>SUMIFS(tab_SCHULEN[Klassen_21-22],tab_SCHULEN[TKZ],tab_ANLAGE[[#This Row],[TKZ]])</f>
        <v>10</v>
      </c>
      <c r="G1848" s="431">
        <f>IFERROR(ROUND(0.25*tab_ANLAGE[[#This Row],[Budget dBIR]]/tab_ANLAGE[[#This Row],['# SuS]],2),0)</f>
        <v>78.84</v>
      </c>
    </row>
    <row r="1849" spans="1:7" x14ac:dyDescent="0.3">
      <c r="A1849" t="s">
        <v>25153</v>
      </c>
      <c r="B1849" t="s">
        <v>25152</v>
      </c>
      <c r="C1849" s="6">
        <v>45550</v>
      </c>
      <c r="D1849" s="6">
        <v>0</v>
      </c>
      <c r="E1849">
        <f>SUMIFS(tab_SCHULEN[SuS_21-22],tab_SCHULEN[TKZ],tab_ANLAGE[[#This Row],[TKZ]])</f>
        <v>138</v>
      </c>
      <c r="F1849">
        <f>SUMIFS(tab_SCHULEN[Klassen_21-22],tab_SCHULEN[TKZ],tab_ANLAGE[[#This Row],[TKZ]])</f>
        <v>6</v>
      </c>
      <c r="G1849" s="431">
        <f>IFERROR(ROUND(0.25*tab_ANLAGE[[#This Row],[Budget dBIR]]/tab_ANLAGE[[#This Row],['# SuS]],2),0)</f>
        <v>82.52</v>
      </c>
    </row>
    <row r="1850" spans="1:7" x14ac:dyDescent="0.3">
      <c r="A1850" t="s">
        <v>25018</v>
      </c>
      <c r="B1850" t="s">
        <v>25017</v>
      </c>
      <c r="C1850" s="6">
        <v>65276</v>
      </c>
      <c r="D1850" s="6">
        <v>0</v>
      </c>
      <c r="E1850">
        <f>SUMIFS(tab_SCHULEN[SuS_21-22],tab_SCHULEN[TKZ],tab_ANLAGE[[#This Row],[TKZ]])</f>
        <v>209</v>
      </c>
      <c r="F1850">
        <f>SUMIFS(tab_SCHULEN[Klassen_21-22],tab_SCHULEN[TKZ],tab_ANLAGE[[#This Row],[TKZ]])</f>
        <v>10</v>
      </c>
      <c r="G1850" s="431">
        <f>IFERROR(ROUND(0.25*tab_ANLAGE[[#This Row],[Budget dBIR]]/tab_ANLAGE[[#This Row],['# SuS]],2),0)</f>
        <v>78.08</v>
      </c>
    </row>
    <row r="1851" spans="1:7" x14ac:dyDescent="0.3">
      <c r="A1851" t="s">
        <v>24988</v>
      </c>
      <c r="B1851" t="s">
        <v>24987</v>
      </c>
      <c r="C1851" s="6">
        <v>147051</v>
      </c>
      <c r="D1851" s="6">
        <v>0</v>
      </c>
      <c r="E1851">
        <f>SUMIFS(tab_SCHULEN[SuS_21-22],tab_SCHULEN[TKZ],tab_ANLAGE[[#This Row],[TKZ]])</f>
        <v>423</v>
      </c>
      <c r="F1851">
        <f>SUMIFS(tab_SCHULEN[Klassen_21-22],tab_SCHULEN[TKZ],tab_ANLAGE[[#This Row],[TKZ]])</f>
        <v>17</v>
      </c>
      <c r="G1851" s="431">
        <f>IFERROR(ROUND(0.25*tab_ANLAGE[[#This Row],[Budget dBIR]]/tab_ANLAGE[[#This Row],['# SuS]],2),0)</f>
        <v>86.91</v>
      </c>
    </row>
    <row r="1852" spans="1:7" x14ac:dyDescent="0.3">
      <c r="A1852" t="s">
        <v>25038</v>
      </c>
      <c r="B1852" t="s">
        <v>25037</v>
      </c>
      <c r="C1852" s="6">
        <v>60614</v>
      </c>
      <c r="D1852" s="6">
        <v>0</v>
      </c>
      <c r="E1852">
        <f>SUMIFS(tab_SCHULEN[SuS_21-22],tab_SCHULEN[TKZ],tab_ANLAGE[[#This Row],[TKZ]])</f>
        <v>192</v>
      </c>
      <c r="F1852">
        <f>SUMIFS(tab_SCHULEN[Klassen_21-22],tab_SCHULEN[TKZ],tab_ANLAGE[[#This Row],[TKZ]])</f>
        <v>9</v>
      </c>
      <c r="G1852" s="431">
        <f>IFERROR(ROUND(0.25*tab_ANLAGE[[#This Row],[Budget dBIR]]/tab_ANLAGE[[#This Row],['# SuS]],2),0)</f>
        <v>78.92</v>
      </c>
    </row>
    <row r="1853" spans="1:7" x14ac:dyDescent="0.3">
      <c r="A1853" t="s">
        <v>24994</v>
      </c>
      <c r="B1853" t="s">
        <v>24993</v>
      </c>
      <c r="C1853" s="6">
        <v>130911</v>
      </c>
      <c r="D1853" s="6">
        <v>0</v>
      </c>
      <c r="E1853">
        <f>SUMIFS(tab_SCHULEN[SuS_21-22],tab_SCHULEN[TKZ],tab_ANLAGE[[#This Row],[TKZ]])</f>
        <v>387</v>
      </c>
      <c r="F1853">
        <f>SUMIFS(tab_SCHULEN[Klassen_21-22],tab_SCHULEN[TKZ],tab_ANLAGE[[#This Row],[TKZ]])</f>
        <v>16</v>
      </c>
      <c r="G1853" s="431">
        <f>IFERROR(ROUND(0.25*tab_ANLAGE[[#This Row],[Budget dBIR]]/tab_ANLAGE[[#This Row],['# SuS]],2),0)</f>
        <v>84.57</v>
      </c>
    </row>
    <row r="1854" spans="1:7" x14ac:dyDescent="0.3">
      <c r="A1854" t="s">
        <v>25288</v>
      </c>
      <c r="B1854" t="s">
        <v>25287</v>
      </c>
      <c r="C1854" s="6">
        <v>37300</v>
      </c>
      <c r="D1854" s="6">
        <v>0</v>
      </c>
      <c r="E1854">
        <f>SUMIFS(tab_SCHULEN[SuS_21-22],tab_SCHULEN[TKZ],tab_ANLAGE[[#This Row],[TKZ]])</f>
        <v>79</v>
      </c>
      <c r="F1854">
        <f>SUMIFS(tab_SCHULEN[Klassen_21-22],tab_SCHULEN[TKZ],tab_ANLAGE[[#This Row],[TKZ]])</f>
        <v>4</v>
      </c>
      <c r="G1854" s="431">
        <f>IFERROR(ROUND(0.25*tab_ANLAGE[[#This Row],[Budget dBIR]]/tab_ANLAGE[[#This Row],['# SuS]],2),0)</f>
        <v>118.04</v>
      </c>
    </row>
    <row r="1855" spans="1:7" x14ac:dyDescent="0.3">
      <c r="A1855" t="s">
        <v>21120</v>
      </c>
      <c r="B1855" t="s">
        <v>21119</v>
      </c>
      <c r="C1855" s="6">
        <v>173215</v>
      </c>
      <c r="D1855" s="6">
        <v>0</v>
      </c>
      <c r="E1855">
        <f>SUMIFS(tab_SCHULEN[SuS_21-22],tab_SCHULEN[TKZ],tab_ANLAGE[[#This Row],[TKZ]])</f>
        <v>515</v>
      </c>
      <c r="F1855">
        <f>SUMIFS(tab_SCHULEN[Klassen_21-22],tab_SCHULEN[TKZ],tab_ANLAGE[[#This Row],[TKZ]])</f>
        <v>25</v>
      </c>
      <c r="G1855" s="431">
        <f>IFERROR(ROUND(0.25*tab_ANLAGE[[#This Row],[Budget dBIR]]/tab_ANLAGE[[#This Row],['# SuS]],2),0)</f>
        <v>84.08</v>
      </c>
    </row>
    <row r="1856" spans="1:7" x14ac:dyDescent="0.3">
      <c r="A1856" t="s">
        <v>21089</v>
      </c>
      <c r="B1856" t="s">
        <v>21088</v>
      </c>
      <c r="C1856" s="6">
        <v>54790</v>
      </c>
      <c r="D1856" s="6">
        <v>0</v>
      </c>
      <c r="E1856">
        <f>SUMIFS(tab_SCHULEN[SuS_21-22],tab_SCHULEN[TKZ],tab_ANLAGE[[#This Row],[TKZ]])</f>
        <v>186</v>
      </c>
      <c r="F1856">
        <f>SUMIFS(tab_SCHULEN[Klassen_21-22],tab_SCHULEN[TKZ],tab_ANLAGE[[#This Row],[TKZ]])</f>
        <v>9</v>
      </c>
      <c r="G1856" s="431">
        <f>IFERROR(ROUND(0.25*tab_ANLAGE[[#This Row],[Budget dBIR]]/tab_ANLAGE[[#This Row],['# SuS]],2),0)</f>
        <v>73.64</v>
      </c>
    </row>
    <row r="1857" spans="1:7" x14ac:dyDescent="0.3">
      <c r="A1857" t="s">
        <v>24983</v>
      </c>
      <c r="B1857" t="s">
        <v>24982</v>
      </c>
      <c r="C1857" s="6">
        <v>31718</v>
      </c>
      <c r="D1857" s="6">
        <v>9034</v>
      </c>
      <c r="E1857">
        <f>SUMIFS(tab_SCHULEN[SuS_21-22],tab_SCHULEN[TKZ],tab_ANLAGE[[#This Row],[TKZ]])</f>
        <v>60</v>
      </c>
      <c r="F1857">
        <f>SUMIFS(tab_SCHULEN[Klassen_21-22],tab_SCHULEN[TKZ],tab_ANLAGE[[#This Row],[TKZ]])</f>
        <v>3</v>
      </c>
      <c r="G1857" s="431">
        <f>IFERROR(ROUND(0.25*tab_ANLAGE[[#This Row],[Budget dBIR]]/tab_ANLAGE[[#This Row],['# SuS]],2),0)</f>
        <v>132.16</v>
      </c>
    </row>
    <row r="1858" spans="1:7" x14ac:dyDescent="0.3">
      <c r="A1858" t="s">
        <v>24940</v>
      </c>
      <c r="B1858" t="s">
        <v>24939</v>
      </c>
      <c r="C1858" s="6">
        <v>63436</v>
      </c>
      <c r="D1858" s="6">
        <v>18068</v>
      </c>
      <c r="E1858">
        <f>SUMIFS(tab_SCHULEN[SuS_21-22],tab_SCHULEN[TKZ],tab_ANLAGE[[#This Row],[TKZ]])</f>
        <v>99</v>
      </c>
      <c r="F1858">
        <f>SUMIFS(tab_SCHULEN[Klassen_21-22],tab_SCHULEN[TKZ],tab_ANLAGE[[#This Row],[TKZ]])</f>
        <v>5</v>
      </c>
      <c r="G1858" s="431">
        <f>IFERROR(ROUND(0.25*tab_ANLAGE[[#This Row],[Budget dBIR]]/tab_ANLAGE[[#This Row],['# SuS]],2),0)</f>
        <v>160.19</v>
      </c>
    </row>
    <row r="1859" spans="1:7" x14ac:dyDescent="0.3">
      <c r="A1859" t="s">
        <v>24925</v>
      </c>
      <c r="B1859" t="s">
        <v>24924</v>
      </c>
      <c r="C1859" s="6">
        <v>48778</v>
      </c>
      <c r="D1859" s="6">
        <v>18068</v>
      </c>
      <c r="E1859">
        <f>SUMIFS(tab_SCHULEN[SuS_21-22],tab_SCHULEN[TKZ],tab_ANLAGE[[#This Row],[TKZ]])</f>
        <v>90</v>
      </c>
      <c r="F1859">
        <f>SUMIFS(tab_SCHULEN[Klassen_21-22],tab_SCHULEN[TKZ],tab_ANLAGE[[#This Row],[TKZ]])</f>
        <v>7</v>
      </c>
      <c r="G1859" s="431">
        <f>IFERROR(ROUND(0.25*tab_ANLAGE[[#This Row],[Budget dBIR]]/tab_ANLAGE[[#This Row],['# SuS]],2),0)</f>
        <v>135.49</v>
      </c>
    </row>
    <row r="1860" spans="1:7" x14ac:dyDescent="0.3">
      <c r="A1860" t="s">
        <v>24972</v>
      </c>
      <c r="B1860" t="s">
        <v>24971</v>
      </c>
      <c r="C1860" s="6">
        <v>39566</v>
      </c>
      <c r="D1860" s="6">
        <v>0</v>
      </c>
      <c r="E1860">
        <f>SUMIFS(tab_SCHULEN[SuS_21-22],tab_SCHULEN[TKZ],tab_ANLAGE[[#This Row],[TKZ]])</f>
        <v>64</v>
      </c>
      <c r="F1860">
        <f>SUMIFS(tab_SCHULEN[Klassen_21-22],tab_SCHULEN[TKZ],tab_ANLAGE[[#This Row],[TKZ]])</f>
        <v>7</v>
      </c>
      <c r="G1860" s="431">
        <f>IFERROR(ROUND(0.25*tab_ANLAGE[[#This Row],[Budget dBIR]]/tab_ANLAGE[[#This Row],['# SuS]],2),0)</f>
        <v>154.55000000000001</v>
      </c>
    </row>
    <row r="1861" spans="1:7" x14ac:dyDescent="0.3">
      <c r="A1861" t="s">
        <v>24871</v>
      </c>
      <c r="B1861" t="s">
        <v>24870</v>
      </c>
      <c r="C1861" s="6">
        <v>183244</v>
      </c>
      <c r="D1861" s="6">
        <v>12045</v>
      </c>
      <c r="E1861">
        <f>SUMIFS(tab_SCHULEN[SuS_21-22],tab_SCHULEN[TKZ],tab_ANLAGE[[#This Row],[TKZ]])</f>
        <v>350</v>
      </c>
      <c r="F1861">
        <f>SUMIFS(tab_SCHULEN[Klassen_21-22],tab_SCHULEN[TKZ],tab_ANLAGE[[#This Row],[TKZ]])</f>
        <v>41</v>
      </c>
      <c r="G1861" s="431">
        <f>IFERROR(ROUND(0.25*tab_ANLAGE[[#This Row],[Budget dBIR]]/tab_ANLAGE[[#This Row],['# SuS]],2),0)</f>
        <v>130.88999999999999</v>
      </c>
    </row>
    <row r="1862" spans="1:7" x14ac:dyDescent="0.3">
      <c r="A1862" t="s">
        <v>24895</v>
      </c>
      <c r="B1862" t="s">
        <v>24263</v>
      </c>
      <c r="C1862" s="6">
        <v>376372</v>
      </c>
      <c r="D1862" s="6">
        <v>117443</v>
      </c>
      <c r="E1862">
        <f>SUMIFS(tab_SCHULEN[SuS_21-22],tab_SCHULEN[TKZ],tab_ANLAGE[[#This Row],[TKZ]])</f>
        <v>590</v>
      </c>
      <c r="F1862">
        <f>SUMIFS(tab_SCHULEN[Klassen_21-22],tab_SCHULEN[TKZ],tab_ANLAGE[[#This Row],[TKZ]])</f>
        <v>65</v>
      </c>
      <c r="G1862" s="431">
        <f>IFERROR(ROUND(0.25*tab_ANLAGE[[#This Row],[Budget dBIR]]/tab_ANLAGE[[#This Row],['# SuS]],2),0)</f>
        <v>159.47999999999999</v>
      </c>
    </row>
    <row r="1863" spans="1:7" x14ac:dyDescent="0.3">
      <c r="A1863" t="s">
        <v>24869</v>
      </c>
      <c r="B1863" t="s">
        <v>24868</v>
      </c>
      <c r="C1863" s="6">
        <v>58357</v>
      </c>
      <c r="D1863" s="6">
        <v>12045</v>
      </c>
      <c r="E1863">
        <f>SUMIFS(tab_SCHULEN[SuS_21-22],tab_SCHULEN[TKZ],tab_ANLAGE[[#This Row],[TKZ]])</f>
        <v>98</v>
      </c>
      <c r="F1863">
        <f>SUMIFS(tab_SCHULEN[Klassen_21-22],tab_SCHULEN[TKZ],tab_ANLAGE[[#This Row],[TKZ]])</f>
        <v>15</v>
      </c>
      <c r="G1863" s="431">
        <f>IFERROR(ROUND(0.25*tab_ANLAGE[[#This Row],[Budget dBIR]]/tab_ANLAGE[[#This Row],['# SuS]],2),0)</f>
        <v>148.87</v>
      </c>
    </row>
    <row r="1864" spans="1:7" x14ac:dyDescent="0.3">
      <c r="A1864" t="s">
        <v>21171</v>
      </c>
      <c r="B1864" t="s">
        <v>21170</v>
      </c>
      <c r="C1864" s="6">
        <v>305519</v>
      </c>
      <c r="D1864" s="6">
        <v>0</v>
      </c>
      <c r="E1864">
        <f>SUMIFS(tab_SCHULEN[SuS_21-22],tab_SCHULEN[TKZ],tab_ANLAGE[[#This Row],[TKZ]])</f>
        <v>921</v>
      </c>
      <c r="F1864">
        <f>SUMIFS(tab_SCHULEN[Klassen_21-22],tab_SCHULEN[TKZ],tab_ANLAGE[[#This Row],[TKZ]])</f>
        <v>37</v>
      </c>
      <c r="G1864" s="431">
        <f>IFERROR(ROUND(0.25*tab_ANLAGE[[#This Row],[Budget dBIR]]/tab_ANLAGE[[#This Row],['# SuS]],2),0)</f>
        <v>82.93</v>
      </c>
    </row>
    <row r="1865" spans="1:7" x14ac:dyDescent="0.3">
      <c r="A1865" t="s">
        <v>24913</v>
      </c>
      <c r="B1865" t="s">
        <v>21531</v>
      </c>
      <c r="C1865" s="6">
        <v>407977</v>
      </c>
      <c r="D1865" s="6">
        <v>132499</v>
      </c>
      <c r="E1865">
        <f>SUMIFS(tab_SCHULEN[SuS_21-22],tab_SCHULEN[TKZ],tab_ANLAGE[[#This Row],[TKZ]])</f>
        <v>1048</v>
      </c>
      <c r="F1865">
        <f>SUMIFS(tab_SCHULEN[Klassen_21-22],tab_SCHULEN[TKZ],tab_ANLAGE[[#This Row],[TKZ]])</f>
        <v>48</v>
      </c>
      <c r="G1865" s="431">
        <f>IFERROR(ROUND(0.25*tab_ANLAGE[[#This Row],[Budget dBIR]]/tab_ANLAGE[[#This Row],['# SuS]],2),0)</f>
        <v>97.32</v>
      </c>
    </row>
    <row r="1866" spans="1:7" x14ac:dyDescent="0.3">
      <c r="A1866" t="s">
        <v>20825</v>
      </c>
      <c r="B1866" t="s">
        <v>20824</v>
      </c>
      <c r="C1866" s="6">
        <v>190405</v>
      </c>
      <c r="D1866" s="6">
        <v>9034</v>
      </c>
      <c r="E1866">
        <f>SUMIFS(tab_SCHULEN[SuS_21-22],tab_SCHULEN[TKZ],tab_ANLAGE[[#This Row],[TKZ]])</f>
        <v>584</v>
      </c>
      <c r="F1866">
        <f>SUMIFS(tab_SCHULEN[Klassen_21-22],tab_SCHULEN[TKZ],tab_ANLAGE[[#This Row],[TKZ]])</f>
        <v>33</v>
      </c>
      <c r="G1866" s="431">
        <f>IFERROR(ROUND(0.25*tab_ANLAGE[[#This Row],[Budget dBIR]]/tab_ANLAGE[[#This Row],['# SuS]],2),0)</f>
        <v>81.510000000000005</v>
      </c>
    </row>
    <row r="1867" spans="1:7" x14ac:dyDescent="0.3">
      <c r="A1867" t="s">
        <v>24932</v>
      </c>
      <c r="B1867" t="s">
        <v>24931</v>
      </c>
      <c r="C1867" s="6">
        <v>28926</v>
      </c>
      <c r="D1867" s="6">
        <v>9034</v>
      </c>
      <c r="E1867">
        <f>SUMIFS(tab_SCHULEN[SuS_21-22],tab_SCHULEN[TKZ],tab_ANLAGE[[#This Row],[TKZ]])</f>
        <v>81</v>
      </c>
      <c r="F1867">
        <f>SUMIFS(tab_SCHULEN[Klassen_21-22],tab_SCHULEN[TKZ],tab_ANLAGE[[#This Row],[TKZ]])</f>
        <v>4</v>
      </c>
      <c r="G1867" s="431">
        <f>IFERROR(ROUND(0.25*tab_ANLAGE[[#This Row],[Budget dBIR]]/tab_ANLAGE[[#This Row],['# SuS]],2),0)</f>
        <v>89.28</v>
      </c>
    </row>
    <row r="1868" spans="1:7" x14ac:dyDescent="0.3">
      <c r="A1868" t="s">
        <v>24955</v>
      </c>
      <c r="B1868" t="s">
        <v>24954</v>
      </c>
      <c r="C1868" s="6">
        <v>58550</v>
      </c>
      <c r="D1868" s="6">
        <v>18068</v>
      </c>
      <c r="E1868">
        <f>SUMIFS(tab_SCHULEN[SuS_21-22],tab_SCHULEN[TKZ],tab_ANLAGE[[#This Row],[TKZ]])</f>
        <v>115</v>
      </c>
      <c r="F1868">
        <f>SUMIFS(tab_SCHULEN[Klassen_21-22],tab_SCHULEN[TKZ],tab_ANLAGE[[#This Row],[TKZ]])</f>
        <v>6</v>
      </c>
      <c r="G1868" s="431">
        <f>IFERROR(ROUND(0.25*tab_ANLAGE[[#This Row],[Budget dBIR]]/tab_ANLAGE[[#This Row],['# SuS]],2),0)</f>
        <v>127.28</v>
      </c>
    </row>
    <row r="1869" spans="1:7" x14ac:dyDescent="0.3">
      <c r="A1869" t="s">
        <v>24974</v>
      </c>
      <c r="B1869" t="s">
        <v>24973</v>
      </c>
      <c r="C1869" s="6">
        <v>53769</v>
      </c>
      <c r="D1869" s="6">
        <v>0</v>
      </c>
      <c r="E1869">
        <f>SUMIFS(tab_SCHULEN[SuS_21-22],tab_SCHULEN[TKZ],tab_ANLAGE[[#This Row],[TKZ]])</f>
        <v>109</v>
      </c>
      <c r="F1869">
        <f>SUMIFS(tab_SCHULEN[Klassen_21-22],tab_SCHULEN[TKZ],tab_ANLAGE[[#This Row],[TKZ]])</f>
        <v>11</v>
      </c>
      <c r="G1869" s="431">
        <f>IFERROR(ROUND(0.25*tab_ANLAGE[[#This Row],[Budget dBIR]]/tab_ANLAGE[[#This Row],['# SuS]],2),0)</f>
        <v>123.32</v>
      </c>
    </row>
    <row r="1870" spans="1:7" x14ac:dyDescent="0.3">
      <c r="A1870" t="s">
        <v>20900</v>
      </c>
      <c r="B1870" t="s">
        <v>20899</v>
      </c>
      <c r="C1870" s="6">
        <v>161739</v>
      </c>
      <c r="D1870" s="6">
        <v>18068</v>
      </c>
      <c r="E1870">
        <f>SUMIFS(tab_SCHULEN[SuS_21-22],tab_SCHULEN[TKZ],tab_ANLAGE[[#This Row],[TKZ]])</f>
        <v>498</v>
      </c>
      <c r="F1870">
        <f>SUMIFS(tab_SCHULEN[Klassen_21-22],tab_SCHULEN[TKZ],tab_ANLAGE[[#This Row],[TKZ]])</f>
        <v>22</v>
      </c>
      <c r="G1870" s="431">
        <f>IFERROR(ROUND(0.25*tab_ANLAGE[[#This Row],[Budget dBIR]]/tab_ANLAGE[[#This Row],['# SuS]],2),0)</f>
        <v>81.19</v>
      </c>
    </row>
    <row r="1871" spans="1:7" x14ac:dyDescent="0.3">
      <c r="A1871" t="s">
        <v>25244</v>
      </c>
      <c r="B1871" t="s">
        <v>21765</v>
      </c>
      <c r="C1871" s="6">
        <v>130911</v>
      </c>
      <c r="D1871" s="6">
        <v>0</v>
      </c>
      <c r="E1871">
        <f>SUMIFS(tab_SCHULEN[SuS_21-22],tab_SCHULEN[TKZ],tab_ANLAGE[[#This Row],[TKZ]])</f>
        <v>379</v>
      </c>
      <c r="F1871">
        <f>SUMIFS(tab_SCHULEN[Klassen_21-22],tab_SCHULEN[TKZ],tab_ANLAGE[[#This Row],[TKZ]])</f>
        <v>17</v>
      </c>
      <c r="G1871" s="431">
        <f>IFERROR(ROUND(0.25*tab_ANLAGE[[#This Row],[Budget dBIR]]/tab_ANLAGE[[#This Row],['# SuS]],2),0)</f>
        <v>86.35</v>
      </c>
    </row>
    <row r="1872" spans="1:7" x14ac:dyDescent="0.3">
      <c r="A1872" t="s">
        <v>24959</v>
      </c>
      <c r="B1872" t="s">
        <v>24958</v>
      </c>
      <c r="C1872" s="6">
        <v>33811</v>
      </c>
      <c r="D1872" s="6">
        <v>9034</v>
      </c>
      <c r="E1872">
        <f>SUMIFS(tab_SCHULEN[SuS_21-22],tab_SCHULEN[TKZ],tab_ANLAGE[[#This Row],[TKZ]])</f>
        <v>73</v>
      </c>
      <c r="F1872">
        <f>SUMIFS(tab_SCHULEN[Klassen_21-22],tab_SCHULEN[TKZ],tab_ANLAGE[[#This Row],[TKZ]])</f>
        <v>3</v>
      </c>
      <c r="G1872" s="431">
        <f>IFERROR(ROUND(0.25*tab_ANLAGE[[#This Row],[Budget dBIR]]/tab_ANLAGE[[#This Row],['# SuS]],2),0)</f>
        <v>115.79</v>
      </c>
    </row>
    <row r="1873" spans="1:7" x14ac:dyDescent="0.3">
      <c r="A1873" t="s">
        <v>24927</v>
      </c>
      <c r="B1873" t="s">
        <v>24926</v>
      </c>
      <c r="C1873" s="6">
        <v>208726</v>
      </c>
      <c r="D1873" s="6">
        <v>72273</v>
      </c>
      <c r="E1873">
        <f>SUMIFS(tab_SCHULEN[SuS_21-22],tab_SCHULEN[TKZ],tab_ANLAGE[[#This Row],[TKZ]])</f>
        <v>338</v>
      </c>
      <c r="F1873">
        <f>SUMIFS(tab_SCHULEN[Klassen_21-22],tab_SCHULEN[TKZ],tab_ANLAGE[[#This Row],[TKZ]])</f>
        <v>20</v>
      </c>
      <c r="G1873" s="431">
        <f>IFERROR(ROUND(0.25*tab_ANLAGE[[#This Row],[Budget dBIR]]/tab_ANLAGE[[#This Row],['# SuS]],2),0)</f>
        <v>154.38</v>
      </c>
    </row>
    <row r="1874" spans="1:7" x14ac:dyDescent="0.3">
      <c r="A1874" t="s">
        <v>21195</v>
      </c>
      <c r="B1874" t="s">
        <v>21194</v>
      </c>
      <c r="C1874" s="6">
        <v>173074</v>
      </c>
      <c r="D1874" s="6">
        <v>0</v>
      </c>
      <c r="E1874">
        <f>SUMIFS(tab_SCHULEN[SuS_21-22],tab_SCHULEN[TKZ],tab_ANLAGE[[#This Row],[TKZ]])</f>
        <v>522</v>
      </c>
      <c r="F1874">
        <f>SUMIFS(tab_SCHULEN[Klassen_21-22],tab_SCHULEN[TKZ],tab_ANLAGE[[#This Row],[TKZ]])</f>
        <v>25</v>
      </c>
      <c r="G1874" s="431">
        <f>IFERROR(ROUND(0.25*tab_ANLAGE[[#This Row],[Budget dBIR]]/tab_ANLAGE[[#This Row],['# SuS]],2),0)</f>
        <v>82.89</v>
      </c>
    </row>
    <row r="1875" spans="1:7" x14ac:dyDescent="0.3">
      <c r="A1875" t="s">
        <v>24981</v>
      </c>
      <c r="B1875" t="s">
        <v>24980</v>
      </c>
      <c r="C1875" s="6">
        <v>48209</v>
      </c>
      <c r="D1875" s="6">
        <v>15056</v>
      </c>
      <c r="E1875">
        <f>SUMIFS(tab_SCHULEN[SuS_21-22],tab_SCHULEN[TKZ],tab_ANLAGE[[#This Row],[TKZ]])</f>
        <v>113</v>
      </c>
      <c r="F1875">
        <f>SUMIFS(tab_SCHULEN[Klassen_21-22],tab_SCHULEN[TKZ],tab_ANLAGE[[#This Row],[TKZ]])</f>
        <v>5</v>
      </c>
      <c r="G1875" s="431">
        <f>IFERROR(ROUND(0.25*tab_ANLAGE[[#This Row],[Budget dBIR]]/tab_ANLAGE[[#This Row],['# SuS]],2),0)</f>
        <v>106.66</v>
      </c>
    </row>
    <row r="1876" spans="1:7" x14ac:dyDescent="0.3">
      <c r="A1876" t="s">
        <v>24947</v>
      </c>
      <c r="B1876" t="s">
        <v>24946</v>
      </c>
      <c r="C1876" s="6">
        <v>13570</v>
      </c>
      <c r="D1876" s="6">
        <v>9034</v>
      </c>
      <c r="E1876">
        <f>SUMIFS(tab_SCHULEN[SuS_21-22],tab_SCHULEN[TKZ],tab_ANLAGE[[#This Row],[TKZ]])</f>
        <v>8</v>
      </c>
      <c r="F1876">
        <f>SUMIFS(tab_SCHULEN[Klassen_21-22],tab_SCHULEN[TKZ],tab_ANLAGE[[#This Row],[TKZ]])</f>
        <v>3</v>
      </c>
      <c r="G1876" s="431">
        <f>IFERROR(ROUND(0.25*tab_ANLAGE[[#This Row],[Budget dBIR]]/tab_ANLAGE[[#This Row],['# SuS]],2),0)</f>
        <v>424.06</v>
      </c>
    </row>
    <row r="1877" spans="1:7" x14ac:dyDescent="0.3">
      <c r="A1877" t="s">
        <v>24945</v>
      </c>
      <c r="B1877" t="s">
        <v>21714</v>
      </c>
      <c r="C1877" s="6">
        <v>50084</v>
      </c>
      <c r="D1877" s="6">
        <v>12045</v>
      </c>
      <c r="E1877">
        <f>SUMIFS(tab_SCHULEN[SuS_21-22],tab_SCHULEN[TKZ],tab_ANLAGE[[#This Row],[TKZ]])</f>
        <v>115</v>
      </c>
      <c r="F1877">
        <f>SUMIFS(tab_SCHULEN[Klassen_21-22],tab_SCHULEN[TKZ],tab_ANLAGE[[#This Row],[TKZ]])</f>
        <v>4</v>
      </c>
      <c r="G1877" s="431">
        <f>IFERROR(ROUND(0.25*tab_ANLAGE[[#This Row],[Budget dBIR]]/tab_ANLAGE[[#This Row],['# SuS]],2),0)</f>
        <v>108.88</v>
      </c>
    </row>
    <row r="1878" spans="1:7" x14ac:dyDescent="0.3">
      <c r="A1878" t="s">
        <v>21207</v>
      </c>
      <c r="B1878" t="s">
        <v>21206</v>
      </c>
      <c r="C1878" s="6">
        <v>166675</v>
      </c>
      <c r="D1878" s="6">
        <v>0</v>
      </c>
      <c r="E1878">
        <f>SUMIFS(tab_SCHULEN[SuS_21-22],tab_SCHULEN[TKZ],tab_ANLAGE[[#This Row],[TKZ]])</f>
        <v>503</v>
      </c>
      <c r="F1878">
        <f>SUMIFS(tab_SCHULEN[Klassen_21-22],tab_SCHULEN[TKZ],tab_ANLAGE[[#This Row],[TKZ]])</f>
        <v>27</v>
      </c>
      <c r="G1878" s="431">
        <f>IFERROR(ROUND(0.25*tab_ANLAGE[[#This Row],[Budget dBIR]]/tab_ANLAGE[[#This Row],['# SuS]],2),0)</f>
        <v>82.84</v>
      </c>
    </row>
    <row r="1879" spans="1:7" x14ac:dyDescent="0.3">
      <c r="A1879" t="s">
        <v>25313</v>
      </c>
      <c r="B1879" t="s">
        <v>25312</v>
      </c>
      <c r="C1879" s="6">
        <v>17215</v>
      </c>
      <c r="D1879" s="6">
        <v>0</v>
      </c>
      <c r="E1879">
        <f>SUMIFS(tab_SCHULEN[SuS_21-22],tab_SCHULEN[TKZ],tab_ANLAGE[[#This Row],[TKZ]])</f>
        <v>32</v>
      </c>
      <c r="F1879">
        <f>SUMIFS(tab_SCHULEN[Klassen_21-22],tab_SCHULEN[TKZ],tab_ANLAGE[[#This Row],[TKZ]])</f>
        <v>2</v>
      </c>
      <c r="G1879" s="431">
        <f>IFERROR(ROUND(0.25*tab_ANLAGE[[#This Row],[Budget dBIR]]/tab_ANLAGE[[#This Row],['# SuS]],2),0)</f>
        <v>134.49</v>
      </c>
    </row>
    <row r="1880" spans="1:7" x14ac:dyDescent="0.3">
      <c r="A1880" t="s">
        <v>24942</v>
      </c>
      <c r="B1880" t="s">
        <v>24941</v>
      </c>
      <c r="C1880" s="6">
        <v>352399.12099999998</v>
      </c>
      <c r="D1880" s="6">
        <v>108770.9626</v>
      </c>
      <c r="E1880">
        <f>SUMIFS(tab_SCHULEN[SuS_21-22],tab_SCHULEN[TKZ],tab_ANLAGE[[#This Row],[TKZ]])</f>
        <v>566</v>
      </c>
      <c r="F1880">
        <f>SUMIFS(tab_SCHULEN[Klassen_21-22],tab_SCHULEN[TKZ],tab_ANLAGE[[#This Row],[TKZ]])</f>
        <v>24</v>
      </c>
      <c r="G1880" s="431">
        <f>IFERROR(ROUND(0.25*tab_ANLAGE[[#This Row],[Budget dBIR]]/tab_ANLAGE[[#This Row],['# SuS]],2),0)</f>
        <v>155.65</v>
      </c>
    </row>
    <row r="1881" spans="1:7" x14ac:dyDescent="0.3">
      <c r="A1881" t="s">
        <v>26982</v>
      </c>
      <c r="B1881" t="s">
        <v>26981</v>
      </c>
      <c r="C1881" s="6">
        <v>100496.62</v>
      </c>
      <c r="D1881" s="6">
        <v>0</v>
      </c>
      <c r="E1881">
        <f>SUMIFS(tab_SCHULEN[SuS_21-22],tab_SCHULEN[TKZ],tab_ANLAGE[[#This Row],[TKZ]])</f>
        <v>0</v>
      </c>
      <c r="F1881">
        <f>SUMIFS(tab_SCHULEN[Klassen_21-22],tab_SCHULEN[TKZ],tab_ANLAGE[[#This Row],[TKZ]])</f>
        <v>0</v>
      </c>
      <c r="G1881" s="431">
        <f>IFERROR(ROUND(0.25*tab_ANLAGE[[#This Row],[Budget dBIR]]/tab_ANLAGE[[#This Row],['# SuS]],2),0)</f>
        <v>0</v>
      </c>
    </row>
    <row r="1882" spans="1:7" x14ac:dyDescent="0.3">
      <c r="A1882" t="s">
        <v>26986</v>
      </c>
      <c r="B1882" t="s">
        <v>26985</v>
      </c>
      <c r="C1882" s="6">
        <v>53684.09</v>
      </c>
      <c r="D1882" s="6">
        <v>0</v>
      </c>
      <c r="E1882">
        <f>SUMIFS(tab_SCHULEN[SuS_21-22],tab_SCHULEN[TKZ],tab_ANLAGE[[#This Row],[TKZ]])</f>
        <v>0</v>
      </c>
      <c r="F1882">
        <f>SUMIFS(tab_SCHULEN[Klassen_21-22],tab_SCHULEN[TKZ],tab_ANLAGE[[#This Row],[TKZ]])</f>
        <v>0</v>
      </c>
      <c r="G1882" s="431">
        <f>IFERROR(ROUND(0.25*tab_ANLAGE[[#This Row],[Budget dBIR]]/tab_ANLAGE[[#This Row],['# SuS]],2),0)</f>
        <v>0</v>
      </c>
    </row>
    <row r="1883" spans="1:7" x14ac:dyDescent="0.3">
      <c r="A1883" t="s">
        <v>25880</v>
      </c>
      <c r="B1883" t="s">
        <v>25879</v>
      </c>
      <c r="C1883" s="6">
        <v>41696</v>
      </c>
      <c r="D1883" s="6">
        <v>0</v>
      </c>
      <c r="E1883">
        <f>SUMIFS(tab_SCHULEN[SuS_21-22],tab_SCHULEN[TKZ],tab_ANLAGE[[#This Row],[TKZ]])</f>
        <v>96</v>
      </c>
      <c r="F1883">
        <f>SUMIFS(tab_SCHULEN[Klassen_21-22],tab_SCHULEN[TKZ],tab_ANLAGE[[#This Row],[TKZ]])</f>
        <v>6</v>
      </c>
      <c r="G1883" s="431">
        <f>IFERROR(ROUND(0.25*tab_ANLAGE[[#This Row],[Budget dBIR]]/tab_ANLAGE[[#This Row],['# SuS]],2),0)</f>
        <v>108.58</v>
      </c>
    </row>
    <row r="1884" spans="1:7" x14ac:dyDescent="0.3">
      <c r="A1884" t="s">
        <v>25650</v>
      </c>
      <c r="B1884" t="s">
        <v>25649</v>
      </c>
      <c r="C1884" s="6">
        <v>370697</v>
      </c>
      <c r="D1884" s="6">
        <v>0</v>
      </c>
      <c r="E1884">
        <f>SUMIFS(tab_SCHULEN[SuS_21-22],tab_SCHULEN[TKZ],tab_ANLAGE[[#This Row],[TKZ]])</f>
        <v>903</v>
      </c>
      <c r="F1884">
        <f>SUMIFS(tab_SCHULEN[Klassen_21-22],tab_SCHULEN[TKZ],tab_ANLAGE[[#This Row],[TKZ]])</f>
        <v>42</v>
      </c>
      <c r="G1884" s="431">
        <f>IFERROR(ROUND(0.25*tab_ANLAGE[[#This Row],[Budget dBIR]]/tab_ANLAGE[[#This Row],['# SuS]],2),0)</f>
        <v>102.63</v>
      </c>
    </row>
    <row r="1885" spans="1:7" x14ac:dyDescent="0.3">
      <c r="A1885" t="s">
        <v>25916</v>
      </c>
      <c r="B1885" t="s">
        <v>25915</v>
      </c>
      <c r="C1885" s="6">
        <v>84243</v>
      </c>
      <c r="D1885" s="6">
        <v>0</v>
      </c>
      <c r="E1885">
        <f>SUMIFS(tab_SCHULEN[SuS_21-22],tab_SCHULEN[TKZ],tab_ANLAGE[[#This Row],[TKZ]])</f>
        <v>217</v>
      </c>
      <c r="F1885">
        <f>SUMIFS(tab_SCHULEN[Klassen_21-22],tab_SCHULEN[TKZ],tab_ANLAGE[[#This Row],[TKZ]])</f>
        <v>10</v>
      </c>
      <c r="G1885" s="431">
        <f>IFERROR(ROUND(0.25*tab_ANLAGE[[#This Row],[Budget dBIR]]/tab_ANLAGE[[#This Row],['# SuS]],2),0)</f>
        <v>97.05</v>
      </c>
    </row>
    <row r="1886" spans="1:7" x14ac:dyDescent="0.3">
      <c r="A1886" t="s">
        <v>25918</v>
      </c>
      <c r="B1886" t="s">
        <v>25917</v>
      </c>
      <c r="C1886" s="6">
        <v>102604</v>
      </c>
      <c r="D1886" s="6">
        <v>0</v>
      </c>
      <c r="E1886">
        <f>SUMIFS(tab_SCHULEN[SuS_21-22],tab_SCHULEN[TKZ],tab_ANLAGE[[#This Row],[TKZ]])</f>
        <v>226</v>
      </c>
      <c r="F1886">
        <f>SUMIFS(tab_SCHULEN[Klassen_21-22],tab_SCHULEN[TKZ],tab_ANLAGE[[#This Row],[TKZ]])</f>
        <v>11</v>
      </c>
      <c r="G1886" s="431">
        <f>IFERROR(ROUND(0.25*tab_ANLAGE[[#This Row],[Budget dBIR]]/tab_ANLAGE[[#This Row],['# SuS]],2),0)</f>
        <v>113.5</v>
      </c>
    </row>
    <row r="1887" spans="1:7" x14ac:dyDescent="0.3">
      <c r="A1887" t="s">
        <v>25952</v>
      </c>
      <c r="B1887" t="s">
        <v>25951</v>
      </c>
      <c r="C1887" s="6">
        <v>104940</v>
      </c>
      <c r="D1887" s="6">
        <v>0</v>
      </c>
      <c r="E1887">
        <f>SUMIFS(tab_SCHULEN[SuS_21-22],tab_SCHULEN[TKZ],tab_ANLAGE[[#This Row],[TKZ]])</f>
        <v>292</v>
      </c>
      <c r="F1887">
        <f>SUMIFS(tab_SCHULEN[Klassen_21-22],tab_SCHULEN[TKZ],tab_ANLAGE[[#This Row],[TKZ]])</f>
        <v>15</v>
      </c>
      <c r="G1887" s="431">
        <f>IFERROR(ROUND(0.25*tab_ANLAGE[[#This Row],[Budget dBIR]]/tab_ANLAGE[[#This Row],['# SuS]],2),0)</f>
        <v>89.85</v>
      </c>
    </row>
    <row r="1888" spans="1:7" x14ac:dyDescent="0.3">
      <c r="A1888" t="s">
        <v>25994</v>
      </c>
      <c r="B1888" t="s">
        <v>25993</v>
      </c>
      <c r="C1888" s="6">
        <v>37867</v>
      </c>
      <c r="D1888" s="6">
        <v>0</v>
      </c>
      <c r="E1888">
        <f>SUMIFS(tab_SCHULEN[SuS_21-22],tab_SCHULEN[TKZ],tab_ANLAGE[[#This Row],[TKZ]])</f>
        <v>78</v>
      </c>
      <c r="F1888">
        <f>SUMIFS(tab_SCHULEN[Klassen_21-22],tab_SCHULEN[TKZ],tab_ANLAGE[[#This Row],[TKZ]])</f>
        <v>4</v>
      </c>
      <c r="G1888" s="431">
        <f>IFERROR(ROUND(0.25*tab_ANLAGE[[#This Row],[Budget dBIR]]/tab_ANLAGE[[#This Row],['# SuS]],2),0)</f>
        <v>121.37</v>
      </c>
    </row>
    <row r="1889" spans="1:7" x14ac:dyDescent="0.3">
      <c r="A1889" t="s">
        <v>21071</v>
      </c>
      <c r="B1889" t="s">
        <v>21070</v>
      </c>
      <c r="C1889" s="6">
        <v>316521</v>
      </c>
      <c r="D1889" s="6">
        <v>0</v>
      </c>
      <c r="E1889">
        <f>SUMIFS(tab_SCHULEN[SuS_21-22],tab_SCHULEN[TKZ],tab_ANLAGE[[#This Row],[TKZ]])</f>
        <v>723</v>
      </c>
      <c r="F1889">
        <f>SUMIFS(tab_SCHULEN[Klassen_21-22],tab_SCHULEN[TKZ],tab_ANLAGE[[#This Row],[TKZ]])</f>
        <v>34</v>
      </c>
      <c r="G1889" s="431">
        <f>IFERROR(ROUND(0.25*tab_ANLAGE[[#This Row],[Budget dBIR]]/tab_ANLAGE[[#This Row],['# SuS]],2),0)</f>
        <v>109.45</v>
      </c>
    </row>
    <row r="1890" spans="1:7" x14ac:dyDescent="0.3">
      <c r="A1890" t="s">
        <v>20573</v>
      </c>
      <c r="B1890" t="s">
        <v>20572</v>
      </c>
      <c r="C1890" s="6">
        <v>4894063</v>
      </c>
      <c r="D1890" s="6">
        <v>816170</v>
      </c>
      <c r="E1890">
        <f>SUMIFS(tab_SCHULEN[SuS_21-22],tab_SCHULEN[TKZ],tab_ANLAGE[[#This Row],[TKZ]])</f>
        <v>11655</v>
      </c>
      <c r="F1890">
        <f>SUMIFS(tab_SCHULEN[Klassen_21-22],tab_SCHULEN[TKZ],tab_ANLAGE[[#This Row],[TKZ]])</f>
        <v>508</v>
      </c>
      <c r="G1890" s="431">
        <f>IFERROR(ROUND(0.25*tab_ANLAGE[[#This Row],[Budget dBIR]]/tab_ANLAGE[[#This Row],['# SuS]],2),0)</f>
        <v>104.98</v>
      </c>
    </row>
    <row r="1891" spans="1:7" x14ac:dyDescent="0.3">
      <c r="A1891" t="s">
        <v>20508</v>
      </c>
      <c r="B1891" t="s">
        <v>20507</v>
      </c>
      <c r="C1891" s="6">
        <v>2280847</v>
      </c>
      <c r="D1891" s="6">
        <v>170925</v>
      </c>
      <c r="E1891">
        <f>SUMIFS(tab_SCHULEN[SuS_21-22],tab_SCHULEN[TKZ],tab_ANLAGE[[#This Row],[TKZ]])</f>
        <v>5010</v>
      </c>
      <c r="F1891">
        <f>SUMIFS(tab_SCHULEN[Klassen_21-22],tab_SCHULEN[TKZ],tab_ANLAGE[[#This Row],[TKZ]])</f>
        <v>194</v>
      </c>
      <c r="G1891" s="431">
        <f>IFERROR(ROUND(0.25*tab_ANLAGE[[#This Row],[Budget dBIR]]/tab_ANLAGE[[#This Row],['# SuS]],2),0)</f>
        <v>113.81</v>
      </c>
    </row>
    <row r="1892" spans="1:7" x14ac:dyDescent="0.3">
      <c r="A1892" t="s">
        <v>26063</v>
      </c>
      <c r="B1892" t="s">
        <v>26062</v>
      </c>
      <c r="C1892" s="6">
        <v>31910</v>
      </c>
      <c r="D1892" s="6">
        <v>0</v>
      </c>
      <c r="E1892">
        <f>SUMIFS(tab_SCHULEN[SuS_21-22],tab_SCHULEN[TKZ],tab_ANLAGE[[#This Row],[TKZ]])</f>
        <v>75</v>
      </c>
      <c r="F1892">
        <f>SUMIFS(tab_SCHULEN[Klassen_21-22],tab_SCHULEN[TKZ],tab_ANLAGE[[#This Row],[TKZ]])</f>
        <v>4</v>
      </c>
      <c r="G1892" s="431">
        <f>IFERROR(ROUND(0.25*tab_ANLAGE[[#This Row],[Budget dBIR]]/tab_ANLAGE[[#This Row],['# SuS]],2),0)</f>
        <v>106.37</v>
      </c>
    </row>
    <row r="1893" spans="1:7" x14ac:dyDescent="0.3">
      <c r="A1893" t="s">
        <v>25954</v>
      </c>
      <c r="B1893" t="s">
        <v>25953</v>
      </c>
      <c r="C1893" s="6">
        <v>28081</v>
      </c>
      <c r="D1893" s="6">
        <v>0</v>
      </c>
      <c r="E1893">
        <f>SUMIFS(tab_SCHULEN[SuS_21-22],tab_SCHULEN[TKZ],tab_ANLAGE[[#This Row],[TKZ]])</f>
        <v>60</v>
      </c>
      <c r="F1893">
        <f>SUMIFS(tab_SCHULEN[Klassen_21-22],tab_SCHULEN[TKZ],tab_ANLAGE[[#This Row],[TKZ]])</f>
        <v>4</v>
      </c>
      <c r="G1893" s="431">
        <f>IFERROR(ROUND(0.25*tab_ANLAGE[[#This Row],[Budget dBIR]]/tab_ANLAGE[[#This Row],['# SuS]],2),0)</f>
        <v>117</v>
      </c>
    </row>
    <row r="1894" spans="1:7" x14ac:dyDescent="0.3">
      <c r="A1894" t="s">
        <v>25964</v>
      </c>
      <c r="B1894" t="s">
        <v>25963</v>
      </c>
      <c r="C1894" s="6">
        <v>41696</v>
      </c>
      <c r="D1894" s="6">
        <v>0</v>
      </c>
      <c r="E1894">
        <f>SUMIFS(tab_SCHULEN[SuS_21-22],tab_SCHULEN[TKZ],tab_ANLAGE[[#This Row],[TKZ]])</f>
        <v>79</v>
      </c>
      <c r="F1894">
        <f>SUMIFS(tab_SCHULEN[Klassen_21-22],tab_SCHULEN[TKZ],tab_ANLAGE[[#This Row],[TKZ]])</f>
        <v>4</v>
      </c>
      <c r="G1894" s="431">
        <f>IFERROR(ROUND(0.25*tab_ANLAGE[[#This Row],[Budget dBIR]]/tab_ANLAGE[[#This Row],['# SuS]],2),0)</f>
        <v>131.94999999999999</v>
      </c>
    </row>
    <row r="1895" spans="1:7" x14ac:dyDescent="0.3">
      <c r="A1895" t="s">
        <v>25571</v>
      </c>
      <c r="B1895" t="s">
        <v>25570</v>
      </c>
      <c r="C1895" s="6">
        <v>102767</v>
      </c>
      <c r="D1895" s="6">
        <v>0</v>
      </c>
      <c r="E1895">
        <f>SUMIFS(tab_SCHULEN[SuS_21-22],tab_SCHULEN[TKZ],tab_ANLAGE[[#This Row],[TKZ]])</f>
        <v>159</v>
      </c>
      <c r="F1895">
        <f>SUMIFS(tab_SCHULEN[Klassen_21-22],tab_SCHULEN[TKZ],tab_ANLAGE[[#This Row],[TKZ]])</f>
        <v>9</v>
      </c>
      <c r="G1895" s="431">
        <f>IFERROR(ROUND(0.25*tab_ANLAGE[[#This Row],[Budget dBIR]]/tab_ANLAGE[[#This Row],['# SuS]],2),0)</f>
        <v>161.58000000000001</v>
      </c>
    </row>
    <row r="1896" spans="1:7" x14ac:dyDescent="0.3">
      <c r="A1896" t="s">
        <v>25724</v>
      </c>
      <c r="B1896" t="s">
        <v>25723</v>
      </c>
      <c r="C1896" s="6">
        <v>196315</v>
      </c>
      <c r="D1896" s="6">
        <v>0</v>
      </c>
      <c r="E1896">
        <f>SUMIFS(tab_SCHULEN[SuS_21-22],tab_SCHULEN[TKZ],tab_ANLAGE[[#This Row],[TKZ]])</f>
        <v>463</v>
      </c>
      <c r="F1896">
        <f>SUMIFS(tab_SCHULEN[Klassen_21-22],tab_SCHULEN[TKZ],tab_ANLAGE[[#This Row],[TKZ]])</f>
        <v>23</v>
      </c>
      <c r="G1896" s="431">
        <f>IFERROR(ROUND(0.25*tab_ANLAGE[[#This Row],[Budget dBIR]]/tab_ANLAGE[[#This Row],['# SuS]],2),0)</f>
        <v>106</v>
      </c>
    </row>
    <row r="1897" spans="1:7" x14ac:dyDescent="0.3">
      <c r="A1897" t="s">
        <v>25726</v>
      </c>
      <c r="B1897" t="s">
        <v>25725</v>
      </c>
      <c r="C1897" s="6">
        <v>440871</v>
      </c>
      <c r="D1897" s="6">
        <v>0</v>
      </c>
      <c r="E1897">
        <f>SUMIFS(tab_SCHULEN[SuS_21-22],tab_SCHULEN[TKZ],tab_ANLAGE[[#This Row],[TKZ]])</f>
        <v>1052</v>
      </c>
      <c r="F1897">
        <f>SUMIFS(tab_SCHULEN[Klassen_21-22],tab_SCHULEN[TKZ],tab_ANLAGE[[#This Row],[TKZ]])</f>
        <v>49</v>
      </c>
      <c r="G1897" s="431">
        <f>IFERROR(ROUND(0.25*tab_ANLAGE[[#This Row],[Budget dBIR]]/tab_ANLAGE[[#This Row],['# SuS]],2),0)</f>
        <v>104.77</v>
      </c>
    </row>
    <row r="1898" spans="1:7" x14ac:dyDescent="0.3">
      <c r="A1898" t="s">
        <v>20579</v>
      </c>
      <c r="B1898" t="s">
        <v>20578</v>
      </c>
      <c r="C1898" s="6">
        <v>2230163</v>
      </c>
      <c r="D1898" s="6">
        <v>363217</v>
      </c>
      <c r="E1898">
        <f>SUMIFS(tab_SCHULEN[SuS_21-22],tab_SCHULEN[TKZ],tab_ANLAGE[[#This Row],[TKZ]])</f>
        <v>5334</v>
      </c>
      <c r="F1898">
        <f>SUMIFS(tab_SCHULEN[Klassen_21-22],tab_SCHULEN[TKZ],tab_ANLAGE[[#This Row],[TKZ]])</f>
        <v>219</v>
      </c>
      <c r="G1898" s="431">
        <f>IFERROR(ROUND(0.25*tab_ANLAGE[[#This Row],[Budget dBIR]]/tab_ANLAGE[[#This Row],['# SuS]],2),0)</f>
        <v>104.53</v>
      </c>
    </row>
    <row r="1899" spans="1:7" x14ac:dyDescent="0.3">
      <c r="A1899" t="s">
        <v>25790</v>
      </c>
      <c r="B1899" t="s">
        <v>25789</v>
      </c>
      <c r="C1899" s="6">
        <v>113219</v>
      </c>
      <c r="D1899" s="6">
        <v>0</v>
      </c>
      <c r="E1899">
        <f>SUMIFS(tab_SCHULEN[SuS_21-22],tab_SCHULEN[TKZ],tab_ANLAGE[[#This Row],[TKZ]])</f>
        <v>247</v>
      </c>
      <c r="F1899">
        <f>SUMIFS(tab_SCHULEN[Klassen_21-22],tab_SCHULEN[TKZ],tab_ANLAGE[[#This Row],[TKZ]])</f>
        <v>15</v>
      </c>
      <c r="G1899" s="431">
        <f>IFERROR(ROUND(0.25*tab_ANLAGE[[#This Row],[Budget dBIR]]/tab_ANLAGE[[#This Row],['# SuS]],2),0)</f>
        <v>114.59</v>
      </c>
    </row>
    <row r="1900" spans="1:7" x14ac:dyDescent="0.3">
      <c r="A1900" t="s">
        <v>25764</v>
      </c>
      <c r="B1900" t="s">
        <v>25763</v>
      </c>
      <c r="C1900" s="6">
        <v>77861</v>
      </c>
      <c r="D1900" s="6">
        <v>0</v>
      </c>
      <c r="E1900">
        <f>SUMIFS(tab_SCHULEN[SuS_21-22],tab_SCHULEN[TKZ],tab_ANLAGE[[#This Row],[TKZ]])</f>
        <v>150</v>
      </c>
      <c r="F1900">
        <f>SUMIFS(tab_SCHULEN[Klassen_21-22],tab_SCHULEN[TKZ],tab_ANLAGE[[#This Row],[TKZ]])</f>
        <v>9</v>
      </c>
      <c r="G1900" s="431">
        <f>IFERROR(ROUND(0.25*tab_ANLAGE[[#This Row],[Budget dBIR]]/tab_ANLAGE[[#This Row],['# SuS]],2),0)</f>
        <v>129.77000000000001</v>
      </c>
    </row>
    <row r="1901" spans="1:7" x14ac:dyDescent="0.3">
      <c r="A1901" t="s">
        <v>20863</v>
      </c>
      <c r="B1901" t="s">
        <v>20862</v>
      </c>
      <c r="C1901" s="6">
        <v>679387</v>
      </c>
      <c r="D1901" s="6">
        <v>0</v>
      </c>
      <c r="E1901">
        <f>SUMIFS(tab_SCHULEN[SuS_21-22],tab_SCHULEN[TKZ],tab_ANLAGE[[#This Row],[TKZ]])</f>
        <v>1505</v>
      </c>
      <c r="F1901">
        <f>SUMIFS(tab_SCHULEN[Klassen_21-22],tab_SCHULEN[TKZ],tab_ANLAGE[[#This Row],[TKZ]])</f>
        <v>71</v>
      </c>
      <c r="G1901" s="431">
        <f>IFERROR(ROUND(0.25*tab_ANLAGE[[#This Row],[Budget dBIR]]/tab_ANLAGE[[#This Row],['# SuS]],2),0)</f>
        <v>112.85</v>
      </c>
    </row>
    <row r="1902" spans="1:7" x14ac:dyDescent="0.3">
      <c r="A1902" t="s">
        <v>25781</v>
      </c>
      <c r="B1902" t="s">
        <v>25780</v>
      </c>
      <c r="C1902" s="6">
        <v>31484</v>
      </c>
      <c r="D1902" s="6">
        <v>0</v>
      </c>
      <c r="E1902">
        <f>SUMIFS(tab_SCHULEN[SuS_21-22],tab_SCHULEN[TKZ],tab_ANLAGE[[#This Row],[TKZ]])</f>
        <v>71</v>
      </c>
      <c r="F1902">
        <f>SUMIFS(tab_SCHULEN[Klassen_21-22],tab_SCHULEN[TKZ],tab_ANLAGE[[#This Row],[TKZ]])</f>
        <v>4</v>
      </c>
      <c r="G1902" s="431">
        <f>IFERROR(ROUND(0.25*tab_ANLAGE[[#This Row],[Budget dBIR]]/tab_ANLAGE[[#This Row],['# SuS]],2),0)</f>
        <v>110.86</v>
      </c>
    </row>
    <row r="1903" spans="1:7" x14ac:dyDescent="0.3">
      <c r="A1903" t="s">
        <v>20347</v>
      </c>
      <c r="B1903" t="s">
        <v>20346</v>
      </c>
      <c r="C1903" s="6">
        <v>606445</v>
      </c>
      <c r="D1903" s="6">
        <v>0</v>
      </c>
      <c r="E1903">
        <f>SUMIFS(tab_SCHULEN[SuS_21-22],tab_SCHULEN[TKZ],tab_ANLAGE[[#This Row],[TKZ]])</f>
        <v>1502</v>
      </c>
      <c r="F1903">
        <f>SUMIFS(tab_SCHULEN[Klassen_21-22],tab_SCHULEN[TKZ],tab_ANLAGE[[#This Row],[TKZ]])</f>
        <v>52</v>
      </c>
      <c r="G1903" s="431">
        <f>IFERROR(ROUND(0.25*tab_ANLAGE[[#This Row],[Budget dBIR]]/tab_ANLAGE[[#This Row],['# SuS]],2),0)</f>
        <v>100.94</v>
      </c>
    </row>
    <row r="1904" spans="1:7" x14ac:dyDescent="0.3">
      <c r="A1904" t="s">
        <v>26015</v>
      </c>
      <c r="B1904" t="s">
        <v>26014</v>
      </c>
      <c r="C1904" s="6">
        <v>192373</v>
      </c>
      <c r="D1904" s="6">
        <v>0</v>
      </c>
      <c r="E1904">
        <f>SUMIFS(tab_SCHULEN[SuS_21-22],tab_SCHULEN[TKZ],tab_ANLAGE[[#This Row],[TKZ]])</f>
        <v>414</v>
      </c>
      <c r="F1904">
        <f>SUMIFS(tab_SCHULEN[Klassen_21-22],tab_SCHULEN[TKZ],tab_ANLAGE[[#This Row],[TKZ]])</f>
        <v>21</v>
      </c>
      <c r="G1904" s="431">
        <f>IFERROR(ROUND(0.25*tab_ANLAGE[[#This Row],[Budget dBIR]]/tab_ANLAGE[[#This Row],['# SuS]],2),0)</f>
        <v>116.17</v>
      </c>
    </row>
    <row r="1905" spans="1:7" x14ac:dyDescent="0.3">
      <c r="A1905" t="s">
        <v>26066</v>
      </c>
      <c r="B1905" t="s">
        <v>26065</v>
      </c>
      <c r="C1905" s="6">
        <v>110622</v>
      </c>
      <c r="D1905" s="6">
        <v>0</v>
      </c>
      <c r="E1905">
        <f>SUMIFS(tab_SCHULEN[SuS_21-22],tab_SCHULEN[TKZ],tab_ANLAGE[[#This Row],[TKZ]])</f>
        <v>295</v>
      </c>
      <c r="F1905">
        <f>SUMIFS(tab_SCHULEN[Klassen_21-22],tab_SCHULEN[TKZ],tab_ANLAGE[[#This Row],[TKZ]])</f>
        <v>14</v>
      </c>
      <c r="G1905" s="431">
        <f>IFERROR(ROUND(0.25*tab_ANLAGE[[#This Row],[Budget dBIR]]/tab_ANLAGE[[#This Row],['# SuS]],2),0)</f>
        <v>93.75</v>
      </c>
    </row>
    <row r="1906" spans="1:7" x14ac:dyDescent="0.3">
      <c r="A1906" t="s">
        <v>25468</v>
      </c>
      <c r="B1906" t="s">
        <v>25467</v>
      </c>
      <c r="C1906" s="6">
        <v>79751</v>
      </c>
      <c r="D1906" s="6">
        <v>25638</v>
      </c>
      <c r="E1906">
        <f>SUMIFS(tab_SCHULEN[SuS_21-22],tab_SCHULEN[TKZ],tab_ANLAGE[[#This Row],[TKZ]])</f>
        <v>201</v>
      </c>
      <c r="F1906">
        <f>SUMIFS(tab_SCHULEN[Klassen_21-22],tab_SCHULEN[TKZ],tab_ANLAGE[[#This Row],[TKZ]])</f>
        <v>10</v>
      </c>
      <c r="G1906" s="431">
        <f>IFERROR(ROUND(0.25*tab_ANLAGE[[#This Row],[Budget dBIR]]/tab_ANLAGE[[#This Row],['# SuS]],2),0)</f>
        <v>99.19</v>
      </c>
    </row>
    <row r="1907" spans="1:7" x14ac:dyDescent="0.3">
      <c r="A1907" t="s">
        <v>21001</v>
      </c>
      <c r="B1907" t="s">
        <v>21000</v>
      </c>
      <c r="C1907" s="6">
        <v>281209</v>
      </c>
      <c r="D1907" s="6">
        <v>0</v>
      </c>
      <c r="E1907">
        <f>SUMIFS(tab_SCHULEN[SuS_21-22],tab_SCHULEN[TKZ],tab_ANLAGE[[#This Row],[TKZ]])</f>
        <v>529</v>
      </c>
      <c r="F1907">
        <f>SUMIFS(tab_SCHULEN[Klassen_21-22],tab_SCHULEN[TKZ],tab_ANLAGE[[#This Row],[TKZ]])</f>
        <v>21</v>
      </c>
      <c r="G1907" s="431">
        <f>IFERROR(ROUND(0.25*tab_ANLAGE[[#This Row],[Budget dBIR]]/tab_ANLAGE[[#This Row],['# SuS]],2),0)</f>
        <v>132.9</v>
      </c>
    </row>
    <row r="1908" spans="1:7" x14ac:dyDescent="0.3">
      <c r="A1908" t="s">
        <v>25690</v>
      </c>
      <c r="B1908" t="s">
        <v>25689</v>
      </c>
      <c r="C1908" s="6">
        <v>84243</v>
      </c>
      <c r="D1908" s="6">
        <v>0</v>
      </c>
      <c r="E1908">
        <f>SUMIFS(tab_SCHULEN[SuS_21-22],tab_SCHULEN[TKZ],tab_ANLAGE[[#This Row],[TKZ]])</f>
        <v>168</v>
      </c>
      <c r="F1908">
        <f>SUMIFS(tab_SCHULEN[Klassen_21-22],tab_SCHULEN[TKZ],tab_ANLAGE[[#This Row],[TKZ]])</f>
        <v>8</v>
      </c>
      <c r="G1908" s="431">
        <f>IFERROR(ROUND(0.25*tab_ANLAGE[[#This Row],[Budget dBIR]]/tab_ANLAGE[[#This Row],['# SuS]],2),0)</f>
        <v>125.36</v>
      </c>
    </row>
    <row r="1909" spans="1:7" x14ac:dyDescent="0.3">
      <c r="A1909" t="s">
        <v>25463</v>
      </c>
      <c r="B1909" t="s">
        <v>25462</v>
      </c>
      <c r="C1909" s="6">
        <v>218435</v>
      </c>
      <c r="D1909" s="6">
        <v>25638</v>
      </c>
      <c r="E1909">
        <f>SUMIFS(tab_SCHULEN[SuS_21-22],tab_SCHULEN[TKZ],tab_ANLAGE[[#This Row],[TKZ]])</f>
        <v>358</v>
      </c>
      <c r="F1909">
        <f>SUMIFS(tab_SCHULEN[Klassen_21-22],tab_SCHULEN[TKZ],tab_ANLAGE[[#This Row],[TKZ]])</f>
        <v>29</v>
      </c>
      <c r="G1909" s="431">
        <f>IFERROR(ROUND(0.25*tab_ANLAGE[[#This Row],[Budget dBIR]]/tab_ANLAGE[[#This Row],['# SuS]],2),0)</f>
        <v>152.54</v>
      </c>
    </row>
    <row r="1910" spans="1:7" x14ac:dyDescent="0.3">
      <c r="A1910" t="s">
        <v>25728</v>
      </c>
      <c r="B1910" t="s">
        <v>25727</v>
      </c>
      <c r="C1910" s="6">
        <v>64246</v>
      </c>
      <c r="D1910" s="6">
        <v>0</v>
      </c>
      <c r="E1910">
        <f>SUMIFS(tab_SCHULEN[SuS_21-22],tab_SCHULEN[TKZ],tab_ANLAGE[[#This Row],[TKZ]])</f>
        <v>169</v>
      </c>
      <c r="F1910">
        <f>SUMIFS(tab_SCHULEN[Klassen_21-22],tab_SCHULEN[TKZ],tab_ANLAGE[[#This Row],[TKZ]])</f>
        <v>8</v>
      </c>
      <c r="G1910" s="431">
        <f>IFERROR(ROUND(0.25*tab_ANLAGE[[#This Row],[Budget dBIR]]/tab_ANLAGE[[#This Row],['# SuS]],2),0)</f>
        <v>95.04</v>
      </c>
    </row>
    <row r="1911" spans="1:7" x14ac:dyDescent="0.3">
      <c r="A1911" t="s">
        <v>25731</v>
      </c>
      <c r="B1911" t="s">
        <v>25730</v>
      </c>
      <c r="C1911" s="6">
        <v>121124</v>
      </c>
      <c r="D1911" s="6">
        <v>0</v>
      </c>
      <c r="E1911">
        <f>SUMIFS(tab_SCHULEN[SuS_21-22],tab_SCHULEN[TKZ],tab_ANLAGE[[#This Row],[TKZ]])</f>
        <v>336</v>
      </c>
      <c r="F1911">
        <f>SUMIFS(tab_SCHULEN[Klassen_21-22],tab_SCHULEN[TKZ],tab_ANLAGE[[#This Row],[TKZ]])</f>
        <v>16</v>
      </c>
      <c r="G1911" s="431">
        <f>IFERROR(ROUND(0.25*tab_ANLAGE[[#This Row],[Budget dBIR]]/tab_ANLAGE[[#This Row],['# SuS]],2),0)</f>
        <v>90.12</v>
      </c>
    </row>
    <row r="1912" spans="1:7" x14ac:dyDescent="0.3">
      <c r="A1912" t="s">
        <v>25608</v>
      </c>
      <c r="B1912" t="s">
        <v>25607</v>
      </c>
      <c r="C1912" s="6">
        <v>113919</v>
      </c>
      <c r="D1912" s="6">
        <v>0</v>
      </c>
      <c r="E1912">
        <f>SUMIFS(tab_SCHULEN[SuS_21-22],tab_SCHULEN[TKZ],tab_ANLAGE[[#This Row],[TKZ]])</f>
        <v>283</v>
      </c>
      <c r="F1912">
        <f>SUMIFS(tab_SCHULEN[Klassen_21-22],tab_SCHULEN[TKZ],tab_ANLAGE[[#This Row],[TKZ]])</f>
        <v>13</v>
      </c>
      <c r="G1912" s="431">
        <f>IFERROR(ROUND(0.25*tab_ANLAGE[[#This Row],[Budget dBIR]]/tab_ANLAGE[[#This Row],['# SuS]],2),0)</f>
        <v>100.64</v>
      </c>
    </row>
    <row r="1913" spans="1:7" x14ac:dyDescent="0.3">
      <c r="A1913" t="s">
        <v>25733</v>
      </c>
      <c r="B1913" t="s">
        <v>25732</v>
      </c>
      <c r="C1913" s="6">
        <v>34888</v>
      </c>
      <c r="D1913" s="6">
        <v>0</v>
      </c>
      <c r="E1913">
        <f>SUMIFS(tab_SCHULEN[SuS_21-22],tab_SCHULEN[TKZ],tab_ANLAGE[[#This Row],[TKZ]])</f>
        <v>79</v>
      </c>
      <c r="F1913">
        <f>SUMIFS(tab_SCHULEN[Klassen_21-22],tab_SCHULEN[TKZ],tab_ANLAGE[[#This Row],[TKZ]])</f>
        <v>4</v>
      </c>
      <c r="G1913" s="431">
        <f>IFERROR(ROUND(0.25*tab_ANLAGE[[#This Row],[Budget dBIR]]/tab_ANLAGE[[#This Row],['# SuS]],2),0)</f>
        <v>110.41</v>
      </c>
    </row>
    <row r="1914" spans="1:7" x14ac:dyDescent="0.3">
      <c r="A1914" t="s">
        <v>25840</v>
      </c>
      <c r="B1914" t="s">
        <v>25839</v>
      </c>
      <c r="C1914" s="6">
        <v>23826</v>
      </c>
      <c r="D1914" s="6">
        <v>0</v>
      </c>
      <c r="E1914">
        <f>SUMIFS(tab_SCHULEN[SuS_21-22],tab_SCHULEN[TKZ],tab_ANLAGE[[#This Row],[TKZ]])</f>
        <v>41</v>
      </c>
      <c r="F1914">
        <f>SUMIFS(tab_SCHULEN[Klassen_21-22],tab_SCHULEN[TKZ],tab_ANLAGE[[#This Row],[TKZ]])</f>
        <v>2</v>
      </c>
      <c r="G1914" s="431">
        <f>IFERROR(ROUND(0.25*tab_ANLAGE[[#This Row],[Budget dBIR]]/tab_ANLAGE[[#This Row],['# SuS]],2),0)</f>
        <v>145.28</v>
      </c>
    </row>
    <row r="1915" spans="1:7" x14ac:dyDescent="0.3">
      <c r="A1915" t="s">
        <v>25721</v>
      </c>
      <c r="B1915" t="s">
        <v>25720</v>
      </c>
      <c r="C1915" s="6">
        <v>78336</v>
      </c>
      <c r="D1915" s="6">
        <v>0</v>
      </c>
      <c r="E1915">
        <f>SUMIFS(tab_SCHULEN[SuS_21-22],tab_SCHULEN[TKZ],tab_ANLAGE[[#This Row],[TKZ]])</f>
        <v>180</v>
      </c>
      <c r="F1915">
        <f>SUMIFS(tab_SCHULEN[Klassen_21-22],tab_SCHULEN[TKZ],tab_ANLAGE[[#This Row],[TKZ]])</f>
        <v>10</v>
      </c>
      <c r="G1915" s="431">
        <f>IFERROR(ROUND(0.25*tab_ANLAGE[[#This Row],[Budget dBIR]]/tab_ANLAGE[[#This Row],['# SuS]],2),0)</f>
        <v>108.8</v>
      </c>
    </row>
    <row r="1916" spans="1:7" x14ac:dyDescent="0.3">
      <c r="A1916" t="s">
        <v>25622</v>
      </c>
      <c r="B1916" t="s">
        <v>25621</v>
      </c>
      <c r="C1916" s="6">
        <v>118269</v>
      </c>
      <c r="D1916" s="6">
        <v>0</v>
      </c>
      <c r="E1916">
        <f>SUMIFS(tab_SCHULEN[SuS_21-22],tab_SCHULEN[TKZ],tab_ANLAGE[[#This Row],[TKZ]])</f>
        <v>303</v>
      </c>
      <c r="F1916">
        <f>SUMIFS(tab_SCHULEN[Klassen_21-22],tab_SCHULEN[TKZ],tab_ANLAGE[[#This Row],[TKZ]])</f>
        <v>16</v>
      </c>
      <c r="G1916" s="431">
        <f>IFERROR(ROUND(0.25*tab_ANLAGE[[#This Row],[Budget dBIR]]/tab_ANLAGE[[#This Row],['# SuS]],2),0)</f>
        <v>97.58</v>
      </c>
    </row>
    <row r="1917" spans="1:7" x14ac:dyDescent="0.3">
      <c r="A1917" t="s">
        <v>25736</v>
      </c>
      <c r="B1917" t="s">
        <v>25735</v>
      </c>
      <c r="C1917" s="6">
        <v>144195</v>
      </c>
      <c r="D1917" s="6">
        <v>0</v>
      </c>
      <c r="E1917">
        <f>SUMIFS(tab_SCHULEN[SuS_21-22],tab_SCHULEN[TKZ],tab_ANLAGE[[#This Row],[TKZ]])</f>
        <v>368</v>
      </c>
      <c r="F1917">
        <f>SUMIFS(tab_SCHULEN[Klassen_21-22],tab_SCHULEN[TKZ],tab_ANLAGE[[#This Row],[TKZ]])</f>
        <v>17</v>
      </c>
      <c r="G1917" s="431">
        <f>IFERROR(ROUND(0.25*tab_ANLAGE[[#This Row],[Budget dBIR]]/tab_ANLAGE[[#This Row],['# SuS]],2),0)</f>
        <v>97.96</v>
      </c>
    </row>
    <row r="1918" spans="1:7" x14ac:dyDescent="0.3">
      <c r="A1918" t="s">
        <v>25920</v>
      </c>
      <c r="B1918" t="s">
        <v>25919</v>
      </c>
      <c r="C1918" s="6">
        <v>34888</v>
      </c>
      <c r="D1918" s="6">
        <v>0</v>
      </c>
      <c r="E1918">
        <f>SUMIFS(tab_SCHULEN[SuS_21-22],tab_SCHULEN[TKZ],tab_ANLAGE[[#This Row],[TKZ]])</f>
        <v>84</v>
      </c>
      <c r="F1918">
        <f>SUMIFS(tab_SCHULEN[Klassen_21-22],tab_SCHULEN[TKZ],tab_ANLAGE[[#This Row],[TKZ]])</f>
        <v>4</v>
      </c>
      <c r="G1918" s="431">
        <f>IFERROR(ROUND(0.25*tab_ANLAGE[[#This Row],[Budget dBIR]]/tab_ANLAGE[[#This Row],['# SuS]],2),0)</f>
        <v>103.83</v>
      </c>
    </row>
    <row r="1919" spans="1:7" x14ac:dyDescent="0.3">
      <c r="A1919" t="s">
        <v>25713</v>
      </c>
      <c r="B1919" t="s">
        <v>25712</v>
      </c>
      <c r="C1919" s="6">
        <v>31910</v>
      </c>
      <c r="D1919" s="6">
        <v>0</v>
      </c>
      <c r="E1919">
        <f>SUMIFS(tab_SCHULEN[SuS_21-22],tab_SCHULEN[TKZ],tab_ANLAGE[[#This Row],[TKZ]])</f>
        <v>69</v>
      </c>
      <c r="F1919">
        <f>SUMIFS(tab_SCHULEN[Klassen_21-22],tab_SCHULEN[TKZ],tab_ANLAGE[[#This Row],[TKZ]])</f>
        <v>4</v>
      </c>
      <c r="G1919" s="431">
        <f>IFERROR(ROUND(0.25*tab_ANLAGE[[#This Row],[Budget dBIR]]/tab_ANLAGE[[#This Row],['# SuS]],2),0)</f>
        <v>115.62</v>
      </c>
    </row>
    <row r="1920" spans="1:7" x14ac:dyDescent="0.3">
      <c r="A1920" t="s">
        <v>25830</v>
      </c>
      <c r="B1920" t="s">
        <v>25829</v>
      </c>
      <c r="C1920" s="6">
        <v>106950</v>
      </c>
      <c r="D1920" s="6">
        <v>0</v>
      </c>
      <c r="E1920">
        <f>SUMIFS(tab_SCHULEN[SuS_21-22],tab_SCHULEN[TKZ],tab_ANLAGE[[#This Row],[TKZ]])</f>
        <v>202</v>
      </c>
      <c r="F1920">
        <f>SUMIFS(tab_SCHULEN[Klassen_21-22],tab_SCHULEN[TKZ],tab_ANLAGE[[#This Row],[TKZ]])</f>
        <v>9</v>
      </c>
      <c r="G1920" s="431">
        <f>IFERROR(ROUND(0.25*tab_ANLAGE[[#This Row],[Budget dBIR]]/tab_ANLAGE[[#This Row],['# SuS]],2),0)</f>
        <v>132.36000000000001</v>
      </c>
    </row>
    <row r="1921" spans="1:7" x14ac:dyDescent="0.3">
      <c r="A1921" t="s">
        <v>25769</v>
      </c>
      <c r="B1921" t="s">
        <v>25768</v>
      </c>
      <c r="C1921" s="6">
        <v>131963</v>
      </c>
      <c r="D1921" s="6">
        <v>0</v>
      </c>
      <c r="E1921">
        <f>SUMIFS(tab_SCHULEN[SuS_21-22],tab_SCHULEN[TKZ],tab_ANLAGE[[#This Row],[TKZ]])</f>
        <v>373</v>
      </c>
      <c r="F1921">
        <f>SUMIFS(tab_SCHULEN[Klassen_21-22],tab_SCHULEN[TKZ],tab_ANLAGE[[#This Row],[TKZ]])</f>
        <v>16</v>
      </c>
      <c r="G1921" s="431">
        <f>IFERROR(ROUND(0.25*tab_ANLAGE[[#This Row],[Budget dBIR]]/tab_ANLAGE[[#This Row],['# SuS]],2),0)</f>
        <v>88.45</v>
      </c>
    </row>
    <row r="1922" spans="1:7" x14ac:dyDescent="0.3">
      <c r="A1922" t="s">
        <v>26048</v>
      </c>
      <c r="B1922" t="s">
        <v>26047</v>
      </c>
      <c r="C1922" s="6">
        <v>89349</v>
      </c>
      <c r="D1922" s="6">
        <v>0</v>
      </c>
      <c r="E1922">
        <f>SUMIFS(tab_SCHULEN[SuS_21-22],tab_SCHULEN[TKZ],tab_ANLAGE[[#This Row],[TKZ]])</f>
        <v>233</v>
      </c>
      <c r="F1922">
        <f>SUMIFS(tab_SCHULEN[Klassen_21-22],tab_SCHULEN[TKZ],tab_ANLAGE[[#This Row],[TKZ]])</f>
        <v>11</v>
      </c>
      <c r="G1922" s="431">
        <f>IFERROR(ROUND(0.25*tab_ANLAGE[[#This Row],[Budget dBIR]]/tab_ANLAGE[[#This Row],['# SuS]],2),0)</f>
        <v>95.87</v>
      </c>
    </row>
    <row r="1923" spans="1:7" x14ac:dyDescent="0.3">
      <c r="A1923" t="s">
        <v>25923</v>
      </c>
      <c r="B1923" t="s">
        <v>25922</v>
      </c>
      <c r="C1923" s="6">
        <v>39568</v>
      </c>
      <c r="D1923" s="6">
        <v>0</v>
      </c>
      <c r="E1923">
        <f>SUMIFS(tab_SCHULEN[SuS_21-22],tab_SCHULEN[TKZ],tab_ANLAGE[[#This Row],[TKZ]])</f>
        <v>109</v>
      </c>
      <c r="F1923">
        <f>SUMIFS(tab_SCHULEN[Klassen_21-22],tab_SCHULEN[TKZ],tab_ANLAGE[[#This Row],[TKZ]])</f>
        <v>6</v>
      </c>
      <c r="G1923" s="431">
        <f>IFERROR(ROUND(0.25*tab_ANLAGE[[#This Row],[Budget dBIR]]/tab_ANLAGE[[#This Row],['# SuS]],2),0)</f>
        <v>90.75</v>
      </c>
    </row>
    <row r="1924" spans="1:7" x14ac:dyDescent="0.3">
      <c r="A1924" t="s">
        <v>25843</v>
      </c>
      <c r="B1924" t="s">
        <v>25842</v>
      </c>
      <c r="C1924" s="6">
        <v>72755</v>
      </c>
      <c r="D1924" s="6">
        <v>0</v>
      </c>
      <c r="E1924">
        <f>SUMIFS(tab_SCHULEN[SuS_21-22],tab_SCHULEN[TKZ],tab_ANLAGE[[#This Row],[TKZ]])</f>
        <v>182</v>
      </c>
      <c r="F1924">
        <f>SUMIFS(tab_SCHULEN[Klassen_21-22],tab_SCHULEN[TKZ],tab_ANLAGE[[#This Row],[TKZ]])</f>
        <v>8</v>
      </c>
      <c r="G1924" s="431">
        <f>IFERROR(ROUND(0.25*tab_ANLAGE[[#This Row],[Budget dBIR]]/tab_ANLAGE[[#This Row],['# SuS]],2),0)</f>
        <v>99.94</v>
      </c>
    </row>
    <row r="1925" spans="1:7" x14ac:dyDescent="0.3">
      <c r="A1925" t="s">
        <v>25848</v>
      </c>
      <c r="B1925" t="s">
        <v>25847</v>
      </c>
      <c r="C1925" s="6">
        <v>118281</v>
      </c>
      <c r="D1925" s="6">
        <v>0</v>
      </c>
      <c r="E1925">
        <f>SUMIFS(tab_SCHULEN[SuS_21-22],tab_SCHULEN[TKZ],tab_ANLAGE[[#This Row],[TKZ]])</f>
        <v>302</v>
      </c>
      <c r="F1925">
        <f>SUMIFS(tab_SCHULEN[Klassen_21-22],tab_SCHULEN[TKZ],tab_ANLAGE[[#This Row],[TKZ]])</f>
        <v>15</v>
      </c>
      <c r="G1925" s="431">
        <f>IFERROR(ROUND(0.25*tab_ANLAGE[[#This Row],[Budget dBIR]]/tab_ANLAGE[[#This Row],['# SuS]],2),0)</f>
        <v>97.91</v>
      </c>
    </row>
    <row r="1926" spans="1:7" x14ac:dyDescent="0.3">
      <c r="A1926" t="s">
        <v>25846</v>
      </c>
      <c r="B1926" t="s">
        <v>25845</v>
      </c>
      <c r="C1926" s="6">
        <v>103489</v>
      </c>
      <c r="D1926" s="6">
        <v>0</v>
      </c>
      <c r="E1926">
        <f>SUMIFS(tab_SCHULEN[SuS_21-22],tab_SCHULEN[TKZ],tab_ANLAGE[[#This Row],[TKZ]])</f>
        <v>227</v>
      </c>
      <c r="F1926">
        <f>SUMIFS(tab_SCHULEN[Klassen_21-22],tab_SCHULEN[TKZ],tab_ANLAGE[[#This Row],[TKZ]])</f>
        <v>11</v>
      </c>
      <c r="G1926" s="431">
        <f>IFERROR(ROUND(0.25*tab_ANLAGE[[#This Row],[Budget dBIR]]/tab_ANLAGE[[#This Row],['# SuS]],2),0)</f>
        <v>113.97</v>
      </c>
    </row>
    <row r="1927" spans="1:7" x14ac:dyDescent="0.3">
      <c r="A1927" t="s">
        <v>26072</v>
      </c>
      <c r="B1927" t="s">
        <v>26071</v>
      </c>
      <c r="C1927" s="6">
        <v>90625</v>
      </c>
      <c r="D1927" s="6">
        <v>0</v>
      </c>
      <c r="E1927">
        <f>SUMIFS(tab_SCHULEN[SuS_21-22],tab_SCHULEN[TKZ],tab_ANLAGE[[#This Row],[TKZ]])</f>
        <v>250</v>
      </c>
      <c r="F1927">
        <f>SUMIFS(tab_SCHULEN[Klassen_21-22],tab_SCHULEN[TKZ],tab_ANLAGE[[#This Row],[TKZ]])</f>
        <v>11</v>
      </c>
      <c r="G1927" s="431">
        <f>IFERROR(ROUND(0.25*tab_ANLAGE[[#This Row],[Budget dBIR]]/tab_ANLAGE[[#This Row],['# SuS]],2),0)</f>
        <v>90.63</v>
      </c>
    </row>
    <row r="1928" spans="1:7" x14ac:dyDescent="0.3">
      <c r="A1928" t="s">
        <v>25926</v>
      </c>
      <c r="B1928" t="s">
        <v>25925</v>
      </c>
      <c r="C1928" s="6">
        <v>54460</v>
      </c>
      <c r="D1928" s="6">
        <v>0</v>
      </c>
      <c r="E1928">
        <f>SUMIFS(tab_SCHULEN[SuS_21-22],tab_SCHULEN[TKZ],tab_ANLAGE[[#This Row],[TKZ]])</f>
        <v>118</v>
      </c>
      <c r="F1928">
        <f>SUMIFS(tab_SCHULEN[Klassen_21-22],tab_SCHULEN[TKZ],tab_ANLAGE[[#This Row],[TKZ]])</f>
        <v>6</v>
      </c>
      <c r="G1928" s="431">
        <f>IFERROR(ROUND(0.25*tab_ANLAGE[[#This Row],[Budget dBIR]]/tab_ANLAGE[[#This Row],['# SuS]],2),0)</f>
        <v>115.38</v>
      </c>
    </row>
    <row r="1929" spans="1:7" x14ac:dyDescent="0.3">
      <c r="A1929" t="s">
        <v>26075</v>
      </c>
      <c r="B1929" t="s">
        <v>26074</v>
      </c>
      <c r="C1929" s="6">
        <v>86370</v>
      </c>
      <c r="D1929" s="6">
        <v>0</v>
      </c>
      <c r="E1929">
        <f>SUMIFS(tab_SCHULEN[SuS_21-22],tab_SCHULEN[TKZ],tab_ANLAGE[[#This Row],[TKZ]])</f>
        <v>234</v>
      </c>
      <c r="F1929">
        <f>SUMIFS(tab_SCHULEN[Klassen_21-22],tab_SCHULEN[TKZ],tab_ANLAGE[[#This Row],[TKZ]])</f>
        <v>10</v>
      </c>
      <c r="G1929" s="431">
        <f>IFERROR(ROUND(0.25*tab_ANLAGE[[#This Row],[Budget dBIR]]/tab_ANLAGE[[#This Row],['# SuS]],2),0)</f>
        <v>92.28</v>
      </c>
    </row>
    <row r="1930" spans="1:7" x14ac:dyDescent="0.3">
      <c r="A1930" t="s">
        <v>25600</v>
      </c>
      <c r="B1930" t="s">
        <v>25599</v>
      </c>
      <c r="C1930" s="6">
        <v>83538</v>
      </c>
      <c r="D1930" s="6">
        <v>0</v>
      </c>
      <c r="E1930">
        <f>SUMIFS(tab_SCHULEN[SuS_21-22],tab_SCHULEN[TKZ],tab_ANLAGE[[#This Row],[TKZ]])</f>
        <v>193</v>
      </c>
      <c r="F1930">
        <f>SUMIFS(tab_SCHULEN[Klassen_21-22],tab_SCHULEN[TKZ],tab_ANLAGE[[#This Row],[TKZ]])</f>
        <v>10</v>
      </c>
      <c r="G1930" s="431">
        <f>IFERROR(ROUND(0.25*tab_ANLAGE[[#This Row],[Budget dBIR]]/tab_ANLAGE[[#This Row],['# SuS]],2),0)</f>
        <v>108.21</v>
      </c>
    </row>
    <row r="1931" spans="1:7" x14ac:dyDescent="0.3">
      <c r="A1931" t="s">
        <v>25562</v>
      </c>
      <c r="B1931" t="s">
        <v>25561</v>
      </c>
      <c r="C1931" s="6">
        <v>56593</v>
      </c>
      <c r="D1931" s="6">
        <v>0</v>
      </c>
      <c r="E1931">
        <f>SUMIFS(tab_SCHULEN[SuS_21-22],tab_SCHULEN[TKZ],tab_ANLAGE[[#This Row],[TKZ]])</f>
        <v>149</v>
      </c>
      <c r="F1931">
        <f>SUMIFS(tab_SCHULEN[Klassen_21-22],tab_SCHULEN[TKZ],tab_ANLAGE[[#This Row],[TKZ]])</f>
        <v>8</v>
      </c>
      <c r="G1931" s="431">
        <f>IFERROR(ROUND(0.25*tab_ANLAGE[[#This Row],[Budget dBIR]]/tab_ANLAGE[[#This Row],['# SuS]],2),0)</f>
        <v>94.95</v>
      </c>
    </row>
    <row r="1932" spans="1:7" x14ac:dyDescent="0.3">
      <c r="A1932" t="s">
        <v>25929</v>
      </c>
      <c r="B1932" t="s">
        <v>25928</v>
      </c>
      <c r="C1932" s="6">
        <v>248659</v>
      </c>
      <c r="D1932" s="6">
        <v>0</v>
      </c>
      <c r="E1932">
        <f>SUMIFS(tab_SCHULEN[SuS_21-22],tab_SCHULEN[TKZ],tab_ANLAGE[[#This Row],[TKZ]])</f>
        <v>480</v>
      </c>
      <c r="F1932">
        <f>SUMIFS(tab_SCHULEN[Klassen_21-22],tab_SCHULEN[TKZ],tab_ANLAGE[[#This Row],[TKZ]])</f>
        <v>24</v>
      </c>
      <c r="G1932" s="431">
        <f>IFERROR(ROUND(0.25*tab_ANLAGE[[#This Row],[Budget dBIR]]/tab_ANLAGE[[#This Row],['# SuS]],2),0)</f>
        <v>129.51</v>
      </c>
    </row>
    <row r="1933" spans="1:7" x14ac:dyDescent="0.3">
      <c r="A1933" t="s">
        <v>25850</v>
      </c>
      <c r="B1933" t="s">
        <v>25849</v>
      </c>
      <c r="C1933" s="6">
        <v>225594</v>
      </c>
      <c r="D1933" s="6">
        <v>0</v>
      </c>
      <c r="E1933">
        <f>SUMIFS(tab_SCHULEN[SuS_21-22],tab_SCHULEN[TKZ],tab_ANLAGE[[#This Row],[TKZ]])</f>
        <v>471</v>
      </c>
      <c r="F1933">
        <f>SUMIFS(tab_SCHULEN[Klassen_21-22],tab_SCHULEN[TKZ],tab_ANLAGE[[#This Row],[TKZ]])</f>
        <v>23</v>
      </c>
      <c r="G1933" s="431">
        <f>IFERROR(ROUND(0.25*tab_ANLAGE[[#This Row],[Budget dBIR]]/tab_ANLAGE[[#This Row],['# SuS]],2),0)</f>
        <v>119.74</v>
      </c>
    </row>
    <row r="1934" spans="1:7" x14ac:dyDescent="0.3">
      <c r="A1934" t="s">
        <v>25931</v>
      </c>
      <c r="B1934" t="s">
        <v>25930</v>
      </c>
      <c r="C1934" s="6">
        <v>248447</v>
      </c>
      <c r="D1934" s="6">
        <v>0</v>
      </c>
      <c r="E1934">
        <f>SUMIFS(tab_SCHULEN[SuS_21-22],tab_SCHULEN[TKZ],tab_ANLAGE[[#This Row],[TKZ]])</f>
        <v>617</v>
      </c>
      <c r="F1934">
        <f>SUMIFS(tab_SCHULEN[Klassen_21-22],tab_SCHULEN[TKZ],tab_ANLAGE[[#This Row],[TKZ]])</f>
        <v>31</v>
      </c>
      <c r="G1934" s="431">
        <f>IFERROR(ROUND(0.25*tab_ANLAGE[[#This Row],[Budget dBIR]]/tab_ANLAGE[[#This Row],['# SuS]],2),0)</f>
        <v>100.67</v>
      </c>
    </row>
    <row r="1935" spans="1:7" x14ac:dyDescent="0.3">
      <c r="A1935" t="s">
        <v>25957</v>
      </c>
      <c r="B1935" t="s">
        <v>25956</v>
      </c>
      <c r="C1935" s="6">
        <v>23826</v>
      </c>
      <c r="D1935" s="6">
        <v>0</v>
      </c>
      <c r="E1935">
        <f>SUMIFS(tab_SCHULEN[SuS_21-22],tab_SCHULEN[TKZ],tab_ANLAGE[[#This Row],[TKZ]])</f>
        <v>80</v>
      </c>
      <c r="F1935">
        <f>SUMIFS(tab_SCHULEN[Klassen_21-22],tab_SCHULEN[TKZ],tab_ANLAGE[[#This Row],[TKZ]])</f>
        <v>4</v>
      </c>
      <c r="G1935" s="431">
        <f>IFERROR(ROUND(0.25*tab_ANLAGE[[#This Row],[Budget dBIR]]/tab_ANLAGE[[#This Row],['# SuS]],2),0)</f>
        <v>74.459999999999994</v>
      </c>
    </row>
    <row r="1936" spans="1:7" x14ac:dyDescent="0.3">
      <c r="A1936" t="s">
        <v>25636</v>
      </c>
      <c r="B1936" t="s">
        <v>25635</v>
      </c>
      <c r="C1936" s="6">
        <v>86538</v>
      </c>
      <c r="D1936" s="6">
        <v>0</v>
      </c>
      <c r="E1936">
        <f>SUMIFS(tab_SCHULEN[SuS_21-22],tab_SCHULEN[TKZ],tab_ANLAGE[[#This Row],[TKZ]])</f>
        <v>224</v>
      </c>
      <c r="F1936">
        <f>SUMIFS(tab_SCHULEN[Klassen_21-22],tab_SCHULEN[TKZ],tab_ANLAGE[[#This Row],[TKZ]])</f>
        <v>13</v>
      </c>
      <c r="G1936" s="431">
        <f>IFERROR(ROUND(0.25*tab_ANLAGE[[#This Row],[Budget dBIR]]/tab_ANLAGE[[#This Row],['# SuS]],2),0)</f>
        <v>96.58</v>
      </c>
    </row>
    <row r="1937" spans="1:7" x14ac:dyDescent="0.3">
      <c r="A1937" t="s">
        <v>26078</v>
      </c>
      <c r="B1937" t="s">
        <v>26077</v>
      </c>
      <c r="C1937" s="6">
        <v>62969</v>
      </c>
      <c r="D1937" s="6">
        <v>0</v>
      </c>
      <c r="E1937">
        <f>SUMIFS(tab_SCHULEN[SuS_21-22],tab_SCHULEN[TKZ],tab_ANLAGE[[#This Row],[TKZ]])</f>
        <v>207</v>
      </c>
      <c r="F1937">
        <f>SUMIFS(tab_SCHULEN[Klassen_21-22],tab_SCHULEN[TKZ],tab_ANLAGE[[#This Row],[TKZ]])</f>
        <v>9</v>
      </c>
      <c r="G1937" s="431">
        <f>IFERROR(ROUND(0.25*tab_ANLAGE[[#This Row],[Budget dBIR]]/tab_ANLAGE[[#This Row],['# SuS]],2),0)</f>
        <v>76.05</v>
      </c>
    </row>
    <row r="1938" spans="1:7" x14ac:dyDescent="0.3">
      <c r="A1938" t="s">
        <v>26018</v>
      </c>
      <c r="B1938" t="s">
        <v>26017</v>
      </c>
      <c r="C1938" s="6">
        <v>39143</v>
      </c>
      <c r="D1938" s="6">
        <v>0</v>
      </c>
      <c r="E1938">
        <f>SUMIFS(tab_SCHULEN[SuS_21-22],tab_SCHULEN[TKZ],tab_ANLAGE[[#This Row],[TKZ]])</f>
        <v>119</v>
      </c>
      <c r="F1938">
        <f>SUMIFS(tab_SCHULEN[Klassen_21-22],tab_SCHULEN[TKZ],tab_ANLAGE[[#This Row],[TKZ]])</f>
        <v>7</v>
      </c>
      <c r="G1938" s="431">
        <f>IFERROR(ROUND(0.25*tab_ANLAGE[[#This Row],[Budget dBIR]]/tab_ANLAGE[[#This Row],['# SuS]],2),0)</f>
        <v>82.23</v>
      </c>
    </row>
    <row r="1939" spans="1:7" x14ac:dyDescent="0.3">
      <c r="A1939" t="s">
        <v>25597</v>
      </c>
      <c r="B1939" t="s">
        <v>25596</v>
      </c>
      <c r="C1939" s="6">
        <v>62544</v>
      </c>
      <c r="D1939" s="6">
        <v>0</v>
      </c>
      <c r="E1939">
        <f>SUMIFS(tab_SCHULEN[SuS_21-22],tab_SCHULEN[TKZ],tab_ANLAGE[[#This Row],[TKZ]])</f>
        <v>133</v>
      </c>
      <c r="F1939">
        <f>SUMIFS(tab_SCHULEN[Klassen_21-22],tab_SCHULEN[TKZ],tab_ANLAGE[[#This Row],[TKZ]])</f>
        <v>7</v>
      </c>
      <c r="G1939" s="431">
        <f>IFERROR(ROUND(0.25*tab_ANLAGE[[#This Row],[Budget dBIR]]/tab_ANLAGE[[#This Row],['# SuS]],2),0)</f>
        <v>117.56</v>
      </c>
    </row>
    <row r="1940" spans="1:7" x14ac:dyDescent="0.3">
      <c r="A1940" t="s">
        <v>25837</v>
      </c>
      <c r="B1940" t="s">
        <v>25836</v>
      </c>
      <c r="C1940" s="6">
        <v>74222</v>
      </c>
      <c r="D1940" s="6">
        <v>0</v>
      </c>
      <c r="E1940">
        <f>SUMIFS(tab_SCHULEN[SuS_21-22],tab_SCHULEN[TKZ],tab_ANLAGE[[#This Row],[TKZ]])</f>
        <v>146</v>
      </c>
      <c r="F1940">
        <f>SUMIFS(tab_SCHULEN[Klassen_21-22],tab_SCHULEN[TKZ],tab_ANLAGE[[#This Row],[TKZ]])</f>
        <v>7</v>
      </c>
      <c r="G1940" s="431">
        <f>IFERROR(ROUND(0.25*tab_ANLAGE[[#This Row],[Budget dBIR]]/tab_ANLAGE[[#This Row],['# SuS]],2),0)</f>
        <v>127.09</v>
      </c>
    </row>
    <row r="1941" spans="1:7" x14ac:dyDescent="0.3">
      <c r="A1941" t="s">
        <v>21082</v>
      </c>
      <c r="B1941" t="s">
        <v>21081</v>
      </c>
      <c r="C1941" s="6">
        <v>394255</v>
      </c>
      <c r="D1941" s="6">
        <v>0</v>
      </c>
      <c r="E1941">
        <f>SUMIFS(tab_SCHULEN[SuS_21-22],tab_SCHULEN[TKZ],tab_ANLAGE[[#This Row],[TKZ]])</f>
        <v>813</v>
      </c>
      <c r="F1941">
        <f>SUMIFS(tab_SCHULEN[Klassen_21-22],tab_SCHULEN[TKZ],tab_ANLAGE[[#This Row],[TKZ]])</f>
        <v>40</v>
      </c>
      <c r="G1941" s="431">
        <f>IFERROR(ROUND(0.25*tab_ANLAGE[[#This Row],[Budget dBIR]]/tab_ANLAGE[[#This Row],['# SuS]],2),0)</f>
        <v>121.23</v>
      </c>
    </row>
    <row r="1942" spans="1:7" x14ac:dyDescent="0.3">
      <c r="A1942" t="s">
        <v>25625</v>
      </c>
      <c r="B1942" t="s">
        <v>25624</v>
      </c>
      <c r="C1942" s="6">
        <v>104027</v>
      </c>
      <c r="D1942" s="6">
        <v>0</v>
      </c>
      <c r="E1942">
        <f>SUMIFS(tab_SCHULEN[SuS_21-22],tab_SCHULEN[TKZ],tab_ANLAGE[[#This Row],[TKZ]])</f>
        <v>246</v>
      </c>
      <c r="F1942">
        <f>SUMIFS(tab_SCHULEN[Klassen_21-22],tab_SCHULEN[TKZ],tab_ANLAGE[[#This Row],[TKZ]])</f>
        <v>12</v>
      </c>
      <c r="G1942" s="431">
        <f>IFERROR(ROUND(0.25*tab_ANLAGE[[#This Row],[Budget dBIR]]/tab_ANLAGE[[#This Row],['# SuS]],2),0)</f>
        <v>105.72</v>
      </c>
    </row>
    <row r="1943" spans="1:7" x14ac:dyDescent="0.3">
      <c r="A1943" t="s">
        <v>25784</v>
      </c>
      <c r="B1943" t="s">
        <v>25783</v>
      </c>
      <c r="C1943" s="6">
        <v>31910</v>
      </c>
      <c r="D1943" s="6">
        <v>0</v>
      </c>
      <c r="E1943">
        <f>SUMIFS(tab_SCHULEN[SuS_21-22],tab_SCHULEN[TKZ],tab_ANLAGE[[#This Row],[TKZ]])</f>
        <v>72</v>
      </c>
      <c r="F1943">
        <f>SUMIFS(tab_SCHULEN[Klassen_21-22],tab_SCHULEN[TKZ],tab_ANLAGE[[#This Row],[TKZ]])</f>
        <v>4</v>
      </c>
      <c r="G1943" s="431">
        <f>IFERROR(ROUND(0.25*tab_ANLAGE[[#This Row],[Budget dBIR]]/tab_ANLAGE[[#This Row],['# SuS]],2),0)</f>
        <v>110.8</v>
      </c>
    </row>
    <row r="1944" spans="1:7" x14ac:dyDescent="0.3">
      <c r="A1944" t="s">
        <v>25834</v>
      </c>
      <c r="B1944" t="s">
        <v>25833</v>
      </c>
      <c r="C1944" s="6">
        <v>56587</v>
      </c>
      <c r="D1944" s="6">
        <v>0</v>
      </c>
      <c r="E1944">
        <f>SUMIFS(tab_SCHULEN[SuS_21-22],tab_SCHULEN[TKZ],tab_ANLAGE[[#This Row],[TKZ]])</f>
        <v>140</v>
      </c>
      <c r="F1944">
        <f>SUMIFS(tab_SCHULEN[Klassen_21-22],tab_SCHULEN[TKZ],tab_ANLAGE[[#This Row],[TKZ]])</f>
        <v>7</v>
      </c>
      <c r="G1944" s="431">
        <f>IFERROR(ROUND(0.25*tab_ANLAGE[[#This Row],[Budget dBIR]]/tab_ANLAGE[[#This Row],['# SuS]],2),0)</f>
        <v>101.05</v>
      </c>
    </row>
    <row r="1945" spans="1:7" x14ac:dyDescent="0.3">
      <c r="A1945" t="s">
        <v>25960</v>
      </c>
      <c r="B1945" t="s">
        <v>25959</v>
      </c>
      <c r="C1945" s="6">
        <v>39803</v>
      </c>
      <c r="D1945" s="6">
        <v>0</v>
      </c>
      <c r="E1945">
        <f>SUMIFS(tab_SCHULEN[SuS_21-22],tab_SCHULEN[TKZ],tab_ANLAGE[[#This Row],[TKZ]])</f>
        <v>86</v>
      </c>
      <c r="F1945">
        <f>SUMIFS(tab_SCHULEN[Klassen_21-22],tab_SCHULEN[TKZ],tab_ANLAGE[[#This Row],[TKZ]])</f>
        <v>5</v>
      </c>
      <c r="G1945" s="431">
        <f>IFERROR(ROUND(0.25*tab_ANLAGE[[#This Row],[Budget dBIR]]/tab_ANLAGE[[#This Row],['# SuS]],2),0)</f>
        <v>115.71</v>
      </c>
    </row>
    <row r="1946" spans="1:7" x14ac:dyDescent="0.3">
      <c r="A1946" t="s">
        <v>26081</v>
      </c>
      <c r="B1946" t="s">
        <v>26080</v>
      </c>
      <c r="C1946" s="6">
        <v>62801</v>
      </c>
      <c r="D1946" s="6">
        <v>0</v>
      </c>
      <c r="E1946">
        <f>SUMIFS(tab_SCHULEN[SuS_21-22],tab_SCHULEN[TKZ],tab_ANLAGE[[#This Row],[TKZ]])</f>
        <v>116</v>
      </c>
      <c r="F1946">
        <f>SUMIFS(tab_SCHULEN[Klassen_21-22],tab_SCHULEN[TKZ],tab_ANLAGE[[#This Row],[TKZ]])</f>
        <v>6</v>
      </c>
      <c r="G1946" s="431">
        <f>IFERROR(ROUND(0.25*tab_ANLAGE[[#This Row],[Budget dBIR]]/tab_ANLAGE[[#This Row],['# SuS]],2),0)</f>
        <v>135.35</v>
      </c>
    </row>
    <row r="1947" spans="1:7" x14ac:dyDescent="0.3">
      <c r="A1947" t="s">
        <v>25883</v>
      </c>
      <c r="B1947" t="s">
        <v>25882</v>
      </c>
      <c r="C1947" s="6">
        <v>34888</v>
      </c>
      <c r="D1947" s="6">
        <v>0</v>
      </c>
      <c r="E1947">
        <f>SUMIFS(tab_SCHULEN[SuS_21-22],tab_SCHULEN[TKZ],tab_ANLAGE[[#This Row],[TKZ]])</f>
        <v>93</v>
      </c>
      <c r="F1947">
        <f>SUMIFS(tab_SCHULEN[Klassen_21-22],tab_SCHULEN[TKZ],tab_ANLAGE[[#This Row],[TKZ]])</f>
        <v>5</v>
      </c>
      <c r="G1947" s="431">
        <f>IFERROR(ROUND(0.25*tab_ANLAGE[[#This Row],[Budget dBIR]]/tab_ANLAGE[[#This Row],['# SuS]],2),0)</f>
        <v>93.78</v>
      </c>
    </row>
    <row r="1948" spans="1:7" x14ac:dyDescent="0.3">
      <c r="A1948" t="s">
        <v>26021</v>
      </c>
      <c r="B1948" t="s">
        <v>26020</v>
      </c>
      <c r="C1948" s="6">
        <v>41270</v>
      </c>
      <c r="D1948" s="6">
        <v>0</v>
      </c>
      <c r="E1948">
        <f>SUMIFS(tab_SCHULEN[SuS_21-22],tab_SCHULEN[TKZ],tab_ANLAGE[[#This Row],[TKZ]])</f>
        <v>92</v>
      </c>
      <c r="F1948">
        <f>SUMIFS(tab_SCHULEN[Klassen_21-22],tab_SCHULEN[TKZ],tab_ANLAGE[[#This Row],[TKZ]])</f>
        <v>4</v>
      </c>
      <c r="G1948" s="431">
        <f>IFERROR(ROUND(0.25*tab_ANLAGE[[#This Row],[Budget dBIR]]/tab_ANLAGE[[#This Row],['# SuS]],2),0)</f>
        <v>112.15</v>
      </c>
    </row>
    <row r="1949" spans="1:7" x14ac:dyDescent="0.3">
      <c r="A1949" t="s">
        <v>25962</v>
      </c>
      <c r="B1949" t="s">
        <v>25961</v>
      </c>
      <c r="C1949" s="6">
        <v>213877</v>
      </c>
      <c r="D1949" s="6">
        <v>0</v>
      </c>
      <c r="E1949">
        <f>SUMIFS(tab_SCHULEN[SuS_21-22],tab_SCHULEN[TKZ],tab_ANLAGE[[#This Row],[TKZ]])</f>
        <v>467</v>
      </c>
      <c r="F1949">
        <f>SUMIFS(tab_SCHULEN[Klassen_21-22],tab_SCHULEN[TKZ],tab_ANLAGE[[#This Row],[TKZ]])</f>
        <v>26</v>
      </c>
      <c r="G1949" s="431">
        <f>IFERROR(ROUND(0.25*tab_ANLAGE[[#This Row],[Budget dBIR]]/tab_ANLAGE[[#This Row],['# SuS]],2),0)</f>
        <v>114.5</v>
      </c>
    </row>
    <row r="1950" spans="1:7" x14ac:dyDescent="0.3">
      <c r="A1950" t="s">
        <v>25820</v>
      </c>
      <c r="B1950" t="s">
        <v>25819</v>
      </c>
      <c r="C1950" s="6">
        <v>138669</v>
      </c>
      <c r="D1950" s="6">
        <v>0</v>
      </c>
      <c r="E1950">
        <f>SUMIFS(tab_SCHULEN[SuS_21-22],tab_SCHULEN[TKZ],tab_ANLAGE[[#This Row],[TKZ]])</f>
        <v>286</v>
      </c>
      <c r="F1950">
        <f>SUMIFS(tab_SCHULEN[Klassen_21-22],tab_SCHULEN[TKZ],tab_ANLAGE[[#This Row],[TKZ]])</f>
        <v>14</v>
      </c>
      <c r="G1950" s="431">
        <f>IFERROR(ROUND(0.25*tab_ANLAGE[[#This Row],[Budget dBIR]]/tab_ANLAGE[[#This Row],['# SuS]],2),0)</f>
        <v>121.21</v>
      </c>
    </row>
    <row r="1951" spans="1:7" x14ac:dyDescent="0.3">
      <c r="A1951" t="s">
        <v>26024</v>
      </c>
      <c r="B1951" t="s">
        <v>26023</v>
      </c>
      <c r="C1951" s="6">
        <v>133598</v>
      </c>
      <c r="D1951" s="6">
        <v>0</v>
      </c>
      <c r="E1951">
        <f>SUMIFS(tab_SCHULEN[SuS_21-22],tab_SCHULEN[TKZ],tab_ANLAGE[[#This Row],[TKZ]])</f>
        <v>311</v>
      </c>
      <c r="F1951">
        <f>SUMIFS(tab_SCHULEN[Klassen_21-22],tab_SCHULEN[TKZ],tab_ANLAGE[[#This Row],[TKZ]])</f>
        <v>14</v>
      </c>
      <c r="G1951" s="431">
        <f>IFERROR(ROUND(0.25*tab_ANLAGE[[#This Row],[Budget dBIR]]/tab_ANLAGE[[#This Row],['# SuS]],2),0)</f>
        <v>107.39</v>
      </c>
    </row>
    <row r="1952" spans="1:7" x14ac:dyDescent="0.3">
      <c r="A1952" t="s">
        <v>26058</v>
      </c>
      <c r="B1952" t="s">
        <v>26057</v>
      </c>
      <c r="C1952" s="6">
        <v>142850</v>
      </c>
      <c r="D1952" s="6">
        <v>0</v>
      </c>
      <c r="E1952">
        <f>SUMIFS(tab_SCHULEN[SuS_21-22],tab_SCHULEN[TKZ],tab_ANLAGE[[#This Row],[TKZ]])</f>
        <v>315</v>
      </c>
      <c r="F1952">
        <f>SUMIFS(tab_SCHULEN[Klassen_21-22],tab_SCHULEN[TKZ],tab_ANLAGE[[#This Row],[TKZ]])</f>
        <v>13</v>
      </c>
      <c r="G1952" s="431">
        <f>IFERROR(ROUND(0.25*tab_ANLAGE[[#This Row],[Budget dBIR]]/tab_ANLAGE[[#This Row],['# SuS]],2),0)</f>
        <v>113.37</v>
      </c>
    </row>
    <row r="1953" spans="1:7" x14ac:dyDescent="0.3">
      <c r="A1953" t="s">
        <v>26084</v>
      </c>
      <c r="B1953" t="s">
        <v>26083</v>
      </c>
      <c r="C1953" s="6">
        <v>85945</v>
      </c>
      <c r="D1953" s="6">
        <v>0</v>
      </c>
      <c r="E1953">
        <f>SUMIFS(tab_SCHULEN[SuS_21-22],tab_SCHULEN[TKZ],tab_ANLAGE[[#This Row],[TKZ]])</f>
        <v>188</v>
      </c>
      <c r="F1953">
        <f>SUMIFS(tab_SCHULEN[Klassen_21-22],tab_SCHULEN[TKZ],tab_ANLAGE[[#This Row],[TKZ]])</f>
        <v>9</v>
      </c>
      <c r="G1953" s="431">
        <f>IFERROR(ROUND(0.25*tab_ANLAGE[[#This Row],[Budget dBIR]]/tab_ANLAGE[[#This Row],['# SuS]],2),0)</f>
        <v>114.29</v>
      </c>
    </row>
    <row r="1954" spans="1:7" x14ac:dyDescent="0.3">
      <c r="A1954" t="s">
        <v>26069</v>
      </c>
      <c r="B1954" t="s">
        <v>26068</v>
      </c>
      <c r="C1954" s="6">
        <v>21273</v>
      </c>
      <c r="D1954" s="6">
        <v>0</v>
      </c>
      <c r="E1954">
        <f>SUMIFS(tab_SCHULEN[SuS_21-22],tab_SCHULEN[TKZ],tab_ANLAGE[[#This Row],[TKZ]])</f>
        <v>62</v>
      </c>
      <c r="F1954">
        <f>SUMIFS(tab_SCHULEN[Klassen_21-22],tab_SCHULEN[TKZ],tab_ANLAGE[[#This Row],[TKZ]])</f>
        <v>3</v>
      </c>
      <c r="G1954" s="431">
        <f>IFERROR(ROUND(0.25*tab_ANLAGE[[#This Row],[Budget dBIR]]/tab_ANLAGE[[#This Row],['# SuS]],2),0)</f>
        <v>85.78</v>
      </c>
    </row>
    <row r="1955" spans="1:7" x14ac:dyDescent="0.3">
      <c r="A1955" t="s">
        <v>25585</v>
      </c>
      <c r="B1955" t="s">
        <v>25584</v>
      </c>
      <c r="C1955" s="6">
        <v>49780</v>
      </c>
      <c r="D1955" s="6">
        <v>0</v>
      </c>
      <c r="E1955">
        <f>SUMIFS(tab_SCHULEN[SuS_21-22],tab_SCHULEN[TKZ],tab_ANLAGE[[#This Row],[TKZ]])</f>
        <v>96</v>
      </c>
      <c r="F1955">
        <f>SUMIFS(tab_SCHULEN[Klassen_21-22],tab_SCHULEN[TKZ],tab_ANLAGE[[#This Row],[TKZ]])</f>
        <v>5</v>
      </c>
      <c r="G1955" s="431">
        <f>IFERROR(ROUND(0.25*tab_ANLAGE[[#This Row],[Budget dBIR]]/tab_ANLAGE[[#This Row],['# SuS]],2),0)</f>
        <v>129.63999999999999</v>
      </c>
    </row>
    <row r="1956" spans="1:7" x14ac:dyDescent="0.3">
      <c r="A1956" t="s">
        <v>26026</v>
      </c>
      <c r="B1956" t="s">
        <v>26025</v>
      </c>
      <c r="C1956" s="6">
        <v>218422</v>
      </c>
      <c r="D1956" s="6">
        <v>0</v>
      </c>
      <c r="E1956">
        <f>SUMIFS(tab_SCHULEN[SuS_21-22],tab_SCHULEN[TKZ],tab_ANLAGE[[#This Row],[TKZ]])</f>
        <v>461</v>
      </c>
      <c r="F1956">
        <f>SUMIFS(tab_SCHULEN[Klassen_21-22],tab_SCHULEN[TKZ],tab_ANLAGE[[#This Row],[TKZ]])</f>
        <v>21</v>
      </c>
      <c r="G1956" s="431">
        <f>IFERROR(ROUND(0.25*tab_ANLAGE[[#This Row],[Budget dBIR]]/tab_ANLAGE[[#This Row],['# SuS]],2),0)</f>
        <v>118.45</v>
      </c>
    </row>
    <row r="1957" spans="1:7" x14ac:dyDescent="0.3">
      <c r="A1957" t="s">
        <v>25661</v>
      </c>
      <c r="B1957" t="s">
        <v>25660</v>
      </c>
      <c r="C1957" s="6">
        <v>204953</v>
      </c>
      <c r="D1957" s="6">
        <v>0</v>
      </c>
      <c r="E1957">
        <f>SUMIFS(tab_SCHULEN[SuS_21-22],tab_SCHULEN[TKZ],tab_ANLAGE[[#This Row],[TKZ]])</f>
        <v>521</v>
      </c>
      <c r="F1957">
        <f>SUMIFS(tab_SCHULEN[Klassen_21-22],tab_SCHULEN[TKZ],tab_ANLAGE[[#This Row],[TKZ]])</f>
        <v>24</v>
      </c>
      <c r="G1957" s="431">
        <f>IFERROR(ROUND(0.25*tab_ANLAGE[[#This Row],[Budget dBIR]]/tab_ANLAGE[[#This Row],['# SuS]],2),0)</f>
        <v>98.35</v>
      </c>
    </row>
    <row r="1958" spans="1:7" x14ac:dyDescent="0.3">
      <c r="A1958" t="s">
        <v>26029</v>
      </c>
      <c r="B1958" t="s">
        <v>26028</v>
      </c>
      <c r="C1958" s="6">
        <v>48929</v>
      </c>
      <c r="D1958" s="6">
        <v>0</v>
      </c>
      <c r="E1958">
        <f>SUMIFS(tab_SCHULEN[SuS_21-22],tab_SCHULEN[TKZ],tab_ANLAGE[[#This Row],[TKZ]])</f>
        <v>105</v>
      </c>
      <c r="F1958">
        <f>SUMIFS(tab_SCHULEN[Klassen_21-22],tab_SCHULEN[TKZ],tab_ANLAGE[[#This Row],[TKZ]])</f>
        <v>6</v>
      </c>
      <c r="G1958" s="431">
        <f>IFERROR(ROUND(0.25*tab_ANLAGE[[#This Row],[Budget dBIR]]/tab_ANLAGE[[#This Row],['# SuS]],2),0)</f>
        <v>116.5</v>
      </c>
    </row>
    <row r="1959" spans="1:7" x14ac:dyDescent="0.3">
      <c r="A1959" t="s">
        <v>26032</v>
      </c>
      <c r="B1959" t="s">
        <v>26031</v>
      </c>
      <c r="C1959" s="6">
        <v>71053</v>
      </c>
      <c r="D1959" s="6">
        <v>0</v>
      </c>
      <c r="E1959">
        <f>SUMIFS(tab_SCHULEN[SuS_21-22],tab_SCHULEN[TKZ],tab_ANLAGE[[#This Row],[TKZ]])</f>
        <v>160</v>
      </c>
      <c r="F1959">
        <f>SUMIFS(tab_SCHULEN[Klassen_21-22],tab_SCHULEN[TKZ],tab_ANLAGE[[#This Row],[TKZ]])</f>
        <v>8</v>
      </c>
      <c r="G1959" s="431">
        <f>IFERROR(ROUND(0.25*tab_ANLAGE[[#This Row],[Budget dBIR]]/tab_ANLAGE[[#This Row],['# SuS]],2),0)</f>
        <v>111.02</v>
      </c>
    </row>
    <row r="1960" spans="1:7" x14ac:dyDescent="0.3">
      <c r="A1960" t="s">
        <v>25679</v>
      </c>
      <c r="B1960" t="s">
        <v>25678</v>
      </c>
      <c r="C1960" s="6">
        <v>111792</v>
      </c>
      <c r="D1960" s="6">
        <v>0</v>
      </c>
      <c r="E1960">
        <f>SUMIFS(tab_SCHULEN[SuS_21-22],tab_SCHULEN[TKZ],tab_ANLAGE[[#This Row],[TKZ]])</f>
        <v>262</v>
      </c>
      <c r="F1960">
        <f>SUMIFS(tab_SCHULEN[Klassen_21-22],tab_SCHULEN[TKZ],tab_ANLAGE[[#This Row],[TKZ]])</f>
        <v>13</v>
      </c>
      <c r="G1960" s="431">
        <f>IFERROR(ROUND(0.25*tab_ANLAGE[[#This Row],[Budget dBIR]]/tab_ANLAGE[[#This Row],['# SuS]],2),0)</f>
        <v>106.67</v>
      </c>
    </row>
    <row r="1961" spans="1:7" x14ac:dyDescent="0.3">
      <c r="A1961" t="s">
        <v>21228</v>
      </c>
      <c r="B1961" t="s">
        <v>21227</v>
      </c>
      <c r="C1961" s="6">
        <v>232725</v>
      </c>
      <c r="D1961" s="6">
        <v>0</v>
      </c>
      <c r="E1961">
        <f>SUMIFS(tab_SCHULEN[SuS_21-22],tab_SCHULEN[TKZ],tab_ANLAGE[[#This Row],[TKZ]])</f>
        <v>602</v>
      </c>
      <c r="F1961">
        <f>SUMIFS(tab_SCHULEN[Klassen_21-22],tab_SCHULEN[TKZ],tab_ANLAGE[[#This Row],[TKZ]])</f>
        <v>23</v>
      </c>
      <c r="G1961" s="431">
        <f>IFERROR(ROUND(0.25*tab_ANLAGE[[#This Row],[Budget dBIR]]/tab_ANLAGE[[#This Row],['# SuS]],2),0)</f>
        <v>96.65</v>
      </c>
    </row>
    <row r="1962" spans="1:7" x14ac:dyDescent="0.3">
      <c r="A1962" t="s">
        <v>25664</v>
      </c>
      <c r="B1962" t="s">
        <v>25663</v>
      </c>
      <c r="C1962" s="6">
        <v>356192</v>
      </c>
      <c r="D1962" s="6">
        <v>0</v>
      </c>
      <c r="E1962">
        <f>SUMIFS(tab_SCHULEN[SuS_21-22],tab_SCHULEN[TKZ],tab_ANLAGE[[#This Row],[TKZ]])</f>
        <v>769</v>
      </c>
      <c r="F1962">
        <f>SUMIFS(tab_SCHULEN[Klassen_21-22],tab_SCHULEN[TKZ],tab_ANLAGE[[#This Row],[TKZ]])</f>
        <v>38</v>
      </c>
      <c r="G1962" s="431">
        <f>IFERROR(ROUND(0.25*tab_ANLAGE[[#This Row],[Budget dBIR]]/tab_ANLAGE[[#This Row],['# SuS]],2),0)</f>
        <v>115.8</v>
      </c>
    </row>
    <row r="1963" spans="1:7" x14ac:dyDescent="0.3">
      <c r="A1963" t="s">
        <v>25639</v>
      </c>
      <c r="B1963" t="s">
        <v>25638</v>
      </c>
      <c r="C1963" s="6">
        <v>59140</v>
      </c>
      <c r="D1963" s="6">
        <v>0</v>
      </c>
      <c r="E1963">
        <f>SUMIFS(tab_SCHULEN[SuS_21-22],tab_SCHULEN[TKZ],tab_ANLAGE[[#This Row],[TKZ]])</f>
        <v>140</v>
      </c>
      <c r="F1963">
        <f>SUMIFS(tab_SCHULEN[Klassen_21-22],tab_SCHULEN[TKZ],tab_ANLAGE[[#This Row],[TKZ]])</f>
        <v>8</v>
      </c>
      <c r="G1963" s="431">
        <f>IFERROR(ROUND(0.25*tab_ANLAGE[[#This Row],[Budget dBIR]]/tab_ANLAGE[[#This Row],['# SuS]],2),0)</f>
        <v>105.61</v>
      </c>
    </row>
    <row r="1964" spans="1:7" x14ac:dyDescent="0.3">
      <c r="A1964" t="s">
        <v>26087</v>
      </c>
      <c r="B1964" t="s">
        <v>26086</v>
      </c>
      <c r="C1964" s="6">
        <v>72330</v>
      </c>
      <c r="D1964" s="6">
        <v>0</v>
      </c>
      <c r="E1964">
        <f>SUMIFS(tab_SCHULEN[SuS_21-22],tab_SCHULEN[TKZ],tab_ANLAGE[[#This Row],[TKZ]])</f>
        <v>162</v>
      </c>
      <c r="F1964">
        <f>SUMIFS(tab_SCHULEN[Klassen_21-22],tab_SCHULEN[TKZ],tab_ANLAGE[[#This Row],[TKZ]])</f>
        <v>8</v>
      </c>
      <c r="G1964" s="431">
        <f>IFERROR(ROUND(0.25*tab_ANLAGE[[#This Row],[Budget dBIR]]/tab_ANLAGE[[#This Row],['# SuS]],2),0)</f>
        <v>111.62</v>
      </c>
    </row>
    <row r="1965" spans="1:7" x14ac:dyDescent="0.3">
      <c r="A1965" t="s">
        <v>25970</v>
      </c>
      <c r="B1965" t="s">
        <v>25969</v>
      </c>
      <c r="C1965" s="6">
        <v>34888</v>
      </c>
      <c r="D1965" s="6">
        <v>0</v>
      </c>
      <c r="E1965">
        <f>SUMIFS(tab_SCHULEN[SuS_21-22],tab_SCHULEN[TKZ],tab_ANLAGE[[#This Row],[TKZ]])</f>
        <v>85</v>
      </c>
      <c r="F1965">
        <f>SUMIFS(tab_SCHULEN[Klassen_21-22],tab_SCHULEN[TKZ],tab_ANLAGE[[#This Row],[TKZ]])</f>
        <v>4</v>
      </c>
      <c r="G1965" s="431">
        <f>IFERROR(ROUND(0.25*tab_ANLAGE[[#This Row],[Budget dBIR]]/tab_ANLAGE[[#This Row],['# SuS]],2),0)</f>
        <v>102.61</v>
      </c>
    </row>
    <row r="1966" spans="1:7" x14ac:dyDescent="0.3">
      <c r="A1966" t="s">
        <v>25666</v>
      </c>
      <c r="B1966" t="s">
        <v>25665</v>
      </c>
      <c r="C1966" s="6">
        <v>183635</v>
      </c>
      <c r="D1966" s="6">
        <v>0</v>
      </c>
      <c r="E1966">
        <f>SUMIFS(tab_SCHULEN[SuS_21-22],tab_SCHULEN[TKZ],tab_ANLAGE[[#This Row],[TKZ]])</f>
        <v>418</v>
      </c>
      <c r="F1966">
        <f>SUMIFS(tab_SCHULEN[Klassen_21-22],tab_SCHULEN[TKZ],tab_ANLAGE[[#This Row],[TKZ]])</f>
        <v>19</v>
      </c>
      <c r="G1966" s="431">
        <f>IFERROR(ROUND(0.25*tab_ANLAGE[[#This Row],[Budget dBIR]]/tab_ANLAGE[[#This Row],['# SuS]],2),0)</f>
        <v>109.83</v>
      </c>
    </row>
    <row r="1967" spans="1:7" x14ac:dyDescent="0.3">
      <c r="A1967" t="s">
        <v>25744</v>
      </c>
      <c r="B1967" t="s">
        <v>25743</v>
      </c>
      <c r="C1967" s="6">
        <v>275721</v>
      </c>
      <c r="D1967" s="6">
        <v>0</v>
      </c>
      <c r="E1967">
        <f>SUMIFS(tab_SCHULEN[SuS_21-22],tab_SCHULEN[TKZ],tab_ANLAGE[[#This Row],[TKZ]])</f>
        <v>622</v>
      </c>
      <c r="F1967">
        <f>SUMIFS(tab_SCHULEN[Klassen_21-22],tab_SCHULEN[TKZ],tab_ANLAGE[[#This Row],[TKZ]])</f>
        <v>30</v>
      </c>
      <c r="G1967" s="431">
        <f>IFERROR(ROUND(0.25*tab_ANLAGE[[#This Row],[Budget dBIR]]/tab_ANLAGE[[#This Row],['# SuS]],2),0)</f>
        <v>110.82</v>
      </c>
    </row>
    <row r="1968" spans="1:7" x14ac:dyDescent="0.3">
      <c r="A1968" t="s">
        <v>20640</v>
      </c>
      <c r="B1968" t="s">
        <v>20639</v>
      </c>
      <c r="C1968" s="6">
        <v>1310736</v>
      </c>
      <c r="D1968" s="6">
        <v>286300</v>
      </c>
      <c r="E1968">
        <f>SUMIFS(tab_SCHULEN[SuS_21-22],tab_SCHULEN[TKZ],tab_ANLAGE[[#This Row],[TKZ]])</f>
        <v>3023</v>
      </c>
      <c r="F1968">
        <f>SUMIFS(tab_SCHULEN[Klassen_21-22],tab_SCHULEN[TKZ],tab_ANLAGE[[#This Row],[TKZ]])</f>
        <v>135</v>
      </c>
      <c r="G1968" s="431">
        <f>IFERROR(ROUND(0.25*tab_ANLAGE[[#This Row],[Budget dBIR]]/tab_ANLAGE[[#This Row],['# SuS]],2),0)</f>
        <v>108.4</v>
      </c>
    </row>
    <row r="1969" spans="1:7" x14ac:dyDescent="0.3">
      <c r="A1969" t="s">
        <v>25852</v>
      </c>
      <c r="B1969" t="s">
        <v>25851</v>
      </c>
      <c r="C1969" s="6">
        <v>205503</v>
      </c>
      <c r="D1969" s="6">
        <v>0</v>
      </c>
      <c r="E1969">
        <f>SUMIFS(tab_SCHULEN[SuS_21-22],tab_SCHULEN[TKZ],tab_ANLAGE[[#This Row],[TKZ]])</f>
        <v>469</v>
      </c>
      <c r="F1969">
        <f>SUMIFS(tab_SCHULEN[Klassen_21-22],tab_SCHULEN[TKZ],tab_ANLAGE[[#This Row],[TKZ]])</f>
        <v>22</v>
      </c>
      <c r="G1969" s="431">
        <f>IFERROR(ROUND(0.25*tab_ANLAGE[[#This Row],[Budget dBIR]]/tab_ANLAGE[[#This Row],['# SuS]],2),0)</f>
        <v>109.54</v>
      </c>
    </row>
    <row r="1970" spans="1:7" x14ac:dyDescent="0.3">
      <c r="A1970" t="s">
        <v>25669</v>
      </c>
      <c r="B1970" t="s">
        <v>25668</v>
      </c>
      <c r="C1970" s="6">
        <v>40419</v>
      </c>
      <c r="D1970" s="6">
        <v>0</v>
      </c>
      <c r="E1970">
        <f>SUMIFS(tab_SCHULEN[SuS_21-22],tab_SCHULEN[TKZ],tab_ANLAGE[[#This Row],[TKZ]])</f>
        <v>105</v>
      </c>
      <c r="F1970">
        <f>SUMIFS(tab_SCHULEN[Klassen_21-22],tab_SCHULEN[TKZ],tab_ANLAGE[[#This Row],[TKZ]])</f>
        <v>5</v>
      </c>
      <c r="G1970" s="431">
        <f>IFERROR(ROUND(0.25*tab_ANLAGE[[#This Row],[Budget dBIR]]/tab_ANLAGE[[#This Row],['# SuS]],2),0)</f>
        <v>96.24</v>
      </c>
    </row>
    <row r="1971" spans="1:7" x14ac:dyDescent="0.3">
      <c r="A1971" t="s">
        <v>25899</v>
      </c>
      <c r="B1971" t="s">
        <v>25898</v>
      </c>
      <c r="C1971" s="6">
        <v>42547</v>
      </c>
      <c r="D1971" s="6">
        <v>0</v>
      </c>
      <c r="E1971">
        <f>SUMIFS(tab_SCHULEN[SuS_21-22],tab_SCHULEN[TKZ],tab_ANLAGE[[#This Row],[TKZ]])</f>
        <v>105</v>
      </c>
      <c r="F1971">
        <f>SUMIFS(tab_SCHULEN[Klassen_21-22],tab_SCHULEN[TKZ],tab_ANLAGE[[#This Row],[TKZ]])</f>
        <v>6</v>
      </c>
      <c r="G1971" s="431">
        <f>IFERROR(ROUND(0.25*tab_ANLAGE[[#This Row],[Budget dBIR]]/tab_ANLAGE[[#This Row],['# SuS]],2),0)</f>
        <v>101.3</v>
      </c>
    </row>
    <row r="1972" spans="1:7" x14ac:dyDescent="0.3">
      <c r="A1972" t="s">
        <v>26090</v>
      </c>
      <c r="B1972" t="s">
        <v>26089</v>
      </c>
      <c r="C1972" s="6">
        <v>115728</v>
      </c>
      <c r="D1972" s="6">
        <v>0</v>
      </c>
      <c r="E1972">
        <f>SUMIFS(tab_SCHULEN[SuS_21-22],tab_SCHULEN[TKZ],tab_ANLAGE[[#This Row],[TKZ]])</f>
        <v>296</v>
      </c>
      <c r="F1972">
        <f>SUMIFS(tab_SCHULEN[Klassen_21-22],tab_SCHULEN[TKZ],tab_ANLAGE[[#This Row],[TKZ]])</f>
        <v>12</v>
      </c>
      <c r="G1972" s="431">
        <f>IFERROR(ROUND(0.25*tab_ANLAGE[[#This Row],[Budget dBIR]]/tab_ANLAGE[[#This Row],['# SuS]],2),0)</f>
        <v>97.74</v>
      </c>
    </row>
    <row r="1973" spans="1:7" x14ac:dyDescent="0.3">
      <c r="A1973" t="s">
        <v>25557</v>
      </c>
      <c r="B1973" t="s">
        <v>25556</v>
      </c>
      <c r="C1973" s="6">
        <v>21699</v>
      </c>
      <c r="D1973" s="6">
        <v>0</v>
      </c>
      <c r="E1973">
        <f>SUMIFS(tab_SCHULEN[SuS_21-22],tab_SCHULEN[TKZ],tab_ANLAGE[[#This Row],[TKZ]])</f>
        <v>65</v>
      </c>
      <c r="F1973">
        <f>SUMIFS(tab_SCHULEN[Klassen_21-22],tab_SCHULEN[TKZ],tab_ANLAGE[[#This Row],[TKZ]])</f>
        <v>4</v>
      </c>
      <c r="G1973" s="431">
        <f>IFERROR(ROUND(0.25*tab_ANLAGE[[#This Row],[Budget dBIR]]/tab_ANLAGE[[#This Row],['# SuS]],2),0)</f>
        <v>83.46</v>
      </c>
    </row>
    <row r="1974" spans="1:7" x14ac:dyDescent="0.3">
      <c r="A1974" t="s">
        <v>25825</v>
      </c>
      <c r="B1974" t="s">
        <v>25824</v>
      </c>
      <c r="C1974" s="6">
        <v>240060</v>
      </c>
      <c r="D1974" s="6">
        <v>0</v>
      </c>
      <c r="E1974">
        <f>SUMIFS(tab_SCHULEN[SuS_21-22],tab_SCHULEN[TKZ],tab_ANLAGE[[#This Row],[TKZ]])</f>
        <v>547</v>
      </c>
      <c r="F1974">
        <f>SUMIFS(tab_SCHULEN[Klassen_21-22],tab_SCHULEN[TKZ],tab_ANLAGE[[#This Row],[TKZ]])</f>
        <v>24</v>
      </c>
      <c r="G1974" s="431">
        <f>IFERROR(ROUND(0.25*tab_ANLAGE[[#This Row],[Budget dBIR]]/tab_ANLAGE[[#This Row],['# SuS]],2),0)</f>
        <v>109.72</v>
      </c>
    </row>
    <row r="1975" spans="1:7" x14ac:dyDescent="0.3">
      <c r="A1975" t="s">
        <v>25854</v>
      </c>
      <c r="B1975" t="s">
        <v>25853</v>
      </c>
      <c r="C1975" s="6">
        <v>213799</v>
      </c>
      <c r="D1975" s="6">
        <v>0</v>
      </c>
      <c r="E1975">
        <f>SUMIFS(tab_SCHULEN[SuS_21-22],tab_SCHULEN[TKZ],tab_ANLAGE[[#This Row],[TKZ]])</f>
        <v>462</v>
      </c>
      <c r="F1975">
        <f>SUMIFS(tab_SCHULEN[Klassen_21-22],tab_SCHULEN[TKZ],tab_ANLAGE[[#This Row],[TKZ]])</f>
        <v>23</v>
      </c>
      <c r="G1975" s="431">
        <f>IFERROR(ROUND(0.25*tab_ANLAGE[[#This Row],[Budget dBIR]]/tab_ANLAGE[[#This Row],['# SuS]],2),0)</f>
        <v>115.69</v>
      </c>
    </row>
    <row r="1976" spans="1:7" x14ac:dyDescent="0.3">
      <c r="A1976" t="s">
        <v>25742</v>
      </c>
      <c r="B1976" t="s">
        <v>25741</v>
      </c>
      <c r="C1976" s="6">
        <v>103859</v>
      </c>
      <c r="D1976" s="6">
        <v>0</v>
      </c>
      <c r="E1976">
        <f>SUMIFS(tab_SCHULEN[SuS_21-22],tab_SCHULEN[TKZ],tab_ANLAGE[[#This Row],[TKZ]])</f>
        <v>249</v>
      </c>
      <c r="F1976">
        <f>SUMIFS(tab_SCHULEN[Klassen_21-22],tab_SCHULEN[TKZ],tab_ANLAGE[[#This Row],[TKZ]])</f>
        <v>14</v>
      </c>
      <c r="G1976" s="431">
        <f>IFERROR(ROUND(0.25*tab_ANLAGE[[#This Row],[Budget dBIR]]/tab_ANLAGE[[#This Row],['# SuS]],2),0)</f>
        <v>104.28</v>
      </c>
    </row>
    <row r="1977" spans="1:7" x14ac:dyDescent="0.3">
      <c r="A1977" t="s">
        <v>25787</v>
      </c>
      <c r="B1977" t="s">
        <v>25786</v>
      </c>
      <c r="C1977" s="6">
        <v>61693</v>
      </c>
      <c r="D1977" s="6">
        <v>0</v>
      </c>
      <c r="E1977">
        <f>SUMIFS(tab_SCHULEN[SuS_21-22],tab_SCHULEN[TKZ],tab_ANLAGE[[#This Row],[TKZ]])</f>
        <v>155</v>
      </c>
      <c r="F1977">
        <f>SUMIFS(tab_SCHULEN[Klassen_21-22],tab_SCHULEN[TKZ],tab_ANLAGE[[#This Row],[TKZ]])</f>
        <v>8</v>
      </c>
      <c r="G1977" s="431">
        <f>IFERROR(ROUND(0.25*tab_ANLAGE[[#This Row],[Budget dBIR]]/tab_ANLAGE[[#This Row],['# SuS]],2),0)</f>
        <v>99.5</v>
      </c>
    </row>
    <row r="1978" spans="1:7" x14ac:dyDescent="0.3">
      <c r="A1978" t="s">
        <v>25672</v>
      </c>
      <c r="B1978" t="s">
        <v>25671</v>
      </c>
      <c r="C1978" s="6">
        <v>328782</v>
      </c>
      <c r="D1978" s="6">
        <v>0</v>
      </c>
      <c r="E1978">
        <f>SUMIFS(tab_SCHULEN[SuS_21-22],tab_SCHULEN[TKZ],tab_ANLAGE[[#This Row],[TKZ]])</f>
        <v>753</v>
      </c>
      <c r="F1978">
        <f>SUMIFS(tab_SCHULEN[Klassen_21-22],tab_SCHULEN[TKZ],tab_ANLAGE[[#This Row],[TKZ]])</f>
        <v>39</v>
      </c>
      <c r="G1978" s="431">
        <f>IFERROR(ROUND(0.25*tab_ANLAGE[[#This Row],[Budget dBIR]]/tab_ANLAGE[[#This Row],['# SuS]],2),0)</f>
        <v>109.16</v>
      </c>
    </row>
    <row r="1979" spans="1:7" x14ac:dyDescent="0.3">
      <c r="A1979" t="s">
        <v>25611</v>
      </c>
      <c r="B1979" t="s">
        <v>25610</v>
      </c>
      <c r="C1979" s="6">
        <v>131923</v>
      </c>
      <c r="D1979" s="6">
        <v>0</v>
      </c>
      <c r="E1979">
        <f>SUMIFS(tab_SCHULEN[SuS_21-22],tab_SCHULEN[TKZ],tab_ANLAGE[[#This Row],[TKZ]])</f>
        <v>265</v>
      </c>
      <c r="F1979">
        <f>SUMIFS(tab_SCHULEN[Klassen_21-22],tab_SCHULEN[TKZ],tab_ANLAGE[[#This Row],[TKZ]])</f>
        <v>14</v>
      </c>
      <c r="G1979" s="431">
        <f>IFERROR(ROUND(0.25*tab_ANLAGE[[#This Row],[Budget dBIR]]/tab_ANLAGE[[#This Row],['# SuS]],2),0)</f>
        <v>124.46</v>
      </c>
    </row>
    <row r="1980" spans="1:7" x14ac:dyDescent="0.3">
      <c r="A1980" t="s">
        <v>25674</v>
      </c>
      <c r="B1980" t="s">
        <v>25673</v>
      </c>
      <c r="C1980" s="6">
        <v>62119</v>
      </c>
      <c r="D1980" s="6">
        <v>0</v>
      </c>
      <c r="E1980">
        <f>SUMIFS(tab_SCHULEN[SuS_21-22],tab_SCHULEN[TKZ],tab_ANLAGE[[#This Row],[TKZ]])</f>
        <v>131</v>
      </c>
      <c r="F1980">
        <f>SUMIFS(tab_SCHULEN[Klassen_21-22],tab_SCHULEN[TKZ],tab_ANLAGE[[#This Row],[TKZ]])</f>
        <v>7</v>
      </c>
      <c r="G1980" s="431">
        <f>IFERROR(ROUND(0.25*tab_ANLAGE[[#This Row],[Budget dBIR]]/tab_ANLAGE[[#This Row],['# SuS]],2),0)</f>
        <v>118.55</v>
      </c>
    </row>
    <row r="1981" spans="1:7" x14ac:dyDescent="0.3">
      <c r="A1981" t="s">
        <v>25677</v>
      </c>
      <c r="B1981" t="s">
        <v>25676</v>
      </c>
      <c r="C1981" s="6">
        <v>97858</v>
      </c>
      <c r="D1981" s="6">
        <v>0</v>
      </c>
      <c r="E1981">
        <f>SUMIFS(tab_SCHULEN[SuS_21-22],tab_SCHULEN[TKZ],tab_ANLAGE[[#This Row],[TKZ]])</f>
        <v>249</v>
      </c>
      <c r="F1981">
        <f>SUMIFS(tab_SCHULEN[Klassen_21-22],tab_SCHULEN[TKZ],tab_ANLAGE[[#This Row],[TKZ]])</f>
        <v>12</v>
      </c>
      <c r="G1981" s="431">
        <f>IFERROR(ROUND(0.25*tab_ANLAGE[[#This Row],[Budget dBIR]]/tab_ANLAGE[[#This Row],['# SuS]],2),0)</f>
        <v>98.25</v>
      </c>
    </row>
    <row r="1982" spans="1:7" x14ac:dyDescent="0.3">
      <c r="A1982" t="s">
        <v>25973</v>
      </c>
      <c r="B1982" t="s">
        <v>25972</v>
      </c>
      <c r="C1982" s="6">
        <v>47652</v>
      </c>
      <c r="D1982" s="6">
        <v>0</v>
      </c>
      <c r="E1982">
        <f>SUMIFS(tab_SCHULEN[SuS_21-22],tab_SCHULEN[TKZ],tab_ANLAGE[[#This Row],[TKZ]])</f>
        <v>112</v>
      </c>
      <c r="F1982">
        <f>SUMIFS(tab_SCHULEN[Klassen_21-22],tab_SCHULEN[TKZ],tab_ANLAGE[[#This Row],[TKZ]])</f>
        <v>6</v>
      </c>
      <c r="G1982" s="431">
        <f>IFERROR(ROUND(0.25*tab_ANLAGE[[#This Row],[Budget dBIR]]/tab_ANLAGE[[#This Row],['# SuS]],2),0)</f>
        <v>106.37</v>
      </c>
    </row>
    <row r="1983" spans="1:7" x14ac:dyDescent="0.3">
      <c r="A1983" t="s">
        <v>25933</v>
      </c>
      <c r="B1983" t="s">
        <v>25932</v>
      </c>
      <c r="C1983" s="6">
        <v>64570</v>
      </c>
      <c r="D1983" s="6">
        <v>0</v>
      </c>
      <c r="E1983">
        <f>SUMIFS(tab_SCHULEN[SuS_21-22],tab_SCHULEN[TKZ],tab_ANLAGE[[#This Row],[TKZ]])</f>
        <v>157</v>
      </c>
      <c r="F1983">
        <f>SUMIFS(tab_SCHULEN[Klassen_21-22],tab_SCHULEN[TKZ],tab_ANLAGE[[#This Row],[TKZ]])</f>
        <v>8</v>
      </c>
      <c r="G1983" s="431">
        <f>IFERROR(ROUND(0.25*tab_ANLAGE[[#This Row],[Budget dBIR]]/tab_ANLAGE[[#This Row],['# SuS]],2),0)</f>
        <v>102.82</v>
      </c>
    </row>
    <row r="1984" spans="1:7" x14ac:dyDescent="0.3">
      <c r="A1984" t="s">
        <v>25976</v>
      </c>
      <c r="B1984" t="s">
        <v>25975</v>
      </c>
      <c r="C1984" s="6">
        <v>337812</v>
      </c>
      <c r="D1984" s="6">
        <v>0</v>
      </c>
      <c r="E1984">
        <f>SUMIFS(tab_SCHULEN[SuS_21-22],tab_SCHULEN[TKZ],tab_ANLAGE[[#This Row],[TKZ]])</f>
        <v>749</v>
      </c>
      <c r="F1984">
        <f>SUMIFS(tab_SCHULEN[Klassen_21-22],tab_SCHULEN[TKZ],tab_ANLAGE[[#This Row],[TKZ]])</f>
        <v>36</v>
      </c>
      <c r="G1984" s="431">
        <f>IFERROR(ROUND(0.25*tab_ANLAGE[[#This Row],[Budget dBIR]]/tab_ANLAGE[[#This Row],['# SuS]],2),0)</f>
        <v>112.75</v>
      </c>
    </row>
    <row r="1985" spans="1:7" x14ac:dyDescent="0.3">
      <c r="A1985" t="s">
        <v>25655</v>
      </c>
      <c r="B1985" t="s">
        <v>25654</v>
      </c>
      <c r="C1985" s="6">
        <v>111899</v>
      </c>
      <c r="D1985" s="6">
        <v>0</v>
      </c>
      <c r="E1985">
        <f>SUMIFS(tab_SCHULEN[SuS_21-22],tab_SCHULEN[TKZ],tab_ANLAGE[[#This Row],[TKZ]])</f>
        <v>256</v>
      </c>
      <c r="F1985">
        <f>SUMIFS(tab_SCHULEN[Klassen_21-22],tab_SCHULEN[TKZ],tab_ANLAGE[[#This Row],[TKZ]])</f>
        <v>12</v>
      </c>
      <c r="G1985" s="431">
        <f>IFERROR(ROUND(0.25*tab_ANLAGE[[#This Row],[Budget dBIR]]/tab_ANLAGE[[#This Row],['# SuS]],2),0)</f>
        <v>109.28</v>
      </c>
    </row>
    <row r="1986" spans="1:7" x14ac:dyDescent="0.3">
      <c r="A1986" t="s">
        <v>26093</v>
      </c>
      <c r="B1986" t="s">
        <v>26092</v>
      </c>
      <c r="C1986" s="6">
        <v>65522</v>
      </c>
      <c r="D1986" s="6">
        <v>0</v>
      </c>
      <c r="E1986">
        <f>SUMIFS(tab_SCHULEN[SuS_21-22],tab_SCHULEN[TKZ],tab_ANLAGE[[#This Row],[TKZ]])</f>
        <v>180</v>
      </c>
      <c r="F1986">
        <f>SUMIFS(tab_SCHULEN[Klassen_21-22],tab_SCHULEN[TKZ],tab_ANLAGE[[#This Row],[TKZ]])</f>
        <v>8</v>
      </c>
      <c r="G1986" s="431">
        <f>IFERROR(ROUND(0.25*tab_ANLAGE[[#This Row],[Budget dBIR]]/tab_ANLAGE[[#This Row],['# SuS]],2),0)</f>
        <v>91</v>
      </c>
    </row>
    <row r="1987" spans="1:7" x14ac:dyDescent="0.3">
      <c r="A1987" t="s">
        <v>25856</v>
      </c>
      <c r="B1987" t="s">
        <v>25855</v>
      </c>
      <c r="C1987" s="6">
        <v>32761</v>
      </c>
      <c r="D1987" s="6">
        <v>0</v>
      </c>
      <c r="E1987">
        <f>SUMIFS(tab_SCHULEN[SuS_21-22],tab_SCHULEN[TKZ],tab_ANLAGE[[#This Row],[TKZ]])</f>
        <v>63</v>
      </c>
      <c r="F1987">
        <f>SUMIFS(tab_SCHULEN[Klassen_21-22],tab_SCHULEN[TKZ],tab_ANLAGE[[#This Row],[TKZ]])</f>
        <v>4</v>
      </c>
      <c r="G1987" s="431">
        <f>IFERROR(ROUND(0.25*tab_ANLAGE[[#This Row],[Budget dBIR]]/tab_ANLAGE[[#This Row],['# SuS]],2),0)</f>
        <v>130</v>
      </c>
    </row>
    <row r="1988" spans="1:7" x14ac:dyDescent="0.3">
      <c r="A1988" t="s">
        <v>25935</v>
      </c>
      <c r="B1988" t="s">
        <v>25934</v>
      </c>
      <c r="C1988" s="6">
        <v>28506</v>
      </c>
      <c r="D1988" s="6">
        <v>0</v>
      </c>
      <c r="E1988">
        <f>SUMIFS(tab_SCHULEN[SuS_21-22],tab_SCHULEN[TKZ],tab_ANLAGE[[#This Row],[TKZ]])</f>
        <v>80</v>
      </c>
      <c r="F1988">
        <f>SUMIFS(tab_SCHULEN[Klassen_21-22],tab_SCHULEN[TKZ],tab_ANLAGE[[#This Row],[TKZ]])</f>
        <v>4</v>
      </c>
      <c r="G1988" s="431">
        <f>IFERROR(ROUND(0.25*tab_ANLAGE[[#This Row],[Budget dBIR]]/tab_ANLAGE[[#This Row],['# SuS]],2),0)</f>
        <v>89.08</v>
      </c>
    </row>
    <row r="1989" spans="1:7" x14ac:dyDescent="0.3">
      <c r="A1989" t="s">
        <v>26096</v>
      </c>
      <c r="B1989" t="s">
        <v>26095</v>
      </c>
      <c r="C1989" s="6">
        <v>64671</v>
      </c>
      <c r="D1989" s="6">
        <v>0</v>
      </c>
      <c r="E1989">
        <f>SUMIFS(tab_SCHULEN[SuS_21-22],tab_SCHULEN[TKZ],tab_ANLAGE[[#This Row],[TKZ]])</f>
        <v>152</v>
      </c>
      <c r="F1989">
        <f>SUMIFS(tab_SCHULEN[Klassen_21-22],tab_SCHULEN[TKZ],tab_ANLAGE[[#This Row],[TKZ]])</f>
        <v>8</v>
      </c>
      <c r="G1989" s="431">
        <f>IFERROR(ROUND(0.25*tab_ANLAGE[[#This Row],[Budget dBIR]]/tab_ANLAGE[[#This Row],['# SuS]],2),0)</f>
        <v>106.37</v>
      </c>
    </row>
    <row r="1990" spans="1:7" x14ac:dyDescent="0.3">
      <c r="A1990" t="s">
        <v>25493</v>
      </c>
      <c r="B1990" t="s">
        <v>25492</v>
      </c>
      <c r="C1990" s="6">
        <v>575435</v>
      </c>
      <c r="D1990" s="6">
        <v>0</v>
      </c>
      <c r="E1990">
        <f>SUMIFS(tab_SCHULEN[SuS_21-22],tab_SCHULEN[TKZ],tab_ANLAGE[[#This Row],[TKZ]])</f>
        <v>1396</v>
      </c>
      <c r="F1990">
        <f>SUMIFS(tab_SCHULEN[Klassen_21-22],tab_SCHULEN[TKZ],tab_ANLAGE[[#This Row],[TKZ]])</f>
        <v>69</v>
      </c>
      <c r="G1990" s="431">
        <f>IFERROR(ROUND(0.25*tab_ANLAGE[[#This Row],[Budget dBIR]]/tab_ANLAGE[[#This Row],['# SuS]],2),0)</f>
        <v>103.05</v>
      </c>
    </row>
    <row r="1991" spans="1:7" x14ac:dyDescent="0.3">
      <c r="A1991" t="s">
        <v>20744</v>
      </c>
      <c r="B1991" t="s">
        <v>20743</v>
      </c>
      <c r="C1991" s="6">
        <v>1187336</v>
      </c>
      <c r="D1991" s="6">
        <v>4273</v>
      </c>
      <c r="E1991">
        <f>SUMIFS(tab_SCHULEN[SuS_21-22],tab_SCHULEN[TKZ],tab_ANLAGE[[#This Row],[TKZ]])</f>
        <v>2933</v>
      </c>
      <c r="F1991">
        <f>SUMIFS(tab_SCHULEN[Klassen_21-22],tab_SCHULEN[TKZ],tab_ANLAGE[[#This Row],[TKZ]])</f>
        <v>102</v>
      </c>
      <c r="G1991" s="431">
        <f>IFERROR(ROUND(0.25*tab_ANLAGE[[#This Row],[Budget dBIR]]/tab_ANLAGE[[#This Row],['# SuS]],2),0)</f>
        <v>101.2</v>
      </c>
    </row>
    <row r="1992" spans="1:7" x14ac:dyDescent="0.3">
      <c r="A1992" t="s">
        <v>25472</v>
      </c>
      <c r="B1992" t="s">
        <v>25471</v>
      </c>
      <c r="C1992" s="6">
        <v>713795</v>
      </c>
      <c r="D1992" s="6">
        <v>371763</v>
      </c>
      <c r="E1992">
        <f>SUMIFS(tab_SCHULEN[SuS_21-22],tab_SCHULEN[TKZ],tab_ANLAGE[[#This Row],[TKZ]])</f>
        <v>1725</v>
      </c>
      <c r="F1992">
        <f>SUMIFS(tab_SCHULEN[Klassen_21-22],tab_SCHULEN[TKZ],tab_ANLAGE[[#This Row],[TKZ]])</f>
        <v>75</v>
      </c>
      <c r="G1992" s="431">
        <f>IFERROR(ROUND(0.25*tab_ANLAGE[[#This Row],[Budget dBIR]]/tab_ANLAGE[[#This Row],['# SuS]],2),0)</f>
        <v>103.45</v>
      </c>
    </row>
    <row r="1993" spans="1:7" x14ac:dyDescent="0.3">
      <c r="A1993" t="s">
        <v>25710</v>
      </c>
      <c r="B1993" t="s">
        <v>25709</v>
      </c>
      <c r="C1993" s="6">
        <v>107633</v>
      </c>
      <c r="D1993" s="6">
        <v>0</v>
      </c>
      <c r="E1993">
        <f>SUMIFS(tab_SCHULEN[SuS_21-22],tab_SCHULEN[TKZ],tab_ANLAGE[[#This Row],[TKZ]])</f>
        <v>273</v>
      </c>
      <c r="F1993">
        <f>SUMIFS(tab_SCHULEN[Klassen_21-22],tab_SCHULEN[TKZ],tab_ANLAGE[[#This Row],[TKZ]])</f>
        <v>13</v>
      </c>
      <c r="G1993" s="431">
        <f>IFERROR(ROUND(0.25*tab_ANLAGE[[#This Row],[Budget dBIR]]/tab_ANLAGE[[#This Row],['# SuS]],2),0)</f>
        <v>98.57</v>
      </c>
    </row>
    <row r="1994" spans="1:7" x14ac:dyDescent="0.3">
      <c r="A1994" t="s">
        <v>25889</v>
      </c>
      <c r="B1994" t="s">
        <v>25888</v>
      </c>
      <c r="C1994" s="6">
        <v>51907</v>
      </c>
      <c r="D1994" s="6">
        <v>0</v>
      </c>
      <c r="E1994">
        <f>SUMIFS(tab_SCHULEN[SuS_21-22],tab_SCHULEN[TKZ],tab_ANLAGE[[#This Row],[TKZ]])</f>
        <v>148</v>
      </c>
      <c r="F1994">
        <f>SUMIFS(tab_SCHULEN[Klassen_21-22],tab_SCHULEN[TKZ],tab_ANLAGE[[#This Row],[TKZ]])</f>
        <v>8</v>
      </c>
      <c r="G1994" s="431">
        <f>IFERROR(ROUND(0.25*tab_ANLAGE[[#This Row],[Budget dBIR]]/tab_ANLAGE[[#This Row],['# SuS]],2),0)</f>
        <v>87.68</v>
      </c>
    </row>
    <row r="1995" spans="1:7" x14ac:dyDescent="0.3">
      <c r="A1995" t="s">
        <v>25716</v>
      </c>
      <c r="B1995" t="s">
        <v>25715</v>
      </c>
      <c r="C1995" s="6">
        <v>112750</v>
      </c>
      <c r="D1995" s="6">
        <v>0</v>
      </c>
      <c r="E1995">
        <f>SUMIFS(tab_SCHULEN[SuS_21-22],tab_SCHULEN[TKZ],tab_ANLAGE[[#This Row],[TKZ]])</f>
        <v>280</v>
      </c>
      <c r="F1995">
        <f>SUMIFS(tab_SCHULEN[Klassen_21-22],tab_SCHULEN[TKZ],tab_ANLAGE[[#This Row],[TKZ]])</f>
        <v>12</v>
      </c>
      <c r="G1995" s="431">
        <f>IFERROR(ROUND(0.25*tab_ANLAGE[[#This Row],[Budget dBIR]]/tab_ANLAGE[[#This Row],['# SuS]],2),0)</f>
        <v>100.67</v>
      </c>
    </row>
    <row r="1996" spans="1:7" x14ac:dyDescent="0.3">
      <c r="A1996" t="s">
        <v>25628</v>
      </c>
      <c r="B1996" t="s">
        <v>25627</v>
      </c>
      <c r="C1996" s="6">
        <v>192575</v>
      </c>
      <c r="D1996" s="6">
        <v>0</v>
      </c>
      <c r="E1996">
        <f>SUMIFS(tab_SCHULEN[SuS_21-22],tab_SCHULEN[TKZ],tab_ANLAGE[[#This Row],[TKZ]])</f>
        <v>394</v>
      </c>
      <c r="F1996">
        <f>SUMIFS(tab_SCHULEN[Klassen_21-22],tab_SCHULEN[TKZ],tab_ANLAGE[[#This Row],[TKZ]])</f>
        <v>20</v>
      </c>
      <c r="G1996" s="431">
        <f>IFERROR(ROUND(0.25*tab_ANLAGE[[#This Row],[Budget dBIR]]/tab_ANLAGE[[#This Row],['# SuS]],2),0)</f>
        <v>122.19</v>
      </c>
    </row>
    <row r="1997" spans="1:7" x14ac:dyDescent="0.3">
      <c r="A1997" t="s">
        <v>25647</v>
      </c>
      <c r="B1997" t="s">
        <v>25646</v>
      </c>
      <c r="C1997" s="6">
        <v>121253</v>
      </c>
      <c r="D1997" s="6">
        <v>0</v>
      </c>
      <c r="E1997">
        <f>SUMIFS(tab_SCHULEN[SuS_21-22],tab_SCHULEN[TKZ],tab_ANLAGE[[#This Row],[TKZ]])</f>
        <v>286</v>
      </c>
      <c r="F1997">
        <f>SUMIFS(tab_SCHULEN[Klassen_21-22],tab_SCHULEN[TKZ],tab_ANLAGE[[#This Row],[TKZ]])</f>
        <v>15</v>
      </c>
      <c r="G1997" s="431">
        <f>IFERROR(ROUND(0.25*tab_ANLAGE[[#This Row],[Budget dBIR]]/tab_ANLAGE[[#This Row],['# SuS]],2),0)</f>
        <v>105.99</v>
      </c>
    </row>
    <row r="1998" spans="1:7" x14ac:dyDescent="0.3">
      <c r="A1998" t="s">
        <v>25614</v>
      </c>
      <c r="B1998" t="s">
        <v>25613</v>
      </c>
      <c r="C1998" s="6">
        <v>150286</v>
      </c>
      <c r="D1998" s="6">
        <v>0</v>
      </c>
      <c r="E1998">
        <f>SUMIFS(tab_SCHULEN[SuS_21-22],tab_SCHULEN[TKZ],tab_ANLAGE[[#This Row],[TKZ]])</f>
        <v>352</v>
      </c>
      <c r="F1998">
        <f>SUMIFS(tab_SCHULEN[Klassen_21-22],tab_SCHULEN[TKZ],tab_ANLAGE[[#This Row],[TKZ]])</f>
        <v>18</v>
      </c>
      <c r="G1998" s="431">
        <f>IFERROR(ROUND(0.25*tab_ANLAGE[[#This Row],[Budget dBIR]]/tab_ANLAGE[[#This Row],['# SuS]],2),0)</f>
        <v>106.74</v>
      </c>
    </row>
    <row r="1999" spans="1:7" x14ac:dyDescent="0.3">
      <c r="A1999" t="s">
        <v>26054</v>
      </c>
      <c r="B1999" t="s">
        <v>26053</v>
      </c>
      <c r="C1999" s="6">
        <v>88923</v>
      </c>
      <c r="D1999" s="6">
        <v>0</v>
      </c>
      <c r="E1999">
        <f>SUMIFS(tab_SCHULEN[SuS_21-22],tab_SCHULEN[TKZ],tab_ANLAGE[[#This Row],[TKZ]])</f>
        <v>208</v>
      </c>
      <c r="F1999">
        <f>SUMIFS(tab_SCHULEN[Klassen_21-22],tab_SCHULEN[TKZ],tab_ANLAGE[[#This Row],[TKZ]])</f>
        <v>9</v>
      </c>
      <c r="G1999" s="431">
        <f>IFERROR(ROUND(0.25*tab_ANLAGE[[#This Row],[Budget dBIR]]/tab_ANLAGE[[#This Row],['# SuS]],2),0)</f>
        <v>106.88</v>
      </c>
    </row>
    <row r="2000" spans="1:7" x14ac:dyDescent="0.3">
      <c r="A2000" t="s">
        <v>25446</v>
      </c>
      <c r="B2000" t="s">
        <v>25445</v>
      </c>
      <c r="C2000" s="6">
        <v>46725</v>
      </c>
      <c r="D2000" s="6">
        <v>17092</v>
      </c>
      <c r="E2000">
        <f>SUMIFS(tab_SCHULEN[SuS_21-22],tab_SCHULEN[TKZ],tab_ANLAGE[[#This Row],[TKZ]])</f>
        <v>77</v>
      </c>
      <c r="F2000">
        <f>SUMIFS(tab_SCHULEN[Klassen_21-22],tab_SCHULEN[TKZ],tab_ANLAGE[[#This Row],[TKZ]])</f>
        <v>4</v>
      </c>
      <c r="G2000" s="431">
        <f>IFERROR(ROUND(0.25*tab_ANLAGE[[#This Row],[Budget dBIR]]/tab_ANLAGE[[#This Row],['# SuS]],2),0)</f>
        <v>151.69999999999999</v>
      </c>
    </row>
    <row r="2001" spans="1:7" x14ac:dyDescent="0.3">
      <c r="A2001" t="s">
        <v>25859</v>
      </c>
      <c r="B2001" t="s">
        <v>25858</v>
      </c>
      <c r="C2001" s="6">
        <v>38718</v>
      </c>
      <c r="D2001" s="6">
        <v>0</v>
      </c>
      <c r="E2001">
        <f>SUMIFS(tab_SCHULEN[SuS_21-22],tab_SCHULEN[TKZ],tab_ANLAGE[[#This Row],[TKZ]])</f>
        <v>105</v>
      </c>
      <c r="F2001">
        <f>SUMIFS(tab_SCHULEN[Klassen_21-22],tab_SCHULEN[TKZ],tab_ANLAGE[[#This Row],[TKZ]])</f>
        <v>5</v>
      </c>
      <c r="G2001" s="431">
        <f>IFERROR(ROUND(0.25*tab_ANLAGE[[#This Row],[Budget dBIR]]/tab_ANLAGE[[#This Row],['# SuS]],2),0)</f>
        <v>92.19</v>
      </c>
    </row>
    <row r="2002" spans="1:7" x14ac:dyDescent="0.3">
      <c r="A2002" t="s">
        <v>25978</v>
      </c>
      <c r="B2002" t="s">
        <v>25977</v>
      </c>
      <c r="C2002" s="6">
        <v>79563</v>
      </c>
      <c r="D2002" s="6">
        <v>0</v>
      </c>
      <c r="E2002">
        <f>SUMIFS(tab_SCHULEN[SuS_21-22],tab_SCHULEN[TKZ],tab_ANLAGE[[#This Row],[TKZ]])</f>
        <v>195</v>
      </c>
      <c r="F2002">
        <f>SUMIFS(tab_SCHULEN[Klassen_21-22],tab_SCHULEN[TKZ],tab_ANLAGE[[#This Row],[TKZ]])</f>
        <v>9</v>
      </c>
      <c r="G2002" s="431">
        <f>IFERROR(ROUND(0.25*tab_ANLAGE[[#This Row],[Budget dBIR]]/tab_ANLAGE[[#This Row],['# SuS]],2),0)</f>
        <v>102</v>
      </c>
    </row>
    <row r="2003" spans="1:7" x14ac:dyDescent="0.3">
      <c r="A2003" t="s">
        <v>25658</v>
      </c>
      <c r="B2003" t="s">
        <v>25657</v>
      </c>
      <c r="C2003" s="6">
        <v>50631</v>
      </c>
      <c r="D2003" s="6">
        <v>0</v>
      </c>
      <c r="E2003">
        <f>SUMIFS(tab_SCHULEN[SuS_21-22],tab_SCHULEN[TKZ],tab_ANLAGE[[#This Row],[TKZ]])</f>
        <v>128</v>
      </c>
      <c r="F2003">
        <f>SUMIFS(tab_SCHULEN[Klassen_21-22],tab_SCHULEN[TKZ],tab_ANLAGE[[#This Row],[TKZ]])</f>
        <v>7</v>
      </c>
      <c r="G2003" s="431">
        <f>IFERROR(ROUND(0.25*tab_ANLAGE[[#This Row],[Budget dBIR]]/tab_ANLAGE[[#This Row],['# SuS]],2),0)</f>
        <v>98.89</v>
      </c>
    </row>
    <row r="2004" spans="1:7" x14ac:dyDescent="0.3">
      <c r="A2004" t="s">
        <v>26099</v>
      </c>
      <c r="B2004" t="s">
        <v>26098</v>
      </c>
      <c r="C2004" s="6">
        <v>108495</v>
      </c>
      <c r="D2004" s="6">
        <v>0</v>
      </c>
      <c r="E2004">
        <f>SUMIFS(tab_SCHULEN[SuS_21-22],tab_SCHULEN[TKZ],tab_ANLAGE[[#This Row],[TKZ]])</f>
        <v>247</v>
      </c>
      <c r="F2004">
        <f>SUMIFS(tab_SCHULEN[Klassen_21-22],tab_SCHULEN[TKZ],tab_ANLAGE[[#This Row],[TKZ]])</f>
        <v>11</v>
      </c>
      <c r="G2004" s="431">
        <f>IFERROR(ROUND(0.25*tab_ANLAGE[[#This Row],[Budget dBIR]]/tab_ANLAGE[[#This Row],['# SuS]],2),0)</f>
        <v>109.81</v>
      </c>
    </row>
    <row r="2005" spans="1:7" x14ac:dyDescent="0.3">
      <c r="A2005" t="s">
        <v>25565</v>
      </c>
      <c r="B2005" t="s">
        <v>25564</v>
      </c>
      <c r="C2005" s="6">
        <v>68501</v>
      </c>
      <c r="D2005" s="6">
        <v>0</v>
      </c>
      <c r="E2005">
        <f>SUMIFS(tab_SCHULEN[SuS_21-22],tab_SCHULEN[TKZ],tab_ANLAGE[[#This Row],[TKZ]])</f>
        <v>149</v>
      </c>
      <c r="F2005">
        <f>SUMIFS(tab_SCHULEN[Klassen_21-22],tab_SCHULEN[TKZ],tab_ANLAGE[[#This Row],[TKZ]])</f>
        <v>8</v>
      </c>
      <c r="G2005" s="431">
        <f>IFERROR(ROUND(0.25*tab_ANLAGE[[#This Row],[Budget dBIR]]/tab_ANLAGE[[#This Row],['# SuS]],2),0)</f>
        <v>114.93</v>
      </c>
    </row>
    <row r="2006" spans="1:7" x14ac:dyDescent="0.3">
      <c r="A2006" t="s">
        <v>25682</v>
      </c>
      <c r="B2006" t="s">
        <v>25681</v>
      </c>
      <c r="C2006" s="6">
        <v>34496</v>
      </c>
      <c r="D2006" s="6">
        <v>0</v>
      </c>
      <c r="E2006">
        <f>SUMIFS(tab_SCHULEN[SuS_21-22],tab_SCHULEN[TKZ],tab_ANLAGE[[#This Row],[TKZ]])</f>
        <v>93</v>
      </c>
      <c r="F2006">
        <f>SUMIFS(tab_SCHULEN[Klassen_21-22],tab_SCHULEN[TKZ],tab_ANLAGE[[#This Row],[TKZ]])</f>
        <v>5</v>
      </c>
      <c r="G2006" s="431">
        <f>IFERROR(ROUND(0.25*tab_ANLAGE[[#This Row],[Budget dBIR]]/tab_ANLAGE[[#This Row],['# SuS]],2),0)</f>
        <v>92.73</v>
      </c>
    </row>
    <row r="2007" spans="1:7" x14ac:dyDescent="0.3">
      <c r="A2007" t="s">
        <v>25631</v>
      </c>
      <c r="B2007" t="s">
        <v>25630</v>
      </c>
      <c r="C2007" s="6">
        <v>90171</v>
      </c>
      <c r="D2007" s="6">
        <v>0</v>
      </c>
      <c r="E2007">
        <f>SUMIFS(tab_SCHULEN[SuS_21-22],tab_SCHULEN[TKZ],tab_ANLAGE[[#This Row],[TKZ]])</f>
        <v>206</v>
      </c>
      <c r="F2007">
        <f>SUMIFS(tab_SCHULEN[Klassen_21-22],tab_SCHULEN[TKZ],tab_ANLAGE[[#This Row],[TKZ]])</f>
        <v>11</v>
      </c>
      <c r="G2007" s="431">
        <f>IFERROR(ROUND(0.25*tab_ANLAGE[[#This Row],[Budget dBIR]]/tab_ANLAGE[[#This Row],['# SuS]],2),0)</f>
        <v>109.43</v>
      </c>
    </row>
    <row r="2008" spans="1:7" x14ac:dyDescent="0.3">
      <c r="A2008" t="s">
        <v>26128</v>
      </c>
      <c r="B2008" t="s">
        <v>26127</v>
      </c>
      <c r="C2008" s="6">
        <v>38718</v>
      </c>
      <c r="D2008" s="6">
        <v>0</v>
      </c>
      <c r="E2008">
        <f>SUMIFS(tab_SCHULEN[SuS_21-22],tab_SCHULEN[TKZ],tab_ANLAGE[[#This Row],[TKZ]])</f>
        <v>101</v>
      </c>
      <c r="F2008">
        <f>SUMIFS(tab_SCHULEN[Klassen_21-22],tab_SCHULEN[TKZ],tab_ANLAGE[[#This Row],[TKZ]])</f>
        <v>6</v>
      </c>
      <c r="G2008" s="431">
        <f>IFERROR(ROUND(0.25*tab_ANLAGE[[#This Row],[Budget dBIR]]/tab_ANLAGE[[#This Row],['# SuS]],2),0)</f>
        <v>95.84</v>
      </c>
    </row>
    <row r="2009" spans="1:7" x14ac:dyDescent="0.3">
      <c r="A2009" t="s">
        <v>25984</v>
      </c>
      <c r="B2009" t="s">
        <v>25983</v>
      </c>
      <c r="C2009" s="6">
        <v>215289</v>
      </c>
      <c r="D2009" s="6">
        <v>0</v>
      </c>
      <c r="E2009">
        <f>SUMIFS(tab_SCHULEN[SuS_21-22],tab_SCHULEN[TKZ],tab_ANLAGE[[#This Row],[TKZ]])</f>
        <v>512</v>
      </c>
      <c r="F2009">
        <f>SUMIFS(tab_SCHULEN[Klassen_21-22],tab_SCHULEN[TKZ],tab_ANLAGE[[#This Row],[TKZ]])</f>
        <v>26</v>
      </c>
      <c r="G2009" s="431">
        <f>IFERROR(ROUND(0.25*tab_ANLAGE[[#This Row],[Budget dBIR]]/tab_ANLAGE[[#This Row],['# SuS]],2),0)</f>
        <v>105.12</v>
      </c>
    </row>
    <row r="2010" spans="1:7" x14ac:dyDescent="0.3">
      <c r="A2010" t="s">
        <v>25579</v>
      </c>
      <c r="B2010" t="s">
        <v>25578</v>
      </c>
      <c r="C2010" s="6">
        <v>193824</v>
      </c>
      <c r="D2010" s="6">
        <v>0</v>
      </c>
      <c r="E2010">
        <f>SUMIFS(tab_SCHULEN[SuS_21-22],tab_SCHULEN[TKZ],tab_ANLAGE[[#This Row],[TKZ]])</f>
        <v>467</v>
      </c>
      <c r="F2010">
        <f>SUMIFS(tab_SCHULEN[Klassen_21-22],tab_SCHULEN[TKZ],tab_ANLAGE[[#This Row],[TKZ]])</f>
        <v>22</v>
      </c>
      <c r="G2010" s="431">
        <f>IFERROR(ROUND(0.25*tab_ANLAGE[[#This Row],[Budget dBIR]]/tab_ANLAGE[[#This Row],['# SuS]],2),0)</f>
        <v>103.76</v>
      </c>
    </row>
    <row r="2011" spans="1:7" x14ac:dyDescent="0.3">
      <c r="A2011" t="s">
        <v>25892</v>
      </c>
      <c r="B2011" t="s">
        <v>25891</v>
      </c>
      <c r="C2011" s="6">
        <v>45525</v>
      </c>
      <c r="D2011" s="6">
        <v>0</v>
      </c>
      <c r="E2011">
        <f>SUMIFS(tab_SCHULEN[SuS_21-22],tab_SCHULEN[TKZ],tab_ANLAGE[[#This Row],[TKZ]])</f>
        <v>145</v>
      </c>
      <c r="F2011">
        <f>SUMIFS(tab_SCHULEN[Klassen_21-22],tab_SCHULEN[TKZ],tab_ANLAGE[[#This Row],[TKZ]])</f>
        <v>7</v>
      </c>
      <c r="G2011" s="431">
        <f>IFERROR(ROUND(0.25*tab_ANLAGE[[#This Row],[Budget dBIR]]/tab_ANLAGE[[#This Row],['# SuS]],2),0)</f>
        <v>78.489999999999995</v>
      </c>
    </row>
    <row r="2012" spans="1:7" x14ac:dyDescent="0.3">
      <c r="A2012" t="s">
        <v>20425</v>
      </c>
      <c r="B2012" t="s">
        <v>20424</v>
      </c>
      <c r="C2012" s="6">
        <v>2578864</v>
      </c>
      <c r="D2012" s="6">
        <v>363217</v>
      </c>
      <c r="E2012">
        <f>SUMIFS(tab_SCHULEN[SuS_21-22],tab_SCHULEN[TKZ],tab_ANLAGE[[#This Row],[TKZ]])</f>
        <v>6162</v>
      </c>
      <c r="F2012">
        <f>SUMIFS(tab_SCHULEN[Klassen_21-22],tab_SCHULEN[TKZ],tab_ANLAGE[[#This Row],[TKZ]])</f>
        <v>247</v>
      </c>
      <c r="G2012" s="431">
        <f>IFERROR(ROUND(0.25*tab_ANLAGE[[#This Row],[Budget dBIR]]/tab_ANLAGE[[#This Row],['# SuS]],2),0)</f>
        <v>104.63</v>
      </c>
    </row>
    <row r="2013" spans="1:7" x14ac:dyDescent="0.3">
      <c r="A2013" t="s">
        <v>25823</v>
      </c>
      <c r="B2013" t="s">
        <v>25822</v>
      </c>
      <c r="C2013" s="6">
        <v>104133</v>
      </c>
      <c r="D2013" s="6">
        <v>0</v>
      </c>
      <c r="E2013">
        <f>SUMIFS(tab_SCHULEN[SuS_21-22],tab_SCHULEN[TKZ],tab_ANLAGE[[#This Row],[TKZ]])</f>
        <v>259</v>
      </c>
      <c r="F2013">
        <f>SUMIFS(tab_SCHULEN[Klassen_21-22],tab_SCHULEN[TKZ],tab_ANLAGE[[#This Row],[TKZ]])</f>
        <v>13</v>
      </c>
      <c r="G2013" s="431">
        <f>IFERROR(ROUND(0.25*tab_ANLAGE[[#This Row],[Budget dBIR]]/tab_ANLAGE[[#This Row],['# SuS]],2),0)</f>
        <v>100.51</v>
      </c>
    </row>
    <row r="2014" spans="1:7" x14ac:dyDescent="0.3">
      <c r="A2014" t="s">
        <v>25895</v>
      </c>
      <c r="B2014" t="s">
        <v>25894</v>
      </c>
      <c r="C2014" s="6">
        <v>105517</v>
      </c>
      <c r="D2014" s="6">
        <v>0</v>
      </c>
      <c r="E2014">
        <f>SUMIFS(tab_SCHULEN[SuS_21-22],tab_SCHULEN[TKZ],tab_ANLAGE[[#This Row],[TKZ]])</f>
        <v>274</v>
      </c>
      <c r="F2014">
        <f>SUMIFS(tab_SCHULEN[Klassen_21-22],tab_SCHULEN[TKZ],tab_ANLAGE[[#This Row],[TKZ]])</f>
        <v>13</v>
      </c>
      <c r="G2014" s="431">
        <f>IFERROR(ROUND(0.25*tab_ANLAGE[[#This Row],[Budget dBIR]]/tab_ANLAGE[[#This Row],['# SuS]],2),0)</f>
        <v>96.27</v>
      </c>
    </row>
    <row r="2015" spans="1:7" x14ac:dyDescent="0.3">
      <c r="A2015" t="s">
        <v>25897</v>
      </c>
      <c r="B2015" t="s">
        <v>25896</v>
      </c>
      <c r="C2015" s="6">
        <v>24324</v>
      </c>
      <c r="D2015" s="6">
        <v>0</v>
      </c>
      <c r="E2015">
        <f>SUMIFS(tab_SCHULEN[SuS_21-22],tab_SCHULEN[TKZ],tab_ANLAGE[[#This Row],[TKZ]])</f>
        <v>84</v>
      </c>
      <c r="F2015">
        <f>SUMIFS(tab_SCHULEN[Klassen_21-22],tab_SCHULEN[TKZ],tab_ANLAGE[[#This Row],[TKZ]])</f>
        <v>5</v>
      </c>
      <c r="G2015" s="431">
        <f>IFERROR(ROUND(0.25*tab_ANLAGE[[#This Row],[Budget dBIR]]/tab_ANLAGE[[#This Row],['# SuS]],2),0)</f>
        <v>72.39</v>
      </c>
    </row>
    <row r="2016" spans="1:7" x14ac:dyDescent="0.3">
      <c r="A2016" t="s">
        <v>26013</v>
      </c>
      <c r="B2016" t="s">
        <v>26012</v>
      </c>
      <c r="C2016" s="6">
        <v>177347</v>
      </c>
      <c r="D2016" s="6">
        <v>0</v>
      </c>
      <c r="E2016">
        <f>SUMIFS(tab_SCHULEN[SuS_21-22],tab_SCHULEN[TKZ],tab_ANLAGE[[#This Row],[TKZ]])</f>
        <v>433</v>
      </c>
      <c r="F2016">
        <f>SUMIFS(tab_SCHULEN[Klassen_21-22],tab_SCHULEN[TKZ],tab_ANLAGE[[#This Row],[TKZ]])</f>
        <v>24</v>
      </c>
      <c r="G2016" s="431">
        <f>IFERROR(ROUND(0.25*tab_ANLAGE[[#This Row],[Budget dBIR]]/tab_ANLAGE[[#This Row],['# SuS]],2),0)</f>
        <v>102.39</v>
      </c>
    </row>
    <row r="2017" spans="1:7" x14ac:dyDescent="0.3">
      <c r="A2017" t="s">
        <v>25986</v>
      </c>
      <c r="B2017" t="s">
        <v>25985</v>
      </c>
      <c r="C2017" s="6">
        <v>122961</v>
      </c>
      <c r="D2017" s="6">
        <v>0</v>
      </c>
      <c r="E2017">
        <f>SUMIFS(tab_SCHULEN[SuS_21-22],tab_SCHULEN[TKZ],tab_ANLAGE[[#This Row],[TKZ]])</f>
        <v>296</v>
      </c>
      <c r="F2017">
        <f>SUMIFS(tab_SCHULEN[Klassen_21-22],tab_SCHULEN[TKZ],tab_ANLAGE[[#This Row],[TKZ]])</f>
        <v>15</v>
      </c>
      <c r="G2017" s="431">
        <f>IFERROR(ROUND(0.25*tab_ANLAGE[[#This Row],[Budget dBIR]]/tab_ANLAGE[[#This Row],['# SuS]],2),0)</f>
        <v>103.85</v>
      </c>
    </row>
    <row r="2018" spans="1:7" x14ac:dyDescent="0.3">
      <c r="A2018" t="s">
        <v>25862</v>
      </c>
      <c r="B2018" t="s">
        <v>25861</v>
      </c>
      <c r="C2018" s="6">
        <v>114770</v>
      </c>
      <c r="D2018" s="6">
        <v>0</v>
      </c>
      <c r="E2018">
        <f>SUMIFS(tab_SCHULEN[SuS_21-22],tab_SCHULEN[TKZ],tab_ANLAGE[[#This Row],[TKZ]])</f>
        <v>250</v>
      </c>
      <c r="F2018">
        <f>SUMIFS(tab_SCHULEN[Klassen_21-22],tab_SCHULEN[TKZ],tab_ANLAGE[[#This Row],[TKZ]])</f>
        <v>13</v>
      </c>
      <c r="G2018" s="431">
        <f>IFERROR(ROUND(0.25*tab_ANLAGE[[#This Row],[Budget dBIR]]/tab_ANLAGE[[#This Row],['# SuS]],2),0)</f>
        <v>114.77</v>
      </c>
    </row>
    <row r="2019" spans="1:7" x14ac:dyDescent="0.3">
      <c r="A2019" t="s">
        <v>25902</v>
      </c>
      <c r="B2019" t="s">
        <v>25901</v>
      </c>
      <c r="C2019" s="6">
        <v>28506</v>
      </c>
      <c r="D2019" s="6">
        <v>0</v>
      </c>
      <c r="E2019">
        <f>SUMIFS(tab_SCHULEN[SuS_21-22],tab_SCHULEN[TKZ],tab_ANLAGE[[#This Row],[TKZ]])</f>
        <v>64</v>
      </c>
      <c r="F2019">
        <f>SUMIFS(tab_SCHULEN[Klassen_21-22],tab_SCHULEN[TKZ],tab_ANLAGE[[#This Row],[TKZ]])</f>
        <v>4</v>
      </c>
      <c r="G2019" s="431">
        <f>IFERROR(ROUND(0.25*tab_ANLAGE[[#This Row],[Budget dBIR]]/tab_ANLAGE[[#This Row],['# SuS]],2),0)</f>
        <v>111.35</v>
      </c>
    </row>
    <row r="2020" spans="1:7" x14ac:dyDescent="0.3">
      <c r="A2020" t="s">
        <v>25746</v>
      </c>
      <c r="B2020" t="s">
        <v>25745</v>
      </c>
      <c r="C2020" s="6">
        <v>121068</v>
      </c>
      <c r="D2020" s="6">
        <v>0</v>
      </c>
      <c r="E2020">
        <f>SUMIFS(tab_SCHULEN[SuS_21-22],tab_SCHULEN[TKZ],tab_ANLAGE[[#This Row],[TKZ]])</f>
        <v>298</v>
      </c>
      <c r="F2020">
        <f>SUMIFS(tab_SCHULEN[Klassen_21-22],tab_SCHULEN[TKZ],tab_ANLAGE[[#This Row],[TKZ]])</f>
        <v>13</v>
      </c>
      <c r="G2020" s="431">
        <f>IFERROR(ROUND(0.25*tab_ANLAGE[[#This Row],[Budget dBIR]]/tab_ANLAGE[[#This Row],['# SuS]],2),0)</f>
        <v>101.57</v>
      </c>
    </row>
    <row r="2021" spans="1:7" x14ac:dyDescent="0.3">
      <c r="A2021" t="s">
        <v>25545</v>
      </c>
      <c r="B2021" t="s">
        <v>25544</v>
      </c>
      <c r="C2021" s="6">
        <v>37298</v>
      </c>
      <c r="D2021" s="6">
        <v>12819</v>
      </c>
      <c r="E2021">
        <f>SUMIFS(tab_SCHULEN[SuS_21-22],tab_SCHULEN[TKZ],tab_ANLAGE[[#This Row],[TKZ]])</f>
        <v>60</v>
      </c>
      <c r="F2021">
        <f>SUMIFS(tab_SCHULEN[Klassen_21-22],tab_SCHULEN[TKZ],tab_ANLAGE[[#This Row],[TKZ]])</f>
        <v>3</v>
      </c>
      <c r="G2021" s="431">
        <f>IFERROR(ROUND(0.25*tab_ANLAGE[[#This Row],[Budget dBIR]]/tab_ANLAGE[[#This Row],['# SuS]],2),0)</f>
        <v>155.41</v>
      </c>
    </row>
    <row r="2022" spans="1:7" x14ac:dyDescent="0.3">
      <c r="A2022" t="s">
        <v>25794</v>
      </c>
      <c r="B2022" t="s">
        <v>25793</v>
      </c>
      <c r="C2022" s="6">
        <v>109346</v>
      </c>
      <c r="D2022" s="6">
        <v>0</v>
      </c>
      <c r="E2022">
        <f>SUMIFS(tab_SCHULEN[SuS_21-22],tab_SCHULEN[TKZ],tab_ANLAGE[[#This Row],[TKZ]])</f>
        <v>242</v>
      </c>
      <c r="F2022">
        <f>SUMIFS(tab_SCHULEN[Klassen_21-22],tab_SCHULEN[TKZ],tab_ANLAGE[[#This Row],[TKZ]])</f>
        <v>10</v>
      </c>
      <c r="G2022" s="431">
        <f>IFERROR(ROUND(0.25*tab_ANLAGE[[#This Row],[Budget dBIR]]/tab_ANLAGE[[#This Row],['# SuS]],2),0)</f>
        <v>112.96</v>
      </c>
    </row>
    <row r="2023" spans="1:7" x14ac:dyDescent="0.3">
      <c r="A2023" t="s">
        <v>25796</v>
      </c>
      <c r="B2023" t="s">
        <v>25795</v>
      </c>
      <c r="C2023" s="6">
        <v>158772</v>
      </c>
      <c r="D2023" s="6">
        <v>0</v>
      </c>
      <c r="E2023">
        <f>SUMIFS(tab_SCHULEN[SuS_21-22],tab_SCHULEN[TKZ],tab_ANLAGE[[#This Row],[TKZ]])</f>
        <v>331</v>
      </c>
      <c r="F2023">
        <f>SUMIFS(tab_SCHULEN[Klassen_21-22],tab_SCHULEN[TKZ],tab_ANLAGE[[#This Row],[TKZ]])</f>
        <v>16</v>
      </c>
      <c r="G2023" s="431">
        <f>IFERROR(ROUND(0.25*tab_ANLAGE[[#This Row],[Budget dBIR]]/tab_ANLAGE[[#This Row],['# SuS]],2),0)</f>
        <v>119.92</v>
      </c>
    </row>
    <row r="2024" spans="1:7" x14ac:dyDescent="0.3">
      <c r="A2024" t="s">
        <v>20925</v>
      </c>
      <c r="B2024" t="s">
        <v>20924</v>
      </c>
      <c r="C2024" s="6">
        <v>148556</v>
      </c>
      <c r="D2024" s="6">
        <v>0</v>
      </c>
      <c r="E2024">
        <f>SUMIFS(tab_SCHULEN[SuS_21-22],tab_SCHULEN[TKZ],tab_ANLAGE[[#This Row],[TKZ]])</f>
        <v>395</v>
      </c>
      <c r="F2024">
        <f>SUMIFS(tab_SCHULEN[Klassen_21-22],tab_SCHULEN[TKZ],tab_ANLAGE[[#This Row],[TKZ]])</f>
        <v>18</v>
      </c>
      <c r="G2024" s="431">
        <f>IFERROR(ROUND(0.25*tab_ANLAGE[[#This Row],[Budget dBIR]]/tab_ANLAGE[[#This Row],['# SuS]],2),0)</f>
        <v>94.02</v>
      </c>
    </row>
    <row r="2025" spans="1:7" x14ac:dyDescent="0.3">
      <c r="A2025" t="s">
        <v>25684</v>
      </c>
      <c r="B2025" t="s">
        <v>25683</v>
      </c>
      <c r="C2025" s="6">
        <v>36165</v>
      </c>
      <c r="D2025" s="6">
        <v>0</v>
      </c>
      <c r="E2025">
        <f>SUMIFS(tab_SCHULEN[SuS_21-22],tab_SCHULEN[TKZ],tab_ANLAGE[[#This Row],[TKZ]])</f>
        <v>71</v>
      </c>
      <c r="F2025">
        <f>SUMIFS(tab_SCHULEN[Klassen_21-22],tab_SCHULEN[TKZ],tab_ANLAGE[[#This Row],[TKZ]])</f>
        <v>4</v>
      </c>
      <c r="G2025" s="431">
        <f>IFERROR(ROUND(0.25*tab_ANLAGE[[#This Row],[Budget dBIR]]/tab_ANLAGE[[#This Row],['# SuS]],2),0)</f>
        <v>127.34</v>
      </c>
    </row>
    <row r="2026" spans="1:7" x14ac:dyDescent="0.3">
      <c r="A2026" t="s">
        <v>20373</v>
      </c>
      <c r="B2026" t="s">
        <v>20372</v>
      </c>
      <c r="C2026" s="6">
        <v>2767150</v>
      </c>
      <c r="D2026" s="6">
        <v>405948</v>
      </c>
      <c r="E2026">
        <f>SUMIFS(tab_SCHULEN[SuS_21-22],tab_SCHULEN[TKZ],tab_ANLAGE[[#This Row],[TKZ]])</f>
        <v>6749</v>
      </c>
      <c r="F2026">
        <f>SUMIFS(tab_SCHULEN[Klassen_21-22],tab_SCHULEN[TKZ],tab_ANLAGE[[#This Row],[TKZ]])</f>
        <v>287</v>
      </c>
      <c r="G2026" s="431">
        <f>IFERROR(ROUND(0.25*tab_ANLAGE[[#This Row],[Budget dBIR]]/tab_ANLAGE[[#This Row],['# SuS]],2),0)</f>
        <v>102.5</v>
      </c>
    </row>
    <row r="2027" spans="1:7" x14ac:dyDescent="0.3">
      <c r="A2027" t="s">
        <v>25938</v>
      </c>
      <c r="B2027" t="s">
        <v>25937</v>
      </c>
      <c r="C2027" s="6">
        <v>227610</v>
      </c>
      <c r="D2027" s="6">
        <v>0</v>
      </c>
      <c r="E2027">
        <f>SUMIFS(tab_SCHULEN[SuS_21-22],tab_SCHULEN[TKZ],tab_ANLAGE[[#This Row],[TKZ]])</f>
        <v>498</v>
      </c>
      <c r="F2027">
        <f>SUMIFS(tab_SCHULEN[Klassen_21-22],tab_SCHULEN[TKZ],tab_ANLAGE[[#This Row],[TKZ]])</f>
        <v>23</v>
      </c>
      <c r="G2027" s="431">
        <f>IFERROR(ROUND(0.25*tab_ANLAGE[[#This Row],[Budget dBIR]]/tab_ANLAGE[[#This Row],['# SuS]],2),0)</f>
        <v>114.26</v>
      </c>
    </row>
    <row r="2028" spans="1:7" x14ac:dyDescent="0.3">
      <c r="A2028" t="s">
        <v>25778</v>
      </c>
      <c r="B2028" t="s">
        <v>25777</v>
      </c>
      <c r="C2028" s="6">
        <v>29783</v>
      </c>
      <c r="D2028" s="6">
        <v>0</v>
      </c>
      <c r="E2028">
        <f>SUMIFS(tab_SCHULEN[SuS_21-22],tab_SCHULEN[TKZ],tab_ANLAGE[[#This Row],[TKZ]])</f>
        <v>70</v>
      </c>
      <c r="F2028">
        <f>SUMIFS(tab_SCHULEN[Klassen_21-22],tab_SCHULEN[TKZ],tab_ANLAGE[[#This Row],[TKZ]])</f>
        <v>4</v>
      </c>
      <c r="G2028" s="431">
        <f>IFERROR(ROUND(0.25*tab_ANLAGE[[#This Row],[Budget dBIR]]/tab_ANLAGE[[#This Row],['# SuS]],2),0)</f>
        <v>106.37</v>
      </c>
    </row>
    <row r="2029" spans="1:7" x14ac:dyDescent="0.3">
      <c r="A2029" t="s">
        <v>25687</v>
      </c>
      <c r="B2029" t="s">
        <v>25686</v>
      </c>
      <c r="C2029" s="6">
        <v>193891</v>
      </c>
      <c r="D2029" s="6">
        <v>0</v>
      </c>
      <c r="E2029">
        <f>SUMIFS(tab_SCHULEN[SuS_21-22],tab_SCHULEN[TKZ],tab_ANLAGE[[#This Row],[TKZ]])</f>
        <v>468</v>
      </c>
      <c r="F2029">
        <f>SUMIFS(tab_SCHULEN[Klassen_21-22],tab_SCHULEN[TKZ],tab_ANLAGE[[#This Row],[TKZ]])</f>
        <v>21</v>
      </c>
      <c r="G2029" s="431">
        <f>IFERROR(ROUND(0.25*tab_ANLAGE[[#This Row],[Budget dBIR]]/tab_ANLAGE[[#This Row],['# SuS]],2),0)</f>
        <v>103.57</v>
      </c>
    </row>
    <row r="2030" spans="1:7" x14ac:dyDescent="0.3">
      <c r="A2030" t="s">
        <v>25940</v>
      </c>
      <c r="B2030" t="s">
        <v>25939</v>
      </c>
      <c r="C2030" s="6">
        <v>69352</v>
      </c>
      <c r="D2030" s="6">
        <v>0</v>
      </c>
      <c r="E2030">
        <f>SUMIFS(tab_SCHULEN[SuS_21-22],tab_SCHULEN[TKZ],tab_ANLAGE[[#This Row],[TKZ]])</f>
        <v>176</v>
      </c>
      <c r="F2030">
        <f>SUMIFS(tab_SCHULEN[Klassen_21-22],tab_SCHULEN[TKZ],tab_ANLAGE[[#This Row],[TKZ]])</f>
        <v>8</v>
      </c>
      <c r="G2030" s="431">
        <f>IFERROR(ROUND(0.25*tab_ANLAGE[[#This Row],[Budget dBIR]]/tab_ANLAGE[[#This Row],['# SuS]],2),0)</f>
        <v>98.51</v>
      </c>
    </row>
    <row r="2031" spans="1:7" x14ac:dyDescent="0.3">
      <c r="A2031" t="s">
        <v>25943</v>
      </c>
      <c r="B2031" t="s">
        <v>25942</v>
      </c>
      <c r="C2031" s="6">
        <v>56162</v>
      </c>
      <c r="D2031" s="6">
        <v>0</v>
      </c>
      <c r="E2031">
        <f>SUMIFS(tab_SCHULEN[SuS_21-22],tab_SCHULEN[TKZ],tab_ANLAGE[[#This Row],[TKZ]])</f>
        <v>150</v>
      </c>
      <c r="F2031">
        <f>SUMIFS(tab_SCHULEN[Klassen_21-22],tab_SCHULEN[TKZ],tab_ANLAGE[[#This Row],[TKZ]])</f>
        <v>8</v>
      </c>
      <c r="G2031" s="431">
        <f>IFERROR(ROUND(0.25*tab_ANLAGE[[#This Row],[Budget dBIR]]/tab_ANLAGE[[#This Row],['# SuS]],2),0)</f>
        <v>93.6</v>
      </c>
    </row>
    <row r="2032" spans="1:7" x14ac:dyDescent="0.3">
      <c r="A2032" t="s">
        <v>25749</v>
      </c>
      <c r="B2032" t="s">
        <v>25748</v>
      </c>
      <c r="C2032" s="6">
        <v>21699</v>
      </c>
      <c r="D2032" s="6">
        <v>0</v>
      </c>
      <c r="E2032">
        <f>SUMIFS(tab_SCHULEN[SuS_21-22],tab_SCHULEN[TKZ],tab_ANLAGE[[#This Row],[TKZ]])</f>
        <v>51</v>
      </c>
      <c r="F2032">
        <f>SUMIFS(tab_SCHULEN[Klassen_21-22],tab_SCHULEN[TKZ],tab_ANLAGE[[#This Row],[TKZ]])</f>
        <v>3</v>
      </c>
      <c r="G2032" s="431">
        <f>IFERROR(ROUND(0.25*tab_ANLAGE[[#This Row],[Budget dBIR]]/tab_ANLAGE[[#This Row],['# SuS]],2),0)</f>
        <v>106.37</v>
      </c>
    </row>
    <row r="2033" spans="1:7" x14ac:dyDescent="0.3">
      <c r="A2033" t="s">
        <v>25752</v>
      </c>
      <c r="B2033" t="s">
        <v>25751</v>
      </c>
      <c r="C2033" s="6">
        <v>79563</v>
      </c>
      <c r="D2033" s="6">
        <v>0</v>
      </c>
      <c r="E2033">
        <f>SUMIFS(tab_SCHULEN[SuS_21-22],tab_SCHULEN[TKZ],tab_ANLAGE[[#This Row],[TKZ]])</f>
        <v>177</v>
      </c>
      <c r="F2033">
        <f>SUMIFS(tab_SCHULEN[Klassen_21-22],tab_SCHULEN[TKZ],tab_ANLAGE[[#This Row],[TKZ]])</f>
        <v>8</v>
      </c>
      <c r="G2033" s="431">
        <f>IFERROR(ROUND(0.25*tab_ANLAGE[[#This Row],[Budget dBIR]]/tab_ANLAGE[[#This Row],['# SuS]],2),0)</f>
        <v>112.38</v>
      </c>
    </row>
    <row r="2034" spans="1:7" x14ac:dyDescent="0.3">
      <c r="A2034" t="s">
        <v>25754</v>
      </c>
      <c r="B2034" t="s">
        <v>25753</v>
      </c>
      <c r="C2034" s="6">
        <v>84472</v>
      </c>
      <c r="D2034" s="6">
        <v>0</v>
      </c>
      <c r="E2034">
        <f>SUMIFS(tab_SCHULEN[SuS_21-22],tab_SCHULEN[TKZ],tab_ANLAGE[[#This Row],[TKZ]])</f>
        <v>191</v>
      </c>
      <c r="F2034">
        <f>SUMIFS(tab_SCHULEN[Klassen_21-22],tab_SCHULEN[TKZ],tab_ANLAGE[[#This Row],[TKZ]])</f>
        <v>11</v>
      </c>
      <c r="G2034" s="431">
        <f>IFERROR(ROUND(0.25*tab_ANLAGE[[#This Row],[Budget dBIR]]/tab_ANLAGE[[#This Row],['# SuS]],2),0)</f>
        <v>110.57</v>
      </c>
    </row>
    <row r="2035" spans="1:7" x14ac:dyDescent="0.3">
      <c r="A2035" t="s">
        <v>25946</v>
      </c>
      <c r="B2035" t="s">
        <v>25945</v>
      </c>
      <c r="C2035" s="6">
        <v>68075</v>
      </c>
      <c r="D2035" s="6">
        <v>0</v>
      </c>
      <c r="E2035">
        <f>SUMIFS(tab_SCHULEN[SuS_21-22],tab_SCHULEN[TKZ],tab_ANLAGE[[#This Row],[TKZ]])</f>
        <v>144</v>
      </c>
      <c r="F2035">
        <f>SUMIFS(tab_SCHULEN[Klassen_21-22],tab_SCHULEN[TKZ],tab_ANLAGE[[#This Row],[TKZ]])</f>
        <v>8</v>
      </c>
      <c r="G2035" s="431">
        <f>IFERROR(ROUND(0.25*tab_ANLAGE[[#This Row],[Budget dBIR]]/tab_ANLAGE[[#This Row],['# SuS]],2),0)</f>
        <v>118.19</v>
      </c>
    </row>
    <row r="2036" spans="1:7" x14ac:dyDescent="0.3">
      <c r="A2036" t="s">
        <v>25772</v>
      </c>
      <c r="B2036" t="s">
        <v>25771</v>
      </c>
      <c r="C2036" s="6">
        <v>170361</v>
      </c>
      <c r="D2036" s="6">
        <v>0</v>
      </c>
      <c r="E2036">
        <f>SUMIFS(tab_SCHULEN[SuS_21-22],tab_SCHULEN[TKZ],tab_ANLAGE[[#This Row],[TKZ]])</f>
        <v>373</v>
      </c>
      <c r="F2036">
        <f>SUMIFS(tab_SCHULEN[Klassen_21-22],tab_SCHULEN[TKZ],tab_ANLAGE[[#This Row],[TKZ]])</f>
        <v>19</v>
      </c>
      <c r="G2036" s="431">
        <f>IFERROR(ROUND(0.25*tab_ANLAGE[[#This Row],[Budget dBIR]]/tab_ANLAGE[[#This Row],['# SuS]],2),0)</f>
        <v>114.18</v>
      </c>
    </row>
    <row r="2037" spans="1:7" x14ac:dyDescent="0.3">
      <c r="A2037" t="s">
        <v>25798</v>
      </c>
      <c r="B2037" t="s">
        <v>25797</v>
      </c>
      <c r="C2037" s="6">
        <v>35739</v>
      </c>
      <c r="D2037" s="6">
        <v>0</v>
      </c>
      <c r="E2037">
        <f>SUMIFS(tab_SCHULEN[SuS_21-22],tab_SCHULEN[TKZ],tab_ANLAGE[[#This Row],[TKZ]])</f>
        <v>88</v>
      </c>
      <c r="F2037">
        <f>SUMIFS(tab_SCHULEN[Klassen_21-22],tab_SCHULEN[TKZ],tab_ANLAGE[[#This Row],[TKZ]])</f>
        <v>4</v>
      </c>
      <c r="G2037" s="431">
        <f>IFERROR(ROUND(0.25*tab_ANLAGE[[#This Row],[Budget dBIR]]/tab_ANLAGE[[#This Row],['# SuS]],2),0)</f>
        <v>101.53</v>
      </c>
    </row>
    <row r="2038" spans="1:7" x14ac:dyDescent="0.3">
      <c r="A2038" t="s">
        <v>25603</v>
      </c>
      <c r="B2038" t="s">
        <v>25602</v>
      </c>
      <c r="C2038" s="6">
        <v>53184</v>
      </c>
      <c r="D2038" s="6">
        <v>0</v>
      </c>
      <c r="E2038">
        <f>SUMIFS(tab_SCHULEN[SuS_21-22],tab_SCHULEN[TKZ],tab_ANLAGE[[#This Row],[TKZ]])</f>
        <v>117</v>
      </c>
      <c r="F2038">
        <f>SUMIFS(tab_SCHULEN[Klassen_21-22],tab_SCHULEN[TKZ],tab_ANLAGE[[#This Row],[TKZ]])</f>
        <v>6</v>
      </c>
      <c r="G2038" s="431">
        <f>IFERROR(ROUND(0.25*tab_ANLAGE[[#This Row],[Budget dBIR]]/tab_ANLAGE[[#This Row],['# SuS]],2),0)</f>
        <v>113.64</v>
      </c>
    </row>
    <row r="2039" spans="1:7" x14ac:dyDescent="0.3">
      <c r="A2039" t="s">
        <v>25870</v>
      </c>
      <c r="B2039" t="s">
        <v>25869</v>
      </c>
      <c r="C2039" s="6">
        <v>44674</v>
      </c>
      <c r="D2039" s="6">
        <v>0</v>
      </c>
      <c r="E2039">
        <f>SUMIFS(tab_SCHULEN[SuS_21-22],tab_SCHULEN[TKZ],tab_ANLAGE[[#This Row],[TKZ]])</f>
        <v>141</v>
      </c>
      <c r="F2039">
        <f>SUMIFS(tab_SCHULEN[Klassen_21-22],tab_SCHULEN[TKZ],tab_ANLAGE[[#This Row],[TKZ]])</f>
        <v>7</v>
      </c>
      <c r="G2039" s="431">
        <f>IFERROR(ROUND(0.25*tab_ANLAGE[[#This Row],[Budget dBIR]]/tab_ANLAGE[[#This Row],['# SuS]],2),0)</f>
        <v>79.209999999999994</v>
      </c>
    </row>
    <row r="2040" spans="1:7" x14ac:dyDescent="0.3">
      <c r="A2040" t="s">
        <v>25801</v>
      </c>
      <c r="B2040" t="s">
        <v>25800</v>
      </c>
      <c r="C2040" s="6">
        <v>36165</v>
      </c>
      <c r="D2040" s="6">
        <v>0</v>
      </c>
      <c r="E2040">
        <f>SUMIFS(tab_SCHULEN[SuS_21-22],tab_SCHULEN[TKZ],tab_ANLAGE[[#This Row],[TKZ]])</f>
        <v>94</v>
      </c>
      <c r="F2040">
        <f>SUMIFS(tab_SCHULEN[Klassen_21-22],tab_SCHULEN[TKZ],tab_ANLAGE[[#This Row],[TKZ]])</f>
        <v>4</v>
      </c>
      <c r="G2040" s="431">
        <f>IFERROR(ROUND(0.25*tab_ANLAGE[[#This Row],[Budget dBIR]]/tab_ANLAGE[[#This Row],['# SuS]],2),0)</f>
        <v>96.18</v>
      </c>
    </row>
    <row r="2041" spans="1:7" x14ac:dyDescent="0.3">
      <c r="A2041" t="s">
        <v>25756</v>
      </c>
      <c r="B2041" t="s">
        <v>25755</v>
      </c>
      <c r="C2041" s="6">
        <v>32335</v>
      </c>
      <c r="D2041" s="6">
        <v>0</v>
      </c>
      <c r="E2041">
        <f>SUMIFS(tab_SCHULEN[SuS_21-22],tab_SCHULEN[TKZ],tab_ANLAGE[[#This Row],[TKZ]])</f>
        <v>74</v>
      </c>
      <c r="F2041">
        <f>SUMIFS(tab_SCHULEN[Klassen_21-22],tab_SCHULEN[TKZ],tab_ANLAGE[[#This Row],[TKZ]])</f>
        <v>4</v>
      </c>
      <c r="G2041" s="431">
        <f>IFERROR(ROUND(0.25*tab_ANLAGE[[#This Row],[Budget dBIR]]/tab_ANLAGE[[#This Row],['# SuS]],2),0)</f>
        <v>109.24</v>
      </c>
    </row>
    <row r="2042" spans="1:7" x14ac:dyDescent="0.3">
      <c r="A2042" t="s">
        <v>25645</v>
      </c>
      <c r="B2042" t="s">
        <v>25644</v>
      </c>
      <c r="C2042" s="6">
        <v>187884</v>
      </c>
      <c r="D2042" s="6">
        <v>0</v>
      </c>
      <c r="E2042">
        <f>SUMIFS(tab_SCHULEN[SuS_21-22],tab_SCHULEN[TKZ],tab_ANLAGE[[#This Row],[TKZ]])</f>
        <v>396</v>
      </c>
      <c r="F2042">
        <f>SUMIFS(tab_SCHULEN[Klassen_21-22],tab_SCHULEN[TKZ],tab_ANLAGE[[#This Row],[TKZ]])</f>
        <v>19</v>
      </c>
      <c r="G2042" s="431">
        <f>IFERROR(ROUND(0.25*tab_ANLAGE[[#This Row],[Budget dBIR]]/tab_ANLAGE[[#This Row],['# SuS]],2),0)</f>
        <v>118.61</v>
      </c>
    </row>
    <row r="2043" spans="1:7" x14ac:dyDescent="0.3">
      <c r="A2043" t="s">
        <v>25588</v>
      </c>
      <c r="B2043" t="s">
        <v>25587</v>
      </c>
      <c r="C2043" s="6">
        <v>115896</v>
      </c>
      <c r="D2043" s="6">
        <v>0</v>
      </c>
      <c r="E2043">
        <f>SUMIFS(tab_SCHULEN[SuS_21-22],tab_SCHULEN[TKZ],tab_ANLAGE[[#This Row],[TKZ]])</f>
        <v>283</v>
      </c>
      <c r="F2043">
        <f>SUMIFS(tab_SCHULEN[Klassen_21-22],tab_SCHULEN[TKZ],tab_ANLAGE[[#This Row],[TKZ]])</f>
        <v>15</v>
      </c>
      <c r="G2043" s="431">
        <f>IFERROR(ROUND(0.25*tab_ANLAGE[[#This Row],[Budget dBIR]]/tab_ANLAGE[[#This Row],['# SuS]],2),0)</f>
        <v>102.38</v>
      </c>
    </row>
    <row r="2044" spans="1:7" x14ac:dyDescent="0.3">
      <c r="A2044" t="s">
        <v>26104</v>
      </c>
      <c r="B2044" t="s">
        <v>26103</v>
      </c>
      <c r="C2044" s="6">
        <v>125602</v>
      </c>
      <c r="D2044" s="6">
        <v>0</v>
      </c>
      <c r="E2044">
        <f>SUMIFS(tab_SCHULEN[SuS_21-22],tab_SCHULEN[TKZ],tab_ANLAGE[[#This Row],[TKZ]])</f>
        <v>240</v>
      </c>
      <c r="F2044">
        <f>SUMIFS(tab_SCHULEN[Klassen_21-22],tab_SCHULEN[TKZ],tab_ANLAGE[[#This Row],[TKZ]])</f>
        <v>13</v>
      </c>
      <c r="G2044" s="431">
        <f>IFERROR(ROUND(0.25*tab_ANLAGE[[#This Row],[Budget dBIR]]/tab_ANLAGE[[#This Row],['# SuS]],2),0)</f>
        <v>130.84</v>
      </c>
    </row>
    <row r="2045" spans="1:7" x14ac:dyDescent="0.3">
      <c r="A2045" t="s">
        <v>26102</v>
      </c>
      <c r="B2045" t="s">
        <v>26101</v>
      </c>
      <c r="C2045" s="6">
        <v>148915</v>
      </c>
      <c r="D2045" s="6">
        <v>0</v>
      </c>
      <c r="E2045">
        <f>SUMIFS(tab_SCHULEN[SuS_21-22],tab_SCHULEN[TKZ],tab_ANLAGE[[#This Row],[TKZ]])</f>
        <v>334</v>
      </c>
      <c r="F2045">
        <f>SUMIFS(tab_SCHULEN[Klassen_21-22],tab_SCHULEN[TKZ],tab_ANLAGE[[#This Row],[TKZ]])</f>
        <v>15</v>
      </c>
      <c r="G2045" s="431">
        <f>IFERROR(ROUND(0.25*tab_ANLAGE[[#This Row],[Budget dBIR]]/tab_ANLAGE[[#This Row],['# SuS]],2),0)</f>
        <v>111.46</v>
      </c>
    </row>
    <row r="2046" spans="1:7" x14ac:dyDescent="0.3">
      <c r="A2046" t="s">
        <v>25759</v>
      </c>
      <c r="B2046" t="s">
        <v>25758</v>
      </c>
      <c r="C2046" s="6">
        <v>98826</v>
      </c>
      <c r="D2046" s="6">
        <v>0</v>
      </c>
      <c r="E2046">
        <f>SUMIFS(tab_SCHULEN[SuS_21-22],tab_SCHULEN[TKZ],tab_ANLAGE[[#This Row],[TKZ]])</f>
        <v>234</v>
      </c>
      <c r="F2046">
        <f>SUMIFS(tab_SCHULEN[Klassen_21-22],tab_SCHULEN[TKZ],tab_ANLAGE[[#This Row],[TKZ]])</f>
        <v>13</v>
      </c>
      <c r="G2046" s="431">
        <f>IFERROR(ROUND(0.25*tab_ANLAGE[[#This Row],[Budget dBIR]]/tab_ANLAGE[[#This Row],['# SuS]],2),0)</f>
        <v>105.58</v>
      </c>
    </row>
    <row r="2047" spans="1:7" x14ac:dyDescent="0.3">
      <c r="A2047" t="s">
        <v>25804</v>
      </c>
      <c r="B2047" t="s">
        <v>25803</v>
      </c>
      <c r="C2047" s="6">
        <v>56162</v>
      </c>
      <c r="D2047" s="6">
        <v>0</v>
      </c>
      <c r="E2047">
        <f>SUMIFS(tab_SCHULEN[SuS_21-22],tab_SCHULEN[TKZ],tab_ANLAGE[[#This Row],[TKZ]])</f>
        <v>134</v>
      </c>
      <c r="F2047">
        <f>SUMIFS(tab_SCHULEN[Klassen_21-22],tab_SCHULEN[TKZ],tab_ANLAGE[[#This Row],[TKZ]])</f>
        <v>7</v>
      </c>
      <c r="G2047" s="431">
        <f>IFERROR(ROUND(0.25*tab_ANLAGE[[#This Row],[Budget dBIR]]/tab_ANLAGE[[#This Row],['# SuS]],2),0)</f>
        <v>104.78</v>
      </c>
    </row>
    <row r="2048" spans="1:7" x14ac:dyDescent="0.3">
      <c r="A2048" t="s">
        <v>25988</v>
      </c>
      <c r="B2048" t="s">
        <v>25987</v>
      </c>
      <c r="C2048" s="6">
        <v>39143</v>
      </c>
      <c r="D2048" s="6">
        <v>0</v>
      </c>
      <c r="E2048">
        <f>SUMIFS(tab_SCHULEN[SuS_21-22],tab_SCHULEN[TKZ],tab_ANLAGE[[#This Row],[TKZ]])</f>
        <v>91</v>
      </c>
      <c r="F2048">
        <f>SUMIFS(tab_SCHULEN[Klassen_21-22],tab_SCHULEN[TKZ],tab_ANLAGE[[#This Row],[TKZ]])</f>
        <v>4</v>
      </c>
      <c r="G2048" s="431">
        <f>IFERROR(ROUND(0.25*tab_ANLAGE[[#This Row],[Budget dBIR]]/tab_ANLAGE[[#This Row],['# SuS]],2),0)</f>
        <v>107.54</v>
      </c>
    </row>
    <row r="2049" spans="1:7" x14ac:dyDescent="0.3">
      <c r="A2049" t="s">
        <v>25775</v>
      </c>
      <c r="B2049" t="s">
        <v>25774</v>
      </c>
      <c r="C2049" s="6">
        <v>148561</v>
      </c>
      <c r="D2049" s="6">
        <v>0</v>
      </c>
      <c r="E2049">
        <f>SUMIFS(tab_SCHULEN[SuS_21-22],tab_SCHULEN[TKZ],tab_ANLAGE[[#This Row],[TKZ]])</f>
        <v>386</v>
      </c>
      <c r="F2049">
        <f>SUMIFS(tab_SCHULEN[Klassen_21-22],tab_SCHULEN[TKZ],tab_ANLAGE[[#This Row],[TKZ]])</f>
        <v>19</v>
      </c>
      <c r="G2049" s="431">
        <f>IFERROR(ROUND(0.25*tab_ANLAGE[[#This Row],[Budget dBIR]]/tab_ANLAGE[[#This Row],['# SuS]],2),0)</f>
        <v>96.22</v>
      </c>
    </row>
    <row r="2050" spans="1:7" x14ac:dyDescent="0.3">
      <c r="A2050" t="s">
        <v>25907</v>
      </c>
      <c r="B2050" t="s">
        <v>25906</v>
      </c>
      <c r="C2050" s="6">
        <v>37016</v>
      </c>
      <c r="D2050" s="6">
        <v>0</v>
      </c>
      <c r="E2050">
        <f>SUMIFS(tab_SCHULEN[SuS_21-22],tab_SCHULEN[TKZ],tab_ANLAGE[[#This Row],[TKZ]])</f>
        <v>98</v>
      </c>
      <c r="F2050">
        <f>SUMIFS(tab_SCHULEN[Klassen_21-22],tab_SCHULEN[TKZ],tab_ANLAGE[[#This Row],[TKZ]])</f>
        <v>6</v>
      </c>
      <c r="G2050" s="431">
        <f>IFERROR(ROUND(0.25*tab_ANLAGE[[#This Row],[Budget dBIR]]/tab_ANLAGE[[#This Row],['# SuS]],2),0)</f>
        <v>94.43</v>
      </c>
    </row>
    <row r="2051" spans="1:7" x14ac:dyDescent="0.3">
      <c r="A2051" t="s">
        <v>26106</v>
      </c>
      <c r="B2051" t="s">
        <v>26105</v>
      </c>
      <c r="C2051" s="6">
        <v>38718</v>
      </c>
      <c r="D2051" s="6">
        <v>0</v>
      </c>
      <c r="E2051">
        <f>SUMIFS(tab_SCHULEN[SuS_21-22],tab_SCHULEN[TKZ],tab_ANLAGE[[#This Row],[TKZ]])</f>
        <v>112</v>
      </c>
      <c r="F2051">
        <f>SUMIFS(tab_SCHULEN[Klassen_21-22],tab_SCHULEN[TKZ],tab_ANLAGE[[#This Row],[TKZ]])</f>
        <v>6</v>
      </c>
      <c r="G2051" s="431">
        <f>IFERROR(ROUND(0.25*tab_ANLAGE[[#This Row],[Budget dBIR]]/tab_ANLAGE[[#This Row],['# SuS]],2),0)</f>
        <v>86.42</v>
      </c>
    </row>
    <row r="2052" spans="1:7" x14ac:dyDescent="0.3">
      <c r="A2052" t="s">
        <v>25867</v>
      </c>
      <c r="B2052" t="s">
        <v>25866</v>
      </c>
      <c r="C2052" s="6">
        <v>40419</v>
      </c>
      <c r="D2052" s="6">
        <v>0</v>
      </c>
      <c r="E2052">
        <f>SUMIFS(tab_SCHULEN[SuS_21-22],tab_SCHULEN[TKZ],tab_ANLAGE[[#This Row],[TKZ]])</f>
        <v>85</v>
      </c>
      <c r="F2052">
        <f>SUMIFS(tab_SCHULEN[Klassen_21-22],tab_SCHULEN[TKZ],tab_ANLAGE[[#This Row],[TKZ]])</f>
        <v>4</v>
      </c>
      <c r="G2052" s="431">
        <f>IFERROR(ROUND(0.25*tab_ANLAGE[[#This Row],[Budget dBIR]]/tab_ANLAGE[[#This Row],['# SuS]],2),0)</f>
        <v>118.88</v>
      </c>
    </row>
    <row r="2053" spans="1:7" x14ac:dyDescent="0.3">
      <c r="A2053" t="s">
        <v>26109</v>
      </c>
      <c r="B2053" t="s">
        <v>26108</v>
      </c>
      <c r="C2053" s="6">
        <v>60417</v>
      </c>
      <c r="D2053" s="6">
        <v>0</v>
      </c>
      <c r="E2053">
        <f>SUMIFS(tab_SCHULEN[SuS_21-22],tab_SCHULEN[TKZ],tab_ANLAGE[[#This Row],[TKZ]])</f>
        <v>144</v>
      </c>
      <c r="F2053">
        <f>SUMIFS(tab_SCHULEN[Klassen_21-22],tab_SCHULEN[TKZ],tab_ANLAGE[[#This Row],[TKZ]])</f>
        <v>7</v>
      </c>
      <c r="G2053" s="431">
        <f>IFERROR(ROUND(0.25*tab_ANLAGE[[#This Row],[Budget dBIR]]/tab_ANLAGE[[#This Row],['# SuS]],2),0)</f>
        <v>104.89</v>
      </c>
    </row>
    <row r="2054" spans="1:7" x14ac:dyDescent="0.3">
      <c r="A2054" t="s">
        <v>25554</v>
      </c>
      <c r="B2054" t="s">
        <v>25553</v>
      </c>
      <c r="C2054" s="6">
        <v>21699</v>
      </c>
      <c r="D2054" s="6">
        <v>0</v>
      </c>
      <c r="E2054">
        <f>SUMIFS(tab_SCHULEN[SuS_21-22],tab_SCHULEN[TKZ],tab_ANLAGE[[#This Row],[TKZ]])</f>
        <v>52</v>
      </c>
      <c r="F2054">
        <f>SUMIFS(tab_SCHULEN[Klassen_21-22],tab_SCHULEN[TKZ],tab_ANLAGE[[#This Row],[TKZ]])</f>
        <v>3</v>
      </c>
      <c r="G2054" s="431">
        <f>IFERROR(ROUND(0.25*tab_ANLAGE[[#This Row],[Budget dBIR]]/tab_ANLAGE[[#This Row],['# SuS]],2),0)</f>
        <v>104.32</v>
      </c>
    </row>
    <row r="2055" spans="1:7" x14ac:dyDescent="0.3">
      <c r="A2055" t="s">
        <v>20585</v>
      </c>
      <c r="B2055" t="s">
        <v>20584</v>
      </c>
      <c r="C2055" s="6">
        <v>1867742</v>
      </c>
      <c r="D2055" s="6">
        <v>346124</v>
      </c>
      <c r="E2055">
        <f>SUMIFS(tab_SCHULEN[SuS_21-22],tab_SCHULEN[TKZ],tab_ANLAGE[[#This Row],[TKZ]])</f>
        <v>4270</v>
      </c>
      <c r="F2055">
        <f>SUMIFS(tab_SCHULEN[Klassen_21-22],tab_SCHULEN[TKZ],tab_ANLAGE[[#This Row],[TKZ]])</f>
        <v>178</v>
      </c>
      <c r="G2055" s="431">
        <f>IFERROR(ROUND(0.25*tab_ANLAGE[[#This Row],[Budget dBIR]]/tab_ANLAGE[[#This Row],['# SuS]],2),0)</f>
        <v>109.35</v>
      </c>
    </row>
    <row r="2056" spans="1:7" x14ac:dyDescent="0.3">
      <c r="A2056" t="s">
        <v>25762</v>
      </c>
      <c r="B2056" t="s">
        <v>25761</v>
      </c>
      <c r="C2056" s="6">
        <v>25528</v>
      </c>
      <c r="D2056" s="6">
        <v>0</v>
      </c>
      <c r="E2056">
        <f>SUMIFS(tab_SCHULEN[SuS_21-22],tab_SCHULEN[TKZ],tab_ANLAGE[[#This Row],[TKZ]])</f>
        <v>66</v>
      </c>
      <c r="F2056">
        <f>SUMIFS(tab_SCHULEN[Klassen_21-22],tab_SCHULEN[TKZ],tab_ANLAGE[[#This Row],[TKZ]])</f>
        <v>4</v>
      </c>
      <c r="G2056" s="431">
        <f>IFERROR(ROUND(0.25*tab_ANLAGE[[#This Row],[Budget dBIR]]/tab_ANLAGE[[#This Row],['# SuS]],2),0)</f>
        <v>96.7</v>
      </c>
    </row>
    <row r="2057" spans="1:7" x14ac:dyDescent="0.3">
      <c r="A2057" t="s">
        <v>25991</v>
      </c>
      <c r="B2057" t="s">
        <v>25990</v>
      </c>
      <c r="C2057" s="6">
        <v>26804</v>
      </c>
      <c r="D2057" s="6">
        <v>0</v>
      </c>
      <c r="E2057">
        <f>SUMIFS(tab_SCHULEN[SuS_21-22],tab_SCHULEN[TKZ],tab_ANLAGE[[#This Row],[TKZ]])</f>
        <v>47</v>
      </c>
      <c r="F2057">
        <f>SUMIFS(tab_SCHULEN[Klassen_21-22],tab_SCHULEN[TKZ],tab_ANLAGE[[#This Row],[TKZ]])</f>
        <v>3</v>
      </c>
      <c r="G2057" s="431">
        <f>IFERROR(ROUND(0.25*tab_ANLAGE[[#This Row],[Budget dBIR]]/tab_ANLAGE[[#This Row],['# SuS]],2),0)</f>
        <v>142.57</v>
      </c>
    </row>
    <row r="2058" spans="1:7" x14ac:dyDescent="0.3">
      <c r="A2058" t="s">
        <v>26112</v>
      </c>
      <c r="B2058" t="s">
        <v>26111</v>
      </c>
      <c r="C2058" s="6">
        <v>142885</v>
      </c>
      <c r="D2058" s="6">
        <v>0</v>
      </c>
      <c r="E2058">
        <f>SUMIFS(tab_SCHULEN[SuS_21-22],tab_SCHULEN[TKZ],tab_ANLAGE[[#This Row],[TKZ]])</f>
        <v>338</v>
      </c>
      <c r="F2058">
        <f>SUMIFS(tab_SCHULEN[Klassen_21-22],tab_SCHULEN[TKZ],tab_ANLAGE[[#This Row],[TKZ]])</f>
        <v>17</v>
      </c>
      <c r="G2058" s="431">
        <f>IFERROR(ROUND(0.25*tab_ANLAGE[[#This Row],[Budget dBIR]]/tab_ANLAGE[[#This Row],['# SuS]],2),0)</f>
        <v>105.68</v>
      </c>
    </row>
    <row r="2059" spans="1:7" x14ac:dyDescent="0.3">
      <c r="A2059" t="s">
        <v>25692</v>
      </c>
      <c r="B2059" t="s">
        <v>25691</v>
      </c>
      <c r="C2059" s="6">
        <v>29357</v>
      </c>
      <c r="D2059" s="6">
        <v>0</v>
      </c>
      <c r="E2059">
        <f>SUMIFS(tab_SCHULEN[SuS_21-22],tab_SCHULEN[TKZ],tab_ANLAGE[[#This Row],[TKZ]])</f>
        <v>70</v>
      </c>
      <c r="F2059">
        <f>SUMIFS(tab_SCHULEN[Klassen_21-22],tab_SCHULEN[TKZ],tab_ANLAGE[[#This Row],[TKZ]])</f>
        <v>4</v>
      </c>
      <c r="G2059" s="431">
        <f>IFERROR(ROUND(0.25*tab_ANLAGE[[#This Row],[Budget dBIR]]/tab_ANLAGE[[#This Row],['# SuS]],2),0)</f>
        <v>104.85</v>
      </c>
    </row>
    <row r="2060" spans="1:7" x14ac:dyDescent="0.3">
      <c r="A2060" t="s">
        <v>26035</v>
      </c>
      <c r="B2060" t="s">
        <v>26034</v>
      </c>
      <c r="C2060" s="6">
        <v>62119</v>
      </c>
      <c r="D2060" s="6">
        <v>0</v>
      </c>
      <c r="E2060">
        <f>SUMIFS(tab_SCHULEN[SuS_21-22],tab_SCHULEN[TKZ],tab_ANLAGE[[#This Row],[TKZ]])</f>
        <v>135</v>
      </c>
      <c r="F2060">
        <f>SUMIFS(tab_SCHULEN[Klassen_21-22],tab_SCHULEN[TKZ],tab_ANLAGE[[#This Row],[TKZ]])</f>
        <v>7</v>
      </c>
      <c r="G2060" s="431">
        <f>IFERROR(ROUND(0.25*tab_ANLAGE[[#This Row],[Budget dBIR]]/tab_ANLAGE[[#This Row],['# SuS]],2),0)</f>
        <v>115.04</v>
      </c>
    </row>
    <row r="2061" spans="1:7" x14ac:dyDescent="0.3">
      <c r="A2061" t="s">
        <v>26117</v>
      </c>
      <c r="B2061" t="s">
        <v>26116</v>
      </c>
      <c r="C2061" s="6">
        <v>68926</v>
      </c>
      <c r="D2061" s="6">
        <v>0</v>
      </c>
      <c r="E2061">
        <f>SUMIFS(tab_SCHULEN[SuS_21-22],tab_SCHULEN[TKZ],tab_ANLAGE[[#This Row],[TKZ]])</f>
        <v>169</v>
      </c>
      <c r="F2061">
        <f>SUMIFS(tab_SCHULEN[Klassen_21-22],tab_SCHULEN[TKZ],tab_ANLAGE[[#This Row],[TKZ]])</f>
        <v>8</v>
      </c>
      <c r="G2061" s="431">
        <f>IFERROR(ROUND(0.25*tab_ANLAGE[[#This Row],[Budget dBIR]]/tab_ANLAGE[[#This Row],['# SuS]],2),0)</f>
        <v>101.96</v>
      </c>
    </row>
    <row r="2062" spans="1:7" x14ac:dyDescent="0.3">
      <c r="A2062" t="s">
        <v>26114</v>
      </c>
      <c r="B2062" t="s">
        <v>26113</v>
      </c>
      <c r="C2062" s="6">
        <v>62544</v>
      </c>
      <c r="D2062" s="6">
        <v>0</v>
      </c>
      <c r="E2062">
        <f>SUMIFS(tab_SCHULEN[SuS_21-22],tab_SCHULEN[TKZ],tab_ANLAGE[[#This Row],[TKZ]])</f>
        <v>134</v>
      </c>
      <c r="F2062">
        <f>SUMIFS(tab_SCHULEN[Klassen_21-22],tab_SCHULEN[TKZ],tab_ANLAGE[[#This Row],[TKZ]])</f>
        <v>8</v>
      </c>
      <c r="G2062" s="431">
        <f>IFERROR(ROUND(0.25*tab_ANLAGE[[#This Row],[Budget dBIR]]/tab_ANLAGE[[#This Row],['# SuS]],2),0)</f>
        <v>116.69</v>
      </c>
    </row>
    <row r="2063" spans="1:7" x14ac:dyDescent="0.3">
      <c r="A2063" t="s">
        <v>25806</v>
      </c>
      <c r="B2063" t="s">
        <v>25805</v>
      </c>
      <c r="C2063" s="6">
        <v>32761</v>
      </c>
      <c r="D2063" s="6">
        <v>0</v>
      </c>
      <c r="E2063">
        <f>SUMIFS(tab_SCHULEN[SuS_21-22],tab_SCHULEN[TKZ],tab_ANLAGE[[#This Row],[TKZ]])</f>
        <v>84</v>
      </c>
      <c r="F2063">
        <f>SUMIFS(tab_SCHULEN[Klassen_21-22],tab_SCHULEN[TKZ],tab_ANLAGE[[#This Row],[TKZ]])</f>
        <v>4</v>
      </c>
      <c r="G2063" s="431">
        <f>IFERROR(ROUND(0.25*tab_ANLAGE[[#This Row],[Budget dBIR]]/tab_ANLAGE[[#This Row],['# SuS]],2),0)</f>
        <v>97.5</v>
      </c>
    </row>
    <row r="2064" spans="1:7" x14ac:dyDescent="0.3">
      <c r="A2064" t="s">
        <v>25967</v>
      </c>
      <c r="B2064" t="s">
        <v>25966</v>
      </c>
      <c r="C2064" s="6">
        <v>27230</v>
      </c>
      <c r="D2064" s="6">
        <v>0</v>
      </c>
      <c r="E2064">
        <f>SUMIFS(tab_SCHULEN[SuS_21-22],tab_SCHULEN[TKZ],tab_ANLAGE[[#This Row],[TKZ]])</f>
        <v>52</v>
      </c>
      <c r="F2064">
        <f>SUMIFS(tab_SCHULEN[Klassen_21-22],tab_SCHULEN[TKZ],tab_ANLAGE[[#This Row],[TKZ]])</f>
        <v>3</v>
      </c>
      <c r="G2064" s="431">
        <f>IFERROR(ROUND(0.25*tab_ANLAGE[[#This Row],[Budget dBIR]]/tab_ANLAGE[[#This Row],['# SuS]],2),0)</f>
        <v>130.91</v>
      </c>
    </row>
    <row r="2065" spans="1:7" x14ac:dyDescent="0.3">
      <c r="A2065" t="s">
        <v>25695</v>
      </c>
      <c r="B2065" t="s">
        <v>25694</v>
      </c>
      <c r="C2065" s="6">
        <v>53184</v>
      </c>
      <c r="D2065" s="6">
        <v>0</v>
      </c>
      <c r="E2065">
        <f>SUMIFS(tab_SCHULEN[SuS_21-22],tab_SCHULEN[TKZ],tab_ANLAGE[[#This Row],[TKZ]])</f>
        <v>108</v>
      </c>
      <c r="F2065">
        <f>SUMIFS(tab_SCHULEN[Klassen_21-22],tab_SCHULEN[TKZ],tab_ANLAGE[[#This Row],[TKZ]])</f>
        <v>6</v>
      </c>
      <c r="G2065" s="431">
        <f>IFERROR(ROUND(0.25*tab_ANLAGE[[#This Row],[Budget dBIR]]/tab_ANLAGE[[#This Row],['# SuS]],2),0)</f>
        <v>123.11</v>
      </c>
    </row>
    <row r="2066" spans="1:7" x14ac:dyDescent="0.3">
      <c r="A2066" t="s">
        <v>25812</v>
      </c>
      <c r="B2066" t="s">
        <v>25811</v>
      </c>
      <c r="C2066" s="6">
        <v>28932</v>
      </c>
      <c r="D2066" s="6">
        <v>0</v>
      </c>
      <c r="E2066">
        <f>SUMIFS(tab_SCHULEN[SuS_21-22],tab_SCHULEN[TKZ],tab_ANLAGE[[#This Row],[TKZ]])</f>
        <v>79</v>
      </c>
      <c r="F2066">
        <f>SUMIFS(tab_SCHULEN[Klassen_21-22],tab_SCHULEN[TKZ],tab_ANLAGE[[#This Row],[TKZ]])</f>
        <v>4</v>
      </c>
      <c r="G2066" s="431">
        <f>IFERROR(ROUND(0.25*tab_ANLAGE[[#This Row],[Budget dBIR]]/tab_ANLAGE[[#This Row],['# SuS]],2),0)</f>
        <v>91.56</v>
      </c>
    </row>
    <row r="2067" spans="1:7" x14ac:dyDescent="0.3">
      <c r="A2067" t="s">
        <v>25698</v>
      </c>
      <c r="B2067" t="s">
        <v>25697</v>
      </c>
      <c r="C2067" s="6">
        <v>117855</v>
      </c>
      <c r="D2067" s="6">
        <v>0</v>
      </c>
      <c r="E2067">
        <f>SUMIFS(tab_SCHULEN[SuS_21-22],tab_SCHULEN[TKZ],tab_ANLAGE[[#This Row],[TKZ]])</f>
        <v>325</v>
      </c>
      <c r="F2067">
        <f>SUMIFS(tab_SCHULEN[Klassen_21-22],tab_SCHULEN[TKZ],tab_ANLAGE[[#This Row],[TKZ]])</f>
        <v>14</v>
      </c>
      <c r="G2067" s="431">
        <f>IFERROR(ROUND(0.25*tab_ANLAGE[[#This Row],[Budget dBIR]]/tab_ANLAGE[[#This Row],['# SuS]],2),0)</f>
        <v>90.66</v>
      </c>
    </row>
    <row r="2068" spans="1:7" x14ac:dyDescent="0.3">
      <c r="A2068" t="s">
        <v>25719</v>
      </c>
      <c r="B2068" t="s">
        <v>25718</v>
      </c>
      <c r="C2068" s="6">
        <v>163637</v>
      </c>
      <c r="D2068" s="6">
        <v>0</v>
      </c>
      <c r="E2068">
        <f>SUMIFS(tab_SCHULEN[SuS_21-22],tab_SCHULEN[TKZ],tab_ANLAGE[[#This Row],[TKZ]])</f>
        <v>359</v>
      </c>
      <c r="F2068">
        <f>SUMIFS(tab_SCHULEN[Klassen_21-22],tab_SCHULEN[TKZ],tab_ANLAGE[[#This Row],[TKZ]])</f>
        <v>19</v>
      </c>
      <c r="G2068" s="431">
        <f>IFERROR(ROUND(0.25*tab_ANLAGE[[#This Row],[Budget dBIR]]/tab_ANLAGE[[#This Row],['# SuS]],2),0)</f>
        <v>113.95</v>
      </c>
    </row>
    <row r="2069" spans="1:7" x14ac:dyDescent="0.3">
      <c r="A2069" t="s">
        <v>25591</v>
      </c>
      <c r="B2069" t="s">
        <v>25590</v>
      </c>
      <c r="C2069" s="6">
        <v>30634</v>
      </c>
      <c r="D2069" s="6">
        <v>0</v>
      </c>
      <c r="E2069">
        <f>SUMIFS(tab_SCHULEN[SuS_21-22],tab_SCHULEN[TKZ],tab_ANLAGE[[#This Row],[TKZ]])</f>
        <v>64</v>
      </c>
      <c r="F2069">
        <f>SUMIFS(tab_SCHULEN[Klassen_21-22],tab_SCHULEN[TKZ],tab_ANLAGE[[#This Row],[TKZ]])</f>
        <v>4</v>
      </c>
      <c r="G2069" s="431">
        <f>IFERROR(ROUND(0.25*tab_ANLAGE[[#This Row],[Budget dBIR]]/tab_ANLAGE[[#This Row],['# SuS]],2),0)</f>
        <v>119.66</v>
      </c>
    </row>
    <row r="2070" spans="1:7" x14ac:dyDescent="0.3">
      <c r="A2070" t="s">
        <v>26038</v>
      </c>
      <c r="B2070" t="s">
        <v>26037</v>
      </c>
      <c r="C2070" s="6">
        <v>100837</v>
      </c>
      <c r="D2070" s="6">
        <v>0</v>
      </c>
      <c r="E2070">
        <f>SUMIFS(tab_SCHULEN[SuS_21-22],tab_SCHULEN[TKZ],tab_ANLAGE[[#This Row],[TKZ]])</f>
        <v>239</v>
      </c>
      <c r="F2070">
        <f>SUMIFS(tab_SCHULEN[Klassen_21-22],tab_SCHULEN[TKZ],tab_ANLAGE[[#This Row],[TKZ]])</f>
        <v>10</v>
      </c>
      <c r="G2070" s="431">
        <f>IFERROR(ROUND(0.25*tab_ANLAGE[[#This Row],[Budget dBIR]]/tab_ANLAGE[[#This Row],['# SuS]],2),0)</f>
        <v>105.48</v>
      </c>
    </row>
    <row r="2071" spans="1:7" x14ac:dyDescent="0.3">
      <c r="A2071" t="s">
        <v>20781</v>
      </c>
      <c r="B2071" t="s">
        <v>20780</v>
      </c>
      <c r="C2071" s="6">
        <v>364639</v>
      </c>
      <c r="D2071" s="6">
        <v>0</v>
      </c>
      <c r="E2071">
        <f>SUMIFS(tab_SCHULEN[SuS_21-22],tab_SCHULEN[TKZ],tab_ANLAGE[[#This Row],[TKZ]])</f>
        <v>864</v>
      </c>
      <c r="F2071">
        <f>SUMIFS(tab_SCHULEN[Klassen_21-22],tab_SCHULEN[TKZ],tab_ANLAGE[[#This Row],[TKZ]])</f>
        <v>34</v>
      </c>
      <c r="G2071" s="431">
        <f>IFERROR(ROUND(0.25*tab_ANLAGE[[#This Row],[Budget dBIR]]/tab_ANLAGE[[#This Row],['# SuS]],2),0)</f>
        <v>105.51</v>
      </c>
    </row>
    <row r="2072" spans="1:7" x14ac:dyDescent="0.3">
      <c r="A2072" t="s">
        <v>20712</v>
      </c>
      <c r="B2072" t="s">
        <v>20711</v>
      </c>
      <c r="C2072" s="6">
        <v>778933</v>
      </c>
      <c r="D2072" s="6">
        <v>0</v>
      </c>
      <c r="E2072">
        <f>SUMIFS(tab_SCHULEN[SuS_21-22],tab_SCHULEN[TKZ],tab_ANLAGE[[#This Row],[TKZ]])</f>
        <v>1872</v>
      </c>
      <c r="F2072">
        <f>SUMIFS(tab_SCHULEN[Klassen_21-22],tab_SCHULEN[TKZ],tab_ANLAGE[[#This Row],[TKZ]])</f>
        <v>70</v>
      </c>
      <c r="G2072" s="431">
        <f>IFERROR(ROUND(0.25*tab_ANLAGE[[#This Row],[Budget dBIR]]/tab_ANLAGE[[#This Row],['# SuS]],2),0)</f>
        <v>104.02</v>
      </c>
    </row>
    <row r="2073" spans="1:7" x14ac:dyDescent="0.3">
      <c r="A2073" t="s">
        <v>26040</v>
      </c>
      <c r="B2073" t="s">
        <v>26039</v>
      </c>
      <c r="C2073" s="6">
        <v>72330</v>
      </c>
      <c r="D2073" s="6">
        <v>0</v>
      </c>
      <c r="E2073">
        <f>SUMIFS(tab_SCHULEN[SuS_21-22],tab_SCHULEN[TKZ],tab_ANLAGE[[#This Row],[TKZ]])</f>
        <v>168</v>
      </c>
      <c r="F2073">
        <f>SUMIFS(tab_SCHULEN[Klassen_21-22],tab_SCHULEN[TKZ],tab_ANLAGE[[#This Row],[TKZ]])</f>
        <v>8</v>
      </c>
      <c r="G2073" s="431">
        <f>IFERROR(ROUND(0.25*tab_ANLAGE[[#This Row],[Budget dBIR]]/tab_ANLAGE[[#This Row],['# SuS]],2),0)</f>
        <v>107.63</v>
      </c>
    </row>
    <row r="2074" spans="1:7" x14ac:dyDescent="0.3">
      <c r="A2074" t="s">
        <v>25905</v>
      </c>
      <c r="B2074" t="s">
        <v>25904</v>
      </c>
      <c r="C2074" s="6">
        <v>54885</v>
      </c>
      <c r="D2074" s="6">
        <v>0</v>
      </c>
      <c r="E2074">
        <f>SUMIFS(tab_SCHULEN[SuS_21-22],tab_SCHULEN[TKZ],tab_ANLAGE[[#This Row],[TKZ]])</f>
        <v>142</v>
      </c>
      <c r="F2074">
        <f>SUMIFS(tab_SCHULEN[Klassen_21-22],tab_SCHULEN[TKZ],tab_ANLAGE[[#This Row],[TKZ]])</f>
        <v>7</v>
      </c>
      <c r="G2074" s="431">
        <f>IFERROR(ROUND(0.25*tab_ANLAGE[[#This Row],[Budget dBIR]]/tab_ANLAGE[[#This Row],['# SuS]],2),0)</f>
        <v>96.63</v>
      </c>
    </row>
    <row r="2075" spans="1:7" x14ac:dyDescent="0.3">
      <c r="A2075" t="s">
        <v>26043</v>
      </c>
      <c r="B2075" t="s">
        <v>26042</v>
      </c>
      <c r="C2075" s="6">
        <v>57438</v>
      </c>
      <c r="D2075" s="6">
        <v>0</v>
      </c>
      <c r="E2075">
        <f>SUMIFS(tab_SCHULEN[SuS_21-22],tab_SCHULEN[TKZ],tab_ANLAGE[[#This Row],[TKZ]])</f>
        <v>152</v>
      </c>
      <c r="F2075">
        <f>SUMIFS(tab_SCHULEN[Klassen_21-22],tab_SCHULEN[TKZ],tab_ANLAGE[[#This Row],[TKZ]])</f>
        <v>8</v>
      </c>
      <c r="G2075" s="431">
        <f>IFERROR(ROUND(0.25*tab_ANLAGE[[#This Row],[Budget dBIR]]/tab_ANLAGE[[#This Row],['# SuS]],2),0)</f>
        <v>94.47</v>
      </c>
    </row>
    <row r="2076" spans="1:7" x14ac:dyDescent="0.3">
      <c r="A2076" t="s">
        <v>20218</v>
      </c>
      <c r="B2076" t="s">
        <v>20217</v>
      </c>
      <c r="C2076" s="6">
        <v>4118355</v>
      </c>
      <c r="D2076" s="6">
        <v>743527</v>
      </c>
      <c r="E2076">
        <f>SUMIFS(tab_SCHULEN[SuS_21-22],tab_SCHULEN[TKZ],tab_ANLAGE[[#This Row],[TKZ]])</f>
        <v>9957</v>
      </c>
      <c r="F2076">
        <f>SUMIFS(tab_SCHULEN[Klassen_21-22],tab_SCHULEN[TKZ],tab_ANLAGE[[#This Row],[TKZ]])</f>
        <v>420</v>
      </c>
      <c r="G2076" s="431">
        <f>IFERROR(ROUND(0.25*tab_ANLAGE[[#This Row],[Budget dBIR]]/tab_ANLAGE[[#This Row],['# SuS]],2),0)</f>
        <v>103.4</v>
      </c>
    </row>
    <row r="2077" spans="1:7" x14ac:dyDescent="0.3">
      <c r="A2077" t="s">
        <v>20212</v>
      </c>
      <c r="B2077" t="s">
        <v>20211</v>
      </c>
      <c r="C2077" s="6">
        <v>1200704</v>
      </c>
      <c r="D2077" s="6">
        <v>166652</v>
      </c>
      <c r="E2077">
        <f>SUMIFS(tab_SCHULEN[SuS_21-22],tab_SCHULEN[TKZ],tab_ANLAGE[[#This Row],[TKZ]])</f>
        <v>2468</v>
      </c>
      <c r="F2077">
        <f>SUMIFS(tab_SCHULEN[Klassen_21-22],tab_SCHULEN[TKZ],tab_ANLAGE[[#This Row],[TKZ]])</f>
        <v>116</v>
      </c>
      <c r="G2077" s="431">
        <f>IFERROR(ROUND(0.25*tab_ANLAGE[[#This Row],[Budget dBIR]]/tab_ANLAGE[[#This Row],['# SuS]],2),0)</f>
        <v>121.63</v>
      </c>
    </row>
    <row r="2078" spans="1:7" x14ac:dyDescent="0.3">
      <c r="A2078" t="s">
        <v>26045</v>
      </c>
      <c r="B2078" t="s">
        <v>26044</v>
      </c>
      <c r="C2078" s="6">
        <v>131470</v>
      </c>
      <c r="D2078" s="6">
        <v>0</v>
      </c>
      <c r="E2078">
        <f>SUMIFS(tab_SCHULEN[SuS_21-22],tab_SCHULEN[TKZ],tab_ANLAGE[[#This Row],[TKZ]])</f>
        <v>280</v>
      </c>
      <c r="F2078">
        <f>SUMIFS(tab_SCHULEN[Klassen_21-22],tab_SCHULEN[TKZ],tab_ANLAGE[[#This Row],[TKZ]])</f>
        <v>14</v>
      </c>
      <c r="G2078" s="431">
        <f>IFERROR(ROUND(0.25*tab_ANLAGE[[#This Row],[Budget dBIR]]/tab_ANLAGE[[#This Row],['# SuS]],2),0)</f>
        <v>117.38</v>
      </c>
    </row>
    <row r="2079" spans="1:7" x14ac:dyDescent="0.3">
      <c r="A2079" t="s">
        <v>25910</v>
      </c>
      <c r="B2079" t="s">
        <v>25909</v>
      </c>
      <c r="C2079" s="6">
        <v>33186</v>
      </c>
      <c r="D2079" s="6">
        <v>0</v>
      </c>
      <c r="E2079">
        <f>SUMIFS(tab_SCHULEN[SuS_21-22],tab_SCHULEN[TKZ],tab_ANLAGE[[#This Row],[TKZ]])</f>
        <v>95</v>
      </c>
      <c r="F2079">
        <f>SUMIFS(tab_SCHULEN[Klassen_21-22],tab_SCHULEN[TKZ],tab_ANLAGE[[#This Row],[TKZ]])</f>
        <v>5</v>
      </c>
      <c r="G2079" s="431">
        <f>IFERROR(ROUND(0.25*tab_ANLAGE[[#This Row],[Budget dBIR]]/tab_ANLAGE[[#This Row],['# SuS]],2),0)</f>
        <v>87.33</v>
      </c>
    </row>
    <row r="2080" spans="1:7" x14ac:dyDescent="0.3">
      <c r="A2080" t="s">
        <v>25701</v>
      </c>
      <c r="B2080" t="s">
        <v>25700</v>
      </c>
      <c r="C2080" s="6">
        <v>31910</v>
      </c>
      <c r="D2080" s="6">
        <v>0</v>
      </c>
      <c r="E2080">
        <f>SUMIFS(tab_SCHULEN[SuS_21-22],tab_SCHULEN[TKZ],tab_ANLAGE[[#This Row],[TKZ]])</f>
        <v>94</v>
      </c>
      <c r="F2080">
        <f>SUMIFS(tab_SCHULEN[Klassen_21-22],tab_SCHULEN[TKZ],tab_ANLAGE[[#This Row],[TKZ]])</f>
        <v>5</v>
      </c>
      <c r="G2080" s="431">
        <f>IFERROR(ROUND(0.25*tab_ANLAGE[[#This Row],[Budget dBIR]]/tab_ANLAGE[[#This Row],['# SuS]],2),0)</f>
        <v>84.87</v>
      </c>
    </row>
    <row r="2081" spans="1:7" x14ac:dyDescent="0.3">
      <c r="A2081" t="s">
        <v>26120</v>
      </c>
      <c r="B2081" t="s">
        <v>26119</v>
      </c>
      <c r="C2081" s="6">
        <v>53184</v>
      </c>
      <c r="D2081" s="6">
        <v>0</v>
      </c>
      <c r="E2081">
        <f>SUMIFS(tab_SCHULEN[SuS_21-22],tab_SCHULEN[TKZ],tab_ANLAGE[[#This Row],[TKZ]])</f>
        <v>131</v>
      </c>
      <c r="F2081">
        <f>SUMIFS(tab_SCHULEN[Klassen_21-22],tab_SCHULEN[TKZ],tab_ANLAGE[[#This Row],[TKZ]])</f>
        <v>7</v>
      </c>
      <c r="G2081" s="431">
        <f>IFERROR(ROUND(0.25*tab_ANLAGE[[#This Row],[Budget dBIR]]/tab_ANLAGE[[#This Row],['# SuS]],2),0)</f>
        <v>101.5</v>
      </c>
    </row>
    <row r="2082" spans="1:7" x14ac:dyDescent="0.3">
      <c r="A2082" t="s">
        <v>25620</v>
      </c>
      <c r="B2082" t="s">
        <v>25619</v>
      </c>
      <c r="C2082" s="6">
        <v>83375</v>
      </c>
      <c r="D2082" s="6">
        <v>0</v>
      </c>
      <c r="E2082">
        <f>SUMIFS(tab_SCHULEN[SuS_21-22],tab_SCHULEN[TKZ],tab_ANLAGE[[#This Row],[TKZ]])</f>
        <v>209</v>
      </c>
      <c r="F2082">
        <f>SUMIFS(tab_SCHULEN[Klassen_21-22],tab_SCHULEN[TKZ],tab_ANLAGE[[#This Row],[TKZ]])</f>
        <v>12</v>
      </c>
      <c r="G2082" s="431">
        <f>IFERROR(ROUND(0.25*tab_ANLAGE[[#This Row],[Budget dBIR]]/tab_ANLAGE[[#This Row],['# SuS]],2),0)</f>
        <v>99.73</v>
      </c>
    </row>
    <row r="2083" spans="1:7" x14ac:dyDescent="0.3">
      <c r="A2083" t="s">
        <v>25996</v>
      </c>
      <c r="B2083" t="s">
        <v>25995</v>
      </c>
      <c r="C2083" s="6">
        <v>28506</v>
      </c>
      <c r="D2083" s="6">
        <v>0</v>
      </c>
      <c r="E2083">
        <f>SUMIFS(tab_SCHULEN[SuS_21-22],tab_SCHULEN[TKZ],tab_ANLAGE[[#This Row],[TKZ]])</f>
        <v>49</v>
      </c>
      <c r="F2083">
        <f>SUMIFS(tab_SCHULEN[Klassen_21-22],tab_SCHULEN[TKZ],tab_ANLAGE[[#This Row],[TKZ]])</f>
        <v>3</v>
      </c>
      <c r="G2083" s="431">
        <f>IFERROR(ROUND(0.25*tab_ANLAGE[[#This Row],[Budget dBIR]]/tab_ANLAGE[[#This Row],['# SuS]],2),0)</f>
        <v>145.44</v>
      </c>
    </row>
    <row r="2084" spans="1:7" x14ac:dyDescent="0.3">
      <c r="A2084" t="s">
        <v>25704</v>
      </c>
      <c r="B2084" t="s">
        <v>25703</v>
      </c>
      <c r="C2084" s="6">
        <v>175641</v>
      </c>
      <c r="D2084" s="6">
        <v>0</v>
      </c>
      <c r="E2084">
        <f>SUMIFS(tab_SCHULEN[SuS_21-22],tab_SCHULEN[TKZ],tab_ANLAGE[[#This Row],[TKZ]])</f>
        <v>387</v>
      </c>
      <c r="F2084">
        <f>SUMIFS(tab_SCHULEN[Klassen_21-22],tab_SCHULEN[TKZ],tab_ANLAGE[[#This Row],[TKZ]])</f>
        <v>19</v>
      </c>
      <c r="G2084" s="431">
        <f>IFERROR(ROUND(0.25*tab_ANLAGE[[#This Row],[Budget dBIR]]/tab_ANLAGE[[#This Row],['# SuS]],2),0)</f>
        <v>113.46</v>
      </c>
    </row>
    <row r="2085" spans="1:7" x14ac:dyDescent="0.3">
      <c r="A2085" t="s">
        <v>25634</v>
      </c>
      <c r="B2085" t="s">
        <v>25633</v>
      </c>
      <c r="C2085" s="6">
        <v>117710</v>
      </c>
      <c r="D2085" s="6">
        <v>0</v>
      </c>
      <c r="E2085">
        <f>SUMIFS(tab_SCHULEN[SuS_21-22],tab_SCHULEN[TKZ],tab_ANLAGE[[#This Row],[TKZ]])</f>
        <v>298</v>
      </c>
      <c r="F2085">
        <f>SUMIFS(tab_SCHULEN[Klassen_21-22],tab_SCHULEN[TKZ],tab_ANLAGE[[#This Row],[TKZ]])</f>
        <v>14</v>
      </c>
      <c r="G2085" s="431">
        <f>IFERROR(ROUND(0.25*tab_ANLAGE[[#This Row],[Budget dBIR]]/tab_ANLAGE[[#This Row],['# SuS]],2),0)</f>
        <v>98.75</v>
      </c>
    </row>
    <row r="2086" spans="1:7" x14ac:dyDescent="0.3">
      <c r="A2086" t="s">
        <v>25886</v>
      </c>
      <c r="B2086" t="s">
        <v>25885</v>
      </c>
      <c r="C2086" s="6">
        <v>45951</v>
      </c>
      <c r="D2086" s="6">
        <v>0</v>
      </c>
      <c r="E2086">
        <f>SUMIFS(tab_SCHULEN[SuS_21-22],tab_SCHULEN[TKZ],tab_ANLAGE[[#This Row],[TKZ]])</f>
        <v>124</v>
      </c>
      <c r="F2086">
        <f>SUMIFS(tab_SCHULEN[Klassen_21-22],tab_SCHULEN[TKZ],tab_ANLAGE[[#This Row],[TKZ]])</f>
        <v>6</v>
      </c>
      <c r="G2086" s="431">
        <f>IFERROR(ROUND(0.25*tab_ANLAGE[[#This Row],[Budget dBIR]]/tab_ANLAGE[[#This Row],['# SuS]],2),0)</f>
        <v>92.64</v>
      </c>
    </row>
    <row r="2087" spans="1:7" x14ac:dyDescent="0.3">
      <c r="A2087" t="s">
        <v>26122</v>
      </c>
      <c r="B2087" t="s">
        <v>26121</v>
      </c>
      <c r="C2087" s="6">
        <v>40419</v>
      </c>
      <c r="D2087" s="6">
        <v>0</v>
      </c>
      <c r="E2087">
        <f>SUMIFS(tab_SCHULEN[SuS_21-22],tab_SCHULEN[TKZ],tab_ANLAGE[[#This Row],[TKZ]])</f>
        <v>94</v>
      </c>
      <c r="F2087">
        <f>SUMIFS(tab_SCHULEN[Klassen_21-22],tab_SCHULEN[TKZ],tab_ANLAGE[[#This Row],[TKZ]])</f>
        <v>5</v>
      </c>
      <c r="G2087" s="431">
        <f>IFERROR(ROUND(0.25*tab_ANLAGE[[#This Row],[Budget dBIR]]/tab_ANLAGE[[#This Row],['# SuS]],2),0)</f>
        <v>107.5</v>
      </c>
    </row>
    <row r="2088" spans="1:7" x14ac:dyDescent="0.3">
      <c r="A2088" t="s">
        <v>25617</v>
      </c>
      <c r="B2088" t="s">
        <v>25616</v>
      </c>
      <c r="C2088" s="6">
        <v>111910</v>
      </c>
      <c r="D2088" s="6">
        <v>0</v>
      </c>
      <c r="E2088">
        <f>SUMIFS(tab_SCHULEN[SuS_21-22],tab_SCHULEN[TKZ],tab_ANLAGE[[#This Row],[TKZ]])</f>
        <v>294</v>
      </c>
      <c r="F2088">
        <f>SUMIFS(tab_SCHULEN[Klassen_21-22],tab_SCHULEN[TKZ],tab_ANLAGE[[#This Row],[TKZ]])</f>
        <v>14</v>
      </c>
      <c r="G2088" s="431">
        <f>IFERROR(ROUND(0.25*tab_ANLAGE[[#This Row],[Budget dBIR]]/tab_ANLAGE[[#This Row],['# SuS]],2),0)</f>
        <v>95.16</v>
      </c>
    </row>
    <row r="2089" spans="1:7" x14ac:dyDescent="0.3">
      <c r="A2089" t="s">
        <v>25999</v>
      </c>
      <c r="B2089" t="s">
        <v>25998</v>
      </c>
      <c r="C2089" s="6">
        <v>53609</v>
      </c>
      <c r="D2089" s="6">
        <v>0</v>
      </c>
      <c r="E2089">
        <f>SUMIFS(tab_SCHULEN[SuS_21-22],tab_SCHULEN[TKZ],tab_ANLAGE[[#This Row],[TKZ]])</f>
        <v>120</v>
      </c>
      <c r="F2089">
        <f>SUMIFS(tab_SCHULEN[Klassen_21-22],tab_SCHULEN[TKZ],tab_ANLAGE[[#This Row],[TKZ]])</f>
        <v>7</v>
      </c>
      <c r="G2089" s="431">
        <f>IFERROR(ROUND(0.25*tab_ANLAGE[[#This Row],[Budget dBIR]]/tab_ANLAGE[[#This Row],['# SuS]],2),0)</f>
        <v>111.69</v>
      </c>
    </row>
    <row r="2090" spans="1:7" x14ac:dyDescent="0.3">
      <c r="A2090" t="s">
        <v>26125</v>
      </c>
      <c r="B2090" t="s">
        <v>26124</v>
      </c>
      <c r="C2090" s="6">
        <v>45951</v>
      </c>
      <c r="D2090" s="6">
        <v>0</v>
      </c>
      <c r="E2090">
        <f>SUMIFS(tab_SCHULEN[SuS_21-22],tab_SCHULEN[TKZ],tab_ANLAGE[[#This Row],[TKZ]])</f>
        <v>108</v>
      </c>
      <c r="F2090">
        <f>SUMIFS(tab_SCHULEN[Klassen_21-22],tab_SCHULEN[TKZ],tab_ANLAGE[[#This Row],[TKZ]])</f>
        <v>6</v>
      </c>
      <c r="G2090" s="431">
        <f>IFERROR(ROUND(0.25*tab_ANLAGE[[#This Row],[Budget dBIR]]/tab_ANLAGE[[#This Row],['# SuS]],2),0)</f>
        <v>106.37</v>
      </c>
    </row>
    <row r="2091" spans="1:7" x14ac:dyDescent="0.3">
      <c r="A2091" t="s">
        <v>25981</v>
      </c>
      <c r="B2091" t="s">
        <v>25980</v>
      </c>
      <c r="C2091" s="6">
        <v>48078</v>
      </c>
      <c r="D2091" s="6">
        <v>0</v>
      </c>
      <c r="E2091">
        <f>SUMIFS(tab_SCHULEN[SuS_21-22],tab_SCHULEN[TKZ],tab_ANLAGE[[#This Row],[TKZ]])</f>
        <v>146</v>
      </c>
      <c r="F2091">
        <f>SUMIFS(tab_SCHULEN[Klassen_21-22],tab_SCHULEN[TKZ],tab_ANLAGE[[#This Row],[TKZ]])</f>
        <v>8</v>
      </c>
      <c r="G2091" s="431">
        <f>IFERROR(ROUND(0.25*tab_ANLAGE[[#This Row],[Budget dBIR]]/tab_ANLAGE[[#This Row],['# SuS]],2),0)</f>
        <v>82.33</v>
      </c>
    </row>
    <row r="2092" spans="1:7" x14ac:dyDescent="0.3">
      <c r="A2092" t="s">
        <v>26051</v>
      </c>
      <c r="B2092" t="s">
        <v>26050</v>
      </c>
      <c r="C2092" s="6">
        <v>52333</v>
      </c>
      <c r="D2092" s="6">
        <v>0</v>
      </c>
      <c r="E2092">
        <f>SUMIFS(tab_SCHULEN[SuS_21-22],tab_SCHULEN[TKZ],tab_ANLAGE[[#This Row],[TKZ]])</f>
        <v>131</v>
      </c>
      <c r="F2092">
        <f>SUMIFS(tab_SCHULEN[Klassen_21-22],tab_SCHULEN[TKZ],tab_ANLAGE[[#This Row],[TKZ]])</f>
        <v>6</v>
      </c>
      <c r="G2092" s="431">
        <f>IFERROR(ROUND(0.25*tab_ANLAGE[[#This Row],[Budget dBIR]]/tab_ANLAGE[[#This Row],['# SuS]],2),0)</f>
        <v>99.87</v>
      </c>
    </row>
    <row r="2093" spans="1:7" x14ac:dyDescent="0.3">
      <c r="A2093" t="s">
        <v>25792</v>
      </c>
      <c r="B2093" t="s">
        <v>25791</v>
      </c>
      <c r="C2093" s="6">
        <v>33612</v>
      </c>
      <c r="D2093" s="6">
        <v>0</v>
      </c>
      <c r="E2093">
        <f>SUMIFS(tab_SCHULEN[SuS_21-22],tab_SCHULEN[TKZ],tab_ANLAGE[[#This Row],[TKZ]])</f>
        <v>86</v>
      </c>
      <c r="F2093">
        <f>SUMIFS(tab_SCHULEN[Klassen_21-22],tab_SCHULEN[TKZ],tab_ANLAGE[[#This Row],[TKZ]])</f>
        <v>4</v>
      </c>
      <c r="G2093" s="431">
        <f>IFERROR(ROUND(0.25*tab_ANLAGE[[#This Row],[Budget dBIR]]/tab_ANLAGE[[#This Row],['# SuS]],2),0)</f>
        <v>97.71</v>
      </c>
    </row>
    <row r="2094" spans="1:7" x14ac:dyDescent="0.3">
      <c r="A2094" t="s">
        <v>25873</v>
      </c>
      <c r="B2094" t="s">
        <v>25872</v>
      </c>
      <c r="C2094" s="6">
        <v>22975</v>
      </c>
      <c r="D2094" s="6">
        <v>0</v>
      </c>
      <c r="E2094">
        <f>SUMIFS(tab_SCHULEN[SuS_21-22],tab_SCHULEN[TKZ],tab_ANLAGE[[#This Row],[TKZ]])</f>
        <v>47</v>
      </c>
      <c r="F2094">
        <f>SUMIFS(tab_SCHULEN[Klassen_21-22],tab_SCHULEN[TKZ],tab_ANLAGE[[#This Row],[TKZ]])</f>
        <v>3</v>
      </c>
      <c r="G2094" s="431">
        <f>IFERROR(ROUND(0.25*tab_ANLAGE[[#This Row],[Budget dBIR]]/tab_ANLAGE[[#This Row],['# SuS]],2),0)</f>
        <v>122.21</v>
      </c>
    </row>
    <row r="2095" spans="1:7" x14ac:dyDescent="0.3">
      <c r="A2095" t="s">
        <v>26131</v>
      </c>
      <c r="B2095" t="s">
        <v>26130</v>
      </c>
      <c r="C2095" s="6">
        <v>45110</v>
      </c>
      <c r="D2095" s="6">
        <v>0</v>
      </c>
      <c r="E2095">
        <f>SUMIFS(tab_SCHULEN[SuS_21-22],tab_SCHULEN[TKZ],tab_ANLAGE[[#This Row],[TKZ]])</f>
        <v>228</v>
      </c>
      <c r="F2095">
        <f>SUMIFS(tab_SCHULEN[Klassen_21-22],tab_SCHULEN[TKZ],tab_ANLAGE[[#This Row],[TKZ]])</f>
        <v>13</v>
      </c>
      <c r="G2095" s="431">
        <f>IFERROR(ROUND(0.25*tab_ANLAGE[[#This Row],[Budget dBIR]]/tab_ANLAGE[[#This Row],['# SuS]],2),0)</f>
        <v>49.46</v>
      </c>
    </row>
    <row r="2096" spans="1:7" x14ac:dyDescent="0.3">
      <c r="A2096" t="s">
        <v>26002</v>
      </c>
      <c r="B2096" t="s">
        <v>26001</v>
      </c>
      <c r="C2096" s="6">
        <v>29357</v>
      </c>
      <c r="D2096" s="6">
        <v>0</v>
      </c>
      <c r="E2096">
        <f>SUMIFS(tab_SCHULEN[SuS_21-22],tab_SCHULEN[TKZ],tab_ANLAGE[[#This Row],[TKZ]])</f>
        <v>83</v>
      </c>
      <c r="F2096">
        <f>SUMIFS(tab_SCHULEN[Klassen_21-22],tab_SCHULEN[TKZ],tab_ANLAGE[[#This Row],[TKZ]])</f>
        <v>4</v>
      </c>
      <c r="G2096" s="431">
        <f>IFERROR(ROUND(0.25*tab_ANLAGE[[#This Row],[Budget dBIR]]/tab_ANLAGE[[#This Row],['# SuS]],2),0)</f>
        <v>88.42</v>
      </c>
    </row>
    <row r="2097" spans="1:7" x14ac:dyDescent="0.3">
      <c r="A2097" t="s">
        <v>26133</v>
      </c>
      <c r="B2097" t="s">
        <v>26132</v>
      </c>
      <c r="C2097" s="6">
        <v>236203</v>
      </c>
      <c r="D2097" s="6">
        <v>0</v>
      </c>
      <c r="E2097">
        <f>SUMIFS(tab_SCHULEN[SuS_21-22],tab_SCHULEN[TKZ],tab_ANLAGE[[#This Row],[TKZ]])</f>
        <v>514</v>
      </c>
      <c r="F2097">
        <f>SUMIFS(tab_SCHULEN[Klassen_21-22],tab_SCHULEN[TKZ],tab_ANLAGE[[#This Row],[TKZ]])</f>
        <v>24</v>
      </c>
      <c r="G2097" s="431">
        <f>IFERROR(ROUND(0.25*tab_ANLAGE[[#This Row],[Budget dBIR]]/tab_ANLAGE[[#This Row],['# SuS]],2),0)</f>
        <v>114.88</v>
      </c>
    </row>
    <row r="2098" spans="1:7" x14ac:dyDescent="0.3">
      <c r="A2098" t="s">
        <v>25809</v>
      </c>
      <c r="B2098" t="s">
        <v>25808</v>
      </c>
      <c r="C2098" s="6">
        <v>69352</v>
      </c>
      <c r="D2098" s="6">
        <v>0</v>
      </c>
      <c r="E2098">
        <f>SUMIFS(tab_SCHULEN[SuS_21-22],tab_SCHULEN[TKZ],tab_ANLAGE[[#This Row],[TKZ]])</f>
        <v>180</v>
      </c>
      <c r="F2098">
        <f>SUMIFS(tab_SCHULEN[Klassen_21-22],tab_SCHULEN[TKZ],tab_ANLAGE[[#This Row],[TKZ]])</f>
        <v>8</v>
      </c>
      <c r="G2098" s="431">
        <f>IFERROR(ROUND(0.25*tab_ANLAGE[[#This Row],[Budget dBIR]]/tab_ANLAGE[[#This Row],['# SuS]],2),0)</f>
        <v>96.32</v>
      </c>
    </row>
    <row r="2099" spans="1:7" x14ac:dyDescent="0.3">
      <c r="A2099" t="s">
        <v>25832</v>
      </c>
      <c r="B2099" t="s">
        <v>25831</v>
      </c>
      <c r="C2099" s="6">
        <v>203290</v>
      </c>
      <c r="D2099" s="6">
        <v>0</v>
      </c>
      <c r="E2099">
        <f>SUMIFS(tab_SCHULEN[SuS_21-22],tab_SCHULEN[TKZ],tab_ANLAGE[[#This Row],[TKZ]])</f>
        <v>514</v>
      </c>
      <c r="F2099">
        <f>SUMIFS(tab_SCHULEN[Klassen_21-22],tab_SCHULEN[TKZ],tab_ANLAGE[[#This Row],[TKZ]])</f>
        <v>24</v>
      </c>
      <c r="G2099" s="431">
        <f>IFERROR(ROUND(0.25*tab_ANLAGE[[#This Row],[Budget dBIR]]/tab_ANLAGE[[#This Row],['# SuS]],2),0)</f>
        <v>98.88</v>
      </c>
    </row>
    <row r="2100" spans="1:7" x14ac:dyDescent="0.3">
      <c r="A2100" t="s">
        <v>25568</v>
      </c>
      <c r="B2100" t="s">
        <v>25567</v>
      </c>
      <c r="C2100" s="6">
        <v>105320</v>
      </c>
      <c r="D2100" s="6">
        <v>0</v>
      </c>
      <c r="E2100">
        <f>SUMIFS(tab_SCHULEN[SuS_21-22],tab_SCHULEN[TKZ],tab_ANLAGE[[#This Row],[TKZ]])</f>
        <v>219</v>
      </c>
      <c r="F2100">
        <f>SUMIFS(tab_SCHULEN[Klassen_21-22],tab_SCHULEN[TKZ],tab_ANLAGE[[#This Row],[TKZ]])</f>
        <v>12</v>
      </c>
      <c r="G2100" s="431">
        <f>IFERROR(ROUND(0.25*tab_ANLAGE[[#This Row],[Budget dBIR]]/tab_ANLAGE[[#This Row],['# SuS]],2),0)</f>
        <v>120.23</v>
      </c>
    </row>
    <row r="2101" spans="1:7" x14ac:dyDescent="0.3">
      <c r="A2101" t="s">
        <v>25827</v>
      </c>
      <c r="B2101" t="s">
        <v>25826</v>
      </c>
      <c r="C2101" s="6">
        <v>225516</v>
      </c>
      <c r="D2101" s="6">
        <v>0</v>
      </c>
      <c r="E2101">
        <f>SUMIFS(tab_SCHULEN[SuS_21-22],tab_SCHULEN[TKZ],tab_ANLAGE[[#This Row],[TKZ]])</f>
        <v>552</v>
      </c>
      <c r="F2101">
        <f>SUMIFS(tab_SCHULEN[Klassen_21-22],tab_SCHULEN[TKZ],tab_ANLAGE[[#This Row],[TKZ]])</f>
        <v>25</v>
      </c>
      <c r="G2101" s="431">
        <f>IFERROR(ROUND(0.25*tab_ANLAGE[[#This Row],[Budget dBIR]]/tab_ANLAGE[[#This Row],['# SuS]],2),0)</f>
        <v>102.14</v>
      </c>
    </row>
    <row r="2102" spans="1:7" x14ac:dyDescent="0.3">
      <c r="A2102" t="s">
        <v>25739</v>
      </c>
      <c r="B2102" t="s">
        <v>25738</v>
      </c>
      <c r="C2102" s="6">
        <v>30634</v>
      </c>
      <c r="D2102" s="6">
        <v>0</v>
      </c>
      <c r="E2102">
        <f>SUMIFS(tab_SCHULEN[SuS_21-22],tab_SCHULEN[TKZ],tab_ANLAGE[[#This Row],[TKZ]])</f>
        <v>62</v>
      </c>
      <c r="F2102">
        <f>SUMIFS(tab_SCHULEN[Klassen_21-22],tab_SCHULEN[TKZ],tab_ANLAGE[[#This Row],[TKZ]])</f>
        <v>4</v>
      </c>
      <c r="G2102" s="431">
        <f>IFERROR(ROUND(0.25*tab_ANLAGE[[#This Row],[Budget dBIR]]/tab_ANLAGE[[#This Row],['# SuS]],2),0)</f>
        <v>123.52</v>
      </c>
    </row>
    <row r="2103" spans="1:7" x14ac:dyDescent="0.3">
      <c r="A2103" t="s">
        <v>26060</v>
      </c>
      <c r="B2103" t="s">
        <v>26059</v>
      </c>
      <c r="C2103" s="6">
        <v>21699</v>
      </c>
      <c r="D2103" s="6">
        <v>0</v>
      </c>
      <c r="E2103">
        <f>SUMIFS(tab_SCHULEN[SuS_21-22],tab_SCHULEN[TKZ],tab_ANLAGE[[#This Row],[TKZ]])</f>
        <v>80</v>
      </c>
      <c r="F2103">
        <f>SUMIFS(tab_SCHULEN[Klassen_21-22],tab_SCHULEN[TKZ],tab_ANLAGE[[#This Row],[TKZ]])</f>
        <v>4</v>
      </c>
      <c r="G2103" s="431">
        <f>IFERROR(ROUND(0.25*tab_ANLAGE[[#This Row],[Budget dBIR]]/tab_ANLAGE[[#This Row],['# SuS]],2),0)</f>
        <v>67.81</v>
      </c>
    </row>
    <row r="2104" spans="1:7" x14ac:dyDescent="0.3">
      <c r="A2104" t="s">
        <v>25707</v>
      </c>
      <c r="B2104" t="s">
        <v>25706</v>
      </c>
      <c r="C2104" s="6">
        <v>25528</v>
      </c>
      <c r="D2104" s="6">
        <v>0</v>
      </c>
      <c r="E2104">
        <f>SUMIFS(tab_SCHULEN[SuS_21-22],tab_SCHULEN[TKZ],tab_ANLAGE[[#This Row],[TKZ]])</f>
        <v>61</v>
      </c>
      <c r="F2104">
        <f>SUMIFS(tab_SCHULEN[Klassen_21-22],tab_SCHULEN[TKZ],tab_ANLAGE[[#This Row],[TKZ]])</f>
        <v>4</v>
      </c>
      <c r="G2104" s="431">
        <f>IFERROR(ROUND(0.25*tab_ANLAGE[[#This Row],[Budget dBIR]]/tab_ANLAGE[[#This Row],['# SuS]],2),0)</f>
        <v>104.62</v>
      </c>
    </row>
    <row r="2105" spans="1:7" x14ac:dyDescent="0.3">
      <c r="A2105" t="s">
        <v>25949</v>
      </c>
      <c r="B2105" t="s">
        <v>25948</v>
      </c>
      <c r="C2105" s="6">
        <v>24677</v>
      </c>
      <c r="D2105" s="6">
        <v>0</v>
      </c>
      <c r="E2105">
        <f>SUMIFS(tab_SCHULEN[SuS_21-22],tab_SCHULEN[TKZ],tab_ANLAGE[[#This Row],[TKZ]])</f>
        <v>75</v>
      </c>
      <c r="F2105">
        <f>SUMIFS(tab_SCHULEN[Klassen_21-22],tab_SCHULEN[TKZ],tab_ANLAGE[[#This Row],[TKZ]])</f>
        <v>4</v>
      </c>
      <c r="G2105" s="431">
        <f>IFERROR(ROUND(0.25*tab_ANLAGE[[#This Row],[Budget dBIR]]/tab_ANLAGE[[#This Row],['# SuS]],2),0)</f>
        <v>82.26</v>
      </c>
    </row>
    <row r="2106" spans="1:7" x14ac:dyDescent="0.3">
      <c r="A2106" t="s">
        <v>26056</v>
      </c>
      <c r="B2106" t="s">
        <v>26055</v>
      </c>
      <c r="C2106" s="6">
        <v>238935</v>
      </c>
      <c r="D2106" s="6">
        <v>0</v>
      </c>
      <c r="E2106">
        <f>SUMIFS(tab_SCHULEN[SuS_21-22],tab_SCHULEN[TKZ],tab_ANLAGE[[#This Row],[TKZ]])</f>
        <v>553</v>
      </c>
      <c r="F2106">
        <f>SUMIFS(tab_SCHULEN[Klassen_21-22],tab_SCHULEN[TKZ],tab_ANLAGE[[#This Row],[TKZ]])</f>
        <v>26</v>
      </c>
      <c r="G2106" s="431">
        <f>IFERROR(ROUND(0.25*tab_ANLAGE[[#This Row],[Budget dBIR]]/tab_ANLAGE[[#This Row],['# SuS]],2),0)</f>
        <v>108.02</v>
      </c>
    </row>
    <row r="2107" spans="1:7" x14ac:dyDescent="0.3">
      <c r="A2107" t="s">
        <v>25606</v>
      </c>
      <c r="B2107" t="s">
        <v>25605</v>
      </c>
      <c r="C2107" s="6">
        <v>221216</v>
      </c>
      <c r="D2107" s="6">
        <v>0</v>
      </c>
      <c r="E2107">
        <f>SUMIFS(tab_SCHULEN[SuS_21-22],tab_SCHULEN[TKZ],tab_ANLAGE[[#This Row],[TKZ]])</f>
        <v>483</v>
      </c>
      <c r="F2107">
        <f>SUMIFS(tab_SCHULEN[Klassen_21-22],tab_SCHULEN[TKZ],tab_ANLAGE[[#This Row],[TKZ]])</f>
        <v>27</v>
      </c>
      <c r="G2107" s="431">
        <f>IFERROR(ROUND(0.25*tab_ANLAGE[[#This Row],[Budget dBIR]]/tab_ANLAGE[[#This Row],['# SuS]],2),0)</f>
        <v>114.5</v>
      </c>
    </row>
    <row r="2108" spans="1:7" x14ac:dyDescent="0.3">
      <c r="A2108" t="s">
        <v>26005</v>
      </c>
      <c r="B2108" t="s">
        <v>26004</v>
      </c>
      <c r="C2108" s="6">
        <v>26804</v>
      </c>
      <c r="D2108" s="6">
        <v>0</v>
      </c>
      <c r="E2108">
        <f>SUMIFS(tab_SCHULEN[SuS_21-22],tab_SCHULEN[TKZ],tab_ANLAGE[[#This Row],[TKZ]])</f>
        <v>75</v>
      </c>
      <c r="F2108">
        <f>SUMIFS(tab_SCHULEN[Klassen_21-22],tab_SCHULEN[TKZ],tab_ANLAGE[[#This Row],[TKZ]])</f>
        <v>4</v>
      </c>
      <c r="G2108" s="431">
        <f>IFERROR(ROUND(0.25*tab_ANLAGE[[#This Row],[Budget dBIR]]/tab_ANLAGE[[#This Row],['# SuS]],2),0)</f>
        <v>89.35</v>
      </c>
    </row>
    <row r="2109" spans="1:7" x14ac:dyDescent="0.3">
      <c r="A2109" t="s">
        <v>25594</v>
      </c>
      <c r="B2109" t="s">
        <v>25593</v>
      </c>
      <c r="C2109" s="6">
        <v>53889</v>
      </c>
      <c r="D2109" s="6">
        <v>0</v>
      </c>
      <c r="E2109">
        <f>SUMIFS(tab_SCHULEN[SuS_21-22],tab_SCHULEN[TKZ],tab_ANLAGE[[#This Row],[TKZ]])</f>
        <v>115</v>
      </c>
      <c r="F2109">
        <f>SUMIFS(tab_SCHULEN[Klassen_21-22],tab_SCHULEN[TKZ],tab_ANLAGE[[#This Row],[TKZ]])</f>
        <v>7</v>
      </c>
      <c r="G2109" s="431">
        <f>IFERROR(ROUND(0.25*tab_ANLAGE[[#This Row],[Budget dBIR]]/tab_ANLAGE[[#This Row],['# SuS]],2),0)</f>
        <v>117.15</v>
      </c>
    </row>
    <row r="2110" spans="1:7" x14ac:dyDescent="0.3">
      <c r="A2110" t="s">
        <v>25913</v>
      </c>
      <c r="B2110" t="s">
        <v>25912</v>
      </c>
      <c r="C2110" s="6">
        <v>38292</v>
      </c>
      <c r="D2110" s="6">
        <v>0</v>
      </c>
      <c r="E2110">
        <f>SUMIFS(tab_SCHULEN[SuS_21-22],tab_SCHULEN[TKZ],tab_ANLAGE[[#This Row],[TKZ]])</f>
        <v>76</v>
      </c>
      <c r="F2110">
        <f>SUMIFS(tab_SCHULEN[Klassen_21-22],tab_SCHULEN[TKZ],tab_ANLAGE[[#This Row],[TKZ]])</f>
        <v>4</v>
      </c>
      <c r="G2110" s="431">
        <f>IFERROR(ROUND(0.25*tab_ANLAGE[[#This Row],[Budget dBIR]]/tab_ANLAGE[[#This Row],['# SuS]],2),0)</f>
        <v>125.96</v>
      </c>
    </row>
    <row r="2111" spans="1:7" x14ac:dyDescent="0.3">
      <c r="A2111" t="s">
        <v>25652</v>
      </c>
      <c r="B2111" t="s">
        <v>25651</v>
      </c>
      <c r="C2111" s="6">
        <v>121046</v>
      </c>
      <c r="D2111" s="6">
        <v>0</v>
      </c>
      <c r="E2111">
        <f>SUMIFS(tab_SCHULEN[SuS_21-22],tab_SCHULEN[TKZ],tab_ANLAGE[[#This Row],[TKZ]])</f>
        <v>283</v>
      </c>
      <c r="F2111">
        <f>SUMIFS(tab_SCHULEN[Klassen_21-22],tab_SCHULEN[TKZ],tab_ANLAGE[[#This Row],[TKZ]])</f>
        <v>15</v>
      </c>
      <c r="G2111" s="431">
        <f>IFERROR(ROUND(0.25*tab_ANLAGE[[#This Row],[Budget dBIR]]/tab_ANLAGE[[#This Row],['# SuS]],2),0)</f>
        <v>106.93</v>
      </c>
    </row>
    <row r="2112" spans="1:7" x14ac:dyDescent="0.3">
      <c r="A2112" t="s">
        <v>20358</v>
      </c>
      <c r="B2112" t="s">
        <v>20357</v>
      </c>
      <c r="C2112" s="6">
        <v>6795691</v>
      </c>
      <c r="D2112" s="6">
        <v>1301366</v>
      </c>
      <c r="E2112">
        <f>SUMIFS(tab_SCHULEN[SuS_21-22],tab_SCHULEN[TKZ],tab_ANLAGE[[#This Row],[TKZ]])</f>
        <v>17898</v>
      </c>
      <c r="F2112">
        <f>SUMIFS(tab_SCHULEN[Klassen_21-22],tab_SCHULEN[TKZ],tab_ANLAGE[[#This Row],[TKZ]])</f>
        <v>792</v>
      </c>
      <c r="G2112" s="431">
        <f>IFERROR(ROUND(0.25*tab_ANLAGE[[#This Row],[Budget dBIR]]/tab_ANLAGE[[#This Row],['# SuS]],2),0)</f>
        <v>94.92</v>
      </c>
    </row>
    <row r="2113" spans="1:7" x14ac:dyDescent="0.3">
      <c r="A2113" t="s">
        <v>20496</v>
      </c>
      <c r="B2113" t="s">
        <v>20495</v>
      </c>
      <c r="C2113" s="6">
        <v>1386679</v>
      </c>
      <c r="D2113" s="6">
        <v>25250</v>
      </c>
      <c r="E2113">
        <f>SUMIFS(tab_SCHULEN[SuS_21-22],tab_SCHULEN[TKZ],tab_ANLAGE[[#This Row],[TKZ]])</f>
        <v>3454</v>
      </c>
      <c r="F2113">
        <f>SUMIFS(tab_SCHULEN[Klassen_21-22],tab_SCHULEN[TKZ],tab_ANLAGE[[#This Row],[TKZ]])</f>
        <v>129</v>
      </c>
      <c r="G2113" s="431">
        <f>IFERROR(ROUND(0.25*tab_ANLAGE[[#This Row],[Budget dBIR]]/tab_ANLAGE[[#This Row],['# SuS]],2),0)</f>
        <v>100.37</v>
      </c>
    </row>
    <row r="2114" spans="1:7" x14ac:dyDescent="0.3">
      <c r="A2114" t="s">
        <v>25876</v>
      </c>
      <c r="B2114" t="s">
        <v>25875</v>
      </c>
      <c r="C2114" s="6">
        <v>166129</v>
      </c>
      <c r="D2114" s="6">
        <v>0</v>
      </c>
      <c r="E2114">
        <f>SUMIFS(tab_SCHULEN[SuS_21-22],tab_SCHULEN[TKZ],tab_ANLAGE[[#This Row],[TKZ]])</f>
        <v>346</v>
      </c>
      <c r="F2114">
        <f>SUMIFS(tab_SCHULEN[Klassen_21-22],tab_SCHULEN[TKZ],tab_ANLAGE[[#This Row],[TKZ]])</f>
        <v>17</v>
      </c>
      <c r="G2114" s="431">
        <f>IFERROR(ROUND(0.25*tab_ANLAGE[[#This Row],[Budget dBIR]]/tab_ANLAGE[[#This Row],['# SuS]],2),0)</f>
        <v>120.04</v>
      </c>
    </row>
    <row r="2115" spans="1:7" x14ac:dyDescent="0.3">
      <c r="A2115" t="s">
        <v>25766</v>
      </c>
      <c r="B2115" t="s">
        <v>25765</v>
      </c>
      <c r="C2115" s="6">
        <v>28081</v>
      </c>
      <c r="D2115" s="6">
        <v>0</v>
      </c>
      <c r="E2115">
        <f>SUMIFS(tab_SCHULEN[SuS_21-22],tab_SCHULEN[TKZ],tab_ANLAGE[[#This Row],[TKZ]])</f>
        <v>49</v>
      </c>
      <c r="F2115">
        <f>SUMIFS(tab_SCHULEN[Klassen_21-22],tab_SCHULEN[TKZ],tab_ANLAGE[[#This Row],[TKZ]])</f>
        <v>3</v>
      </c>
      <c r="G2115" s="431">
        <f>IFERROR(ROUND(0.25*tab_ANLAGE[[#This Row],[Budget dBIR]]/tab_ANLAGE[[#This Row],['# SuS]],2),0)</f>
        <v>143.27000000000001</v>
      </c>
    </row>
    <row r="2116" spans="1:7" x14ac:dyDescent="0.3">
      <c r="A2116" t="s">
        <v>26135</v>
      </c>
      <c r="B2116" t="s">
        <v>26134</v>
      </c>
      <c r="C2116" s="6">
        <v>51056</v>
      </c>
      <c r="D2116" s="6">
        <v>0</v>
      </c>
      <c r="E2116">
        <f>SUMIFS(tab_SCHULEN[SuS_21-22],tab_SCHULEN[TKZ],tab_ANLAGE[[#This Row],[TKZ]])</f>
        <v>132</v>
      </c>
      <c r="F2116">
        <f>SUMIFS(tab_SCHULEN[Klassen_21-22],tab_SCHULEN[TKZ],tab_ANLAGE[[#This Row],[TKZ]])</f>
        <v>7</v>
      </c>
      <c r="G2116" s="431">
        <f>IFERROR(ROUND(0.25*tab_ANLAGE[[#This Row],[Budget dBIR]]/tab_ANLAGE[[#This Row],['# SuS]],2),0)</f>
        <v>96.7</v>
      </c>
    </row>
    <row r="2117" spans="1:7" x14ac:dyDescent="0.3">
      <c r="A2117" t="s">
        <v>26011</v>
      </c>
      <c r="B2117" t="s">
        <v>26010</v>
      </c>
      <c r="C2117" s="6">
        <v>45553</v>
      </c>
      <c r="D2117" s="6">
        <v>0</v>
      </c>
      <c r="E2117">
        <f>SUMIFS(tab_SCHULEN[SuS_21-22],tab_SCHULEN[TKZ],tab_ANLAGE[[#This Row],[TKZ]])</f>
        <v>113</v>
      </c>
      <c r="F2117">
        <f>SUMIFS(tab_SCHULEN[Klassen_21-22],tab_SCHULEN[TKZ],tab_ANLAGE[[#This Row],[TKZ]])</f>
        <v>6</v>
      </c>
      <c r="G2117" s="431">
        <f>IFERROR(ROUND(0.25*tab_ANLAGE[[#This Row],[Budget dBIR]]/tab_ANLAGE[[#This Row],['# SuS]],2),0)</f>
        <v>100.78</v>
      </c>
    </row>
    <row r="2118" spans="1:7" x14ac:dyDescent="0.3">
      <c r="A2118" t="s">
        <v>26008</v>
      </c>
      <c r="B2118" t="s">
        <v>26007</v>
      </c>
      <c r="C2118" s="6">
        <v>80414</v>
      </c>
      <c r="D2118" s="6">
        <v>0</v>
      </c>
      <c r="E2118">
        <f>SUMIFS(tab_SCHULEN[SuS_21-22],tab_SCHULEN[TKZ],tab_ANLAGE[[#This Row],[TKZ]])</f>
        <v>168</v>
      </c>
      <c r="F2118">
        <f>SUMIFS(tab_SCHULEN[Klassen_21-22],tab_SCHULEN[TKZ],tab_ANLAGE[[#This Row],[TKZ]])</f>
        <v>8</v>
      </c>
      <c r="G2118" s="431">
        <f>IFERROR(ROUND(0.25*tab_ANLAGE[[#This Row],[Budget dBIR]]/tab_ANLAGE[[#This Row],['# SuS]],2),0)</f>
        <v>119.66</v>
      </c>
    </row>
    <row r="2119" spans="1:7" x14ac:dyDescent="0.3">
      <c r="A2119" t="s">
        <v>25582</v>
      </c>
      <c r="B2119" t="s">
        <v>25581</v>
      </c>
      <c r="C2119" s="6">
        <v>44249</v>
      </c>
      <c r="D2119" s="6">
        <v>0</v>
      </c>
      <c r="E2119">
        <f>SUMIFS(tab_SCHULEN[SuS_21-22],tab_SCHULEN[TKZ],tab_ANLAGE[[#This Row],[TKZ]])</f>
        <v>134</v>
      </c>
      <c r="F2119">
        <f>SUMIFS(tab_SCHULEN[Klassen_21-22],tab_SCHULEN[TKZ],tab_ANLAGE[[#This Row],[TKZ]])</f>
        <v>6</v>
      </c>
      <c r="G2119" s="431">
        <f>IFERROR(ROUND(0.25*tab_ANLAGE[[#This Row],[Budget dBIR]]/tab_ANLAGE[[#This Row],['# SuS]],2),0)</f>
        <v>82.55</v>
      </c>
    </row>
    <row r="2120" spans="1:7" x14ac:dyDescent="0.3">
      <c r="A2120" t="s">
        <v>25459</v>
      </c>
      <c r="B2120" t="s">
        <v>25458</v>
      </c>
      <c r="C2120" s="6">
        <v>25627</v>
      </c>
      <c r="D2120" s="6">
        <v>6022</v>
      </c>
      <c r="E2120">
        <f>SUMIFS(tab_SCHULEN[SuS_21-22],tab_SCHULEN[TKZ],tab_ANLAGE[[#This Row],[TKZ]])</f>
        <v>49</v>
      </c>
      <c r="F2120">
        <f>SUMIFS(tab_SCHULEN[Klassen_21-22],tab_SCHULEN[TKZ],tab_ANLAGE[[#This Row],[TKZ]])</f>
        <v>6</v>
      </c>
      <c r="G2120" s="431">
        <f>IFERROR(ROUND(0.25*tab_ANLAGE[[#This Row],[Budget dBIR]]/tab_ANLAGE[[#This Row],['# SuS]],2),0)</f>
        <v>130.75</v>
      </c>
    </row>
    <row r="2121" spans="1:7" x14ac:dyDescent="0.3">
      <c r="A2121" t="s">
        <v>25448</v>
      </c>
      <c r="B2121" t="s">
        <v>25447</v>
      </c>
      <c r="C2121" s="6">
        <v>80057</v>
      </c>
      <c r="D2121" s="6">
        <v>21079</v>
      </c>
      <c r="E2121">
        <f>SUMIFS(tab_SCHULEN[SuS_21-22],tab_SCHULEN[TKZ],tab_ANLAGE[[#This Row],[TKZ]])</f>
        <v>184</v>
      </c>
      <c r="F2121">
        <f>SUMIFS(tab_SCHULEN[Klassen_21-22],tab_SCHULEN[TKZ],tab_ANLAGE[[#This Row],[TKZ]])</f>
        <v>7</v>
      </c>
      <c r="G2121" s="431">
        <f>IFERROR(ROUND(0.25*tab_ANLAGE[[#This Row],[Budget dBIR]]/tab_ANLAGE[[#This Row],['# SuS]],2),0)</f>
        <v>108.77</v>
      </c>
    </row>
    <row r="2122" spans="1:7" x14ac:dyDescent="0.3">
      <c r="A2122" t="s">
        <v>20831</v>
      </c>
      <c r="B2122" t="s">
        <v>20830</v>
      </c>
      <c r="C2122" s="6">
        <v>251960</v>
      </c>
      <c r="D2122" s="6">
        <v>0</v>
      </c>
      <c r="E2122">
        <f>SUMIFS(tab_SCHULEN[SuS_21-22],tab_SCHULEN[TKZ],tab_ANLAGE[[#This Row],[TKZ]])</f>
        <v>693</v>
      </c>
      <c r="F2122">
        <f>SUMIFS(tab_SCHULEN[Klassen_21-22],tab_SCHULEN[TKZ],tab_ANLAGE[[#This Row],[TKZ]])</f>
        <v>21</v>
      </c>
      <c r="G2122" s="431">
        <f>IFERROR(ROUND(0.25*tab_ANLAGE[[#This Row],[Budget dBIR]]/tab_ANLAGE[[#This Row],['# SuS]],2),0)</f>
        <v>90.89</v>
      </c>
    </row>
    <row r="2123" spans="1:7" x14ac:dyDescent="0.3">
      <c r="A2123" t="s">
        <v>25478</v>
      </c>
      <c r="B2123" t="s">
        <v>21518</v>
      </c>
      <c r="C2123" s="6">
        <v>127789</v>
      </c>
      <c r="D2123" s="6">
        <v>39147</v>
      </c>
      <c r="E2123">
        <f>SUMIFS(tab_SCHULEN[SuS_21-22],tab_SCHULEN[TKZ],tab_ANLAGE[[#This Row],[TKZ]])</f>
        <v>242</v>
      </c>
      <c r="F2123">
        <f>SUMIFS(tab_SCHULEN[Klassen_21-22],tab_SCHULEN[TKZ],tab_ANLAGE[[#This Row],[TKZ]])</f>
        <v>10</v>
      </c>
      <c r="G2123" s="431">
        <f>IFERROR(ROUND(0.25*tab_ANLAGE[[#This Row],[Budget dBIR]]/tab_ANLAGE[[#This Row],['# SuS]],2),0)</f>
        <v>132.01</v>
      </c>
    </row>
    <row r="2124" spans="1:7" x14ac:dyDescent="0.3">
      <c r="A2124" t="s">
        <v>25512</v>
      </c>
      <c r="B2124" t="s">
        <v>25511</v>
      </c>
      <c r="C2124" s="6">
        <v>31369</v>
      </c>
      <c r="D2124" s="6">
        <v>9034</v>
      </c>
      <c r="E2124">
        <f>SUMIFS(tab_SCHULEN[SuS_21-22],tab_SCHULEN[TKZ],tab_ANLAGE[[#This Row],[TKZ]])</f>
        <v>63</v>
      </c>
      <c r="F2124">
        <f>SUMIFS(tab_SCHULEN[Klassen_21-22],tab_SCHULEN[TKZ],tab_ANLAGE[[#This Row],[TKZ]])</f>
        <v>3</v>
      </c>
      <c r="G2124" s="431">
        <f>IFERROR(ROUND(0.25*tab_ANLAGE[[#This Row],[Budget dBIR]]/tab_ANLAGE[[#This Row],['# SuS]],2),0)</f>
        <v>124.48</v>
      </c>
    </row>
    <row r="2125" spans="1:7" x14ac:dyDescent="0.3">
      <c r="A2125" t="s">
        <v>25506</v>
      </c>
      <c r="B2125" t="s">
        <v>25505</v>
      </c>
      <c r="C2125" s="6">
        <v>12305</v>
      </c>
      <c r="D2125" s="6">
        <v>6023</v>
      </c>
      <c r="E2125">
        <f>SUMIFS(tab_SCHULEN[SuS_21-22],tab_SCHULEN[TKZ],tab_ANLAGE[[#This Row],[TKZ]])</f>
        <v>65</v>
      </c>
      <c r="F2125">
        <f>SUMIFS(tab_SCHULEN[Klassen_21-22],tab_SCHULEN[TKZ],tab_ANLAGE[[#This Row],[TKZ]])</f>
        <v>4</v>
      </c>
      <c r="G2125" s="431">
        <f>IFERROR(ROUND(0.25*tab_ANLAGE[[#This Row],[Budget dBIR]]/tab_ANLAGE[[#This Row],['# SuS]],2),0)</f>
        <v>47.33</v>
      </c>
    </row>
    <row r="2126" spans="1:7" x14ac:dyDescent="0.3">
      <c r="A2126" t="s">
        <v>20887</v>
      </c>
      <c r="B2126" t="s">
        <v>20886</v>
      </c>
      <c r="C2126" s="6">
        <v>15444</v>
      </c>
      <c r="D2126" s="6">
        <v>0</v>
      </c>
      <c r="E2126">
        <f>SUMIFS(tab_SCHULEN[SuS_21-22],tab_SCHULEN[TKZ],tab_ANLAGE[[#This Row],[TKZ]])</f>
        <v>69</v>
      </c>
      <c r="F2126">
        <f>SUMIFS(tab_SCHULEN[Klassen_21-22],tab_SCHULEN[TKZ],tab_ANLAGE[[#This Row],[TKZ]])</f>
        <v>6</v>
      </c>
      <c r="G2126" s="431">
        <f>IFERROR(ROUND(0.25*tab_ANLAGE[[#This Row],[Budget dBIR]]/tab_ANLAGE[[#This Row],['# SuS]],2),0)</f>
        <v>55.96</v>
      </c>
    </row>
    <row r="2127" spans="1:7" x14ac:dyDescent="0.3">
      <c r="A2127" t="s">
        <v>25461</v>
      </c>
      <c r="B2127" t="s">
        <v>21615</v>
      </c>
      <c r="C2127" s="6">
        <v>108045</v>
      </c>
      <c r="D2127" s="6">
        <v>0</v>
      </c>
      <c r="E2127">
        <f>SUMIFS(tab_SCHULEN[SuS_21-22],tab_SCHULEN[TKZ],tab_ANLAGE[[#This Row],[TKZ]])</f>
        <v>206</v>
      </c>
      <c r="F2127">
        <f>SUMIFS(tab_SCHULEN[Klassen_21-22],tab_SCHULEN[TKZ],tab_ANLAGE[[#This Row],[TKZ]])</f>
        <v>37</v>
      </c>
      <c r="G2127" s="431">
        <f>IFERROR(ROUND(0.25*tab_ANLAGE[[#This Row],[Budget dBIR]]/tab_ANLAGE[[#This Row],['# SuS]],2),0)</f>
        <v>131.12</v>
      </c>
    </row>
    <row r="2128" spans="1:7" x14ac:dyDescent="0.3">
      <c r="A2128" t="s">
        <v>25437</v>
      </c>
      <c r="B2128" t="s">
        <v>20513</v>
      </c>
      <c r="C2128" s="6">
        <v>1922622</v>
      </c>
      <c r="D2128" s="6">
        <v>388467</v>
      </c>
      <c r="E2128">
        <f>SUMIFS(tab_SCHULEN[SuS_21-22],tab_SCHULEN[TKZ],tab_ANLAGE[[#This Row],[TKZ]])</f>
        <v>4010</v>
      </c>
      <c r="F2128">
        <f>SUMIFS(tab_SCHULEN[Klassen_21-22],tab_SCHULEN[TKZ],tab_ANLAGE[[#This Row],[TKZ]])</f>
        <v>298</v>
      </c>
      <c r="G2128" s="431">
        <f>IFERROR(ROUND(0.25*tab_ANLAGE[[#This Row],[Budget dBIR]]/tab_ANLAGE[[#This Row],['# SuS]],2),0)</f>
        <v>119.86</v>
      </c>
    </row>
    <row r="2129" spans="1:7" x14ac:dyDescent="0.3">
      <c r="A2129" t="s">
        <v>25500</v>
      </c>
      <c r="B2129" t="s">
        <v>25499</v>
      </c>
      <c r="C2129" s="6">
        <v>173497</v>
      </c>
      <c r="D2129" s="6">
        <v>0</v>
      </c>
      <c r="E2129">
        <f>SUMIFS(tab_SCHULEN[SuS_21-22],tab_SCHULEN[TKZ],tab_ANLAGE[[#This Row],[TKZ]])</f>
        <v>497</v>
      </c>
      <c r="F2129">
        <f>SUMIFS(tab_SCHULEN[Klassen_21-22],tab_SCHULEN[TKZ],tab_ANLAGE[[#This Row],[TKZ]])</f>
        <v>24</v>
      </c>
      <c r="G2129" s="431">
        <f>IFERROR(ROUND(0.25*tab_ANLAGE[[#This Row],[Budget dBIR]]/tab_ANLAGE[[#This Row],['# SuS]],2),0)</f>
        <v>87.27</v>
      </c>
    </row>
    <row r="2130" spans="1:7" x14ac:dyDescent="0.3">
      <c r="A2130" t="s">
        <v>25503</v>
      </c>
      <c r="B2130" t="s">
        <v>22925</v>
      </c>
      <c r="C2130" s="6">
        <v>14746</v>
      </c>
      <c r="D2130" s="6">
        <v>6022</v>
      </c>
      <c r="E2130">
        <f>SUMIFS(tab_SCHULEN[SuS_21-22],tab_SCHULEN[TKZ],tab_ANLAGE[[#This Row],[TKZ]])</f>
        <v>37</v>
      </c>
      <c r="F2130">
        <f>SUMIFS(tab_SCHULEN[Klassen_21-22],tab_SCHULEN[TKZ],tab_ANLAGE[[#This Row],[TKZ]])</f>
        <v>2</v>
      </c>
      <c r="G2130" s="431">
        <f>IFERROR(ROUND(0.25*tab_ANLAGE[[#This Row],[Budget dBIR]]/tab_ANLAGE[[#This Row],['# SuS]],2),0)</f>
        <v>99.64</v>
      </c>
    </row>
    <row r="2131" spans="1:7" x14ac:dyDescent="0.3">
      <c r="A2131" t="s">
        <v>25474</v>
      </c>
      <c r="B2131" t="s">
        <v>25473</v>
      </c>
      <c r="C2131" s="6">
        <v>165650</v>
      </c>
      <c r="D2131" s="6">
        <v>18068</v>
      </c>
      <c r="E2131">
        <f>SUMIFS(tab_SCHULEN[SuS_21-22],tab_SCHULEN[TKZ],tab_ANLAGE[[#This Row],[TKZ]])</f>
        <v>191</v>
      </c>
      <c r="F2131">
        <f>SUMIFS(tab_SCHULEN[Klassen_21-22],tab_SCHULEN[TKZ],tab_ANLAGE[[#This Row],[TKZ]])</f>
        <v>17</v>
      </c>
      <c r="G2131" s="431">
        <f>IFERROR(ROUND(0.25*tab_ANLAGE[[#This Row],[Budget dBIR]]/tab_ANLAGE[[#This Row],['# SuS]],2),0)</f>
        <v>216.82</v>
      </c>
    </row>
    <row r="2132" spans="1:7" x14ac:dyDescent="0.3">
      <c r="A2132" t="s">
        <v>20544</v>
      </c>
      <c r="B2132" t="s">
        <v>20543</v>
      </c>
      <c r="C2132" s="6">
        <v>266669</v>
      </c>
      <c r="D2132" s="6">
        <v>0</v>
      </c>
      <c r="E2132">
        <f>SUMIFS(tab_SCHULEN[SuS_21-22],tab_SCHULEN[TKZ],tab_ANLAGE[[#This Row],[TKZ]])</f>
        <v>714</v>
      </c>
      <c r="F2132">
        <f>SUMIFS(tab_SCHULEN[Klassen_21-22],tab_SCHULEN[TKZ],tab_ANLAGE[[#This Row],[TKZ]])</f>
        <v>32</v>
      </c>
      <c r="G2132" s="431">
        <f>IFERROR(ROUND(0.25*tab_ANLAGE[[#This Row],[Budget dBIR]]/tab_ANLAGE[[#This Row],['# SuS]],2),0)</f>
        <v>93.37</v>
      </c>
    </row>
    <row r="2133" spans="1:7" x14ac:dyDescent="0.3">
      <c r="A2133" t="s">
        <v>25479</v>
      </c>
      <c r="B2133" t="s">
        <v>27379</v>
      </c>
      <c r="C2133" s="6">
        <v>96201</v>
      </c>
      <c r="D2133" s="6">
        <v>27102</v>
      </c>
      <c r="E2133">
        <f>SUMIFS(tab_SCHULEN[SuS_21-22],tab_SCHULEN[TKZ],tab_ANLAGE[[#This Row],[TKZ]])</f>
        <v>260</v>
      </c>
      <c r="F2133">
        <f>SUMIFS(tab_SCHULEN[Klassen_21-22],tab_SCHULEN[TKZ],tab_ANLAGE[[#This Row],[TKZ]])</f>
        <v>12</v>
      </c>
      <c r="G2133" s="431">
        <f>IFERROR(ROUND(0.25*tab_ANLAGE[[#This Row],[Budget dBIR]]/tab_ANLAGE[[#This Row],['# SuS]],2),0)</f>
        <v>92.5</v>
      </c>
    </row>
    <row r="2134" spans="1:7" x14ac:dyDescent="0.3">
      <c r="A2134" t="s">
        <v>25465</v>
      </c>
      <c r="B2134" t="s">
        <v>25464</v>
      </c>
      <c r="C2134" s="6">
        <v>23820</v>
      </c>
      <c r="D2134" s="6">
        <v>6022</v>
      </c>
      <c r="E2134">
        <f>SUMIFS(tab_SCHULEN[SuS_21-22],tab_SCHULEN[TKZ],tab_ANLAGE[[#This Row],[TKZ]])</f>
        <v>120</v>
      </c>
      <c r="F2134">
        <f>SUMIFS(tab_SCHULEN[Klassen_21-22],tab_SCHULEN[TKZ],tab_ANLAGE[[#This Row],[TKZ]])</f>
        <v>5</v>
      </c>
      <c r="G2134" s="431">
        <f>IFERROR(ROUND(0.25*tab_ANLAGE[[#This Row],[Budget dBIR]]/tab_ANLAGE[[#This Row],['# SuS]],2),0)</f>
        <v>49.63</v>
      </c>
    </row>
    <row r="2135" spans="1:7" x14ac:dyDescent="0.3">
      <c r="A2135" t="s">
        <v>25510</v>
      </c>
      <c r="B2135" t="s">
        <v>25509</v>
      </c>
      <c r="C2135" s="6">
        <v>41927</v>
      </c>
      <c r="D2135" s="6">
        <v>15056</v>
      </c>
      <c r="E2135">
        <f>SUMIFS(tab_SCHULEN[SuS_21-22],tab_SCHULEN[TKZ],tab_ANLAGE[[#This Row],[TKZ]])</f>
        <v>55</v>
      </c>
      <c r="F2135">
        <f>SUMIFS(tab_SCHULEN[Klassen_21-22],tab_SCHULEN[TKZ],tab_ANLAGE[[#This Row],[TKZ]])</f>
        <v>2</v>
      </c>
      <c r="G2135" s="431">
        <f>IFERROR(ROUND(0.25*tab_ANLAGE[[#This Row],[Budget dBIR]]/tab_ANLAGE[[#This Row],['# SuS]],2),0)</f>
        <v>190.58</v>
      </c>
    </row>
    <row r="2136" spans="1:7" x14ac:dyDescent="0.3">
      <c r="A2136" t="s">
        <v>25551</v>
      </c>
      <c r="B2136" t="s">
        <v>25550</v>
      </c>
      <c r="C2136" s="6">
        <v>23333</v>
      </c>
      <c r="D2136" s="6">
        <v>0</v>
      </c>
      <c r="E2136">
        <f>SUMIFS(tab_SCHULEN[SuS_21-22],tab_SCHULEN[TKZ],tab_ANLAGE[[#This Row],[TKZ]])</f>
        <v>41</v>
      </c>
      <c r="F2136">
        <f>SUMIFS(tab_SCHULEN[Klassen_21-22],tab_SCHULEN[TKZ],tab_ANLAGE[[#This Row],[TKZ]])</f>
        <v>6</v>
      </c>
      <c r="G2136" s="431">
        <f>IFERROR(ROUND(0.25*tab_ANLAGE[[#This Row],[Budget dBIR]]/tab_ANLAGE[[#This Row],['# SuS]],2),0)</f>
        <v>142.27000000000001</v>
      </c>
    </row>
    <row r="2137" spans="1:7" x14ac:dyDescent="0.3">
      <c r="A2137" t="s">
        <v>25508</v>
      </c>
      <c r="B2137" t="s">
        <v>25507</v>
      </c>
      <c r="C2137" s="6">
        <v>50433</v>
      </c>
      <c r="D2137" s="6">
        <v>12045</v>
      </c>
      <c r="E2137">
        <f>SUMIFS(tab_SCHULEN[SuS_21-22],tab_SCHULEN[TKZ],tab_ANLAGE[[#This Row],[TKZ]])</f>
        <v>221</v>
      </c>
      <c r="F2137">
        <f>SUMIFS(tab_SCHULEN[Klassen_21-22],tab_SCHULEN[TKZ],tab_ANLAGE[[#This Row],[TKZ]])</f>
        <v>7</v>
      </c>
      <c r="G2137" s="431">
        <f>IFERROR(ROUND(0.25*tab_ANLAGE[[#This Row],[Budget dBIR]]/tab_ANLAGE[[#This Row],['# SuS]],2),0)</f>
        <v>57.05</v>
      </c>
    </row>
    <row r="2138" spans="1:7" x14ac:dyDescent="0.3">
      <c r="A2138" t="s">
        <v>21160</v>
      </c>
      <c r="B2138" t="s">
        <v>21159</v>
      </c>
      <c r="C2138" s="6">
        <v>139795</v>
      </c>
      <c r="D2138" s="6">
        <v>0</v>
      </c>
      <c r="E2138">
        <f>SUMIFS(tab_SCHULEN[SuS_21-22],tab_SCHULEN[TKZ],tab_ANLAGE[[#This Row],[TKZ]])</f>
        <v>506</v>
      </c>
      <c r="F2138">
        <f>SUMIFS(tab_SCHULEN[Klassen_21-22],tab_SCHULEN[TKZ],tab_ANLAGE[[#This Row],[TKZ]])</f>
        <v>19</v>
      </c>
      <c r="G2138" s="431">
        <f>IFERROR(ROUND(0.25*tab_ANLAGE[[#This Row],[Budget dBIR]]/tab_ANLAGE[[#This Row],['# SuS]],2),0)</f>
        <v>69.069999999999993</v>
      </c>
    </row>
    <row r="2139" spans="1:7" x14ac:dyDescent="0.3">
      <c r="A2139" t="s">
        <v>25528</v>
      </c>
      <c r="B2139" t="s">
        <v>25527</v>
      </c>
      <c r="C2139" s="6">
        <v>126307</v>
      </c>
      <c r="D2139" s="6">
        <v>0</v>
      </c>
      <c r="E2139">
        <f>SUMIFS(tab_SCHULEN[SuS_21-22],tab_SCHULEN[TKZ],tab_ANLAGE[[#This Row],[TKZ]])</f>
        <v>229</v>
      </c>
      <c r="F2139">
        <f>SUMIFS(tab_SCHULEN[Klassen_21-22],tab_SCHULEN[TKZ],tab_ANLAGE[[#This Row],[TKZ]])</f>
        <v>21</v>
      </c>
      <c r="G2139" s="431">
        <f>IFERROR(ROUND(0.25*tab_ANLAGE[[#This Row],[Budget dBIR]]/tab_ANLAGE[[#This Row],['# SuS]],2),0)</f>
        <v>137.88999999999999</v>
      </c>
    </row>
    <row r="2140" spans="1:7" x14ac:dyDescent="0.3">
      <c r="A2140" t="s">
        <v>20389</v>
      </c>
      <c r="B2140" t="s">
        <v>20388</v>
      </c>
      <c r="C2140" s="6">
        <v>27959</v>
      </c>
      <c r="D2140" s="6">
        <v>0</v>
      </c>
      <c r="E2140">
        <f>SUMIFS(tab_SCHULEN[SuS_21-22],tab_SCHULEN[TKZ],tab_ANLAGE[[#This Row],[TKZ]])</f>
        <v>80</v>
      </c>
      <c r="F2140">
        <f>SUMIFS(tab_SCHULEN[Klassen_21-22],tab_SCHULEN[TKZ],tab_ANLAGE[[#This Row],[TKZ]])</f>
        <v>2</v>
      </c>
      <c r="G2140" s="431">
        <f>IFERROR(ROUND(0.25*tab_ANLAGE[[#This Row],[Budget dBIR]]/tab_ANLAGE[[#This Row],['# SuS]],2),0)</f>
        <v>87.37</v>
      </c>
    </row>
    <row r="2141" spans="1:7" x14ac:dyDescent="0.3">
      <c r="A2141" t="s">
        <v>25444</v>
      </c>
      <c r="B2141" t="s">
        <v>21466</v>
      </c>
      <c r="C2141" s="6">
        <v>47162</v>
      </c>
      <c r="D2141" s="6">
        <v>15056</v>
      </c>
      <c r="E2141">
        <f>SUMIFS(tab_SCHULEN[SuS_21-22],tab_SCHULEN[TKZ],tab_ANLAGE[[#This Row],[TKZ]])</f>
        <v>77</v>
      </c>
      <c r="F2141">
        <f>SUMIFS(tab_SCHULEN[Klassen_21-22],tab_SCHULEN[TKZ],tab_ANLAGE[[#This Row],[TKZ]])</f>
        <v>5</v>
      </c>
      <c r="G2141" s="431">
        <f>IFERROR(ROUND(0.25*tab_ANLAGE[[#This Row],[Budget dBIR]]/tab_ANLAGE[[#This Row],['# SuS]],2),0)</f>
        <v>153.12</v>
      </c>
    </row>
    <row r="2142" spans="1:7" x14ac:dyDescent="0.3">
      <c r="A2142" t="s">
        <v>21009</v>
      </c>
      <c r="B2142" t="s">
        <v>21008</v>
      </c>
      <c r="C2142" s="6">
        <v>114665</v>
      </c>
      <c r="D2142" s="6">
        <v>0</v>
      </c>
      <c r="E2142">
        <f>SUMIFS(tab_SCHULEN[SuS_21-22],tab_SCHULEN[TKZ],tab_ANLAGE[[#This Row],[TKZ]])</f>
        <v>282</v>
      </c>
      <c r="F2142">
        <f>SUMIFS(tab_SCHULEN[Klassen_21-22],tab_SCHULEN[TKZ],tab_ANLAGE[[#This Row],[TKZ]])</f>
        <v>17</v>
      </c>
      <c r="G2142" s="431">
        <f>IFERROR(ROUND(0.25*tab_ANLAGE[[#This Row],[Budget dBIR]]/tab_ANLAGE[[#This Row],['# SuS]],2),0)</f>
        <v>101.65</v>
      </c>
    </row>
    <row r="2143" spans="1:7" x14ac:dyDescent="0.3">
      <c r="A2143" t="s">
        <v>25547</v>
      </c>
      <c r="B2143" t="s">
        <v>25546</v>
      </c>
      <c r="C2143" s="6">
        <v>25436</v>
      </c>
      <c r="D2143" s="6">
        <v>9034</v>
      </c>
      <c r="E2143">
        <f>SUMIFS(tab_SCHULEN[SuS_21-22],tab_SCHULEN[TKZ],tab_ANLAGE[[#This Row],[TKZ]])</f>
        <v>68</v>
      </c>
      <c r="F2143">
        <f>SUMIFS(tab_SCHULEN[Klassen_21-22],tab_SCHULEN[TKZ],tab_ANLAGE[[#This Row],[TKZ]])</f>
        <v>3</v>
      </c>
      <c r="G2143" s="431">
        <f>IFERROR(ROUND(0.25*tab_ANLAGE[[#This Row],[Budget dBIR]]/tab_ANLAGE[[#This Row],['# SuS]],2),0)</f>
        <v>93.51</v>
      </c>
    </row>
    <row r="2144" spans="1:7" x14ac:dyDescent="0.3">
      <c r="A2144" t="s">
        <v>21211</v>
      </c>
      <c r="B2144" t="s">
        <v>21210</v>
      </c>
      <c r="C2144" s="6">
        <v>104932</v>
      </c>
      <c r="D2144" s="6">
        <v>0</v>
      </c>
      <c r="E2144">
        <f>SUMIFS(tab_SCHULEN[SuS_21-22],tab_SCHULEN[TKZ],tab_ANLAGE[[#This Row],[TKZ]])</f>
        <v>332</v>
      </c>
      <c r="F2144">
        <f>SUMIFS(tab_SCHULEN[Klassen_21-22],tab_SCHULEN[TKZ],tab_ANLAGE[[#This Row],[TKZ]])</f>
        <v>15</v>
      </c>
      <c r="G2144" s="431">
        <f>IFERROR(ROUND(0.25*tab_ANLAGE[[#This Row],[Budget dBIR]]/tab_ANLAGE[[#This Row],['# SuS]],2),0)</f>
        <v>79.02</v>
      </c>
    </row>
    <row r="2145" spans="1:7" x14ac:dyDescent="0.3">
      <c r="A2145" t="s">
        <v>25519</v>
      </c>
      <c r="B2145" t="s">
        <v>21440</v>
      </c>
      <c r="C2145" s="6">
        <v>142795</v>
      </c>
      <c r="D2145" s="6">
        <v>39147</v>
      </c>
      <c r="E2145">
        <f>SUMIFS(tab_SCHULEN[SuS_21-22],tab_SCHULEN[TKZ],tab_ANLAGE[[#This Row],[TKZ]])</f>
        <v>329</v>
      </c>
      <c r="F2145">
        <f>SUMIFS(tab_SCHULEN[Klassen_21-22],tab_SCHULEN[TKZ],tab_ANLAGE[[#This Row],[TKZ]])</f>
        <v>14</v>
      </c>
      <c r="G2145" s="431">
        <f>IFERROR(ROUND(0.25*tab_ANLAGE[[#This Row],[Budget dBIR]]/tab_ANLAGE[[#This Row],['# SuS]],2),0)</f>
        <v>108.51</v>
      </c>
    </row>
    <row r="2146" spans="1:7" x14ac:dyDescent="0.3">
      <c r="A2146" t="s">
        <v>25517</v>
      </c>
      <c r="B2146" t="s">
        <v>21520</v>
      </c>
      <c r="C2146" s="6">
        <v>66577</v>
      </c>
      <c r="D2146" s="6">
        <v>18068</v>
      </c>
      <c r="E2146">
        <f>SUMIFS(tab_SCHULEN[SuS_21-22],tab_SCHULEN[TKZ],tab_ANLAGE[[#This Row],[TKZ]])</f>
        <v>158</v>
      </c>
      <c r="F2146">
        <f>SUMIFS(tab_SCHULEN[Klassen_21-22],tab_SCHULEN[TKZ],tab_ANLAGE[[#This Row],[TKZ]])</f>
        <v>6</v>
      </c>
      <c r="G2146" s="431">
        <f>IFERROR(ROUND(0.25*tab_ANLAGE[[#This Row],[Budget dBIR]]/tab_ANLAGE[[#This Row],['# SuS]],2),0)</f>
        <v>105.34</v>
      </c>
    </row>
    <row r="2147" spans="1:7" x14ac:dyDescent="0.3">
      <c r="A2147" t="s">
        <v>25441</v>
      </c>
      <c r="B2147" t="s">
        <v>21489</v>
      </c>
      <c r="C2147" s="6">
        <v>91315</v>
      </c>
      <c r="D2147" s="6">
        <v>27102</v>
      </c>
      <c r="E2147">
        <f>SUMIFS(tab_SCHULEN[SuS_21-22],tab_SCHULEN[TKZ],tab_ANLAGE[[#This Row],[TKZ]])</f>
        <v>222</v>
      </c>
      <c r="F2147">
        <f>SUMIFS(tab_SCHULEN[Klassen_21-22],tab_SCHULEN[TKZ],tab_ANLAGE[[#This Row],[TKZ]])</f>
        <v>10</v>
      </c>
      <c r="G2147" s="431">
        <f>IFERROR(ROUND(0.25*tab_ANLAGE[[#This Row],[Budget dBIR]]/tab_ANLAGE[[#This Row],['# SuS]],2),0)</f>
        <v>102.83</v>
      </c>
    </row>
    <row r="2148" spans="1:7" x14ac:dyDescent="0.3">
      <c r="A2148" t="s">
        <v>25514</v>
      </c>
      <c r="B2148" t="s">
        <v>25513</v>
      </c>
      <c r="C2148" s="6">
        <v>18585</v>
      </c>
      <c r="D2148" s="6">
        <v>6022</v>
      </c>
      <c r="E2148">
        <f>SUMIFS(tab_SCHULEN[SuS_21-22],tab_SCHULEN[TKZ],tab_ANLAGE[[#This Row],[TKZ]])</f>
        <v>24</v>
      </c>
      <c r="F2148">
        <f>SUMIFS(tab_SCHULEN[Klassen_21-22],tab_SCHULEN[TKZ],tab_ANLAGE[[#This Row],[TKZ]])</f>
        <v>2</v>
      </c>
      <c r="G2148" s="431">
        <f>IFERROR(ROUND(0.25*tab_ANLAGE[[#This Row],[Budget dBIR]]/tab_ANLAGE[[#This Row],['# SuS]],2),0)</f>
        <v>193.59</v>
      </c>
    </row>
    <row r="2149" spans="1:7" x14ac:dyDescent="0.3">
      <c r="A2149" t="s">
        <v>25815</v>
      </c>
      <c r="B2149" t="s">
        <v>25814</v>
      </c>
      <c r="C2149" s="6">
        <v>13629</v>
      </c>
      <c r="D2149" s="6">
        <v>0</v>
      </c>
      <c r="E2149">
        <f>SUMIFS(tab_SCHULEN[SuS_21-22],tab_SCHULEN[TKZ],tab_ANLAGE[[#This Row],[TKZ]])</f>
        <v>31</v>
      </c>
      <c r="F2149">
        <f>SUMIFS(tab_SCHULEN[Klassen_21-22],tab_SCHULEN[TKZ],tab_ANLAGE[[#This Row],[TKZ]])</f>
        <v>4</v>
      </c>
      <c r="G2149" s="431">
        <f>IFERROR(ROUND(0.25*tab_ANLAGE[[#This Row],[Budget dBIR]]/tab_ANLAGE[[#This Row],['# SuS]],2),0)</f>
        <v>109.91</v>
      </c>
    </row>
    <row r="2150" spans="1:7" x14ac:dyDescent="0.3">
      <c r="A2150" t="s">
        <v>25577</v>
      </c>
      <c r="B2150" t="s">
        <v>25576</v>
      </c>
      <c r="C2150" s="6">
        <v>10042</v>
      </c>
      <c r="D2150" s="6">
        <v>0</v>
      </c>
      <c r="E2150">
        <f>SUMIFS(tab_SCHULEN[SuS_21-22],tab_SCHULEN[TKZ],tab_ANLAGE[[#This Row],[TKZ]])</f>
        <v>39</v>
      </c>
      <c r="F2150">
        <f>SUMIFS(tab_SCHULEN[Klassen_21-22],tab_SCHULEN[TKZ],tab_ANLAGE[[#This Row],[TKZ]])</f>
        <v>4</v>
      </c>
      <c r="G2150" s="431">
        <f>IFERROR(ROUND(0.25*tab_ANLAGE[[#This Row],[Budget dBIR]]/tab_ANLAGE[[#This Row],['# SuS]],2),0)</f>
        <v>64.37</v>
      </c>
    </row>
    <row r="2151" spans="1:7" x14ac:dyDescent="0.3">
      <c r="A2151" t="s">
        <v>25560</v>
      </c>
      <c r="B2151" t="s">
        <v>25559</v>
      </c>
      <c r="C2151" s="6">
        <v>23313</v>
      </c>
      <c r="D2151" s="6">
        <v>0</v>
      </c>
      <c r="E2151">
        <f>SUMIFS(tab_SCHULEN[SuS_21-22],tab_SCHULEN[TKZ],tab_ANLAGE[[#This Row],[TKZ]])</f>
        <v>74</v>
      </c>
      <c r="F2151">
        <f>SUMIFS(tab_SCHULEN[Klassen_21-22],tab_SCHULEN[TKZ],tab_ANLAGE[[#This Row],[TKZ]])</f>
        <v>5</v>
      </c>
      <c r="G2151" s="431">
        <f>IFERROR(ROUND(0.25*tab_ANLAGE[[#This Row],[Budget dBIR]]/tab_ANLAGE[[#This Row],['# SuS]],2),0)</f>
        <v>78.760000000000005</v>
      </c>
    </row>
    <row r="2152" spans="1:7" x14ac:dyDescent="0.3">
      <c r="A2152" t="s">
        <v>25470</v>
      </c>
      <c r="B2152" t="s">
        <v>25469</v>
      </c>
      <c r="C2152" s="6">
        <v>109074</v>
      </c>
      <c r="D2152" s="6">
        <v>36136</v>
      </c>
      <c r="E2152">
        <f>SUMIFS(tab_SCHULEN[SuS_21-22],tab_SCHULEN[TKZ],tab_ANLAGE[[#This Row],[TKZ]])</f>
        <v>205</v>
      </c>
      <c r="F2152">
        <f>SUMIFS(tab_SCHULEN[Klassen_21-22],tab_SCHULEN[TKZ],tab_ANLAGE[[#This Row],[TKZ]])</f>
        <v>10</v>
      </c>
      <c r="G2152" s="431">
        <f>IFERROR(ROUND(0.25*tab_ANLAGE[[#This Row],[Budget dBIR]]/tab_ANLAGE[[#This Row],['# SuS]],2),0)</f>
        <v>133.02000000000001</v>
      </c>
    </row>
    <row r="2153" spans="1:7" x14ac:dyDescent="0.3">
      <c r="A2153" t="s">
        <v>20664</v>
      </c>
      <c r="B2153" t="s">
        <v>20663</v>
      </c>
      <c r="C2153" s="6">
        <v>27055</v>
      </c>
      <c r="D2153" s="6">
        <v>0</v>
      </c>
      <c r="E2153">
        <f>SUMIFS(tab_SCHULEN[SuS_21-22],tab_SCHULEN[TKZ],tab_ANLAGE[[#This Row],[TKZ]])</f>
        <v>62</v>
      </c>
      <c r="F2153">
        <f>SUMIFS(tab_SCHULEN[Klassen_21-22],tab_SCHULEN[TKZ],tab_ANLAGE[[#This Row],[TKZ]])</f>
        <v>7</v>
      </c>
      <c r="G2153" s="431">
        <f>IFERROR(ROUND(0.25*tab_ANLAGE[[#This Row],[Budget dBIR]]/tab_ANLAGE[[#This Row],['# SuS]],2),0)</f>
        <v>109.09</v>
      </c>
    </row>
    <row r="2154" spans="1:7" x14ac:dyDescent="0.3">
      <c r="A2154" t="s">
        <v>25483</v>
      </c>
      <c r="B2154" t="s">
        <v>25482</v>
      </c>
      <c r="C2154" s="6">
        <v>68321</v>
      </c>
      <c r="D2154" s="6">
        <v>18068</v>
      </c>
      <c r="E2154">
        <f>SUMIFS(tab_SCHULEN[SuS_21-22],tab_SCHULEN[TKZ],tab_ANLAGE[[#This Row],[TKZ]])</f>
        <v>185</v>
      </c>
      <c r="F2154">
        <f>SUMIFS(tab_SCHULEN[Klassen_21-22],tab_SCHULEN[TKZ],tab_ANLAGE[[#This Row],[TKZ]])</f>
        <v>9</v>
      </c>
      <c r="G2154" s="431">
        <f>IFERROR(ROUND(0.25*tab_ANLAGE[[#This Row],[Budget dBIR]]/tab_ANLAGE[[#This Row],['# SuS]],2),0)</f>
        <v>92.33</v>
      </c>
    </row>
    <row r="2155" spans="1:7" x14ac:dyDescent="0.3">
      <c r="A2155" t="s">
        <v>25477</v>
      </c>
      <c r="B2155" t="s">
        <v>25476</v>
      </c>
      <c r="C2155" s="6">
        <v>80496</v>
      </c>
      <c r="D2155" s="6">
        <v>27102</v>
      </c>
      <c r="E2155">
        <f>SUMIFS(tab_SCHULEN[SuS_21-22],tab_SCHULEN[TKZ],tab_ANLAGE[[#This Row],[TKZ]])</f>
        <v>179</v>
      </c>
      <c r="F2155">
        <f>SUMIFS(tab_SCHULEN[Klassen_21-22],tab_SCHULEN[TKZ],tab_ANLAGE[[#This Row],[TKZ]])</f>
        <v>7</v>
      </c>
      <c r="G2155" s="431">
        <f>IFERROR(ROUND(0.25*tab_ANLAGE[[#This Row],[Budget dBIR]]/tab_ANLAGE[[#This Row],['# SuS]],2),0)</f>
        <v>112.42</v>
      </c>
    </row>
    <row r="2156" spans="1:7" x14ac:dyDescent="0.3">
      <c r="A2156" t="s">
        <v>25497</v>
      </c>
      <c r="B2156" t="s">
        <v>25496</v>
      </c>
      <c r="C2156" s="6">
        <v>274836</v>
      </c>
      <c r="D2156" s="6">
        <v>132500</v>
      </c>
      <c r="E2156">
        <f>SUMIFS(tab_SCHULEN[SuS_21-22],tab_SCHULEN[TKZ],tab_ANLAGE[[#This Row],[TKZ]])</f>
        <v>423</v>
      </c>
      <c r="F2156">
        <f>SUMIFS(tab_SCHULEN[Klassen_21-22],tab_SCHULEN[TKZ],tab_ANLAGE[[#This Row],[TKZ]])</f>
        <v>49</v>
      </c>
      <c r="G2156" s="431">
        <f>IFERROR(ROUND(0.25*tab_ANLAGE[[#This Row],[Budget dBIR]]/tab_ANLAGE[[#This Row],['# SuS]],2),0)</f>
        <v>162.43</v>
      </c>
    </row>
    <row r="2157" spans="1:7" x14ac:dyDescent="0.3">
      <c r="A2157" t="s">
        <v>25485</v>
      </c>
      <c r="B2157" t="s">
        <v>25484</v>
      </c>
      <c r="C2157" s="6">
        <v>31718</v>
      </c>
      <c r="D2157" s="6">
        <v>9034</v>
      </c>
      <c r="E2157">
        <f>SUMIFS(tab_SCHULEN[SuS_21-22],tab_SCHULEN[TKZ],tab_ANLAGE[[#This Row],[TKZ]])</f>
        <v>74</v>
      </c>
      <c r="F2157">
        <f>SUMIFS(tab_SCHULEN[Klassen_21-22],tab_SCHULEN[TKZ],tab_ANLAGE[[#This Row],[TKZ]])</f>
        <v>3</v>
      </c>
      <c r="G2157" s="431">
        <f>IFERROR(ROUND(0.25*tab_ANLAGE[[#This Row],[Budget dBIR]]/tab_ANLAGE[[#This Row],['# SuS]],2),0)</f>
        <v>107.16</v>
      </c>
    </row>
    <row r="2158" spans="1:7" x14ac:dyDescent="0.3">
      <c r="A2158" t="s">
        <v>20452</v>
      </c>
      <c r="B2158" t="s">
        <v>20451</v>
      </c>
      <c r="C2158" s="6">
        <v>151584</v>
      </c>
      <c r="D2158" s="6">
        <v>0</v>
      </c>
      <c r="E2158">
        <f>SUMIFS(tab_SCHULEN[SuS_21-22],tab_SCHULEN[TKZ],tab_ANLAGE[[#This Row],[TKZ]])</f>
        <v>409</v>
      </c>
      <c r="F2158">
        <f>SUMIFS(tab_SCHULEN[Klassen_21-22],tab_SCHULEN[TKZ],tab_ANLAGE[[#This Row],[TKZ]])</f>
        <v>17</v>
      </c>
      <c r="G2158" s="431">
        <f>IFERROR(ROUND(0.25*tab_ANLAGE[[#This Row],[Budget dBIR]]/tab_ANLAGE[[#This Row],['# SuS]],2),0)</f>
        <v>92.66</v>
      </c>
    </row>
    <row r="2159" spans="1:7" x14ac:dyDescent="0.3">
      <c r="A2159" t="s">
        <v>25521</v>
      </c>
      <c r="B2159" t="s">
        <v>25520</v>
      </c>
      <c r="C2159" s="6">
        <v>28406</v>
      </c>
      <c r="D2159" s="6">
        <v>0</v>
      </c>
      <c r="E2159">
        <f>SUMIFS(tab_SCHULEN[SuS_21-22],tab_SCHULEN[TKZ],tab_ANLAGE[[#This Row],[TKZ]])</f>
        <v>61</v>
      </c>
      <c r="F2159">
        <f>SUMIFS(tab_SCHULEN[Klassen_21-22],tab_SCHULEN[TKZ],tab_ANLAGE[[#This Row],[TKZ]])</f>
        <v>7</v>
      </c>
      <c r="G2159" s="431">
        <f>IFERROR(ROUND(0.25*tab_ANLAGE[[#This Row],[Budget dBIR]]/tab_ANLAGE[[#This Row],['# SuS]],2),0)</f>
        <v>116.42</v>
      </c>
    </row>
    <row r="2160" spans="1:7" x14ac:dyDescent="0.3">
      <c r="A2160" t="s">
        <v>25450</v>
      </c>
      <c r="B2160" t="s">
        <v>25449</v>
      </c>
      <c r="C2160" s="6">
        <v>48696</v>
      </c>
      <c r="D2160" s="6">
        <v>0</v>
      </c>
      <c r="E2160">
        <f>SUMIFS(tab_SCHULEN[SuS_21-22],tab_SCHULEN[TKZ],tab_ANLAGE[[#This Row],[TKZ]])</f>
        <v>91</v>
      </c>
      <c r="F2160">
        <f>SUMIFS(tab_SCHULEN[Klassen_21-22],tab_SCHULEN[TKZ],tab_ANLAGE[[#This Row],[TKZ]])</f>
        <v>11</v>
      </c>
      <c r="G2160" s="431">
        <f>IFERROR(ROUND(0.25*tab_ANLAGE[[#This Row],[Budget dBIR]]/tab_ANLAGE[[#This Row],['# SuS]],2),0)</f>
        <v>133.78</v>
      </c>
    </row>
    <row r="2161" spans="1:7" x14ac:dyDescent="0.3">
      <c r="A2161" t="s">
        <v>25524</v>
      </c>
      <c r="B2161" t="s">
        <v>25523</v>
      </c>
      <c r="C2161" s="6">
        <v>54783</v>
      </c>
      <c r="D2161" s="6">
        <v>0</v>
      </c>
      <c r="E2161">
        <f>SUMIFS(tab_SCHULEN[SuS_21-22],tab_SCHULEN[TKZ],tab_ANLAGE[[#This Row],[TKZ]])</f>
        <v>127</v>
      </c>
      <c r="F2161">
        <f>SUMIFS(tab_SCHULEN[Klassen_21-22],tab_SCHULEN[TKZ],tab_ANLAGE[[#This Row],[TKZ]])</f>
        <v>13</v>
      </c>
      <c r="G2161" s="431">
        <f>IFERROR(ROUND(0.25*tab_ANLAGE[[#This Row],[Budget dBIR]]/tab_ANLAGE[[#This Row],['# SuS]],2),0)</f>
        <v>107.84</v>
      </c>
    </row>
    <row r="2162" spans="1:7" x14ac:dyDescent="0.3">
      <c r="A2162" t="s">
        <v>25452</v>
      </c>
      <c r="B2162" t="s">
        <v>25451</v>
      </c>
      <c r="C2162" s="6">
        <v>93842</v>
      </c>
      <c r="D2162" s="6">
        <v>0</v>
      </c>
      <c r="E2162">
        <f>SUMIFS(tab_SCHULEN[SuS_21-22],tab_SCHULEN[TKZ],tab_ANLAGE[[#This Row],[TKZ]])</f>
        <v>185</v>
      </c>
      <c r="F2162">
        <f>SUMIFS(tab_SCHULEN[Klassen_21-22],tab_SCHULEN[TKZ],tab_ANLAGE[[#This Row],[TKZ]])</f>
        <v>22</v>
      </c>
      <c r="G2162" s="431">
        <f>IFERROR(ROUND(0.25*tab_ANLAGE[[#This Row],[Budget dBIR]]/tab_ANLAGE[[#This Row],['# SuS]],2),0)</f>
        <v>126.81</v>
      </c>
    </row>
    <row r="2163" spans="1:7" x14ac:dyDescent="0.3">
      <c r="A2163" t="s">
        <v>25530</v>
      </c>
      <c r="B2163" t="s">
        <v>25529</v>
      </c>
      <c r="C2163" s="6">
        <v>150655</v>
      </c>
      <c r="D2163" s="6">
        <v>0</v>
      </c>
      <c r="E2163">
        <f>SUMIFS(tab_SCHULEN[SuS_21-22],tab_SCHULEN[TKZ],tab_ANLAGE[[#This Row],[TKZ]])</f>
        <v>296</v>
      </c>
      <c r="F2163">
        <f>SUMIFS(tab_SCHULEN[Klassen_21-22],tab_SCHULEN[TKZ],tab_ANLAGE[[#This Row],[TKZ]])</f>
        <v>34</v>
      </c>
      <c r="G2163" s="431">
        <f>IFERROR(ROUND(0.25*tab_ANLAGE[[#This Row],[Budget dBIR]]/tab_ANLAGE[[#This Row],['# SuS]],2),0)</f>
        <v>127.24</v>
      </c>
    </row>
    <row r="2164" spans="1:7" x14ac:dyDescent="0.3">
      <c r="A2164" t="s">
        <v>25526</v>
      </c>
      <c r="B2164" t="s">
        <v>25525</v>
      </c>
      <c r="C2164" s="6">
        <v>46160</v>
      </c>
      <c r="D2164" s="6">
        <v>0</v>
      </c>
      <c r="E2164">
        <f>SUMIFS(tab_SCHULEN[SuS_21-22],tab_SCHULEN[TKZ],tab_ANLAGE[[#This Row],[TKZ]])</f>
        <v>93</v>
      </c>
      <c r="F2164">
        <f>SUMIFS(tab_SCHULEN[Klassen_21-22],tab_SCHULEN[TKZ],tab_ANLAGE[[#This Row],[TKZ]])</f>
        <v>10</v>
      </c>
      <c r="G2164" s="431">
        <f>IFERROR(ROUND(0.25*tab_ANLAGE[[#This Row],[Budget dBIR]]/tab_ANLAGE[[#This Row],['# SuS]],2),0)</f>
        <v>124.09</v>
      </c>
    </row>
    <row r="2165" spans="1:7" x14ac:dyDescent="0.3">
      <c r="A2165" t="s">
        <v>25439</v>
      </c>
      <c r="B2165" t="s">
        <v>25438</v>
      </c>
      <c r="C2165" s="6">
        <v>74566</v>
      </c>
      <c r="D2165" s="6">
        <v>0</v>
      </c>
      <c r="E2165">
        <f>SUMIFS(tab_SCHULEN[SuS_21-22],tab_SCHULEN[TKZ],tab_ANLAGE[[#This Row],[TKZ]])</f>
        <v>171</v>
      </c>
      <c r="F2165">
        <f>SUMIFS(tab_SCHULEN[Klassen_21-22],tab_SCHULEN[TKZ],tab_ANLAGE[[#This Row],[TKZ]])</f>
        <v>17</v>
      </c>
      <c r="G2165" s="431">
        <f>IFERROR(ROUND(0.25*tab_ANLAGE[[#This Row],[Budget dBIR]]/tab_ANLAGE[[#This Row],['# SuS]],2),0)</f>
        <v>109.01</v>
      </c>
    </row>
    <row r="2166" spans="1:7" x14ac:dyDescent="0.3">
      <c r="A2166" t="s">
        <v>25535</v>
      </c>
      <c r="B2166" t="s">
        <v>25534</v>
      </c>
      <c r="C2166" s="6">
        <v>36522</v>
      </c>
      <c r="D2166" s="6">
        <v>0</v>
      </c>
      <c r="E2166">
        <f>SUMIFS(tab_SCHULEN[SuS_21-22],tab_SCHULEN[TKZ],tab_ANLAGE[[#This Row],[TKZ]])</f>
        <v>80</v>
      </c>
      <c r="F2166">
        <f>SUMIFS(tab_SCHULEN[Klassen_21-22],tab_SCHULEN[TKZ],tab_ANLAGE[[#This Row],[TKZ]])</f>
        <v>9</v>
      </c>
      <c r="G2166" s="431">
        <f>IFERROR(ROUND(0.25*tab_ANLAGE[[#This Row],[Budget dBIR]]/tab_ANLAGE[[#This Row],['# SuS]],2),0)</f>
        <v>114.13</v>
      </c>
    </row>
    <row r="2167" spans="1:7" x14ac:dyDescent="0.3">
      <c r="A2167" t="s">
        <v>25537</v>
      </c>
      <c r="B2167" t="s">
        <v>25536</v>
      </c>
      <c r="C2167" s="6">
        <v>41595</v>
      </c>
      <c r="D2167" s="6">
        <v>0</v>
      </c>
      <c r="E2167">
        <f>SUMIFS(tab_SCHULEN[SuS_21-22],tab_SCHULEN[TKZ],tab_ANLAGE[[#This Row],[TKZ]])</f>
        <v>84</v>
      </c>
      <c r="F2167">
        <f>SUMIFS(tab_SCHULEN[Klassen_21-22],tab_SCHULEN[TKZ],tab_ANLAGE[[#This Row],[TKZ]])</f>
        <v>8</v>
      </c>
      <c r="G2167" s="431">
        <f>IFERROR(ROUND(0.25*tab_ANLAGE[[#This Row],[Budget dBIR]]/tab_ANLAGE[[#This Row],['# SuS]],2),0)</f>
        <v>123.79</v>
      </c>
    </row>
    <row r="2168" spans="1:7" x14ac:dyDescent="0.3">
      <c r="A2168" t="s">
        <v>20548</v>
      </c>
      <c r="B2168" t="s">
        <v>20547</v>
      </c>
      <c r="C2168" s="6">
        <v>454147</v>
      </c>
      <c r="D2168" s="6">
        <v>0</v>
      </c>
      <c r="E2168">
        <f>SUMIFS(tab_SCHULEN[SuS_21-22],tab_SCHULEN[TKZ],tab_ANLAGE[[#This Row],[TKZ]])</f>
        <v>1443</v>
      </c>
      <c r="F2168">
        <f>SUMIFS(tab_SCHULEN[Klassen_21-22],tab_SCHULEN[TKZ],tab_ANLAGE[[#This Row],[TKZ]])</f>
        <v>51</v>
      </c>
      <c r="G2168" s="431">
        <f>IFERROR(ROUND(0.25*tab_ANLAGE[[#This Row],[Budget dBIR]]/tab_ANLAGE[[#This Row],['# SuS]],2),0)</f>
        <v>78.680000000000007</v>
      </c>
    </row>
    <row r="2169" spans="1:7" x14ac:dyDescent="0.3">
      <c r="A2169" t="s">
        <v>25540</v>
      </c>
      <c r="B2169" t="s">
        <v>25539</v>
      </c>
      <c r="C2169" s="6">
        <v>100437</v>
      </c>
      <c r="D2169" s="6">
        <v>0</v>
      </c>
      <c r="E2169">
        <f>SUMIFS(tab_SCHULEN[SuS_21-22],tab_SCHULEN[TKZ],tab_ANLAGE[[#This Row],[TKZ]])</f>
        <v>194</v>
      </c>
      <c r="F2169">
        <f>SUMIFS(tab_SCHULEN[Klassen_21-22],tab_SCHULEN[TKZ],tab_ANLAGE[[#This Row],[TKZ]])</f>
        <v>16</v>
      </c>
      <c r="G2169" s="431">
        <f>IFERROR(ROUND(0.25*tab_ANLAGE[[#This Row],[Budget dBIR]]/tab_ANLAGE[[#This Row],['# SuS]],2),0)</f>
        <v>129.43</v>
      </c>
    </row>
    <row r="2170" spans="1:7" x14ac:dyDescent="0.3">
      <c r="A2170" t="s">
        <v>25574</v>
      </c>
      <c r="B2170" t="s">
        <v>25573</v>
      </c>
      <c r="C2170" s="6">
        <v>55234</v>
      </c>
      <c r="D2170" s="6">
        <v>0</v>
      </c>
      <c r="E2170">
        <f>SUMIFS(tab_SCHULEN[SuS_21-22],tab_SCHULEN[TKZ],tab_ANLAGE[[#This Row],[TKZ]])</f>
        <v>176</v>
      </c>
      <c r="F2170">
        <f>SUMIFS(tab_SCHULEN[Klassen_21-22],tab_SCHULEN[TKZ],tab_ANLAGE[[#This Row],[TKZ]])</f>
        <v>9</v>
      </c>
      <c r="G2170" s="431">
        <f>IFERROR(ROUND(0.25*tab_ANLAGE[[#This Row],[Budget dBIR]]/tab_ANLAGE[[#This Row],['# SuS]],2),0)</f>
        <v>78.459999999999994</v>
      </c>
    </row>
    <row r="2171" spans="1:7" x14ac:dyDescent="0.3">
      <c r="A2171" t="s">
        <v>21111</v>
      </c>
      <c r="B2171" t="s">
        <v>21110</v>
      </c>
      <c r="C2171" s="6">
        <v>130757</v>
      </c>
      <c r="D2171" s="6">
        <v>0</v>
      </c>
      <c r="E2171">
        <f>SUMIFS(tab_SCHULEN[SuS_21-22],tab_SCHULEN[TKZ],tab_ANLAGE[[#This Row],[TKZ]])</f>
        <v>374</v>
      </c>
      <c r="F2171">
        <f>SUMIFS(tab_SCHULEN[Klassen_21-22],tab_SCHULEN[TKZ],tab_ANLAGE[[#This Row],[TKZ]])</f>
        <v>17</v>
      </c>
      <c r="G2171" s="431">
        <f>IFERROR(ROUND(0.25*tab_ANLAGE[[#This Row],[Budget dBIR]]/tab_ANLAGE[[#This Row],['# SuS]],2),0)</f>
        <v>87.4</v>
      </c>
    </row>
    <row r="2172" spans="1:7" x14ac:dyDescent="0.3">
      <c r="A2172" t="s">
        <v>25818</v>
      </c>
      <c r="B2172" t="s">
        <v>25817</v>
      </c>
      <c r="C2172" s="6">
        <v>73884</v>
      </c>
      <c r="D2172" s="6">
        <v>0</v>
      </c>
      <c r="E2172">
        <f>SUMIFS(tab_SCHULEN[SuS_21-22],tab_SCHULEN[TKZ],tab_ANLAGE[[#This Row],[TKZ]])</f>
        <v>180</v>
      </c>
      <c r="F2172">
        <f>SUMIFS(tab_SCHULEN[Klassen_21-22],tab_SCHULEN[TKZ],tab_ANLAGE[[#This Row],[TKZ]])</f>
        <v>9</v>
      </c>
      <c r="G2172" s="431">
        <f>IFERROR(ROUND(0.25*tab_ANLAGE[[#This Row],[Budget dBIR]]/tab_ANLAGE[[#This Row],['# SuS]],2),0)</f>
        <v>102.62</v>
      </c>
    </row>
    <row r="2173" spans="1:7" x14ac:dyDescent="0.3">
      <c r="A2173" t="s">
        <v>21261</v>
      </c>
      <c r="B2173" t="s">
        <v>21260</v>
      </c>
      <c r="C2173" s="6">
        <v>143465</v>
      </c>
      <c r="D2173" s="6">
        <v>0</v>
      </c>
      <c r="E2173">
        <f>SUMIFS(tab_SCHULEN[SuS_21-22],tab_SCHULEN[TKZ],tab_ANLAGE[[#This Row],[TKZ]])</f>
        <v>429</v>
      </c>
      <c r="F2173">
        <f>SUMIFS(tab_SCHULEN[Klassen_21-22],tab_SCHULEN[TKZ],tab_ANLAGE[[#This Row],[TKZ]])</f>
        <v>21</v>
      </c>
      <c r="G2173" s="431">
        <f>IFERROR(ROUND(0.25*tab_ANLAGE[[#This Row],[Budget dBIR]]/tab_ANLAGE[[#This Row],['# SuS]],2),0)</f>
        <v>83.6</v>
      </c>
    </row>
    <row r="2174" spans="1:7" x14ac:dyDescent="0.3">
      <c r="A2174" t="s">
        <v>20935</v>
      </c>
      <c r="B2174" t="s">
        <v>20934</v>
      </c>
      <c r="C2174" s="6">
        <v>123638</v>
      </c>
      <c r="D2174" s="6">
        <v>0</v>
      </c>
      <c r="E2174">
        <f>SUMIFS(tab_SCHULEN[SuS_21-22],tab_SCHULEN[TKZ],tab_ANLAGE[[#This Row],[TKZ]])</f>
        <v>295</v>
      </c>
      <c r="F2174">
        <f>SUMIFS(tab_SCHULEN[Klassen_21-22],tab_SCHULEN[TKZ],tab_ANLAGE[[#This Row],[TKZ]])</f>
        <v>16</v>
      </c>
      <c r="G2174" s="431">
        <f>IFERROR(ROUND(0.25*tab_ANLAGE[[#This Row],[Budget dBIR]]/tab_ANLAGE[[#This Row],['# SuS]],2),0)</f>
        <v>104.78</v>
      </c>
    </row>
    <row r="2175" spans="1:7" x14ac:dyDescent="0.3">
      <c r="A2175" t="s">
        <v>25495</v>
      </c>
      <c r="B2175" t="s">
        <v>25494</v>
      </c>
      <c r="C2175" s="6">
        <v>69448</v>
      </c>
      <c r="D2175" s="6">
        <v>0</v>
      </c>
      <c r="E2175">
        <f>SUMIFS(tab_SCHULEN[SuS_21-22],tab_SCHULEN[TKZ],tab_ANLAGE[[#This Row],[TKZ]])</f>
        <v>189</v>
      </c>
      <c r="F2175">
        <f>SUMIFS(tab_SCHULEN[Klassen_21-22],tab_SCHULEN[TKZ],tab_ANLAGE[[#This Row],[TKZ]])</f>
        <v>12</v>
      </c>
      <c r="G2175" s="431">
        <f>IFERROR(ROUND(0.25*tab_ANLAGE[[#This Row],[Budget dBIR]]/tab_ANLAGE[[#This Row],['# SuS]],2),0)</f>
        <v>91.86</v>
      </c>
    </row>
    <row r="2176" spans="1:7" x14ac:dyDescent="0.3">
      <c r="A2176" t="s">
        <v>25454</v>
      </c>
      <c r="B2176" t="s">
        <v>25453</v>
      </c>
      <c r="C2176" s="6">
        <v>58841</v>
      </c>
      <c r="D2176" s="6">
        <v>0</v>
      </c>
      <c r="E2176">
        <f>SUMIFS(tab_SCHULEN[SuS_21-22],tab_SCHULEN[TKZ],tab_ANLAGE[[#This Row],[TKZ]])</f>
        <v>125</v>
      </c>
      <c r="F2176">
        <f>SUMIFS(tab_SCHULEN[Klassen_21-22],tab_SCHULEN[TKZ],tab_ANLAGE[[#This Row],[TKZ]])</f>
        <v>12</v>
      </c>
      <c r="G2176" s="431">
        <f>IFERROR(ROUND(0.25*tab_ANLAGE[[#This Row],[Budget dBIR]]/tab_ANLAGE[[#This Row],['# SuS]],2),0)</f>
        <v>117.68</v>
      </c>
    </row>
    <row r="2177" spans="1:7" x14ac:dyDescent="0.3">
      <c r="A2177" t="s">
        <v>20984</v>
      </c>
      <c r="B2177" t="s">
        <v>20983</v>
      </c>
      <c r="C2177" s="6">
        <v>97707</v>
      </c>
      <c r="D2177" s="6">
        <v>0</v>
      </c>
      <c r="E2177">
        <f>SUMIFS(tab_SCHULEN[SuS_21-22],tab_SCHULEN[TKZ],tab_ANLAGE[[#This Row],[TKZ]])</f>
        <v>287</v>
      </c>
      <c r="F2177">
        <f>SUMIFS(tab_SCHULEN[Klassen_21-22],tab_SCHULEN[TKZ],tab_ANLAGE[[#This Row],[TKZ]])</f>
        <v>12</v>
      </c>
      <c r="G2177" s="431">
        <f>IFERROR(ROUND(0.25*tab_ANLAGE[[#This Row],[Budget dBIR]]/tab_ANLAGE[[#This Row],['# SuS]],2),0)</f>
        <v>85.11</v>
      </c>
    </row>
    <row r="2178" spans="1:7" x14ac:dyDescent="0.3">
      <c r="A2178" t="s">
        <v>20922</v>
      </c>
      <c r="B2178" t="s">
        <v>20921</v>
      </c>
      <c r="C2178" s="6">
        <v>70916</v>
      </c>
      <c r="D2178" s="6">
        <v>0</v>
      </c>
      <c r="E2178">
        <f>SUMIFS(tab_SCHULEN[SuS_21-22],tab_SCHULEN[TKZ],tab_ANLAGE[[#This Row],[TKZ]])</f>
        <v>241</v>
      </c>
      <c r="F2178">
        <f>SUMIFS(tab_SCHULEN[Klassen_21-22],tab_SCHULEN[TKZ],tab_ANLAGE[[#This Row],[TKZ]])</f>
        <v>12</v>
      </c>
      <c r="G2178" s="431">
        <f>IFERROR(ROUND(0.25*tab_ANLAGE[[#This Row],[Budget dBIR]]/tab_ANLAGE[[#This Row],['# SuS]],2),0)</f>
        <v>73.56</v>
      </c>
    </row>
    <row r="2179" spans="1:7" x14ac:dyDescent="0.3">
      <c r="A2179" t="s">
        <v>25542</v>
      </c>
      <c r="B2179" t="s">
        <v>25541</v>
      </c>
      <c r="C2179" s="6">
        <v>133851</v>
      </c>
      <c r="D2179" s="6">
        <v>36136</v>
      </c>
      <c r="E2179">
        <f>SUMIFS(tab_SCHULEN[SuS_21-22],tab_SCHULEN[TKZ],tab_ANLAGE[[#This Row],[TKZ]])</f>
        <v>228</v>
      </c>
      <c r="F2179">
        <f>SUMIFS(tab_SCHULEN[Klassen_21-22],tab_SCHULEN[TKZ],tab_ANLAGE[[#This Row],[TKZ]])</f>
        <v>10</v>
      </c>
      <c r="G2179" s="431">
        <f>IFERROR(ROUND(0.25*tab_ANLAGE[[#This Row],[Budget dBIR]]/tab_ANLAGE[[#This Row],['# SuS]],2),0)</f>
        <v>146.77000000000001</v>
      </c>
    </row>
    <row r="2180" spans="1:7" x14ac:dyDescent="0.3">
      <c r="A2180" t="s">
        <v>25491</v>
      </c>
      <c r="B2180" t="s">
        <v>25490</v>
      </c>
      <c r="C2180" s="6">
        <v>39865</v>
      </c>
      <c r="D2180" s="6">
        <v>24091</v>
      </c>
      <c r="E2180">
        <f>SUMIFS(tab_SCHULEN[SuS_21-22],tab_SCHULEN[TKZ],tab_ANLAGE[[#This Row],[TKZ]])</f>
        <v>100</v>
      </c>
      <c r="F2180">
        <f>SUMIFS(tab_SCHULEN[Klassen_21-22],tab_SCHULEN[TKZ],tab_ANLAGE[[#This Row],[TKZ]])</f>
        <v>8</v>
      </c>
      <c r="G2180" s="431">
        <f>IFERROR(ROUND(0.25*tab_ANLAGE[[#This Row],[Budget dBIR]]/tab_ANLAGE[[#This Row],['# SuS]],2),0)</f>
        <v>99.66</v>
      </c>
    </row>
    <row r="2181" spans="1:7" x14ac:dyDescent="0.3">
      <c r="A2181" t="s">
        <v>25642</v>
      </c>
      <c r="B2181" t="s">
        <v>25641</v>
      </c>
      <c r="C2181" s="6">
        <v>68863</v>
      </c>
      <c r="D2181" s="6">
        <v>0</v>
      </c>
      <c r="E2181">
        <f>SUMIFS(tab_SCHULEN[SuS_21-22],tab_SCHULEN[TKZ],tab_ANLAGE[[#This Row],[TKZ]])</f>
        <v>176</v>
      </c>
      <c r="F2181">
        <f>SUMIFS(tab_SCHULEN[Klassen_21-22],tab_SCHULEN[TKZ],tab_ANLAGE[[#This Row],[TKZ]])</f>
        <v>10</v>
      </c>
      <c r="G2181" s="431">
        <f>IFERROR(ROUND(0.25*tab_ANLAGE[[#This Row],[Budget dBIR]]/tab_ANLAGE[[#This Row],['# SuS]],2),0)</f>
        <v>97.82</v>
      </c>
    </row>
    <row r="2182" spans="1:7" x14ac:dyDescent="0.3">
      <c r="A2182" t="s">
        <v>25475</v>
      </c>
      <c r="B2182" t="s">
        <v>21547</v>
      </c>
      <c r="C2182" s="6">
        <v>27181</v>
      </c>
      <c r="D2182" s="6">
        <v>9034</v>
      </c>
      <c r="E2182">
        <f>SUMIFS(tab_SCHULEN[SuS_21-22],tab_SCHULEN[TKZ],tab_ANLAGE[[#This Row],[TKZ]])</f>
        <v>36</v>
      </c>
      <c r="F2182">
        <f>SUMIFS(tab_SCHULEN[Klassen_21-22],tab_SCHULEN[TKZ],tab_ANLAGE[[#This Row],[TKZ]])</f>
        <v>2</v>
      </c>
      <c r="G2182" s="431">
        <f>IFERROR(ROUND(0.25*tab_ANLAGE[[#This Row],[Budget dBIR]]/tab_ANLAGE[[#This Row],['# SuS]],2),0)</f>
        <v>188.76</v>
      </c>
    </row>
    <row r="2183" spans="1:7" x14ac:dyDescent="0.3">
      <c r="A2183" t="s">
        <v>25457</v>
      </c>
      <c r="B2183" t="s">
        <v>25456</v>
      </c>
      <c r="C2183" s="6">
        <v>59258</v>
      </c>
      <c r="D2183" s="6">
        <v>3011</v>
      </c>
      <c r="E2183">
        <f>SUMIFS(tab_SCHULEN[SuS_21-22],tab_SCHULEN[TKZ],tab_ANLAGE[[#This Row],[TKZ]])</f>
        <v>105</v>
      </c>
      <c r="F2183">
        <f>SUMIFS(tab_SCHULEN[Klassen_21-22],tab_SCHULEN[TKZ],tab_ANLAGE[[#This Row],[TKZ]])</f>
        <v>13</v>
      </c>
      <c r="G2183" s="431">
        <f>IFERROR(ROUND(0.25*tab_ANLAGE[[#This Row],[Budget dBIR]]/tab_ANLAGE[[#This Row],['# SuS]],2),0)</f>
        <v>141.09</v>
      </c>
    </row>
    <row r="2184" spans="1:7" x14ac:dyDescent="0.3">
      <c r="A2184" t="s">
        <v>25533</v>
      </c>
      <c r="B2184" t="s">
        <v>25532</v>
      </c>
      <c r="C2184" s="6">
        <v>18768</v>
      </c>
      <c r="D2184" s="6">
        <v>0</v>
      </c>
      <c r="E2184">
        <f>SUMIFS(tab_SCHULEN[SuS_21-22],tab_SCHULEN[TKZ],tab_ANLAGE[[#This Row],[TKZ]])</f>
        <v>36</v>
      </c>
      <c r="F2184">
        <f>SUMIFS(tab_SCHULEN[Klassen_21-22],tab_SCHULEN[TKZ],tab_ANLAGE[[#This Row],[TKZ]])</f>
        <v>5</v>
      </c>
      <c r="G2184" s="431">
        <f>IFERROR(ROUND(0.25*tab_ANLAGE[[#This Row],[Budget dBIR]]/tab_ANLAGE[[#This Row],['# SuS]],2),0)</f>
        <v>130.33000000000001</v>
      </c>
    </row>
    <row r="2185" spans="1:7" x14ac:dyDescent="0.3">
      <c r="A2185" t="s">
        <v>20368</v>
      </c>
      <c r="B2185" t="s">
        <v>20367</v>
      </c>
      <c r="C2185" s="6">
        <v>436065</v>
      </c>
      <c r="D2185" s="6">
        <v>0</v>
      </c>
      <c r="E2185">
        <f>SUMIFS(tab_SCHULEN[SuS_21-22],tab_SCHULEN[TKZ],tab_ANLAGE[[#This Row],[TKZ]])</f>
        <v>1197</v>
      </c>
      <c r="F2185">
        <f>SUMIFS(tab_SCHULEN[Klassen_21-22],tab_SCHULEN[TKZ],tab_ANLAGE[[#This Row],[TKZ]])</f>
        <v>40</v>
      </c>
      <c r="G2185" s="431">
        <f>IFERROR(ROUND(0.25*tab_ANLAGE[[#This Row],[Budget dBIR]]/tab_ANLAGE[[#This Row],['# SuS]],2),0)</f>
        <v>91.07</v>
      </c>
    </row>
    <row r="2186" spans="1:7" x14ac:dyDescent="0.3">
      <c r="A2186" t="s">
        <v>25481</v>
      </c>
      <c r="B2186" t="s">
        <v>25480</v>
      </c>
      <c r="C2186" s="6">
        <v>161478</v>
      </c>
      <c r="D2186" s="6">
        <v>3011</v>
      </c>
      <c r="E2186">
        <f>SUMIFS(tab_SCHULEN[SuS_21-22],tab_SCHULEN[TKZ],tab_ANLAGE[[#This Row],[TKZ]])</f>
        <v>367</v>
      </c>
      <c r="F2186">
        <f>SUMIFS(tab_SCHULEN[Klassen_21-22],tab_SCHULEN[TKZ],tab_ANLAGE[[#This Row],[TKZ]])</f>
        <v>42</v>
      </c>
      <c r="G2186" s="431">
        <f>IFERROR(ROUND(0.25*tab_ANLAGE[[#This Row],[Budget dBIR]]/tab_ANLAGE[[#This Row],['# SuS]],2),0)</f>
        <v>110</v>
      </c>
    </row>
    <row r="2187" spans="1:7" x14ac:dyDescent="0.3">
      <c r="A2187" t="s">
        <v>25518</v>
      </c>
      <c r="B2187" t="s">
        <v>21714</v>
      </c>
      <c r="C2187" s="6">
        <v>73207</v>
      </c>
      <c r="D2187" s="6">
        <v>18068</v>
      </c>
      <c r="E2187">
        <f>SUMIFS(tab_SCHULEN[SuS_21-22],tab_SCHULEN[TKZ],tab_ANLAGE[[#This Row],[TKZ]])</f>
        <v>144</v>
      </c>
      <c r="F2187">
        <f>SUMIFS(tab_SCHULEN[Klassen_21-22],tab_SCHULEN[TKZ],tab_ANLAGE[[#This Row],[TKZ]])</f>
        <v>6</v>
      </c>
      <c r="G2187" s="431">
        <f>IFERROR(ROUND(0.25*tab_ANLAGE[[#This Row],[Budget dBIR]]/tab_ANLAGE[[#This Row],['# SuS]],2),0)</f>
        <v>127.1</v>
      </c>
    </row>
    <row r="2188" spans="1:7" x14ac:dyDescent="0.3">
      <c r="A2188" t="s">
        <v>21179</v>
      </c>
      <c r="B2188" t="s">
        <v>21178</v>
      </c>
      <c r="C2188" s="6">
        <v>125406</v>
      </c>
      <c r="D2188" s="6">
        <v>0</v>
      </c>
      <c r="E2188">
        <f>SUMIFS(tab_SCHULEN[SuS_21-22],tab_SCHULEN[TKZ],tab_ANLAGE[[#This Row],[TKZ]])</f>
        <v>396</v>
      </c>
      <c r="F2188">
        <f>SUMIFS(tab_SCHULEN[Klassen_21-22],tab_SCHULEN[TKZ],tab_ANLAGE[[#This Row],[TKZ]])</f>
        <v>14</v>
      </c>
      <c r="G2188" s="431">
        <f>IFERROR(ROUND(0.25*tab_ANLAGE[[#This Row],[Budget dBIR]]/tab_ANLAGE[[#This Row],['# SuS]],2),0)</f>
        <v>79.17</v>
      </c>
    </row>
    <row r="2189" spans="1:7" x14ac:dyDescent="0.3">
      <c r="A2189" t="s">
        <v>25516</v>
      </c>
      <c r="B2189" t="s">
        <v>25515</v>
      </c>
      <c r="C2189" s="6">
        <v>59946</v>
      </c>
      <c r="D2189" s="6">
        <v>18068</v>
      </c>
      <c r="E2189">
        <f>SUMIFS(tab_SCHULEN[SuS_21-22],tab_SCHULEN[TKZ],tab_ANLAGE[[#This Row],[TKZ]])</f>
        <v>106</v>
      </c>
      <c r="F2189">
        <f>SUMIFS(tab_SCHULEN[Klassen_21-22],tab_SCHULEN[TKZ],tab_ANLAGE[[#This Row],[TKZ]])</f>
        <v>5</v>
      </c>
      <c r="G2189" s="431">
        <f>IFERROR(ROUND(0.25*tab_ANLAGE[[#This Row],[Budget dBIR]]/tab_ANLAGE[[#This Row],['# SuS]],2),0)</f>
        <v>141.38</v>
      </c>
    </row>
    <row r="2190" spans="1:7" x14ac:dyDescent="0.3">
      <c r="A2190" t="s">
        <v>25865</v>
      </c>
      <c r="B2190" t="s">
        <v>25864</v>
      </c>
      <c r="C2190" s="6">
        <v>16595</v>
      </c>
      <c r="D2190" s="6">
        <v>0</v>
      </c>
      <c r="E2190">
        <f>SUMIFS(tab_SCHULEN[SuS_21-22],tab_SCHULEN[TKZ],tab_ANLAGE[[#This Row],[TKZ]])</f>
        <v>17</v>
      </c>
      <c r="F2190">
        <f>SUMIFS(tab_SCHULEN[Klassen_21-22],tab_SCHULEN[TKZ],tab_ANLAGE[[#This Row],[TKZ]])</f>
        <v>1</v>
      </c>
      <c r="G2190" s="431">
        <f>IFERROR(ROUND(0.25*tab_ANLAGE[[#This Row],[Budget dBIR]]/tab_ANLAGE[[#This Row],['# SuS]],2),0)</f>
        <v>244.04</v>
      </c>
    </row>
    <row r="2191" spans="1:7" x14ac:dyDescent="0.3">
      <c r="A2191" t="s">
        <v>25489</v>
      </c>
      <c r="B2191" t="s">
        <v>25488</v>
      </c>
      <c r="C2191" s="6">
        <v>317690.11440000002</v>
      </c>
      <c r="D2191" s="6">
        <v>101001.6081</v>
      </c>
      <c r="E2191">
        <f>SUMIFS(tab_SCHULEN[SuS_21-22],tab_SCHULEN[TKZ],tab_ANLAGE[[#This Row],[TKZ]])</f>
        <v>569</v>
      </c>
      <c r="F2191">
        <f>SUMIFS(tab_SCHULEN[Klassen_21-22],tab_SCHULEN[TKZ],tab_ANLAGE[[#This Row],[TKZ]])</f>
        <v>26</v>
      </c>
      <c r="G2191" s="431">
        <f>IFERROR(ROUND(0.25*tab_ANLAGE[[#This Row],[Budget dBIR]]/tab_ANLAGE[[#This Row],['# SuS]],2),0)</f>
        <v>139.58000000000001</v>
      </c>
    </row>
    <row r="2192" spans="1:7" x14ac:dyDescent="0.3">
      <c r="A2192" t="s">
        <v>20363</v>
      </c>
      <c r="B2192" t="s">
        <v>20362</v>
      </c>
      <c r="C2192" s="6">
        <v>209388.03580000001</v>
      </c>
      <c r="D2192" s="6">
        <v>0</v>
      </c>
      <c r="E2192">
        <f>SUMIFS(tab_SCHULEN[SuS_21-22],tab_SCHULEN[TKZ],tab_ANLAGE[[#This Row],[TKZ]])</f>
        <v>564</v>
      </c>
      <c r="F2192">
        <f>SUMIFS(tab_SCHULEN[Klassen_21-22],tab_SCHULEN[TKZ],tab_ANLAGE[[#This Row],[TKZ]])</f>
        <v>20</v>
      </c>
      <c r="G2192" s="431">
        <f>IFERROR(ROUND(0.25*tab_ANLAGE[[#This Row],[Budget dBIR]]/tab_ANLAGE[[#This Row],['# SuS]],2),0)</f>
        <v>92.81</v>
      </c>
    </row>
    <row r="2193" spans="1:7" x14ac:dyDescent="0.3">
      <c r="A2193" t="s">
        <v>20400</v>
      </c>
      <c r="B2193" t="s">
        <v>20399</v>
      </c>
      <c r="C2193" s="6">
        <v>116175.4005</v>
      </c>
      <c r="D2193" s="6">
        <v>0</v>
      </c>
      <c r="E2193">
        <f>SUMIFS(tab_SCHULEN[SuS_21-22],tab_SCHULEN[TKZ],tab_ANLAGE[[#This Row],[TKZ]])</f>
        <v>212</v>
      </c>
      <c r="F2193">
        <f>SUMIFS(tab_SCHULEN[Klassen_21-22],tab_SCHULEN[TKZ],tab_ANLAGE[[#This Row],[TKZ]])</f>
        <v>7</v>
      </c>
      <c r="G2193" s="431">
        <f>IFERROR(ROUND(0.25*tab_ANLAGE[[#This Row],[Budget dBIR]]/tab_ANLAGE[[#This Row],['# SuS]],2),0)</f>
        <v>137</v>
      </c>
    </row>
    <row r="2194" spans="1:7" x14ac:dyDescent="0.3">
      <c r="A2194" t="s">
        <v>26392</v>
      </c>
      <c r="B2194" t="s">
        <v>26391</v>
      </c>
      <c r="C2194" s="6">
        <v>55311</v>
      </c>
      <c r="D2194" s="6">
        <v>0</v>
      </c>
      <c r="E2194">
        <f>SUMIFS(tab_SCHULEN[SuS_21-22],tab_SCHULEN[TKZ],tab_ANLAGE[[#This Row],[TKZ]])</f>
        <v>159</v>
      </c>
      <c r="F2194">
        <f>SUMIFS(tab_SCHULEN[Klassen_21-22],tab_SCHULEN[TKZ],tab_ANLAGE[[#This Row],[TKZ]])</f>
        <v>8</v>
      </c>
      <c r="G2194" s="431">
        <f>IFERROR(ROUND(0.25*tab_ANLAGE[[#This Row],[Budget dBIR]]/tab_ANLAGE[[#This Row],['# SuS]],2),0)</f>
        <v>86.97</v>
      </c>
    </row>
    <row r="2195" spans="1:7" x14ac:dyDescent="0.3">
      <c r="A2195" t="s">
        <v>26381</v>
      </c>
      <c r="B2195" t="s">
        <v>26380</v>
      </c>
      <c r="C2195" s="6">
        <v>54924</v>
      </c>
      <c r="D2195" s="6">
        <v>0</v>
      </c>
      <c r="E2195">
        <f>SUMIFS(tab_SCHULEN[SuS_21-22],tab_SCHULEN[TKZ],tab_ANLAGE[[#This Row],[TKZ]])</f>
        <v>177</v>
      </c>
      <c r="F2195">
        <f>SUMIFS(tab_SCHULEN[Klassen_21-22],tab_SCHULEN[TKZ],tab_ANLAGE[[#This Row],[TKZ]])</f>
        <v>8</v>
      </c>
      <c r="G2195" s="431">
        <f>IFERROR(ROUND(0.25*tab_ANLAGE[[#This Row],[Budget dBIR]]/tab_ANLAGE[[#This Row],['# SuS]],2),0)</f>
        <v>77.58</v>
      </c>
    </row>
    <row r="2196" spans="1:7" x14ac:dyDescent="0.3">
      <c r="A2196" t="s">
        <v>26348</v>
      </c>
      <c r="B2196" t="s">
        <v>26347</v>
      </c>
      <c r="C2196" s="6">
        <v>82386</v>
      </c>
      <c r="D2196" s="6">
        <v>0</v>
      </c>
      <c r="E2196">
        <f>SUMIFS(tab_SCHULEN[SuS_21-22],tab_SCHULEN[TKZ],tab_ANLAGE[[#This Row],[TKZ]])</f>
        <v>194</v>
      </c>
      <c r="F2196">
        <f>SUMIFS(tab_SCHULEN[Klassen_21-22],tab_SCHULEN[TKZ],tab_ANLAGE[[#This Row],[TKZ]])</f>
        <v>9</v>
      </c>
      <c r="G2196" s="431">
        <f>IFERROR(ROUND(0.25*tab_ANLAGE[[#This Row],[Budget dBIR]]/tab_ANLAGE[[#This Row],['# SuS]],2),0)</f>
        <v>106.17</v>
      </c>
    </row>
    <row r="2197" spans="1:7" x14ac:dyDescent="0.3">
      <c r="A2197" t="s">
        <v>26350</v>
      </c>
      <c r="B2197" t="s">
        <v>26349</v>
      </c>
      <c r="C2197" s="6">
        <v>409057</v>
      </c>
      <c r="D2197" s="6">
        <v>0</v>
      </c>
      <c r="E2197">
        <f>SUMIFS(tab_SCHULEN[SuS_21-22],tab_SCHULEN[TKZ],tab_ANLAGE[[#This Row],[TKZ]])</f>
        <v>1067</v>
      </c>
      <c r="F2197">
        <f>SUMIFS(tab_SCHULEN[Klassen_21-22],tab_SCHULEN[TKZ],tab_ANLAGE[[#This Row],[TKZ]])</f>
        <v>51</v>
      </c>
      <c r="G2197" s="431">
        <f>IFERROR(ROUND(0.25*tab_ANLAGE[[#This Row],[Budget dBIR]]/tab_ANLAGE[[#This Row],['# SuS]],2),0)</f>
        <v>95.84</v>
      </c>
    </row>
    <row r="2198" spans="1:7" x14ac:dyDescent="0.3">
      <c r="A2198" t="s">
        <v>20112</v>
      </c>
      <c r="B2198" t="s">
        <v>20111</v>
      </c>
      <c r="C2198" s="6">
        <v>2856838</v>
      </c>
      <c r="D2198" s="6">
        <v>287466</v>
      </c>
      <c r="E2198">
        <f>SUMIFS(tab_SCHULEN[SuS_21-22],tab_SCHULEN[TKZ],tab_ANLAGE[[#This Row],[TKZ]])</f>
        <v>7817</v>
      </c>
      <c r="F2198">
        <f>SUMIFS(tab_SCHULEN[Klassen_21-22],tab_SCHULEN[TKZ],tab_ANLAGE[[#This Row],[TKZ]])</f>
        <v>322</v>
      </c>
      <c r="G2198" s="431">
        <f>IFERROR(ROUND(0.25*tab_ANLAGE[[#This Row],[Budget dBIR]]/tab_ANLAGE[[#This Row],['# SuS]],2),0)</f>
        <v>91.37</v>
      </c>
    </row>
    <row r="2199" spans="1:7" x14ac:dyDescent="0.3">
      <c r="A2199" t="s">
        <v>26254</v>
      </c>
      <c r="B2199" t="s">
        <v>26253</v>
      </c>
      <c r="C2199" s="6">
        <v>70009</v>
      </c>
      <c r="D2199" s="6">
        <v>0</v>
      </c>
      <c r="E2199">
        <f>SUMIFS(tab_SCHULEN[SuS_21-22],tab_SCHULEN[TKZ],tab_ANLAGE[[#This Row],[TKZ]])</f>
        <v>193</v>
      </c>
      <c r="F2199">
        <f>SUMIFS(tab_SCHULEN[Klassen_21-22],tab_SCHULEN[TKZ],tab_ANLAGE[[#This Row],[TKZ]])</f>
        <v>8</v>
      </c>
      <c r="G2199" s="431">
        <f>IFERROR(ROUND(0.25*tab_ANLAGE[[#This Row],[Budget dBIR]]/tab_ANLAGE[[#This Row],['# SuS]],2),0)</f>
        <v>90.69</v>
      </c>
    </row>
    <row r="2200" spans="1:7" x14ac:dyDescent="0.3">
      <c r="A2200" t="s">
        <v>26352</v>
      </c>
      <c r="B2200" t="s">
        <v>26351</v>
      </c>
      <c r="C2200" s="6">
        <v>110163</v>
      </c>
      <c r="D2200" s="6">
        <v>0</v>
      </c>
      <c r="E2200">
        <f>SUMIFS(tab_SCHULEN[SuS_21-22],tab_SCHULEN[TKZ],tab_ANLAGE[[#This Row],[TKZ]])</f>
        <v>272</v>
      </c>
      <c r="F2200">
        <f>SUMIFS(tab_SCHULEN[Klassen_21-22],tab_SCHULEN[TKZ],tab_ANLAGE[[#This Row],[TKZ]])</f>
        <v>14</v>
      </c>
      <c r="G2200" s="431">
        <f>IFERROR(ROUND(0.25*tab_ANLAGE[[#This Row],[Budget dBIR]]/tab_ANLAGE[[#This Row],['# SuS]],2),0)</f>
        <v>101.25</v>
      </c>
    </row>
    <row r="2201" spans="1:7" x14ac:dyDescent="0.3">
      <c r="A2201" t="s">
        <v>26654</v>
      </c>
      <c r="B2201" t="s">
        <v>26653</v>
      </c>
      <c r="C2201" s="6">
        <v>51830</v>
      </c>
      <c r="D2201" s="6">
        <v>0</v>
      </c>
      <c r="E2201">
        <f>SUMIFS(tab_SCHULEN[SuS_21-22],tab_SCHULEN[TKZ],tab_ANLAGE[[#This Row],[TKZ]])</f>
        <v>153</v>
      </c>
      <c r="F2201">
        <f>SUMIFS(tab_SCHULEN[Klassen_21-22],tab_SCHULEN[TKZ],tab_ANLAGE[[#This Row],[TKZ]])</f>
        <v>8</v>
      </c>
      <c r="G2201" s="431">
        <f>IFERROR(ROUND(0.25*tab_ANLAGE[[#This Row],[Budget dBIR]]/tab_ANLAGE[[#This Row],['# SuS]],2),0)</f>
        <v>84.69</v>
      </c>
    </row>
    <row r="2202" spans="1:7" x14ac:dyDescent="0.3">
      <c r="A2202" t="s">
        <v>26826</v>
      </c>
      <c r="B2202" t="s">
        <v>26825</v>
      </c>
      <c r="C2202" s="6">
        <v>27230</v>
      </c>
      <c r="D2202" s="6">
        <v>0</v>
      </c>
      <c r="E2202">
        <f>SUMIFS(tab_SCHULEN[SuS_21-22],tab_SCHULEN[TKZ],tab_ANLAGE[[#This Row],[TKZ]])</f>
        <v>74</v>
      </c>
      <c r="F2202">
        <f>SUMIFS(tab_SCHULEN[Klassen_21-22],tab_SCHULEN[TKZ],tab_ANLAGE[[#This Row],[TKZ]])</f>
        <v>4</v>
      </c>
      <c r="G2202" s="431">
        <f>IFERROR(ROUND(0.25*tab_ANLAGE[[#This Row],[Budget dBIR]]/tab_ANLAGE[[#This Row],['# SuS]],2),0)</f>
        <v>91.99</v>
      </c>
    </row>
    <row r="2203" spans="1:7" x14ac:dyDescent="0.3">
      <c r="A2203" t="s">
        <v>26395</v>
      </c>
      <c r="B2203" t="s">
        <v>26394</v>
      </c>
      <c r="C2203" s="6">
        <v>63820</v>
      </c>
      <c r="D2203" s="6">
        <v>0</v>
      </c>
      <c r="E2203">
        <f>SUMIFS(tab_SCHULEN[SuS_21-22],tab_SCHULEN[TKZ],tab_ANLAGE[[#This Row],[TKZ]])</f>
        <v>174</v>
      </c>
      <c r="F2203">
        <f>SUMIFS(tab_SCHULEN[Klassen_21-22],tab_SCHULEN[TKZ],tab_ANLAGE[[#This Row],[TKZ]])</f>
        <v>8</v>
      </c>
      <c r="G2203" s="431">
        <f>IFERROR(ROUND(0.25*tab_ANLAGE[[#This Row],[Budget dBIR]]/tab_ANLAGE[[#This Row],['# SuS]],2),0)</f>
        <v>91.7</v>
      </c>
    </row>
    <row r="2204" spans="1:7" x14ac:dyDescent="0.3">
      <c r="A2204" t="s">
        <v>26584</v>
      </c>
      <c r="B2204" t="s">
        <v>26583</v>
      </c>
      <c r="C2204" s="6">
        <v>97858</v>
      </c>
      <c r="D2204" s="6">
        <v>0</v>
      </c>
      <c r="E2204">
        <f>SUMIFS(tab_SCHULEN[SuS_21-22],tab_SCHULEN[TKZ],tab_ANLAGE[[#This Row],[TKZ]])</f>
        <v>207</v>
      </c>
      <c r="F2204">
        <f>SUMIFS(tab_SCHULEN[Klassen_21-22],tab_SCHULEN[TKZ],tab_ANLAGE[[#This Row],[TKZ]])</f>
        <v>10</v>
      </c>
      <c r="G2204" s="431">
        <f>IFERROR(ROUND(0.25*tab_ANLAGE[[#This Row],[Budget dBIR]]/tab_ANLAGE[[#This Row],['# SuS]],2),0)</f>
        <v>118.19</v>
      </c>
    </row>
    <row r="2205" spans="1:7" x14ac:dyDescent="0.3">
      <c r="A2205" t="s">
        <v>26899</v>
      </c>
      <c r="B2205" t="s">
        <v>26898</v>
      </c>
      <c r="C2205" s="6">
        <v>234411</v>
      </c>
      <c r="D2205" s="6">
        <v>0</v>
      </c>
      <c r="E2205">
        <f>SUMIFS(tab_SCHULEN[SuS_21-22],tab_SCHULEN[TKZ],tab_ANLAGE[[#This Row],[TKZ]])</f>
        <v>608</v>
      </c>
      <c r="F2205">
        <f>SUMIFS(tab_SCHULEN[Klassen_21-22],tab_SCHULEN[TKZ],tab_ANLAGE[[#This Row],[TKZ]])</f>
        <v>32</v>
      </c>
      <c r="G2205" s="431">
        <f>IFERROR(ROUND(0.25*tab_ANLAGE[[#This Row],[Budget dBIR]]/tab_ANLAGE[[#This Row],['# SuS]],2),0)</f>
        <v>96.39</v>
      </c>
    </row>
    <row r="2206" spans="1:7" x14ac:dyDescent="0.3">
      <c r="A2206" t="s">
        <v>26829</v>
      </c>
      <c r="B2206" t="s">
        <v>26828</v>
      </c>
      <c r="C2206" s="6">
        <v>22047</v>
      </c>
      <c r="D2206" s="6">
        <v>0</v>
      </c>
      <c r="E2206">
        <f>SUMIFS(tab_SCHULEN[SuS_21-22],tab_SCHULEN[TKZ],tab_ANLAGE[[#This Row],[TKZ]])</f>
        <v>40</v>
      </c>
      <c r="F2206">
        <f>SUMIFS(tab_SCHULEN[Klassen_21-22],tab_SCHULEN[TKZ],tab_ANLAGE[[#This Row],[TKZ]])</f>
        <v>2</v>
      </c>
      <c r="G2206" s="431">
        <f>IFERROR(ROUND(0.25*tab_ANLAGE[[#This Row],[Budget dBIR]]/tab_ANLAGE[[#This Row],['# SuS]],2),0)</f>
        <v>137.79</v>
      </c>
    </row>
    <row r="2207" spans="1:7" x14ac:dyDescent="0.3">
      <c r="A2207" t="s">
        <v>26673</v>
      </c>
      <c r="B2207" t="s">
        <v>26672</v>
      </c>
      <c r="C2207" s="6">
        <v>125188</v>
      </c>
      <c r="D2207" s="6">
        <v>0</v>
      </c>
      <c r="E2207">
        <f>SUMIFS(tab_SCHULEN[SuS_21-22],tab_SCHULEN[TKZ],tab_ANLAGE[[#This Row],[TKZ]])</f>
        <v>290</v>
      </c>
      <c r="F2207">
        <f>SUMIFS(tab_SCHULEN[Klassen_21-22],tab_SCHULEN[TKZ],tab_ANLAGE[[#This Row],[TKZ]])</f>
        <v>15</v>
      </c>
      <c r="G2207" s="431">
        <f>IFERROR(ROUND(0.25*tab_ANLAGE[[#This Row],[Budget dBIR]]/tab_ANLAGE[[#This Row],['# SuS]],2),0)</f>
        <v>107.92</v>
      </c>
    </row>
    <row r="2208" spans="1:7" x14ac:dyDescent="0.3">
      <c r="A2208" t="s">
        <v>20575</v>
      </c>
      <c r="B2208" t="s">
        <v>20574</v>
      </c>
      <c r="C2208" s="6">
        <v>12479811</v>
      </c>
      <c r="D2208" s="6">
        <v>1717027</v>
      </c>
      <c r="E2208">
        <f>SUMIFS(tab_SCHULEN[SuS_21-22],tab_SCHULEN[TKZ],tab_ANLAGE[[#This Row],[TKZ]])</f>
        <v>32807</v>
      </c>
      <c r="F2208">
        <f>SUMIFS(tab_SCHULEN[Klassen_21-22],tab_SCHULEN[TKZ],tab_ANLAGE[[#This Row],[TKZ]])</f>
        <v>1470</v>
      </c>
      <c r="G2208" s="431">
        <f>IFERROR(ROUND(0.25*tab_ANLAGE[[#This Row],[Budget dBIR]]/tab_ANLAGE[[#This Row],['# SuS]],2),0)</f>
        <v>95.1</v>
      </c>
    </row>
    <row r="2209" spans="1:7" x14ac:dyDescent="0.3">
      <c r="A2209" t="s">
        <v>20460</v>
      </c>
      <c r="B2209" t="s">
        <v>20459</v>
      </c>
      <c r="C2209" s="6">
        <v>4472091</v>
      </c>
      <c r="D2209" s="6">
        <v>252504</v>
      </c>
      <c r="E2209">
        <f>SUMIFS(tab_SCHULEN[SuS_21-22],tab_SCHULEN[TKZ],tab_ANLAGE[[#This Row],[TKZ]])</f>
        <v>11785</v>
      </c>
      <c r="F2209">
        <f>SUMIFS(tab_SCHULEN[Klassen_21-22],tab_SCHULEN[TKZ],tab_ANLAGE[[#This Row],[TKZ]])</f>
        <v>476</v>
      </c>
      <c r="G2209" s="431">
        <f>IFERROR(ROUND(0.25*tab_ANLAGE[[#This Row],[Budget dBIR]]/tab_ANLAGE[[#This Row],['# SuS]],2),0)</f>
        <v>94.87</v>
      </c>
    </row>
    <row r="2210" spans="1:7" x14ac:dyDescent="0.3">
      <c r="A2210" t="s">
        <v>26398</v>
      </c>
      <c r="B2210" t="s">
        <v>26397</v>
      </c>
      <c r="C2210" s="6">
        <v>45254</v>
      </c>
      <c r="D2210" s="6">
        <v>0</v>
      </c>
      <c r="E2210">
        <f>SUMIFS(tab_SCHULEN[SuS_21-22],tab_SCHULEN[TKZ],tab_ANLAGE[[#This Row],[TKZ]])</f>
        <v>113</v>
      </c>
      <c r="F2210">
        <f>SUMIFS(tab_SCHULEN[Klassen_21-22],tab_SCHULEN[TKZ],tab_ANLAGE[[#This Row],[TKZ]])</f>
        <v>6</v>
      </c>
      <c r="G2210" s="431">
        <f>IFERROR(ROUND(0.25*tab_ANLAGE[[#This Row],[Budget dBIR]]/tab_ANLAGE[[#This Row],['# SuS]],2),0)</f>
        <v>100.12</v>
      </c>
    </row>
    <row r="2211" spans="1:7" x14ac:dyDescent="0.3">
      <c r="A2211" t="s">
        <v>26747</v>
      </c>
      <c r="B2211" t="s">
        <v>26746</v>
      </c>
      <c r="C2211" s="6">
        <v>123773</v>
      </c>
      <c r="D2211" s="6">
        <v>0</v>
      </c>
      <c r="E2211">
        <f>SUMIFS(tab_SCHULEN[SuS_21-22],tab_SCHULEN[TKZ],tab_ANLAGE[[#This Row],[TKZ]])</f>
        <v>321</v>
      </c>
      <c r="F2211">
        <f>SUMIFS(tab_SCHULEN[Klassen_21-22],tab_SCHULEN[TKZ],tab_ANLAGE[[#This Row],[TKZ]])</f>
        <v>14</v>
      </c>
      <c r="G2211" s="431">
        <f>IFERROR(ROUND(0.25*tab_ANLAGE[[#This Row],[Budget dBIR]]/tab_ANLAGE[[#This Row],['# SuS]],2),0)</f>
        <v>96.4</v>
      </c>
    </row>
    <row r="2212" spans="1:7" x14ac:dyDescent="0.3">
      <c r="A2212" t="s">
        <v>26749</v>
      </c>
      <c r="B2212" t="s">
        <v>26748</v>
      </c>
      <c r="C2212" s="6">
        <v>143936</v>
      </c>
      <c r="D2212" s="6">
        <v>0</v>
      </c>
      <c r="E2212">
        <f>SUMIFS(tab_SCHULEN[SuS_21-22],tab_SCHULEN[TKZ],tab_ANLAGE[[#This Row],[TKZ]])</f>
        <v>370</v>
      </c>
      <c r="F2212">
        <f>SUMIFS(tab_SCHULEN[Klassen_21-22],tab_SCHULEN[TKZ],tab_ANLAGE[[#This Row],[TKZ]])</f>
        <v>19</v>
      </c>
      <c r="G2212" s="431">
        <f>IFERROR(ROUND(0.25*tab_ANLAGE[[#This Row],[Budget dBIR]]/tab_ANLAGE[[#This Row],['# SuS]],2),0)</f>
        <v>97.25</v>
      </c>
    </row>
    <row r="2213" spans="1:7" x14ac:dyDescent="0.3">
      <c r="A2213" t="s">
        <v>26338</v>
      </c>
      <c r="B2213" t="s">
        <v>26337</v>
      </c>
      <c r="C2213" s="6">
        <v>37441</v>
      </c>
      <c r="D2213" s="6">
        <v>0</v>
      </c>
      <c r="E2213">
        <f>SUMIFS(tab_SCHULEN[SuS_21-22],tab_SCHULEN[TKZ],tab_ANLAGE[[#This Row],[TKZ]])</f>
        <v>85</v>
      </c>
      <c r="F2213">
        <f>SUMIFS(tab_SCHULEN[Klassen_21-22],tab_SCHULEN[TKZ],tab_ANLAGE[[#This Row],[TKZ]])</f>
        <v>4</v>
      </c>
      <c r="G2213" s="431">
        <f>IFERROR(ROUND(0.25*tab_ANLAGE[[#This Row],[Budget dBIR]]/tab_ANLAGE[[#This Row],['# SuS]],2),0)</f>
        <v>110.12</v>
      </c>
    </row>
    <row r="2214" spans="1:7" x14ac:dyDescent="0.3">
      <c r="A2214" t="s">
        <v>26773</v>
      </c>
      <c r="B2214" t="s">
        <v>26772</v>
      </c>
      <c r="C2214" s="6">
        <v>116322</v>
      </c>
      <c r="D2214" s="6">
        <v>0</v>
      </c>
      <c r="E2214">
        <f>SUMIFS(tab_SCHULEN[SuS_21-22],tab_SCHULEN[TKZ],tab_ANLAGE[[#This Row],[TKZ]])</f>
        <v>284</v>
      </c>
      <c r="F2214">
        <f>SUMIFS(tab_SCHULEN[Klassen_21-22],tab_SCHULEN[TKZ],tab_ANLAGE[[#This Row],[TKZ]])</f>
        <v>13</v>
      </c>
      <c r="G2214" s="431">
        <f>IFERROR(ROUND(0.25*tab_ANLAGE[[#This Row],[Budget dBIR]]/tab_ANLAGE[[#This Row],['# SuS]],2),0)</f>
        <v>102.4</v>
      </c>
    </row>
    <row r="2215" spans="1:7" x14ac:dyDescent="0.3">
      <c r="A2215" t="s">
        <v>26897</v>
      </c>
      <c r="B2215" t="s">
        <v>26896</v>
      </c>
      <c r="C2215" s="6">
        <v>97639</v>
      </c>
      <c r="D2215" s="6">
        <v>0</v>
      </c>
      <c r="E2215">
        <f>SUMIFS(tab_SCHULEN[SuS_21-22],tab_SCHULEN[TKZ],tab_ANLAGE[[#This Row],[TKZ]])</f>
        <v>232</v>
      </c>
      <c r="F2215">
        <f>SUMIFS(tab_SCHULEN[Klassen_21-22],tab_SCHULEN[TKZ],tab_ANLAGE[[#This Row],[TKZ]])</f>
        <v>13</v>
      </c>
      <c r="G2215" s="431">
        <f>IFERROR(ROUND(0.25*tab_ANLAGE[[#This Row],[Budget dBIR]]/tab_ANLAGE[[#This Row],['# SuS]],2),0)</f>
        <v>105.21</v>
      </c>
    </row>
    <row r="2216" spans="1:7" x14ac:dyDescent="0.3">
      <c r="A2216" t="s">
        <v>26751</v>
      </c>
      <c r="B2216" t="s">
        <v>26750</v>
      </c>
      <c r="C2216" s="6">
        <v>227652</v>
      </c>
      <c r="D2216" s="6">
        <v>0</v>
      </c>
      <c r="E2216">
        <f>SUMIFS(tab_SCHULEN[SuS_21-22],tab_SCHULEN[TKZ],tab_ANLAGE[[#This Row],[TKZ]])</f>
        <v>622</v>
      </c>
      <c r="F2216">
        <f>SUMIFS(tab_SCHULEN[Klassen_21-22],tab_SCHULEN[TKZ],tab_ANLAGE[[#This Row],[TKZ]])</f>
        <v>29</v>
      </c>
      <c r="G2216" s="431">
        <f>IFERROR(ROUND(0.25*tab_ANLAGE[[#This Row],[Budget dBIR]]/tab_ANLAGE[[#This Row],['# SuS]],2),0)</f>
        <v>91.5</v>
      </c>
    </row>
    <row r="2217" spans="1:7" x14ac:dyDescent="0.3">
      <c r="A2217" t="s">
        <v>26513</v>
      </c>
      <c r="B2217" t="s">
        <v>26512</v>
      </c>
      <c r="C2217" s="6">
        <v>30943</v>
      </c>
      <c r="D2217" s="6">
        <v>0</v>
      </c>
      <c r="E2217">
        <f>SUMIFS(tab_SCHULEN[SuS_21-22],tab_SCHULEN[TKZ],tab_ANLAGE[[#This Row],[TKZ]])</f>
        <v>91</v>
      </c>
      <c r="F2217">
        <f>SUMIFS(tab_SCHULEN[Klassen_21-22],tab_SCHULEN[TKZ],tab_ANLAGE[[#This Row],[TKZ]])</f>
        <v>5</v>
      </c>
      <c r="G2217" s="431">
        <f>IFERROR(ROUND(0.25*tab_ANLAGE[[#This Row],[Budget dBIR]]/tab_ANLAGE[[#This Row],['# SuS]],2),0)</f>
        <v>85.01</v>
      </c>
    </row>
    <row r="2218" spans="1:7" x14ac:dyDescent="0.3">
      <c r="A2218" t="s">
        <v>26589</v>
      </c>
      <c r="B2218" t="s">
        <v>26588</v>
      </c>
      <c r="C2218" s="6">
        <v>57245</v>
      </c>
      <c r="D2218" s="6">
        <v>0</v>
      </c>
      <c r="E2218">
        <f>SUMIFS(tab_SCHULEN[SuS_21-22],tab_SCHULEN[TKZ],tab_ANLAGE[[#This Row],[TKZ]])</f>
        <v>136</v>
      </c>
      <c r="F2218">
        <f>SUMIFS(tab_SCHULEN[Klassen_21-22],tab_SCHULEN[TKZ],tab_ANLAGE[[#This Row],[TKZ]])</f>
        <v>7</v>
      </c>
      <c r="G2218" s="431">
        <f>IFERROR(ROUND(0.25*tab_ANLAGE[[#This Row],[Budget dBIR]]/tab_ANLAGE[[#This Row],['# SuS]],2),0)</f>
        <v>105.23</v>
      </c>
    </row>
    <row r="2219" spans="1:7" x14ac:dyDescent="0.3">
      <c r="A2219" t="s">
        <v>26753</v>
      </c>
      <c r="B2219" t="s">
        <v>26752</v>
      </c>
      <c r="C2219" s="6">
        <v>44094</v>
      </c>
      <c r="D2219" s="6">
        <v>0</v>
      </c>
      <c r="E2219">
        <f>SUMIFS(tab_SCHULEN[SuS_21-22],tab_SCHULEN[TKZ],tab_ANLAGE[[#This Row],[TKZ]])</f>
        <v>120</v>
      </c>
      <c r="F2219">
        <f>SUMIFS(tab_SCHULEN[Klassen_21-22],tab_SCHULEN[TKZ],tab_ANLAGE[[#This Row],[TKZ]])</f>
        <v>6</v>
      </c>
      <c r="G2219" s="431">
        <f>IFERROR(ROUND(0.25*tab_ANLAGE[[#This Row],[Budget dBIR]]/tab_ANLAGE[[#This Row],['# SuS]],2),0)</f>
        <v>91.86</v>
      </c>
    </row>
    <row r="2220" spans="1:7" x14ac:dyDescent="0.3">
      <c r="A2220" t="s">
        <v>21095</v>
      </c>
      <c r="B2220" t="s">
        <v>21094</v>
      </c>
      <c r="C2220" s="6">
        <v>201812</v>
      </c>
      <c r="D2220" s="6">
        <v>7769</v>
      </c>
      <c r="E2220">
        <f>SUMIFS(tab_SCHULEN[SuS_21-22],tab_SCHULEN[TKZ],tab_ANLAGE[[#This Row],[TKZ]])</f>
        <v>480</v>
      </c>
      <c r="F2220">
        <f>SUMIFS(tab_SCHULEN[Klassen_21-22],tab_SCHULEN[TKZ],tab_ANLAGE[[#This Row],[TKZ]])</f>
        <v>25</v>
      </c>
      <c r="G2220" s="431">
        <f>IFERROR(ROUND(0.25*tab_ANLAGE[[#This Row],[Budget dBIR]]/tab_ANLAGE[[#This Row],['# SuS]],2),0)</f>
        <v>105.11</v>
      </c>
    </row>
    <row r="2221" spans="1:7" x14ac:dyDescent="0.3">
      <c r="A2221" t="s">
        <v>21080</v>
      </c>
      <c r="B2221" t="s">
        <v>21079</v>
      </c>
      <c r="C2221" s="6">
        <v>2161456</v>
      </c>
      <c r="D2221" s="6">
        <v>827436</v>
      </c>
      <c r="E2221">
        <f>SUMIFS(tab_SCHULEN[SuS_21-22],tab_SCHULEN[TKZ],tab_ANLAGE[[#This Row],[TKZ]])</f>
        <v>5934</v>
      </c>
      <c r="F2221">
        <f>SUMIFS(tab_SCHULEN[Klassen_21-22],tab_SCHULEN[TKZ],tab_ANLAGE[[#This Row],[TKZ]])</f>
        <v>266</v>
      </c>
      <c r="G2221" s="431">
        <f>IFERROR(ROUND(0.25*tab_ANLAGE[[#This Row],[Budget dBIR]]/tab_ANLAGE[[#This Row],['# SuS]],2),0)</f>
        <v>91.06</v>
      </c>
    </row>
    <row r="2222" spans="1:7" x14ac:dyDescent="0.3">
      <c r="A2222" t="s">
        <v>26905</v>
      </c>
      <c r="B2222" t="s">
        <v>26904</v>
      </c>
      <c r="C2222" s="6">
        <v>39452</v>
      </c>
      <c r="D2222" s="6">
        <v>0</v>
      </c>
      <c r="E2222">
        <f>SUMIFS(tab_SCHULEN[SuS_21-22],tab_SCHULEN[TKZ],tab_ANLAGE[[#This Row],[TKZ]])</f>
        <v>130</v>
      </c>
      <c r="F2222">
        <f>SUMIFS(tab_SCHULEN[Klassen_21-22],tab_SCHULEN[TKZ],tab_ANLAGE[[#This Row],[TKZ]])</f>
        <v>7</v>
      </c>
      <c r="G2222" s="431">
        <f>IFERROR(ROUND(0.25*tab_ANLAGE[[#This Row],[Budget dBIR]]/tab_ANLAGE[[#This Row],['# SuS]],2),0)</f>
        <v>75.87</v>
      </c>
    </row>
    <row r="2223" spans="1:7" x14ac:dyDescent="0.3">
      <c r="A2223" t="s">
        <v>26401</v>
      </c>
      <c r="B2223" t="s">
        <v>26400</v>
      </c>
      <c r="C2223" s="6">
        <v>48735</v>
      </c>
      <c r="D2223" s="6">
        <v>0</v>
      </c>
      <c r="E2223">
        <f>SUMIFS(tab_SCHULEN[SuS_21-22],tab_SCHULEN[TKZ],tab_ANLAGE[[#This Row],[TKZ]])</f>
        <v>128</v>
      </c>
      <c r="F2223">
        <f>SUMIFS(tab_SCHULEN[Klassen_21-22],tab_SCHULEN[TKZ],tab_ANLAGE[[#This Row],[TKZ]])</f>
        <v>8</v>
      </c>
      <c r="G2223" s="431">
        <f>IFERROR(ROUND(0.25*tab_ANLAGE[[#This Row],[Budget dBIR]]/tab_ANLAGE[[#This Row],['# SuS]],2),0)</f>
        <v>95.19</v>
      </c>
    </row>
    <row r="2224" spans="1:7" x14ac:dyDescent="0.3">
      <c r="A2224" t="s">
        <v>26518</v>
      </c>
      <c r="B2224" t="s">
        <v>26517</v>
      </c>
      <c r="C2224" s="6">
        <v>79137</v>
      </c>
      <c r="D2224" s="6">
        <v>0</v>
      </c>
      <c r="E2224">
        <f>SUMIFS(tab_SCHULEN[SuS_21-22],tab_SCHULEN[TKZ],tab_ANLAGE[[#This Row],[TKZ]])</f>
        <v>197</v>
      </c>
      <c r="F2224">
        <f>SUMIFS(tab_SCHULEN[Klassen_21-22],tab_SCHULEN[TKZ],tab_ANLAGE[[#This Row],[TKZ]])</f>
        <v>9</v>
      </c>
      <c r="G2224" s="431">
        <f>IFERROR(ROUND(0.25*tab_ANLAGE[[#This Row],[Budget dBIR]]/tab_ANLAGE[[#This Row],['# SuS]],2),0)</f>
        <v>100.43</v>
      </c>
    </row>
    <row r="2225" spans="1:7" x14ac:dyDescent="0.3">
      <c r="A2225" t="s">
        <v>26662</v>
      </c>
      <c r="B2225" t="s">
        <v>26661</v>
      </c>
      <c r="C2225" s="6">
        <v>28506</v>
      </c>
      <c r="D2225" s="6">
        <v>0</v>
      </c>
      <c r="E2225">
        <f>SUMIFS(tab_SCHULEN[SuS_21-22],tab_SCHULEN[TKZ],tab_ANLAGE[[#This Row],[TKZ]])</f>
        <v>64</v>
      </c>
      <c r="F2225">
        <f>SUMIFS(tab_SCHULEN[Klassen_21-22],tab_SCHULEN[TKZ],tab_ANLAGE[[#This Row],[TKZ]])</f>
        <v>4</v>
      </c>
      <c r="G2225" s="431">
        <f>IFERROR(ROUND(0.25*tab_ANLAGE[[#This Row],[Budget dBIR]]/tab_ANLAGE[[#This Row],['# SuS]],2),0)</f>
        <v>111.35</v>
      </c>
    </row>
    <row r="2226" spans="1:7" x14ac:dyDescent="0.3">
      <c r="A2226" t="s">
        <v>26660</v>
      </c>
      <c r="B2226" t="s">
        <v>26659</v>
      </c>
      <c r="C2226" s="6">
        <v>42457</v>
      </c>
      <c r="D2226" s="6">
        <v>0</v>
      </c>
      <c r="E2226">
        <f>SUMIFS(tab_SCHULEN[SuS_21-22],tab_SCHULEN[TKZ],tab_ANLAGE[[#This Row],[TKZ]])</f>
        <v>81</v>
      </c>
      <c r="F2226">
        <f>SUMIFS(tab_SCHULEN[Klassen_21-22],tab_SCHULEN[TKZ],tab_ANLAGE[[#This Row],[TKZ]])</f>
        <v>5</v>
      </c>
      <c r="G2226" s="431">
        <f>IFERROR(ROUND(0.25*tab_ANLAGE[[#This Row],[Budget dBIR]]/tab_ANLAGE[[#This Row],['# SuS]],2),0)</f>
        <v>131.04</v>
      </c>
    </row>
    <row r="2227" spans="1:7" x14ac:dyDescent="0.3">
      <c r="A2227" t="s">
        <v>26657</v>
      </c>
      <c r="B2227" t="s">
        <v>26656</v>
      </c>
      <c r="C2227" s="6">
        <v>58289</v>
      </c>
      <c r="D2227" s="6">
        <v>0</v>
      </c>
      <c r="E2227">
        <f>SUMIFS(tab_SCHULEN[SuS_21-22],tab_SCHULEN[TKZ],tab_ANLAGE[[#This Row],[TKZ]])</f>
        <v>153</v>
      </c>
      <c r="F2227">
        <f>SUMIFS(tab_SCHULEN[Klassen_21-22],tab_SCHULEN[TKZ],tab_ANLAGE[[#This Row],[TKZ]])</f>
        <v>8</v>
      </c>
      <c r="G2227" s="431">
        <f>IFERROR(ROUND(0.25*tab_ANLAGE[[#This Row],[Budget dBIR]]/tab_ANLAGE[[#This Row],['# SuS]],2),0)</f>
        <v>95.24</v>
      </c>
    </row>
    <row r="2228" spans="1:7" x14ac:dyDescent="0.3">
      <c r="A2228" t="s">
        <v>26482</v>
      </c>
      <c r="B2228" t="s">
        <v>26481</v>
      </c>
      <c r="C2228" s="6">
        <v>76265</v>
      </c>
      <c r="D2228" s="6">
        <v>0</v>
      </c>
      <c r="E2228">
        <f>SUMIFS(tab_SCHULEN[SuS_21-22],tab_SCHULEN[TKZ],tab_ANLAGE[[#This Row],[TKZ]])</f>
        <v>190</v>
      </c>
      <c r="F2228">
        <f>SUMIFS(tab_SCHULEN[Klassen_21-22],tab_SCHULEN[TKZ],tab_ANLAGE[[#This Row],[TKZ]])</f>
        <v>13</v>
      </c>
      <c r="G2228" s="431">
        <f>IFERROR(ROUND(0.25*tab_ANLAGE[[#This Row],[Budget dBIR]]/tab_ANLAGE[[#This Row],['# SuS]],2),0)</f>
        <v>100.35</v>
      </c>
    </row>
    <row r="2229" spans="1:7" x14ac:dyDescent="0.3">
      <c r="A2229" t="s">
        <v>26940</v>
      </c>
      <c r="B2229" t="s">
        <v>26939</v>
      </c>
      <c r="C2229" s="6">
        <v>73606</v>
      </c>
      <c r="D2229" s="6">
        <v>0</v>
      </c>
      <c r="E2229">
        <f>SUMIFS(tab_SCHULEN[SuS_21-22],tab_SCHULEN[TKZ],tab_ANLAGE[[#This Row],[TKZ]])</f>
        <v>164</v>
      </c>
      <c r="F2229">
        <f>SUMIFS(tab_SCHULEN[Klassen_21-22],tab_SCHULEN[TKZ],tab_ANLAGE[[#This Row],[TKZ]])</f>
        <v>8</v>
      </c>
      <c r="G2229" s="431">
        <f>IFERROR(ROUND(0.25*tab_ANLAGE[[#This Row],[Budget dBIR]]/tab_ANLAGE[[#This Row],['# SuS]],2),0)</f>
        <v>112.2</v>
      </c>
    </row>
    <row r="2230" spans="1:7" x14ac:dyDescent="0.3">
      <c r="A2230" t="s">
        <v>26908</v>
      </c>
      <c r="B2230" t="s">
        <v>26907</v>
      </c>
      <c r="C2230" s="6">
        <v>66781</v>
      </c>
      <c r="D2230" s="6">
        <v>0</v>
      </c>
      <c r="E2230">
        <f>SUMIFS(tab_SCHULEN[SuS_21-22],tab_SCHULEN[TKZ],tab_ANLAGE[[#This Row],[TKZ]])</f>
        <v>150</v>
      </c>
      <c r="F2230">
        <f>SUMIFS(tab_SCHULEN[Klassen_21-22],tab_SCHULEN[TKZ],tab_ANLAGE[[#This Row],[TKZ]])</f>
        <v>9</v>
      </c>
      <c r="G2230" s="431">
        <f>IFERROR(ROUND(0.25*tab_ANLAGE[[#This Row],[Budget dBIR]]/tab_ANLAGE[[#This Row],['# SuS]],2),0)</f>
        <v>111.3</v>
      </c>
    </row>
    <row r="2231" spans="1:7" x14ac:dyDescent="0.3">
      <c r="A2231" t="s">
        <v>26237</v>
      </c>
      <c r="B2231" t="s">
        <v>26236</v>
      </c>
      <c r="C2231" s="6">
        <v>404294</v>
      </c>
      <c r="D2231" s="6">
        <v>0</v>
      </c>
      <c r="E2231">
        <f>SUMIFS(tab_SCHULEN[SuS_21-22],tab_SCHULEN[TKZ],tab_ANLAGE[[#This Row],[TKZ]])</f>
        <v>1099</v>
      </c>
      <c r="F2231">
        <f>SUMIFS(tab_SCHULEN[Klassen_21-22],tab_SCHULEN[TKZ],tab_ANLAGE[[#This Row],[TKZ]])</f>
        <v>56</v>
      </c>
      <c r="G2231" s="431">
        <f>IFERROR(ROUND(0.25*tab_ANLAGE[[#This Row],[Budget dBIR]]/tab_ANLAGE[[#This Row],['# SuS]],2),0)</f>
        <v>91.97</v>
      </c>
    </row>
    <row r="2232" spans="1:7" x14ac:dyDescent="0.3">
      <c r="A2232" t="s">
        <v>26327</v>
      </c>
      <c r="B2232" t="s">
        <v>26326</v>
      </c>
      <c r="C2232" s="6">
        <v>36358</v>
      </c>
      <c r="D2232" s="6">
        <v>0</v>
      </c>
      <c r="E2232">
        <f>SUMIFS(tab_SCHULEN[SuS_21-22],tab_SCHULEN[TKZ],tab_ANLAGE[[#This Row],[TKZ]])</f>
        <v>92</v>
      </c>
      <c r="F2232">
        <f>SUMIFS(tab_SCHULEN[Klassen_21-22],tab_SCHULEN[TKZ],tab_ANLAGE[[#This Row],[TKZ]])</f>
        <v>4</v>
      </c>
      <c r="G2232" s="431">
        <f>IFERROR(ROUND(0.25*tab_ANLAGE[[#This Row],[Budget dBIR]]/tab_ANLAGE[[#This Row],['# SuS]],2),0)</f>
        <v>98.8</v>
      </c>
    </row>
    <row r="2233" spans="1:7" x14ac:dyDescent="0.3">
      <c r="A2233" t="s">
        <v>26756</v>
      </c>
      <c r="B2233" t="s">
        <v>26755</v>
      </c>
      <c r="C2233" s="6">
        <v>45254</v>
      </c>
      <c r="D2233" s="6">
        <v>0</v>
      </c>
      <c r="E2233">
        <f>SUMIFS(tab_SCHULEN[SuS_21-22],tab_SCHULEN[TKZ],tab_ANLAGE[[#This Row],[TKZ]])</f>
        <v>113</v>
      </c>
      <c r="F2233">
        <f>SUMIFS(tab_SCHULEN[Klassen_21-22],tab_SCHULEN[TKZ],tab_ANLAGE[[#This Row],[TKZ]])</f>
        <v>6</v>
      </c>
      <c r="G2233" s="431">
        <f>IFERROR(ROUND(0.25*tab_ANLAGE[[#This Row],[Budget dBIR]]/tab_ANLAGE[[#This Row],['# SuS]],2),0)</f>
        <v>100.12</v>
      </c>
    </row>
    <row r="2234" spans="1:7" x14ac:dyDescent="0.3">
      <c r="A2234" t="s">
        <v>26286</v>
      </c>
      <c r="B2234" t="s">
        <v>26285</v>
      </c>
      <c r="C2234" s="6">
        <v>135061</v>
      </c>
      <c r="D2234" s="6">
        <v>0</v>
      </c>
      <c r="E2234">
        <f>SUMIFS(tab_SCHULEN[SuS_21-22],tab_SCHULEN[TKZ],tab_ANLAGE[[#This Row],[TKZ]])</f>
        <v>324</v>
      </c>
      <c r="F2234">
        <f>SUMIFS(tab_SCHULEN[Klassen_21-22],tab_SCHULEN[TKZ],tab_ANLAGE[[#This Row],[TKZ]])</f>
        <v>15</v>
      </c>
      <c r="G2234" s="431">
        <f>IFERROR(ROUND(0.25*tab_ANLAGE[[#This Row],[Budget dBIR]]/tab_ANLAGE[[#This Row],['# SuS]],2),0)</f>
        <v>104.21</v>
      </c>
    </row>
    <row r="2235" spans="1:7" x14ac:dyDescent="0.3">
      <c r="A2235" t="s">
        <v>26911</v>
      </c>
      <c r="B2235" t="s">
        <v>26910</v>
      </c>
      <c r="C2235" s="6">
        <v>124032</v>
      </c>
      <c r="D2235" s="6">
        <v>0</v>
      </c>
      <c r="E2235">
        <f>SUMIFS(tab_SCHULEN[SuS_21-22],tab_SCHULEN[TKZ],tab_ANLAGE[[#This Row],[TKZ]])</f>
        <v>308</v>
      </c>
      <c r="F2235">
        <f>SUMIFS(tab_SCHULEN[Klassen_21-22],tab_SCHULEN[TKZ],tab_ANLAGE[[#This Row],[TKZ]])</f>
        <v>16</v>
      </c>
      <c r="G2235" s="431">
        <f>IFERROR(ROUND(0.25*tab_ANLAGE[[#This Row],[Budget dBIR]]/tab_ANLAGE[[#This Row],['# SuS]],2),0)</f>
        <v>100.68</v>
      </c>
    </row>
    <row r="2236" spans="1:7" x14ac:dyDescent="0.3">
      <c r="A2236" t="s">
        <v>26665</v>
      </c>
      <c r="B2236" t="s">
        <v>26664</v>
      </c>
      <c r="C2236" s="6">
        <v>139915</v>
      </c>
      <c r="D2236" s="6">
        <v>0</v>
      </c>
      <c r="E2236">
        <f>SUMIFS(tab_SCHULEN[SuS_21-22],tab_SCHULEN[TKZ],tab_ANLAGE[[#This Row],[TKZ]])</f>
        <v>306</v>
      </c>
      <c r="F2236">
        <f>SUMIFS(tab_SCHULEN[Klassen_21-22],tab_SCHULEN[TKZ],tab_ANLAGE[[#This Row],[TKZ]])</f>
        <v>16</v>
      </c>
      <c r="G2236" s="431">
        <f>IFERROR(ROUND(0.25*tab_ANLAGE[[#This Row],[Budget dBIR]]/tab_ANLAGE[[#This Row],['# SuS]],2),0)</f>
        <v>114.31</v>
      </c>
    </row>
    <row r="2237" spans="1:7" x14ac:dyDescent="0.3">
      <c r="A2237" t="s">
        <v>26563</v>
      </c>
      <c r="B2237" t="s">
        <v>26562</v>
      </c>
      <c r="C2237" s="6">
        <v>189528</v>
      </c>
      <c r="D2237" s="6">
        <v>0</v>
      </c>
      <c r="E2237">
        <f>SUMIFS(tab_SCHULEN[SuS_21-22],tab_SCHULEN[TKZ],tab_ANLAGE[[#This Row],[TKZ]])</f>
        <v>610</v>
      </c>
      <c r="F2237">
        <f>SUMIFS(tab_SCHULEN[Klassen_21-22],tab_SCHULEN[TKZ],tab_ANLAGE[[#This Row],[TKZ]])</f>
        <v>26</v>
      </c>
      <c r="G2237" s="431">
        <f>IFERROR(ROUND(0.25*tab_ANLAGE[[#This Row],[Budget dBIR]]/tab_ANLAGE[[#This Row],['# SuS]],2),0)</f>
        <v>77.680000000000007</v>
      </c>
    </row>
    <row r="2238" spans="1:7" x14ac:dyDescent="0.3">
      <c r="A2238" t="s">
        <v>26523</v>
      </c>
      <c r="B2238" t="s">
        <v>26522</v>
      </c>
      <c r="C2238" s="6">
        <v>126245</v>
      </c>
      <c r="D2238" s="6">
        <v>0</v>
      </c>
      <c r="E2238">
        <f>SUMIFS(tab_SCHULEN[SuS_21-22],tab_SCHULEN[TKZ],tab_ANLAGE[[#This Row],[TKZ]])</f>
        <v>302</v>
      </c>
      <c r="F2238">
        <f>SUMIFS(tab_SCHULEN[Klassen_21-22],tab_SCHULEN[TKZ],tab_ANLAGE[[#This Row],[TKZ]])</f>
        <v>15</v>
      </c>
      <c r="G2238" s="431">
        <f>IFERROR(ROUND(0.25*tab_ANLAGE[[#This Row],[Budget dBIR]]/tab_ANLAGE[[#This Row],['# SuS]],2),0)</f>
        <v>104.51</v>
      </c>
    </row>
    <row r="2239" spans="1:7" x14ac:dyDescent="0.3">
      <c r="A2239" t="s">
        <v>26521</v>
      </c>
      <c r="B2239" t="s">
        <v>26520</v>
      </c>
      <c r="C2239" s="6">
        <v>136924</v>
      </c>
      <c r="D2239" s="6">
        <v>0</v>
      </c>
      <c r="E2239">
        <f>SUMIFS(tab_SCHULEN[SuS_21-22],tab_SCHULEN[TKZ],tab_ANLAGE[[#This Row],[TKZ]])</f>
        <v>356</v>
      </c>
      <c r="F2239">
        <f>SUMIFS(tab_SCHULEN[Klassen_21-22],tab_SCHULEN[TKZ],tab_ANLAGE[[#This Row],[TKZ]])</f>
        <v>16</v>
      </c>
      <c r="G2239" s="431">
        <f>IFERROR(ROUND(0.25*tab_ANLAGE[[#This Row],[Budget dBIR]]/tab_ANLAGE[[#This Row],['# SuS]],2),0)</f>
        <v>96.15</v>
      </c>
    </row>
    <row r="2240" spans="1:7" x14ac:dyDescent="0.3">
      <c r="A2240" t="s">
        <v>26913</v>
      </c>
      <c r="B2240" t="s">
        <v>26912</v>
      </c>
      <c r="C2240" s="6">
        <v>45254</v>
      </c>
      <c r="D2240" s="6">
        <v>0</v>
      </c>
      <c r="E2240">
        <f>SUMIFS(tab_SCHULEN[SuS_21-22],tab_SCHULEN[TKZ],tab_ANLAGE[[#This Row],[TKZ]])</f>
        <v>110</v>
      </c>
      <c r="F2240">
        <f>SUMIFS(tab_SCHULEN[Klassen_21-22],tab_SCHULEN[TKZ],tab_ANLAGE[[#This Row],[TKZ]])</f>
        <v>6</v>
      </c>
      <c r="G2240" s="431">
        <f>IFERROR(ROUND(0.25*tab_ANLAGE[[#This Row],[Budget dBIR]]/tab_ANLAGE[[#This Row],['# SuS]],2),0)</f>
        <v>102.85</v>
      </c>
    </row>
    <row r="2241" spans="1:7" x14ac:dyDescent="0.3">
      <c r="A2241" t="s">
        <v>26525</v>
      </c>
      <c r="B2241" t="s">
        <v>26524</v>
      </c>
      <c r="C2241" s="6">
        <v>47188</v>
      </c>
      <c r="D2241" s="6">
        <v>0</v>
      </c>
      <c r="E2241">
        <f>SUMIFS(tab_SCHULEN[SuS_21-22],tab_SCHULEN[TKZ],tab_ANLAGE[[#This Row],[TKZ]])</f>
        <v>100</v>
      </c>
      <c r="F2241">
        <f>SUMIFS(tab_SCHULEN[Klassen_21-22],tab_SCHULEN[TKZ],tab_ANLAGE[[#This Row],[TKZ]])</f>
        <v>5</v>
      </c>
      <c r="G2241" s="431">
        <f>IFERROR(ROUND(0.25*tab_ANLAGE[[#This Row],[Budget dBIR]]/tab_ANLAGE[[#This Row],['# SuS]],2),0)</f>
        <v>117.97</v>
      </c>
    </row>
    <row r="2242" spans="1:7" x14ac:dyDescent="0.3">
      <c r="A2242" t="s">
        <v>26496</v>
      </c>
      <c r="B2242" t="s">
        <v>26495</v>
      </c>
      <c r="C2242" s="6">
        <v>101262</v>
      </c>
      <c r="D2242" s="6">
        <v>0</v>
      </c>
      <c r="E2242">
        <f>SUMIFS(tab_SCHULEN[SuS_21-22],tab_SCHULEN[TKZ],tab_ANLAGE[[#This Row],[TKZ]])</f>
        <v>258</v>
      </c>
      <c r="F2242">
        <f>SUMIFS(tab_SCHULEN[Klassen_21-22],tab_SCHULEN[TKZ],tab_ANLAGE[[#This Row],[TKZ]])</f>
        <v>11</v>
      </c>
      <c r="G2242" s="431">
        <f>IFERROR(ROUND(0.25*tab_ANLAGE[[#This Row],[Budget dBIR]]/tab_ANLAGE[[#This Row],['# SuS]],2),0)</f>
        <v>98.12</v>
      </c>
    </row>
    <row r="2243" spans="1:7" x14ac:dyDescent="0.3">
      <c r="A2243" t="s">
        <v>26759</v>
      </c>
      <c r="B2243" t="s">
        <v>26758</v>
      </c>
      <c r="C2243" s="6">
        <v>45641</v>
      </c>
      <c r="D2243" s="6">
        <v>0</v>
      </c>
      <c r="E2243">
        <f>SUMIFS(tab_SCHULEN[SuS_21-22],tab_SCHULEN[TKZ],tab_ANLAGE[[#This Row],[TKZ]])</f>
        <v>123</v>
      </c>
      <c r="F2243">
        <f>SUMIFS(tab_SCHULEN[Klassen_21-22],tab_SCHULEN[TKZ],tab_ANLAGE[[#This Row],[TKZ]])</f>
        <v>6</v>
      </c>
      <c r="G2243" s="431">
        <f>IFERROR(ROUND(0.25*tab_ANLAGE[[#This Row],[Budget dBIR]]/tab_ANLAGE[[#This Row],['# SuS]],2),0)</f>
        <v>92.77</v>
      </c>
    </row>
    <row r="2244" spans="1:7" x14ac:dyDescent="0.3">
      <c r="A2244" t="s">
        <v>26267</v>
      </c>
      <c r="B2244" t="s">
        <v>26266</v>
      </c>
      <c r="C2244" s="6">
        <v>117182</v>
      </c>
      <c r="D2244" s="6">
        <v>0</v>
      </c>
      <c r="E2244">
        <f>SUMIFS(tab_SCHULEN[SuS_21-22],tab_SCHULEN[TKZ],tab_ANLAGE[[#This Row],[TKZ]])</f>
        <v>326</v>
      </c>
      <c r="F2244">
        <f>SUMIFS(tab_SCHULEN[Klassen_21-22],tab_SCHULEN[TKZ],tab_ANLAGE[[#This Row],[TKZ]])</f>
        <v>15</v>
      </c>
      <c r="G2244" s="431">
        <f>IFERROR(ROUND(0.25*tab_ANLAGE[[#This Row],[Budget dBIR]]/tab_ANLAGE[[#This Row],['# SuS]],2),0)</f>
        <v>89.86</v>
      </c>
    </row>
    <row r="2245" spans="1:7" x14ac:dyDescent="0.3">
      <c r="A2245" t="s">
        <v>26281</v>
      </c>
      <c r="B2245" t="s">
        <v>26280</v>
      </c>
      <c r="C2245" s="6">
        <v>100136</v>
      </c>
      <c r="D2245" s="6">
        <v>0</v>
      </c>
      <c r="E2245">
        <f>SUMIFS(tab_SCHULEN[SuS_21-22],tab_SCHULEN[TKZ],tab_ANLAGE[[#This Row],[TKZ]])</f>
        <v>202</v>
      </c>
      <c r="F2245">
        <f>SUMIFS(tab_SCHULEN[Klassen_21-22],tab_SCHULEN[TKZ],tab_ANLAGE[[#This Row],[TKZ]])</f>
        <v>11</v>
      </c>
      <c r="G2245" s="431">
        <f>IFERROR(ROUND(0.25*tab_ANLAGE[[#This Row],[Budget dBIR]]/tab_ANLAGE[[#This Row],['# SuS]],2),0)</f>
        <v>123.93</v>
      </c>
    </row>
    <row r="2246" spans="1:7" x14ac:dyDescent="0.3">
      <c r="A2246" t="s">
        <v>26528</v>
      </c>
      <c r="B2246" t="s">
        <v>26527</v>
      </c>
      <c r="C2246" s="6">
        <v>51907</v>
      </c>
      <c r="D2246" s="6">
        <v>0</v>
      </c>
      <c r="E2246">
        <f>SUMIFS(tab_SCHULEN[SuS_21-22],tab_SCHULEN[TKZ],tab_ANLAGE[[#This Row],[TKZ]])</f>
        <v>109</v>
      </c>
      <c r="F2246">
        <f>SUMIFS(tab_SCHULEN[Klassen_21-22],tab_SCHULEN[TKZ],tab_ANLAGE[[#This Row],[TKZ]])</f>
        <v>6</v>
      </c>
      <c r="G2246" s="431">
        <f>IFERROR(ROUND(0.25*tab_ANLAGE[[#This Row],[Budget dBIR]]/tab_ANLAGE[[#This Row],['# SuS]],2),0)</f>
        <v>119.05</v>
      </c>
    </row>
    <row r="2247" spans="1:7" x14ac:dyDescent="0.3">
      <c r="A2247" t="s">
        <v>26367</v>
      </c>
      <c r="B2247" t="s">
        <v>26366</v>
      </c>
      <c r="C2247" s="6">
        <v>141953</v>
      </c>
      <c r="D2247" s="6">
        <v>0</v>
      </c>
      <c r="E2247">
        <f>SUMIFS(tab_SCHULEN[SuS_21-22],tab_SCHULEN[TKZ],tab_ANLAGE[[#This Row],[TKZ]])</f>
        <v>414</v>
      </c>
      <c r="F2247">
        <f>SUMIFS(tab_SCHULEN[Klassen_21-22],tab_SCHULEN[TKZ],tab_ANLAGE[[#This Row],[TKZ]])</f>
        <v>17</v>
      </c>
      <c r="G2247" s="431">
        <f>IFERROR(ROUND(0.25*tab_ANLAGE[[#This Row],[Budget dBIR]]/tab_ANLAGE[[#This Row],['# SuS]],2),0)</f>
        <v>85.72</v>
      </c>
    </row>
    <row r="2248" spans="1:7" x14ac:dyDescent="0.3">
      <c r="A2248" t="s">
        <v>26404</v>
      </c>
      <c r="B2248" t="s">
        <v>26403</v>
      </c>
      <c r="C2248" s="6">
        <v>39401</v>
      </c>
      <c r="D2248" s="6">
        <v>0</v>
      </c>
      <c r="E2248">
        <f>SUMIFS(tab_SCHULEN[SuS_21-22],tab_SCHULEN[TKZ],tab_ANLAGE[[#This Row],[TKZ]])</f>
        <v>191</v>
      </c>
      <c r="F2248">
        <f>SUMIFS(tab_SCHULEN[Klassen_21-22],tab_SCHULEN[TKZ],tab_ANLAGE[[#This Row],[TKZ]])</f>
        <v>10</v>
      </c>
      <c r="G2248" s="431">
        <f>IFERROR(ROUND(0.25*tab_ANLAGE[[#This Row],[Budget dBIR]]/tab_ANLAGE[[#This Row],['# SuS]],2),0)</f>
        <v>51.57</v>
      </c>
    </row>
    <row r="2249" spans="1:7" x14ac:dyDescent="0.3">
      <c r="A2249" t="s">
        <v>26938</v>
      </c>
      <c r="B2249" t="s">
        <v>26937</v>
      </c>
      <c r="C2249" s="6">
        <v>88575</v>
      </c>
      <c r="D2249" s="6">
        <v>0</v>
      </c>
      <c r="E2249">
        <f>SUMIFS(tab_SCHULEN[SuS_21-22],tab_SCHULEN[TKZ],tab_ANLAGE[[#This Row],[TKZ]])</f>
        <v>268</v>
      </c>
      <c r="F2249">
        <f>SUMIFS(tab_SCHULEN[Klassen_21-22],tab_SCHULEN[TKZ],tab_ANLAGE[[#This Row],[TKZ]])</f>
        <v>12</v>
      </c>
      <c r="G2249" s="431">
        <f>IFERROR(ROUND(0.25*tab_ANLAGE[[#This Row],[Budget dBIR]]/tab_ANLAGE[[#This Row],['# SuS]],2),0)</f>
        <v>82.63</v>
      </c>
    </row>
    <row r="2250" spans="1:7" x14ac:dyDescent="0.3">
      <c r="A2250" t="s">
        <v>26916</v>
      </c>
      <c r="B2250" t="s">
        <v>26915</v>
      </c>
      <c r="C2250" s="6">
        <v>100514</v>
      </c>
      <c r="D2250" s="6">
        <v>0</v>
      </c>
      <c r="E2250">
        <f>SUMIFS(tab_SCHULEN[SuS_21-22],tab_SCHULEN[TKZ],tab_ANLAGE[[#This Row],[TKZ]])</f>
        <v>240</v>
      </c>
      <c r="F2250">
        <f>SUMIFS(tab_SCHULEN[Klassen_21-22],tab_SCHULEN[TKZ],tab_ANLAGE[[#This Row],[TKZ]])</f>
        <v>11</v>
      </c>
      <c r="G2250" s="431">
        <f>IFERROR(ROUND(0.25*tab_ANLAGE[[#This Row],[Budget dBIR]]/tab_ANLAGE[[#This Row],['# SuS]],2),0)</f>
        <v>104.7</v>
      </c>
    </row>
    <row r="2251" spans="1:7" x14ac:dyDescent="0.3">
      <c r="A2251" t="s">
        <v>26485</v>
      </c>
      <c r="B2251" t="s">
        <v>26484</v>
      </c>
      <c r="C2251" s="6">
        <v>446167</v>
      </c>
      <c r="D2251" s="6">
        <v>0</v>
      </c>
      <c r="E2251">
        <f>SUMIFS(tab_SCHULEN[SuS_21-22],tab_SCHULEN[TKZ],tab_ANLAGE[[#This Row],[TKZ]])</f>
        <v>1076</v>
      </c>
      <c r="F2251">
        <f>SUMIFS(tab_SCHULEN[Klassen_21-22],tab_SCHULEN[TKZ],tab_ANLAGE[[#This Row],[TKZ]])</f>
        <v>51</v>
      </c>
      <c r="G2251" s="431">
        <f>IFERROR(ROUND(0.25*tab_ANLAGE[[#This Row],[Budget dBIR]]/tab_ANLAGE[[#This Row],['# SuS]],2),0)</f>
        <v>103.66</v>
      </c>
    </row>
    <row r="2252" spans="1:7" x14ac:dyDescent="0.3">
      <c r="A2252" t="s">
        <v>20437</v>
      </c>
      <c r="B2252" t="s">
        <v>20436</v>
      </c>
      <c r="C2252" s="6">
        <v>2716881</v>
      </c>
      <c r="D2252" s="6">
        <v>696522</v>
      </c>
      <c r="E2252">
        <f>SUMIFS(tab_SCHULEN[SuS_21-22],tab_SCHULEN[TKZ],tab_ANLAGE[[#This Row],[TKZ]])</f>
        <v>6955</v>
      </c>
      <c r="F2252">
        <f>SUMIFS(tab_SCHULEN[Klassen_21-22],tab_SCHULEN[TKZ],tab_ANLAGE[[#This Row],[TKZ]])</f>
        <v>281</v>
      </c>
      <c r="G2252" s="431">
        <f>IFERROR(ROUND(0.25*tab_ANLAGE[[#This Row],[Budget dBIR]]/tab_ANLAGE[[#This Row],['# SuS]],2),0)</f>
        <v>97.66</v>
      </c>
    </row>
    <row r="2253" spans="1:7" x14ac:dyDescent="0.3">
      <c r="A2253" t="s">
        <v>26610</v>
      </c>
      <c r="B2253" t="s">
        <v>26609</v>
      </c>
      <c r="C2253" s="6">
        <v>79988</v>
      </c>
      <c r="D2253" s="6">
        <v>0</v>
      </c>
      <c r="E2253">
        <f>SUMIFS(tab_SCHULEN[SuS_21-22],tab_SCHULEN[TKZ],tab_ANLAGE[[#This Row],[TKZ]])</f>
        <v>190</v>
      </c>
      <c r="F2253">
        <f>SUMIFS(tab_SCHULEN[Klassen_21-22],tab_SCHULEN[TKZ],tab_ANLAGE[[#This Row],[TKZ]])</f>
        <v>9</v>
      </c>
      <c r="G2253" s="431">
        <f>IFERROR(ROUND(0.25*tab_ANLAGE[[#This Row],[Budget dBIR]]/tab_ANLAGE[[#This Row],['# SuS]],2),0)</f>
        <v>105.25</v>
      </c>
    </row>
    <row r="2254" spans="1:7" x14ac:dyDescent="0.3">
      <c r="A2254" t="s">
        <v>26406</v>
      </c>
      <c r="B2254" t="s">
        <v>26405</v>
      </c>
      <c r="C2254" s="6">
        <v>36707</v>
      </c>
      <c r="D2254" s="6">
        <v>0</v>
      </c>
      <c r="E2254">
        <f>SUMIFS(tab_SCHULEN[SuS_21-22],tab_SCHULEN[TKZ],tab_ANLAGE[[#This Row],[TKZ]])</f>
        <v>76</v>
      </c>
      <c r="F2254">
        <f>SUMIFS(tab_SCHULEN[Klassen_21-22],tab_SCHULEN[TKZ],tab_ANLAGE[[#This Row],[TKZ]])</f>
        <v>5</v>
      </c>
      <c r="G2254" s="431">
        <f>IFERROR(ROUND(0.25*tab_ANLAGE[[#This Row],[Budget dBIR]]/tab_ANLAGE[[#This Row],['# SuS]],2),0)</f>
        <v>120.75</v>
      </c>
    </row>
    <row r="2255" spans="1:7" x14ac:dyDescent="0.3">
      <c r="A2255" t="s">
        <v>26761</v>
      </c>
      <c r="B2255" t="s">
        <v>26760</v>
      </c>
      <c r="C2255" s="6">
        <v>70396</v>
      </c>
      <c r="D2255" s="6">
        <v>0</v>
      </c>
      <c r="E2255">
        <f>SUMIFS(tab_SCHULEN[SuS_21-22],tab_SCHULEN[TKZ],tab_ANLAGE[[#This Row],[TKZ]])</f>
        <v>186</v>
      </c>
      <c r="F2255">
        <f>SUMIFS(tab_SCHULEN[Klassen_21-22],tab_SCHULEN[TKZ],tab_ANLAGE[[#This Row],[TKZ]])</f>
        <v>8</v>
      </c>
      <c r="G2255" s="431">
        <f>IFERROR(ROUND(0.25*tab_ANLAGE[[#This Row],[Budget dBIR]]/tab_ANLAGE[[#This Row],['# SuS]],2),0)</f>
        <v>94.62</v>
      </c>
    </row>
    <row r="2256" spans="1:7" x14ac:dyDescent="0.3">
      <c r="A2256" t="s">
        <v>20059</v>
      </c>
      <c r="B2256" t="s">
        <v>20058</v>
      </c>
      <c r="C2256" s="6">
        <v>2927338</v>
      </c>
      <c r="D2256" s="6">
        <v>470045</v>
      </c>
      <c r="E2256">
        <f>SUMIFS(tab_SCHULEN[SuS_21-22],tab_SCHULEN[TKZ],tab_ANLAGE[[#This Row],[TKZ]])</f>
        <v>7514</v>
      </c>
      <c r="F2256">
        <f>SUMIFS(tab_SCHULEN[Klassen_21-22],tab_SCHULEN[TKZ],tab_ANLAGE[[#This Row],[TKZ]])</f>
        <v>328</v>
      </c>
      <c r="G2256" s="431">
        <f>IFERROR(ROUND(0.25*tab_ANLAGE[[#This Row],[Budget dBIR]]/tab_ANLAGE[[#This Row],['# SuS]],2),0)</f>
        <v>97.4</v>
      </c>
    </row>
    <row r="2257" spans="1:7" x14ac:dyDescent="0.3">
      <c r="A2257" t="s">
        <v>26834</v>
      </c>
      <c r="B2257" t="s">
        <v>26833</v>
      </c>
      <c r="C2257" s="6">
        <v>167657</v>
      </c>
      <c r="D2257" s="6">
        <v>0</v>
      </c>
      <c r="E2257">
        <f>SUMIFS(tab_SCHULEN[SuS_21-22],tab_SCHULEN[TKZ],tab_ANLAGE[[#This Row],[TKZ]])</f>
        <v>425</v>
      </c>
      <c r="F2257">
        <f>SUMIFS(tab_SCHULEN[Klassen_21-22],tab_SCHULEN[TKZ],tab_ANLAGE[[#This Row],[TKZ]])</f>
        <v>21</v>
      </c>
      <c r="G2257" s="431">
        <f>IFERROR(ROUND(0.25*tab_ANLAGE[[#This Row],[Budget dBIR]]/tab_ANLAGE[[#This Row],['# SuS]],2),0)</f>
        <v>98.62</v>
      </c>
    </row>
    <row r="2258" spans="1:7" x14ac:dyDescent="0.3">
      <c r="A2258" t="s">
        <v>26832</v>
      </c>
      <c r="B2258" t="s">
        <v>26831</v>
      </c>
      <c r="C2258" s="6">
        <v>273849</v>
      </c>
      <c r="D2258" s="6">
        <v>0</v>
      </c>
      <c r="E2258">
        <f>SUMIFS(tab_SCHULEN[SuS_21-22],tab_SCHULEN[TKZ],tab_ANLAGE[[#This Row],[TKZ]])</f>
        <v>682</v>
      </c>
      <c r="F2258">
        <f>SUMIFS(tab_SCHULEN[Klassen_21-22],tab_SCHULEN[TKZ],tab_ANLAGE[[#This Row],[TKZ]])</f>
        <v>31</v>
      </c>
      <c r="G2258" s="431">
        <f>IFERROR(ROUND(0.25*tab_ANLAGE[[#This Row],[Budget dBIR]]/tab_ANLAGE[[#This Row],['# SuS]],2),0)</f>
        <v>100.38</v>
      </c>
    </row>
    <row r="2259" spans="1:7" x14ac:dyDescent="0.3">
      <c r="A2259" t="s">
        <v>26894</v>
      </c>
      <c r="B2259" t="s">
        <v>26893</v>
      </c>
      <c r="C2259" s="6">
        <v>253068</v>
      </c>
      <c r="D2259" s="6">
        <v>0</v>
      </c>
      <c r="E2259">
        <f>SUMIFS(tab_SCHULEN[SuS_21-22],tab_SCHULEN[TKZ],tab_ANLAGE[[#This Row],[TKZ]])</f>
        <v>548</v>
      </c>
      <c r="F2259">
        <f>SUMIFS(tab_SCHULEN[Klassen_21-22],tab_SCHULEN[TKZ],tab_ANLAGE[[#This Row],[TKZ]])</f>
        <v>29</v>
      </c>
      <c r="G2259" s="431">
        <f>IFERROR(ROUND(0.25*tab_ANLAGE[[#This Row],[Budget dBIR]]/tab_ANLAGE[[#This Row],['# SuS]],2),0)</f>
        <v>115.45</v>
      </c>
    </row>
    <row r="2260" spans="1:7" x14ac:dyDescent="0.3">
      <c r="A2260" t="s">
        <v>26531</v>
      </c>
      <c r="B2260" t="s">
        <v>26530</v>
      </c>
      <c r="C2260" s="6">
        <v>27462</v>
      </c>
      <c r="D2260" s="6">
        <v>0</v>
      </c>
      <c r="E2260">
        <f>SUMIFS(tab_SCHULEN[SuS_21-22],tab_SCHULEN[TKZ],tab_ANLAGE[[#This Row],[TKZ]])</f>
        <v>77</v>
      </c>
      <c r="F2260">
        <f>SUMIFS(tab_SCHULEN[Klassen_21-22],tab_SCHULEN[TKZ],tab_ANLAGE[[#This Row],[TKZ]])</f>
        <v>4</v>
      </c>
      <c r="G2260" s="431">
        <f>IFERROR(ROUND(0.25*tab_ANLAGE[[#This Row],[Budget dBIR]]/tab_ANLAGE[[#This Row],['# SuS]],2),0)</f>
        <v>89.16</v>
      </c>
    </row>
    <row r="2261" spans="1:7" x14ac:dyDescent="0.3">
      <c r="A2261" t="s">
        <v>26764</v>
      </c>
      <c r="B2261" t="s">
        <v>26763</v>
      </c>
      <c r="C2261" s="6">
        <v>37132</v>
      </c>
      <c r="D2261" s="6">
        <v>0</v>
      </c>
      <c r="E2261">
        <f>SUMIFS(tab_SCHULEN[SuS_21-22],tab_SCHULEN[TKZ],tab_ANLAGE[[#This Row],[TKZ]])</f>
        <v>114</v>
      </c>
      <c r="F2261">
        <f>SUMIFS(tab_SCHULEN[Klassen_21-22],tab_SCHULEN[TKZ],tab_ANLAGE[[#This Row],[TKZ]])</f>
        <v>6</v>
      </c>
      <c r="G2261" s="431">
        <f>IFERROR(ROUND(0.25*tab_ANLAGE[[#This Row],[Budget dBIR]]/tab_ANLAGE[[#This Row],['# SuS]],2),0)</f>
        <v>81.430000000000007</v>
      </c>
    </row>
    <row r="2262" spans="1:7" x14ac:dyDescent="0.3">
      <c r="A2262" t="s">
        <v>26667</v>
      </c>
      <c r="B2262" t="s">
        <v>26666</v>
      </c>
      <c r="C2262" s="6">
        <v>32877</v>
      </c>
      <c r="D2262" s="6">
        <v>0</v>
      </c>
      <c r="E2262">
        <f>SUMIFS(tab_SCHULEN[SuS_21-22],tab_SCHULEN[TKZ],tab_ANLAGE[[#This Row],[TKZ]])</f>
        <v>82</v>
      </c>
      <c r="F2262">
        <f>SUMIFS(tab_SCHULEN[Klassen_21-22],tab_SCHULEN[TKZ],tab_ANLAGE[[#This Row],[TKZ]])</f>
        <v>4</v>
      </c>
      <c r="G2262" s="431">
        <f>IFERROR(ROUND(0.25*tab_ANLAGE[[#This Row],[Budget dBIR]]/tab_ANLAGE[[#This Row],['# SuS]],2),0)</f>
        <v>100.23</v>
      </c>
    </row>
    <row r="2263" spans="1:7" x14ac:dyDescent="0.3">
      <c r="A2263" t="s">
        <v>26600</v>
      </c>
      <c r="B2263" t="s">
        <v>26599</v>
      </c>
      <c r="C2263" s="6">
        <v>169196</v>
      </c>
      <c r="D2263" s="6">
        <v>0</v>
      </c>
      <c r="E2263">
        <f>SUMIFS(tab_SCHULEN[SuS_21-22],tab_SCHULEN[TKZ],tab_ANLAGE[[#This Row],[TKZ]])</f>
        <v>397</v>
      </c>
      <c r="F2263">
        <f>SUMIFS(tab_SCHULEN[Klassen_21-22],tab_SCHULEN[TKZ],tab_ANLAGE[[#This Row],[TKZ]])</f>
        <v>20</v>
      </c>
      <c r="G2263" s="431">
        <f>IFERROR(ROUND(0.25*tab_ANLAGE[[#This Row],[Budget dBIR]]/tab_ANLAGE[[#This Row],['# SuS]],2),0)</f>
        <v>106.55</v>
      </c>
    </row>
    <row r="2264" spans="1:7" x14ac:dyDescent="0.3">
      <c r="A2264" t="s">
        <v>26408</v>
      </c>
      <c r="B2264" t="s">
        <v>26407</v>
      </c>
      <c r="C2264" s="6">
        <v>37441</v>
      </c>
      <c r="D2264" s="6">
        <v>0</v>
      </c>
      <c r="E2264">
        <f>SUMIFS(tab_SCHULEN[SuS_21-22],tab_SCHULEN[TKZ],tab_ANLAGE[[#This Row],[TKZ]])</f>
        <v>110</v>
      </c>
      <c r="F2264">
        <f>SUMIFS(tab_SCHULEN[Klassen_21-22],tab_SCHULEN[TKZ],tab_ANLAGE[[#This Row],[TKZ]])</f>
        <v>6</v>
      </c>
      <c r="G2264" s="431">
        <f>IFERROR(ROUND(0.25*tab_ANLAGE[[#This Row],[Budget dBIR]]/tab_ANLAGE[[#This Row],['# SuS]],2),0)</f>
        <v>85.09</v>
      </c>
    </row>
    <row r="2265" spans="1:7" x14ac:dyDescent="0.3">
      <c r="A2265" t="s">
        <v>26767</v>
      </c>
      <c r="B2265" t="s">
        <v>26766</v>
      </c>
      <c r="C2265" s="6">
        <v>92585</v>
      </c>
      <c r="D2265" s="6">
        <v>0</v>
      </c>
      <c r="E2265">
        <f>SUMIFS(tab_SCHULEN[SuS_21-22],tab_SCHULEN[TKZ],tab_ANLAGE[[#This Row],[TKZ]])</f>
        <v>213</v>
      </c>
      <c r="F2265">
        <f>SUMIFS(tab_SCHULEN[Klassen_21-22],tab_SCHULEN[TKZ],tab_ANLAGE[[#This Row],[TKZ]])</f>
        <v>10</v>
      </c>
      <c r="G2265" s="431">
        <f>IFERROR(ROUND(0.25*tab_ANLAGE[[#This Row],[Budget dBIR]]/tab_ANLAGE[[#This Row],['# SuS]],2),0)</f>
        <v>108.67</v>
      </c>
    </row>
    <row r="2266" spans="1:7" x14ac:dyDescent="0.3">
      <c r="A2266" t="s">
        <v>26770</v>
      </c>
      <c r="B2266" t="s">
        <v>26769</v>
      </c>
      <c r="C2266" s="6">
        <v>83221</v>
      </c>
      <c r="D2266" s="6">
        <v>0</v>
      </c>
      <c r="E2266">
        <f>SUMIFS(tab_SCHULEN[SuS_21-22],tab_SCHULEN[TKZ],tab_ANLAGE[[#This Row],[TKZ]])</f>
        <v>217</v>
      </c>
      <c r="F2266">
        <f>SUMIFS(tab_SCHULEN[Klassen_21-22],tab_SCHULEN[TKZ],tab_ANLAGE[[#This Row],[TKZ]])</f>
        <v>11</v>
      </c>
      <c r="G2266" s="431">
        <f>IFERROR(ROUND(0.25*tab_ANLAGE[[#This Row],[Budget dBIR]]/tab_ANLAGE[[#This Row],['# SuS]],2),0)</f>
        <v>95.88</v>
      </c>
    </row>
    <row r="2267" spans="1:7" x14ac:dyDescent="0.3">
      <c r="A2267" t="s">
        <v>26354</v>
      </c>
      <c r="B2267" t="s">
        <v>26353</v>
      </c>
      <c r="C2267" s="6">
        <v>39452</v>
      </c>
      <c r="D2267" s="6">
        <v>0</v>
      </c>
      <c r="E2267">
        <f>SUMIFS(tab_SCHULEN[SuS_21-22],tab_SCHULEN[TKZ],tab_ANLAGE[[#This Row],[TKZ]])</f>
        <v>107</v>
      </c>
      <c r="F2267">
        <f>SUMIFS(tab_SCHULEN[Klassen_21-22],tab_SCHULEN[TKZ],tab_ANLAGE[[#This Row],[TKZ]])</f>
        <v>6</v>
      </c>
      <c r="G2267" s="431">
        <f>IFERROR(ROUND(0.25*tab_ANLAGE[[#This Row],[Budget dBIR]]/tab_ANLAGE[[#This Row],['# SuS]],2),0)</f>
        <v>92.18</v>
      </c>
    </row>
    <row r="2268" spans="1:7" x14ac:dyDescent="0.3">
      <c r="A2268" t="s">
        <v>26411</v>
      </c>
      <c r="B2268" t="s">
        <v>26410</v>
      </c>
      <c r="C2268" s="6">
        <v>229886</v>
      </c>
      <c r="D2268" s="6">
        <v>0</v>
      </c>
      <c r="E2268">
        <f>SUMIFS(tab_SCHULEN[SuS_21-22],tab_SCHULEN[TKZ],tab_ANLAGE[[#This Row],[TKZ]])</f>
        <v>581</v>
      </c>
      <c r="F2268">
        <f>SUMIFS(tab_SCHULEN[Klassen_21-22],tab_SCHULEN[TKZ],tab_ANLAGE[[#This Row],[TKZ]])</f>
        <v>27</v>
      </c>
      <c r="G2268" s="431">
        <f>IFERROR(ROUND(0.25*tab_ANLAGE[[#This Row],[Budget dBIR]]/tab_ANLAGE[[#This Row],['# SuS]],2),0)</f>
        <v>98.92</v>
      </c>
    </row>
    <row r="2269" spans="1:7" x14ac:dyDescent="0.3">
      <c r="A2269" t="s">
        <v>26919</v>
      </c>
      <c r="B2269" t="s">
        <v>26918</v>
      </c>
      <c r="C2269" s="6">
        <v>92753</v>
      </c>
      <c r="D2269" s="6">
        <v>0</v>
      </c>
      <c r="E2269">
        <f>SUMIFS(tab_SCHULEN[SuS_21-22],tab_SCHULEN[TKZ],tab_ANLAGE[[#This Row],[TKZ]])</f>
        <v>239</v>
      </c>
      <c r="F2269">
        <f>SUMIFS(tab_SCHULEN[Klassen_21-22],tab_SCHULEN[TKZ],tab_ANLAGE[[#This Row],[TKZ]])</f>
        <v>12</v>
      </c>
      <c r="G2269" s="431">
        <f>IFERROR(ROUND(0.25*tab_ANLAGE[[#This Row],[Budget dBIR]]/tab_ANLAGE[[#This Row],['# SuS]],2),0)</f>
        <v>97.02</v>
      </c>
    </row>
    <row r="2270" spans="1:7" x14ac:dyDescent="0.3">
      <c r="A2270" t="s">
        <v>26836</v>
      </c>
      <c r="B2270" t="s">
        <v>26835</v>
      </c>
      <c r="C2270" s="6">
        <v>29396</v>
      </c>
      <c r="D2270" s="6">
        <v>0</v>
      </c>
      <c r="E2270">
        <f>SUMIFS(tab_SCHULEN[SuS_21-22],tab_SCHULEN[TKZ],tab_ANLAGE[[#This Row],[TKZ]])</f>
        <v>99</v>
      </c>
      <c r="F2270">
        <f>SUMIFS(tab_SCHULEN[Klassen_21-22],tab_SCHULEN[TKZ],tab_ANLAGE[[#This Row],[TKZ]])</f>
        <v>5</v>
      </c>
      <c r="G2270" s="431">
        <f>IFERROR(ROUND(0.25*tab_ANLAGE[[#This Row],[Budget dBIR]]/tab_ANLAGE[[#This Row],['# SuS]],2),0)</f>
        <v>74.23</v>
      </c>
    </row>
    <row r="2271" spans="1:7" x14ac:dyDescent="0.3">
      <c r="A2271" t="s">
        <v>26270</v>
      </c>
      <c r="B2271" t="s">
        <v>26269</v>
      </c>
      <c r="C2271" s="6">
        <v>574055</v>
      </c>
      <c r="D2271" s="6">
        <v>0</v>
      </c>
      <c r="E2271">
        <f>SUMIFS(tab_SCHULEN[SuS_21-22],tab_SCHULEN[TKZ],tab_ANLAGE[[#This Row],[TKZ]])</f>
        <v>1489</v>
      </c>
      <c r="F2271">
        <f>SUMIFS(tab_SCHULEN[Klassen_21-22],tab_SCHULEN[TKZ],tab_ANLAGE[[#This Row],[TKZ]])</f>
        <v>70</v>
      </c>
      <c r="G2271" s="431">
        <f>IFERROR(ROUND(0.25*tab_ANLAGE[[#This Row],[Budget dBIR]]/tab_ANLAGE[[#This Row],['# SuS]],2),0)</f>
        <v>96.38</v>
      </c>
    </row>
    <row r="2272" spans="1:7" x14ac:dyDescent="0.3">
      <c r="A2272" t="s">
        <v>26670</v>
      </c>
      <c r="B2272" t="s">
        <v>26669</v>
      </c>
      <c r="C2272" s="6">
        <v>85389</v>
      </c>
      <c r="D2272" s="6">
        <v>0</v>
      </c>
      <c r="E2272">
        <f>SUMIFS(tab_SCHULEN[SuS_21-22],tab_SCHULEN[TKZ],tab_ANLAGE[[#This Row],[TKZ]])</f>
        <v>170</v>
      </c>
      <c r="F2272">
        <f>SUMIFS(tab_SCHULEN[Klassen_21-22],tab_SCHULEN[TKZ],tab_ANLAGE[[#This Row],[TKZ]])</f>
        <v>9</v>
      </c>
      <c r="G2272" s="431">
        <f>IFERROR(ROUND(0.25*tab_ANLAGE[[#This Row],[Budget dBIR]]/tab_ANLAGE[[#This Row],['# SuS]],2),0)</f>
        <v>125.57</v>
      </c>
    </row>
    <row r="2273" spans="1:7" x14ac:dyDescent="0.3">
      <c r="A2273" t="s">
        <v>26839</v>
      </c>
      <c r="B2273" t="s">
        <v>26838</v>
      </c>
      <c r="C2273" s="6">
        <v>45951</v>
      </c>
      <c r="D2273" s="6">
        <v>0</v>
      </c>
      <c r="E2273">
        <f>SUMIFS(tab_SCHULEN[SuS_21-22],tab_SCHULEN[TKZ],tab_ANLAGE[[#This Row],[TKZ]])</f>
        <v>113</v>
      </c>
      <c r="F2273">
        <f>SUMIFS(tab_SCHULEN[Klassen_21-22],tab_SCHULEN[TKZ],tab_ANLAGE[[#This Row],[TKZ]])</f>
        <v>6</v>
      </c>
      <c r="G2273" s="431">
        <f>IFERROR(ROUND(0.25*tab_ANLAGE[[#This Row],[Budget dBIR]]/tab_ANLAGE[[#This Row],['# SuS]],2),0)</f>
        <v>101.66</v>
      </c>
    </row>
    <row r="2274" spans="1:7" x14ac:dyDescent="0.3">
      <c r="A2274" t="s">
        <v>26676</v>
      </c>
      <c r="B2274" t="s">
        <v>26675</v>
      </c>
      <c r="C2274" s="6">
        <v>338697</v>
      </c>
      <c r="D2274" s="6">
        <v>0</v>
      </c>
      <c r="E2274">
        <f>SUMIFS(tab_SCHULEN[SuS_21-22],tab_SCHULEN[TKZ],tab_ANLAGE[[#This Row],[TKZ]])</f>
        <v>822</v>
      </c>
      <c r="F2274">
        <f>SUMIFS(tab_SCHULEN[Klassen_21-22],tab_SCHULEN[TKZ],tab_ANLAGE[[#This Row],[TKZ]])</f>
        <v>38</v>
      </c>
      <c r="G2274" s="431">
        <f>IFERROR(ROUND(0.25*tab_ANLAGE[[#This Row],[Budget dBIR]]/tab_ANLAGE[[#This Row],['# SuS]],2),0)</f>
        <v>103.01</v>
      </c>
    </row>
    <row r="2275" spans="1:7" x14ac:dyDescent="0.3">
      <c r="A2275" t="s">
        <v>26414</v>
      </c>
      <c r="B2275" t="s">
        <v>26413</v>
      </c>
      <c r="C2275" s="6">
        <v>48735</v>
      </c>
      <c r="D2275" s="6">
        <v>0</v>
      </c>
      <c r="E2275">
        <f>SUMIFS(tab_SCHULEN[SuS_21-22],tab_SCHULEN[TKZ],tab_ANLAGE[[#This Row],[TKZ]])</f>
        <v>177</v>
      </c>
      <c r="F2275">
        <f>SUMIFS(tab_SCHULEN[Klassen_21-22],tab_SCHULEN[TKZ],tab_ANLAGE[[#This Row],[TKZ]])</f>
        <v>9</v>
      </c>
      <c r="G2275" s="431">
        <f>IFERROR(ROUND(0.25*tab_ANLAGE[[#This Row],[Budget dBIR]]/tab_ANLAGE[[#This Row],['# SuS]],2),0)</f>
        <v>68.83</v>
      </c>
    </row>
    <row r="2276" spans="1:7" x14ac:dyDescent="0.3">
      <c r="A2276" t="s">
        <v>26295</v>
      </c>
      <c r="B2276" t="s">
        <v>26294</v>
      </c>
      <c r="C2276" s="6">
        <v>51443</v>
      </c>
      <c r="D2276" s="6">
        <v>0</v>
      </c>
      <c r="E2276">
        <f>SUMIFS(tab_SCHULEN[SuS_21-22],tab_SCHULEN[TKZ],tab_ANLAGE[[#This Row],[TKZ]])</f>
        <v>154</v>
      </c>
      <c r="F2276">
        <f>SUMIFS(tab_SCHULEN[Klassen_21-22],tab_SCHULEN[TKZ],tab_ANLAGE[[#This Row],[TKZ]])</f>
        <v>8</v>
      </c>
      <c r="G2276" s="431">
        <f>IFERROR(ROUND(0.25*tab_ANLAGE[[#This Row],[Budget dBIR]]/tab_ANLAGE[[#This Row],['# SuS]],2),0)</f>
        <v>83.51</v>
      </c>
    </row>
    <row r="2277" spans="1:7" x14ac:dyDescent="0.3">
      <c r="A2277" t="s">
        <v>26678</v>
      </c>
      <c r="B2277" t="s">
        <v>26677</v>
      </c>
      <c r="C2277" s="6">
        <v>127050</v>
      </c>
      <c r="D2277" s="6">
        <v>0</v>
      </c>
      <c r="E2277">
        <f>SUMIFS(tab_SCHULEN[SuS_21-22],tab_SCHULEN[TKZ],tab_ANLAGE[[#This Row],[TKZ]])</f>
        <v>279</v>
      </c>
      <c r="F2277">
        <f>SUMIFS(tab_SCHULEN[Klassen_21-22],tab_SCHULEN[TKZ],tab_ANLAGE[[#This Row],[TKZ]])</f>
        <v>15</v>
      </c>
      <c r="G2277" s="431">
        <f>IFERROR(ROUND(0.25*tab_ANLAGE[[#This Row],[Budget dBIR]]/tab_ANLAGE[[#This Row],['# SuS]],2),0)</f>
        <v>113.84</v>
      </c>
    </row>
    <row r="2278" spans="1:7" x14ac:dyDescent="0.3">
      <c r="A2278" t="s">
        <v>26336</v>
      </c>
      <c r="B2278" t="s">
        <v>26335</v>
      </c>
      <c r="C2278" s="6">
        <v>558572</v>
      </c>
      <c r="D2278" s="6">
        <v>0</v>
      </c>
      <c r="E2278">
        <f>SUMIFS(tab_SCHULEN[SuS_21-22],tab_SCHULEN[TKZ],tab_ANLAGE[[#This Row],[TKZ]])</f>
        <v>1415</v>
      </c>
      <c r="F2278">
        <f>SUMIFS(tab_SCHULEN[Klassen_21-22],tab_SCHULEN[TKZ],tab_ANLAGE[[#This Row],[TKZ]])</f>
        <v>70</v>
      </c>
      <c r="G2278" s="431">
        <f>IFERROR(ROUND(0.25*tab_ANLAGE[[#This Row],[Budget dBIR]]/tab_ANLAGE[[#This Row],['# SuS]],2),0)</f>
        <v>98.69</v>
      </c>
    </row>
    <row r="2279" spans="1:7" x14ac:dyDescent="0.3">
      <c r="A2279" t="s">
        <v>26417</v>
      </c>
      <c r="B2279" t="s">
        <v>26416</v>
      </c>
      <c r="C2279" s="6">
        <v>54885</v>
      </c>
      <c r="D2279" s="6">
        <v>0</v>
      </c>
      <c r="E2279">
        <f>SUMIFS(tab_SCHULEN[SuS_21-22],tab_SCHULEN[TKZ],tab_ANLAGE[[#This Row],[TKZ]])</f>
        <v>161</v>
      </c>
      <c r="F2279">
        <f>SUMIFS(tab_SCHULEN[Klassen_21-22],tab_SCHULEN[TKZ],tab_ANLAGE[[#This Row],[TKZ]])</f>
        <v>7</v>
      </c>
      <c r="G2279" s="431">
        <f>IFERROR(ROUND(0.25*tab_ANLAGE[[#This Row],[Budget dBIR]]/tab_ANLAGE[[#This Row],['# SuS]],2),0)</f>
        <v>85.23</v>
      </c>
    </row>
    <row r="2280" spans="1:7" x14ac:dyDescent="0.3">
      <c r="A2280" t="s">
        <v>26214</v>
      </c>
      <c r="B2280" t="s">
        <v>26213</v>
      </c>
      <c r="C2280" s="6">
        <v>38984</v>
      </c>
      <c r="D2280" s="6">
        <v>11654</v>
      </c>
      <c r="E2280">
        <f>SUMIFS(tab_SCHULEN[SuS_21-22],tab_SCHULEN[TKZ],tab_ANLAGE[[#This Row],[TKZ]])</f>
        <v>24</v>
      </c>
      <c r="F2280">
        <f>SUMIFS(tab_SCHULEN[Klassen_21-22],tab_SCHULEN[TKZ],tab_ANLAGE[[#This Row],[TKZ]])</f>
        <v>1</v>
      </c>
      <c r="G2280" s="431">
        <f>IFERROR(ROUND(0.25*tab_ANLAGE[[#This Row],[Budget dBIR]]/tab_ANLAGE[[#This Row],['# SuS]],2),0)</f>
        <v>406.08</v>
      </c>
    </row>
    <row r="2281" spans="1:7" x14ac:dyDescent="0.3">
      <c r="A2281" t="s">
        <v>26210</v>
      </c>
      <c r="B2281" t="s">
        <v>26209</v>
      </c>
      <c r="C2281" s="6">
        <v>37812</v>
      </c>
      <c r="D2281" s="6">
        <v>11654</v>
      </c>
      <c r="E2281">
        <f>SUMIFS(tab_SCHULEN[SuS_21-22],tab_SCHULEN[TKZ],tab_ANLAGE[[#This Row],[TKZ]])</f>
        <v>22</v>
      </c>
      <c r="F2281">
        <f>SUMIFS(tab_SCHULEN[Klassen_21-22],tab_SCHULEN[TKZ],tab_ANLAGE[[#This Row],[TKZ]])</f>
        <v>1</v>
      </c>
      <c r="G2281" s="431">
        <f>IFERROR(ROUND(0.25*tab_ANLAGE[[#This Row],[Budget dBIR]]/tab_ANLAGE[[#This Row],['# SuS]],2),0)</f>
        <v>429.68</v>
      </c>
    </row>
    <row r="2282" spans="1:7" x14ac:dyDescent="0.3">
      <c r="A2282" t="s">
        <v>26316</v>
      </c>
      <c r="B2282" t="s">
        <v>26315</v>
      </c>
      <c r="C2282" s="6">
        <v>67302</v>
      </c>
      <c r="D2282" s="6">
        <v>0</v>
      </c>
      <c r="E2282">
        <f>SUMIFS(tab_SCHULEN[SuS_21-22],tab_SCHULEN[TKZ],tab_ANLAGE[[#This Row],[TKZ]])</f>
        <v>177</v>
      </c>
      <c r="F2282">
        <f>SUMIFS(tab_SCHULEN[Klassen_21-22],tab_SCHULEN[TKZ],tab_ANLAGE[[#This Row],[TKZ]])</f>
        <v>8</v>
      </c>
      <c r="G2282" s="431">
        <f>IFERROR(ROUND(0.25*tab_ANLAGE[[#This Row],[Budget dBIR]]/tab_ANLAGE[[#This Row],['# SuS]],2),0)</f>
        <v>95.06</v>
      </c>
    </row>
    <row r="2283" spans="1:7" x14ac:dyDescent="0.3">
      <c r="A2283" t="s">
        <v>26357</v>
      </c>
      <c r="B2283" t="s">
        <v>26356</v>
      </c>
      <c r="C2283" s="6">
        <v>52217</v>
      </c>
      <c r="D2283" s="6">
        <v>0</v>
      </c>
      <c r="E2283">
        <f>SUMIFS(tab_SCHULEN[SuS_21-22],tab_SCHULEN[TKZ],tab_ANLAGE[[#This Row],[TKZ]])</f>
        <v>146</v>
      </c>
      <c r="F2283">
        <f>SUMIFS(tab_SCHULEN[Klassen_21-22],tab_SCHULEN[TKZ],tab_ANLAGE[[#This Row],[TKZ]])</f>
        <v>8</v>
      </c>
      <c r="G2283" s="431">
        <f>IFERROR(ROUND(0.25*tab_ANLAGE[[#This Row],[Budget dBIR]]/tab_ANLAGE[[#This Row],['# SuS]],2),0)</f>
        <v>89.41</v>
      </c>
    </row>
    <row r="2284" spans="1:7" x14ac:dyDescent="0.3">
      <c r="A2284" t="s">
        <v>26420</v>
      </c>
      <c r="B2284" t="s">
        <v>26419</v>
      </c>
      <c r="C2284" s="6">
        <v>126801</v>
      </c>
      <c r="D2284" s="6">
        <v>0</v>
      </c>
      <c r="E2284">
        <f>SUMIFS(tab_SCHULEN[SuS_21-22],tab_SCHULEN[TKZ],tab_ANLAGE[[#This Row],[TKZ]])</f>
        <v>343</v>
      </c>
      <c r="F2284">
        <f>SUMIFS(tab_SCHULEN[Klassen_21-22],tab_SCHULEN[TKZ],tab_ANLAGE[[#This Row],[TKZ]])</f>
        <v>17</v>
      </c>
      <c r="G2284" s="431">
        <f>IFERROR(ROUND(0.25*tab_ANLAGE[[#This Row],[Budget dBIR]]/tab_ANLAGE[[#This Row],['# SuS]],2),0)</f>
        <v>92.42</v>
      </c>
    </row>
    <row r="2285" spans="1:7" x14ac:dyDescent="0.3">
      <c r="A2285" t="s">
        <v>26479</v>
      </c>
      <c r="B2285" t="s">
        <v>26478</v>
      </c>
      <c r="C2285" s="6">
        <v>102604</v>
      </c>
      <c r="D2285" s="6">
        <v>0</v>
      </c>
      <c r="E2285">
        <f>SUMIFS(tab_SCHULEN[SuS_21-22],tab_SCHULEN[TKZ],tab_ANLAGE[[#This Row],[TKZ]])</f>
        <v>235</v>
      </c>
      <c r="F2285">
        <f>SUMIFS(tab_SCHULEN[Klassen_21-22],tab_SCHULEN[TKZ],tab_ANLAGE[[#This Row],[TKZ]])</f>
        <v>12</v>
      </c>
      <c r="G2285" s="431">
        <f>IFERROR(ROUND(0.25*tab_ANLAGE[[#This Row],[Budget dBIR]]/tab_ANLAGE[[#This Row],['# SuS]],2),0)</f>
        <v>109.15</v>
      </c>
    </row>
    <row r="2286" spans="1:7" x14ac:dyDescent="0.3">
      <c r="A2286" t="s">
        <v>26487</v>
      </c>
      <c r="B2286" t="s">
        <v>26486</v>
      </c>
      <c r="C2286" s="6">
        <v>102113</v>
      </c>
      <c r="D2286" s="6">
        <v>0</v>
      </c>
      <c r="E2286">
        <f>SUMIFS(tab_SCHULEN[SuS_21-22],tab_SCHULEN[TKZ],tab_ANLAGE[[#This Row],[TKZ]])</f>
        <v>280</v>
      </c>
      <c r="F2286">
        <f>SUMIFS(tab_SCHULEN[Klassen_21-22],tab_SCHULEN[TKZ],tab_ANLAGE[[#This Row],[TKZ]])</f>
        <v>12</v>
      </c>
      <c r="G2286" s="431">
        <f>IFERROR(ROUND(0.25*tab_ANLAGE[[#This Row],[Budget dBIR]]/tab_ANLAGE[[#This Row],['# SuS]],2),0)</f>
        <v>91.17</v>
      </c>
    </row>
    <row r="2287" spans="1:7" x14ac:dyDescent="0.3">
      <c r="A2287" t="s">
        <v>26535</v>
      </c>
      <c r="B2287" t="s">
        <v>26534</v>
      </c>
      <c r="C2287" s="6">
        <v>30943</v>
      </c>
      <c r="D2287" s="6">
        <v>0</v>
      </c>
      <c r="E2287">
        <f>SUMIFS(tab_SCHULEN[SuS_21-22],tab_SCHULEN[TKZ],tab_ANLAGE[[#This Row],[TKZ]])</f>
        <v>88</v>
      </c>
      <c r="F2287">
        <f>SUMIFS(tab_SCHULEN[Klassen_21-22],tab_SCHULEN[TKZ],tab_ANLAGE[[#This Row],[TKZ]])</f>
        <v>4</v>
      </c>
      <c r="G2287" s="431">
        <f>IFERROR(ROUND(0.25*tab_ANLAGE[[#This Row],[Budget dBIR]]/tab_ANLAGE[[#This Row],['# SuS]],2),0)</f>
        <v>87.91</v>
      </c>
    </row>
    <row r="2288" spans="1:7" x14ac:dyDescent="0.3">
      <c r="A2288" t="s">
        <v>26533</v>
      </c>
      <c r="B2288" t="s">
        <v>26532</v>
      </c>
      <c r="C2288" s="6">
        <v>334513</v>
      </c>
      <c r="D2288" s="6">
        <v>0</v>
      </c>
      <c r="E2288">
        <f>SUMIFS(tab_SCHULEN[SuS_21-22],tab_SCHULEN[TKZ],tab_ANLAGE[[#This Row],[TKZ]])</f>
        <v>825</v>
      </c>
      <c r="F2288">
        <f>SUMIFS(tab_SCHULEN[Klassen_21-22],tab_SCHULEN[TKZ],tab_ANLAGE[[#This Row],[TKZ]])</f>
        <v>41</v>
      </c>
      <c r="G2288" s="431">
        <f>IFERROR(ROUND(0.25*tab_ANLAGE[[#This Row],[Budget dBIR]]/tab_ANLAGE[[#This Row],['# SuS]],2),0)</f>
        <v>101.37</v>
      </c>
    </row>
    <row r="2289" spans="1:7" x14ac:dyDescent="0.3">
      <c r="A2289" t="s">
        <v>20707</v>
      </c>
      <c r="B2289" t="s">
        <v>20706</v>
      </c>
      <c r="C2289" s="6">
        <v>2479692</v>
      </c>
      <c r="D2289" s="6">
        <v>353505</v>
      </c>
      <c r="E2289">
        <f>SUMIFS(tab_SCHULEN[SuS_21-22],tab_SCHULEN[TKZ],tab_ANLAGE[[#This Row],[TKZ]])</f>
        <v>6190</v>
      </c>
      <c r="F2289">
        <f>SUMIFS(tab_SCHULEN[Klassen_21-22],tab_SCHULEN[TKZ],tab_ANLAGE[[#This Row],[TKZ]])</f>
        <v>268</v>
      </c>
      <c r="G2289" s="431">
        <f>IFERROR(ROUND(0.25*tab_ANLAGE[[#This Row],[Budget dBIR]]/tab_ANLAGE[[#This Row],['# SuS]],2),0)</f>
        <v>100.15</v>
      </c>
    </row>
    <row r="2290" spans="1:7" x14ac:dyDescent="0.3">
      <c r="A2290" t="s">
        <v>20378</v>
      </c>
      <c r="B2290" t="s">
        <v>20377</v>
      </c>
      <c r="C2290" s="6">
        <v>231467</v>
      </c>
      <c r="D2290" s="6">
        <v>0</v>
      </c>
      <c r="E2290">
        <f>SUMIFS(tab_SCHULEN[SuS_21-22],tab_SCHULEN[TKZ],tab_ANLAGE[[#This Row],[TKZ]])</f>
        <v>647</v>
      </c>
      <c r="F2290">
        <f>SUMIFS(tab_SCHULEN[Klassen_21-22],tab_SCHULEN[TKZ],tab_ANLAGE[[#This Row],[TKZ]])</f>
        <v>20</v>
      </c>
      <c r="G2290" s="431">
        <f>IFERROR(ROUND(0.25*tab_ANLAGE[[#This Row],[Budget dBIR]]/tab_ANLAGE[[#This Row],['# SuS]],2),0)</f>
        <v>89.44</v>
      </c>
    </row>
    <row r="2291" spans="1:7" x14ac:dyDescent="0.3">
      <c r="A2291" t="s">
        <v>20068</v>
      </c>
      <c r="B2291" t="s">
        <v>20067</v>
      </c>
      <c r="C2291" s="6">
        <v>415648</v>
      </c>
      <c r="D2291" s="6">
        <v>0</v>
      </c>
      <c r="E2291">
        <f>SUMIFS(tab_SCHULEN[SuS_21-22],tab_SCHULEN[TKZ],tab_ANLAGE[[#This Row],[TKZ]])</f>
        <v>1140</v>
      </c>
      <c r="F2291">
        <f>SUMIFS(tab_SCHULEN[Klassen_21-22],tab_SCHULEN[TKZ],tab_ANLAGE[[#This Row],[TKZ]])</f>
        <v>42</v>
      </c>
      <c r="G2291" s="431">
        <f>IFERROR(ROUND(0.25*tab_ANLAGE[[#This Row],[Budget dBIR]]/tab_ANLAGE[[#This Row],['# SuS]],2),0)</f>
        <v>91.15</v>
      </c>
    </row>
    <row r="2292" spans="1:7" x14ac:dyDescent="0.3">
      <c r="A2292" t="s">
        <v>26842</v>
      </c>
      <c r="B2292" t="s">
        <v>26841</v>
      </c>
      <c r="C2292" s="6">
        <v>22975</v>
      </c>
      <c r="D2292" s="6">
        <v>0</v>
      </c>
      <c r="E2292">
        <f>SUMIFS(tab_SCHULEN[SuS_21-22],tab_SCHULEN[TKZ],tab_ANLAGE[[#This Row],[TKZ]])</f>
        <v>47</v>
      </c>
      <c r="F2292">
        <f>SUMIFS(tab_SCHULEN[Klassen_21-22],tab_SCHULEN[TKZ],tab_ANLAGE[[#This Row],[TKZ]])</f>
        <v>3</v>
      </c>
      <c r="G2292" s="431">
        <f>IFERROR(ROUND(0.25*tab_ANLAGE[[#This Row],[Budget dBIR]]/tab_ANLAGE[[#This Row],['# SuS]],2),0)</f>
        <v>122.21</v>
      </c>
    </row>
    <row r="2293" spans="1:7" x14ac:dyDescent="0.3">
      <c r="A2293" t="s">
        <v>26729</v>
      </c>
      <c r="B2293" t="s">
        <v>26728</v>
      </c>
      <c r="C2293" s="6">
        <v>42934</v>
      </c>
      <c r="D2293" s="6">
        <v>0</v>
      </c>
      <c r="E2293">
        <f>SUMIFS(tab_SCHULEN[SuS_21-22],tab_SCHULEN[TKZ],tab_ANLAGE[[#This Row],[TKZ]])</f>
        <v>106</v>
      </c>
      <c r="F2293">
        <f>SUMIFS(tab_SCHULEN[Klassen_21-22],tab_SCHULEN[TKZ],tab_ANLAGE[[#This Row],[TKZ]])</f>
        <v>6</v>
      </c>
      <c r="G2293" s="431">
        <f>IFERROR(ROUND(0.25*tab_ANLAGE[[#This Row],[Budget dBIR]]/tab_ANLAGE[[#This Row],['# SuS]],2),0)</f>
        <v>101.26</v>
      </c>
    </row>
    <row r="2294" spans="1:7" x14ac:dyDescent="0.3">
      <c r="A2294" t="s">
        <v>26922</v>
      </c>
      <c r="B2294" t="s">
        <v>26921</v>
      </c>
      <c r="C2294" s="6">
        <v>64981</v>
      </c>
      <c r="D2294" s="6">
        <v>0</v>
      </c>
      <c r="E2294">
        <f>SUMIFS(tab_SCHULEN[SuS_21-22],tab_SCHULEN[TKZ],tab_ANLAGE[[#This Row],[TKZ]])</f>
        <v>197</v>
      </c>
      <c r="F2294">
        <f>SUMIFS(tab_SCHULEN[Klassen_21-22],tab_SCHULEN[TKZ],tab_ANLAGE[[#This Row],[TKZ]])</f>
        <v>9</v>
      </c>
      <c r="G2294" s="431">
        <f>IFERROR(ROUND(0.25*tab_ANLAGE[[#This Row],[Budget dBIR]]/tab_ANLAGE[[#This Row],['# SuS]],2),0)</f>
        <v>82.46</v>
      </c>
    </row>
    <row r="2295" spans="1:7" x14ac:dyDescent="0.3">
      <c r="A2295" t="s">
        <v>26845</v>
      </c>
      <c r="B2295" t="s">
        <v>26844</v>
      </c>
      <c r="C2295" s="6">
        <v>45432</v>
      </c>
      <c r="D2295" s="6">
        <v>0</v>
      </c>
      <c r="E2295">
        <f>SUMIFS(tab_SCHULEN[SuS_21-22],tab_SCHULEN[TKZ],tab_ANLAGE[[#This Row],[TKZ]])</f>
        <v>123</v>
      </c>
      <c r="F2295">
        <f>SUMIFS(tab_SCHULEN[Klassen_21-22],tab_SCHULEN[TKZ],tab_ANLAGE[[#This Row],[TKZ]])</f>
        <v>6</v>
      </c>
      <c r="G2295" s="431">
        <f>IFERROR(ROUND(0.25*tab_ANLAGE[[#This Row],[Budget dBIR]]/tab_ANLAGE[[#This Row],['# SuS]],2),0)</f>
        <v>92.34</v>
      </c>
    </row>
    <row r="2296" spans="1:7" x14ac:dyDescent="0.3">
      <c r="A2296" t="s">
        <v>26717</v>
      </c>
      <c r="B2296" t="s">
        <v>26716</v>
      </c>
      <c r="C2296" s="6">
        <v>59952</v>
      </c>
      <c r="D2296" s="6">
        <v>0</v>
      </c>
      <c r="E2296">
        <f>SUMIFS(tab_SCHULEN[SuS_21-22],tab_SCHULEN[TKZ],tab_ANLAGE[[#This Row],[TKZ]])</f>
        <v>175</v>
      </c>
      <c r="F2296">
        <f>SUMIFS(tab_SCHULEN[Klassen_21-22],tab_SCHULEN[TKZ],tab_ANLAGE[[#This Row],[TKZ]])</f>
        <v>9</v>
      </c>
      <c r="G2296" s="431">
        <f>IFERROR(ROUND(0.25*tab_ANLAGE[[#This Row],[Budget dBIR]]/tab_ANLAGE[[#This Row],['# SuS]],2),0)</f>
        <v>85.65</v>
      </c>
    </row>
    <row r="2297" spans="1:7" x14ac:dyDescent="0.3">
      <c r="A2297" t="s">
        <v>26615</v>
      </c>
      <c r="B2297" t="s">
        <v>26614</v>
      </c>
      <c r="C2297" s="6">
        <v>41773</v>
      </c>
      <c r="D2297" s="6">
        <v>0</v>
      </c>
      <c r="E2297">
        <f>SUMIFS(tab_SCHULEN[SuS_21-22],tab_SCHULEN[TKZ],tab_ANLAGE[[#This Row],[TKZ]])</f>
        <v>120</v>
      </c>
      <c r="F2297">
        <f>SUMIFS(tab_SCHULEN[Klassen_21-22],tab_SCHULEN[TKZ],tab_ANLAGE[[#This Row],[TKZ]])</f>
        <v>6</v>
      </c>
      <c r="G2297" s="431">
        <f>IFERROR(ROUND(0.25*tab_ANLAGE[[#This Row],[Budget dBIR]]/tab_ANLAGE[[#This Row],['# SuS]],2),0)</f>
        <v>87.03</v>
      </c>
    </row>
    <row r="2298" spans="1:7" x14ac:dyDescent="0.3">
      <c r="A2298" t="s">
        <v>26776</v>
      </c>
      <c r="B2298" t="s">
        <v>26775</v>
      </c>
      <c r="C2298" s="6">
        <v>55698</v>
      </c>
      <c r="D2298" s="6">
        <v>0</v>
      </c>
      <c r="E2298">
        <f>SUMIFS(tab_SCHULEN[SuS_21-22],tab_SCHULEN[TKZ],tab_ANLAGE[[#This Row],[TKZ]])</f>
        <v>148</v>
      </c>
      <c r="F2298">
        <f>SUMIFS(tab_SCHULEN[Klassen_21-22],tab_SCHULEN[TKZ],tab_ANLAGE[[#This Row],[TKZ]])</f>
        <v>7</v>
      </c>
      <c r="G2298" s="431">
        <f>IFERROR(ROUND(0.25*tab_ANLAGE[[#This Row],[Budget dBIR]]/tab_ANLAGE[[#This Row],['# SuS]],2),0)</f>
        <v>94.08</v>
      </c>
    </row>
    <row r="2299" spans="1:7" x14ac:dyDescent="0.3">
      <c r="A2299" t="s">
        <v>26651</v>
      </c>
      <c r="B2299" t="s">
        <v>26650</v>
      </c>
      <c r="C2299" s="6">
        <v>32103</v>
      </c>
      <c r="D2299" s="6">
        <v>0</v>
      </c>
      <c r="E2299">
        <f>SUMIFS(tab_SCHULEN[SuS_21-22],tab_SCHULEN[TKZ],tab_ANLAGE[[#This Row],[TKZ]])</f>
        <v>80</v>
      </c>
      <c r="F2299">
        <f>SUMIFS(tab_SCHULEN[Klassen_21-22],tab_SCHULEN[TKZ],tab_ANLAGE[[#This Row],[TKZ]])</f>
        <v>4</v>
      </c>
      <c r="G2299" s="431">
        <f>IFERROR(ROUND(0.25*tab_ANLAGE[[#This Row],[Budget dBIR]]/tab_ANLAGE[[#This Row],['# SuS]],2),0)</f>
        <v>100.32</v>
      </c>
    </row>
    <row r="2300" spans="1:7" x14ac:dyDescent="0.3">
      <c r="A2300" t="s">
        <v>26618</v>
      </c>
      <c r="B2300" t="s">
        <v>26617</v>
      </c>
      <c r="C2300" s="6">
        <v>23981</v>
      </c>
      <c r="D2300" s="6">
        <v>0</v>
      </c>
      <c r="E2300">
        <f>SUMIFS(tab_SCHULEN[SuS_21-22],tab_SCHULEN[TKZ],tab_ANLAGE[[#This Row],[TKZ]])</f>
        <v>69</v>
      </c>
      <c r="F2300">
        <f>SUMIFS(tab_SCHULEN[Klassen_21-22],tab_SCHULEN[TKZ],tab_ANLAGE[[#This Row],[TKZ]])</f>
        <v>4</v>
      </c>
      <c r="G2300" s="431">
        <f>IFERROR(ROUND(0.25*tab_ANLAGE[[#This Row],[Budget dBIR]]/tab_ANLAGE[[#This Row],['# SuS]],2),0)</f>
        <v>86.89</v>
      </c>
    </row>
    <row r="2301" spans="1:7" x14ac:dyDescent="0.3">
      <c r="A2301" t="s">
        <v>26423</v>
      </c>
      <c r="B2301" t="s">
        <v>26422</v>
      </c>
      <c r="C2301" s="6">
        <v>30634</v>
      </c>
      <c r="D2301" s="6">
        <v>0</v>
      </c>
      <c r="E2301">
        <f>SUMIFS(tab_SCHULEN[SuS_21-22],tab_SCHULEN[TKZ],tab_ANLAGE[[#This Row],[TKZ]])</f>
        <v>79</v>
      </c>
      <c r="F2301">
        <f>SUMIFS(tab_SCHULEN[Klassen_21-22],tab_SCHULEN[TKZ],tab_ANLAGE[[#This Row],[TKZ]])</f>
        <v>5</v>
      </c>
      <c r="G2301" s="431">
        <f>IFERROR(ROUND(0.25*tab_ANLAGE[[#This Row],[Budget dBIR]]/tab_ANLAGE[[#This Row],['# SuS]],2),0)</f>
        <v>96.94</v>
      </c>
    </row>
    <row r="2302" spans="1:7" x14ac:dyDescent="0.3">
      <c r="A2302" t="s">
        <v>26492</v>
      </c>
      <c r="B2302" t="s">
        <v>26491</v>
      </c>
      <c r="C2302" s="6">
        <v>222028</v>
      </c>
      <c r="D2302" s="6">
        <v>0</v>
      </c>
      <c r="E2302">
        <f>SUMIFS(tab_SCHULEN[SuS_21-22],tab_SCHULEN[TKZ],tab_ANLAGE[[#This Row],[TKZ]])</f>
        <v>554</v>
      </c>
      <c r="F2302">
        <f>SUMIFS(tab_SCHULEN[Klassen_21-22],tab_SCHULEN[TKZ],tab_ANLAGE[[#This Row],[TKZ]])</f>
        <v>26</v>
      </c>
      <c r="G2302" s="431">
        <f>IFERROR(ROUND(0.25*tab_ANLAGE[[#This Row],[Budget dBIR]]/tab_ANLAGE[[#This Row],['# SuS]],2),0)</f>
        <v>100.19</v>
      </c>
    </row>
    <row r="2303" spans="1:7" x14ac:dyDescent="0.3">
      <c r="A2303" t="s">
        <v>26259</v>
      </c>
      <c r="B2303" t="s">
        <v>26258</v>
      </c>
      <c r="C2303" s="6">
        <v>77771</v>
      </c>
      <c r="D2303" s="6">
        <v>0</v>
      </c>
      <c r="E2303">
        <f>SUMIFS(tab_SCHULEN[SuS_21-22],tab_SCHULEN[TKZ],tab_ANLAGE[[#This Row],[TKZ]])</f>
        <v>175</v>
      </c>
      <c r="F2303">
        <f>SUMIFS(tab_SCHULEN[Klassen_21-22],tab_SCHULEN[TKZ],tab_ANLAGE[[#This Row],[TKZ]])</f>
        <v>9</v>
      </c>
      <c r="G2303" s="431">
        <f>IFERROR(ROUND(0.25*tab_ANLAGE[[#This Row],[Budget dBIR]]/tab_ANLAGE[[#This Row],['# SuS]],2),0)</f>
        <v>111.1</v>
      </c>
    </row>
    <row r="2304" spans="1:7" x14ac:dyDescent="0.3">
      <c r="A2304" t="s">
        <v>26847</v>
      </c>
      <c r="B2304" t="s">
        <v>26846</v>
      </c>
      <c r="C2304" s="6">
        <v>28622</v>
      </c>
      <c r="D2304" s="6">
        <v>0</v>
      </c>
      <c r="E2304">
        <f>SUMIFS(tab_SCHULEN[SuS_21-22],tab_SCHULEN[TKZ],tab_ANLAGE[[#This Row],[TKZ]])</f>
        <v>95</v>
      </c>
      <c r="F2304">
        <f>SUMIFS(tab_SCHULEN[Klassen_21-22],tab_SCHULEN[TKZ],tab_ANLAGE[[#This Row],[TKZ]])</f>
        <v>5</v>
      </c>
      <c r="G2304" s="431">
        <f>IFERROR(ROUND(0.25*tab_ANLAGE[[#This Row],[Budget dBIR]]/tab_ANLAGE[[#This Row],['# SuS]],2),0)</f>
        <v>75.319999999999993</v>
      </c>
    </row>
    <row r="2305" spans="1:7" x14ac:dyDescent="0.3">
      <c r="A2305" t="s">
        <v>26275</v>
      </c>
      <c r="B2305" t="s">
        <v>26274</v>
      </c>
      <c r="C2305" s="6">
        <v>135070</v>
      </c>
      <c r="D2305" s="6">
        <v>0</v>
      </c>
      <c r="E2305">
        <f>SUMIFS(tab_SCHULEN[SuS_21-22],tab_SCHULEN[TKZ],tab_ANLAGE[[#This Row],[TKZ]])</f>
        <v>288</v>
      </c>
      <c r="F2305">
        <f>SUMIFS(tab_SCHULEN[Klassen_21-22],tab_SCHULEN[TKZ],tab_ANLAGE[[#This Row],[TKZ]])</f>
        <v>14</v>
      </c>
      <c r="G2305" s="431">
        <f>IFERROR(ROUND(0.25*tab_ANLAGE[[#This Row],[Budget dBIR]]/tab_ANLAGE[[#This Row],['# SuS]],2),0)</f>
        <v>117.25</v>
      </c>
    </row>
    <row r="2306" spans="1:7" x14ac:dyDescent="0.3">
      <c r="A2306" t="s">
        <v>26592</v>
      </c>
      <c r="B2306" t="s">
        <v>26591</v>
      </c>
      <c r="C2306" s="6">
        <v>27075</v>
      </c>
      <c r="D2306" s="6">
        <v>0</v>
      </c>
      <c r="E2306">
        <f>SUMIFS(tab_SCHULEN[SuS_21-22],tab_SCHULEN[TKZ],tab_ANLAGE[[#This Row],[TKZ]])</f>
        <v>75</v>
      </c>
      <c r="F2306">
        <f>SUMIFS(tab_SCHULEN[Klassen_21-22],tab_SCHULEN[TKZ],tab_ANLAGE[[#This Row],[TKZ]])</f>
        <v>4</v>
      </c>
      <c r="G2306" s="431">
        <f>IFERROR(ROUND(0.25*tab_ANLAGE[[#This Row],[Budget dBIR]]/tab_ANLAGE[[#This Row],['# SuS]],2),0)</f>
        <v>90.25</v>
      </c>
    </row>
    <row r="2307" spans="1:7" x14ac:dyDescent="0.3">
      <c r="A2307" t="s">
        <v>26426</v>
      </c>
      <c r="B2307" t="s">
        <v>26425</v>
      </c>
      <c r="C2307" s="6">
        <v>39452</v>
      </c>
      <c r="D2307" s="6">
        <v>0</v>
      </c>
      <c r="E2307">
        <f>SUMIFS(tab_SCHULEN[SuS_21-22],tab_SCHULEN[TKZ],tab_ANLAGE[[#This Row],[TKZ]])</f>
        <v>98</v>
      </c>
      <c r="F2307">
        <f>SUMIFS(tab_SCHULEN[Klassen_21-22],tab_SCHULEN[TKZ],tab_ANLAGE[[#This Row],[TKZ]])</f>
        <v>5</v>
      </c>
      <c r="G2307" s="431">
        <f>IFERROR(ROUND(0.25*tab_ANLAGE[[#This Row],[Budget dBIR]]/tab_ANLAGE[[#This Row],['# SuS]],2),0)</f>
        <v>100.64</v>
      </c>
    </row>
    <row r="2308" spans="1:7" x14ac:dyDescent="0.3">
      <c r="A2308" t="s">
        <v>26540</v>
      </c>
      <c r="B2308" t="s">
        <v>26539</v>
      </c>
      <c r="C2308" s="6">
        <v>119008</v>
      </c>
      <c r="D2308" s="6">
        <v>0</v>
      </c>
      <c r="E2308">
        <f>SUMIFS(tab_SCHULEN[SuS_21-22],tab_SCHULEN[TKZ],tab_ANLAGE[[#This Row],[TKZ]])</f>
        <v>337</v>
      </c>
      <c r="F2308">
        <f>SUMIFS(tab_SCHULEN[Klassen_21-22],tab_SCHULEN[TKZ],tab_ANLAGE[[#This Row],[TKZ]])</f>
        <v>15</v>
      </c>
      <c r="G2308" s="431">
        <f>IFERROR(ROUND(0.25*tab_ANLAGE[[#This Row],[Budget dBIR]]/tab_ANLAGE[[#This Row],['# SuS]],2),0)</f>
        <v>88.28</v>
      </c>
    </row>
    <row r="2309" spans="1:7" x14ac:dyDescent="0.3">
      <c r="A2309" t="s">
        <v>26538</v>
      </c>
      <c r="B2309" t="s">
        <v>26537</v>
      </c>
      <c r="C2309" s="6">
        <v>121453</v>
      </c>
      <c r="D2309" s="6">
        <v>0</v>
      </c>
      <c r="E2309">
        <f>SUMIFS(tab_SCHULEN[SuS_21-22],tab_SCHULEN[TKZ],tab_ANLAGE[[#This Row],[TKZ]])</f>
        <v>300</v>
      </c>
      <c r="F2309">
        <f>SUMIFS(tab_SCHULEN[Klassen_21-22],tab_SCHULEN[TKZ],tab_ANLAGE[[#This Row],[TKZ]])</f>
        <v>13</v>
      </c>
      <c r="G2309" s="431">
        <f>IFERROR(ROUND(0.25*tab_ANLAGE[[#This Row],[Budget dBIR]]/tab_ANLAGE[[#This Row],['# SuS]],2),0)</f>
        <v>101.21</v>
      </c>
    </row>
    <row r="2310" spans="1:7" x14ac:dyDescent="0.3">
      <c r="A2310" t="s">
        <v>26782</v>
      </c>
      <c r="B2310" t="s">
        <v>26781</v>
      </c>
      <c r="C2310" s="6">
        <v>34424</v>
      </c>
      <c r="D2310" s="6">
        <v>0</v>
      </c>
      <c r="E2310">
        <f>SUMIFS(tab_SCHULEN[SuS_21-22],tab_SCHULEN[TKZ],tab_ANLAGE[[#This Row],[TKZ]])</f>
        <v>94</v>
      </c>
      <c r="F2310">
        <f>SUMIFS(tab_SCHULEN[Klassen_21-22],tab_SCHULEN[TKZ],tab_ANLAGE[[#This Row],[TKZ]])</f>
        <v>4</v>
      </c>
      <c r="G2310" s="431">
        <f>IFERROR(ROUND(0.25*tab_ANLAGE[[#This Row],[Budget dBIR]]/tab_ANLAGE[[#This Row],['# SuS]],2),0)</f>
        <v>91.55</v>
      </c>
    </row>
    <row r="2311" spans="1:7" x14ac:dyDescent="0.3">
      <c r="A2311" t="s">
        <v>26587</v>
      </c>
      <c r="B2311" t="s">
        <v>26586</v>
      </c>
      <c r="C2311" s="6">
        <v>403306</v>
      </c>
      <c r="D2311" s="6">
        <v>0</v>
      </c>
      <c r="E2311">
        <f>SUMIFS(tab_SCHULEN[SuS_21-22],tab_SCHULEN[TKZ],tab_ANLAGE[[#This Row],[TKZ]])</f>
        <v>985</v>
      </c>
      <c r="F2311">
        <f>SUMIFS(tab_SCHULEN[Klassen_21-22],tab_SCHULEN[TKZ],tab_ANLAGE[[#This Row],[TKZ]])</f>
        <v>48</v>
      </c>
      <c r="G2311" s="431">
        <f>IFERROR(ROUND(0.25*tab_ANLAGE[[#This Row],[Budget dBIR]]/tab_ANLAGE[[#This Row],['# SuS]],2),0)</f>
        <v>102.36</v>
      </c>
    </row>
    <row r="2312" spans="1:7" x14ac:dyDescent="0.3">
      <c r="A2312" t="s">
        <v>20908</v>
      </c>
      <c r="B2312" t="s">
        <v>20907</v>
      </c>
      <c r="C2312" s="6">
        <v>706882</v>
      </c>
      <c r="D2312" s="6">
        <v>0</v>
      </c>
      <c r="E2312">
        <f>SUMIFS(tab_SCHULEN[SuS_21-22],tab_SCHULEN[TKZ],tab_ANLAGE[[#This Row],[TKZ]])</f>
        <v>1642</v>
      </c>
      <c r="F2312">
        <f>SUMIFS(tab_SCHULEN[Klassen_21-22],tab_SCHULEN[TKZ],tab_ANLAGE[[#This Row],[TKZ]])</f>
        <v>74</v>
      </c>
      <c r="G2312" s="431">
        <f>IFERROR(ROUND(0.25*tab_ANLAGE[[#This Row],[Budget dBIR]]/tab_ANLAGE[[#This Row],['# SuS]],2),0)</f>
        <v>107.63</v>
      </c>
    </row>
    <row r="2313" spans="1:7" x14ac:dyDescent="0.3">
      <c r="A2313" t="s">
        <v>26359</v>
      </c>
      <c r="B2313" t="s">
        <v>26358</v>
      </c>
      <c r="C2313" s="6">
        <v>44249</v>
      </c>
      <c r="D2313" s="6">
        <v>0</v>
      </c>
      <c r="E2313">
        <f>SUMIFS(tab_SCHULEN[SuS_21-22],tab_SCHULEN[TKZ],tab_ANLAGE[[#This Row],[TKZ]])</f>
        <v>104</v>
      </c>
      <c r="F2313">
        <f>SUMIFS(tab_SCHULEN[Klassen_21-22],tab_SCHULEN[TKZ],tab_ANLAGE[[#This Row],[TKZ]])</f>
        <v>5</v>
      </c>
      <c r="G2313" s="431">
        <f>IFERROR(ROUND(0.25*tab_ANLAGE[[#This Row],[Budget dBIR]]/tab_ANLAGE[[#This Row],['# SuS]],2),0)</f>
        <v>106.37</v>
      </c>
    </row>
    <row r="2314" spans="1:7" x14ac:dyDescent="0.3">
      <c r="A2314" t="s">
        <v>26680</v>
      </c>
      <c r="B2314" t="s">
        <v>26679</v>
      </c>
      <c r="C2314" s="6">
        <v>26688</v>
      </c>
      <c r="D2314" s="6">
        <v>0</v>
      </c>
      <c r="E2314">
        <f>SUMIFS(tab_SCHULEN[SuS_21-22],tab_SCHULEN[TKZ],tab_ANLAGE[[#This Row],[TKZ]])</f>
        <v>64</v>
      </c>
      <c r="F2314">
        <f>SUMIFS(tab_SCHULEN[Klassen_21-22],tab_SCHULEN[TKZ],tab_ANLAGE[[#This Row],[TKZ]])</f>
        <v>4</v>
      </c>
      <c r="G2314" s="431">
        <f>IFERROR(ROUND(0.25*tab_ANLAGE[[#This Row],[Budget dBIR]]/tab_ANLAGE[[#This Row],['# SuS]],2),0)</f>
        <v>104.25</v>
      </c>
    </row>
    <row r="2315" spans="1:7" x14ac:dyDescent="0.3">
      <c r="A2315" t="s">
        <v>26313</v>
      </c>
      <c r="B2315" t="s">
        <v>26312</v>
      </c>
      <c r="C2315" s="6">
        <v>30943</v>
      </c>
      <c r="D2315" s="6">
        <v>0</v>
      </c>
      <c r="E2315">
        <f>SUMIFS(tab_SCHULEN[SuS_21-22],tab_SCHULEN[TKZ],tab_ANLAGE[[#This Row],[TKZ]])</f>
        <v>87</v>
      </c>
      <c r="F2315">
        <f>SUMIFS(tab_SCHULEN[Klassen_21-22],tab_SCHULEN[TKZ],tab_ANLAGE[[#This Row],[TKZ]])</f>
        <v>4</v>
      </c>
      <c r="G2315" s="431">
        <f>IFERROR(ROUND(0.25*tab_ANLAGE[[#This Row],[Budget dBIR]]/tab_ANLAGE[[#This Row],['# SuS]],2),0)</f>
        <v>88.92</v>
      </c>
    </row>
    <row r="2316" spans="1:7" x14ac:dyDescent="0.3">
      <c r="A2316" t="s">
        <v>26542</v>
      </c>
      <c r="B2316" t="s">
        <v>26541</v>
      </c>
      <c r="C2316" s="6">
        <v>154828</v>
      </c>
      <c r="D2316" s="6">
        <v>0</v>
      </c>
      <c r="E2316">
        <f>SUMIFS(tab_SCHULEN[SuS_21-22],tab_SCHULEN[TKZ],tab_ANLAGE[[#This Row],[TKZ]])</f>
        <v>368</v>
      </c>
      <c r="F2316">
        <f>SUMIFS(tab_SCHULEN[Klassen_21-22],tab_SCHULEN[TKZ],tab_ANLAGE[[#This Row],[TKZ]])</f>
        <v>17</v>
      </c>
      <c r="G2316" s="431">
        <f>IFERROR(ROUND(0.25*tab_ANLAGE[[#This Row],[Budget dBIR]]/tab_ANLAGE[[#This Row],['# SuS]],2),0)</f>
        <v>105.18</v>
      </c>
    </row>
    <row r="2317" spans="1:7" x14ac:dyDescent="0.3">
      <c r="A2317" t="s">
        <v>26850</v>
      </c>
      <c r="B2317" t="s">
        <v>26849</v>
      </c>
      <c r="C2317" s="6">
        <v>44481</v>
      </c>
      <c r="D2317" s="6">
        <v>0</v>
      </c>
      <c r="E2317">
        <f>SUMIFS(tab_SCHULEN[SuS_21-22],tab_SCHULEN[TKZ],tab_ANLAGE[[#This Row],[TKZ]])</f>
        <v>114</v>
      </c>
      <c r="F2317">
        <f>SUMIFS(tab_SCHULEN[Klassen_21-22],tab_SCHULEN[TKZ],tab_ANLAGE[[#This Row],[TKZ]])</f>
        <v>7</v>
      </c>
      <c r="G2317" s="431">
        <f>IFERROR(ROUND(0.25*tab_ANLAGE[[#This Row],[Budget dBIR]]/tab_ANLAGE[[#This Row],['# SuS]],2),0)</f>
        <v>97.55</v>
      </c>
    </row>
    <row r="2318" spans="1:7" x14ac:dyDescent="0.3">
      <c r="A2318" t="s">
        <v>26544</v>
      </c>
      <c r="B2318" t="s">
        <v>26543</v>
      </c>
      <c r="C2318" s="6">
        <v>44249</v>
      </c>
      <c r="D2318" s="6">
        <v>0</v>
      </c>
      <c r="E2318">
        <f>SUMIFS(tab_SCHULEN[SuS_21-22],tab_SCHULEN[TKZ],tab_ANLAGE[[#This Row],[TKZ]])</f>
        <v>118</v>
      </c>
      <c r="F2318">
        <f>SUMIFS(tab_SCHULEN[Klassen_21-22],tab_SCHULEN[TKZ],tab_ANLAGE[[#This Row],[TKZ]])</f>
        <v>6</v>
      </c>
      <c r="G2318" s="431">
        <f>IFERROR(ROUND(0.25*tab_ANLAGE[[#This Row],[Budget dBIR]]/tab_ANLAGE[[#This Row],['# SuS]],2),0)</f>
        <v>93.75</v>
      </c>
    </row>
    <row r="2319" spans="1:7" x14ac:dyDescent="0.3">
      <c r="A2319" t="s">
        <v>26330</v>
      </c>
      <c r="B2319" t="s">
        <v>26329</v>
      </c>
      <c r="C2319" s="6">
        <v>25528</v>
      </c>
      <c r="D2319" s="6">
        <v>0</v>
      </c>
      <c r="E2319">
        <f>SUMIFS(tab_SCHULEN[SuS_21-22],tab_SCHULEN[TKZ],tab_ANLAGE[[#This Row],[TKZ]])</f>
        <v>102</v>
      </c>
      <c r="F2319">
        <f>SUMIFS(tab_SCHULEN[Klassen_21-22],tab_SCHULEN[TKZ],tab_ANLAGE[[#This Row],[TKZ]])</f>
        <v>5</v>
      </c>
      <c r="G2319" s="431">
        <f>IFERROR(ROUND(0.25*tab_ANLAGE[[#This Row],[Budget dBIR]]/tab_ANLAGE[[#This Row],['# SuS]],2),0)</f>
        <v>62.57</v>
      </c>
    </row>
    <row r="2320" spans="1:7" x14ac:dyDescent="0.3">
      <c r="A2320" t="s">
        <v>20733</v>
      </c>
      <c r="B2320" t="s">
        <v>20732</v>
      </c>
      <c r="C2320" s="6">
        <v>3120393</v>
      </c>
      <c r="D2320" s="6">
        <v>465772</v>
      </c>
      <c r="E2320">
        <f>SUMIFS(tab_SCHULEN[SuS_21-22],tab_SCHULEN[TKZ],tab_ANLAGE[[#This Row],[TKZ]])</f>
        <v>7548</v>
      </c>
      <c r="F2320">
        <f>SUMIFS(tab_SCHULEN[Klassen_21-22],tab_SCHULEN[TKZ],tab_ANLAGE[[#This Row],[TKZ]])</f>
        <v>359</v>
      </c>
      <c r="G2320" s="431">
        <f>IFERROR(ROUND(0.25*tab_ANLAGE[[#This Row],[Budget dBIR]]/tab_ANLAGE[[#This Row],['# SuS]],2),0)</f>
        <v>103.35</v>
      </c>
    </row>
    <row r="2321" spans="1:7" x14ac:dyDescent="0.3">
      <c r="A2321" t="s">
        <v>26597</v>
      </c>
      <c r="B2321" t="s">
        <v>26596</v>
      </c>
      <c r="C2321" s="6">
        <v>22434</v>
      </c>
      <c r="D2321" s="6">
        <v>0</v>
      </c>
      <c r="E2321">
        <f>SUMIFS(tab_SCHULEN[SuS_21-22],tab_SCHULEN[TKZ],tab_ANLAGE[[#This Row],[TKZ]])</f>
        <v>41</v>
      </c>
      <c r="F2321">
        <f>SUMIFS(tab_SCHULEN[Klassen_21-22],tab_SCHULEN[TKZ],tab_ANLAGE[[#This Row],[TKZ]])</f>
        <v>2</v>
      </c>
      <c r="G2321" s="431">
        <f>IFERROR(ROUND(0.25*tab_ANLAGE[[#This Row],[Budget dBIR]]/tab_ANLAGE[[#This Row],['# SuS]],2),0)</f>
        <v>136.79</v>
      </c>
    </row>
    <row r="2322" spans="1:7" x14ac:dyDescent="0.3">
      <c r="A2322" t="s">
        <v>20740</v>
      </c>
      <c r="B2322" t="s">
        <v>20739</v>
      </c>
      <c r="C2322" s="6">
        <v>2613986</v>
      </c>
      <c r="D2322" s="6">
        <v>0</v>
      </c>
      <c r="E2322">
        <f>SUMIFS(tab_SCHULEN[SuS_21-22],tab_SCHULEN[TKZ],tab_ANLAGE[[#This Row],[TKZ]])</f>
        <v>6941</v>
      </c>
      <c r="F2322">
        <f>SUMIFS(tab_SCHULEN[Klassen_21-22],tab_SCHULEN[TKZ],tab_ANLAGE[[#This Row],[TKZ]])</f>
        <v>296</v>
      </c>
      <c r="G2322" s="431">
        <f>IFERROR(ROUND(0.25*tab_ANLAGE[[#This Row],[Budget dBIR]]/tab_ANLAGE[[#This Row],['# SuS]],2),0)</f>
        <v>94.15</v>
      </c>
    </row>
    <row r="2323" spans="1:7" x14ac:dyDescent="0.3">
      <c r="A2323" t="s">
        <v>26823</v>
      </c>
      <c r="B2323" t="s">
        <v>26822</v>
      </c>
      <c r="C2323" s="6">
        <v>24367</v>
      </c>
      <c r="D2323" s="6">
        <v>0</v>
      </c>
      <c r="E2323">
        <f>SUMIFS(tab_SCHULEN[SuS_21-22],tab_SCHULEN[TKZ],tab_ANLAGE[[#This Row],[TKZ]])</f>
        <v>68</v>
      </c>
      <c r="F2323">
        <f>SUMIFS(tab_SCHULEN[Klassen_21-22],tab_SCHULEN[TKZ],tab_ANLAGE[[#This Row],[TKZ]])</f>
        <v>4</v>
      </c>
      <c r="G2323" s="431">
        <f>IFERROR(ROUND(0.25*tab_ANLAGE[[#This Row],[Budget dBIR]]/tab_ANLAGE[[#This Row],['# SuS]],2),0)</f>
        <v>89.58</v>
      </c>
    </row>
    <row r="2324" spans="1:7" x14ac:dyDescent="0.3">
      <c r="A2324" t="s">
        <v>26779</v>
      </c>
      <c r="B2324" t="s">
        <v>26778</v>
      </c>
      <c r="C2324" s="6">
        <v>73358</v>
      </c>
      <c r="D2324" s="6">
        <v>0</v>
      </c>
      <c r="E2324">
        <f>SUMIFS(tab_SCHULEN[SuS_21-22],tab_SCHULEN[TKZ],tab_ANLAGE[[#This Row],[TKZ]])</f>
        <v>193</v>
      </c>
      <c r="F2324">
        <f>SUMIFS(tab_SCHULEN[Klassen_21-22],tab_SCHULEN[TKZ],tab_ANLAGE[[#This Row],[TKZ]])</f>
        <v>8</v>
      </c>
      <c r="G2324" s="431">
        <f>IFERROR(ROUND(0.25*tab_ANLAGE[[#This Row],[Budget dBIR]]/tab_ANLAGE[[#This Row],['# SuS]],2),0)</f>
        <v>95.02</v>
      </c>
    </row>
    <row r="2325" spans="1:7" x14ac:dyDescent="0.3">
      <c r="A2325" t="s">
        <v>26362</v>
      </c>
      <c r="B2325" t="s">
        <v>26361</v>
      </c>
      <c r="C2325" s="6">
        <v>273079</v>
      </c>
      <c r="D2325" s="6">
        <v>0</v>
      </c>
      <c r="E2325">
        <f>SUMIFS(tab_SCHULEN[SuS_21-22],tab_SCHULEN[TKZ],tab_ANLAGE[[#This Row],[TKZ]])</f>
        <v>709</v>
      </c>
      <c r="F2325">
        <f>SUMIFS(tab_SCHULEN[Klassen_21-22],tab_SCHULEN[TKZ],tab_ANLAGE[[#This Row],[TKZ]])</f>
        <v>33</v>
      </c>
      <c r="G2325" s="431">
        <f>IFERROR(ROUND(0.25*tab_ANLAGE[[#This Row],[Budget dBIR]]/tab_ANLAGE[[#This Row],['# SuS]],2),0)</f>
        <v>96.29</v>
      </c>
    </row>
    <row r="2326" spans="1:7" x14ac:dyDescent="0.3">
      <c r="A2326" t="s">
        <v>26871</v>
      </c>
      <c r="B2326" t="s">
        <v>26870</v>
      </c>
      <c r="C2326" s="6">
        <v>26301</v>
      </c>
      <c r="D2326" s="6">
        <v>0</v>
      </c>
      <c r="E2326">
        <f>SUMIFS(tab_SCHULEN[SuS_21-22],tab_SCHULEN[TKZ],tab_ANLAGE[[#This Row],[TKZ]])</f>
        <v>69</v>
      </c>
      <c r="F2326">
        <f>SUMIFS(tab_SCHULEN[Klassen_21-22],tab_SCHULEN[TKZ],tab_ANLAGE[[#This Row],[TKZ]])</f>
        <v>4</v>
      </c>
      <c r="G2326" s="431">
        <f>IFERROR(ROUND(0.25*tab_ANLAGE[[#This Row],[Budget dBIR]]/tab_ANLAGE[[#This Row],['# SuS]],2),0)</f>
        <v>95.29</v>
      </c>
    </row>
    <row r="2327" spans="1:7" x14ac:dyDescent="0.3">
      <c r="A2327" t="s">
        <v>26429</v>
      </c>
      <c r="B2327" t="s">
        <v>26428</v>
      </c>
      <c r="C2327" s="6">
        <v>45641</v>
      </c>
      <c r="D2327" s="6">
        <v>0</v>
      </c>
      <c r="E2327">
        <f>SUMIFS(tab_SCHULEN[SuS_21-22],tab_SCHULEN[TKZ],tab_ANLAGE[[#This Row],[TKZ]])</f>
        <v>122</v>
      </c>
      <c r="F2327">
        <f>SUMIFS(tab_SCHULEN[Klassen_21-22],tab_SCHULEN[TKZ],tab_ANLAGE[[#This Row],[TKZ]])</f>
        <v>7</v>
      </c>
      <c r="G2327" s="431">
        <f>IFERROR(ROUND(0.25*tab_ANLAGE[[#This Row],[Budget dBIR]]/tab_ANLAGE[[#This Row],['# SuS]],2),0)</f>
        <v>93.53</v>
      </c>
    </row>
    <row r="2328" spans="1:7" x14ac:dyDescent="0.3">
      <c r="A2328" t="s">
        <v>26179</v>
      </c>
      <c r="B2328" t="s">
        <v>26178</v>
      </c>
      <c r="C2328" s="6">
        <v>226011</v>
      </c>
      <c r="D2328" s="6">
        <v>71089</v>
      </c>
      <c r="E2328">
        <f>SUMIFS(tab_SCHULEN[SuS_21-22],tab_SCHULEN[TKZ],tab_ANLAGE[[#This Row],[TKZ]])</f>
        <v>440</v>
      </c>
      <c r="F2328">
        <f>SUMIFS(tab_SCHULEN[Klassen_21-22],tab_SCHULEN[TKZ],tab_ANLAGE[[#This Row],[TKZ]])</f>
        <v>20</v>
      </c>
      <c r="G2328" s="431">
        <f>IFERROR(ROUND(0.25*tab_ANLAGE[[#This Row],[Budget dBIR]]/tab_ANLAGE[[#This Row],['# SuS]],2),0)</f>
        <v>128.41999999999999</v>
      </c>
    </row>
    <row r="2329" spans="1:7" x14ac:dyDescent="0.3">
      <c r="A2329" t="s">
        <v>26303</v>
      </c>
      <c r="B2329" t="s">
        <v>26302</v>
      </c>
      <c r="C2329" s="6">
        <v>532973</v>
      </c>
      <c r="D2329" s="6">
        <v>0</v>
      </c>
      <c r="E2329">
        <f>SUMIFS(tab_SCHULEN[SuS_21-22],tab_SCHULEN[TKZ],tab_ANLAGE[[#This Row],[TKZ]])</f>
        <v>1321</v>
      </c>
      <c r="F2329">
        <f>SUMIFS(tab_SCHULEN[Klassen_21-22],tab_SCHULEN[TKZ],tab_ANLAGE[[#This Row],[TKZ]])</f>
        <v>63</v>
      </c>
      <c r="G2329" s="431">
        <f>IFERROR(ROUND(0.25*tab_ANLAGE[[#This Row],[Budget dBIR]]/tab_ANLAGE[[#This Row],['# SuS]],2),0)</f>
        <v>100.87</v>
      </c>
    </row>
    <row r="2330" spans="1:7" x14ac:dyDescent="0.3">
      <c r="A2330" t="s">
        <v>26546</v>
      </c>
      <c r="B2330" t="s">
        <v>26545</v>
      </c>
      <c r="C2330" s="6">
        <v>44481</v>
      </c>
      <c r="D2330" s="6">
        <v>0</v>
      </c>
      <c r="E2330">
        <f>SUMIFS(tab_SCHULEN[SuS_21-22],tab_SCHULEN[TKZ],tab_ANLAGE[[#This Row],[TKZ]])</f>
        <v>78</v>
      </c>
      <c r="F2330">
        <f>SUMIFS(tab_SCHULEN[Klassen_21-22],tab_SCHULEN[TKZ],tab_ANLAGE[[#This Row],[TKZ]])</f>
        <v>4</v>
      </c>
      <c r="G2330" s="431">
        <f>IFERROR(ROUND(0.25*tab_ANLAGE[[#This Row],[Budget dBIR]]/tab_ANLAGE[[#This Row],['# SuS]],2),0)</f>
        <v>142.57</v>
      </c>
    </row>
    <row r="2331" spans="1:7" x14ac:dyDescent="0.3">
      <c r="A2331" t="s">
        <v>26549</v>
      </c>
      <c r="B2331" t="s">
        <v>26548</v>
      </c>
      <c r="C2331" s="6">
        <v>374129</v>
      </c>
      <c r="D2331" s="6">
        <v>0</v>
      </c>
      <c r="E2331">
        <f>SUMIFS(tab_SCHULEN[SuS_21-22],tab_SCHULEN[TKZ],tab_ANLAGE[[#This Row],[TKZ]])</f>
        <v>973</v>
      </c>
      <c r="F2331">
        <f>SUMIFS(tab_SCHULEN[Klassen_21-22],tab_SCHULEN[TKZ],tab_ANLAGE[[#This Row],[TKZ]])</f>
        <v>47</v>
      </c>
      <c r="G2331" s="431">
        <f>IFERROR(ROUND(0.25*tab_ANLAGE[[#This Row],[Budget dBIR]]/tab_ANLAGE[[#This Row],['# SuS]],2),0)</f>
        <v>96.13</v>
      </c>
    </row>
    <row r="2332" spans="1:7" x14ac:dyDescent="0.3">
      <c r="A2332" t="s">
        <v>26264</v>
      </c>
      <c r="B2332" t="s">
        <v>26263</v>
      </c>
      <c r="C2332" s="6">
        <v>101100</v>
      </c>
      <c r="D2332" s="6">
        <v>0</v>
      </c>
      <c r="E2332">
        <f>SUMIFS(tab_SCHULEN[SuS_21-22],tab_SCHULEN[TKZ],tab_ANLAGE[[#This Row],[TKZ]])</f>
        <v>236</v>
      </c>
      <c r="F2332">
        <f>SUMIFS(tab_SCHULEN[Klassen_21-22],tab_SCHULEN[TKZ],tab_ANLAGE[[#This Row],[TKZ]])</f>
        <v>13</v>
      </c>
      <c r="G2332" s="431">
        <f>IFERROR(ROUND(0.25*tab_ANLAGE[[#This Row],[Budget dBIR]]/tab_ANLAGE[[#This Row],['# SuS]],2),0)</f>
        <v>107.1</v>
      </c>
    </row>
    <row r="2333" spans="1:7" x14ac:dyDescent="0.3">
      <c r="A2333" t="s">
        <v>26432</v>
      </c>
      <c r="B2333" t="s">
        <v>26431</v>
      </c>
      <c r="C2333" s="6">
        <v>32877</v>
      </c>
      <c r="D2333" s="6">
        <v>0</v>
      </c>
      <c r="E2333">
        <f>SUMIFS(tab_SCHULEN[SuS_21-22],tab_SCHULEN[TKZ],tab_ANLAGE[[#This Row],[TKZ]])</f>
        <v>90</v>
      </c>
      <c r="F2333">
        <f>SUMIFS(tab_SCHULEN[Klassen_21-22],tab_SCHULEN[TKZ],tab_ANLAGE[[#This Row],[TKZ]])</f>
        <v>5</v>
      </c>
      <c r="G2333" s="431">
        <f>IFERROR(ROUND(0.25*tab_ANLAGE[[#This Row],[Budget dBIR]]/tab_ANLAGE[[#This Row],['# SuS]],2),0)</f>
        <v>91.33</v>
      </c>
    </row>
    <row r="2334" spans="1:7" x14ac:dyDescent="0.3">
      <c r="A2334" t="s">
        <v>26435</v>
      </c>
      <c r="B2334" t="s">
        <v>26434</v>
      </c>
      <c r="C2334" s="6">
        <v>52217</v>
      </c>
      <c r="D2334" s="6">
        <v>0</v>
      </c>
      <c r="E2334">
        <f>SUMIFS(tab_SCHULEN[SuS_21-22],tab_SCHULEN[TKZ],tab_ANLAGE[[#This Row],[TKZ]])</f>
        <v>152</v>
      </c>
      <c r="F2334">
        <f>SUMIFS(tab_SCHULEN[Klassen_21-22],tab_SCHULEN[TKZ],tab_ANLAGE[[#This Row],[TKZ]])</f>
        <v>8</v>
      </c>
      <c r="G2334" s="431">
        <f>IFERROR(ROUND(0.25*tab_ANLAGE[[#This Row],[Budget dBIR]]/tab_ANLAGE[[#This Row],['# SuS]],2),0)</f>
        <v>85.88</v>
      </c>
    </row>
    <row r="2335" spans="1:7" x14ac:dyDescent="0.3">
      <c r="A2335" t="s">
        <v>26438</v>
      </c>
      <c r="B2335" t="s">
        <v>26437</v>
      </c>
      <c r="C2335" s="6">
        <v>163002</v>
      </c>
      <c r="D2335" s="6">
        <v>0</v>
      </c>
      <c r="E2335">
        <f>SUMIFS(tab_SCHULEN[SuS_21-22],tab_SCHULEN[TKZ],tab_ANLAGE[[#This Row],[TKZ]])</f>
        <v>479</v>
      </c>
      <c r="F2335">
        <f>SUMIFS(tab_SCHULEN[Klassen_21-22],tab_SCHULEN[TKZ],tab_ANLAGE[[#This Row],[TKZ]])</f>
        <v>22</v>
      </c>
      <c r="G2335" s="431">
        <f>IFERROR(ROUND(0.25*tab_ANLAGE[[#This Row],[Budget dBIR]]/tab_ANLAGE[[#This Row],['# SuS]],2),0)</f>
        <v>85.07</v>
      </c>
    </row>
    <row r="2336" spans="1:7" x14ac:dyDescent="0.3">
      <c r="A2336" t="s">
        <v>26925</v>
      </c>
      <c r="B2336" t="s">
        <v>26924</v>
      </c>
      <c r="C2336" s="6">
        <v>45254</v>
      </c>
      <c r="D2336" s="6">
        <v>0</v>
      </c>
      <c r="E2336">
        <f>SUMIFS(tab_SCHULEN[SuS_21-22],tab_SCHULEN[TKZ],tab_ANLAGE[[#This Row],[TKZ]])</f>
        <v>111</v>
      </c>
      <c r="F2336">
        <f>SUMIFS(tab_SCHULEN[Klassen_21-22],tab_SCHULEN[TKZ],tab_ANLAGE[[#This Row],[TKZ]])</f>
        <v>6</v>
      </c>
      <c r="G2336" s="431">
        <f>IFERROR(ROUND(0.25*tab_ANLAGE[[#This Row],[Budget dBIR]]/tab_ANLAGE[[#This Row],['# SuS]],2),0)</f>
        <v>101.92</v>
      </c>
    </row>
    <row r="2337" spans="1:7" x14ac:dyDescent="0.3">
      <c r="A2337" t="s">
        <v>26612</v>
      </c>
      <c r="B2337" t="s">
        <v>26611</v>
      </c>
      <c r="C2337" s="6">
        <v>62969</v>
      </c>
      <c r="D2337" s="6">
        <v>0</v>
      </c>
      <c r="E2337">
        <f>SUMIFS(tab_SCHULEN[SuS_21-22],tab_SCHULEN[TKZ],tab_ANLAGE[[#This Row],[TKZ]])</f>
        <v>151</v>
      </c>
      <c r="F2337">
        <f>SUMIFS(tab_SCHULEN[Klassen_21-22],tab_SCHULEN[TKZ],tab_ANLAGE[[#This Row],[TKZ]])</f>
        <v>8</v>
      </c>
      <c r="G2337" s="431">
        <f>IFERROR(ROUND(0.25*tab_ANLAGE[[#This Row],[Budget dBIR]]/tab_ANLAGE[[#This Row],['# SuS]],2),0)</f>
        <v>104.25</v>
      </c>
    </row>
    <row r="2338" spans="1:7" x14ac:dyDescent="0.3">
      <c r="A2338" t="s">
        <v>26494</v>
      </c>
      <c r="B2338" t="s">
        <v>26493</v>
      </c>
      <c r="C2338" s="6">
        <v>227207</v>
      </c>
      <c r="D2338" s="6">
        <v>0</v>
      </c>
      <c r="E2338">
        <f>SUMIFS(tab_SCHULEN[SuS_21-22],tab_SCHULEN[TKZ],tab_ANLAGE[[#This Row],[TKZ]])</f>
        <v>554</v>
      </c>
      <c r="F2338">
        <f>SUMIFS(tab_SCHULEN[Klassen_21-22],tab_SCHULEN[TKZ],tab_ANLAGE[[#This Row],[TKZ]])</f>
        <v>29</v>
      </c>
      <c r="G2338" s="431">
        <f>IFERROR(ROUND(0.25*tab_ANLAGE[[#This Row],[Budget dBIR]]/tab_ANLAGE[[#This Row],['# SuS]],2),0)</f>
        <v>102.53</v>
      </c>
    </row>
    <row r="2339" spans="1:7" x14ac:dyDescent="0.3">
      <c r="A2339" t="s">
        <v>26683</v>
      </c>
      <c r="B2339" t="s">
        <v>26682</v>
      </c>
      <c r="C2339" s="6">
        <v>33264</v>
      </c>
      <c r="D2339" s="6">
        <v>0</v>
      </c>
      <c r="E2339">
        <f>SUMIFS(tab_SCHULEN[SuS_21-22],tab_SCHULEN[TKZ],tab_ANLAGE[[#This Row],[TKZ]])</f>
        <v>70</v>
      </c>
      <c r="F2339">
        <f>SUMIFS(tab_SCHULEN[Klassen_21-22],tab_SCHULEN[TKZ],tab_ANLAGE[[#This Row],[TKZ]])</f>
        <v>3</v>
      </c>
      <c r="G2339" s="431">
        <f>IFERROR(ROUND(0.25*tab_ANLAGE[[#This Row],[Budget dBIR]]/tab_ANLAGE[[#This Row],['# SuS]],2),0)</f>
        <v>118.8</v>
      </c>
    </row>
    <row r="2340" spans="1:7" x14ac:dyDescent="0.3">
      <c r="A2340" t="s">
        <v>26785</v>
      </c>
      <c r="B2340" t="s">
        <v>26784</v>
      </c>
      <c r="C2340" s="6">
        <v>79816</v>
      </c>
      <c r="D2340" s="6">
        <v>0</v>
      </c>
      <c r="E2340">
        <f>SUMIFS(tab_SCHULEN[SuS_21-22],tab_SCHULEN[TKZ],tab_ANLAGE[[#This Row],[TKZ]])</f>
        <v>196</v>
      </c>
      <c r="F2340">
        <f>SUMIFS(tab_SCHULEN[Klassen_21-22],tab_SCHULEN[TKZ],tab_ANLAGE[[#This Row],[TKZ]])</f>
        <v>11</v>
      </c>
      <c r="G2340" s="431">
        <f>IFERROR(ROUND(0.25*tab_ANLAGE[[#This Row],[Budget dBIR]]/tab_ANLAGE[[#This Row],['# SuS]],2),0)</f>
        <v>101.81</v>
      </c>
    </row>
    <row r="2341" spans="1:7" x14ac:dyDescent="0.3">
      <c r="A2341" t="s">
        <v>26551</v>
      </c>
      <c r="B2341" t="s">
        <v>26550</v>
      </c>
      <c r="C2341" s="6">
        <v>178224</v>
      </c>
      <c r="D2341" s="6">
        <v>0</v>
      </c>
      <c r="E2341">
        <f>SUMIFS(tab_SCHULEN[SuS_21-22],tab_SCHULEN[TKZ],tab_ANLAGE[[#This Row],[TKZ]])</f>
        <v>435</v>
      </c>
      <c r="F2341">
        <f>SUMIFS(tab_SCHULEN[Klassen_21-22],tab_SCHULEN[TKZ],tab_ANLAGE[[#This Row],[TKZ]])</f>
        <v>21</v>
      </c>
      <c r="G2341" s="431">
        <f>IFERROR(ROUND(0.25*tab_ANLAGE[[#This Row],[Budget dBIR]]/tab_ANLAGE[[#This Row],['# SuS]],2),0)</f>
        <v>102.43</v>
      </c>
    </row>
    <row r="2342" spans="1:7" x14ac:dyDescent="0.3">
      <c r="A2342" t="s">
        <v>26686</v>
      </c>
      <c r="B2342" t="s">
        <v>26685</v>
      </c>
      <c r="C2342" s="6">
        <v>17018</v>
      </c>
      <c r="D2342" s="6">
        <v>0</v>
      </c>
      <c r="E2342">
        <f>SUMIFS(tab_SCHULEN[SuS_21-22],tab_SCHULEN[TKZ],tab_ANLAGE[[#This Row],[TKZ]])</f>
        <v>58</v>
      </c>
      <c r="F2342">
        <f>SUMIFS(tab_SCHULEN[Klassen_21-22],tab_SCHULEN[TKZ],tab_ANLAGE[[#This Row],[TKZ]])</f>
        <v>3</v>
      </c>
      <c r="G2342" s="431">
        <f>IFERROR(ROUND(0.25*tab_ANLAGE[[#This Row],[Budget dBIR]]/tab_ANLAGE[[#This Row],['# SuS]],2),0)</f>
        <v>73.349999999999994</v>
      </c>
    </row>
    <row r="2343" spans="1:7" x14ac:dyDescent="0.3">
      <c r="A2343" t="s">
        <v>26689</v>
      </c>
      <c r="B2343" t="s">
        <v>26688</v>
      </c>
      <c r="C2343" s="6">
        <v>32877</v>
      </c>
      <c r="D2343" s="6">
        <v>0</v>
      </c>
      <c r="E2343">
        <f>SUMIFS(tab_SCHULEN[SuS_21-22],tab_SCHULEN[TKZ],tab_ANLAGE[[#This Row],[TKZ]])</f>
        <v>102</v>
      </c>
      <c r="F2343">
        <f>SUMIFS(tab_SCHULEN[Klassen_21-22],tab_SCHULEN[TKZ],tab_ANLAGE[[#This Row],[TKZ]])</f>
        <v>6</v>
      </c>
      <c r="G2343" s="431">
        <f>IFERROR(ROUND(0.25*tab_ANLAGE[[#This Row],[Budget dBIR]]/tab_ANLAGE[[#This Row],['# SuS]],2),0)</f>
        <v>80.58</v>
      </c>
    </row>
    <row r="2344" spans="1:7" x14ac:dyDescent="0.3">
      <c r="A2344" t="s">
        <v>26309</v>
      </c>
      <c r="B2344" t="s">
        <v>26308</v>
      </c>
      <c r="C2344" s="6">
        <v>425791</v>
      </c>
      <c r="D2344" s="6">
        <v>0</v>
      </c>
      <c r="E2344">
        <f>SUMIFS(tab_SCHULEN[SuS_21-22],tab_SCHULEN[TKZ],tab_ANLAGE[[#This Row],[TKZ]])</f>
        <v>1139</v>
      </c>
      <c r="F2344">
        <f>SUMIFS(tab_SCHULEN[Klassen_21-22],tab_SCHULEN[TKZ],tab_ANLAGE[[#This Row],[TKZ]])</f>
        <v>55</v>
      </c>
      <c r="G2344" s="431">
        <f>IFERROR(ROUND(0.25*tab_ANLAGE[[#This Row],[Budget dBIR]]/tab_ANLAGE[[#This Row],['# SuS]],2),0)</f>
        <v>93.46</v>
      </c>
    </row>
    <row r="2345" spans="1:7" x14ac:dyDescent="0.3">
      <c r="A2345" t="s">
        <v>20776</v>
      </c>
      <c r="B2345" t="s">
        <v>20775</v>
      </c>
      <c r="C2345" s="6">
        <v>1982810</v>
      </c>
      <c r="D2345" s="6">
        <v>337966</v>
      </c>
      <c r="E2345">
        <f>SUMIFS(tab_SCHULEN[SuS_21-22],tab_SCHULEN[TKZ],tab_ANLAGE[[#This Row],[TKZ]])</f>
        <v>5306</v>
      </c>
      <c r="F2345">
        <f>SUMIFS(tab_SCHULEN[Klassen_21-22],tab_SCHULEN[TKZ],tab_ANLAGE[[#This Row],[TKZ]])</f>
        <v>223</v>
      </c>
      <c r="G2345" s="431">
        <f>IFERROR(ROUND(0.25*tab_ANLAGE[[#This Row],[Budget dBIR]]/tab_ANLAGE[[#This Row],['# SuS]],2),0)</f>
        <v>93.42</v>
      </c>
    </row>
    <row r="2346" spans="1:7" x14ac:dyDescent="0.3">
      <c r="A2346" t="s">
        <v>26621</v>
      </c>
      <c r="B2346" t="s">
        <v>26620</v>
      </c>
      <c r="C2346" s="6">
        <v>157811</v>
      </c>
      <c r="D2346" s="6">
        <v>0</v>
      </c>
      <c r="E2346">
        <f>SUMIFS(tab_SCHULEN[SuS_21-22],tab_SCHULEN[TKZ],tab_ANLAGE[[#This Row],[TKZ]])</f>
        <v>402</v>
      </c>
      <c r="F2346">
        <f>SUMIFS(tab_SCHULEN[Klassen_21-22],tab_SCHULEN[TKZ],tab_ANLAGE[[#This Row],[TKZ]])</f>
        <v>19</v>
      </c>
      <c r="G2346" s="431">
        <f>IFERROR(ROUND(0.25*tab_ANLAGE[[#This Row],[Budget dBIR]]/tab_ANLAGE[[#This Row],['# SuS]],2),0)</f>
        <v>98.14</v>
      </c>
    </row>
    <row r="2347" spans="1:7" x14ac:dyDescent="0.3">
      <c r="A2347" t="s">
        <v>26623</v>
      </c>
      <c r="B2347" t="s">
        <v>26622</v>
      </c>
      <c r="C2347" s="6">
        <v>109359</v>
      </c>
      <c r="D2347" s="6">
        <v>0</v>
      </c>
      <c r="E2347">
        <f>SUMIFS(tab_SCHULEN[SuS_21-22],tab_SCHULEN[TKZ],tab_ANLAGE[[#This Row],[TKZ]])</f>
        <v>274</v>
      </c>
      <c r="F2347">
        <f>SUMIFS(tab_SCHULEN[Klassen_21-22],tab_SCHULEN[TKZ],tab_ANLAGE[[#This Row],[TKZ]])</f>
        <v>15</v>
      </c>
      <c r="G2347" s="431">
        <f>IFERROR(ROUND(0.25*tab_ANLAGE[[#This Row],[Budget dBIR]]/tab_ANLAGE[[#This Row],['# SuS]],2),0)</f>
        <v>99.78</v>
      </c>
    </row>
    <row r="2348" spans="1:7" x14ac:dyDescent="0.3">
      <c r="A2348" t="s">
        <v>26788</v>
      </c>
      <c r="B2348" t="s">
        <v>26787</v>
      </c>
      <c r="C2348" s="6">
        <v>84493</v>
      </c>
      <c r="D2348" s="6">
        <v>0</v>
      </c>
      <c r="E2348">
        <f>SUMIFS(tab_SCHULEN[SuS_21-22],tab_SCHULEN[TKZ],tab_ANLAGE[[#This Row],[TKZ]])</f>
        <v>264</v>
      </c>
      <c r="F2348">
        <f>SUMIFS(tab_SCHULEN[Klassen_21-22],tab_SCHULEN[TKZ],tab_ANLAGE[[#This Row],[TKZ]])</f>
        <v>13</v>
      </c>
      <c r="G2348" s="431">
        <f>IFERROR(ROUND(0.25*tab_ANLAGE[[#This Row],[Budget dBIR]]/tab_ANLAGE[[#This Row],['# SuS]],2),0)</f>
        <v>80.010000000000005</v>
      </c>
    </row>
    <row r="2349" spans="1:7" x14ac:dyDescent="0.3">
      <c r="A2349" t="s">
        <v>26791</v>
      </c>
      <c r="B2349" t="s">
        <v>26790</v>
      </c>
      <c r="C2349" s="6">
        <v>30943</v>
      </c>
      <c r="D2349" s="6">
        <v>0</v>
      </c>
      <c r="E2349">
        <f>SUMIFS(tab_SCHULEN[SuS_21-22],tab_SCHULEN[TKZ],tab_ANLAGE[[#This Row],[TKZ]])</f>
        <v>78</v>
      </c>
      <c r="F2349">
        <f>SUMIFS(tab_SCHULEN[Klassen_21-22],tab_SCHULEN[TKZ],tab_ANLAGE[[#This Row],[TKZ]])</f>
        <v>4</v>
      </c>
      <c r="G2349" s="431">
        <f>IFERROR(ROUND(0.25*tab_ANLAGE[[#This Row],[Budget dBIR]]/tab_ANLAGE[[#This Row],['# SuS]],2),0)</f>
        <v>99.18</v>
      </c>
    </row>
    <row r="2350" spans="1:7" x14ac:dyDescent="0.3">
      <c r="A2350" t="s">
        <v>26691</v>
      </c>
      <c r="B2350" t="s">
        <v>26690</v>
      </c>
      <c r="C2350" s="6">
        <v>240430</v>
      </c>
      <c r="D2350" s="6">
        <v>0</v>
      </c>
      <c r="E2350">
        <f>SUMIFS(tab_SCHULEN[SuS_21-22],tab_SCHULEN[TKZ],tab_ANLAGE[[#This Row],[TKZ]])</f>
        <v>562</v>
      </c>
      <c r="F2350">
        <f>SUMIFS(tab_SCHULEN[Klassen_21-22],tab_SCHULEN[TKZ],tab_ANLAGE[[#This Row],[TKZ]])</f>
        <v>28</v>
      </c>
      <c r="G2350" s="431">
        <f>IFERROR(ROUND(0.25*tab_ANLAGE[[#This Row],[Budget dBIR]]/tab_ANLAGE[[#This Row],['# SuS]],2),0)</f>
        <v>106.95</v>
      </c>
    </row>
    <row r="2351" spans="1:7" x14ac:dyDescent="0.3">
      <c r="A2351" t="s">
        <v>26693</v>
      </c>
      <c r="B2351" t="s">
        <v>26692</v>
      </c>
      <c r="C2351" s="6">
        <v>219698</v>
      </c>
      <c r="D2351" s="6">
        <v>0</v>
      </c>
      <c r="E2351">
        <f>SUMIFS(tab_SCHULEN[SuS_21-22],tab_SCHULEN[TKZ],tab_ANLAGE[[#This Row],[TKZ]])</f>
        <v>604</v>
      </c>
      <c r="F2351">
        <f>SUMIFS(tab_SCHULEN[Klassen_21-22],tab_SCHULEN[TKZ],tab_ANLAGE[[#This Row],[TKZ]])</f>
        <v>29</v>
      </c>
      <c r="G2351" s="431">
        <f>IFERROR(ROUND(0.25*tab_ANLAGE[[#This Row],[Budget dBIR]]/tab_ANLAGE[[#This Row],['# SuS]],2),0)</f>
        <v>90.93</v>
      </c>
    </row>
    <row r="2352" spans="1:7" x14ac:dyDescent="0.3">
      <c r="A2352" t="s">
        <v>26854</v>
      </c>
      <c r="B2352" t="s">
        <v>26853</v>
      </c>
      <c r="C2352" s="6">
        <v>36590</v>
      </c>
      <c r="D2352" s="6">
        <v>0</v>
      </c>
      <c r="E2352">
        <f>SUMIFS(tab_SCHULEN[SuS_21-22],tab_SCHULEN[TKZ],tab_ANLAGE[[#This Row],[TKZ]])</f>
        <v>79</v>
      </c>
      <c r="F2352">
        <f>SUMIFS(tab_SCHULEN[Klassen_21-22],tab_SCHULEN[TKZ],tab_ANLAGE[[#This Row],[TKZ]])</f>
        <v>4</v>
      </c>
      <c r="G2352" s="431">
        <f>IFERROR(ROUND(0.25*tab_ANLAGE[[#This Row],[Budget dBIR]]/tab_ANLAGE[[#This Row],['# SuS]],2),0)</f>
        <v>115.79</v>
      </c>
    </row>
    <row r="2353" spans="1:7" x14ac:dyDescent="0.3">
      <c r="A2353" t="s">
        <v>26857</v>
      </c>
      <c r="B2353" t="s">
        <v>26856</v>
      </c>
      <c r="C2353" s="6">
        <v>28235</v>
      </c>
      <c r="D2353" s="6">
        <v>0</v>
      </c>
      <c r="E2353">
        <f>SUMIFS(tab_SCHULEN[SuS_21-22],tab_SCHULEN[TKZ],tab_ANLAGE[[#This Row],[TKZ]])</f>
        <v>76</v>
      </c>
      <c r="F2353">
        <f>SUMIFS(tab_SCHULEN[Klassen_21-22],tab_SCHULEN[TKZ],tab_ANLAGE[[#This Row],[TKZ]])</f>
        <v>4</v>
      </c>
      <c r="G2353" s="431">
        <f>IFERROR(ROUND(0.25*tab_ANLAGE[[#This Row],[Budget dBIR]]/tab_ANLAGE[[#This Row],['# SuS]],2),0)</f>
        <v>92.88</v>
      </c>
    </row>
    <row r="2354" spans="1:7" x14ac:dyDescent="0.3">
      <c r="A2354" t="s">
        <v>26695</v>
      </c>
      <c r="B2354" t="s">
        <v>26694</v>
      </c>
      <c r="C2354" s="6">
        <v>47962</v>
      </c>
      <c r="D2354" s="6">
        <v>0</v>
      </c>
      <c r="E2354">
        <f>SUMIFS(tab_SCHULEN[SuS_21-22],tab_SCHULEN[TKZ],tab_ANLAGE[[#This Row],[TKZ]])</f>
        <v>124</v>
      </c>
      <c r="F2354">
        <f>SUMIFS(tab_SCHULEN[Klassen_21-22],tab_SCHULEN[TKZ],tab_ANLAGE[[#This Row],[TKZ]])</f>
        <v>7</v>
      </c>
      <c r="G2354" s="431">
        <f>IFERROR(ROUND(0.25*tab_ANLAGE[[#This Row],[Budget dBIR]]/tab_ANLAGE[[#This Row],['# SuS]],2),0)</f>
        <v>96.7</v>
      </c>
    </row>
    <row r="2355" spans="1:7" x14ac:dyDescent="0.3">
      <c r="A2355" t="s">
        <v>26860</v>
      </c>
      <c r="B2355" t="s">
        <v>26859</v>
      </c>
      <c r="C2355" s="6">
        <v>37905</v>
      </c>
      <c r="D2355" s="6">
        <v>0</v>
      </c>
      <c r="E2355">
        <f>SUMIFS(tab_SCHULEN[SuS_21-22],tab_SCHULEN[TKZ],tab_ANLAGE[[#This Row],[TKZ]])</f>
        <v>88</v>
      </c>
      <c r="F2355">
        <f>SUMIFS(tab_SCHULEN[Klassen_21-22],tab_SCHULEN[TKZ],tab_ANLAGE[[#This Row],[TKZ]])</f>
        <v>4</v>
      </c>
      <c r="G2355" s="431">
        <f>IFERROR(ROUND(0.25*tab_ANLAGE[[#This Row],[Budget dBIR]]/tab_ANLAGE[[#This Row],['# SuS]],2),0)</f>
        <v>107.68</v>
      </c>
    </row>
    <row r="2356" spans="1:7" x14ac:dyDescent="0.3">
      <c r="A2356" t="s">
        <v>26444</v>
      </c>
      <c r="B2356" t="s">
        <v>26443</v>
      </c>
      <c r="C2356" s="6">
        <v>159745</v>
      </c>
      <c r="D2356" s="6">
        <v>0</v>
      </c>
      <c r="E2356">
        <f>SUMIFS(tab_SCHULEN[SuS_21-22],tab_SCHULEN[TKZ],tab_ANLAGE[[#This Row],[TKZ]])</f>
        <v>463</v>
      </c>
      <c r="F2356">
        <f>SUMIFS(tab_SCHULEN[Klassen_21-22],tab_SCHULEN[TKZ],tab_ANLAGE[[#This Row],[TKZ]])</f>
        <v>20</v>
      </c>
      <c r="G2356" s="431">
        <f>IFERROR(ROUND(0.25*tab_ANLAGE[[#This Row],[Budget dBIR]]/tab_ANLAGE[[#This Row],['# SuS]],2),0)</f>
        <v>86.26</v>
      </c>
    </row>
    <row r="2357" spans="1:7" x14ac:dyDescent="0.3">
      <c r="A2357" t="s">
        <v>26446</v>
      </c>
      <c r="B2357" t="s">
        <v>26445</v>
      </c>
      <c r="C2357" s="6">
        <v>195801</v>
      </c>
      <c r="D2357" s="6">
        <v>0</v>
      </c>
      <c r="E2357">
        <f>SUMIFS(tab_SCHULEN[SuS_21-22],tab_SCHULEN[TKZ],tab_ANLAGE[[#This Row],[TKZ]])</f>
        <v>430</v>
      </c>
      <c r="F2357">
        <f>SUMIFS(tab_SCHULEN[Klassen_21-22],tab_SCHULEN[TKZ],tab_ANLAGE[[#This Row],[TKZ]])</f>
        <v>22</v>
      </c>
      <c r="G2357" s="431">
        <f>IFERROR(ROUND(0.25*tab_ANLAGE[[#This Row],[Budget dBIR]]/tab_ANLAGE[[#This Row],['# SuS]],2),0)</f>
        <v>113.84</v>
      </c>
    </row>
    <row r="2358" spans="1:7" x14ac:dyDescent="0.3">
      <c r="A2358" t="s">
        <v>20794</v>
      </c>
      <c r="B2358" t="s">
        <v>20793</v>
      </c>
      <c r="C2358" s="6">
        <v>3233195</v>
      </c>
      <c r="D2358" s="6">
        <v>524431</v>
      </c>
      <c r="E2358">
        <f>SUMIFS(tab_SCHULEN[SuS_21-22],tab_SCHULEN[TKZ],tab_ANLAGE[[#This Row],[TKZ]])</f>
        <v>8410</v>
      </c>
      <c r="F2358">
        <f>SUMIFS(tab_SCHULEN[Klassen_21-22],tab_SCHULEN[TKZ],tab_ANLAGE[[#This Row],[TKZ]])</f>
        <v>371</v>
      </c>
      <c r="G2358" s="431">
        <f>IFERROR(ROUND(0.25*tab_ANLAGE[[#This Row],[Budget dBIR]]/tab_ANLAGE[[#This Row],['# SuS]],2),0)</f>
        <v>96.11</v>
      </c>
    </row>
    <row r="2359" spans="1:7" x14ac:dyDescent="0.3">
      <c r="A2359" t="s">
        <v>26301</v>
      </c>
      <c r="B2359" t="s">
        <v>26300</v>
      </c>
      <c r="C2359" s="6">
        <v>164340</v>
      </c>
      <c r="D2359" s="6">
        <v>0</v>
      </c>
      <c r="E2359">
        <f>SUMIFS(tab_SCHULEN[SuS_21-22],tab_SCHULEN[TKZ],tab_ANLAGE[[#This Row],[TKZ]])</f>
        <v>424</v>
      </c>
      <c r="F2359">
        <f>SUMIFS(tab_SCHULEN[Klassen_21-22],tab_SCHULEN[TKZ],tab_ANLAGE[[#This Row],[TKZ]])</f>
        <v>19</v>
      </c>
      <c r="G2359" s="431">
        <f>IFERROR(ROUND(0.25*tab_ANLAGE[[#This Row],[Budget dBIR]]/tab_ANLAGE[[#This Row],['# SuS]],2),0)</f>
        <v>96.9</v>
      </c>
    </row>
    <row r="2360" spans="1:7" x14ac:dyDescent="0.3">
      <c r="A2360" t="s">
        <v>26298</v>
      </c>
      <c r="B2360" t="s">
        <v>26297</v>
      </c>
      <c r="C2360" s="6">
        <v>179028</v>
      </c>
      <c r="D2360" s="6">
        <v>0</v>
      </c>
      <c r="E2360">
        <f>SUMIFS(tab_SCHULEN[SuS_21-22],tab_SCHULEN[TKZ],tab_ANLAGE[[#This Row],[TKZ]])</f>
        <v>467</v>
      </c>
      <c r="F2360">
        <f>SUMIFS(tab_SCHULEN[Klassen_21-22],tab_SCHULEN[TKZ],tab_ANLAGE[[#This Row],[TKZ]])</f>
        <v>24</v>
      </c>
      <c r="G2360" s="431">
        <f>IFERROR(ROUND(0.25*tab_ANLAGE[[#This Row],[Budget dBIR]]/tab_ANLAGE[[#This Row],['# SuS]],2),0)</f>
        <v>95.84</v>
      </c>
    </row>
    <row r="2361" spans="1:7" x14ac:dyDescent="0.3">
      <c r="A2361" t="s">
        <v>26272</v>
      </c>
      <c r="B2361" t="s">
        <v>26271</v>
      </c>
      <c r="C2361" s="6">
        <v>138456</v>
      </c>
      <c r="D2361" s="6">
        <v>0</v>
      </c>
      <c r="E2361">
        <f>SUMIFS(tab_SCHULEN[SuS_21-22],tab_SCHULEN[TKZ],tab_ANLAGE[[#This Row],[TKZ]])</f>
        <v>343</v>
      </c>
      <c r="F2361">
        <f>SUMIFS(tab_SCHULEN[Klassen_21-22],tab_SCHULEN[TKZ],tab_ANLAGE[[#This Row],[TKZ]])</f>
        <v>18</v>
      </c>
      <c r="G2361" s="431">
        <f>IFERROR(ROUND(0.25*tab_ANLAGE[[#This Row],[Budget dBIR]]/tab_ANLAGE[[#This Row],['# SuS]],2),0)</f>
        <v>100.92</v>
      </c>
    </row>
    <row r="2362" spans="1:7" x14ac:dyDescent="0.3">
      <c r="A2362" t="s">
        <v>26365</v>
      </c>
      <c r="B2362" t="s">
        <v>26364</v>
      </c>
      <c r="C2362" s="6">
        <v>213123</v>
      </c>
      <c r="D2362" s="6">
        <v>0</v>
      </c>
      <c r="E2362">
        <f>SUMIFS(tab_SCHULEN[SuS_21-22],tab_SCHULEN[TKZ],tab_ANLAGE[[#This Row],[TKZ]])</f>
        <v>571</v>
      </c>
      <c r="F2362">
        <f>SUMIFS(tab_SCHULEN[Klassen_21-22],tab_SCHULEN[TKZ],tab_ANLAGE[[#This Row],[TKZ]])</f>
        <v>26</v>
      </c>
      <c r="G2362" s="431">
        <f>IFERROR(ROUND(0.25*tab_ANLAGE[[#This Row],[Budget dBIR]]/tab_ANLAGE[[#This Row],['# SuS]],2),0)</f>
        <v>93.31</v>
      </c>
    </row>
    <row r="2363" spans="1:7" x14ac:dyDescent="0.3">
      <c r="A2363" t="s">
        <v>26865</v>
      </c>
      <c r="B2363" t="s">
        <v>26864</v>
      </c>
      <c r="C2363" s="6">
        <v>59179</v>
      </c>
      <c r="D2363" s="6">
        <v>0</v>
      </c>
      <c r="E2363">
        <f>SUMIFS(tab_SCHULEN[SuS_21-22],tab_SCHULEN[TKZ],tab_ANLAGE[[#This Row],[TKZ]])</f>
        <v>168</v>
      </c>
      <c r="F2363">
        <f>SUMIFS(tab_SCHULEN[Klassen_21-22],tab_SCHULEN[TKZ],tab_ANLAGE[[#This Row],[TKZ]])</f>
        <v>8</v>
      </c>
      <c r="G2363" s="431">
        <f>IFERROR(ROUND(0.25*tab_ANLAGE[[#This Row],[Budget dBIR]]/tab_ANLAGE[[#This Row],['# SuS]],2),0)</f>
        <v>88.06</v>
      </c>
    </row>
    <row r="2364" spans="1:7" x14ac:dyDescent="0.3">
      <c r="A2364" t="s">
        <v>26974</v>
      </c>
      <c r="B2364" t="s">
        <v>26973</v>
      </c>
      <c r="C2364" s="6">
        <v>36641</v>
      </c>
      <c r="D2364" s="6">
        <v>11654</v>
      </c>
      <c r="E2364">
        <f>SUMIFS(tab_SCHULEN[SuS_21-22],tab_SCHULEN[TKZ],tab_ANLAGE[[#This Row],[TKZ]])</f>
        <v>64</v>
      </c>
      <c r="F2364">
        <f>SUMIFS(tab_SCHULEN[Klassen_21-22],tab_SCHULEN[TKZ],tab_ANLAGE[[#This Row],[TKZ]])</f>
        <v>3</v>
      </c>
      <c r="G2364" s="431">
        <f>IFERROR(ROUND(0.25*tab_ANLAGE[[#This Row],[Budget dBIR]]/tab_ANLAGE[[#This Row],['# SuS]],2),0)</f>
        <v>143.13</v>
      </c>
    </row>
    <row r="2365" spans="1:7" x14ac:dyDescent="0.3">
      <c r="A2365" t="s">
        <v>26794</v>
      </c>
      <c r="B2365" t="s">
        <v>26793</v>
      </c>
      <c r="C2365" s="6">
        <v>215830</v>
      </c>
      <c r="D2365" s="6">
        <v>0</v>
      </c>
      <c r="E2365">
        <f>SUMIFS(tab_SCHULEN[SuS_21-22],tab_SCHULEN[TKZ],tab_ANLAGE[[#This Row],[TKZ]])</f>
        <v>553</v>
      </c>
      <c r="F2365">
        <f>SUMIFS(tab_SCHULEN[Klassen_21-22],tab_SCHULEN[TKZ],tab_ANLAGE[[#This Row],[TKZ]])</f>
        <v>25</v>
      </c>
      <c r="G2365" s="431">
        <f>IFERROR(ROUND(0.25*tab_ANLAGE[[#This Row],[Budget dBIR]]/tab_ANLAGE[[#This Row],['# SuS]],2),0)</f>
        <v>97.57</v>
      </c>
    </row>
    <row r="2366" spans="1:7" x14ac:dyDescent="0.3">
      <c r="A2366" t="s">
        <v>26796</v>
      </c>
      <c r="B2366" t="s">
        <v>26795</v>
      </c>
      <c r="C2366" s="6">
        <v>141926</v>
      </c>
      <c r="D2366" s="6">
        <v>0</v>
      </c>
      <c r="E2366">
        <f>SUMIFS(tab_SCHULEN[SuS_21-22],tab_SCHULEN[TKZ],tab_ANLAGE[[#This Row],[TKZ]])</f>
        <v>321</v>
      </c>
      <c r="F2366">
        <f>SUMIFS(tab_SCHULEN[Klassen_21-22],tab_SCHULEN[TKZ],tab_ANLAGE[[#This Row],[TKZ]])</f>
        <v>16</v>
      </c>
      <c r="G2366" s="431">
        <f>IFERROR(ROUND(0.25*tab_ANLAGE[[#This Row],[Budget dBIR]]/tab_ANLAGE[[#This Row],['# SuS]],2),0)</f>
        <v>110.53</v>
      </c>
    </row>
    <row r="2367" spans="1:7" x14ac:dyDescent="0.3">
      <c r="A2367" t="s">
        <v>26931</v>
      </c>
      <c r="B2367" t="s">
        <v>26930</v>
      </c>
      <c r="C2367" s="6">
        <v>20500</v>
      </c>
      <c r="D2367" s="6">
        <v>0</v>
      </c>
      <c r="E2367">
        <f>SUMIFS(tab_SCHULEN[SuS_21-22],tab_SCHULEN[TKZ],tab_ANLAGE[[#This Row],[TKZ]])</f>
        <v>68</v>
      </c>
      <c r="F2367">
        <f>SUMIFS(tab_SCHULEN[Klassen_21-22],tab_SCHULEN[TKZ],tab_ANLAGE[[#This Row],[TKZ]])</f>
        <v>4</v>
      </c>
      <c r="G2367" s="431">
        <f>IFERROR(ROUND(0.25*tab_ANLAGE[[#This Row],[Budget dBIR]]/tab_ANLAGE[[#This Row],['# SuS]],2),0)</f>
        <v>75.37</v>
      </c>
    </row>
    <row r="2368" spans="1:7" x14ac:dyDescent="0.3">
      <c r="A2368" t="s">
        <v>26868</v>
      </c>
      <c r="B2368" t="s">
        <v>26867</v>
      </c>
      <c r="C2368" s="6">
        <v>62119</v>
      </c>
      <c r="D2368" s="6">
        <v>0</v>
      </c>
      <c r="E2368">
        <f>SUMIFS(tab_SCHULEN[SuS_21-22],tab_SCHULEN[TKZ],tab_ANLAGE[[#This Row],[TKZ]])</f>
        <v>159</v>
      </c>
      <c r="F2368">
        <f>SUMIFS(tab_SCHULEN[Klassen_21-22],tab_SCHULEN[TKZ],tab_ANLAGE[[#This Row],[TKZ]])</f>
        <v>8</v>
      </c>
      <c r="G2368" s="431">
        <f>IFERROR(ROUND(0.25*tab_ANLAGE[[#This Row],[Budget dBIR]]/tab_ANLAGE[[#This Row],['# SuS]],2),0)</f>
        <v>97.67</v>
      </c>
    </row>
    <row r="2369" spans="1:7" x14ac:dyDescent="0.3">
      <c r="A2369" t="s">
        <v>26726</v>
      </c>
      <c r="B2369" t="s">
        <v>26725</v>
      </c>
      <c r="C2369" s="6">
        <v>160590</v>
      </c>
      <c r="D2369" s="6">
        <v>0</v>
      </c>
      <c r="E2369">
        <f>SUMIFS(tab_SCHULEN[SuS_21-22],tab_SCHULEN[TKZ],tab_ANLAGE[[#This Row],[TKZ]])</f>
        <v>397</v>
      </c>
      <c r="F2369">
        <f>SUMIFS(tab_SCHULEN[Klassen_21-22],tab_SCHULEN[TKZ],tab_ANLAGE[[#This Row],[TKZ]])</f>
        <v>19</v>
      </c>
      <c r="G2369" s="431">
        <f>IFERROR(ROUND(0.25*tab_ANLAGE[[#This Row],[Budget dBIR]]/tab_ANLAGE[[#This Row],['# SuS]],2),0)</f>
        <v>101.13</v>
      </c>
    </row>
    <row r="2370" spans="1:7" x14ac:dyDescent="0.3">
      <c r="A2370" t="s">
        <v>26554</v>
      </c>
      <c r="B2370" t="s">
        <v>26553</v>
      </c>
      <c r="C2370" s="6">
        <v>31484</v>
      </c>
      <c r="D2370" s="6">
        <v>0</v>
      </c>
      <c r="E2370">
        <f>SUMIFS(tab_SCHULEN[SuS_21-22],tab_SCHULEN[TKZ],tab_ANLAGE[[#This Row],[TKZ]])</f>
        <v>79</v>
      </c>
      <c r="F2370">
        <f>SUMIFS(tab_SCHULEN[Klassen_21-22],tab_SCHULEN[TKZ],tab_ANLAGE[[#This Row],[TKZ]])</f>
        <v>4</v>
      </c>
      <c r="G2370" s="431">
        <f>IFERROR(ROUND(0.25*tab_ANLAGE[[#This Row],[Budget dBIR]]/tab_ANLAGE[[#This Row],['# SuS]],2),0)</f>
        <v>99.63</v>
      </c>
    </row>
    <row r="2371" spans="1:7" x14ac:dyDescent="0.3">
      <c r="A2371" t="s">
        <v>26289</v>
      </c>
      <c r="B2371" t="s">
        <v>26288</v>
      </c>
      <c r="C2371" s="6">
        <v>172845</v>
      </c>
      <c r="D2371" s="6">
        <v>0</v>
      </c>
      <c r="E2371">
        <f>SUMIFS(tab_SCHULEN[SuS_21-22],tab_SCHULEN[TKZ],tab_ANLAGE[[#This Row],[TKZ]])</f>
        <v>467</v>
      </c>
      <c r="F2371">
        <f>SUMIFS(tab_SCHULEN[Klassen_21-22],tab_SCHULEN[TKZ],tab_ANLAGE[[#This Row],[TKZ]])</f>
        <v>26</v>
      </c>
      <c r="G2371" s="431">
        <f>IFERROR(ROUND(0.25*tab_ANLAGE[[#This Row],[Budget dBIR]]/tab_ANLAGE[[#This Row],['# SuS]],2),0)</f>
        <v>92.53</v>
      </c>
    </row>
    <row r="2372" spans="1:7" x14ac:dyDescent="0.3">
      <c r="A2372" t="s">
        <v>26698</v>
      </c>
      <c r="B2372" t="s">
        <v>26697</v>
      </c>
      <c r="C2372" s="6">
        <v>59952</v>
      </c>
      <c r="D2372" s="6">
        <v>0</v>
      </c>
      <c r="E2372">
        <f>SUMIFS(tab_SCHULEN[SuS_21-22],tab_SCHULEN[TKZ],tab_ANLAGE[[#This Row],[TKZ]])</f>
        <v>166</v>
      </c>
      <c r="F2372">
        <f>SUMIFS(tab_SCHULEN[Klassen_21-22],tab_SCHULEN[TKZ],tab_ANLAGE[[#This Row],[TKZ]])</f>
        <v>8</v>
      </c>
      <c r="G2372" s="431">
        <f>IFERROR(ROUND(0.25*tab_ANLAGE[[#This Row],[Budget dBIR]]/tab_ANLAGE[[#This Row],['# SuS]],2),0)</f>
        <v>90.29</v>
      </c>
    </row>
    <row r="2373" spans="1:7" x14ac:dyDescent="0.3">
      <c r="A2373" t="s">
        <v>26557</v>
      </c>
      <c r="B2373" t="s">
        <v>26556</v>
      </c>
      <c r="C2373" s="6">
        <v>37905</v>
      </c>
      <c r="D2373" s="6">
        <v>0</v>
      </c>
      <c r="E2373">
        <f>SUMIFS(tab_SCHULEN[SuS_21-22],tab_SCHULEN[TKZ],tab_ANLAGE[[#This Row],[TKZ]])</f>
        <v>121</v>
      </c>
      <c r="F2373">
        <f>SUMIFS(tab_SCHULEN[Klassen_21-22],tab_SCHULEN[TKZ],tab_ANLAGE[[#This Row],[TKZ]])</f>
        <v>5</v>
      </c>
      <c r="G2373" s="431">
        <f>IFERROR(ROUND(0.25*tab_ANLAGE[[#This Row],[Budget dBIR]]/tab_ANLAGE[[#This Row],['# SuS]],2),0)</f>
        <v>78.319999999999993</v>
      </c>
    </row>
    <row r="2374" spans="1:7" x14ac:dyDescent="0.3">
      <c r="A2374" t="s">
        <v>26448</v>
      </c>
      <c r="B2374" t="s">
        <v>26447</v>
      </c>
      <c r="C2374" s="6">
        <v>370597</v>
      </c>
      <c r="D2374" s="6">
        <v>0</v>
      </c>
      <c r="E2374">
        <f>SUMIFS(tab_SCHULEN[SuS_21-22],tab_SCHULEN[TKZ],tab_ANLAGE[[#This Row],[TKZ]])</f>
        <v>956</v>
      </c>
      <c r="F2374">
        <f>SUMIFS(tab_SCHULEN[Klassen_21-22],tab_SCHULEN[TKZ],tab_ANLAGE[[#This Row],[TKZ]])</f>
        <v>48</v>
      </c>
      <c r="G2374" s="431">
        <f>IFERROR(ROUND(0.25*tab_ANLAGE[[#This Row],[Budget dBIR]]/tab_ANLAGE[[#This Row],['# SuS]],2),0)</f>
        <v>96.91</v>
      </c>
    </row>
    <row r="2375" spans="1:7" x14ac:dyDescent="0.3">
      <c r="A2375" t="s">
        <v>26311</v>
      </c>
      <c r="B2375" t="s">
        <v>26310</v>
      </c>
      <c r="C2375" s="6">
        <v>1100520</v>
      </c>
      <c r="D2375" s="6">
        <v>0</v>
      </c>
      <c r="E2375">
        <f>SUMIFS(tab_SCHULEN[SuS_21-22],tab_SCHULEN[TKZ],tab_ANLAGE[[#This Row],[TKZ]])</f>
        <v>2854</v>
      </c>
      <c r="F2375">
        <f>SUMIFS(tab_SCHULEN[Klassen_21-22],tab_SCHULEN[TKZ],tab_ANLAGE[[#This Row],[TKZ]])</f>
        <v>148</v>
      </c>
      <c r="G2375" s="431">
        <f>IFERROR(ROUND(0.25*tab_ANLAGE[[#This Row],[Budget dBIR]]/tab_ANLAGE[[#This Row],['# SuS]],2),0)</f>
        <v>96.4</v>
      </c>
    </row>
    <row r="2376" spans="1:7" x14ac:dyDescent="0.3">
      <c r="A2376" t="s">
        <v>20205</v>
      </c>
      <c r="B2376" t="s">
        <v>20204</v>
      </c>
      <c r="C2376" s="6">
        <v>3177854</v>
      </c>
      <c r="D2376" s="6">
        <v>481699</v>
      </c>
      <c r="E2376">
        <f>SUMIFS(tab_SCHULEN[SuS_21-22],tab_SCHULEN[TKZ],tab_ANLAGE[[#This Row],[TKZ]])</f>
        <v>8254</v>
      </c>
      <c r="F2376">
        <f>SUMIFS(tab_SCHULEN[Klassen_21-22],tab_SCHULEN[TKZ],tab_ANLAGE[[#This Row],[TKZ]])</f>
        <v>343</v>
      </c>
      <c r="G2376" s="431">
        <f>IFERROR(ROUND(0.25*tab_ANLAGE[[#This Row],[Budget dBIR]]/tab_ANLAGE[[#This Row],['# SuS]],2),0)</f>
        <v>96.25</v>
      </c>
    </row>
    <row r="2377" spans="1:7" x14ac:dyDescent="0.3">
      <c r="A2377" t="s">
        <v>26625</v>
      </c>
      <c r="B2377" t="s">
        <v>26624</v>
      </c>
      <c r="C2377" s="6">
        <v>15084</v>
      </c>
      <c r="D2377" s="6">
        <v>0</v>
      </c>
      <c r="E2377">
        <f>SUMIFS(tab_SCHULEN[SuS_21-22],tab_SCHULEN[TKZ],tab_ANLAGE[[#This Row],[TKZ]])</f>
        <v>52</v>
      </c>
      <c r="F2377">
        <f>SUMIFS(tab_SCHULEN[Klassen_21-22],tab_SCHULEN[TKZ],tab_ANLAGE[[#This Row],[TKZ]])</f>
        <v>3</v>
      </c>
      <c r="G2377" s="431">
        <f>IFERROR(ROUND(0.25*tab_ANLAGE[[#This Row],[Budget dBIR]]/tab_ANLAGE[[#This Row],['# SuS]],2),0)</f>
        <v>72.52</v>
      </c>
    </row>
    <row r="2378" spans="1:7" x14ac:dyDescent="0.3">
      <c r="A2378" t="s">
        <v>26450</v>
      </c>
      <c r="B2378" t="s">
        <v>26449</v>
      </c>
      <c r="C2378" s="6">
        <v>79292</v>
      </c>
      <c r="D2378" s="6">
        <v>0</v>
      </c>
      <c r="E2378">
        <f>SUMIFS(tab_SCHULEN[SuS_21-22],tab_SCHULEN[TKZ],tab_ANLAGE[[#This Row],[TKZ]])</f>
        <v>259</v>
      </c>
      <c r="F2378">
        <f>SUMIFS(tab_SCHULEN[Klassen_21-22],tab_SCHULEN[TKZ],tab_ANLAGE[[#This Row],[TKZ]])</f>
        <v>12</v>
      </c>
      <c r="G2378" s="431">
        <f>IFERROR(ROUND(0.25*tab_ANLAGE[[#This Row],[Budget dBIR]]/tab_ANLAGE[[#This Row],['# SuS]],2),0)</f>
        <v>76.540000000000006</v>
      </c>
    </row>
    <row r="2379" spans="1:7" x14ac:dyDescent="0.3">
      <c r="A2379" t="s">
        <v>26852</v>
      </c>
      <c r="B2379" t="s">
        <v>26851</v>
      </c>
      <c r="C2379" s="6">
        <v>413027</v>
      </c>
      <c r="D2379" s="6">
        <v>0</v>
      </c>
      <c r="E2379">
        <f>SUMIFS(tab_SCHULEN[SuS_21-22],tab_SCHULEN[TKZ],tab_ANLAGE[[#This Row],[TKZ]])</f>
        <v>956</v>
      </c>
      <c r="F2379">
        <f>SUMIFS(tab_SCHULEN[Klassen_21-22],tab_SCHULEN[TKZ],tab_ANLAGE[[#This Row],[TKZ]])</f>
        <v>52</v>
      </c>
      <c r="G2379" s="431">
        <f>IFERROR(ROUND(0.25*tab_ANLAGE[[#This Row],[Budget dBIR]]/tab_ANLAGE[[#This Row],['# SuS]],2),0)</f>
        <v>108.01</v>
      </c>
    </row>
    <row r="2380" spans="1:7" x14ac:dyDescent="0.3">
      <c r="A2380" t="s">
        <v>26167</v>
      </c>
      <c r="B2380" t="s">
        <v>26166</v>
      </c>
      <c r="C2380" s="6">
        <v>898181</v>
      </c>
      <c r="D2380" s="6">
        <v>388856</v>
      </c>
      <c r="E2380">
        <f>SUMIFS(tab_SCHULEN[SuS_21-22],tab_SCHULEN[TKZ],tab_ANLAGE[[#This Row],[TKZ]])</f>
        <v>2289</v>
      </c>
      <c r="F2380">
        <f>SUMIFS(tab_SCHULEN[Klassen_21-22],tab_SCHULEN[TKZ],tab_ANLAGE[[#This Row],[TKZ]])</f>
        <v>108</v>
      </c>
      <c r="G2380" s="431">
        <f>IFERROR(ROUND(0.25*tab_ANLAGE[[#This Row],[Budget dBIR]]/tab_ANLAGE[[#This Row],['# SuS]],2),0)</f>
        <v>98.1</v>
      </c>
    </row>
    <row r="2381" spans="1:7" x14ac:dyDescent="0.3">
      <c r="A2381" t="s">
        <v>26701</v>
      </c>
      <c r="B2381" t="s">
        <v>26700</v>
      </c>
      <c r="C2381" s="6">
        <v>241510</v>
      </c>
      <c r="D2381" s="6">
        <v>0</v>
      </c>
      <c r="E2381">
        <f>SUMIFS(tab_SCHULEN[SuS_21-22],tab_SCHULEN[TKZ],tab_ANLAGE[[#This Row],[TKZ]])</f>
        <v>565</v>
      </c>
      <c r="F2381">
        <f>SUMIFS(tab_SCHULEN[Klassen_21-22],tab_SCHULEN[TKZ],tab_ANLAGE[[#This Row],[TKZ]])</f>
        <v>27</v>
      </c>
      <c r="G2381" s="431">
        <f>IFERROR(ROUND(0.25*tab_ANLAGE[[#This Row],[Budget dBIR]]/tab_ANLAGE[[#This Row],['# SuS]],2),0)</f>
        <v>106.86</v>
      </c>
    </row>
    <row r="2382" spans="1:7" x14ac:dyDescent="0.3">
      <c r="A2382" t="s">
        <v>26874</v>
      </c>
      <c r="B2382" t="s">
        <v>26873</v>
      </c>
      <c r="C2382" s="6">
        <v>34811</v>
      </c>
      <c r="D2382" s="6">
        <v>0</v>
      </c>
      <c r="E2382">
        <f>SUMIFS(tab_SCHULEN[SuS_21-22],tab_SCHULEN[TKZ],tab_ANLAGE[[#This Row],[TKZ]])</f>
        <v>117</v>
      </c>
      <c r="F2382">
        <f>SUMIFS(tab_SCHULEN[Klassen_21-22],tab_SCHULEN[TKZ],tab_ANLAGE[[#This Row],[TKZ]])</f>
        <v>6</v>
      </c>
      <c r="G2382" s="431">
        <f>IFERROR(ROUND(0.25*tab_ANLAGE[[#This Row],[Budget dBIR]]/tab_ANLAGE[[#This Row],['# SuS]],2),0)</f>
        <v>74.38</v>
      </c>
    </row>
    <row r="2383" spans="1:7" x14ac:dyDescent="0.3">
      <c r="A2383" t="s">
        <v>26628</v>
      </c>
      <c r="B2383" t="s">
        <v>26627</v>
      </c>
      <c r="C2383" s="6">
        <v>21273</v>
      </c>
      <c r="D2383" s="6">
        <v>0</v>
      </c>
      <c r="E2383">
        <f>SUMIFS(tab_SCHULEN[SuS_21-22],tab_SCHULEN[TKZ],tab_ANLAGE[[#This Row],[TKZ]])</f>
        <v>43</v>
      </c>
      <c r="F2383">
        <f>SUMIFS(tab_SCHULEN[Klassen_21-22],tab_SCHULEN[TKZ],tab_ANLAGE[[#This Row],[TKZ]])</f>
        <v>2</v>
      </c>
      <c r="G2383" s="431">
        <f>IFERROR(ROUND(0.25*tab_ANLAGE[[#This Row],[Budget dBIR]]/tab_ANLAGE[[#This Row],['# SuS]],2),0)</f>
        <v>123.68</v>
      </c>
    </row>
    <row r="2384" spans="1:7" x14ac:dyDescent="0.3">
      <c r="A2384" t="s">
        <v>26934</v>
      </c>
      <c r="B2384" t="s">
        <v>26933</v>
      </c>
      <c r="C2384" s="6">
        <v>107141</v>
      </c>
      <c r="D2384" s="6">
        <v>0</v>
      </c>
      <c r="E2384">
        <f>SUMIFS(tab_SCHULEN[SuS_21-22],tab_SCHULEN[TKZ],tab_ANLAGE[[#This Row],[TKZ]])</f>
        <v>326</v>
      </c>
      <c r="F2384">
        <f>SUMIFS(tab_SCHULEN[Klassen_21-22],tab_SCHULEN[TKZ],tab_ANLAGE[[#This Row],[TKZ]])</f>
        <v>16</v>
      </c>
      <c r="G2384" s="431">
        <f>IFERROR(ROUND(0.25*tab_ANLAGE[[#This Row],[Budget dBIR]]/tab_ANLAGE[[#This Row],['# SuS]],2),0)</f>
        <v>82.16</v>
      </c>
    </row>
    <row r="2385" spans="1:7" x14ac:dyDescent="0.3">
      <c r="A2385" t="s">
        <v>20330</v>
      </c>
      <c r="B2385" t="s">
        <v>20329</v>
      </c>
      <c r="C2385" s="6">
        <v>289102</v>
      </c>
      <c r="D2385" s="6">
        <v>0</v>
      </c>
      <c r="E2385">
        <f>SUMIFS(tab_SCHULEN[SuS_21-22],tab_SCHULEN[TKZ],tab_ANLAGE[[#This Row],[TKZ]])</f>
        <v>752</v>
      </c>
      <c r="F2385">
        <f>SUMIFS(tab_SCHULEN[Klassen_21-22],tab_SCHULEN[TKZ],tab_ANLAGE[[#This Row],[TKZ]])</f>
        <v>29</v>
      </c>
      <c r="G2385" s="431">
        <f>IFERROR(ROUND(0.25*tab_ANLAGE[[#This Row],[Budget dBIR]]/tab_ANLAGE[[#This Row],['# SuS]],2),0)</f>
        <v>96.11</v>
      </c>
    </row>
    <row r="2386" spans="1:7" x14ac:dyDescent="0.3">
      <c r="A2386" t="s">
        <v>26936</v>
      </c>
      <c r="B2386" t="s">
        <v>26935</v>
      </c>
      <c r="C2386" s="6">
        <v>109359</v>
      </c>
      <c r="D2386" s="6">
        <v>0</v>
      </c>
      <c r="E2386">
        <f>SUMIFS(tab_SCHULEN[SuS_21-22],tab_SCHULEN[TKZ],tab_ANLAGE[[#This Row],[TKZ]])</f>
        <v>246</v>
      </c>
      <c r="F2386">
        <f>SUMIFS(tab_SCHULEN[Klassen_21-22],tab_SCHULEN[TKZ],tab_ANLAGE[[#This Row],[TKZ]])</f>
        <v>12</v>
      </c>
      <c r="G2386" s="431">
        <f>IFERROR(ROUND(0.25*tab_ANLAGE[[#This Row],[Budget dBIR]]/tab_ANLAGE[[#This Row],['# SuS]],2),0)</f>
        <v>111.14</v>
      </c>
    </row>
    <row r="2387" spans="1:7" x14ac:dyDescent="0.3">
      <c r="A2387" t="s">
        <v>26745</v>
      </c>
      <c r="B2387" t="s">
        <v>26744</v>
      </c>
      <c r="C2387" s="6">
        <v>192418</v>
      </c>
      <c r="D2387" s="6">
        <v>0</v>
      </c>
      <c r="E2387">
        <f>SUMIFS(tab_SCHULEN[SuS_21-22],tab_SCHULEN[TKZ],tab_ANLAGE[[#This Row],[TKZ]])</f>
        <v>503</v>
      </c>
      <c r="F2387">
        <f>SUMIFS(tab_SCHULEN[Klassen_21-22],tab_SCHULEN[TKZ],tab_ANLAGE[[#This Row],[TKZ]])</f>
        <v>24</v>
      </c>
      <c r="G2387" s="431">
        <f>IFERROR(ROUND(0.25*tab_ANLAGE[[#This Row],[Budget dBIR]]/tab_ANLAGE[[#This Row],['# SuS]],2),0)</f>
        <v>95.64</v>
      </c>
    </row>
    <row r="2388" spans="1:7" x14ac:dyDescent="0.3">
      <c r="A2388" t="s">
        <v>26560</v>
      </c>
      <c r="B2388" t="s">
        <v>26559</v>
      </c>
      <c r="C2388" s="6">
        <v>89318</v>
      </c>
      <c r="D2388" s="6">
        <v>0</v>
      </c>
      <c r="E2388">
        <f>SUMIFS(tab_SCHULEN[SuS_21-22],tab_SCHULEN[TKZ],tab_ANLAGE[[#This Row],[TKZ]])</f>
        <v>228</v>
      </c>
      <c r="F2388">
        <f>SUMIFS(tab_SCHULEN[Klassen_21-22],tab_SCHULEN[TKZ],tab_ANLAGE[[#This Row],[TKZ]])</f>
        <v>12</v>
      </c>
      <c r="G2388" s="431">
        <f>IFERROR(ROUND(0.25*tab_ANLAGE[[#This Row],[Budget dBIR]]/tab_ANLAGE[[#This Row],['# SuS]],2),0)</f>
        <v>97.94</v>
      </c>
    </row>
    <row r="2389" spans="1:7" x14ac:dyDescent="0.3">
      <c r="A2389" t="s">
        <v>26631</v>
      </c>
      <c r="B2389" t="s">
        <v>26630</v>
      </c>
      <c r="C2389" s="6">
        <v>34424</v>
      </c>
      <c r="D2389" s="6">
        <v>0</v>
      </c>
      <c r="E2389">
        <f>SUMIFS(tab_SCHULEN[SuS_21-22],tab_SCHULEN[TKZ],tab_ANLAGE[[#This Row],[TKZ]])</f>
        <v>70</v>
      </c>
      <c r="F2389">
        <f>SUMIFS(tab_SCHULEN[Klassen_21-22],tab_SCHULEN[TKZ],tab_ANLAGE[[#This Row],[TKZ]])</f>
        <v>4</v>
      </c>
      <c r="G2389" s="431">
        <f>IFERROR(ROUND(0.25*tab_ANLAGE[[#This Row],[Budget dBIR]]/tab_ANLAGE[[#This Row],['# SuS]],2),0)</f>
        <v>122.94</v>
      </c>
    </row>
    <row r="2390" spans="1:7" x14ac:dyDescent="0.3">
      <c r="A2390" t="s">
        <v>20671</v>
      </c>
      <c r="B2390" t="s">
        <v>20670</v>
      </c>
      <c r="C2390" s="6">
        <v>2232215</v>
      </c>
      <c r="D2390" s="6">
        <v>289408</v>
      </c>
      <c r="E2390">
        <f>SUMIFS(tab_SCHULEN[SuS_21-22],tab_SCHULEN[TKZ],tab_ANLAGE[[#This Row],[TKZ]])</f>
        <v>5488</v>
      </c>
      <c r="F2390">
        <f>SUMIFS(tab_SCHULEN[Klassen_21-22],tab_SCHULEN[TKZ],tab_ANLAGE[[#This Row],[TKZ]])</f>
        <v>243</v>
      </c>
      <c r="G2390" s="431">
        <f>IFERROR(ROUND(0.25*tab_ANLAGE[[#This Row],[Budget dBIR]]/tab_ANLAGE[[#This Row],['# SuS]],2),0)</f>
        <v>101.69</v>
      </c>
    </row>
    <row r="2391" spans="1:7" x14ac:dyDescent="0.3">
      <c r="A2391" t="s">
        <v>26163</v>
      </c>
      <c r="B2391" t="s">
        <v>26162</v>
      </c>
      <c r="C2391" s="6">
        <v>91249</v>
      </c>
      <c r="D2391" s="6">
        <v>29523</v>
      </c>
      <c r="E2391">
        <f>SUMIFS(tab_SCHULEN[SuS_21-22],tab_SCHULEN[TKZ],tab_ANLAGE[[#This Row],[TKZ]])</f>
        <v>150</v>
      </c>
      <c r="F2391">
        <f>SUMIFS(tab_SCHULEN[Klassen_21-22],tab_SCHULEN[TKZ],tab_ANLAGE[[#This Row],[TKZ]])</f>
        <v>7</v>
      </c>
      <c r="G2391" s="431">
        <f>IFERROR(ROUND(0.25*tab_ANLAGE[[#This Row],[Budget dBIR]]/tab_ANLAGE[[#This Row],['# SuS]],2),0)</f>
        <v>152.08000000000001</v>
      </c>
    </row>
    <row r="2392" spans="1:7" x14ac:dyDescent="0.3">
      <c r="A2392" t="s">
        <v>26798</v>
      </c>
      <c r="B2392" t="s">
        <v>26797</v>
      </c>
      <c r="C2392" s="6">
        <v>250432</v>
      </c>
      <c r="D2392" s="6">
        <v>0</v>
      </c>
      <c r="E2392">
        <f>SUMIFS(tab_SCHULEN[SuS_21-22],tab_SCHULEN[TKZ],tab_ANLAGE[[#This Row],[TKZ]])</f>
        <v>627</v>
      </c>
      <c r="F2392">
        <f>SUMIFS(tab_SCHULEN[Klassen_21-22],tab_SCHULEN[TKZ],tab_ANLAGE[[#This Row],[TKZ]])</f>
        <v>29</v>
      </c>
      <c r="G2392" s="431">
        <f>IFERROR(ROUND(0.25*tab_ANLAGE[[#This Row],[Budget dBIR]]/tab_ANLAGE[[#This Row],['# SuS]],2),0)</f>
        <v>99.85</v>
      </c>
    </row>
    <row r="2393" spans="1:7" x14ac:dyDescent="0.3">
      <c r="A2393" t="s">
        <v>26863</v>
      </c>
      <c r="B2393" t="s">
        <v>26862</v>
      </c>
      <c r="C2393" s="6">
        <v>129493</v>
      </c>
      <c r="D2393" s="6">
        <v>0</v>
      </c>
      <c r="E2393">
        <f>SUMIFS(tab_SCHULEN[SuS_21-22],tab_SCHULEN[TKZ],tab_ANLAGE[[#This Row],[TKZ]])</f>
        <v>326</v>
      </c>
      <c r="F2393">
        <f>SUMIFS(tab_SCHULEN[Klassen_21-22],tab_SCHULEN[TKZ],tab_ANLAGE[[#This Row],[TKZ]])</f>
        <v>18</v>
      </c>
      <c r="G2393" s="431">
        <f>IFERROR(ROUND(0.25*tab_ANLAGE[[#This Row],[Budget dBIR]]/tab_ANLAGE[[#This Row],['# SuS]],2),0)</f>
        <v>99.3</v>
      </c>
    </row>
    <row r="2394" spans="1:7" x14ac:dyDescent="0.3">
      <c r="A2394" t="s">
        <v>26800</v>
      </c>
      <c r="B2394" t="s">
        <v>26799</v>
      </c>
      <c r="C2394" s="6">
        <v>176463</v>
      </c>
      <c r="D2394" s="6">
        <v>0</v>
      </c>
      <c r="E2394">
        <f>SUMIFS(tab_SCHULEN[SuS_21-22],tab_SCHULEN[TKZ],tab_ANLAGE[[#This Row],[TKZ]])</f>
        <v>463</v>
      </c>
      <c r="F2394">
        <f>SUMIFS(tab_SCHULEN[Klassen_21-22],tab_SCHULEN[TKZ],tab_ANLAGE[[#This Row],[TKZ]])</f>
        <v>21</v>
      </c>
      <c r="G2394" s="431">
        <f>IFERROR(ROUND(0.25*tab_ANLAGE[[#This Row],[Budget dBIR]]/tab_ANLAGE[[#This Row],['# SuS]],2),0)</f>
        <v>95.28</v>
      </c>
    </row>
    <row r="2395" spans="1:7" x14ac:dyDescent="0.3">
      <c r="A2395" t="s">
        <v>26292</v>
      </c>
      <c r="B2395" t="s">
        <v>26291</v>
      </c>
      <c r="C2395" s="6">
        <v>127733</v>
      </c>
      <c r="D2395" s="6">
        <v>0</v>
      </c>
      <c r="E2395">
        <f>SUMIFS(tab_SCHULEN[SuS_21-22],tab_SCHULEN[TKZ],tab_ANLAGE[[#This Row],[TKZ]])</f>
        <v>347</v>
      </c>
      <c r="F2395">
        <f>SUMIFS(tab_SCHULEN[Klassen_21-22],tab_SCHULEN[TKZ],tab_ANLAGE[[#This Row],[TKZ]])</f>
        <v>17</v>
      </c>
      <c r="G2395" s="431">
        <f>IFERROR(ROUND(0.25*tab_ANLAGE[[#This Row],[Budget dBIR]]/tab_ANLAGE[[#This Row],['# SuS]],2),0)</f>
        <v>92.03</v>
      </c>
    </row>
    <row r="2396" spans="1:7" x14ac:dyDescent="0.3">
      <c r="A2396" t="s">
        <v>26703</v>
      </c>
      <c r="B2396" t="s">
        <v>26702</v>
      </c>
      <c r="C2396" s="6">
        <v>56085</v>
      </c>
      <c r="D2396" s="6">
        <v>0</v>
      </c>
      <c r="E2396">
        <f>SUMIFS(tab_SCHULEN[SuS_21-22],tab_SCHULEN[TKZ],tab_ANLAGE[[#This Row],[TKZ]])</f>
        <v>174</v>
      </c>
      <c r="F2396">
        <f>SUMIFS(tab_SCHULEN[Klassen_21-22],tab_SCHULEN[TKZ],tab_ANLAGE[[#This Row],[TKZ]])</f>
        <v>9</v>
      </c>
      <c r="G2396" s="431">
        <f>IFERROR(ROUND(0.25*tab_ANLAGE[[#This Row],[Budget dBIR]]/tab_ANLAGE[[#This Row],['# SuS]],2),0)</f>
        <v>80.58</v>
      </c>
    </row>
    <row r="2397" spans="1:7" x14ac:dyDescent="0.3">
      <c r="A2397" t="s">
        <v>26743</v>
      </c>
      <c r="B2397" t="s">
        <v>26742</v>
      </c>
      <c r="C2397" s="6">
        <v>83225</v>
      </c>
      <c r="D2397" s="6">
        <v>0</v>
      </c>
      <c r="E2397">
        <f>SUMIFS(tab_SCHULEN[SuS_21-22],tab_SCHULEN[TKZ],tab_ANLAGE[[#This Row],[TKZ]])</f>
        <v>198</v>
      </c>
      <c r="F2397">
        <f>SUMIFS(tab_SCHULEN[Klassen_21-22],tab_SCHULEN[TKZ],tab_ANLAGE[[#This Row],[TKZ]])</f>
        <v>11</v>
      </c>
      <c r="G2397" s="431">
        <f>IFERROR(ROUND(0.25*tab_ANLAGE[[#This Row],[Budget dBIR]]/tab_ANLAGE[[#This Row],['# SuS]],2),0)</f>
        <v>105.08</v>
      </c>
    </row>
    <row r="2398" spans="1:7" x14ac:dyDescent="0.3">
      <c r="A2398" t="s">
        <v>26706</v>
      </c>
      <c r="B2398" t="s">
        <v>26705</v>
      </c>
      <c r="C2398" s="6">
        <v>89736</v>
      </c>
      <c r="D2398" s="6">
        <v>0</v>
      </c>
      <c r="E2398">
        <f>SUMIFS(tab_SCHULEN[SuS_21-22],tab_SCHULEN[TKZ],tab_ANLAGE[[#This Row],[TKZ]])</f>
        <v>233</v>
      </c>
      <c r="F2398">
        <f>SUMIFS(tab_SCHULEN[Klassen_21-22],tab_SCHULEN[TKZ],tab_ANLAGE[[#This Row],[TKZ]])</f>
        <v>10</v>
      </c>
      <c r="G2398" s="431">
        <f>IFERROR(ROUND(0.25*tab_ANLAGE[[#This Row],[Budget dBIR]]/tab_ANLAGE[[#This Row],['# SuS]],2),0)</f>
        <v>96.28</v>
      </c>
    </row>
    <row r="2399" spans="1:7" x14ac:dyDescent="0.3">
      <c r="A2399" t="s">
        <v>26257</v>
      </c>
      <c r="B2399" t="s">
        <v>26256</v>
      </c>
      <c r="C2399" s="6">
        <v>141326</v>
      </c>
      <c r="D2399" s="6">
        <v>0</v>
      </c>
      <c r="E2399">
        <f>SUMIFS(tab_SCHULEN[SuS_21-22],tab_SCHULEN[TKZ],tab_ANLAGE[[#This Row],[TKZ]])</f>
        <v>363</v>
      </c>
      <c r="F2399">
        <f>SUMIFS(tab_SCHULEN[Klassen_21-22],tab_SCHULEN[TKZ],tab_ANLAGE[[#This Row],[TKZ]])</f>
        <v>16</v>
      </c>
      <c r="G2399" s="431">
        <f>IFERROR(ROUND(0.25*tab_ANLAGE[[#This Row],[Budget dBIR]]/tab_ANLAGE[[#This Row],['# SuS]],2),0)</f>
        <v>97.33</v>
      </c>
    </row>
    <row r="2400" spans="1:7" x14ac:dyDescent="0.3">
      <c r="A2400" t="s">
        <v>26877</v>
      </c>
      <c r="B2400" t="s">
        <v>26876</v>
      </c>
      <c r="C2400" s="6">
        <v>150849</v>
      </c>
      <c r="D2400" s="6">
        <v>0</v>
      </c>
      <c r="E2400">
        <f>SUMIFS(tab_SCHULEN[SuS_21-22],tab_SCHULEN[TKZ],tab_ANLAGE[[#This Row],[TKZ]])</f>
        <v>405</v>
      </c>
      <c r="F2400">
        <f>SUMIFS(tab_SCHULEN[Klassen_21-22],tab_SCHULEN[TKZ],tab_ANLAGE[[#This Row],[TKZ]])</f>
        <v>18</v>
      </c>
      <c r="G2400" s="431">
        <f>IFERROR(ROUND(0.25*tab_ANLAGE[[#This Row],[Budget dBIR]]/tab_ANLAGE[[#This Row],['# SuS]],2),0)</f>
        <v>93.12</v>
      </c>
    </row>
    <row r="2401" spans="1:7" x14ac:dyDescent="0.3">
      <c r="A2401" t="s">
        <v>26879</v>
      </c>
      <c r="B2401" t="s">
        <v>26878</v>
      </c>
      <c r="C2401" s="6">
        <v>157606</v>
      </c>
      <c r="D2401" s="6">
        <v>0</v>
      </c>
      <c r="E2401">
        <f>SUMIFS(tab_SCHULEN[SuS_21-22],tab_SCHULEN[TKZ],tab_ANLAGE[[#This Row],[TKZ]])</f>
        <v>324</v>
      </c>
      <c r="F2401">
        <f>SUMIFS(tab_SCHULEN[Klassen_21-22],tab_SCHULEN[TKZ],tab_ANLAGE[[#This Row],[TKZ]])</f>
        <v>19</v>
      </c>
      <c r="G2401" s="431">
        <f>IFERROR(ROUND(0.25*tab_ANLAGE[[#This Row],[Budget dBIR]]/tab_ANLAGE[[#This Row],['# SuS]],2),0)</f>
        <v>121.61</v>
      </c>
    </row>
    <row r="2402" spans="1:7" x14ac:dyDescent="0.3">
      <c r="A2402" t="s">
        <v>21028</v>
      </c>
      <c r="B2402" t="s">
        <v>21027</v>
      </c>
      <c r="C2402" s="6">
        <v>177012</v>
      </c>
      <c r="D2402" s="6">
        <v>0</v>
      </c>
      <c r="E2402">
        <f>SUMIFS(tab_SCHULEN[SuS_21-22],tab_SCHULEN[TKZ],tab_ANLAGE[[#This Row],[TKZ]])</f>
        <v>530</v>
      </c>
      <c r="F2402">
        <f>SUMIFS(tab_SCHULEN[Klassen_21-22],tab_SCHULEN[TKZ],tab_ANLAGE[[#This Row],[TKZ]])</f>
        <v>22</v>
      </c>
      <c r="G2402" s="431">
        <f>IFERROR(ROUND(0.25*tab_ANLAGE[[#This Row],[Budget dBIR]]/tab_ANLAGE[[#This Row],['# SuS]],2),0)</f>
        <v>83.5</v>
      </c>
    </row>
    <row r="2403" spans="1:7" x14ac:dyDescent="0.3">
      <c r="A2403" t="s">
        <v>26369</v>
      </c>
      <c r="B2403" t="s">
        <v>26368</v>
      </c>
      <c r="C2403" s="6">
        <v>37518</v>
      </c>
      <c r="D2403" s="6">
        <v>0</v>
      </c>
      <c r="E2403">
        <f>SUMIFS(tab_SCHULEN[SuS_21-22],tab_SCHULEN[TKZ],tab_ANLAGE[[#This Row],[TKZ]])</f>
        <v>128</v>
      </c>
      <c r="F2403">
        <f>SUMIFS(tab_SCHULEN[Klassen_21-22],tab_SCHULEN[TKZ],tab_ANLAGE[[#This Row],[TKZ]])</f>
        <v>7</v>
      </c>
      <c r="G2403" s="431">
        <f>IFERROR(ROUND(0.25*tab_ANLAGE[[#This Row],[Budget dBIR]]/tab_ANLAGE[[#This Row],['# SuS]],2),0)</f>
        <v>73.28</v>
      </c>
    </row>
    <row r="2404" spans="1:7" x14ac:dyDescent="0.3">
      <c r="A2404" t="s">
        <v>26881</v>
      </c>
      <c r="B2404" t="s">
        <v>26880</v>
      </c>
      <c r="C2404" s="6">
        <v>31059</v>
      </c>
      <c r="D2404" s="6">
        <v>0</v>
      </c>
      <c r="E2404">
        <f>SUMIFS(tab_SCHULEN[SuS_21-22],tab_SCHULEN[TKZ],tab_ANLAGE[[#This Row],[TKZ]])</f>
        <v>80</v>
      </c>
      <c r="F2404">
        <f>SUMIFS(tab_SCHULEN[Klassen_21-22],tab_SCHULEN[TKZ],tab_ANLAGE[[#This Row],[TKZ]])</f>
        <v>4</v>
      </c>
      <c r="G2404" s="431">
        <f>IFERROR(ROUND(0.25*tab_ANLAGE[[#This Row],[Budget dBIR]]/tab_ANLAGE[[#This Row],['# SuS]],2),0)</f>
        <v>97.06</v>
      </c>
    </row>
    <row r="2405" spans="1:7" x14ac:dyDescent="0.3">
      <c r="A2405" t="s">
        <v>26942</v>
      </c>
      <c r="B2405" t="s">
        <v>26941</v>
      </c>
      <c r="C2405" s="6">
        <v>68849</v>
      </c>
      <c r="D2405" s="6">
        <v>0</v>
      </c>
      <c r="E2405">
        <f>SUMIFS(tab_SCHULEN[SuS_21-22],tab_SCHULEN[TKZ],tab_ANLAGE[[#This Row],[TKZ]])</f>
        <v>194</v>
      </c>
      <c r="F2405">
        <f>SUMIFS(tab_SCHULEN[Klassen_21-22],tab_SCHULEN[TKZ],tab_ANLAGE[[#This Row],[TKZ]])</f>
        <v>9</v>
      </c>
      <c r="G2405" s="431">
        <f>IFERROR(ROUND(0.25*tab_ANLAGE[[#This Row],[Budget dBIR]]/tab_ANLAGE[[#This Row],['# SuS]],2),0)</f>
        <v>88.72</v>
      </c>
    </row>
    <row r="2406" spans="1:7" x14ac:dyDescent="0.3">
      <c r="A2406" t="s">
        <v>26372</v>
      </c>
      <c r="B2406" t="s">
        <v>26371</v>
      </c>
      <c r="C2406" s="6">
        <v>49122</v>
      </c>
      <c r="D2406" s="6">
        <v>0</v>
      </c>
      <c r="E2406">
        <f>SUMIFS(tab_SCHULEN[SuS_21-22],tab_SCHULEN[TKZ],tab_ANLAGE[[#This Row],[TKZ]])</f>
        <v>145</v>
      </c>
      <c r="F2406">
        <f>SUMIFS(tab_SCHULEN[Klassen_21-22],tab_SCHULEN[TKZ],tab_ANLAGE[[#This Row],[TKZ]])</f>
        <v>8</v>
      </c>
      <c r="G2406" s="431">
        <f>IFERROR(ROUND(0.25*tab_ANLAGE[[#This Row],[Budget dBIR]]/tab_ANLAGE[[#This Row],['# SuS]],2),0)</f>
        <v>84.69</v>
      </c>
    </row>
    <row r="2407" spans="1:7" x14ac:dyDescent="0.3">
      <c r="A2407" t="s">
        <v>26565</v>
      </c>
      <c r="B2407" t="s">
        <v>26564</v>
      </c>
      <c r="C2407" s="6">
        <v>52990</v>
      </c>
      <c r="D2407" s="6">
        <v>0</v>
      </c>
      <c r="E2407">
        <f>SUMIFS(tab_SCHULEN[SuS_21-22],tab_SCHULEN[TKZ],tab_ANLAGE[[#This Row],[TKZ]])</f>
        <v>163</v>
      </c>
      <c r="F2407">
        <f>SUMIFS(tab_SCHULEN[Klassen_21-22],tab_SCHULEN[TKZ],tab_ANLAGE[[#This Row],[TKZ]])</f>
        <v>8</v>
      </c>
      <c r="G2407" s="431">
        <f>IFERROR(ROUND(0.25*tab_ANLAGE[[#This Row],[Budget dBIR]]/tab_ANLAGE[[#This Row],['# SuS]],2),0)</f>
        <v>81.27</v>
      </c>
    </row>
    <row r="2408" spans="1:7" x14ac:dyDescent="0.3">
      <c r="A2408" t="s">
        <v>26603</v>
      </c>
      <c r="B2408" t="s">
        <v>26602</v>
      </c>
      <c r="C2408" s="6">
        <v>38679</v>
      </c>
      <c r="D2408" s="6">
        <v>0</v>
      </c>
      <c r="E2408">
        <f>SUMIFS(tab_SCHULEN[SuS_21-22],tab_SCHULEN[TKZ],tab_ANLAGE[[#This Row],[TKZ]])</f>
        <v>100</v>
      </c>
      <c r="F2408">
        <f>SUMIFS(tab_SCHULEN[Klassen_21-22],tab_SCHULEN[TKZ],tab_ANLAGE[[#This Row],[TKZ]])</f>
        <v>5</v>
      </c>
      <c r="G2408" s="431">
        <f>IFERROR(ROUND(0.25*tab_ANLAGE[[#This Row],[Budget dBIR]]/tab_ANLAGE[[#This Row],['# SuS]],2),0)</f>
        <v>96.7</v>
      </c>
    </row>
    <row r="2409" spans="1:7" x14ac:dyDescent="0.3">
      <c r="A2409" t="s">
        <v>26709</v>
      </c>
      <c r="B2409" t="s">
        <v>26708</v>
      </c>
      <c r="C2409" s="6">
        <v>25915</v>
      </c>
      <c r="D2409" s="6">
        <v>0</v>
      </c>
      <c r="E2409">
        <f>SUMIFS(tab_SCHULEN[SuS_21-22],tab_SCHULEN[TKZ],tab_ANLAGE[[#This Row],[TKZ]])</f>
        <v>66</v>
      </c>
      <c r="F2409">
        <f>SUMIFS(tab_SCHULEN[Klassen_21-22],tab_SCHULEN[TKZ],tab_ANLAGE[[#This Row],[TKZ]])</f>
        <v>4</v>
      </c>
      <c r="G2409" s="431">
        <f>IFERROR(ROUND(0.25*tab_ANLAGE[[#This Row],[Budget dBIR]]/tab_ANLAGE[[#This Row],['# SuS]],2),0)</f>
        <v>98.16</v>
      </c>
    </row>
    <row r="2410" spans="1:7" x14ac:dyDescent="0.3">
      <c r="A2410" t="s">
        <v>26712</v>
      </c>
      <c r="B2410" t="s">
        <v>26711</v>
      </c>
      <c r="C2410" s="6">
        <v>48349</v>
      </c>
      <c r="D2410" s="6">
        <v>0</v>
      </c>
      <c r="E2410">
        <f>SUMIFS(tab_SCHULEN[SuS_21-22],tab_SCHULEN[TKZ],tab_ANLAGE[[#This Row],[TKZ]])</f>
        <v>127</v>
      </c>
      <c r="F2410">
        <f>SUMIFS(tab_SCHULEN[Klassen_21-22],tab_SCHULEN[TKZ],tab_ANLAGE[[#This Row],[TKZ]])</f>
        <v>6</v>
      </c>
      <c r="G2410" s="431">
        <f>IFERROR(ROUND(0.25*tab_ANLAGE[[#This Row],[Budget dBIR]]/tab_ANLAGE[[#This Row],['# SuS]],2),0)</f>
        <v>95.18</v>
      </c>
    </row>
    <row r="2411" spans="1:7" x14ac:dyDescent="0.3">
      <c r="A2411" t="s">
        <v>26715</v>
      </c>
      <c r="B2411" t="s">
        <v>26714</v>
      </c>
      <c r="C2411" s="6">
        <v>88854</v>
      </c>
      <c r="D2411" s="6">
        <v>0</v>
      </c>
      <c r="E2411">
        <f>SUMIFS(tab_SCHULEN[SuS_21-22],tab_SCHULEN[TKZ],tab_ANLAGE[[#This Row],[TKZ]])</f>
        <v>186</v>
      </c>
      <c r="F2411">
        <f>SUMIFS(tab_SCHULEN[Klassen_21-22],tab_SCHULEN[TKZ],tab_ANLAGE[[#This Row],[TKZ]])</f>
        <v>10</v>
      </c>
      <c r="G2411" s="431">
        <f>IFERROR(ROUND(0.25*tab_ANLAGE[[#This Row],[Budget dBIR]]/tab_ANLAGE[[#This Row],['# SuS]],2),0)</f>
        <v>119.43</v>
      </c>
    </row>
    <row r="2412" spans="1:7" x14ac:dyDescent="0.3">
      <c r="A2412" t="s">
        <v>26634</v>
      </c>
      <c r="B2412" t="s">
        <v>26633</v>
      </c>
      <c r="C2412" s="6">
        <v>21660</v>
      </c>
      <c r="D2412" s="6">
        <v>0</v>
      </c>
      <c r="E2412">
        <f>SUMIFS(tab_SCHULEN[SuS_21-22],tab_SCHULEN[TKZ],tab_ANLAGE[[#This Row],[TKZ]])</f>
        <v>83</v>
      </c>
      <c r="F2412">
        <f>SUMIFS(tab_SCHULEN[Klassen_21-22],tab_SCHULEN[TKZ],tab_ANLAGE[[#This Row],[TKZ]])</f>
        <v>4</v>
      </c>
      <c r="G2412" s="431">
        <f>IFERROR(ROUND(0.25*tab_ANLAGE[[#This Row],[Budget dBIR]]/tab_ANLAGE[[#This Row],['# SuS]],2),0)</f>
        <v>65.239999999999995</v>
      </c>
    </row>
    <row r="2413" spans="1:7" x14ac:dyDescent="0.3">
      <c r="A2413" t="s">
        <v>26637</v>
      </c>
      <c r="B2413" t="s">
        <v>26636</v>
      </c>
      <c r="C2413" s="6">
        <v>58405</v>
      </c>
      <c r="D2413" s="6">
        <v>0</v>
      </c>
      <c r="E2413">
        <f>SUMIFS(tab_SCHULEN[SuS_21-22],tab_SCHULEN[TKZ],tab_ANLAGE[[#This Row],[TKZ]])</f>
        <v>149</v>
      </c>
      <c r="F2413">
        <f>SUMIFS(tab_SCHULEN[Klassen_21-22],tab_SCHULEN[TKZ],tab_ANLAGE[[#This Row],[TKZ]])</f>
        <v>8</v>
      </c>
      <c r="G2413" s="431">
        <f>IFERROR(ROUND(0.25*tab_ANLAGE[[#This Row],[Budget dBIR]]/tab_ANLAGE[[#This Row],['# SuS]],2),0)</f>
        <v>97.99</v>
      </c>
    </row>
    <row r="2414" spans="1:7" x14ac:dyDescent="0.3">
      <c r="A2414" t="s">
        <v>26375</v>
      </c>
      <c r="B2414" t="s">
        <v>26374</v>
      </c>
      <c r="C2414" s="6">
        <v>30169</v>
      </c>
      <c r="D2414" s="6">
        <v>0</v>
      </c>
      <c r="E2414">
        <f>SUMIFS(tab_SCHULEN[SuS_21-22],tab_SCHULEN[TKZ],tab_ANLAGE[[#This Row],[TKZ]])</f>
        <v>87</v>
      </c>
      <c r="F2414">
        <f>SUMIFS(tab_SCHULEN[Klassen_21-22],tab_SCHULEN[TKZ],tab_ANLAGE[[#This Row],[TKZ]])</f>
        <v>5</v>
      </c>
      <c r="G2414" s="431">
        <f>IFERROR(ROUND(0.25*tab_ANLAGE[[#This Row],[Budget dBIR]]/tab_ANLAGE[[#This Row],['# SuS]],2),0)</f>
        <v>86.69</v>
      </c>
    </row>
    <row r="2415" spans="1:7" x14ac:dyDescent="0.3">
      <c r="A2415" t="s">
        <v>26453</v>
      </c>
      <c r="B2415" t="s">
        <v>26452</v>
      </c>
      <c r="C2415" s="6">
        <v>174894</v>
      </c>
      <c r="D2415" s="6">
        <v>0</v>
      </c>
      <c r="E2415">
        <f>SUMIFS(tab_SCHULEN[SuS_21-22],tab_SCHULEN[TKZ],tab_ANLAGE[[#This Row],[TKZ]])</f>
        <v>410</v>
      </c>
      <c r="F2415">
        <f>SUMIFS(tab_SCHULEN[Klassen_21-22],tab_SCHULEN[TKZ],tab_ANLAGE[[#This Row],[TKZ]])</f>
        <v>22</v>
      </c>
      <c r="G2415" s="431">
        <f>IFERROR(ROUND(0.25*tab_ANLAGE[[#This Row],[Budget dBIR]]/tab_ANLAGE[[#This Row],['# SuS]],2),0)</f>
        <v>106.64</v>
      </c>
    </row>
    <row r="2416" spans="1:7" x14ac:dyDescent="0.3">
      <c r="A2416" t="s">
        <v>26455</v>
      </c>
      <c r="B2416" t="s">
        <v>26454</v>
      </c>
      <c r="C2416" s="6">
        <v>174830</v>
      </c>
      <c r="D2416" s="6">
        <v>0</v>
      </c>
      <c r="E2416">
        <f>SUMIFS(tab_SCHULEN[SuS_21-22],tab_SCHULEN[TKZ],tab_ANLAGE[[#This Row],[TKZ]])</f>
        <v>542</v>
      </c>
      <c r="F2416">
        <f>SUMIFS(tab_SCHULEN[Klassen_21-22],tab_SCHULEN[TKZ],tab_ANLAGE[[#This Row],[TKZ]])</f>
        <v>21</v>
      </c>
      <c r="G2416" s="431">
        <f>IFERROR(ROUND(0.25*tab_ANLAGE[[#This Row],[Budget dBIR]]/tab_ANLAGE[[#This Row],['# SuS]],2),0)</f>
        <v>80.64</v>
      </c>
    </row>
    <row r="2417" spans="1:7" x14ac:dyDescent="0.3">
      <c r="A2417" t="s">
        <v>26720</v>
      </c>
      <c r="B2417" t="s">
        <v>26719</v>
      </c>
      <c r="C2417" s="6">
        <v>47575</v>
      </c>
      <c r="D2417" s="6">
        <v>0</v>
      </c>
      <c r="E2417">
        <f>SUMIFS(tab_SCHULEN[SuS_21-22],tab_SCHULEN[TKZ],tab_ANLAGE[[#This Row],[TKZ]])</f>
        <v>133</v>
      </c>
      <c r="F2417">
        <f>SUMIFS(tab_SCHULEN[Klassen_21-22],tab_SCHULEN[TKZ],tab_ANLAGE[[#This Row],[TKZ]])</f>
        <v>8</v>
      </c>
      <c r="G2417" s="431">
        <f>IFERROR(ROUND(0.25*tab_ANLAGE[[#This Row],[Budget dBIR]]/tab_ANLAGE[[#This Row],['# SuS]],2),0)</f>
        <v>89.43</v>
      </c>
    </row>
    <row r="2418" spans="1:7" x14ac:dyDescent="0.3">
      <c r="A2418" t="s">
        <v>26252</v>
      </c>
      <c r="B2418" t="s">
        <v>26251</v>
      </c>
      <c r="C2418" s="6">
        <v>530248</v>
      </c>
      <c r="D2418" s="6">
        <v>0</v>
      </c>
      <c r="E2418">
        <f>SUMIFS(tab_SCHULEN[SuS_21-22],tab_SCHULEN[TKZ],tab_ANLAGE[[#This Row],[TKZ]])</f>
        <v>1231</v>
      </c>
      <c r="F2418">
        <f>SUMIFS(tab_SCHULEN[Klassen_21-22],tab_SCHULEN[TKZ],tab_ANLAGE[[#This Row],[TKZ]])</f>
        <v>69</v>
      </c>
      <c r="G2418" s="431">
        <f>IFERROR(ROUND(0.25*tab_ANLAGE[[#This Row],[Budget dBIR]]/tab_ANLAGE[[#This Row],['# SuS]],2),0)</f>
        <v>107.69</v>
      </c>
    </row>
    <row r="2419" spans="1:7" x14ac:dyDescent="0.3">
      <c r="A2419" t="s">
        <v>26378</v>
      </c>
      <c r="B2419" t="s">
        <v>26377</v>
      </c>
      <c r="C2419" s="6">
        <v>26133</v>
      </c>
      <c r="D2419" s="6">
        <v>0</v>
      </c>
      <c r="E2419">
        <f>SUMIFS(tab_SCHULEN[SuS_21-22],tab_SCHULEN[TKZ],tab_ANLAGE[[#This Row],[TKZ]])</f>
        <v>93</v>
      </c>
      <c r="F2419">
        <f>SUMIFS(tab_SCHULEN[Klassen_21-22],tab_SCHULEN[TKZ],tab_ANLAGE[[#This Row],[TKZ]])</f>
        <v>5</v>
      </c>
      <c r="G2419" s="431">
        <f>IFERROR(ROUND(0.25*tab_ANLAGE[[#This Row],[Budget dBIR]]/tab_ANLAGE[[#This Row],['# SuS]],2),0)</f>
        <v>70.25</v>
      </c>
    </row>
    <row r="2420" spans="1:7" x14ac:dyDescent="0.3">
      <c r="A2420" t="s">
        <v>26648</v>
      </c>
      <c r="B2420" t="s">
        <v>26647</v>
      </c>
      <c r="C2420" s="6">
        <v>72717</v>
      </c>
      <c r="D2420" s="6">
        <v>0</v>
      </c>
      <c r="E2420">
        <f>SUMIFS(tab_SCHULEN[SuS_21-22],tab_SCHULEN[TKZ],tab_ANLAGE[[#This Row],[TKZ]])</f>
        <v>190</v>
      </c>
      <c r="F2420">
        <f>SUMIFS(tab_SCHULEN[Klassen_21-22],tab_SCHULEN[TKZ],tab_ANLAGE[[#This Row],[TKZ]])</f>
        <v>8</v>
      </c>
      <c r="G2420" s="431">
        <f>IFERROR(ROUND(0.25*tab_ANLAGE[[#This Row],[Budget dBIR]]/tab_ANLAGE[[#This Row],['# SuS]],2),0)</f>
        <v>95.68</v>
      </c>
    </row>
    <row r="2421" spans="1:7" x14ac:dyDescent="0.3">
      <c r="A2421" t="s">
        <v>26146</v>
      </c>
      <c r="B2421" t="s">
        <v>26145</v>
      </c>
      <c r="C2421" s="6">
        <v>97609</v>
      </c>
      <c r="D2421" s="6">
        <v>0</v>
      </c>
      <c r="E2421">
        <f>SUMIFS(tab_SCHULEN[SuS_21-22],tab_SCHULEN[TKZ],tab_ANLAGE[[#This Row],[TKZ]])</f>
        <v>184</v>
      </c>
      <c r="F2421">
        <f>SUMIFS(tab_SCHULEN[Klassen_21-22],tab_SCHULEN[TKZ],tab_ANLAGE[[#This Row],[TKZ]])</f>
        <v>14</v>
      </c>
      <c r="G2421" s="431">
        <f>IFERROR(ROUND(0.25*tab_ANLAGE[[#This Row],[Budget dBIR]]/tab_ANLAGE[[#This Row],['# SuS]],2),0)</f>
        <v>132.62</v>
      </c>
    </row>
    <row r="2422" spans="1:7" x14ac:dyDescent="0.3">
      <c r="A2422" t="s">
        <v>26803</v>
      </c>
      <c r="B2422" t="s">
        <v>26802</v>
      </c>
      <c r="C2422" s="6">
        <v>32877</v>
      </c>
      <c r="D2422" s="6">
        <v>0</v>
      </c>
      <c r="E2422">
        <f>SUMIFS(tab_SCHULEN[SuS_21-22],tab_SCHULEN[TKZ],tab_ANLAGE[[#This Row],[TKZ]])</f>
        <v>123</v>
      </c>
      <c r="F2422">
        <f>SUMIFS(tab_SCHULEN[Klassen_21-22],tab_SCHULEN[TKZ],tab_ANLAGE[[#This Row],[TKZ]])</f>
        <v>6</v>
      </c>
      <c r="G2422" s="431">
        <f>IFERROR(ROUND(0.25*tab_ANLAGE[[#This Row],[Budget dBIR]]/tab_ANLAGE[[#This Row],['# SuS]],2),0)</f>
        <v>66.819999999999993</v>
      </c>
    </row>
    <row r="2423" spans="1:7" x14ac:dyDescent="0.3">
      <c r="A2423" t="s">
        <v>20232</v>
      </c>
      <c r="B2423" t="s">
        <v>20231</v>
      </c>
      <c r="C2423" s="6">
        <v>1075334</v>
      </c>
      <c r="D2423" s="6">
        <v>0</v>
      </c>
      <c r="E2423">
        <f>SUMIFS(tab_SCHULEN[SuS_21-22],tab_SCHULEN[TKZ],tab_ANLAGE[[#This Row],[TKZ]])</f>
        <v>2588</v>
      </c>
      <c r="F2423">
        <f>SUMIFS(tab_SCHULEN[Klassen_21-22],tab_SCHULEN[TKZ],tab_ANLAGE[[#This Row],[TKZ]])</f>
        <v>109</v>
      </c>
      <c r="G2423" s="431">
        <f>IFERROR(ROUND(0.25*tab_ANLAGE[[#This Row],[Budget dBIR]]/tab_ANLAGE[[#This Row],['# SuS]],2),0)</f>
        <v>103.88</v>
      </c>
    </row>
    <row r="2424" spans="1:7" x14ac:dyDescent="0.3">
      <c r="A2424" t="s">
        <v>26441</v>
      </c>
      <c r="B2424" t="s">
        <v>26440</v>
      </c>
      <c r="C2424" s="6">
        <v>277976</v>
      </c>
      <c r="D2424" s="6">
        <v>0</v>
      </c>
      <c r="E2424">
        <f>SUMIFS(tab_SCHULEN[SuS_21-22],tab_SCHULEN[TKZ],tab_ANLAGE[[#This Row],[TKZ]])</f>
        <v>697</v>
      </c>
      <c r="F2424">
        <f>SUMIFS(tab_SCHULEN[Klassen_21-22],tab_SCHULEN[TKZ],tab_ANLAGE[[#This Row],[TKZ]])</f>
        <v>35</v>
      </c>
      <c r="G2424" s="431">
        <f>IFERROR(ROUND(0.25*tab_ANLAGE[[#This Row],[Budget dBIR]]/tab_ANLAGE[[#This Row],['# SuS]],2),0)</f>
        <v>99.7</v>
      </c>
    </row>
    <row r="2425" spans="1:7" x14ac:dyDescent="0.3">
      <c r="A2425" t="s">
        <v>26639</v>
      </c>
      <c r="B2425" t="s">
        <v>26638</v>
      </c>
      <c r="C2425" s="6">
        <v>27075</v>
      </c>
      <c r="D2425" s="6">
        <v>0</v>
      </c>
      <c r="E2425">
        <f>SUMIFS(tab_SCHULEN[SuS_21-22],tab_SCHULEN[TKZ],tab_ANLAGE[[#This Row],[TKZ]])</f>
        <v>57</v>
      </c>
      <c r="F2425">
        <f>SUMIFS(tab_SCHULEN[Klassen_21-22],tab_SCHULEN[TKZ],tab_ANLAGE[[#This Row],[TKZ]])</f>
        <v>3</v>
      </c>
      <c r="G2425" s="431">
        <f>IFERROR(ROUND(0.25*tab_ANLAGE[[#This Row],[Budget dBIR]]/tab_ANLAGE[[#This Row],['# SuS]],2),0)</f>
        <v>118.75</v>
      </c>
    </row>
    <row r="2426" spans="1:7" x14ac:dyDescent="0.3">
      <c r="A2426" t="s">
        <v>26723</v>
      </c>
      <c r="B2426" t="s">
        <v>26722</v>
      </c>
      <c r="C2426" s="6">
        <v>38292</v>
      </c>
      <c r="D2426" s="6">
        <v>0</v>
      </c>
      <c r="E2426">
        <f>SUMIFS(tab_SCHULEN[SuS_21-22],tab_SCHULEN[TKZ],tab_ANLAGE[[#This Row],[TKZ]])</f>
        <v>97</v>
      </c>
      <c r="F2426">
        <f>SUMIFS(tab_SCHULEN[Klassen_21-22],tab_SCHULEN[TKZ],tab_ANLAGE[[#This Row],[TKZ]])</f>
        <v>5</v>
      </c>
      <c r="G2426" s="431">
        <f>IFERROR(ROUND(0.25*tab_ANLAGE[[#This Row],[Budget dBIR]]/tab_ANLAGE[[#This Row],['# SuS]],2),0)</f>
        <v>98.69</v>
      </c>
    </row>
    <row r="2427" spans="1:7" x14ac:dyDescent="0.3">
      <c r="A2427" t="s">
        <v>26740</v>
      </c>
      <c r="B2427" t="s">
        <v>26739</v>
      </c>
      <c r="C2427" s="6">
        <v>107644</v>
      </c>
      <c r="D2427" s="6">
        <v>0</v>
      </c>
      <c r="E2427">
        <f>SUMIFS(tab_SCHULEN[SuS_21-22],tab_SCHULEN[TKZ],tab_ANLAGE[[#This Row],[TKZ]])</f>
        <v>289</v>
      </c>
      <c r="F2427">
        <f>SUMIFS(tab_SCHULEN[Klassen_21-22],tab_SCHULEN[TKZ],tab_ANLAGE[[#This Row],[TKZ]])</f>
        <v>12</v>
      </c>
      <c r="G2427" s="431">
        <f>IFERROR(ROUND(0.25*tab_ANLAGE[[#This Row],[Budget dBIR]]/tab_ANLAGE[[#This Row],['# SuS]],2),0)</f>
        <v>93.12</v>
      </c>
    </row>
    <row r="2428" spans="1:7" x14ac:dyDescent="0.3">
      <c r="A2428" t="s">
        <v>26945</v>
      </c>
      <c r="B2428" t="s">
        <v>26944</v>
      </c>
      <c r="C2428" s="6">
        <v>59566</v>
      </c>
      <c r="D2428" s="6">
        <v>0</v>
      </c>
      <c r="E2428">
        <f>SUMIFS(tab_SCHULEN[SuS_21-22],tab_SCHULEN[TKZ],tab_ANLAGE[[#This Row],[TKZ]])</f>
        <v>153</v>
      </c>
      <c r="F2428">
        <f>SUMIFS(tab_SCHULEN[Klassen_21-22],tab_SCHULEN[TKZ],tab_ANLAGE[[#This Row],[TKZ]])</f>
        <v>8</v>
      </c>
      <c r="G2428" s="431">
        <f>IFERROR(ROUND(0.25*tab_ANLAGE[[#This Row],[Budget dBIR]]/tab_ANLAGE[[#This Row],['# SuS]],2),0)</f>
        <v>97.33</v>
      </c>
    </row>
    <row r="2429" spans="1:7" x14ac:dyDescent="0.3">
      <c r="A2429" t="s">
        <v>26501</v>
      </c>
      <c r="B2429" t="s">
        <v>26500</v>
      </c>
      <c r="C2429" s="6">
        <v>83392</v>
      </c>
      <c r="D2429" s="6">
        <v>0</v>
      </c>
      <c r="E2429">
        <f>SUMIFS(tab_SCHULEN[SuS_21-22],tab_SCHULEN[TKZ],tab_ANLAGE[[#This Row],[TKZ]])</f>
        <v>215</v>
      </c>
      <c r="F2429">
        <f>SUMIFS(tab_SCHULEN[Klassen_21-22],tab_SCHULEN[TKZ],tab_ANLAGE[[#This Row],[TKZ]])</f>
        <v>10</v>
      </c>
      <c r="G2429" s="431">
        <f>IFERROR(ROUND(0.25*tab_ANLAGE[[#This Row],[Budget dBIR]]/tab_ANLAGE[[#This Row],['# SuS]],2),0)</f>
        <v>96.97</v>
      </c>
    </row>
    <row r="2430" spans="1:7" x14ac:dyDescent="0.3">
      <c r="A2430" t="s">
        <v>26884</v>
      </c>
      <c r="B2430" t="s">
        <v>26883</v>
      </c>
      <c r="C2430" s="6">
        <v>27075</v>
      </c>
      <c r="D2430" s="6">
        <v>0</v>
      </c>
      <c r="E2430">
        <f>SUMIFS(tab_SCHULEN[SuS_21-22],tab_SCHULEN[TKZ],tab_ANLAGE[[#This Row],[TKZ]])</f>
        <v>79</v>
      </c>
      <c r="F2430">
        <f>SUMIFS(tab_SCHULEN[Klassen_21-22],tab_SCHULEN[TKZ],tab_ANLAGE[[#This Row],[TKZ]])</f>
        <v>4</v>
      </c>
      <c r="G2430" s="431">
        <f>IFERROR(ROUND(0.25*tab_ANLAGE[[#This Row],[Budget dBIR]]/tab_ANLAGE[[#This Row],['# SuS]],2),0)</f>
        <v>85.68</v>
      </c>
    </row>
    <row r="2431" spans="1:7" x14ac:dyDescent="0.3">
      <c r="A2431" t="s">
        <v>26887</v>
      </c>
      <c r="B2431" t="s">
        <v>26886</v>
      </c>
      <c r="C2431" s="6">
        <v>53764</v>
      </c>
      <c r="D2431" s="6">
        <v>0</v>
      </c>
      <c r="E2431">
        <f>SUMIFS(tab_SCHULEN[SuS_21-22],tab_SCHULEN[TKZ],tab_ANLAGE[[#This Row],[TKZ]])</f>
        <v>139</v>
      </c>
      <c r="F2431">
        <f>SUMIFS(tab_SCHULEN[Klassen_21-22],tab_SCHULEN[TKZ],tab_ANLAGE[[#This Row],[TKZ]])</f>
        <v>8</v>
      </c>
      <c r="G2431" s="431">
        <f>IFERROR(ROUND(0.25*tab_ANLAGE[[#This Row],[Budget dBIR]]/tab_ANLAGE[[#This Row],['# SuS]],2),0)</f>
        <v>96.7</v>
      </c>
    </row>
    <row r="2432" spans="1:7" x14ac:dyDescent="0.3">
      <c r="A2432" t="s">
        <v>26580</v>
      </c>
      <c r="B2432" t="s">
        <v>26579</v>
      </c>
      <c r="C2432" s="6">
        <v>126929</v>
      </c>
      <c r="D2432" s="6">
        <v>0</v>
      </c>
      <c r="E2432">
        <f>SUMIFS(tab_SCHULEN[SuS_21-22],tab_SCHULEN[TKZ],tab_ANLAGE[[#This Row],[TKZ]])</f>
        <v>259</v>
      </c>
      <c r="F2432">
        <f>SUMIFS(tab_SCHULEN[Klassen_21-22],tab_SCHULEN[TKZ],tab_ANLAGE[[#This Row],[TKZ]])</f>
        <v>14</v>
      </c>
      <c r="G2432" s="431">
        <f>IFERROR(ROUND(0.25*tab_ANLAGE[[#This Row],[Budget dBIR]]/tab_ANLAGE[[#This Row],['# SuS]],2),0)</f>
        <v>122.52</v>
      </c>
    </row>
    <row r="2433" spans="1:7" x14ac:dyDescent="0.3">
      <c r="A2433" t="s">
        <v>26568</v>
      </c>
      <c r="B2433" t="s">
        <v>26567</v>
      </c>
      <c r="C2433" s="6">
        <v>77436</v>
      </c>
      <c r="D2433" s="6">
        <v>0</v>
      </c>
      <c r="E2433">
        <f>SUMIFS(tab_SCHULEN[SuS_21-22],tab_SCHULEN[TKZ],tab_ANLAGE[[#This Row],[TKZ]])</f>
        <v>205</v>
      </c>
      <c r="F2433">
        <f>SUMIFS(tab_SCHULEN[Klassen_21-22],tab_SCHULEN[TKZ],tab_ANLAGE[[#This Row],[TKZ]])</f>
        <v>10</v>
      </c>
      <c r="G2433" s="431">
        <f>IFERROR(ROUND(0.25*tab_ANLAGE[[#This Row],[Budget dBIR]]/tab_ANLAGE[[#This Row],['# SuS]],2),0)</f>
        <v>94.43</v>
      </c>
    </row>
    <row r="2434" spans="1:7" x14ac:dyDescent="0.3">
      <c r="A2434" t="s">
        <v>26343</v>
      </c>
      <c r="B2434" t="s">
        <v>26342</v>
      </c>
      <c r="C2434" s="6">
        <v>76585</v>
      </c>
      <c r="D2434" s="6">
        <v>0</v>
      </c>
      <c r="E2434">
        <f>SUMIFS(tab_SCHULEN[SuS_21-22],tab_SCHULEN[TKZ],tab_ANLAGE[[#This Row],[TKZ]])</f>
        <v>240</v>
      </c>
      <c r="F2434">
        <f>SUMIFS(tab_SCHULEN[Klassen_21-22],tab_SCHULEN[TKZ],tab_ANLAGE[[#This Row],[TKZ]])</f>
        <v>12</v>
      </c>
      <c r="G2434" s="431">
        <f>IFERROR(ROUND(0.25*tab_ANLAGE[[#This Row],[Budget dBIR]]/tab_ANLAGE[[#This Row],['# SuS]],2),0)</f>
        <v>79.78</v>
      </c>
    </row>
    <row r="2435" spans="1:7" x14ac:dyDescent="0.3">
      <c r="A2435" t="s">
        <v>26806</v>
      </c>
      <c r="B2435" t="s">
        <v>26805</v>
      </c>
      <c r="C2435" s="6">
        <v>122226</v>
      </c>
      <c r="D2435" s="6">
        <v>0</v>
      </c>
      <c r="E2435">
        <f>SUMIFS(tab_SCHULEN[SuS_21-22],tab_SCHULEN[TKZ],tab_ANLAGE[[#This Row],[TKZ]])</f>
        <v>338</v>
      </c>
      <c r="F2435">
        <f>SUMIFS(tab_SCHULEN[Klassen_21-22],tab_SCHULEN[TKZ],tab_ANLAGE[[#This Row],[TKZ]])</f>
        <v>15</v>
      </c>
      <c r="G2435" s="431">
        <f>IFERROR(ROUND(0.25*tab_ANLAGE[[#This Row],[Budget dBIR]]/tab_ANLAGE[[#This Row],['# SuS]],2),0)</f>
        <v>90.4</v>
      </c>
    </row>
    <row r="2436" spans="1:7" x14ac:dyDescent="0.3">
      <c r="A2436" t="s">
        <v>26808</v>
      </c>
      <c r="B2436" t="s">
        <v>26807</v>
      </c>
      <c r="C2436" s="6">
        <v>88854</v>
      </c>
      <c r="D2436" s="6">
        <v>0</v>
      </c>
      <c r="E2436">
        <f>SUMIFS(tab_SCHULEN[SuS_21-22],tab_SCHULEN[TKZ],tab_ANLAGE[[#This Row],[TKZ]])</f>
        <v>216</v>
      </c>
      <c r="F2436">
        <f>SUMIFS(tab_SCHULEN[Klassen_21-22],tab_SCHULEN[TKZ],tab_ANLAGE[[#This Row],[TKZ]])</f>
        <v>10</v>
      </c>
      <c r="G2436" s="431">
        <f>IFERROR(ROUND(0.25*tab_ANLAGE[[#This Row],[Budget dBIR]]/tab_ANLAGE[[#This Row],['# SuS]],2),0)</f>
        <v>102.84</v>
      </c>
    </row>
    <row r="2437" spans="1:7" x14ac:dyDescent="0.3">
      <c r="A2437" t="s">
        <v>26810</v>
      </c>
      <c r="B2437" t="s">
        <v>26809</v>
      </c>
      <c r="C2437" s="6">
        <v>39452</v>
      </c>
      <c r="D2437" s="6">
        <v>0</v>
      </c>
      <c r="E2437">
        <f>SUMIFS(tab_SCHULEN[SuS_21-22],tab_SCHULEN[TKZ],tab_ANLAGE[[#This Row],[TKZ]])</f>
        <v>92</v>
      </c>
      <c r="F2437">
        <f>SUMIFS(tab_SCHULEN[Klassen_21-22],tab_SCHULEN[TKZ],tab_ANLAGE[[#This Row],[TKZ]])</f>
        <v>4</v>
      </c>
      <c r="G2437" s="431">
        <f>IFERROR(ROUND(0.25*tab_ANLAGE[[#This Row],[Budget dBIR]]/tab_ANLAGE[[#This Row],['# SuS]],2),0)</f>
        <v>107.21</v>
      </c>
    </row>
    <row r="2438" spans="1:7" x14ac:dyDescent="0.3">
      <c r="A2438" t="s">
        <v>26148</v>
      </c>
      <c r="B2438" t="s">
        <v>26147</v>
      </c>
      <c r="C2438" s="6">
        <v>936797</v>
      </c>
      <c r="D2438" s="6">
        <v>384583</v>
      </c>
      <c r="E2438">
        <f>SUMIFS(tab_SCHULEN[SuS_21-22],tab_SCHULEN[TKZ],tab_ANLAGE[[#This Row],[TKZ]])</f>
        <v>2264</v>
      </c>
      <c r="F2438">
        <f>SUMIFS(tab_SCHULEN[Klassen_21-22],tab_SCHULEN[TKZ],tab_ANLAGE[[#This Row],[TKZ]])</f>
        <v>113</v>
      </c>
      <c r="G2438" s="431">
        <f>IFERROR(ROUND(0.25*tab_ANLAGE[[#This Row],[Budget dBIR]]/tab_ANLAGE[[#This Row],['# SuS]],2),0)</f>
        <v>103.44</v>
      </c>
    </row>
    <row r="2439" spans="1:7" x14ac:dyDescent="0.3">
      <c r="A2439" t="s">
        <v>26457</v>
      </c>
      <c r="B2439" t="s">
        <v>26456</v>
      </c>
      <c r="C2439" s="6">
        <v>109849</v>
      </c>
      <c r="D2439" s="6">
        <v>0</v>
      </c>
      <c r="E2439">
        <f>SUMIFS(tab_SCHULEN[SuS_21-22],tab_SCHULEN[TKZ],tab_ANLAGE[[#This Row],[TKZ]])</f>
        <v>380</v>
      </c>
      <c r="F2439">
        <f>SUMIFS(tab_SCHULEN[Klassen_21-22],tab_SCHULEN[TKZ],tab_ANLAGE[[#This Row],[TKZ]])</f>
        <v>15</v>
      </c>
      <c r="G2439" s="431">
        <f>IFERROR(ROUND(0.25*tab_ANLAGE[[#This Row],[Budget dBIR]]/tab_ANLAGE[[#This Row],['# SuS]],2),0)</f>
        <v>72.27</v>
      </c>
    </row>
    <row r="2440" spans="1:7" x14ac:dyDescent="0.3">
      <c r="A2440" t="s">
        <v>26389</v>
      </c>
      <c r="B2440" t="s">
        <v>26388</v>
      </c>
      <c r="C2440" s="6">
        <v>90060</v>
      </c>
      <c r="D2440" s="6">
        <v>0</v>
      </c>
      <c r="E2440">
        <f>SUMIFS(tab_SCHULEN[SuS_21-22],tab_SCHULEN[TKZ],tab_ANLAGE[[#This Row],[TKZ]])</f>
        <v>214</v>
      </c>
      <c r="F2440">
        <f>SUMIFS(tab_SCHULEN[Klassen_21-22],tab_SCHULEN[TKZ],tab_ANLAGE[[#This Row],[TKZ]])</f>
        <v>12</v>
      </c>
      <c r="G2440" s="431">
        <f>IFERROR(ROUND(0.25*tab_ANLAGE[[#This Row],[Budget dBIR]]/tab_ANLAGE[[#This Row],['# SuS]],2),0)</f>
        <v>105.21</v>
      </c>
    </row>
    <row r="2441" spans="1:7" x14ac:dyDescent="0.3">
      <c r="A2441" t="s">
        <v>26732</v>
      </c>
      <c r="B2441" t="s">
        <v>26731</v>
      </c>
      <c r="C2441" s="6">
        <v>101090</v>
      </c>
      <c r="D2441" s="6">
        <v>0</v>
      </c>
      <c r="E2441">
        <f>SUMIFS(tab_SCHULEN[SuS_21-22],tab_SCHULEN[TKZ],tab_ANLAGE[[#This Row],[TKZ]])</f>
        <v>283</v>
      </c>
      <c r="F2441">
        <f>SUMIFS(tab_SCHULEN[Klassen_21-22],tab_SCHULEN[TKZ],tab_ANLAGE[[#This Row],[TKZ]])</f>
        <v>15</v>
      </c>
      <c r="G2441" s="431">
        <f>IFERROR(ROUND(0.25*tab_ANLAGE[[#This Row],[Budget dBIR]]/tab_ANLAGE[[#This Row],['# SuS]],2),0)</f>
        <v>89.3</v>
      </c>
    </row>
    <row r="2442" spans="1:7" x14ac:dyDescent="0.3">
      <c r="A2442" t="s">
        <v>26516</v>
      </c>
      <c r="B2442" t="s">
        <v>26515</v>
      </c>
      <c r="C2442" s="6">
        <v>34811</v>
      </c>
      <c r="D2442" s="6">
        <v>0</v>
      </c>
      <c r="E2442">
        <f>SUMIFS(tab_SCHULEN[SuS_21-22],tab_SCHULEN[TKZ],tab_ANLAGE[[#This Row],[TKZ]])</f>
        <v>86</v>
      </c>
      <c r="F2442">
        <f>SUMIFS(tab_SCHULEN[Klassen_21-22],tab_SCHULEN[TKZ],tab_ANLAGE[[#This Row],[TKZ]])</f>
        <v>4</v>
      </c>
      <c r="G2442" s="431">
        <f>IFERROR(ROUND(0.25*tab_ANLAGE[[#This Row],[Budget dBIR]]/tab_ANLAGE[[#This Row],['# SuS]],2),0)</f>
        <v>101.19</v>
      </c>
    </row>
    <row r="2443" spans="1:7" x14ac:dyDescent="0.3">
      <c r="A2443" t="s">
        <v>26459</v>
      </c>
      <c r="B2443" t="s">
        <v>26458</v>
      </c>
      <c r="C2443" s="6">
        <v>23594</v>
      </c>
      <c r="D2443" s="6">
        <v>0</v>
      </c>
      <c r="E2443">
        <f>SUMIFS(tab_SCHULEN[SuS_21-22],tab_SCHULEN[TKZ],tab_ANLAGE[[#This Row],[TKZ]])</f>
        <v>74</v>
      </c>
      <c r="F2443">
        <f>SUMIFS(tab_SCHULEN[Klassen_21-22],tab_SCHULEN[TKZ],tab_ANLAGE[[#This Row],[TKZ]])</f>
        <v>4</v>
      </c>
      <c r="G2443" s="431">
        <f>IFERROR(ROUND(0.25*tab_ANLAGE[[#This Row],[Budget dBIR]]/tab_ANLAGE[[#This Row],['# SuS]],2),0)</f>
        <v>79.709999999999994</v>
      </c>
    </row>
    <row r="2444" spans="1:7" x14ac:dyDescent="0.3">
      <c r="A2444" t="s">
        <v>26595</v>
      </c>
      <c r="B2444" t="s">
        <v>26594</v>
      </c>
      <c r="C2444" s="6">
        <v>320487</v>
      </c>
      <c r="D2444" s="6">
        <v>0</v>
      </c>
      <c r="E2444">
        <f>SUMIFS(tab_SCHULEN[SuS_21-22],tab_SCHULEN[TKZ],tab_ANLAGE[[#This Row],[TKZ]])</f>
        <v>817</v>
      </c>
      <c r="F2444">
        <f>SUMIFS(tab_SCHULEN[Klassen_21-22],tab_SCHULEN[TKZ],tab_ANLAGE[[#This Row],[TKZ]])</f>
        <v>41</v>
      </c>
      <c r="G2444" s="431">
        <f>IFERROR(ROUND(0.25*tab_ANLAGE[[#This Row],[Budget dBIR]]/tab_ANLAGE[[#This Row],['# SuS]],2),0)</f>
        <v>98.07</v>
      </c>
    </row>
    <row r="2445" spans="1:7" x14ac:dyDescent="0.3">
      <c r="A2445" t="s">
        <v>26489</v>
      </c>
      <c r="B2445" t="s">
        <v>26488</v>
      </c>
      <c r="C2445" s="6">
        <v>26379</v>
      </c>
      <c r="D2445" s="6">
        <v>0</v>
      </c>
      <c r="E2445">
        <f>SUMIFS(tab_SCHULEN[SuS_21-22],tab_SCHULEN[TKZ],tab_ANLAGE[[#This Row],[TKZ]])</f>
        <v>68</v>
      </c>
      <c r="F2445">
        <f>SUMIFS(tab_SCHULEN[Klassen_21-22],tab_SCHULEN[TKZ],tab_ANLAGE[[#This Row],[TKZ]])</f>
        <v>4</v>
      </c>
      <c r="G2445" s="431">
        <f>IFERROR(ROUND(0.25*tab_ANLAGE[[#This Row],[Budget dBIR]]/tab_ANLAGE[[#This Row],['# SuS]],2),0)</f>
        <v>96.98</v>
      </c>
    </row>
    <row r="2446" spans="1:7" x14ac:dyDescent="0.3">
      <c r="A2446" t="s">
        <v>26498</v>
      </c>
      <c r="B2446" t="s">
        <v>26497</v>
      </c>
      <c r="C2446" s="6">
        <v>47227</v>
      </c>
      <c r="D2446" s="6">
        <v>0</v>
      </c>
      <c r="E2446">
        <f>SUMIFS(tab_SCHULEN[SuS_21-22],tab_SCHULEN[TKZ],tab_ANLAGE[[#This Row],[TKZ]])</f>
        <v>99</v>
      </c>
      <c r="F2446">
        <f>SUMIFS(tab_SCHULEN[Klassen_21-22],tab_SCHULEN[TKZ],tab_ANLAGE[[#This Row],[TKZ]])</f>
        <v>6</v>
      </c>
      <c r="G2446" s="431">
        <f>IFERROR(ROUND(0.25*tab_ANLAGE[[#This Row],[Budget dBIR]]/tab_ANLAGE[[#This Row],['# SuS]],2),0)</f>
        <v>119.26</v>
      </c>
    </row>
    <row r="2447" spans="1:7" x14ac:dyDescent="0.3">
      <c r="A2447" t="s">
        <v>26737</v>
      </c>
      <c r="B2447" t="s">
        <v>26736</v>
      </c>
      <c r="C2447" s="6">
        <v>37518</v>
      </c>
      <c r="D2447" s="6">
        <v>0</v>
      </c>
      <c r="E2447">
        <f>SUMIFS(tab_SCHULEN[SuS_21-22],tab_SCHULEN[TKZ],tab_ANLAGE[[#This Row],[TKZ]])</f>
        <v>85</v>
      </c>
      <c r="F2447">
        <f>SUMIFS(tab_SCHULEN[Klassen_21-22],tab_SCHULEN[TKZ],tab_ANLAGE[[#This Row],[TKZ]])</f>
        <v>5</v>
      </c>
      <c r="G2447" s="431">
        <f>IFERROR(ROUND(0.25*tab_ANLAGE[[#This Row],[Budget dBIR]]/tab_ANLAGE[[#This Row],['# SuS]],2),0)</f>
        <v>110.35</v>
      </c>
    </row>
    <row r="2448" spans="1:7" x14ac:dyDescent="0.3">
      <c r="A2448" t="s">
        <v>26572</v>
      </c>
      <c r="B2448" t="s">
        <v>26571</v>
      </c>
      <c r="C2448" s="6">
        <v>39994</v>
      </c>
      <c r="D2448" s="6">
        <v>0</v>
      </c>
      <c r="E2448">
        <f>SUMIFS(tab_SCHULEN[SuS_21-22],tab_SCHULEN[TKZ],tab_ANLAGE[[#This Row],[TKZ]])</f>
        <v>82</v>
      </c>
      <c r="F2448">
        <f>SUMIFS(tab_SCHULEN[Klassen_21-22],tab_SCHULEN[TKZ],tab_ANLAGE[[#This Row],[TKZ]])</f>
        <v>4</v>
      </c>
      <c r="G2448" s="431">
        <f>IFERROR(ROUND(0.25*tab_ANLAGE[[#This Row],[Budget dBIR]]/tab_ANLAGE[[#This Row],['# SuS]],2),0)</f>
        <v>121.93</v>
      </c>
    </row>
    <row r="2449" spans="1:7" x14ac:dyDescent="0.3">
      <c r="A2449" t="s">
        <v>26462</v>
      </c>
      <c r="B2449" t="s">
        <v>26461</v>
      </c>
      <c r="C2449" s="6">
        <v>41773</v>
      </c>
      <c r="D2449" s="6">
        <v>0</v>
      </c>
      <c r="E2449">
        <f>SUMIFS(tab_SCHULEN[SuS_21-22],tab_SCHULEN[TKZ],tab_ANLAGE[[#This Row],[TKZ]])</f>
        <v>114</v>
      </c>
      <c r="F2449">
        <f>SUMIFS(tab_SCHULEN[Klassen_21-22],tab_SCHULEN[TKZ],tab_ANLAGE[[#This Row],[TKZ]])</f>
        <v>7</v>
      </c>
      <c r="G2449" s="431">
        <f>IFERROR(ROUND(0.25*tab_ANLAGE[[#This Row],[Budget dBIR]]/tab_ANLAGE[[#This Row],['# SuS]],2),0)</f>
        <v>91.61</v>
      </c>
    </row>
    <row r="2450" spans="1:7" x14ac:dyDescent="0.3">
      <c r="A2450" t="s">
        <v>26284</v>
      </c>
      <c r="B2450" t="s">
        <v>26283</v>
      </c>
      <c r="C2450" s="6">
        <v>84580</v>
      </c>
      <c r="D2450" s="6">
        <v>0</v>
      </c>
      <c r="E2450">
        <f>SUMIFS(tab_SCHULEN[SuS_21-22],tab_SCHULEN[TKZ],tab_ANLAGE[[#This Row],[TKZ]])</f>
        <v>243</v>
      </c>
      <c r="F2450">
        <f>SUMIFS(tab_SCHULEN[Klassen_21-22],tab_SCHULEN[TKZ],tab_ANLAGE[[#This Row],[TKZ]])</f>
        <v>14</v>
      </c>
      <c r="G2450" s="431">
        <f>IFERROR(ROUND(0.25*tab_ANLAGE[[#This Row],[Budget dBIR]]/tab_ANLAGE[[#This Row],['# SuS]],2),0)</f>
        <v>87.02</v>
      </c>
    </row>
    <row r="2451" spans="1:7" x14ac:dyDescent="0.3">
      <c r="A2451" t="s">
        <v>26928</v>
      </c>
      <c r="B2451" t="s">
        <v>26927</v>
      </c>
      <c r="C2451" s="6">
        <v>146579</v>
      </c>
      <c r="D2451" s="6">
        <v>0</v>
      </c>
      <c r="E2451">
        <f>SUMIFS(tab_SCHULEN[SuS_21-22],tab_SCHULEN[TKZ],tab_ANLAGE[[#This Row],[TKZ]])</f>
        <v>440</v>
      </c>
      <c r="F2451">
        <f>SUMIFS(tab_SCHULEN[Klassen_21-22],tab_SCHULEN[TKZ],tab_ANLAGE[[#This Row],[TKZ]])</f>
        <v>22</v>
      </c>
      <c r="G2451" s="431">
        <f>IFERROR(ROUND(0.25*tab_ANLAGE[[#This Row],[Budget dBIR]]/tab_ANLAGE[[#This Row],['# SuS]],2),0)</f>
        <v>83.28</v>
      </c>
    </row>
    <row r="2452" spans="1:7" x14ac:dyDescent="0.3">
      <c r="A2452" t="s">
        <v>26642</v>
      </c>
      <c r="B2452" t="s">
        <v>26641</v>
      </c>
      <c r="C2452" s="6">
        <v>38679</v>
      </c>
      <c r="D2452" s="6">
        <v>0</v>
      </c>
      <c r="E2452">
        <f>SUMIFS(tab_SCHULEN[SuS_21-22],tab_SCHULEN[TKZ],tab_ANLAGE[[#This Row],[TKZ]])</f>
        <v>121</v>
      </c>
      <c r="F2452">
        <f>SUMIFS(tab_SCHULEN[Klassen_21-22],tab_SCHULEN[TKZ],tab_ANLAGE[[#This Row],[TKZ]])</f>
        <v>6</v>
      </c>
      <c r="G2452" s="431">
        <f>IFERROR(ROUND(0.25*tab_ANLAGE[[#This Row],[Budget dBIR]]/tab_ANLAGE[[#This Row],['# SuS]],2),0)</f>
        <v>79.92</v>
      </c>
    </row>
    <row r="2453" spans="1:7" x14ac:dyDescent="0.3">
      <c r="A2453" t="s">
        <v>26575</v>
      </c>
      <c r="B2453" t="s">
        <v>26574</v>
      </c>
      <c r="C2453" s="6">
        <v>99308</v>
      </c>
      <c r="D2453" s="6">
        <v>0</v>
      </c>
      <c r="E2453">
        <f>SUMIFS(tab_SCHULEN[SuS_21-22],tab_SCHULEN[TKZ],tab_ANLAGE[[#This Row],[TKZ]])</f>
        <v>240</v>
      </c>
      <c r="F2453">
        <f>SUMIFS(tab_SCHULEN[Klassen_21-22],tab_SCHULEN[TKZ],tab_ANLAGE[[#This Row],[TKZ]])</f>
        <v>13</v>
      </c>
      <c r="G2453" s="431">
        <f>IFERROR(ROUND(0.25*tab_ANLAGE[[#This Row],[Budget dBIR]]/tab_ANLAGE[[#This Row],['# SuS]],2),0)</f>
        <v>103.45</v>
      </c>
    </row>
    <row r="2454" spans="1:7" x14ac:dyDescent="0.3">
      <c r="A2454" t="s">
        <v>26465</v>
      </c>
      <c r="B2454" t="s">
        <v>26464</v>
      </c>
      <c r="C2454" s="6">
        <v>35198</v>
      </c>
      <c r="D2454" s="6">
        <v>0</v>
      </c>
      <c r="E2454">
        <f>SUMIFS(tab_SCHULEN[SuS_21-22],tab_SCHULEN[TKZ],tab_ANLAGE[[#This Row],[TKZ]])</f>
        <v>92</v>
      </c>
      <c r="F2454">
        <f>SUMIFS(tab_SCHULEN[Klassen_21-22],tab_SCHULEN[TKZ],tab_ANLAGE[[#This Row],[TKZ]])</f>
        <v>4</v>
      </c>
      <c r="G2454" s="431">
        <f>IFERROR(ROUND(0.25*tab_ANLAGE[[#This Row],[Budget dBIR]]/tab_ANLAGE[[#This Row],['# SuS]],2),0)</f>
        <v>95.65</v>
      </c>
    </row>
    <row r="2455" spans="1:7" x14ac:dyDescent="0.3">
      <c r="A2455" t="s">
        <v>26645</v>
      </c>
      <c r="B2455" t="s">
        <v>26644</v>
      </c>
      <c r="C2455" s="6">
        <v>127137</v>
      </c>
      <c r="D2455" s="6">
        <v>0</v>
      </c>
      <c r="E2455">
        <f>SUMIFS(tab_SCHULEN[SuS_21-22],tab_SCHULEN[TKZ],tab_ANLAGE[[#This Row],[TKZ]])</f>
        <v>321</v>
      </c>
      <c r="F2455">
        <f>SUMIFS(tab_SCHULEN[Klassen_21-22],tab_SCHULEN[TKZ],tab_ANLAGE[[#This Row],[TKZ]])</f>
        <v>15</v>
      </c>
      <c r="G2455" s="431">
        <f>IFERROR(ROUND(0.25*tab_ANLAGE[[#This Row],[Budget dBIR]]/tab_ANLAGE[[#This Row],['# SuS]],2),0)</f>
        <v>99.02</v>
      </c>
    </row>
    <row r="2456" spans="1:7" x14ac:dyDescent="0.3">
      <c r="A2456" t="s">
        <v>26606</v>
      </c>
      <c r="B2456" t="s">
        <v>26605</v>
      </c>
      <c r="C2456" s="6">
        <v>114586</v>
      </c>
      <c r="D2456" s="6">
        <v>0</v>
      </c>
      <c r="E2456">
        <f>SUMIFS(tab_SCHULEN[SuS_21-22],tab_SCHULEN[TKZ],tab_ANLAGE[[#This Row],[TKZ]])</f>
        <v>287</v>
      </c>
      <c r="F2456">
        <f>SUMIFS(tab_SCHULEN[Klassen_21-22],tab_SCHULEN[TKZ],tab_ANLAGE[[#This Row],[TKZ]])</f>
        <v>15</v>
      </c>
      <c r="G2456" s="431">
        <f>IFERROR(ROUND(0.25*tab_ANLAGE[[#This Row],[Budget dBIR]]/tab_ANLAGE[[#This Row],['# SuS]],2),0)</f>
        <v>99.81</v>
      </c>
    </row>
    <row r="2457" spans="1:7" x14ac:dyDescent="0.3">
      <c r="A2457" t="s">
        <v>20997</v>
      </c>
      <c r="B2457" t="s">
        <v>20996</v>
      </c>
      <c r="C2457" s="6">
        <v>415541</v>
      </c>
      <c r="D2457" s="6">
        <v>0</v>
      </c>
      <c r="E2457">
        <f>SUMIFS(tab_SCHULEN[SuS_21-22],tab_SCHULEN[TKZ],tab_ANLAGE[[#This Row],[TKZ]])</f>
        <v>1126</v>
      </c>
      <c r="F2457">
        <f>SUMIFS(tab_SCHULEN[Klassen_21-22],tab_SCHULEN[TKZ],tab_ANLAGE[[#This Row],[TKZ]])</f>
        <v>47</v>
      </c>
      <c r="G2457" s="431">
        <f>IFERROR(ROUND(0.25*tab_ANLAGE[[#This Row],[Budget dBIR]]/tab_ANLAGE[[#This Row],['# SuS]],2),0)</f>
        <v>92.26</v>
      </c>
    </row>
    <row r="2458" spans="1:7" x14ac:dyDescent="0.3">
      <c r="A2458" t="s">
        <v>26948</v>
      </c>
      <c r="B2458" t="s">
        <v>26947</v>
      </c>
      <c r="C2458" s="6">
        <v>93354</v>
      </c>
      <c r="D2458" s="6">
        <v>0</v>
      </c>
      <c r="E2458">
        <f>SUMIFS(tab_SCHULEN[SuS_21-22],tab_SCHULEN[TKZ],tab_ANLAGE[[#This Row],[TKZ]])</f>
        <v>257</v>
      </c>
      <c r="F2458">
        <f>SUMIFS(tab_SCHULEN[Klassen_21-22],tab_SCHULEN[TKZ],tab_ANLAGE[[#This Row],[TKZ]])</f>
        <v>13</v>
      </c>
      <c r="G2458" s="431">
        <f>IFERROR(ROUND(0.25*tab_ANLAGE[[#This Row],[Budget dBIR]]/tab_ANLAGE[[#This Row],['# SuS]],2),0)</f>
        <v>90.81</v>
      </c>
    </row>
    <row r="2459" spans="1:7" x14ac:dyDescent="0.3">
      <c r="A2459" t="s">
        <v>26469</v>
      </c>
      <c r="B2459" t="s">
        <v>26468</v>
      </c>
      <c r="C2459" s="6">
        <v>111954</v>
      </c>
      <c r="D2459" s="6">
        <v>0</v>
      </c>
      <c r="E2459">
        <f>SUMIFS(tab_SCHULEN[SuS_21-22],tab_SCHULEN[TKZ],tab_ANLAGE[[#This Row],[TKZ]])</f>
        <v>272</v>
      </c>
      <c r="F2459">
        <f>SUMIFS(tab_SCHULEN[Klassen_21-22],tab_SCHULEN[TKZ],tab_ANLAGE[[#This Row],[TKZ]])</f>
        <v>14</v>
      </c>
      <c r="G2459" s="431">
        <f>IFERROR(ROUND(0.25*tab_ANLAGE[[#This Row],[Budget dBIR]]/tab_ANLAGE[[#This Row],['# SuS]],2),0)</f>
        <v>102.9</v>
      </c>
    </row>
    <row r="2460" spans="1:7" x14ac:dyDescent="0.3">
      <c r="A2460" t="s">
        <v>26735</v>
      </c>
      <c r="B2460" t="s">
        <v>26734</v>
      </c>
      <c r="C2460" s="6">
        <v>159607</v>
      </c>
      <c r="D2460" s="6">
        <v>0</v>
      </c>
      <c r="E2460">
        <f>SUMIFS(tab_SCHULEN[SuS_21-22],tab_SCHULEN[TKZ],tab_ANLAGE[[#This Row],[TKZ]])</f>
        <v>400</v>
      </c>
      <c r="F2460">
        <f>SUMIFS(tab_SCHULEN[Klassen_21-22],tab_SCHULEN[TKZ],tab_ANLAGE[[#This Row],[TKZ]])</f>
        <v>21</v>
      </c>
      <c r="G2460" s="431">
        <f>IFERROR(ROUND(0.25*tab_ANLAGE[[#This Row],[Budget dBIR]]/tab_ANLAGE[[#This Row],['# SuS]],2),0)</f>
        <v>99.75</v>
      </c>
    </row>
    <row r="2461" spans="1:7" x14ac:dyDescent="0.3">
      <c r="A2461" t="s">
        <v>26951</v>
      </c>
      <c r="B2461" t="s">
        <v>26950</v>
      </c>
      <c r="C2461" s="6">
        <v>41386</v>
      </c>
      <c r="D2461" s="6">
        <v>0</v>
      </c>
      <c r="E2461">
        <f>SUMIFS(tab_SCHULEN[SuS_21-22],tab_SCHULEN[TKZ],tab_ANLAGE[[#This Row],[TKZ]])</f>
        <v>114</v>
      </c>
      <c r="F2461">
        <f>SUMIFS(tab_SCHULEN[Klassen_21-22],tab_SCHULEN[TKZ],tab_ANLAGE[[#This Row],[TKZ]])</f>
        <v>6</v>
      </c>
      <c r="G2461" s="431">
        <f>IFERROR(ROUND(0.25*tab_ANLAGE[[#This Row],[Budget dBIR]]/tab_ANLAGE[[#This Row],['# SuS]],2),0)</f>
        <v>90.76</v>
      </c>
    </row>
    <row r="2462" spans="1:7" x14ac:dyDescent="0.3">
      <c r="A2462" t="s">
        <v>26504</v>
      </c>
      <c r="B2462" t="s">
        <v>26503</v>
      </c>
      <c r="C2462" s="6">
        <v>169338</v>
      </c>
      <c r="D2462" s="6">
        <v>0</v>
      </c>
      <c r="E2462">
        <f>SUMIFS(tab_SCHULEN[SuS_21-22],tab_SCHULEN[TKZ],tab_ANLAGE[[#This Row],[TKZ]])</f>
        <v>403</v>
      </c>
      <c r="F2462">
        <f>SUMIFS(tab_SCHULEN[Klassen_21-22],tab_SCHULEN[TKZ],tab_ANLAGE[[#This Row],[TKZ]])</f>
        <v>19</v>
      </c>
      <c r="G2462" s="431">
        <f>IFERROR(ROUND(0.25*tab_ANLAGE[[#This Row],[Budget dBIR]]/tab_ANLAGE[[#This Row],['# SuS]],2),0)</f>
        <v>105.05</v>
      </c>
    </row>
    <row r="2463" spans="1:7" x14ac:dyDescent="0.3">
      <c r="A2463" t="s">
        <v>26511</v>
      </c>
      <c r="B2463" t="s">
        <v>26510</v>
      </c>
      <c r="C2463" s="6">
        <v>148600</v>
      </c>
      <c r="D2463" s="6">
        <v>0</v>
      </c>
      <c r="E2463">
        <f>SUMIFS(tab_SCHULEN[SuS_21-22],tab_SCHULEN[TKZ],tab_ANLAGE[[#This Row],[TKZ]])</f>
        <v>317</v>
      </c>
      <c r="F2463">
        <f>SUMIFS(tab_SCHULEN[Klassen_21-22],tab_SCHULEN[TKZ],tab_ANLAGE[[#This Row],[TKZ]])</f>
        <v>15</v>
      </c>
      <c r="G2463" s="431">
        <f>IFERROR(ROUND(0.25*tab_ANLAGE[[#This Row],[Budget dBIR]]/tab_ANLAGE[[#This Row],['# SuS]],2),0)</f>
        <v>117.19</v>
      </c>
    </row>
    <row r="2464" spans="1:7" x14ac:dyDescent="0.3">
      <c r="A2464" t="s">
        <v>26472</v>
      </c>
      <c r="B2464" t="s">
        <v>26471</v>
      </c>
      <c r="C2464" s="6">
        <v>37132</v>
      </c>
      <c r="D2464" s="6">
        <v>0</v>
      </c>
      <c r="E2464">
        <f>SUMIFS(tab_SCHULEN[SuS_21-22],tab_SCHULEN[TKZ],tab_ANLAGE[[#This Row],[TKZ]])</f>
        <v>90</v>
      </c>
      <c r="F2464">
        <f>SUMIFS(tab_SCHULEN[Klassen_21-22],tab_SCHULEN[TKZ],tab_ANLAGE[[#This Row],[TKZ]])</f>
        <v>5</v>
      </c>
      <c r="G2464" s="431">
        <f>IFERROR(ROUND(0.25*tab_ANLAGE[[#This Row],[Budget dBIR]]/tab_ANLAGE[[#This Row],['# SuS]],2),0)</f>
        <v>103.14</v>
      </c>
    </row>
    <row r="2465" spans="1:7" x14ac:dyDescent="0.3">
      <c r="A2465" t="s">
        <v>26813</v>
      </c>
      <c r="B2465" t="s">
        <v>26812</v>
      </c>
      <c r="C2465" s="6">
        <v>41386</v>
      </c>
      <c r="D2465" s="6">
        <v>0</v>
      </c>
      <c r="E2465">
        <f>SUMIFS(tab_SCHULEN[SuS_21-22],tab_SCHULEN[TKZ],tab_ANLAGE[[#This Row],[TKZ]])</f>
        <v>95</v>
      </c>
      <c r="F2465">
        <f>SUMIFS(tab_SCHULEN[Klassen_21-22],tab_SCHULEN[TKZ],tab_ANLAGE[[#This Row],[TKZ]])</f>
        <v>5</v>
      </c>
      <c r="G2465" s="431">
        <f>IFERROR(ROUND(0.25*tab_ANLAGE[[#This Row],[Budget dBIR]]/tab_ANLAGE[[#This Row],['# SuS]],2),0)</f>
        <v>108.91</v>
      </c>
    </row>
    <row r="2466" spans="1:7" x14ac:dyDescent="0.3">
      <c r="A2466" t="s">
        <v>26816</v>
      </c>
      <c r="B2466" t="s">
        <v>26815</v>
      </c>
      <c r="C2466" s="6">
        <v>34888</v>
      </c>
      <c r="D2466" s="6">
        <v>0</v>
      </c>
      <c r="E2466">
        <f>SUMIFS(tab_SCHULEN[SuS_21-22],tab_SCHULEN[TKZ],tab_ANLAGE[[#This Row],[TKZ]])</f>
        <v>100</v>
      </c>
      <c r="F2466">
        <f>SUMIFS(tab_SCHULEN[Klassen_21-22],tab_SCHULEN[TKZ],tab_ANLAGE[[#This Row],[TKZ]])</f>
        <v>5</v>
      </c>
      <c r="G2466" s="431">
        <f>IFERROR(ROUND(0.25*tab_ANLAGE[[#This Row],[Budget dBIR]]/tab_ANLAGE[[#This Row],['# SuS]],2),0)</f>
        <v>87.22</v>
      </c>
    </row>
    <row r="2467" spans="1:7" x14ac:dyDescent="0.3">
      <c r="A2467" t="s">
        <v>26954</v>
      </c>
      <c r="B2467" t="s">
        <v>26953</v>
      </c>
      <c r="C2467" s="6">
        <v>75037</v>
      </c>
      <c r="D2467" s="6">
        <v>0</v>
      </c>
      <c r="E2467">
        <f>SUMIFS(tab_SCHULEN[SuS_21-22],tab_SCHULEN[TKZ],tab_ANLAGE[[#This Row],[TKZ]])</f>
        <v>216</v>
      </c>
      <c r="F2467">
        <f>SUMIFS(tab_SCHULEN[Klassen_21-22],tab_SCHULEN[TKZ],tab_ANLAGE[[#This Row],[TKZ]])</f>
        <v>10</v>
      </c>
      <c r="G2467" s="431">
        <f>IFERROR(ROUND(0.25*tab_ANLAGE[[#This Row],[Budget dBIR]]/tab_ANLAGE[[#This Row],['# SuS]],2),0)</f>
        <v>86.85</v>
      </c>
    </row>
    <row r="2468" spans="1:7" x14ac:dyDescent="0.3">
      <c r="A2468" t="s">
        <v>26957</v>
      </c>
      <c r="B2468" t="s">
        <v>26956</v>
      </c>
      <c r="C2468" s="6">
        <v>37905</v>
      </c>
      <c r="D2468" s="6">
        <v>0</v>
      </c>
      <c r="E2468">
        <f>SUMIFS(tab_SCHULEN[SuS_21-22],tab_SCHULEN[TKZ],tab_ANLAGE[[#This Row],[TKZ]])</f>
        <v>101</v>
      </c>
      <c r="F2468">
        <f>SUMIFS(tab_SCHULEN[Klassen_21-22],tab_SCHULEN[TKZ],tab_ANLAGE[[#This Row],[TKZ]])</f>
        <v>5</v>
      </c>
      <c r="G2468" s="431">
        <f>IFERROR(ROUND(0.25*tab_ANLAGE[[#This Row],[Budget dBIR]]/tab_ANLAGE[[#This Row],['# SuS]],2),0)</f>
        <v>93.82</v>
      </c>
    </row>
    <row r="2469" spans="1:7" x14ac:dyDescent="0.3">
      <c r="A2469" t="s">
        <v>26384</v>
      </c>
      <c r="B2469" t="s">
        <v>26383</v>
      </c>
      <c r="C2469" s="6">
        <v>37016</v>
      </c>
      <c r="D2469" s="6">
        <v>0</v>
      </c>
      <c r="E2469">
        <f>SUMIFS(tab_SCHULEN[SuS_21-22],tab_SCHULEN[TKZ],tab_ANLAGE[[#This Row],[TKZ]])</f>
        <v>102</v>
      </c>
      <c r="F2469">
        <f>SUMIFS(tab_SCHULEN[Klassen_21-22],tab_SCHULEN[TKZ],tab_ANLAGE[[#This Row],[TKZ]])</f>
        <v>5</v>
      </c>
      <c r="G2469" s="431">
        <f>IFERROR(ROUND(0.25*tab_ANLAGE[[#This Row],[Budget dBIR]]/tab_ANLAGE[[#This Row],['# SuS]],2),0)</f>
        <v>90.73</v>
      </c>
    </row>
    <row r="2470" spans="1:7" x14ac:dyDescent="0.3">
      <c r="A2470" t="s">
        <v>26506</v>
      </c>
      <c r="B2470" t="s">
        <v>26505</v>
      </c>
      <c r="C2470" s="6">
        <v>38476</v>
      </c>
      <c r="D2470" s="6">
        <v>0</v>
      </c>
      <c r="E2470">
        <f>SUMIFS(tab_SCHULEN[SuS_21-22],tab_SCHULEN[TKZ],tab_ANLAGE[[#This Row],[TKZ]])</f>
        <v>58</v>
      </c>
      <c r="F2470">
        <f>SUMIFS(tab_SCHULEN[Klassen_21-22],tab_SCHULEN[TKZ],tab_ANLAGE[[#This Row],[TKZ]])</f>
        <v>3</v>
      </c>
      <c r="G2470" s="431">
        <f>IFERROR(ROUND(0.25*tab_ANLAGE[[#This Row],[Budget dBIR]]/tab_ANLAGE[[#This Row],['# SuS]],2),0)</f>
        <v>165.84</v>
      </c>
    </row>
    <row r="2471" spans="1:7" x14ac:dyDescent="0.3">
      <c r="A2471" t="s">
        <v>26278</v>
      </c>
      <c r="B2471" t="s">
        <v>26277</v>
      </c>
      <c r="C2471" s="6">
        <v>74883</v>
      </c>
      <c r="D2471" s="6">
        <v>0</v>
      </c>
      <c r="E2471">
        <f>SUMIFS(tab_SCHULEN[SuS_21-22],tab_SCHULEN[TKZ],tab_ANLAGE[[#This Row],[TKZ]])</f>
        <v>162</v>
      </c>
      <c r="F2471">
        <f>SUMIFS(tab_SCHULEN[Klassen_21-22],tab_SCHULEN[TKZ],tab_ANLAGE[[#This Row],[TKZ]])</f>
        <v>8</v>
      </c>
      <c r="G2471" s="431">
        <f>IFERROR(ROUND(0.25*tab_ANLAGE[[#This Row],[Budget dBIR]]/tab_ANLAGE[[#This Row],['# SuS]],2),0)</f>
        <v>115.56</v>
      </c>
    </row>
    <row r="2472" spans="1:7" x14ac:dyDescent="0.3">
      <c r="A2472" t="s">
        <v>26890</v>
      </c>
      <c r="B2472" t="s">
        <v>26889</v>
      </c>
      <c r="C2472" s="6">
        <v>29009</v>
      </c>
      <c r="D2472" s="6">
        <v>0</v>
      </c>
      <c r="E2472">
        <f>SUMIFS(tab_SCHULEN[SuS_21-22],tab_SCHULEN[TKZ],tab_ANLAGE[[#This Row],[TKZ]])</f>
        <v>73</v>
      </c>
      <c r="F2472">
        <f>SUMIFS(tab_SCHULEN[Klassen_21-22],tab_SCHULEN[TKZ],tab_ANLAGE[[#This Row],[TKZ]])</f>
        <v>4</v>
      </c>
      <c r="G2472" s="431">
        <f>IFERROR(ROUND(0.25*tab_ANLAGE[[#This Row],[Budget dBIR]]/tab_ANLAGE[[#This Row],['# SuS]],2),0)</f>
        <v>99.35</v>
      </c>
    </row>
    <row r="2473" spans="1:7" x14ac:dyDescent="0.3">
      <c r="A2473" t="s">
        <v>26333</v>
      </c>
      <c r="B2473" t="s">
        <v>26332</v>
      </c>
      <c r="C2473" s="6">
        <v>31330</v>
      </c>
      <c r="D2473" s="6">
        <v>0</v>
      </c>
      <c r="E2473">
        <f>SUMIFS(tab_SCHULEN[SuS_21-22],tab_SCHULEN[TKZ],tab_ANLAGE[[#This Row],[TKZ]])</f>
        <v>86</v>
      </c>
      <c r="F2473">
        <f>SUMIFS(tab_SCHULEN[Klassen_21-22],tab_SCHULEN[TKZ],tab_ANLAGE[[#This Row],[TKZ]])</f>
        <v>4</v>
      </c>
      <c r="G2473" s="431">
        <f>IFERROR(ROUND(0.25*tab_ANLAGE[[#This Row],[Budget dBIR]]/tab_ANLAGE[[#This Row],['# SuS]],2),0)</f>
        <v>91.08</v>
      </c>
    </row>
    <row r="2474" spans="1:7" x14ac:dyDescent="0.3">
      <c r="A2474" t="s">
        <v>26819</v>
      </c>
      <c r="B2474" t="s">
        <v>26818</v>
      </c>
      <c r="C2474" s="6">
        <v>45254</v>
      </c>
      <c r="D2474" s="6">
        <v>0</v>
      </c>
      <c r="E2474">
        <f>SUMIFS(tab_SCHULEN[SuS_21-22],tab_SCHULEN[TKZ],tab_ANLAGE[[#This Row],[TKZ]])</f>
        <v>131</v>
      </c>
      <c r="F2474">
        <f>SUMIFS(tab_SCHULEN[Klassen_21-22],tab_SCHULEN[TKZ],tab_ANLAGE[[#This Row],[TKZ]])</f>
        <v>7</v>
      </c>
      <c r="G2474" s="431">
        <f>IFERROR(ROUND(0.25*tab_ANLAGE[[#This Row],[Budget dBIR]]/tab_ANLAGE[[#This Row],['# SuS]],2),0)</f>
        <v>86.36</v>
      </c>
    </row>
    <row r="2475" spans="1:7" x14ac:dyDescent="0.3">
      <c r="A2475" t="s">
        <v>26577</v>
      </c>
      <c r="B2475" t="s">
        <v>26576</v>
      </c>
      <c r="C2475" s="6">
        <v>37905</v>
      </c>
      <c r="D2475" s="6">
        <v>0</v>
      </c>
      <c r="E2475">
        <f>SUMIFS(tab_SCHULEN[SuS_21-22],tab_SCHULEN[TKZ],tab_ANLAGE[[#This Row],[TKZ]])</f>
        <v>122</v>
      </c>
      <c r="F2475">
        <f>SUMIFS(tab_SCHULEN[Klassen_21-22],tab_SCHULEN[TKZ],tab_ANLAGE[[#This Row],[TKZ]])</f>
        <v>6</v>
      </c>
      <c r="G2475" s="431">
        <f>IFERROR(ROUND(0.25*tab_ANLAGE[[#This Row],[Budget dBIR]]/tab_ANLAGE[[#This Row],['# SuS]],2),0)</f>
        <v>77.67</v>
      </c>
    </row>
    <row r="2476" spans="1:7" x14ac:dyDescent="0.3">
      <c r="A2476" t="s">
        <v>26508</v>
      </c>
      <c r="B2476" t="s">
        <v>26507</v>
      </c>
      <c r="C2476" s="6">
        <v>44249</v>
      </c>
      <c r="D2476" s="6">
        <v>0</v>
      </c>
      <c r="E2476">
        <f>SUMIFS(tab_SCHULEN[SuS_21-22],tab_SCHULEN[TKZ],tab_ANLAGE[[#This Row],[TKZ]])</f>
        <v>104</v>
      </c>
      <c r="F2476">
        <f>SUMIFS(tab_SCHULEN[Klassen_21-22],tab_SCHULEN[TKZ],tab_ANLAGE[[#This Row],[TKZ]])</f>
        <v>5</v>
      </c>
      <c r="G2476" s="431">
        <f>IFERROR(ROUND(0.25*tab_ANLAGE[[#This Row],[Budget dBIR]]/tab_ANLAGE[[#This Row],['# SuS]],2),0)</f>
        <v>106.37</v>
      </c>
    </row>
    <row r="2477" spans="1:7" x14ac:dyDescent="0.3">
      <c r="A2477" t="s">
        <v>26475</v>
      </c>
      <c r="B2477" t="s">
        <v>26474</v>
      </c>
      <c r="C2477" s="6">
        <v>178946</v>
      </c>
      <c r="D2477" s="6">
        <v>0</v>
      </c>
      <c r="E2477">
        <f>SUMIFS(tab_SCHULEN[SuS_21-22],tab_SCHULEN[TKZ],tab_ANLAGE[[#This Row],[TKZ]])</f>
        <v>474</v>
      </c>
      <c r="F2477">
        <f>SUMIFS(tab_SCHULEN[Klassen_21-22],tab_SCHULEN[TKZ],tab_ANLAGE[[#This Row],[TKZ]])</f>
        <v>22</v>
      </c>
      <c r="G2477" s="431">
        <f>IFERROR(ROUND(0.25*tab_ANLAGE[[#This Row],[Budget dBIR]]/tab_ANLAGE[[#This Row],['# SuS]],2),0)</f>
        <v>94.38</v>
      </c>
    </row>
    <row r="2478" spans="1:7" x14ac:dyDescent="0.3">
      <c r="A2478" t="s">
        <v>26968</v>
      </c>
      <c r="B2478" t="s">
        <v>26967</v>
      </c>
      <c r="C2478" s="6">
        <v>12003</v>
      </c>
      <c r="D2478" s="6">
        <v>4273</v>
      </c>
      <c r="E2478">
        <f>SUMIFS(tab_SCHULEN[SuS_21-22],tab_SCHULEN[TKZ],tab_ANLAGE[[#This Row],[TKZ]])</f>
        <v>0</v>
      </c>
      <c r="F2478">
        <f>SUMIFS(tab_SCHULEN[Klassen_21-22],tab_SCHULEN[TKZ],tab_ANLAGE[[#This Row],[TKZ]])</f>
        <v>0</v>
      </c>
      <c r="G2478" s="431">
        <f>IFERROR(ROUND(0.25*tab_ANLAGE[[#This Row],[Budget dBIR]]/tab_ANLAGE[[#This Row],['# SuS]],2),0)</f>
        <v>0</v>
      </c>
    </row>
    <row r="2479" spans="1:7" x14ac:dyDescent="0.3">
      <c r="A2479" t="s">
        <v>26970</v>
      </c>
      <c r="B2479" t="s">
        <v>26969</v>
      </c>
      <c r="C2479" s="6">
        <v>33908</v>
      </c>
      <c r="D2479" s="6">
        <v>11654</v>
      </c>
      <c r="E2479">
        <f>SUMIFS(tab_SCHULEN[SuS_21-22],tab_SCHULEN[TKZ],tab_ANLAGE[[#This Row],[TKZ]])</f>
        <v>53</v>
      </c>
      <c r="F2479">
        <f>SUMIFS(tab_SCHULEN[Klassen_21-22],tab_SCHULEN[TKZ],tab_ANLAGE[[#This Row],[TKZ]])</f>
        <v>3</v>
      </c>
      <c r="G2479" s="431">
        <f>IFERROR(ROUND(0.25*tab_ANLAGE[[#This Row],[Budget dBIR]]/tab_ANLAGE[[#This Row],['# SuS]],2),0)</f>
        <v>159.94</v>
      </c>
    </row>
    <row r="2480" spans="1:7" x14ac:dyDescent="0.3">
      <c r="A2480" t="s">
        <v>26190</v>
      </c>
      <c r="B2480" t="s">
        <v>26189</v>
      </c>
      <c r="C2480" s="6">
        <v>76425</v>
      </c>
      <c r="D2480" s="6">
        <v>19423</v>
      </c>
      <c r="E2480">
        <f>SUMIFS(tab_SCHULEN[SuS_21-22],tab_SCHULEN[TKZ],tab_ANLAGE[[#This Row],[TKZ]])</f>
        <v>157</v>
      </c>
      <c r="F2480">
        <f>SUMIFS(tab_SCHULEN[Klassen_21-22],tab_SCHULEN[TKZ],tab_ANLAGE[[#This Row],[TKZ]])</f>
        <v>6</v>
      </c>
      <c r="G2480" s="431">
        <f>IFERROR(ROUND(0.25*tab_ANLAGE[[#This Row],[Budget dBIR]]/tab_ANLAGE[[#This Row],['# SuS]],2),0)</f>
        <v>121.7</v>
      </c>
    </row>
    <row r="2481" spans="1:7" x14ac:dyDescent="0.3">
      <c r="A2481" t="s">
        <v>20577</v>
      </c>
      <c r="B2481" t="s">
        <v>20576</v>
      </c>
      <c r="C2481" s="6">
        <v>394080</v>
      </c>
      <c r="D2481" s="6">
        <v>0</v>
      </c>
      <c r="E2481">
        <f>SUMIFS(tab_SCHULEN[SuS_21-22],tab_SCHULEN[TKZ],tab_ANLAGE[[#This Row],[TKZ]])</f>
        <v>1076</v>
      </c>
      <c r="F2481">
        <f>SUMIFS(tab_SCHULEN[Klassen_21-22],tab_SCHULEN[TKZ],tab_ANLAGE[[#This Row],[TKZ]])</f>
        <v>36</v>
      </c>
      <c r="G2481" s="431">
        <f>IFERROR(ROUND(0.25*tab_ANLAGE[[#This Row],[Budget dBIR]]/tab_ANLAGE[[#This Row],['# SuS]],2),0)</f>
        <v>91.56</v>
      </c>
    </row>
    <row r="2482" spans="1:7" x14ac:dyDescent="0.3">
      <c r="A2482" t="s">
        <v>26248</v>
      </c>
      <c r="B2482" t="s">
        <v>26247</v>
      </c>
      <c r="C2482" s="6">
        <v>46160</v>
      </c>
      <c r="D2482" s="6">
        <v>0</v>
      </c>
      <c r="E2482">
        <f>SUMIFS(tab_SCHULEN[SuS_21-22],tab_SCHULEN[TKZ],tab_ANLAGE[[#This Row],[TKZ]])</f>
        <v>87</v>
      </c>
      <c r="F2482">
        <f>SUMIFS(tab_SCHULEN[Klassen_21-22],tab_SCHULEN[TKZ],tab_ANLAGE[[#This Row],[TKZ]])</f>
        <v>9</v>
      </c>
      <c r="G2482" s="431">
        <f>IFERROR(ROUND(0.25*tab_ANLAGE[[#This Row],[Budget dBIR]]/tab_ANLAGE[[#This Row],['# SuS]],2),0)</f>
        <v>132.63999999999999</v>
      </c>
    </row>
    <row r="2483" spans="1:7" x14ac:dyDescent="0.3">
      <c r="A2483" t="s">
        <v>21246</v>
      </c>
      <c r="B2483" t="s">
        <v>21245</v>
      </c>
      <c r="C2483" s="6">
        <v>83481</v>
      </c>
      <c r="D2483" s="6">
        <v>0</v>
      </c>
      <c r="E2483">
        <f>SUMIFS(tab_SCHULEN[SuS_21-22],tab_SCHULEN[TKZ],tab_ANLAGE[[#This Row],[TKZ]])</f>
        <v>244</v>
      </c>
      <c r="F2483">
        <f>SUMIFS(tab_SCHULEN[Klassen_21-22],tab_SCHULEN[TKZ],tab_ANLAGE[[#This Row],[TKZ]])</f>
        <v>13</v>
      </c>
      <c r="G2483" s="431">
        <f>IFERROR(ROUND(0.25*tab_ANLAGE[[#This Row],[Budget dBIR]]/tab_ANLAGE[[#This Row],['# SuS]],2),0)</f>
        <v>85.53</v>
      </c>
    </row>
    <row r="2484" spans="1:7" x14ac:dyDescent="0.3">
      <c r="A2484" t="s">
        <v>26156</v>
      </c>
      <c r="B2484" t="s">
        <v>26155</v>
      </c>
      <c r="C2484" s="6">
        <v>38348</v>
      </c>
      <c r="D2484" s="6">
        <v>9034</v>
      </c>
      <c r="E2484">
        <f>SUMIFS(tab_SCHULEN[SuS_21-22],tab_SCHULEN[TKZ],tab_ANLAGE[[#This Row],[TKZ]])</f>
        <v>95</v>
      </c>
      <c r="F2484">
        <f>SUMIFS(tab_SCHULEN[Klassen_21-22],tab_SCHULEN[TKZ],tab_ANLAGE[[#This Row],[TKZ]])</f>
        <v>3</v>
      </c>
      <c r="G2484" s="431">
        <f>IFERROR(ROUND(0.25*tab_ANLAGE[[#This Row],[Budget dBIR]]/tab_ANLAGE[[#This Row],['# SuS]],2),0)</f>
        <v>100.92</v>
      </c>
    </row>
    <row r="2485" spans="1:7" x14ac:dyDescent="0.3">
      <c r="A2485" t="s">
        <v>26152</v>
      </c>
      <c r="B2485" t="s">
        <v>21518</v>
      </c>
      <c r="C2485" s="6">
        <v>256587</v>
      </c>
      <c r="D2485" s="6">
        <v>87329</v>
      </c>
      <c r="E2485">
        <f>SUMIFS(tab_SCHULEN[SuS_21-22],tab_SCHULEN[TKZ],tab_ANLAGE[[#This Row],[TKZ]])</f>
        <v>512</v>
      </c>
      <c r="F2485">
        <f>SUMIFS(tab_SCHULEN[Klassen_21-22],tab_SCHULEN[TKZ],tab_ANLAGE[[#This Row],[TKZ]])</f>
        <v>17</v>
      </c>
      <c r="G2485" s="431">
        <f>IFERROR(ROUND(0.25*tab_ANLAGE[[#This Row],[Budget dBIR]]/tab_ANLAGE[[#This Row],['# SuS]],2),0)</f>
        <v>125.29</v>
      </c>
    </row>
    <row r="2486" spans="1:7" x14ac:dyDescent="0.3">
      <c r="A2486" t="s">
        <v>26158</v>
      </c>
      <c r="B2486" t="s">
        <v>26157</v>
      </c>
      <c r="C2486" s="6">
        <v>391138</v>
      </c>
      <c r="D2486" s="6">
        <v>123466</v>
      </c>
      <c r="E2486">
        <f>SUMIFS(tab_SCHULEN[SuS_21-22],tab_SCHULEN[TKZ],tab_ANLAGE[[#This Row],[TKZ]])</f>
        <v>876</v>
      </c>
      <c r="F2486">
        <f>SUMIFS(tab_SCHULEN[Klassen_21-22],tab_SCHULEN[TKZ],tab_ANLAGE[[#This Row],[TKZ]])</f>
        <v>40</v>
      </c>
      <c r="G2486" s="431">
        <f>IFERROR(ROUND(0.25*tab_ANLAGE[[#This Row],[Budget dBIR]]/tab_ANLAGE[[#This Row],['# SuS]],2),0)</f>
        <v>111.63</v>
      </c>
    </row>
    <row r="2487" spans="1:7" x14ac:dyDescent="0.3">
      <c r="A2487" t="s">
        <v>26241</v>
      </c>
      <c r="B2487" t="s">
        <v>26240</v>
      </c>
      <c r="C2487" s="6">
        <v>29275</v>
      </c>
      <c r="D2487" s="6">
        <v>9034</v>
      </c>
      <c r="E2487">
        <f>SUMIFS(tab_SCHULEN[SuS_21-22],tab_SCHULEN[TKZ],tab_ANLAGE[[#This Row],[TKZ]])</f>
        <v>60</v>
      </c>
      <c r="F2487">
        <f>SUMIFS(tab_SCHULEN[Klassen_21-22],tab_SCHULEN[TKZ],tab_ANLAGE[[#This Row],[TKZ]])</f>
        <v>3</v>
      </c>
      <c r="G2487" s="431">
        <f>IFERROR(ROUND(0.25*tab_ANLAGE[[#This Row],[Budget dBIR]]/tab_ANLAGE[[#This Row],['# SuS]],2),0)</f>
        <v>121.98</v>
      </c>
    </row>
    <row r="2488" spans="1:7" x14ac:dyDescent="0.3">
      <c r="A2488" t="s">
        <v>26172</v>
      </c>
      <c r="B2488" t="s">
        <v>21481</v>
      </c>
      <c r="C2488" s="6">
        <v>74822</v>
      </c>
      <c r="D2488" s="6">
        <v>21079</v>
      </c>
      <c r="E2488">
        <f>SUMIFS(tab_SCHULEN[SuS_21-22],tab_SCHULEN[TKZ],tab_ANLAGE[[#This Row],[TKZ]])</f>
        <v>166</v>
      </c>
      <c r="F2488">
        <f>SUMIFS(tab_SCHULEN[Klassen_21-22],tab_SCHULEN[TKZ],tab_ANLAGE[[#This Row],[TKZ]])</f>
        <v>7</v>
      </c>
      <c r="G2488" s="431">
        <f>IFERROR(ROUND(0.25*tab_ANLAGE[[#This Row],[Budget dBIR]]/tab_ANLAGE[[#This Row],['# SuS]],2),0)</f>
        <v>112.68</v>
      </c>
    </row>
    <row r="2489" spans="1:7" x14ac:dyDescent="0.3">
      <c r="A2489" t="s">
        <v>26180</v>
      </c>
      <c r="B2489" t="s">
        <v>21605</v>
      </c>
      <c r="C2489" s="6">
        <v>88393</v>
      </c>
      <c r="D2489" s="6">
        <v>30113</v>
      </c>
      <c r="E2489">
        <f>SUMIFS(tab_SCHULEN[SuS_21-22],tab_SCHULEN[TKZ],tab_ANLAGE[[#This Row],[TKZ]])</f>
        <v>160</v>
      </c>
      <c r="F2489">
        <f>SUMIFS(tab_SCHULEN[Klassen_21-22],tab_SCHULEN[TKZ],tab_ANLAGE[[#This Row],[TKZ]])</f>
        <v>11</v>
      </c>
      <c r="G2489" s="431">
        <f>IFERROR(ROUND(0.25*tab_ANLAGE[[#This Row],[Budget dBIR]]/tab_ANLAGE[[#This Row],['# SuS]],2),0)</f>
        <v>138.11000000000001</v>
      </c>
    </row>
    <row r="2490" spans="1:7" x14ac:dyDescent="0.3">
      <c r="A2490" t="s">
        <v>26206</v>
      </c>
      <c r="B2490" t="s">
        <v>26205</v>
      </c>
      <c r="C2490" s="6">
        <v>47641</v>
      </c>
      <c r="D2490" s="6">
        <v>12045</v>
      </c>
      <c r="E2490">
        <f>SUMIFS(tab_SCHULEN[SuS_21-22],tab_SCHULEN[TKZ],tab_ANLAGE[[#This Row],[TKZ]])</f>
        <v>103</v>
      </c>
      <c r="F2490">
        <f>SUMIFS(tab_SCHULEN[Klassen_21-22],tab_SCHULEN[TKZ],tab_ANLAGE[[#This Row],[TKZ]])</f>
        <v>4</v>
      </c>
      <c r="G2490" s="431">
        <f>IFERROR(ROUND(0.25*tab_ANLAGE[[#This Row],[Budget dBIR]]/tab_ANLAGE[[#This Row],['# SuS]],2),0)</f>
        <v>115.63</v>
      </c>
    </row>
    <row r="2491" spans="1:7" x14ac:dyDescent="0.3">
      <c r="A2491" t="s">
        <v>26192</v>
      </c>
      <c r="B2491" t="s">
        <v>22925</v>
      </c>
      <c r="C2491" s="6">
        <v>45766</v>
      </c>
      <c r="D2491" s="6">
        <v>15056</v>
      </c>
      <c r="E2491">
        <f>SUMIFS(tab_SCHULEN[SuS_21-22],tab_SCHULEN[TKZ],tab_ANLAGE[[#This Row],[TKZ]])</f>
        <v>135</v>
      </c>
      <c r="F2491">
        <f>SUMIFS(tab_SCHULEN[Klassen_21-22],tab_SCHULEN[TKZ],tab_ANLAGE[[#This Row],[TKZ]])</f>
        <v>6</v>
      </c>
      <c r="G2491" s="431">
        <f>IFERROR(ROUND(0.25*tab_ANLAGE[[#This Row],[Budget dBIR]]/tab_ANLAGE[[#This Row],['# SuS]],2),0)</f>
        <v>84.75</v>
      </c>
    </row>
    <row r="2492" spans="1:7" x14ac:dyDescent="0.3">
      <c r="A2492" t="s">
        <v>26137</v>
      </c>
      <c r="B2492" t="s">
        <v>26136</v>
      </c>
      <c r="C2492" s="6">
        <v>522880</v>
      </c>
      <c r="D2492" s="6">
        <v>111420</v>
      </c>
      <c r="E2492">
        <f>SUMIFS(tab_SCHULEN[SuS_21-22],tab_SCHULEN[TKZ],tab_ANLAGE[[#This Row],[TKZ]])</f>
        <v>1043</v>
      </c>
      <c r="F2492">
        <f>SUMIFS(tab_SCHULEN[Klassen_21-22],tab_SCHULEN[TKZ],tab_ANLAGE[[#This Row],[TKZ]])</f>
        <v>100</v>
      </c>
      <c r="G2492" s="431">
        <f>IFERROR(ROUND(0.25*tab_ANLAGE[[#This Row],[Budget dBIR]]/tab_ANLAGE[[#This Row],['# SuS]],2),0)</f>
        <v>125.33</v>
      </c>
    </row>
    <row r="2493" spans="1:7" x14ac:dyDescent="0.3">
      <c r="A2493" t="s">
        <v>26171</v>
      </c>
      <c r="B2493" t="s">
        <v>26170</v>
      </c>
      <c r="C2493" s="6">
        <v>160555</v>
      </c>
      <c r="D2493" s="6">
        <v>48182</v>
      </c>
      <c r="E2493">
        <f>SUMIFS(tab_SCHULEN[SuS_21-22],tab_SCHULEN[TKZ],tab_ANLAGE[[#This Row],[TKZ]])</f>
        <v>423</v>
      </c>
      <c r="F2493">
        <f>SUMIFS(tab_SCHULEN[Klassen_21-22],tab_SCHULEN[TKZ],tab_ANLAGE[[#This Row],[TKZ]])</f>
        <v>19</v>
      </c>
      <c r="G2493" s="431">
        <f>IFERROR(ROUND(0.25*tab_ANLAGE[[#This Row],[Budget dBIR]]/tab_ANLAGE[[#This Row],['# SuS]],2),0)</f>
        <v>94.89</v>
      </c>
    </row>
    <row r="2494" spans="1:7" x14ac:dyDescent="0.3">
      <c r="A2494" t="s">
        <v>26177</v>
      </c>
      <c r="B2494" t="s">
        <v>26176</v>
      </c>
      <c r="C2494" s="6">
        <v>110469</v>
      </c>
      <c r="D2494" s="6">
        <v>36136</v>
      </c>
      <c r="E2494">
        <f>SUMIFS(tab_SCHULEN[SuS_21-22],tab_SCHULEN[TKZ],tab_ANLAGE[[#This Row],[TKZ]])</f>
        <v>159</v>
      </c>
      <c r="F2494">
        <f>SUMIFS(tab_SCHULEN[Klassen_21-22],tab_SCHULEN[TKZ],tab_ANLAGE[[#This Row],[TKZ]])</f>
        <v>11</v>
      </c>
      <c r="G2494" s="431">
        <f>IFERROR(ROUND(0.25*tab_ANLAGE[[#This Row],[Budget dBIR]]/tab_ANLAGE[[#This Row],['# SuS]],2),0)</f>
        <v>173.69</v>
      </c>
    </row>
    <row r="2495" spans="1:7" x14ac:dyDescent="0.3">
      <c r="A2495" t="s">
        <v>26319</v>
      </c>
      <c r="B2495" t="s">
        <v>26318</v>
      </c>
      <c r="C2495" s="6">
        <v>34431</v>
      </c>
      <c r="D2495" s="6">
        <v>0</v>
      </c>
      <c r="E2495">
        <f>SUMIFS(tab_SCHULEN[SuS_21-22],tab_SCHULEN[TKZ],tab_ANLAGE[[#This Row],[TKZ]])</f>
        <v>95</v>
      </c>
      <c r="F2495">
        <f>SUMIFS(tab_SCHULEN[Klassen_21-22],tab_SCHULEN[TKZ],tab_ANLAGE[[#This Row],[TKZ]])</f>
        <v>4</v>
      </c>
      <c r="G2495" s="431">
        <f>IFERROR(ROUND(0.25*tab_ANLAGE[[#This Row],[Budget dBIR]]/tab_ANLAGE[[#This Row],['# SuS]],2),0)</f>
        <v>90.61</v>
      </c>
    </row>
    <row r="2496" spans="1:7" x14ac:dyDescent="0.3">
      <c r="A2496" t="s">
        <v>26323</v>
      </c>
      <c r="B2496" t="s">
        <v>26322</v>
      </c>
      <c r="C2496" s="6">
        <v>57744</v>
      </c>
      <c r="D2496" s="6">
        <v>0</v>
      </c>
      <c r="E2496">
        <f>SUMIFS(tab_SCHULEN[SuS_21-22],tab_SCHULEN[TKZ],tab_ANLAGE[[#This Row],[TKZ]])</f>
        <v>186</v>
      </c>
      <c r="F2496">
        <f>SUMIFS(tab_SCHULEN[Klassen_21-22],tab_SCHULEN[TKZ],tab_ANLAGE[[#This Row],[TKZ]])</f>
        <v>8</v>
      </c>
      <c r="G2496" s="431">
        <f>IFERROR(ROUND(0.25*tab_ANLAGE[[#This Row],[Budget dBIR]]/tab_ANLAGE[[#This Row],['# SuS]],2),0)</f>
        <v>77.61</v>
      </c>
    </row>
    <row r="2497" spans="1:7" x14ac:dyDescent="0.3">
      <c r="A2497" t="s">
        <v>26246</v>
      </c>
      <c r="B2497" t="s">
        <v>26245</v>
      </c>
      <c r="C2497" s="6">
        <v>76088</v>
      </c>
      <c r="D2497" s="6">
        <v>0</v>
      </c>
      <c r="E2497">
        <f>SUMIFS(tab_SCHULEN[SuS_21-22],tab_SCHULEN[TKZ],tab_ANLAGE[[#This Row],[TKZ]])</f>
        <v>189</v>
      </c>
      <c r="F2497">
        <f>SUMIFS(tab_SCHULEN[Klassen_21-22],tab_SCHULEN[TKZ],tab_ANLAGE[[#This Row],[TKZ]])</f>
        <v>18</v>
      </c>
      <c r="G2497" s="431">
        <f>IFERROR(ROUND(0.25*tab_ANLAGE[[#This Row],[Budget dBIR]]/tab_ANLAGE[[#This Row],['# SuS]],2),0)</f>
        <v>100.65</v>
      </c>
    </row>
    <row r="2498" spans="1:7" x14ac:dyDescent="0.3">
      <c r="A2498" t="s">
        <v>26239</v>
      </c>
      <c r="B2498" t="s">
        <v>26238</v>
      </c>
      <c r="C2498" s="6">
        <v>11037</v>
      </c>
      <c r="D2498" s="6">
        <v>3011</v>
      </c>
      <c r="E2498">
        <f>SUMIFS(tab_SCHULEN[SuS_21-22],tab_SCHULEN[TKZ],tab_ANLAGE[[#This Row],[TKZ]])</f>
        <v>0</v>
      </c>
      <c r="F2498">
        <f>SUMIFS(tab_SCHULEN[Klassen_21-22],tab_SCHULEN[TKZ],tab_ANLAGE[[#This Row],[TKZ]])</f>
        <v>0</v>
      </c>
      <c r="G2498" s="431">
        <f>IFERROR(ROUND(0.25*tab_ANLAGE[[#This Row],[Budget dBIR]]/tab_ANLAGE[[#This Row],['# SuS]],2),0)</f>
        <v>0</v>
      </c>
    </row>
    <row r="2499" spans="1:7" x14ac:dyDescent="0.3">
      <c r="A2499" t="s">
        <v>21185</v>
      </c>
      <c r="B2499" t="s">
        <v>21184</v>
      </c>
      <c r="C2499" s="6">
        <v>107491</v>
      </c>
      <c r="D2499" s="6">
        <v>0</v>
      </c>
      <c r="E2499">
        <f>SUMIFS(tab_SCHULEN[SuS_21-22],tab_SCHULEN[TKZ],tab_ANLAGE[[#This Row],[TKZ]])</f>
        <v>376</v>
      </c>
      <c r="F2499">
        <f>SUMIFS(tab_SCHULEN[Klassen_21-22],tab_SCHULEN[TKZ],tab_ANLAGE[[#This Row],[TKZ]])</f>
        <v>14</v>
      </c>
      <c r="G2499" s="431">
        <f>IFERROR(ROUND(0.25*tab_ANLAGE[[#This Row],[Budget dBIR]]/tab_ANLAGE[[#This Row],['# SuS]],2),0)</f>
        <v>71.47</v>
      </c>
    </row>
    <row r="2500" spans="1:7" x14ac:dyDescent="0.3">
      <c r="A2500" t="s">
        <v>21218</v>
      </c>
      <c r="B2500" t="s">
        <v>21217</v>
      </c>
      <c r="C2500" s="6">
        <v>23993</v>
      </c>
      <c r="D2500" s="6">
        <v>0</v>
      </c>
      <c r="E2500">
        <f>SUMIFS(tab_SCHULEN[SuS_21-22],tab_SCHULEN[TKZ],tab_ANLAGE[[#This Row],[TKZ]])</f>
        <v>96</v>
      </c>
      <c r="F2500">
        <f>SUMIFS(tab_SCHULEN[Klassen_21-22],tab_SCHULEN[TKZ],tab_ANLAGE[[#This Row],[TKZ]])</f>
        <v>14</v>
      </c>
      <c r="G2500" s="431">
        <f>IFERROR(ROUND(0.25*tab_ANLAGE[[#This Row],[Budget dBIR]]/tab_ANLAGE[[#This Row],['# SuS]],2),0)</f>
        <v>62.48</v>
      </c>
    </row>
    <row r="2501" spans="1:7" x14ac:dyDescent="0.3">
      <c r="A2501" t="s">
        <v>21183</v>
      </c>
      <c r="B2501" t="s">
        <v>21182</v>
      </c>
      <c r="C2501" s="6">
        <v>128925</v>
      </c>
      <c r="D2501" s="6">
        <v>0</v>
      </c>
      <c r="E2501">
        <f>SUMIFS(tab_SCHULEN[SuS_21-22],tab_SCHULEN[TKZ],tab_ANLAGE[[#This Row],[TKZ]])</f>
        <v>387</v>
      </c>
      <c r="F2501">
        <f>SUMIFS(tab_SCHULEN[Klassen_21-22],tab_SCHULEN[TKZ],tab_ANLAGE[[#This Row],[TKZ]])</f>
        <v>14</v>
      </c>
      <c r="G2501" s="431">
        <f>IFERROR(ROUND(0.25*tab_ANLAGE[[#This Row],[Budget dBIR]]/tab_ANLAGE[[#This Row],['# SuS]],2),0)</f>
        <v>83.28</v>
      </c>
    </row>
    <row r="2502" spans="1:7" x14ac:dyDescent="0.3">
      <c r="A2502" t="s">
        <v>26197</v>
      </c>
      <c r="B2502" t="s">
        <v>26196</v>
      </c>
      <c r="C2502" s="6">
        <v>27879</v>
      </c>
      <c r="D2502" s="6">
        <v>9034</v>
      </c>
      <c r="E2502">
        <f>SUMIFS(tab_SCHULEN[SuS_21-22],tab_SCHULEN[TKZ],tab_ANLAGE[[#This Row],[TKZ]])</f>
        <v>26</v>
      </c>
      <c r="F2502">
        <f>SUMIFS(tab_SCHULEN[Klassen_21-22],tab_SCHULEN[TKZ],tab_ANLAGE[[#This Row],[TKZ]])</f>
        <v>2</v>
      </c>
      <c r="G2502" s="431">
        <f>IFERROR(ROUND(0.25*tab_ANLAGE[[#This Row],[Budget dBIR]]/tab_ANLAGE[[#This Row],['# SuS]],2),0)</f>
        <v>268.07</v>
      </c>
    </row>
    <row r="2503" spans="1:7" x14ac:dyDescent="0.3">
      <c r="A2503" t="s">
        <v>26233</v>
      </c>
      <c r="B2503" t="s">
        <v>26232</v>
      </c>
      <c r="C2503" s="6">
        <v>105002</v>
      </c>
      <c r="D2503" s="6">
        <v>0</v>
      </c>
      <c r="E2503">
        <f>SUMIFS(tab_SCHULEN[SuS_21-22],tab_SCHULEN[TKZ],tab_ANLAGE[[#This Row],[TKZ]])</f>
        <v>109</v>
      </c>
      <c r="F2503">
        <f>SUMIFS(tab_SCHULEN[Klassen_21-22],tab_SCHULEN[TKZ],tab_ANLAGE[[#This Row],[TKZ]])</f>
        <v>14</v>
      </c>
      <c r="G2503" s="431">
        <f>IFERROR(ROUND(0.25*tab_ANLAGE[[#This Row],[Budget dBIR]]/tab_ANLAGE[[#This Row],['# SuS]],2),0)</f>
        <v>240.83</v>
      </c>
    </row>
    <row r="2504" spans="1:7" x14ac:dyDescent="0.3">
      <c r="A2504" t="s">
        <v>26139</v>
      </c>
      <c r="B2504" t="s">
        <v>26138</v>
      </c>
      <c r="C2504" s="6">
        <v>130365</v>
      </c>
      <c r="D2504" s="6">
        <v>0</v>
      </c>
      <c r="E2504">
        <f>SUMIFS(tab_SCHULEN[SuS_21-22],tab_SCHULEN[TKZ],tab_ANLAGE[[#This Row],[TKZ]])</f>
        <v>291</v>
      </c>
      <c r="F2504">
        <f>SUMIFS(tab_SCHULEN[Klassen_21-22],tab_SCHULEN[TKZ],tab_ANLAGE[[#This Row],[TKZ]])</f>
        <v>34</v>
      </c>
      <c r="G2504" s="431">
        <f>IFERROR(ROUND(0.25*tab_ANLAGE[[#This Row],[Budget dBIR]]/tab_ANLAGE[[#This Row],['# SuS]],2),0)</f>
        <v>112</v>
      </c>
    </row>
    <row r="2505" spans="1:7" x14ac:dyDescent="0.3">
      <c r="A2505" t="s">
        <v>26175</v>
      </c>
      <c r="B2505" t="s">
        <v>21466</v>
      </c>
      <c r="C2505" s="6">
        <v>93888</v>
      </c>
      <c r="D2505" s="6">
        <v>24091</v>
      </c>
      <c r="E2505">
        <f>SUMIFS(tab_SCHULEN[SuS_21-22],tab_SCHULEN[TKZ],tab_ANLAGE[[#This Row],[TKZ]])</f>
        <v>150</v>
      </c>
      <c r="F2505">
        <f>SUMIFS(tab_SCHULEN[Klassen_21-22],tab_SCHULEN[TKZ],tab_ANLAGE[[#This Row],[TKZ]])</f>
        <v>6</v>
      </c>
      <c r="G2505" s="431">
        <f>IFERROR(ROUND(0.25*tab_ANLAGE[[#This Row],[Budget dBIR]]/tab_ANLAGE[[#This Row],['# SuS]],2),0)</f>
        <v>156.47999999999999</v>
      </c>
    </row>
    <row r="2506" spans="1:7" x14ac:dyDescent="0.3">
      <c r="A2506" t="s">
        <v>26159</v>
      </c>
      <c r="B2506" t="s">
        <v>21489</v>
      </c>
      <c r="C2506" s="6">
        <v>43802</v>
      </c>
      <c r="D2506" s="6">
        <v>12045</v>
      </c>
      <c r="E2506">
        <f>SUMIFS(tab_SCHULEN[SuS_21-22],tab_SCHULEN[TKZ],tab_ANLAGE[[#This Row],[TKZ]])</f>
        <v>128</v>
      </c>
      <c r="F2506">
        <f>SUMIFS(tab_SCHULEN[Klassen_21-22],tab_SCHULEN[TKZ],tab_ANLAGE[[#This Row],[TKZ]])</f>
        <v>6</v>
      </c>
      <c r="G2506" s="431">
        <f>IFERROR(ROUND(0.25*tab_ANLAGE[[#This Row],[Budget dBIR]]/tab_ANLAGE[[#This Row],['# SuS]],2),0)</f>
        <v>85.55</v>
      </c>
    </row>
    <row r="2507" spans="1:7" x14ac:dyDescent="0.3">
      <c r="A2507" t="s">
        <v>26244</v>
      </c>
      <c r="B2507" t="s">
        <v>26243</v>
      </c>
      <c r="C2507" s="6">
        <v>57283</v>
      </c>
      <c r="D2507" s="6">
        <v>15056</v>
      </c>
      <c r="E2507">
        <f>SUMIFS(tab_SCHULEN[SuS_21-22],tab_SCHULEN[TKZ],tab_ANLAGE[[#This Row],[TKZ]])</f>
        <v>98</v>
      </c>
      <c r="F2507">
        <f>SUMIFS(tab_SCHULEN[Klassen_21-22],tab_SCHULEN[TKZ],tab_ANLAGE[[#This Row],[TKZ]])</f>
        <v>5</v>
      </c>
      <c r="G2507" s="431">
        <f>IFERROR(ROUND(0.25*tab_ANLAGE[[#This Row],[Budget dBIR]]/tab_ANLAGE[[#This Row],['# SuS]],2),0)</f>
        <v>146.13</v>
      </c>
    </row>
    <row r="2508" spans="1:7" x14ac:dyDescent="0.3">
      <c r="A2508" t="s">
        <v>26195</v>
      </c>
      <c r="B2508" t="s">
        <v>26194</v>
      </c>
      <c r="C2508" s="6">
        <v>39963</v>
      </c>
      <c r="D2508" s="6">
        <v>12045</v>
      </c>
      <c r="E2508">
        <f>SUMIFS(tab_SCHULEN[SuS_21-22],tab_SCHULEN[TKZ],tab_ANLAGE[[#This Row],[TKZ]])</f>
        <v>67</v>
      </c>
      <c r="F2508">
        <f>SUMIFS(tab_SCHULEN[Klassen_21-22],tab_SCHULEN[TKZ],tab_ANLAGE[[#This Row],[TKZ]])</f>
        <v>3</v>
      </c>
      <c r="G2508" s="431">
        <f>IFERROR(ROUND(0.25*tab_ANLAGE[[#This Row],[Budget dBIR]]/tab_ANLAGE[[#This Row],['# SuS]],2),0)</f>
        <v>149.12</v>
      </c>
    </row>
    <row r="2509" spans="1:7" x14ac:dyDescent="0.3">
      <c r="A2509" t="s">
        <v>26346</v>
      </c>
      <c r="B2509" t="s">
        <v>26345</v>
      </c>
      <c r="C2509" s="6">
        <v>72808</v>
      </c>
      <c r="D2509" s="6">
        <v>0</v>
      </c>
      <c r="E2509">
        <f>SUMIFS(tab_SCHULEN[SuS_21-22],tab_SCHULEN[TKZ],tab_ANLAGE[[#This Row],[TKZ]])</f>
        <v>223</v>
      </c>
      <c r="F2509">
        <f>SUMIFS(tab_SCHULEN[Klassen_21-22],tab_SCHULEN[TKZ],tab_ANLAGE[[#This Row],[TKZ]])</f>
        <v>12</v>
      </c>
      <c r="G2509" s="431">
        <f>IFERROR(ROUND(0.25*tab_ANLAGE[[#This Row],[Budget dBIR]]/tab_ANLAGE[[#This Row],['# SuS]],2),0)</f>
        <v>81.62</v>
      </c>
    </row>
    <row r="2510" spans="1:7" x14ac:dyDescent="0.3">
      <c r="A2510" t="s">
        <v>26321</v>
      </c>
      <c r="B2510" t="s">
        <v>26320</v>
      </c>
      <c r="C2510" s="6">
        <v>55592</v>
      </c>
      <c r="D2510" s="6">
        <v>0</v>
      </c>
      <c r="E2510">
        <f>SUMIFS(tab_SCHULEN[SuS_21-22],tab_SCHULEN[TKZ],tab_ANLAGE[[#This Row],[TKZ]])</f>
        <v>170</v>
      </c>
      <c r="F2510">
        <f>SUMIFS(tab_SCHULEN[Klassen_21-22],tab_SCHULEN[TKZ],tab_ANLAGE[[#This Row],[TKZ]])</f>
        <v>10</v>
      </c>
      <c r="G2510" s="431">
        <f>IFERROR(ROUND(0.25*tab_ANLAGE[[#This Row],[Budget dBIR]]/tab_ANLAGE[[#This Row],['# SuS]],2),0)</f>
        <v>81.75</v>
      </c>
    </row>
    <row r="2511" spans="1:7" x14ac:dyDescent="0.3">
      <c r="A2511" t="s">
        <v>26203</v>
      </c>
      <c r="B2511" t="s">
        <v>26202</v>
      </c>
      <c r="C2511" s="6">
        <v>45896</v>
      </c>
      <c r="D2511" s="6">
        <v>12045</v>
      </c>
      <c r="E2511">
        <f>SUMIFS(tab_SCHULEN[SuS_21-22],tab_SCHULEN[TKZ],tab_ANLAGE[[#This Row],[TKZ]])</f>
        <v>146</v>
      </c>
      <c r="F2511">
        <f>SUMIFS(tab_SCHULEN[Klassen_21-22],tab_SCHULEN[TKZ],tab_ANLAGE[[#This Row],[TKZ]])</f>
        <v>6</v>
      </c>
      <c r="G2511" s="431">
        <f>IFERROR(ROUND(0.25*tab_ANLAGE[[#This Row],[Budget dBIR]]/tab_ANLAGE[[#This Row],['# SuS]],2),0)</f>
        <v>78.59</v>
      </c>
    </row>
    <row r="2512" spans="1:7" x14ac:dyDescent="0.3">
      <c r="A2512" t="s">
        <v>26143</v>
      </c>
      <c r="B2512" t="s">
        <v>21529</v>
      </c>
      <c r="C2512" s="6">
        <v>1446253</v>
      </c>
      <c r="D2512" s="6">
        <v>545059</v>
      </c>
      <c r="E2512">
        <f>SUMIFS(tab_SCHULEN[SuS_21-22],tab_SCHULEN[TKZ],tab_ANLAGE[[#This Row],[TKZ]])</f>
        <v>2378</v>
      </c>
      <c r="F2512">
        <f>SUMIFS(tab_SCHULEN[Klassen_21-22],tab_SCHULEN[TKZ],tab_ANLAGE[[#This Row],[TKZ]])</f>
        <v>217</v>
      </c>
      <c r="G2512" s="431">
        <f>IFERROR(ROUND(0.25*tab_ANLAGE[[#This Row],[Budget dBIR]]/tab_ANLAGE[[#This Row],['# SuS]],2),0)</f>
        <v>152.05000000000001</v>
      </c>
    </row>
    <row r="2513" spans="1:7" x14ac:dyDescent="0.3">
      <c r="A2513" t="s">
        <v>26262</v>
      </c>
      <c r="B2513" t="s">
        <v>26261</v>
      </c>
      <c r="C2513" s="6">
        <v>24389</v>
      </c>
      <c r="D2513" s="6">
        <v>0</v>
      </c>
      <c r="E2513">
        <f>SUMIFS(tab_SCHULEN[SuS_21-22],tab_SCHULEN[TKZ],tab_ANLAGE[[#This Row],[TKZ]])</f>
        <v>70</v>
      </c>
      <c r="F2513">
        <f>SUMIFS(tab_SCHULEN[Klassen_21-22],tab_SCHULEN[TKZ],tab_ANLAGE[[#This Row],[TKZ]])</f>
        <v>4</v>
      </c>
      <c r="G2513" s="431">
        <f>IFERROR(ROUND(0.25*tab_ANLAGE[[#This Row],[Budget dBIR]]/tab_ANLAGE[[#This Row],['# SuS]],2),0)</f>
        <v>87.1</v>
      </c>
    </row>
    <row r="2514" spans="1:7" x14ac:dyDescent="0.3">
      <c r="A2514" t="s">
        <v>26208</v>
      </c>
      <c r="B2514" t="s">
        <v>26207</v>
      </c>
      <c r="C2514" s="6">
        <v>150244</v>
      </c>
      <c r="D2514" s="6">
        <v>41767</v>
      </c>
      <c r="E2514">
        <f>SUMIFS(tab_SCHULEN[SuS_21-22],tab_SCHULEN[TKZ],tab_ANLAGE[[#This Row],[TKZ]])</f>
        <v>307</v>
      </c>
      <c r="F2514">
        <f>SUMIFS(tab_SCHULEN[Klassen_21-22],tab_SCHULEN[TKZ],tab_ANLAGE[[#This Row],[TKZ]])</f>
        <v>12</v>
      </c>
      <c r="G2514" s="431">
        <f>IFERROR(ROUND(0.25*tab_ANLAGE[[#This Row],[Budget dBIR]]/tab_ANLAGE[[#This Row],['# SuS]],2),0)</f>
        <v>122.35</v>
      </c>
    </row>
    <row r="2515" spans="1:7" x14ac:dyDescent="0.3">
      <c r="A2515" t="s">
        <v>26200</v>
      </c>
      <c r="B2515" t="s">
        <v>26199</v>
      </c>
      <c r="C2515" s="6">
        <v>78312</v>
      </c>
      <c r="D2515" s="6">
        <v>21079</v>
      </c>
      <c r="E2515">
        <f>SUMIFS(tab_SCHULEN[SuS_21-22],tab_SCHULEN[TKZ],tab_ANLAGE[[#This Row],[TKZ]])</f>
        <v>194</v>
      </c>
      <c r="F2515">
        <f>SUMIFS(tab_SCHULEN[Klassen_21-22],tab_SCHULEN[TKZ],tab_ANLAGE[[#This Row],[TKZ]])</f>
        <v>7</v>
      </c>
      <c r="G2515" s="431">
        <f>IFERROR(ROUND(0.25*tab_ANLAGE[[#This Row],[Budget dBIR]]/tab_ANLAGE[[#This Row],['# SuS]],2),0)</f>
        <v>100.92</v>
      </c>
    </row>
    <row r="2516" spans="1:7" x14ac:dyDescent="0.3">
      <c r="A2516" t="s">
        <v>26174</v>
      </c>
      <c r="B2516" t="s">
        <v>26173</v>
      </c>
      <c r="C2516" s="6">
        <v>154402</v>
      </c>
      <c r="D2516" s="6">
        <v>81307</v>
      </c>
      <c r="E2516">
        <f>SUMIFS(tab_SCHULEN[SuS_21-22],tab_SCHULEN[TKZ],tab_ANLAGE[[#This Row],[TKZ]])</f>
        <v>253</v>
      </c>
      <c r="F2516">
        <f>SUMIFS(tab_SCHULEN[Klassen_21-22],tab_SCHULEN[TKZ],tab_ANLAGE[[#This Row],[TKZ]])</f>
        <v>25</v>
      </c>
      <c r="G2516" s="431">
        <f>IFERROR(ROUND(0.25*tab_ANLAGE[[#This Row],[Budget dBIR]]/tab_ANLAGE[[#This Row],['# SuS]],2),0)</f>
        <v>152.57</v>
      </c>
    </row>
    <row r="2517" spans="1:7" x14ac:dyDescent="0.3">
      <c r="A2517" t="s">
        <v>26230</v>
      </c>
      <c r="B2517" t="s">
        <v>26229</v>
      </c>
      <c r="C2517" s="6">
        <v>77610</v>
      </c>
      <c r="D2517" s="6">
        <v>0</v>
      </c>
      <c r="E2517">
        <f>SUMIFS(tab_SCHULEN[SuS_21-22],tab_SCHULEN[TKZ],tab_ANLAGE[[#This Row],[TKZ]])</f>
        <v>173</v>
      </c>
      <c r="F2517">
        <f>SUMIFS(tab_SCHULEN[Klassen_21-22],tab_SCHULEN[TKZ],tab_ANLAGE[[#This Row],[TKZ]])</f>
        <v>20</v>
      </c>
      <c r="G2517" s="431">
        <f>IFERROR(ROUND(0.25*tab_ANLAGE[[#This Row],[Budget dBIR]]/tab_ANLAGE[[#This Row],['# SuS]],2),0)</f>
        <v>112.15</v>
      </c>
    </row>
    <row r="2518" spans="1:7" x14ac:dyDescent="0.3">
      <c r="A2518" t="s">
        <v>26212</v>
      </c>
      <c r="B2518" t="s">
        <v>26211</v>
      </c>
      <c r="C2518" s="6">
        <v>100956</v>
      </c>
      <c r="D2518" s="6">
        <v>30113</v>
      </c>
      <c r="E2518">
        <f>SUMIFS(tab_SCHULEN[SuS_21-22],tab_SCHULEN[TKZ],tab_ANLAGE[[#This Row],[TKZ]])</f>
        <v>184</v>
      </c>
      <c r="F2518">
        <f>SUMIFS(tab_SCHULEN[Klassen_21-22],tab_SCHULEN[TKZ],tab_ANLAGE[[#This Row],[TKZ]])</f>
        <v>10</v>
      </c>
      <c r="G2518" s="431">
        <f>IFERROR(ROUND(0.25*tab_ANLAGE[[#This Row],[Budget dBIR]]/tab_ANLAGE[[#This Row],['# SuS]],2),0)</f>
        <v>137.16999999999999</v>
      </c>
    </row>
    <row r="2519" spans="1:7" x14ac:dyDescent="0.3">
      <c r="A2519" t="s">
        <v>26150</v>
      </c>
      <c r="B2519" t="s">
        <v>26149</v>
      </c>
      <c r="C2519" s="6">
        <v>80146</v>
      </c>
      <c r="D2519" s="6">
        <v>0</v>
      </c>
      <c r="E2519">
        <f>SUMIFS(tab_SCHULEN[SuS_21-22],tab_SCHULEN[TKZ],tab_ANLAGE[[#This Row],[TKZ]])</f>
        <v>153</v>
      </c>
      <c r="F2519">
        <f>SUMIFS(tab_SCHULEN[Klassen_21-22],tab_SCHULEN[TKZ],tab_ANLAGE[[#This Row],[TKZ]])</f>
        <v>17</v>
      </c>
      <c r="G2519" s="431">
        <f>IFERROR(ROUND(0.25*tab_ANLAGE[[#This Row],[Budget dBIR]]/tab_ANLAGE[[#This Row],['# SuS]],2),0)</f>
        <v>130.96</v>
      </c>
    </row>
    <row r="2520" spans="1:7" x14ac:dyDescent="0.3">
      <c r="A2520" t="s">
        <v>26221</v>
      </c>
      <c r="B2520" t="s">
        <v>26220</v>
      </c>
      <c r="C2520" s="6">
        <v>49711</v>
      </c>
      <c r="D2520" s="6">
        <v>0</v>
      </c>
      <c r="E2520">
        <f>SUMIFS(tab_SCHULEN[SuS_21-22],tab_SCHULEN[TKZ],tab_ANLAGE[[#This Row],[TKZ]])</f>
        <v>106</v>
      </c>
      <c r="F2520">
        <f>SUMIFS(tab_SCHULEN[Klassen_21-22],tab_SCHULEN[TKZ],tab_ANLAGE[[#This Row],[TKZ]])</f>
        <v>12</v>
      </c>
      <c r="G2520" s="431">
        <f>IFERROR(ROUND(0.25*tab_ANLAGE[[#This Row],[Budget dBIR]]/tab_ANLAGE[[#This Row],['# SuS]],2),0)</f>
        <v>117.24</v>
      </c>
    </row>
    <row r="2521" spans="1:7" x14ac:dyDescent="0.3">
      <c r="A2521" t="s">
        <v>26228</v>
      </c>
      <c r="B2521" t="s">
        <v>26227</v>
      </c>
      <c r="C2521" s="6">
        <v>142032</v>
      </c>
      <c r="D2521" s="6">
        <v>0</v>
      </c>
      <c r="E2521">
        <f>SUMIFS(tab_SCHULEN[SuS_21-22],tab_SCHULEN[TKZ],tab_ANLAGE[[#This Row],[TKZ]])</f>
        <v>285</v>
      </c>
      <c r="F2521">
        <f>SUMIFS(tab_SCHULEN[Klassen_21-22],tab_SCHULEN[TKZ],tab_ANLAGE[[#This Row],[TKZ]])</f>
        <v>31</v>
      </c>
      <c r="G2521" s="431">
        <f>IFERROR(ROUND(0.25*tab_ANLAGE[[#This Row],[Budget dBIR]]/tab_ANLAGE[[#This Row],['# SuS]],2),0)</f>
        <v>124.59</v>
      </c>
    </row>
    <row r="2522" spans="1:7" x14ac:dyDescent="0.3">
      <c r="A2522" t="s">
        <v>26226</v>
      </c>
      <c r="B2522" t="s">
        <v>26225</v>
      </c>
      <c r="C2522" s="6">
        <v>62392</v>
      </c>
      <c r="D2522" s="6">
        <v>0</v>
      </c>
      <c r="E2522">
        <f>SUMIFS(tab_SCHULEN[SuS_21-22],tab_SCHULEN[TKZ],tab_ANLAGE[[#This Row],[TKZ]])</f>
        <v>119</v>
      </c>
      <c r="F2522">
        <f>SUMIFS(tab_SCHULEN[Klassen_21-22],tab_SCHULEN[TKZ],tab_ANLAGE[[#This Row],[TKZ]])</f>
        <v>14</v>
      </c>
      <c r="G2522" s="431">
        <f>IFERROR(ROUND(0.25*tab_ANLAGE[[#This Row],[Budget dBIR]]/tab_ANLAGE[[#This Row],['# SuS]],2),0)</f>
        <v>131.08000000000001</v>
      </c>
    </row>
    <row r="2523" spans="1:7" x14ac:dyDescent="0.3">
      <c r="A2523" t="s">
        <v>26142</v>
      </c>
      <c r="B2523" t="s">
        <v>26141</v>
      </c>
      <c r="C2523" s="6">
        <v>66958</v>
      </c>
      <c r="D2523" s="6">
        <v>0</v>
      </c>
      <c r="E2523">
        <f>SUMIFS(tab_SCHULEN[SuS_21-22],tab_SCHULEN[TKZ],tab_ANLAGE[[#This Row],[TKZ]])</f>
        <v>129</v>
      </c>
      <c r="F2523">
        <f>SUMIFS(tab_SCHULEN[Klassen_21-22],tab_SCHULEN[TKZ],tab_ANLAGE[[#This Row],[TKZ]])</f>
        <v>15</v>
      </c>
      <c r="G2523" s="431">
        <f>IFERROR(ROUND(0.25*tab_ANLAGE[[#This Row],[Budget dBIR]]/tab_ANLAGE[[#This Row],['# SuS]],2),0)</f>
        <v>129.76</v>
      </c>
    </row>
    <row r="2524" spans="1:7" x14ac:dyDescent="0.3">
      <c r="A2524" t="s">
        <v>26224</v>
      </c>
      <c r="B2524" t="s">
        <v>26223</v>
      </c>
      <c r="C2524" s="6">
        <v>88262</v>
      </c>
      <c r="D2524" s="6">
        <v>0</v>
      </c>
      <c r="E2524">
        <f>SUMIFS(tab_SCHULEN[SuS_21-22],tab_SCHULEN[TKZ],tab_ANLAGE[[#This Row],[TKZ]])</f>
        <v>163</v>
      </c>
      <c r="F2524">
        <f>SUMIFS(tab_SCHULEN[Klassen_21-22],tab_SCHULEN[TKZ],tab_ANLAGE[[#This Row],[TKZ]])</f>
        <v>18</v>
      </c>
      <c r="G2524" s="431">
        <f>IFERROR(ROUND(0.25*tab_ANLAGE[[#This Row],[Budget dBIR]]/tab_ANLAGE[[#This Row],['# SuS]],2),0)</f>
        <v>135.37</v>
      </c>
    </row>
    <row r="2525" spans="1:7" x14ac:dyDescent="0.3">
      <c r="A2525" t="s">
        <v>26902</v>
      </c>
      <c r="B2525" t="s">
        <v>26901</v>
      </c>
      <c r="C2525" s="6">
        <v>32638</v>
      </c>
      <c r="D2525" s="6">
        <v>0</v>
      </c>
      <c r="E2525">
        <f>SUMIFS(tab_SCHULEN[SuS_21-22],tab_SCHULEN[TKZ],tab_ANLAGE[[#This Row],[TKZ]])</f>
        <v>110</v>
      </c>
      <c r="F2525">
        <f>SUMIFS(tab_SCHULEN[Klassen_21-22],tab_SCHULEN[TKZ],tab_ANLAGE[[#This Row],[TKZ]])</f>
        <v>5</v>
      </c>
      <c r="G2525" s="431">
        <f>IFERROR(ROUND(0.25*tab_ANLAGE[[#This Row],[Budget dBIR]]/tab_ANLAGE[[#This Row],['# SuS]],2),0)</f>
        <v>74.180000000000007</v>
      </c>
    </row>
    <row r="2526" spans="1:7" x14ac:dyDescent="0.3">
      <c r="A2526" t="s">
        <v>26477</v>
      </c>
      <c r="B2526" t="s">
        <v>26476</v>
      </c>
      <c r="C2526" s="6">
        <v>65993</v>
      </c>
      <c r="D2526" s="6">
        <v>0</v>
      </c>
      <c r="E2526">
        <f>SUMIFS(tab_SCHULEN[SuS_21-22],tab_SCHULEN[TKZ],tab_ANLAGE[[#This Row],[TKZ]])</f>
        <v>168</v>
      </c>
      <c r="F2526">
        <f>SUMIFS(tab_SCHULEN[Klassen_21-22],tab_SCHULEN[TKZ],tab_ANLAGE[[#This Row],[TKZ]])</f>
        <v>10</v>
      </c>
      <c r="G2526" s="431">
        <f>IFERROR(ROUND(0.25*tab_ANLAGE[[#This Row],[Budget dBIR]]/tab_ANLAGE[[#This Row],['# SuS]],2),0)</f>
        <v>98.2</v>
      </c>
    </row>
    <row r="2527" spans="1:7" x14ac:dyDescent="0.3">
      <c r="A2527" t="s">
        <v>26608</v>
      </c>
      <c r="B2527" t="s">
        <v>26607</v>
      </c>
      <c r="C2527" s="6">
        <v>26899</v>
      </c>
      <c r="D2527" s="6">
        <v>0</v>
      </c>
      <c r="E2527">
        <f>SUMIFS(tab_SCHULEN[SuS_21-22],tab_SCHULEN[TKZ],tab_ANLAGE[[#This Row],[TKZ]])</f>
        <v>111</v>
      </c>
      <c r="F2527">
        <f>SUMIFS(tab_SCHULEN[Klassen_21-22],tab_SCHULEN[TKZ],tab_ANLAGE[[#This Row],[TKZ]])</f>
        <v>5</v>
      </c>
      <c r="G2527" s="431">
        <f>IFERROR(ROUND(0.25*tab_ANLAGE[[#This Row],[Budget dBIR]]/tab_ANLAGE[[#This Row],['# SuS]],2),0)</f>
        <v>60.58</v>
      </c>
    </row>
    <row r="2528" spans="1:7" x14ac:dyDescent="0.3">
      <c r="A2528" t="s">
        <v>26570</v>
      </c>
      <c r="B2528" t="s">
        <v>26569</v>
      </c>
      <c r="C2528" s="6">
        <v>38735</v>
      </c>
      <c r="D2528" s="6">
        <v>0</v>
      </c>
      <c r="E2528">
        <f>SUMIFS(tab_SCHULEN[SuS_21-22],tab_SCHULEN[TKZ],tab_ANLAGE[[#This Row],[TKZ]])</f>
        <v>111</v>
      </c>
      <c r="F2528">
        <f>SUMIFS(tab_SCHULEN[Klassen_21-22],tab_SCHULEN[TKZ],tab_ANLAGE[[#This Row],[TKZ]])</f>
        <v>10</v>
      </c>
      <c r="G2528" s="431">
        <f>IFERROR(ROUND(0.25*tab_ANLAGE[[#This Row],[Budget dBIR]]/tab_ANLAGE[[#This Row],['# SuS]],2),0)</f>
        <v>87.24</v>
      </c>
    </row>
    <row r="2529" spans="1:7" x14ac:dyDescent="0.3">
      <c r="A2529" t="s">
        <v>21114</v>
      </c>
      <c r="B2529" t="s">
        <v>27380</v>
      </c>
      <c r="C2529" s="6">
        <v>132550</v>
      </c>
      <c r="D2529" s="6">
        <v>0</v>
      </c>
      <c r="E2529">
        <f>SUMIFS(tab_SCHULEN[SuS_21-22],tab_SCHULEN[TKZ],tab_ANLAGE[[#This Row],[TKZ]])</f>
        <v>369</v>
      </c>
      <c r="F2529">
        <f>SUMIFS(tab_SCHULEN[Klassen_21-22],tab_SCHULEN[TKZ],tab_ANLAGE[[#This Row],[TKZ]])</f>
        <v>16</v>
      </c>
      <c r="G2529" s="431">
        <f>IFERROR(ROUND(0.25*tab_ANLAGE[[#This Row],[Budget dBIR]]/tab_ANLAGE[[#This Row],['# SuS]],2),0)</f>
        <v>89.8</v>
      </c>
    </row>
    <row r="2530" spans="1:7" x14ac:dyDescent="0.3">
      <c r="A2530" t="s">
        <v>26341</v>
      </c>
      <c r="B2530" t="s">
        <v>26340</v>
      </c>
      <c r="C2530" s="6">
        <v>32996</v>
      </c>
      <c r="D2530" s="6">
        <v>0</v>
      </c>
      <c r="E2530">
        <f>SUMIFS(tab_SCHULEN[SuS_21-22],tab_SCHULEN[TKZ],tab_ANLAGE[[#This Row],[TKZ]])</f>
        <v>103</v>
      </c>
      <c r="F2530">
        <f>SUMIFS(tab_SCHULEN[Klassen_21-22],tab_SCHULEN[TKZ],tab_ANLAGE[[#This Row],[TKZ]])</f>
        <v>4</v>
      </c>
      <c r="G2530" s="431">
        <f>IFERROR(ROUND(0.25*tab_ANLAGE[[#This Row],[Budget dBIR]]/tab_ANLAGE[[#This Row],['# SuS]],2),0)</f>
        <v>80.09</v>
      </c>
    </row>
    <row r="2531" spans="1:7" x14ac:dyDescent="0.3">
      <c r="A2531" t="s">
        <v>26582</v>
      </c>
      <c r="B2531" t="s">
        <v>26581</v>
      </c>
      <c r="C2531" s="6">
        <v>93969</v>
      </c>
      <c r="D2531" s="6">
        <v>0</v>
      </c>
      <c r="E2531">
        <f>SUMIFS(tab_SCHULEN[SuS_21-22],tab_SCHULEN[TKZ],tab_ANLAGE[[#This Row],[TKZ]])</f>
        <v>273</v>
      </c>
      <c r="F2531">
        <f>SUMIFS(tab_SCHULEN[Klassen_21-22],tab_SCHULEN[TKZ],tab_ANLAGE[[#This Row],[TKZ]])</f>
        <v>11</v>
      </c>
      <c r="G2531" s="431">
        <f>IFERROR(ROUND(0.25*tab_ANLAGE[[#This Row],[Budget dBIR]]/tab_ANLAGE[[#This Row],['# SuS]],2),0)</f>
        <v>86.05</v>
      </c>
    </row>
    <row r="2532" spans="1:7" x14ac:dyDescent="0.3">
      <c r="A2532" t="s">
        <v>26325</v>
      </c>
      <c r="B2532" t="s">
        <v>26324</v>
      </c>
      <c r="C2532" s="6">
        <v>58462</v>
      </c>
      <c r="D2532" s="6">
        <v>0</v>
      </c>
      <c r="E2532">
        <f>SUMIFS(tab_SCHULEN[SuS_21-22],tab_SCHULEN[TKZ],tab_ANLAGE[[#This Row],[TKZ]])</f>
        <v>177</v>
      </c>
      <c r="F2532">
        <f>SUMIFS(tab_SCHULEN[Klassen_21-22],tab_SCHULEN[TKZ],tab_ANLAGE[[#This Row],[TKZ]])</f>
        <v>8</v>
      </c>
      <c r="G2532" s="431">
        <f>IFERROR(ROUND(0.25*tab_ANLAGE[[#This Row],[Budget dBIR]]/tab_ANLAGE[[#This Row],['# SuS]],2),0)</f>
        <v>82.57</v>
      </c>
    </row>
    <row r="2533" spans="1:7" x14ac:dyDescent="0.3">
      <c r="A2533" t="s">
        <v>20292</v>
      </c>
      <c r="B2533" t="s">
        <v>20291</v>
      </c>
      <c r="C2533" s="6">
        <v>262486</v>
      </c>
      <c r="D2533" s="6">
        <v>0</v>
      </c>
      <c r="E2533">
        <f>SUMIFS(tab_SCHULEN[SuS_21-22],tab_SCHULEN[TKZ],tab_ANLAGE[[#This Row],[TKZ]])</f>
        <v>832</v>
      </c>
      <c r="F2533">
        <f>SUMIFS(tab_SCHULEN[Klassen_21-22],tab_SCHULEN[TKZ],tab_ANLAGE[[#This Row],[TKZ]])</f>
        <v>25</v>
      </c>
      <c r="G2533" s="431">
        <f>IFERROR(ROUND(0.25*tab_ANLAGE[[#This Row],[Budget dBIR]]/tab_ANLAGE[[#This Row],['# SuS]],2),0)</f>
        <v>78.87</v>
      </c>
    </row>
    <row r="2534" spans="1:7" x14ac:dyDescent="0.3">
      <c r="A2534" t="s">
        <v>26186</v>
      </c>
      <c r="B2534" t="s">
        <v>26185</v>
      </c>
      <c r="C2534" s="6">
        <v>88642</v>
      </c>
      <c r="D2534" s="6">
        <v>0</v>
      </c>
      <c r="E2534">
        <f>SUMIFS(tab_SCHULEN[SuS_21-22],tab_SCHULEN[TKZ],tab_ANLAGE[[#This Row],[TKZ]])</f>
        <v>225</v>
      </c>
      <c r="F2534">
        <f>SUMIFS(tab_SCHULEN[Klassen_21-22],tab_SCHULEN[TKZ],tab_ANLAGE[[#This Row],[TKZ]])</f>
        <v>10</v>
      </c>
      <c r="G2534" s="431">
        <f>IFERROR(ROUND(0.25*tab_ANLAGE[[#This Row],[Budget dBIR]]/tab_ANLAGE[[#This Row],['# SuS]],2),0)</f>
        <v>98.49</v>
      </c>
    </row>
    <row r="2535" spans="1:7" x14ac:dyDescent="0.3">
      <c r="A2535" t="s">
        <v>26184</v>
      </c>
      <c r="B2535" t="s">
        <v>26183</v>
      </c>
      <c r="C2535" s="6">
        <v>122493</v>
      </c>
      <c r="D2535" s="6">
        <v>0</v>
      </c>
      <c r="E2535">
        <f>SUMIFS(tab_SCHULEN[SuS_21-22],tab_SCHULEN[TKZ],tab_ANLAGE[[#This Row],[TKZ]])</f>
        <v>343</v>
      </c>
      <c r="F2535">
        <f>SUMIFS(tab_SCHULEN[Klassen_21-22],tab_SCHULEN[TKZ],tab_ANLAGE[[#This Row],[TKZ]])</f>
        <v>16</v>
      </c>
      <c r="G2535" s="431">
        <f>IFERROR(ROUND(0.25*tab_ANLAGE[[#This Row],[Budget dBIR]]/tab_ANLAGE[[#This Row],['# SuS]],2),0)</f>
        <v>89.28</v>
      </c>
    </row>
    <row r="2536" spans="1:7" x14ac:dyDescent="0.3">
      <c r="A2536" t="s">
        <v>26188</v>
      </c>
      <c r="B2536" t="s">
        <v>26187</v>
      </c>
      <c r="C2536" s="6">
        <v>28267</v>
      </c>
      <c r="D2536" s="6">
        <v>0</v>
      </c>
      <c r="E2536">
        <f>SUMIFS(tab_SCHULEN[SuS_21-22],tab_SCHULEN[TKZ],tab_ANLAGE[[#This Row],[TKZ]])</f>
        <v>42</v>
      </c>
      <c r="F2536">
        <f>SUMIFS(tab_SCHULEN[Klassen_21-22],tab_SCHULEN[TKZ],tab_ANLAGE[[#This Row],[TKZ]])</f>
        <v>6</v>
      </c>
      <c r="G2536" s="431">
        <f>IFERROR(ROUND(0.25*tab_ANLAGE[[#This Row],[Budget dBIR]]/tab_ANLAGE[[#This Row],['# SuS]],2),0)</f>
        <v>168.26</v>
      </c>
    </row>
    <row r="2537" spans="1:7" x14ac:dyDescent="0.3">
      <c r="A2537" t="s">
        <v>26231</v>
      </c>
      <c r="B2537" t="s">
        <v>21619</v>
      </c>
      <c r="C2537" s="6">
        <v>203917</v>
      </c>
      <c r="D2537" s="6">
        <v>0</v>
      </c>
      <c r="E2537">
        <f>SUMIFS(tab_SCHULEN[SuS_21-22],tab_SCHULEN[TKZ],tab_ANLAGE[[#This Row],[TKZ]])</f>
        <v>422</v>
      </c>
      <c r="F2537">
        <f>SUMIFS(tab_SCHULEN[Klassen_21-22],tab_SCHULEN[TKZ],tab_ANLAGE[[#This Row],[TKZ]])</f>
        <v>38</v>
      </c>
      <c r="G2537" s="431">
        <f>IFERROR(ROUND(0.25*tab_ANLAGE[[#This Row],[Budget dBIR]]/tab_ANLAGE[[#This Row],['# SuS]],2),0)</f>
        <v>120.8</v>
      </c>
    </row>
    <row r="2538" spans="1:7" x14ac:dyDescent="0.3">
      <c r="A2538" t="s">
        <v>26307</v>
      </c>
      <c r="B2538" t="s">
        <v>26306</v>
      </c>
      <c r="C2538" s="6">
        <v>5021</v>
      </c>
      <c r="D2538" s="6">
        <v>0</v>
      </c>
      <c r="E2538">
        <f>SUMIFS(tab_SCHULEN[SuS_21-22],tab_SCHULEN[TKZ],tab_ANLAGE[[#This Row],[TKZ]])</f>
        <v>22</v>
      </c>
      <c r="F2538">
        <f>SUMIFS(tab_SCHULEN[Klassen_21-22],tab_SCHULEN[TKZ],tab_ANLAGE[[#This Row],[TKZ]])</f>
        <v>1</v>
      </c>
      <c r="G2538" s="431">
        <f>IFERROR(ROUND(0.25*tab_ANLAGE[[#This Row],[Budget dBIR]]/tab_ANLAGE[[#This Row],['# SuS]],2),0)</f>
        <v>57.06</v>
      </c>
    </row>
    <row r="2539" spans="1:7" x14ac:dyDescent="0.3">
      <c r="A2539" t="s">
        <v>20344</v>
      </c>
      <c r="B2539" t="s">
        <v>20176</v>
      </c>
      <c r="C2539" s="6">
        <v>4966668</v>
      </c>
      <c r="D2539" s="6">
        <v>108409</v>
      </c>
      <c r="E2539">
        <f>SUMIFS(tab_SCHULEN[SuS_21-22],tab_SCHULEN[TKZ],tab_ANLAGE[[#This Row],[TKZ]])</f>
        <v>15773</v>
      </c>
      <c r="F2539">
        <f>SUMIFS(tab_SCHULEN[Klassen_21-22],tab_SCHULEN[TKZ],tab_ANLAGE[[#This Row],[TKZ]])</f>
        <v>542</v>
      </c>
      <c r="G2539" s="431">
        <f>IFERROR(ROUND(0.25*tab_ANLAGE[[#This Row],[Budget dBIR]]/tab_ANLAGE[[#This Row],['# SuS]],2),0)</f>
        <v>78.72</v>
      </c>
    </row>
    <row r="2540" spans="1:7" x14ac:dyDescent="0.3">
      <c r="A2540" t="s">
        <v>26154</v>
      </c>
      <c r="B2540" t="s">
        <v>26153</v>
      </c>
      <c r="C2540" s="6">
        <v>53262</v>
      </c>
      <c r="D2540" s="6">
        <v>0</v>
      </c>
      <c r="E2540">
        <f>SUMIFS(tab_SCHULEN[SuS_21-22],tab_SCHULEN[TKZ],tab_ANLAGE[[#This Row],[TKZ]])</f>
        <v>116</v>
      </c>
      <c r="F2540">
        <f>SUMIFS(tab_SCHULEN[Klassen_21-22],tab_SCHULEN[TKZ],tab_ANLAGE[[#This Row],[TKZ]])</f>
        <v>11</v>
      </c>
      <c r="G2540" s="431">
        <f>IFERROR(ROUND(0.25*tab_ANLAGE[[#This Row],[Budget dBIR]]/tab_ANLAGE[[#This Row],['# SuS]],2),0)</f>
        <v>114.79</v>
      </c>
    </row>
    <row r="2541" spans="1:7" x14ac:dyDescent="0.3">
      <c r="A2541" t="s">
        <v>26169</v>
      </c>
      <c r="B2541" t="s">
        <v>26168</v>
      </c>
      <c r="C2541" s="6">
        <v>112103</v>
      </c>
      <c r="D2541" s="6">
        <v>0</v>
      </c>
      <c r="E2541">
        <f>SUMIFS(tab_SCHULEN[SuS_21-22],tab_SCHULEN[TKZ],tab_ANLAGE[[#This Row],[TKZ]])</f>
        <v>219</v>
      </c>
      <c r="F2541">
        <f>SUMIFS(tab_SCHULEN[Klassen_21-22],tab_SCHULEN[TKZ],tab_ANLAGE[[#This Row],[TKZ]])</f>
        <v>23</v>
      </c>
      <c r="G2541" s="431">
        <f>IFERROR(ROUND(0.25*tab_ANLAGE[[#This Row],[Budget dBIR]]/tab_ANLAGE[[#This Row],['# SuS]],2),0)</f>
        <v>127.97</v>
      </c>
    </row>
    <row r="2542" spans="1:7" x14ac:dyDescent="0.3">
      <c r="A2542" t="s">
        <v>26193</v>
      </c>
      <c r="B2542" t="s">
        <v>21547</v>
      </c>
      <c r="C2542" s="6">
        <v>27530</v>
      </c>
      <c r="D2542" s="6">
        <v>9034</v>
      </c>
      <c r="E2542">
        <f>SUMIFS(tab_SCHULEN[SuS_21-22],tab_SCHULEN[TKZ],tab_ANLAGE[[#This Row],[TKZ]])</f>
        <v>53</v>
      </c>
      <c r="F2542">
        <f>SUMIFS(tab_SCHULEN[Klassen_21-22],tab_SCHULEN[TKZ],tab_ANLAGE[[#This Row],[TKZ]])</f>
        <v>3</v>
      </c>
      <c r="G2542" s="431">
        <f>IFERROR(ROUND(0.25*tab_ANLAGE[[#This Row],[Budget dBIR]]/tab_ANLAGE[[#This Row],['# SuS]],2),0)</f>
        <v>129.86000000000001</v>
      </c>
    </row>
    <row r="2543" spans="1:7" x14ac:dyDescent="0.3">
      <c r="A2543" t="s">
        <v>26305</v>
      </c>
      <c r="B2543" t="s">
        <v>26304</v>
      </c>
      <c r="C2543" s="6">
        <v>11835</v>
      </c>
      <c r="D2543" s="6">
        <v>0</v>
      </c>
      <c r="E2543">
        <f>SUMIFS(tab_SCHULEN[SuS_21-22],tab_SCHULEN[TKZ],tab_ANLAGE[[#This Row],[TKZ]])</f>
        <v>44</v>
      </c>
      <c r="F2543">
        <f>SUMIFS(tab_SCHULEN[Klassen_21-22],tab_SCHULEN[TKZ],tab_ANLAGE[[#This Row],[TKZ]])</f>
        <v>2</v>
      </c>
      <c r="G2543" s="431">
        <f>IFERROR(ROUND(0.25*tab_ANLAGE[[#This Row],[Budget dBIR]]/tab_ANLAGE[[#This Row],['# SuS]],2),0)</f>
        <v>67.239999999999995</v>
      </c>
    </row>
    <row r="2544" spans="1:7" x14ac:dyDescent="0.3">
      <c r="A2544" t="s">
        <v>26161</v>
      </c>
      <c r="B2544" t="s">
        <v>26160</v>
      </c>
      <c r="C2544" s="6">
        <v>220979</v>
      </c>
      <c r="D2544" s="6">
        <v>63238</v>
      </c>
      <c r="E2544">
        <f>SUMIFS(tab_SCHULEN[SuS_21-22],tab_SCHULEN[TKZ],tab_ANLAGE[[#This Row],[TKZ]])</f>
        <v>428</v>
      </c>
      <c r="F2544">
        <f>SUMIFS(tab_SCHULEN[Klassen_21-22],tab_SCHULEN[TKZ],tab_ANLAGE[[#This Row],[TKZ]])</f>
        <v>20</v>
      </c>
      <c r="G2544" s="431">
        <f>IFERROR(ROUND(0.25*tab_ANLAGE[[#This Row],[Budget dBIR]]/tab_ANLAGE[[#This Row],['# SuS]],2),0)</f>
        <v>129.08000000000001</v>
      </c>
    </row>
    <row r="2545" spans="1:7" x14ac:dyDescent="0.3">
      <c r="A2545" t="s">
        <v>26387</v>
      </c>
      <c r="B2545" t="s">
        <v>26386</v>
      </c>
      <c r="C2545" s="6">
        <v>53799</v>
      </c>
      <c r="D2545" s="6">
        <v>0</v>
      </c>
      <c r="E2545">
        <f>SUMIFS(tab_SCHULEN[SuS_21-22],tab_SCHULEN[TKZ],tab_ANLAGE[[#This Row],[TKZ]])</f>
        <v>182</v>
      </c>
      <c r="F2545">
        <f>SUMIFS(tab_SCHULEN[Klassen_21-22],tab_SCHULEN[TKZ],tab_ANLAGE[[#This Row],[TKZ]])</f>
        <v>8</v>
      </c>
      <c r="G2545" s="431">
        <f>IFERROR(ROUND(0.25*tab_ANLAGE[[#This Row],[Budget dBIR]]/tab_ANLAGE[[#This Row],['# SuS]],2),0)</f>
        <v>73.900000000000006</v>
      </c>
    </row>
    <row r="2546" spans="1:7" x14ac:dyDescent="0.3">
      <c r="A2546" t="s">
        <v>26204</v>
      </c>
      <c r="B2546" t="s">
        <v>21714</v>
      </c>
      <c r="C2546" s="6">
        <v>55668</v>
      </c>
      <c r="D2546" s="6">
        <v>12045</v>
      </c>
      <c r="E2546">
        <f>SUMIFS(tab_SCHULEN[SuS_21-22],tab_SCHULEN[TKZ],tab_ANLAGE[[#This Row],[TKZ]])</f>
        <v>128</v>
      </c>
      <c r="F2546">
        <f>SUMIFS(tab_SCHULEN[Klassen_21-22],tab_SCHULEN[TKZ],tab_ANLAGE[[#This Row],[TKZ]])</f>
        <v>4</v>
      </c>
      <c r="G2546" s="431">
        <f>IFERROR(ROUND(0.25*tab_ANLAGE[[#This Row],[Budget dBIR]]/tab_ANLAGE[[#This Row],['# SuS]],2),0)</f>
        <v>108.73</v>
      </c>
    </row>
    <row r="2547" spans="1:7" x14ac:dyDescent="0.3">
      <c r="A2547" t="s">
        <v>21058</v>
      </c>
      <c r="B2547" t="s">
        <v>21057</v>
      </c>
      <c r="C2547" s="6">
        <v>39468</v>
      </c>
      <c r="D2547" s="6">
        <v>0</v>
      </c>
      <c r="E2547">
        <f>SUMIFS(tab_SCHULEN[SuS_21-22],tab_SCHULEN[TKZ],tab_ANLAGE[[#This Row],[TKZ]])</f>
        <v>156</v>
      </c>
      <c r="F2547">
        <f>SUMIFS(tab_SCHULEN[Klassen_21-22],tab_SCHULEN[TKZ],tab_ANLAGE[[#This Row],[TKZ]])</f>
        <v>13</v>
      </c>
      <c r="G2547" s="431">
        <f>IFERROR(ROUND(0.25*tab_ANLAGE[[#This Row],[Budget dBIR]]/tab_ANLAGE[[#This Row],['# SuS]],2),0)</f>
        <v>63.25</v>
      </c>
    </row>
    <row r="2548" spans="1:7" x14ac:dyDescent="0.3">
      <c r="A2548" t="s">
        <v>26165</v>
      </c>
      <c r="B2548" t="s">
        <v>26164</v>
      </c>
      <c r="C2548" s="6">
        <v>34160</v>
      </c>
      <c r="D2548" s="6">
        <v>9034</v>
      </c>
      <c r="E2548">
        <f>SUMIFS(tab_SCHULEN[SuS_21-22],tab_SCHULEN[TKZ],tab_ANLAGE[[#This Row],[TKZ]])</f>
        <v>62</v>
      </c>
      <c r="F2548">
        <f>SUMIFS(tab_SCHULEN[Klassen_21-22],tab_SCHULEN[TKZ],tab_ANLAGE[[#This Row],[TKZ]])</f>
        <v>3</v>
      </c>
      <c r="G2548" s="431">
        <f>IFERROR(ROUND(0.25*tab_ANLAGE[[#This Row],[Budget dBIR]]/tab_ANLAGE[[#This Row],['# SuS]],2),0)</f>
        <v>137.74</v>
      </c>
    </row>
    <row r="2549" spans="1:7" x14ac:dyDescent="0.3">
      <c r="A2549" t="s">
        <v>26216</v>
      </c>
      <c r="B2549" t="s">
        <v>26215</v>
      </c>
      <c r="C2549" s="6">
        <v>18147</v>
      </c>
      <c r="D2549" s="6">
        <v>6022</v>
      </c>
      <c r="E2549">
        <f>SUMIFS(tab_SCHULEN[SuS_21-22],tab_SCHULEN[TKZ],tab_ANLAGE[[#This Row],[TKZ]])</f>
        <v>43</v>
      </c>
      <c r="F2549">
        <f>SUMIFS(tab_SCHULEN[Klassen_21-22],tab_SCHULEN[TKZ],tab_ANLAGE[[#This Row],[TKZ]])</f>
        <v>2</v>
      </c>
      <c r="G2549" s="431">
        <f>IFERROR(ROUND(0.25*tab_ANLAGE[[#This Row],[Budget dBIR]]/tab_ANLAGE[[#This Row],['# SuS]],2),0)</f>
        <v>105.51</v>
      </c>
    </row>
    <row r="2550" spans="1:7" x14ac:dyDescent="0.3">
      <c r="A2550" t="s">
        <v>20724</v>
      </c>
      <c r="B2550" t="s">
        <v>20723</v>
      </c>
      <c r="C2550" s="6">
        <v>253547.1998</v>
      </c>
      <c r="D2550" s="6">
        <v>0</v>
      </c>
      <c r="E2550">
        <f>SUMIFS(tab_SCHULEN[SuS_21-22],tab_SCHULEN[TKZ],tab_ANLAGE[[#This Row],[TKZ]])</f>
        <v>779</v>
      </c>
      <c r="F2550">
        <f>SUMIFS(tab_SCHULEN[Klassen_21-22],tab_SCHULEN[TKZ],tab_ANLAGE[[#This Row],[TKZ]])</f>
        <v>25</v>
      </c>
      <c r="G2550" s="431">
        <f>IFERROR(ROUND(0.25*tab_ANLAGE[[#This Row],[Budget dBIR]]/tab_ANLAGE[[#This Row],['# SuS]],2),0)</f>
        <v>81.37</v>
      </c>
    </row>
    <row r="2551" spans="1:7" x14ac:dyDescent="0.3">
      <c r="A2551" t="s">
        <v>20786</v>
      </c>
      <c r="B2551" t="s">
        <v>20785</v>
      </c>
      <c r="C2551" s="6">
        <v>296602.3847</v>
      </c>
      <c r="D2551" s="6">
        <v>0</v>
      </c>
      <c r="E2551">
        <f>SUMIFS(tab_SCHULEN[SuS_21-22],tab_SCHULEN[TKZ],tab_ANLAGE[[#This Row],[TKZ]])</f>
        <v>772</v>
      </c>
      <c r="F2551">
        <f>SUMIFS(tab_SCHULEN[Klassen_21-22],tab_SCHULEN[TKZ],tab_ANLAGE[[#This Row],[TKZ]])</f>
        <v>24</v>
      </c>
      <c r="G2551" s="431">
        <f>IFERROR(ROUND(0.25*tab_ANLAGE[[#This Row],[Budget dBIR]]/tab_ANLAGE[[#This Row],['# SuS]],2),0)</f>
        <v>96.05</v>
      </c>
    </row>
    <row r="2552" spans="1:7" x14ac:dyDescent="0.3">
      <c r="A2552" t="s">
        <v>20395</v>
      </c>
      <c r="B2552" t="s">
        <v>20394</v>
      </c>
      <c r="C2552" s="6">
        <v>126589.60340000001</v>
      </c>
      <c r="D2552" s="6">
        <v>0</v>
      </c>
      <c r="E2552">
        <f>SUMIFS(tab_SCHULEN[SuS_21-22],tab_SCHULEN[TKZ],tab_ANLAGE[[#This Row],[TKZ]])</f>
        <v>256</v>
      </c>
      <c r="F2552">
        <f>SUMIFS(tab_SCHULEN[Klassen_21-22],tab_SCHULEN[TKZ],tab_ANLAGE[[#This Row],[TKZ]])</f>
        <v>7</v>
      </c>
      <c r="G2552" s="431">
        <f>IFERROR(ROUND(0.25*tab_ANLAGE[[#This Row],[Budget dBIR]]/tab_ANLAGE[[#This Row],['# SuS]],2),0)</f>
        <v>123.62</v>
      </c>
    </row>
    <row r="2553" spans="1:7" x14ac:dyDescent="0.3">
      <c r="A2553" t="s">
        <v>26978</v>
      </c>
      <c r="B2553" t="s">
        <v>26977</v>
      </c>
      <c r="C2553" s="6">
        <v>67153.960000000006</v>
      </c>
      <c r="D2553" s="6">
        <v>0</v>
      </c>
      <c r="E2553">
        <f>SUMIFS(tab_SCHULEN[SuS_21-22],tab_SCHULEN[TKZ],tab_ANLAGE[[#This Row],[TKZ]])</f>
        <v>0</v>
      </c>
      <c r="F2553">
        <f>SUMIFS(tab_SCHULEN[Klassen_21-22],tab_SCHULEN[TKZ],tab_ANLAGE[[#This Row],[TKZ]])</f>
        <v>0</v>
      </c>
      <c r="G2553" s="431">
        <f>IFERROR(ROUND(0.25*tab_ANLAGE[[#This Row],[Budget dBIR]]/tab_ANLAGE[[#This Row],['# SuS]],2),0)</f>
        <v>0</v>
      </c>
    </row>
    <row r="2554" spans="1:7" x14ac:dyDescent="0.3">
      <c r="A2554" t="s">
        <v>26966</v>
      </c>
      <c r="B2554" t="s">
        <v>26965</v>
      </c>
      <c r="C2554" s="6">
        <v>229786</v>
      </c>
      <c r="D2554" s="6">
        <v>81189</v>
      </c>
      <c r="E2554">
        <f>SUMIFS(tab_SCHULEN[SuS_21-22],tab_SCHULEN[TKZ],tab_ANLAGE[[#This Row],[TKZ]])</f>
        <v>316</v>
      </c>
      <c r="F2554">
        <f>SUMIFS(tab_SCHULEN[Klassen_21-22],tab_SCHULEN[TKZ],tab_ANLAGE[[#This Row],[TKZ]])</f>
        <v>18</v>
      </c>
      <c r="G2554" s="431">
        <f>IFERROR(ROUND(0.25*tab_ANLAGE[[#This Row],[Budget dBIR]]/tab_ANLAGE[[#This Row],['# SuS]],2),0)</f>
        <v>181.79</v>
      </c>
    </row>
    <row r="2555" spans="1:7" x14ac:dyDescent="0.3">
      <c r="C2555" s="7">
        <f>SUBTOTAL(9,tab_ANLAGE[Budget dBIR])</f>
        <v>653312424.10370004</v>
      </c>
      <c r="D2555" s="7">
        <f>SUBTOTAL(9,tab_ANLAGE[iFU-Anteil dBIR])</f>
        <v>63019611.95009999</v>
      </c>
    </row>
  </sheetData>
  <sheetProtection algorithmName="SHA-512" hashValue="T+CjH/MT+A0KL8Gps8AHfc2t4YIKx2fhEBuGbzes2seYjUp1oxUOg7BXccdWI6AGfcJmyrtubNPZydy1kacjXQ==" saltValue="iox89dPvjzPnw2iFN27p9A==" spinCount="100000" sheet="1" objects="1" scenarios="1"/>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W6317"/>
  <sheetViews>
    <sheetView topLeftCell="H1" workbookViewId="0">
      <selection activeCell="H2" sqref="H2"/>
    </sheetView>
  </sheetViews>
  <sheetFormatPr baseColWidth="10" defaultColWidth="8.88671875" defaultRowHeight="14.4" x14ac:dyDescent="0.3"/>
  <cols>
    <col min="2" max="2" width="10.88671875" customWidth="1"/>
    <col min="3" max="3" width="10" customWidth="1"/>
    <col min="6" max="6" width="11.6640625" customWidth="1"/>
    <col min="7" max="7" width="19.33203125" customWidth="1"/>
    <col min="8" max="8" width="51.44140625" customWidth="1"/>
    <col min="13" max="13" width="11.109375" customWidth="1"/>
    <col min="15" max="15" width="16.44140625" customWidth="1"/>
    <col min="17" max="17" width="11.33203125" customWidth="1"/>
    <col min="19" max="19" width="11.6640625" customWidth="1"/>
    <col min="21" max="21" width="10.6640625" customWidth="1"/>
    <col min="22" max="22" width="13.88671875" customWidth="1"/>
    <col min="23" max="23" width="13.33203125" customWidth="1"/>
  </cols>
  <sheetData>
    <row r="1" spans="1:23" x14ac:dyDescent="0.3">
      <c r="A1" t="s">
        <v>0</v>
      </c>
      <c r="B1" t="s">
        <v>20031</v>
      </c>
      <c r="C1" t="s">
        <v>20032</v>
      </c>
      <c r="D1" t="s">
        <v>20033</v>
      </c>
      <c r="E1" t="s">
        <v>20034</v>
      </c>
      <c r="F1" t="s">
        <v>20035</v>
      </c>
      <c r="G1" t="s">
        <v>20036</v>
      </c>
      <c r="H1" t="s">
        <v>20037</v>
      </c>
      <c r="I1" t="s">
        <v>20038</v>
      </c>
      <c r="J1" t="s">
        <v>20039</v>
      </c>
      <c r="K1" t="s">
        <v>2</v>
      </c>
      <c r="L1" t="s">
        <v>3</v>
      </c>
      <c r="M1" t="s">
        <v>20040</v>
      </c>
      <c r="N1" t="s">
        <v>20041</v>
      </c>
      <c r="O1" t="s">
        <v>20042</v>
      </c>
      <c r="P1" t="s">
        <v>20043</v>
      </c>
      <c r="Q1" t="s">
        <v>20044</v>
      </c>
      <c r="R1" t="s">
        <v>20045</v>
      </c>
      <c r="S1" t="s">
        <v>20046</v>
      </c>
      <c r="T1" t="s">
        <v>20047</v>
      </c>
      <c r="U1" t="s">
        <v>20048</v>
      </c>
      <c r="V1" t="s">
        <v>27412</v>
      </c>
      <c r="W1" t="s">
        <v>27413</v>
      </c>
    </row>
    <row r="2" spans="1:23" x14ac:dyDescent="0.3">
      <c r="A2" t="s">
        <v>23</v>
      </c>
      <c r="B2" t="s">
        <v>20049</v>
      </c>
      <c r="C2">
        <v>0</v>
      </c>
      <c r="D2">
        <v>0</v>
      </c>
      <c r="E2" t="s">
        <v>20050</v>
      </c>
      <c r="F2" t="s">
        <v>6932</v>
      </c>
      <c r="G2" t="s">
        <v>20051</v>
      </c>
      <c r="H2" t="s">
        <v>20490</v>
      </c>
      <c r="I2" t="s">
        <v>20491</v>
      </c>
      <c r="J2" t="s">
        <v>6933</v>
      </c>
      <c r="K2" t="s">
        <v>6934</v>
      </c>
      <c r="L2" t="s">
        <v>6935</v>
      </c>
      <c r="M2" t="s">
        <v>20545</v>
      </c>
      <c r="N2" t="s">
        <v>6345</v>
      </c>
      <c r="O2" t="s">
        <v>20167</v>
      </c>
      <c r="P2" t="s">
        <v>20492</v>
      </c>
      <c r="Q2" t="s">
        <v>20493</v>
      </c>
      <c r="R2" t="s">
        <v>20562</v>
      </c>
      <c r="S2">
        <v>1</v>
      </c>
      <c r="T2">
        <v>0</v>
      </c>
      <c r="U2">
        <v>0</v>
      </c>
      <c r="V2">
        <v>860</v>
      </c>
      <c r="W2">
        <v>27</v>
      </c>
    </row>
    <row r="3" spans="1:23" x14ac:dyDescent="0.3">
      <c r="A3" t="s">
        <v>24</v>
      </c>
      <c r="B3" t="s">
        <v>20049</v>
      </c>
      <c r="C3">
        <v>0</v>
      </c>
      <c r="D3">
        <v>0</v>
      </c>
      <c r="E3" t="s">
        <v>20088</v>
      </c>
      <c r="F3" t="s">
        <v>6936</v>
      </c>
      <c r="G3" t="s">
        <v>20089</v>
      </c>
      <c r="H3" t="s">
        <v>20092</v>
      </c>
      <c r="I3" t="s">
        <v>20539</v>
      </c>
      <c r="J3" t="s">
        <v>6937</v>
      </c>
      <c r="K3" t="s">
        <v>6507</v>
      </c>
      <c r="L3" t="s">
        <v>6508</v>
      </c>
      <c r="M3" t="s">
        <v>20442</v>
      </c>
      <c r="N3" t="s">
        <v>6322</v>
      </c>
      <c r="O3" t="s">
        <v>20076</v>
      </c>
      <c r="P3" t="s">
        <v>20443</v>
      </c>
      <c r="Q3" t="s">
        <v>6508</v>
      </c>
      <c r="R3" t="s">
        <v>20444</v>
      </c>
      <c r="S3">
        <v>0</v>
      </c>
      <c r="T3">
        <v>0</v>
      </c>
      <c r="U3">
        <v>0</v>
      </c>
      <c r="V3">
        <v>551</v>
      </c>
      <c r="W3">
        <v>18</v>
      </c>
    </row>
    <row r="4" spans="1:23" x14ac:dyDescent="0.3">
      <c r="A4" t="s">
        <v>25</v>
      </c>
      <c r="B4" t="s">
        <v>20049</v>
      </c>
      <c r="C4">
        <v>0</v>
      </c>
      <c r="D4">
        <v>0</v>
      </c>
      <c r="E4" t="s">
        <v>20050</v>
      </c>
      <c r="F4" t="s">
        <v>6938</v>
      </c>
      <c r="G4" t="s">
        <v>20051</v>
      </c>
      <c r="H4" t="s">
        <v>20507</v>
      </c>
      <c r="I4" t="s">
        <v>20508</v>
      </c>
      <c r="J4" t="s">
        <v>6939</v>
      </c>
      <c r="K4" t="s">
        <v>6940</v>
      </c>
      <c r="L4" t="s">
        <v>6941</v>
      </c>
      <c r="M4" t="s">
        <v>20442</v>
      </c>
      <c r="N4" t="s">
        <v>6348</v>
      </c>
      <c r="O4" t="s">
        <v>20213</v>
      </c>
      <c r="P4" t="s">
        <v>20509</v>
      </c>
      <c r="Q4" t="s">
        <v>20510</v>
      </c>
      <c r="R4" t="s">
        <v>20540</v>
      </c>
      <c r="S4">
        <v>1</v>
      </c>
      <c r="T4">
        <v>1</v>
      </c>
      <c r="U4">
        <v>0</v>
      </c>
      <c r="V4">
        <v>1167</v>
      </c>
      <c r="W4">
        <v>33</v>
      </c>
    </row>
    <row r="5" spans="1:23" x14ac:dyDescent="0.3">
      <c r="A5" t="s">
        <v>26</v>
      </c>
      <c r="B5" t="s">
        <v>20049</v>
      </c>
      <c r="C5">
        <v>0</v>
      </c>
      <c r="D5">
        <v>0</v>
      </c>
      <c r="E5" t="s">
        <v>20050</v>
      </c>
      <c r="F5" t="s">
        <v>6942</v>
      </c>
      <c r="G5" t="s">
        <v>20080</v>
      </c>
      <c r="H5" t="s">
        <v>20563</v>
      </c>
      <c r="I5" t="s">
        <v>20564</v>
      </c>
      <c r="J5" t="s">
        <v>6943</v>
      </c>
      <c r="K5" t="s">
        <v>6358</v>
      </c>
      <c r="L5" t="s">
        <v>6359</v>
      </c>
      <c r="M5" t="s">
        <v>20083</v>
      </c>
      <c r="N5" t="s">
        <v>6331</v>
      </c>
      <c r="O5" t="s">
        <v>20055</v>
      </c>
      <c r="P5" t="s">
        <v>20541</v>
      </c>
      <c r="Q5" t="s">
        <v>6359</v>
      </c>
      <c r="R5" t="s">
        <v>20542</v>
      </c>
      <c r="S5">
        <v>1</v>
      </c>
      <c r="T5">
        <v>1</v>
      </c>
      <c r="U5">
        <v>0</v>
      </c>
      <c r="V5">
        <v>428</v>
      </c>
      <c r="W5">
        <v>16</v>
      </c>
    </row>
    <row r="6" spans="1:23" x14ac:dyDescent="0.3">
      <c r="A6" t="s">
        <v>27</v>
      </c>
      <c r="B6" t="s">
        <v>20049</v>
      </c>
      <c r="C6">
        <v>0</v>
      </c>
      <c r="D6">
        <v>0</v>
      </c>
      <c r="E6" t="s">
        <v>20050</v>
      </c>
      <c r="F6" t="s">
        <v>6944</v>
      </c>
      <c r="G6" t="s">
        <v>20080</v>
      </c>
      <c r="H6" t="s">
        <v>20563</v>
      </c>
      <c r="I6" t="s">
        <v>20564</v>
      </c>
      <c r="J6" t="s">
        <v>6945</v>
      </c>
      <c r="K6" t="s">
        <v>6358</v>
      </c>
      <c r="L6" t="s">
        <v>6359</v>
      </c>
      <c r="M6" t="s">
        <v>20083</v>
      </c>
      <c r="N6" t="s">
        <v>6331</v>
      </c>
      <c r="O6" t="s">
        <v>20055</v>
      </c>
      <c r="P6" t="s">
        <v>20541</v>
      </c>
      <c r="Q6" t="s">
        <v>6359</v>
      </c>
      <c r="R6" t="s">
        <v>20542</v>
      </c>
      <c r="S6">
        <v>1</v>
      </c>
      <c r="T6">
        <v>1</v>
      </c>
      <c r="U6">
        <v>0</v>
      </c>
      <c r="V6">
        <v>670</v>
      </c>
      <c r="W6">
        <v>21</v>
      </c>
    </row>
    <row r="7" spans="1:23" x14ac:dyDescent="0.3">
      <c r="A7" t="s">
        <v>28</v>
      </c>
      <c r="B7" t="s">
        <v>20049</v>
      </c>
      <c r="C7">
        <v>0</v>
      </c>
      <c r="D7">
        <v>0</v>
      </c>
      <c r="E7" t="s">
        <v>20050</v>
      </c>
      <c r="F7" t="s">
        <v>6946</v>
      </c>
      <c r="H7" t="s">
        <v>20565</v>
      </c>
      <c r="I7" t="s">
        <v>20566</v>
      </c>
      <c r="J7" t="s">
        <v>6947</v>
      </c>
      <c r="K7" t="s">
        <v>6358</v>
      </c>
      <c r="L7" t="s">
        <v>6359</v>
      </c>
      <c r="M7" t="s">
        <v>20083</v>
      </c>
      <c r="N7" t="s">
        <v>6331</v>
      </c>
      <c r="O7" t="s">
        <v>20055</v>
      </c>
      <c r="P7" t="s">
        <v>20541</v>
      </c>
      <c r="Q7" t="s">
        <v>6359</v>
      </c>
      <c r="R7" t="s">
        <v>20542</v>
      </c>
      <c r="S7">
        <v>1</v>
      </c>
      <c r="T7">
        <v>1</v>
      </c>
      <c r="U7">
        <v>0</v>
      </c>
      <c r="V7">
        <v>411</v>
      </c>
      <c r="W7">
        <v>13</v>
      </c>
    </row>
    <row r="8" spans="1:23" x14ac:dyDescent="0.3">
      <c r="A8" t="s">
        <v>29</v>
      </c>
      <c r="B8" t="s">
        <v>20049</v>
      </c>
      <c r="C8">
        <v>0</v>
      </c>
      <c r="D8">
        <v>0</v>
      </c>
      <c r="E8" t="s">
        <v>20088</v>
      </c>
      <c r="F8" t="s">
        <v>6948</v>
      </c>
      <c r="G8" t="s">
        <v>20089</v>
      </c>
      <c r="H8" t="s">
        <v>20140</v>
      </c>
      <c r="I8" t="s">
        <v>20141</v>
      </c>
      <c r="J8" t="s">
        <v>6949</v>
      </c>
      <c r="K8" t="s">
        <v>6358</v>
      </c>
      <c r="L8" t="s">
        <v>6359</v>
      </c>
      <c r="M8" t="s">
        <v>20083</v>
      </c>
      <c r="N8" t="s">
        <v>6331</v>
      </c>
      <c r="O8" t="s">
        <v>20055</v>
      </c>
      <c r="P8" t="s">
        <v>20541</v>
      </c>
      <c r="Q8" t="s">
        <v>6359</v>
      </c>
      <c r="R8" t="s">
        <v>20542</v>
      </c>
      <c r="S8">
        <v>0</v>
      </c>
      <c r="T8">
        <v>1</v>
      </c>
      <c r="U8">
        <v>0</v>
      </c>
      <c r="V8">
        <v>359</v>
      </c>
      <c r="W8">
        <v>11</v>
      </c>
    </row>
    <row r="9" spans="1:23" x14ac:dyDescent="0.3">
      <c r="A9" t="s">
        <v>30</v>
      </c>
      <c r="B9" t="s">
        <v>20049</v>
      </c>
      <c r="C9">
        <v>0</v>
      </c>
      <c r="D9">
        <v>0</v>
      </c>
      <c r="E9" t="s">
        <v>20050</v>
      </c>
      <c r="F9" t="s">
        <v>6950</v>
      </c>
      <c r="G9" t="s">
        <v>20051</v>
      </c>
      <c r="H9" t="s">
        <v>20111</v>
      </c>
      <c r="I9" t="s">
        <v>20112</v>
      </c>
      <c r="J9" t="s">
        <v>6951</v>
      </c>
      <c r="K9" t="s">
        <v>6497</v>
      </c>
      <c r="L9" t="s">
        <v>6498</v>
      </c>
      <c r="M9" t="s">
        <v>20534</v>
      </c>
      <c r="N9" t="s">
        <v>6351</v>
      </c>
      <c r="O9" t="s">
        <v>20061</v>
      </c>
      <c r="P9" t="s">
        <v>20114</v>
      </c>
      <c r="Q9" t="s">
        <v>20115</v>
      </c>
      <c r="R9" t="s">
        <v>20535</v>
      </c>
      <c r="S9">
        <v>1</v>
      </c>
      <c r="T9">
        <v>0</v>
      </c>
      <c r="U9">
        <v>0</v>
      </c>
      <c r="V9">
        <v>609</v>
      </c>
      <c r="W9">
        <v>19</v>
      </c>
    </row>
    <row r="10" spans="1:23" x14ac:dyDescent="0.3">
      <c r="A10" t="s">
        <v>31</v>
      </c>
      <c r="B10" t="s">
        <v>20049</v>
      </c>
      <c r="C10">
        <v>0</v>
      </c>
      <c r="D10">
        <v>0</v>
      </c>
      <c r="E10" t="s">
        <v>20050</v>
      </c>
      <c r="F10" t="s">
        <v>6952</v>
      </c>
      <c r="G10" t="s">
        <v>20051</v>
      </c>
      <c r="H10" t="s">
        <v>20372</v>
      </c>
      <c r="I10" t="s">
        <v>20373</v>
      </c>
      <c r="J10" t="s">
        <v>6953</v>
      </c>
      <c r="K10" t="s">
        <v>6954</v>
      </c>
      <c r="L10" t="s">
        <v>6955</v>
      </c>
      <c r="M10" t="s">
        <v>20545</v>
      </c>
      <c r="N10" t="s">
        <v>6348</v>
      </c>
      <c r="O10" t="s">
        <v>20213</v>
      </c>
      <c r="P10" t="s">
        <v>20375</v>
      </c>
      <c r="Q10" t="s">
        <v>6619</v>
      </c>
      <c r="R10" t="s">
        <v>20546</v>
      </c>
      <c r="S10">
        <v>1</v>
      </c>
      <c r="T10">
        <v>1</v>
      </c>
      <c r="U10">
        <v>0</v>
      </c>
      <c r="V10">
        <v>418</v>
      </c>
      <c r="W10">
        <v>13</v>
      </c>
    </row>
    <row r="11" spans="1:23" x14ac:dyDescent="0.3">
      <c r="A11" t="s">
        <v>32</v>
      </c>
      <c r="B11" t="s">
        <v>20049</v>
      </c>
      <c r="C11">
        <v>0</v>
      </c>
      <c r="D11">
        <v>0</v>
      </c>
      <c r="E11" t="s">
        <v>20050</v>
      </c>
      <c r="F11" t="s">
        <v>6956</v>
      </c>
      <c r="G11" t="s">
        <v>20080</v>
      </c>
      <c r="H11" t="s">
        <v>20567</v>
      </c>
      <c r="I11" t="s">
        <v>20568</v>
      </c>
      <c r="J11" t="s">
        <v>6957</v>
      </c>
      <c r="K11" t="s">
        <v>6343</v>
      </c>
      <c r="L11" t="s">
        <v>6344</v>
      </c>
      <c r="M11" t="s">
        <v>20083</v>
      </c>
      <c r="N11" t="s">
        <v>6345</v>
      </c>
      <c r="O11" t="s">
        <v>20167</v>
      </c>
      <c r="P11" t="s">
        <v>20569</v>
      </c>
      <c r="Q11" t="s">
        <v>20570</v>
      </c>
      <c r="R11" t="s">
        <v>20571</v>
      </c>
      <c r="S11">
        <v>1</v>
      </c>
      <c r="T11">
        <v>1</v>
      </c>
      <c r="U11">
        <v>0</v>
      </c>
      <c r="V11">
        <v>354</v>
      </c>
      <c r="W11">
        <v>12</v>
      </c>
    </row>
    <row r="12" spans="1:23" x14ac:dyDescent="0.3">
      <c r="A12" t="s">
        <v>33</v>
      </c>
      <c r="B12" t="s">
        <v>20049</v>
      </c>
      <c r="C12">
        <v>0</v>
      </c>
      <c r="D12">
        <v>0</v>
      </c>
      <c r="E12" t="s">
        <v>20050</v>
      </c>
      <c r="F12" t="s">
        <v>6958</v>
      </c>
      <c r="G12" t="s">
        <v>20080</v>
      </c>
      <c r="H12" t="s">
        <v>20567</v>
      </c>
      <c r="I12" t="s">
        <v>20568</v>
      </c>
      <c r="J12" t="s">
        <v>6959</v>
      </c>
      <c r="K12" t="s">
        <v>6343</v>
      </c>
      <c r="L12" t="s">
        <v>6344</v>
      </c>
      <c r="M12" t="s">
        <v>20083</v>
      </c>
      <c r="N12" t="s">
        <v>6345</v>
      </c>
      <c r="O12" t="s">
        <v>20167</v>
      </c>
      <c r="P12" t="s">
        <v>20569</v>
      </c>
      <c r="Q12" t="s">
        <v>20570</v>
      </c>
      <c r="R12" t="s">
        <v>20571</v>
      </c>
      <c r="S12">
        <v>1</v>
      </c>
      <c r="T12">
        <v>1</v>
      </c>
      <c r="U12">
        <v>0</v>
      </c>
      <c r="V12">
        <v>612</v>
      </c>
      <c r="W12">
        <v>19</v>
      </c>
    </row>
    <row r="13" spans="1:23" x14ac:dyDescent="0.3">
      <c r="A13" t="s">
        <v>34</v>
      </c>
      <c r="B13" t="s">
        <v>20049</v>
      </c>
      <c r="C13">
        <v>0</v>
      </c>
      <c r="D13">
        <v>0</v>
      </c>
      <c r="E13" t="s">
        <v>20050</v>
      </c>
      <c r="F13" t="s">
        <v>6960</v>
      </c>
      <c r="G13" t="s">
        <v>20080</v>
      </c>
      <c r="H13" t="s">
        <v>20567</v>
      </c>
      <c r="I13" t="s">
        <v>20568</v>
      </c>
      <c r="J13" t="s">
        <v>6961</v>
      </c>
      <c r="K13" t="s">
        <v>6343</v>
      </c>
      <c r="L13" t="s">
        <v>6344</v>
      </c>
      <c r="M13" t="s">
        <v>20083</v>
      </c>
      <c r="N13" t="s">
        <v>6345</v>
      </c>
      <c r="O13" t="s">
        <v>20167</v>
      </c>
      <c r="P13" t="s">
        <v>20569</v>
      </c>
      <c r="Q13" t="s">
        <v>20570</v>
      </c>
      <c r="R13" t="s">
        <v>20571</v>
      </c>
      <c r="S13">
        <v>1</v>
      </c>
      <c r="T13">
        <v>1</v>
      </c>
      <c r="U13">
        <v>0</v>
      </c>
      <c r="V13">
        <v>1040</v>
      </c>
      <c r="W13">
        <v>32</v>
      </c>
    </row>
    <row r="14" spans="1:23" x14ac:dyDescent="0.3">
      <c r="A14" t="s">
        <v>35</v>
      </c>
      <c r="B14" t="s">
        <v>20049</v>
      </c>
      <c r="C14">
        <v>0</v>
      </c>
      <c r="D14">
        <v>0</v>
      </c>
      <c r="E14" t="s">
        <v>20050</v>
      </c>
      <c r="F14" t="s">
        <v>6962</v>
      </c>
      <c r="G14" t="s">
        <v>20080</v>
      </c>
      <c r="H14" t="s">
        <v>20572</v>
      </c>
      <c r="I14" t="s">
        <v>20573</v>
      </c>
      <c r="J14" t="s">
        <v>6963</v>
      </c>
      <c r="K14" t="s">
        <v>6964</v>
      </c>
      <c r="L14" t="s">
        <v>6471</v>
      </c>
      <c r="M14" t="s">
        <v>20083</v>
      </c>
      <c r="N14" t="s">
        <v>6348</v>
      </c>
      <c r="O14" t="s">
        <v>20213</v>
      </c>
      <c r="P14" t="s">
        <v>20549</v>
      </c>
      <c r="Q14" t="s">
        <v>20550</v>
      </c>
      <c r="R14" t="s">
        <v>20551</v>
      </c>
      <c r="S14">
        <v>1</v>
      </c>
      <c r="T14">
        <v>1</v>
      </c>
      <c r="U14">
        <v>0</v>
      </c>
      <c r="V14">
        <v>989</v>
      </c>
      <c r="W14">
        <v>28</v>
      </c>
    </row>
    <row r="15" spans="1:23" x14ac:dyDescent="0.3">
      <c r="A15" t="s">
        <v>36</v>
      </c>
      <c r="B15" t="s">
        <v>20049</v>
      </c>
      <c r="C15">
        <v>0</v>
      </c>
      <c r="D15">
        <v>0</v>
      </c>
      <c r="E15" t="s">
        <v>20050</v>
      </c>
      <c r="F15" t="s">
        <v>6965</v>
      </c>
      <c r="G15" t="s">
        <v>20080</v>
      </c>
      <c r="H15" t="s">
        <v>20572</v>
      </c>
      <c r="I15" t="s">
        <v>20573</v>
      </c>
      <c r="J15" t="s">
        <v>6966</v>
      </c>
      <c r="K15" t="s">
        <v>6605</v>
      </c>
      <c r="L15" t="s">
        <v>6471</v>
      </c>
      <c r="M15" t="s">
        <v>20083</v>
      </c>
      <c r="N15" t="s">
        <v>6348</v>
      </c>
      <c r="O15" t="s">
        <v>20213</v>
      </c>
      <c r="P15" t="s">
        <v>20549</v>
      </c>
      <c r="Q15" t="s">
        <v>20550</v>
      </c>
      <c r="R15" t="s">
        <v>20551</v>
      </c>
      <c r="S15">
        <v>1</v>
      </c>
      <c r="T15">
        <v>1</v>
      </c>
      <c r="U15">
        <v>0</v>
      </c>
      <c r="V15">
        <v>1395</v>
      </c>
      <c r="W15">
        <v>43</v>
      </c>
    </row>
    <row r="16" spans="1:23" x14ac:dyDescent="0.3">
      <c r="A16" t="s">
        <v>37</v>
      </c>
      <c r="B16" t="s">
        <v>20049</v>
      </c>
      <c r="C16">
        <v>0</v>
      </c>
      <c r="D16">
        <v>0</v>
      </c>
      <c r="E16" t="s">
        <v>20050</v>
      </c>
      <c r="F16" t="s">
        <v>6967</v>
      </c>
      <c r="G16" t="s">
        <v>20080</v>
      </c>
      <c r="H16" t="s">
        <v>20572</v>
      </c>
      <c r="I16" t="s">
        <v>20573</v>
      </c>
      <c r="J16" t="s">
        <v>6968</v>
      </c>
      <c r="K16" t="s">
        <v>6964</v>
      </c>
      <c r="L16" t="s">
        <v>6471</v>
      </c>
      <c r="M16" t="s">
        <v>20083</v>
      </c>
      <c r="N16" t="s">
        <v>6348</v>
      </c>
      <c r="O16" t="s">
        <v>20213</v>
      </c>
      <c r="P16" t="s">
        <v>20549</v>
      </c>
      <c r="Q16" t="s">
        <v>20550</v>
      </c>
      <c r="R16" t="s">
        <v>20551</v>
      </c>
      <c r="S16">
        <v>1</v>
      </c>
      <c r="T16">
        <v>1</v>
      </c>
      <c r="U16">
        <v>0</v>
      </c>
      <c r="V16">
        <v>864</v>
      </c>
      <c r="W16">
        <v>27</v>
      </c>
    </row>
    <row r="17" spans="1:23" x14ac:dyDescent="0.3">
      <c r="A17" t="s">
        <v>38</v>
      </c>
      <c r="B17" t="s">
        <v>20049</v>
      </c>
      <c r="C17">
        <v>0</v>
      </c>
      <c r="D17">
        <v>0</v>
      </c>
      <c r="E17" t="s">
        <v>20088</v>
      </c>
      <c r="F17" t="s">
        <v>6969</v>
      </c>
      <c r="G17" t="s">
        <v>20089</v>
      </c>
      <c r="H17" t="s">
        <v>20547</v>
      </c>
      <c r="I17" t="s">
        <v>20548</v>
      </c>
      <c r="J17" t="s">
        <v>6970</v>
      </c>
      <c r="K17" t="s">
        <v>6964</v>
      </c>
      <c r="L17" t="s">
        <v>6471</v>
      </c>
      <c r="M17" t="s">
        <v>20083</v>
      </c>
      <c r="N17" t="s">
        <v>6348</v>
      </c>
      <c r="O17" t="s">
        <v>20213</v>
      </c>
      <c r="P17" t="s">
        <v>20549</v>
      </c>
      <c r="Q17" t="s">
        <v>20550</v>
      </c>
      <c r="R17" t="s">
        <v>20551</v>
      </c>
      <c r="S17">
        <v>0</v>
      </c>
      <c r="T17">
        <v>1</v>
      </c>
      <c r="U17">
        <v>0</v>
      </c>
      <c r="V17">
        <v>517</v>
      </c>
      <c r="W17">
        <v>16</v>
      </c>
    </row>
    <row r="18" spans="1:23" x14ac:dyDescent="0.3">
      <c r="A18" t="s">
        <v>39</v>
      </c>
      <c r="B18" t="s">
        <v>20049</v>
      </c>
      <c r="C18">
        <v>0</v>
      </c>
      <c r="D18">
        <v>0</v>
      </c>
      <c r="E18" t="s">
        <v>20050</v>
      </c>
      <c r="F18" t="s">
        <v>6971</v>
      </c>
      <c r="G18" t="s">
        <v>20080</v>
      </c>
      <c r="H18" t="s">
        <v>20574</v>
      </c>
      <c r="I18" t="s">
        <v>20575</v>
      </c>
      <c r="J18" t="s">
        <v>6972</v>
      </c>
      <c r="K18" t="s">
        <v>6398</v>
      </c>
      <c r="L18" t="s">
        <v>6350</v>
      </c>
      <c r="M18" t="s">
        <v>20083</v>
      </c>
      <c r="N18" t="s">
        <v>6351</v>
      </c>
      <c r="O18" t="s">
        <v>20061</v>
      </c>
      <c r="P18" t="s">
        <v>20396</v>
      </c>
      <c r="Q18" t="s">
        <v>20397</v>
      </c>
      <c r="R18" t="s">
        <v>20398</v>
      </c>
      <c r="S18">
        <v>1</v>
      </c>
      <c r="T18">
        <v>0</v>
      </c>
      <c r="U18">
        <v>0</v>
      </c>
      <c r="V18">
        <v>650</v>
      </c>
      <c r="W18">
        <v>21</v>
      </c>
    </row>
    <row r="19" spans="1:23" x14ac:dyDescent="0.3">
      <c r="A19" t="s">
        <v>40</v>
      </c>
      <c r="B19" t="s">
        <v>20049</v>
      </c>
      <c r="C19">
        <v>0</v>
      </c>
      <c r="D19">
        <v>0</v>
      </c>
      <c r="E19" t="s">
        <v>20050</v>
      </c>
      <c r="F19" t="s">
        <v>6973</v>
      </c>
      <c r="G19" t="s">
        <v>20080</v>
      </c>
      <c r="H19" t="s">
        <v>20574</v>
      </c>
      <c r="I19" t="s">
        <v>20575</v>
      </c>
      <c r="J19" t="s">
        <v>6974</v>
      </c>
      <c r="K19" t="s">
        <v>6349</v>
      </c>
      <c r="L19" t="s">
        <v>6350</v>
      </c>
      <c r="M19" t="s">
        <v>20083</v>
      </c>
      <c r="N19" t="s">
        <v>6351</v>
      </c>
      <c r="O19" t="s">
        <v>20061</v>
      </c>
      <c r="P19" t="s">
        <v>20396</v>
      </c>
      <c r="Q19" t="s">
        <v>20397</v>
      </c>
      <c r="R19" t="s">
        <v>20398</v>
      </c>
      <c r="S19">
        <v>1</v>
      </c>
      <c r="T19">
        <v>0</v>
      </c>
      <c r="U19">
        <v>0</v>
      </c>
      <c r="V19">
        <v>578</v>
      </c>
      <c r="W19">
        <v>22</v>
      </c>
    </row>
    <row r="20" spans="1:23" x14ac:dyDescent="0.3">
      <c r="A20" t="s">
        <v>41</v>
      </c>
      <c r="B20" t="s">
        <v>20049</v>
      </c>
      <c r="C20">
        <v>0</v>
      </c>
      <c r="D20">
        <v>0</v>
      </c>
      <c r="E20" t="s">
        <v>20050</v>
      </c>
      <c r="F20" t="s">
        <v>6975</v>
      </c>
      <c r="G20" t="s">
        <v>20080</v>
      </c>
      <c r="H20" t="s">
        <v>20574</v>
      </c>
      <c r="I20" t="s">
        <v>20575</v>
      </c>
      <c r="J20" t="s">
        <v>6976</v>
      </c>
      <c r="K20" t="s">
        <v>6349</v>
      </c>
      <c r="L20" t="s">
        <v>6350</v>
      </c>
      <c r="M20" t="s">
        <v>20083</v>
      </c>
      <c r="N20" t="s">
        <v>6351</v>
      </c>
      <c r="O20" t="s">
        <v>20061</v>
      </c>
      <c r="P20" t="s">
        <v>20396</v>
      </c>
      <c r="Q20" t="s">
        <v>20397</v>
      </c>
      <c r="R20" t="s">
        <v>20398</v>
      </c>
      <c r="S20">
        <v>1</v>
      </c>
      <c r="T20">
        <v>0</v>
      </c>
      <c r="U20">
        <v>0</v>
      </c>
      <c r="V20">
        <v>693</v>
      </c>
      <c r="W20">
        <v>20</v>
      </c>
    </row>
    <row r="21" spans="1:23" x14ac:dyDescent="0.3">
      <c r="A21" t="s">
        <v>42</v>
      </c>
      <c r="B21" t="s">
        <v>20049</v>
      </c>
      <c r="C21">
        <v>0</v>
      </c>
      <c r="D21">
        <v>0</v>
      </c>
      <c r="E21" t="s">
        <v>20050</v>
      </c>
      <c r="F21" t="s">
        <v>6977</v>
      </c>
      <c r="G21" t="s">
        <v>20080</v>
      </c>
      <c r="H21" t="s">
        <v>20574</v>
      </c>
      <c r="I21" t="s">
        <v>20575</v>
      </c>
      <c r="J21" t="s">
        <v>6489</v>
      </c>
      <c r="K21" t="s">
        <v>6419</v>
      </c>
      <c r="L21" t="s">
        <v>6350</v>
      </c>
      <c r="M21" t="s">
        <v>20083</v>
      </c>
      <c r="N21" t="s">
        <v>6351</v>
      </c>
      <c r="O21" t="s">
        <v>20061</v>
      </c>
      <c r="P21" t="s">
        <v>20396</v>
      </c>
      <c r="Q21" t="s">
        <v>20397</v>
      </c>
      <c r="R21" t="s">
        <v>20398</v>
      </c>
      <c r="S21">
        <v>1</v>
      </c>
      <c r="T21">
        <v>0</v>
      </c>
      <c r="U21">
        <v>0</v>
      </c>
      <c r="V21">
        <v>1155</v>
      </c>
      <c r="W21">
        <v>28</v>
      </c>
    </row>
    <row r="22" spans="1:23" x14ac:dyDescent="0.3">
      <c r="A22" t="s">
        <v>43</v>
      </c>
      <c r="B22" t="s">
        <v>20049</v>
      </c>
      <c r="C22">
        <v>0</v>
      </c>
      <c r="D22">
        <v>0</v>
      </c>
      <c r="E22" t="s">
        <v>20065</v>
      </c>
      <c r="F22" t="s">
        <v>6978</v>
      </c>
      <c r="G22" t="s">
        <v>20080</v>
      </c>
      <c r="H22" t="s">
        <v>20574</v>
      </c>
      <c r="I22" t="s">
        <v>20575</v>
      </c>
      <c r="J22" t="s">
        <v>6979</v>
      </c>
      <c r="K22" t="s">
        <v>6419</v>
      </c>
      <c r="L22" t="s">
        <v>6350</v>
      </c>
      <c r="M22" t="s">
        <v>20083</v>
      </c>
      <c r="N22" t="s">
        <v>6351</v>
      </c>
      <c r="O22" t="s">
        <v>20061</v>
      </c>
      <c r="P22" t="s">
        <v>20396</v>
      </c>
      <c r="Q22" t="s">
        <v>20397</v>
      </c>
      <c r="R22" t="s">
        <v>20398</v>
      </c>
      <c r="S22">
        <v>1</v>
      </c>
      <c r="T22">
        <v>0</v>
      </c>
      <c r="U22">
        <v>0</v>
      </c>
      <c r="V22">
        <v>857</v>
      </c>
      <c r="W22">
        <v>29</v>
      </c>
    </row>
    <row r="23" spans="1:23" x14ac:dyDescent="0.3">
      <c r="A23" t="s">
        <v>44</v>
      </c>
      <c r="B23" t="s">
        <v>20049</v>
      </c>
      <c r="C23">
        <v>0</v>
      </c>
      <c r="D23">
        <v>0</v>
      </c>
      <c r="E23" t="s">
        <v>20065</v>
      </c>
      <c r="F23" t="s">
        <v>6980</v>
      </c>
      <c r="G23" t="s">
        <v>20080</v>
      </c>
      <c r="H23" t="s">
        <v>20574</v>
      </c>
      <c r="I23" t="s">
        <v>20575</v>
      </c>
      <c r="J23" t="s">
        <v>6981</v>
      </c>
      <c r="K23" t="s">
        <v>6349</v>
      </c>
      <c r="L23" t="s">
        <v>6350</v>
      </c>
      <c r="M23" t="s">
        <v>20083</v>
      </c>
      <c r="N23" t="s">
        <v>6351</v>
      </c>
      <c r="O23" t="s">
        <v>20061</v>
      </c>
      <c r="P23" t="s">
        <v>20396</v>
      </c>
      <c r="Q23" t="s">
        <v>20397</v>
      </c>
      <c r="R23" t="s">
        <v>20398</v>
      </c>
      <c r="S23">
        <v>1</v>
      </c>
      <c r="T23">
        <v>0</v>
      </c>
      <c r="U23">
        <v>0</v>
      </c>
      <c r="V23">
        <v>743</v>
      </c>
      <c r="W23">
        <v>25</v>
      </c>
    </row>
    <row r="24" spans="1:23" x14ac:dyDescent="0.3">
      <c r="A24" t="s">
        <v>45</v>
      </c>
      <c r="B24" t="s">
        <v>20049</v>
      </c>
      <c r="C24">
        <v>0</v>
      </c>
      <c r="D24">
        <v>0</v>
      </c>
      <c r="E24" t="s">
        <v>20088</v>
      </c>
      <c r="F24" t="s">
        <v>6982</v>
      </c>
      <c r="G24" t="s">
        <v>20089</v>
      </c>
      <c r="H24" t="s">
        <v>20176</v>
      </c>
      <c r="I24" t="s">
        <v>20344</v>
      </c>
      <c r="J24" t="s">
        <v>6983</v>
      </c>
      <c r="K24" t="s">
        <v>6349</v>
      </c>
      <c r="L24" t="s">
        <v>6350</v>
      </c>
      <c r="M24" t="s">
        <v>20083</v>
      </c>
      <c r="N24" t="s">
        <v>6351</v>
      </c>
      <c r="O24" t="s">
        <v>20061</v>
      </c>
      <c r="P24" t="s">
        <v>20396</v>
      </c>
      <c r="Q24" t="s">
        <v>20397</v>
      </c>
      <c r="R24" t="s">
        <v>20398</v>
      </c>
      <c r="S24">
        <v>0</v>
      </c>
      <c r="T24">
        <v>0</v>
      </c>
      <c r="U24">
        <v>0</v>
      </c>
      <c r="V24">
        <v>731</v>
      </c>
      <c r="W24">
        <v>20</v>
      </c>
    </row>
    <row r="25" spans="1:23" x14ac:dyDescent="0.3">
      <c r="A25" t="s">
        <v>46</v>
      </c>
      <c r="B25" t="s">
        <v>20049</v>
      </c>
      <c r="C25">
        <v>0</v>
      </c>
      <c r="D25">
        <v>0</v>
      </c>
      <c r="E25" t="s">
        <v>20088</v>
      </c>
      <c r="F25" t="s">
        <v>6984</v>
      </c>
      <c r="G25" t="s">
        <v>20089</v>
      </c>
      <c r="H25" t="s">
        <v>20576</v>
      </c>
      <c r="I25" t="s">
        <v>20577</v>
      </c>
      <c r="J25" t="s">
        <v>6985</v>
      </c>
      <c r="K25" t="s">
        <v>6349</v>
      </c>
      <c r="L25" t="s">
        <v>6350</v>
      </c>
      <c r="M25" t="s">
        <v>20083</v>
      </c>
      <c r="N25" t="s">
        <v>6351</v>
      </c>
      <c r="O25" t="s">
        <v>20061</v>
      </c>
      <c r="P25" t="s">
        <v>20396</v>
      </c>
      <c r="Q25" t="s">
        <v>20397</v>
      </c>
      <c r="R25" t="s">
        <v>20398</v>
      </c>
      <c r="S25">
        <v>0</v>
      </c>
      <c r="T25">
        <v>0</v>
      </c>
      <c r="U25">
        <v>0</v>
      </c>
      <c r="V25">
        <v>665</v>
      </c>
      <c r="W25">
        <v>21</v>
      </c>
    </row>
    <row r="26" spans="1:23" x14ac:dyDescent="0.3">
      <c r="A26" t="s">
        <v>47</v>
      </c>
      <c r="B26" t="s">
        <v>20049</v>
      </c>
      <c r="C26">
        <v>0</v>
      </c>
      <c r="D26">
        <v>0</v>
      </c>
      <c r="E26" t="s">
        <v>20050</v>
      </c>
      <c r="F26" t="s">
        <v>6986</v>
      </c>
      <c r="G26" t="s">
        <v>20051</v>
      </c>
      <c r="H26" t="s">
        <v>20578</v>
      </c>
      <c r="I26" t="s">
        <v>20579</v>
      </c>
      <c r="J26" t="s">
        <v>6987</v>
      </c>
      <c r="K26" t="s">
        <v>6988</v>
      </c>
      <c r="L26" t="s">
        <v>6989</v>
      </c>
      <c r="M26" t="s">
        <v>20534</v>
      </c>
      <c r="N26" t="s">
        <v>6348</v>
      </c>
      <c r="O26" t="s">
        <v>20213</v>
      </c>
      <c r="P26" t="s">
        <v>20580</v>
      </c>
      <c r="Q26" t="s">
        <v>6611</v>
      </c>
      <c r="R26" t="s">
        <v>20581</v>
      </c>
      <c r="S26">
        <v>1</v>
      </c>
      <c r="T26">
        <v>1</v>
      </c>
      <c r="U26">
        <v>0</v>
      </c>
      <c r="V26">
        <v>307</v>
      </c>
      <c r="W26">
        <v>12</v>
      </c>
    </row>
    <row r="27" spans="1:23" x14ac:dyDescent="0.3">
      <c r="A27" t="s">
        <v>48</v>
      </c>
      <c r="B27" t="s">
        <v>20049</v>
      </c>
      <c r="C27">
        <v>0</v>
      </c>
      <c r="D27">
        <v>0</v>
      </c>
      <c r="E27" t="s">
        <v>20050</v>
      </c>
      <c r="F27" t="s">
        <v>6990</v>
      </c>
      <c r="G27" t="s">
        <v>20051</v>
      </c>
      <c r="H27" t="s">
        <v>20578</v>
      </c>
      <c r="I27" t="s">
        <v>20579</v>
      </c>
      <c r="J27" t="s">
        <v>6991</v>
      </c>
      <c r="K27" t="s">
        <v>6610</v>
      </c>
      <c r="L27" t="s">
        <v>6611</v>
      </c>
      <c r="M27" t="s">
        <v>20582</v>
      </c>
      <c r="N27" t="s">
        <v>6348</v>
      </c>
      <c r="O27" t="s">
        <v>20213</v>
      </c>
      <c r="P27" t="s">
        <v>20580</v>
      </c>
      <c r="Q27" t="s">
        <v>6611</v>
      </c>
      <c r="R27" t="s">
        <v>20583</v>
      </c>
      <c r="S27">
        <v>1</v>
      </c>
      <c r="T27">
        <v>1</v>
      </c>
      <c r="U27">
        <v>0</v>
      </c>
      <c r="V27">
        <v>763</v>
      </c>
      <c r="W27">
        <v>23</v>
      </c>
    </row>
    <row r="28" spans="1:23" x14ac:dyDescent="0.3">
      <c r="A28" t="s">
        <v>49</v>
      </c>
      <c r="B28" t="s">
        <v>20049</v>
      </c>
      <c r="C28">
        <v>0</v>
      </c>
      <c r="D28">
        <v>0</v>
      </c>
      <c r="E28" t="s">
        <v>20050</v>
      </c>
      <c r="F28" t="s">
        <v>6992</v>
      </c>
      <c r="G28" t="s">
        <v>20051</v>
      </c>
      <c r="H28" t="s">
        <v>20584</v>
      </c>
      <c r="I28" t="s">
        <v>20585</v>
      </c>
      <c r="J28" t="s">
        <v>6993</v>
      </c>
      <c r="K28" t="s">
        <v>6612</v>
      </c>
      <c r="L28" t="s">
        <v>6613</v>
      </c>
      <c r="M28" t="s">
        <v>20582</v>
      </c>
      <c r="N28" t="s">
        <v>6348</v>
      </c>
      <c r="O28" t="s">
        <v>20213</v>
      </c>
      <c r="P28" t="s">
        <v>20586</v>
      </c>
      <c r="Q28" t="s">
        <v>20587</v>
      </c>
      <c r="R28" t="s">
        <v>20588</v>
      </c>
      <c r="S28">
        <v>1</v>
      </c>
      <c r="T28">
        <v>1</v>
      </c>
      <c r="U28">
        <v>0</v>
      </c>
      <c r="V28">
        <v>740</v>
      </c>
      <c r="W28">
        <v>23</v>
      </c>
    </row>
    <row r="29" spans="1:23" x14ac:dyDescent="0.3">
      <c r="A29" t="s">
        <v>50</v>
      </c>
      <c r="B29" t="s">
        <v>20049</v>
      </c>
      <c r="C29">
        <v>0</v>
      </c>
      <c r="D29">
        <v>0</v>
      </c>
      <c r="E29" t="s">
        <v>20050</v>
      </c>
      <c r="F29" t="s">
        <v>6994</v>
      </c>
      <c r="G29" t="s">
        <v>20051</v>
      </c>
      <c r="H29" t="s">
        <v>20589</v>
      </c>
      <c r="I29" t="s">
        <v>20590</v>
      </c>
      <c r="J29" t="s">
        <v>6995</v>
      </c>
      <c r="K29" t="s">
        <v>6538</v>
      </c>
      <c r="L29" t="s">
        <v>6539</v>
      </c>
      <c r="M29" t="s">
        <v>20582</v>
      </c>
      <c r="N29" t="s">
        <v>6322</v>
      </c>
      <c r="O29" t="s">
        <v>20076</v>
      </c>
      <c r="P29" t="s">
        <v>20591</v>
      </c>
      <c r="Q29" t="s">
        <v>20592</v>
      </c>
      <c r="R29" t="s">
        <v>20593</v>
      </c>
      <c r="S29">
        <v>1</v>
      </c>
      <c r="T29">
        <v>1</v>
      </c>
      <c r="U29">
        <v>0</v>
      </c>
      <c r="V29">
        <v>1006</v>
      </c>
      <c r="W29">
        <v>32</v>
      </c>
    </row>
    <row r="30" spans="1:23" x14ac:dyDescent="0.3">
      <c r="A30" t="s">
        <v>51</v>
      </c>
      <c r="B30" t="s">
        <v>20049</v>
      </c>
      <c r="C30">
        <v>0</v>
      </c>
      <c r="D30">
        <v>0</v>
      </c>
      <c r="E30" t="s">
        <v>20050</v>
      </c>
      <c r="F30" t="s">
        <v>6996</v>
      </c>
      <c r="G30" t="s">
        <v>20051</v>
      </c>
      <c r="H30" t="s">
        <v>20455</v>
      </c>
      <c r="I30" t="s">
        <v>20456</v>
      </c>
      <c r="J30" t="s">
        <v>6997</v>
      </c>
      <c r="K30" t="s">
        <v>6540</v>
      </c>
      <c r="L30" t="s">
        <v>6541</v>
      </c>
      <c r="M30" t="s">
        <v>20545</v>
      </c>
      <c r="N30" t="s">
        <v>6322</v>
      </c>
      <c r="O30" t="s">
        <v>20076</v>
      </c>
      <c r="P30" t="s">
        <v>20147</v>
      </c>
      <c r="Q30" t="s">
        <v>20148</v>
      </c>
      <c r="R30" t="s">
        <v>20594</v>
      </c>
      <c r="S30">
        <v>1</v>
      </c>
      <c r="T30">
        <v>0</v>
      </c>
      <c r="U30">
        <v>0</v>
      </c>
      <c r="V30">
        <v>893</v>
      </c>
      <c r="W30">
        <v>26</v>
      </c>
    </row>
    <row r="31" spans="1:23" x14ac:dyDescent="0.3">
      <c r="A31" t="s">
        <v>52</v>
      </c>
      <c r="B31" t="s">
        <v>20049</v>
      </c>
      <c r="C31">
        <v>0</v>
      </c>
      <c r="D31">
        <v>0</v>
      </c>
      <c r="E31" t="s">
        <v>20050</v>
      </c>
      <c r="F31" t="s">
        <v>6998</v>
      </c>
      <c r="G31" t="s">
        <v>20051</v>
      </c>
      <c r="H31" t="s">
        <v>20181</v>
      </c>
      <c r="I31" t="s">
        <v>20182</v>
      </c>
      <c r="J31" t="s">
        <v>6999</v>
      </c>
      <c r="K31" t="s">
        <v>6745</v>
      </c>
      <c r="L31" t="s">
        <v>6746</v>
      </c>
      <c r="M31" t="s">
        <v>20545</v>
      </c>
      <c r="N31" t="s">
        <v>6345</v>
      </c>
      <c r="O31" t="s">
        <v>20167</v>
      </c>
      <c r="P31" t="s">
        <v>20184</v>
      </c>
      <c r="Q31" t="s">
        <v>20185</v>
      </c>
      <c r="R31" t="s">
        <v>20595</v>
      </c>
      <c r="S31">
        <v>1</v>
      </c>
      <c r="T31">
        <v>1</v>
      </c>
      <c r="U31">
        <v>0</v>
      </c>
      <c r="V31">
        <v>430</v>
      </c>
      <c r="W31">
        <v>15</v>
      </c>
    </row>
    <row r="32" spans="1:23" x14ac:dyDescent="0.3">
      <c r="A32" t="s">
        <v>53</v>
      </c>
      <c r="B32" t="s">
        <v>20049</v>
      </c>
      <c r="C32">
        <v>0</v>
      </c>
      <c r="D32">
        <v>0</v>
      </c>
      <c r="E32" t="s">
        <v>20050</v>
      </c>
      <c r="F32" t="s">
        <v>7000</v>
      </c>
      <c r="G32" t="s">
        <v>20066</v>
      </c>
      <c r="H32" t="s">
        <v>20596</v>
      </c>
      <c r="I32" t="s">
        <v>20597</v>
      </c>
      <c r="J32" t="s">
        <v>7001</v>
      </c>
      <c r="K32" t="s">
        <v>6405</v>
      </c>
      <c r="L32" t="s">
        <v>6375</v>
      </c>
      <c r="M32" t="s">
        <v>20083</v>
      </c>
      <c r="N32" t="s">
        <v>6334</v>
      </c>
      <c r="O32" t="s">
        <v>20097</v>
      </c>
      <c r="P32" t="s">
        <v>20383</v>
      </c>
      <c r="Q32" t="s">
        <v>20384</v>
      </c>
      <c r="R32" t="s">
        <v>20385</v>
      </c>
      <c r="S32">
        <v>1</v>
      </c>
      <c r="T32">
        <v>0</v>
      </c>
      <c r="U32">
        <v>0</v>
      </c>
      <c r="V32">
        <v>704</v>
      </c>
      <c r="W32">
        <v>20</v>
      </c>
    </row>
    <row r="33" spans="1:23" x14ac:dyDescent="0.3">
      <c r="A33" t="s">
        <v>54</v>
      </c>
      <c r="B33" t="s">
        <v>20049</v>
      </c>
      <c r="C33">
        <v>0</v>
      </c>
      <c r="D33">
        <v>0</v>
      </c>
      <c r="E33" t="s">
        <v>20050</v>
      </c>
      <c r="F33" t="s">
        <v>7002</v>
      </c>
      <c r="G33" t="s">
        <v>20066</v>
      </c>
      <c r="H33" t="s">
        <v>20596</v>
      </c>
      <c r="I33" t="s">
        <v>20597</v>
      </c>
      <c r="J33" t="s">
        <v>7003</v>
      </c>
      <c r="K33" t="s">
        <v>6422</v>
      </c>
      <c r="L33" t="s">
        <v>6375</v>
      </c>
      <c r="M33" t="s">
        <v>20083</v>
      </c>
      <c r="N33" t="s">
        <v>6334</v>
      </c>
      <c r="O33" t="s">
        <v>20097</v>
      </c>
      <c r="P33" t="s">
        <v>20383</v>
      </c>
      <c r="Q33" t="s">
        <v>20384</v>
      </c>
      <c r="R33" t="s">
        <v>20385</v>
      </c>
      <c r="S33">
        <v>1</v>
      </c>
      <c r="T33">
        <v>0</v>
      </c>
      <c r="U33">
        <v>0</v>
      </c>
      <c r="V33">
        <v>705</v>
      </c>
      <c r="W33">
        <v>22</v>
      </c>
    </row>
    <row r="34" spans="1:23" x14ac:dyDescent="0.3">
      <c r="A34" t="s">
        <v>55</v>
      </c>
      <c r="B34" t="s">
        <v>20049</v>
      </c>
      <c r="C34">
        <v>0</v>
      </c>
      <c r="D34">
        <v>0</v>
      </c>
      <c r="E34" t="s">
        <v>20050</v>
      </c>
      <c r="F34" t="s">
        <v>7004</v>
      </c>
      <c r="G34" t="s">
        <v>20066</v>
      </c>
      <c r="H34" t="s">
        <v>20596</v>
      </c>
      <c r="I34" t="s">
        <v>20597</v>
      </c>
      <c r="J34" t="s">
        <v>7005</v>
      </c>
      <c r="K34" t="s">
        <v>6422</v>
      </c>
      <c r="L34" t="s">
        <v>6375</v>
      </c>
      <c r="M34" t="s">
        <v>20083</v>
      </c>
      <c r="N34" t="s">
        <v>6334</v>
      </c>
      <c r="O34" t="s">
        <v>20097</v>
      </c>
      <c r="P34" t="s">
        <v>20383</v>
      </c>
      <c r="Q34" t="s">
        <v>20384</v>
      </c>
      <c r="R34" t="s">
        <v>20385</v>
      </c>
      <c r="S34">
        <v>1</v>
      </c>
      <c r="T34">
        <v>0</v>
      </c>
      <c r="U34">
        <v>0</v>
      </c>
      <c r="V34">
        <v>1333</v>
      </c>
      <c r="W34">
        <v>40</v>
      </c>
    </row>
    <row r="35" spans="1:23" x14ac:dyDescent="0.3">
      <c r="A35" t="s">
        <v>56</v>
      </c>
      <c r="B35" t="s">
        <v>20049</v>
      </c>
      <c r="C35">
        <v>0</v>
      </c>
      <c r="D35">
        <v>0</v>
      </c>
      <c r="E35" t="s">
        <v>20050</v>
      </c>
      <c r="F35" t="s">
        <v>7006</v>
      </c>
      <c r="G35" t="s">
        <v>20066</v>
      </c>
      <c r="H35" t="s">
        <v>20596</v>
      </c>
      <c r="I35" t="s">
        <v>20597</v>
      </c>
      <c r="J35" t="s">
        <v>7007</v>
      </c>
      <c r="K35" t="s">
        <v>6374</v>
      </c>
      <c r="L35" t="s">
        <v>6375</v>
      </c>
      <c r="M35" t="s">
        <v>20083</v>
      </c>
      <c r="N35" t="s">
        <v>6334</v>
      </c>
      <c r="O35" t="s">
        <v>20097</v>
      </c>
      <c r="P35" t="s">
        <v>20383</v>
      </c>
      <c r="Q35" t="s">
        <v>20384</v>
      </c>
      <c r="R35" t="s">
        <v>20385</v>
      </c>
      <c r="S35">
        <v>1</v>
      </c>
      <c r="T35">
        <v>0</v>
      </c>
      <c r="U35">
        <v>0</v>
      </c>
      <c r="V35">
        <v>890</v>
      </c>
      <c r="W35">
        <v>29</v>
      </c>
    </row>
    <row r="36" spans="1:23" x14ac:dyDescent="0.3">
      <c r="A36" t="s">
        <v>57</v>
      </c>
      <c r="B36" t="s">
        <v>20049</v>
      </c>
      <c r="C36">
        <v>0</v>
      </c>
      <c r="D36">
        <v>0</v>
      </c>
      <c r="E36" t="s">
        <v>20050</v>
      </c>
      <c r="F36" t="s">
        <v>7008</v>
      </c>
      <c r="G36" t="s">
        <v>20066</v>
      </c>
      <c r="H36" t="s">
        <v>20596</v>
      </c>
      <c r="I36" t="s">
        <v>20597</v>
      </c>
      <c r="J36" t="s">
        <v>7009</v>
      </c>
      <c r="K36" t="s">
        <v>6405</v>
      </c>
      <c r="L36" t="s">
        <v>6375</v>
      </c>
      <c r="M36" t="s">
        <v>20083</v>
      </c>
      <c r="N36" t="s">
        <v>6334</v>
      </c>
      <c r="O36" t="s">
        <v>20097</v>
      </c>
      <c r="P36" t="s">
        <v>20383</v>
      </c>
      <c r="Q36" t="s">
        <v>20384</v>
      </c>
      <c r="R36" t="s">
        <v>20385</v>
      </c>
      <c r="S36">
        <v>1</v>
      </c>
      <c r="T36">
        <v>0</v>
      </c>
      <c r="U36">
        <v>0</v>
      </c>
      <c r="V36">
        <v>888</v>
      </c>
      <c r="W36">
        <v>30</v>
      </c>
    </row>
    <row r="37" spans="1:23" x14ac:dyDescent="0.3">
      <c r="A37" t="s">
        <v>58</v>
      </c>
      <c r="B37" t="s">
        <v>20049</v>
      </c>
      <c r="C37">
        <v>0</v>
      </c>
      <c r="D37">
        <v>0</v>
      </c>
      <c r="E37" t="s">
        <v>20065</v>
      </c>
      <c r="F37" t="s">
        <v>7010</v>
      </c>
      <c r="G37" t="s">
        <v>20066</v>
      </c>
      <c r="H37" t="s">
        <v>20596</v>
      </c>
      <c r="I37" t="s">
        <v>20597</v>
      </c>
      <c r="J37" t="s">
        <v>7011</v>
      </c>
      <c r="K37" t="s">
        <v>6580</v>
      </c>
      <c r="L37" t="s">
        <v>6375</v>
      </c>
      <c r="M37" t="s">
        <v>20083</v>
      </c>
      <c r="N37" t="s">
        <v>6334</v>
      </c>
      <c r="O37" t="s">
        <v>20097</v>
      </c>
      <c r="P37" t="s">
        <v>20383</v>
      </c>
      <c r="Q37" t="s">
        <v>20384</v>
      </c>
      <c r="R37" t="s">
        <v>20385</v>
      </c>
      <c r="S37">
        <v>1</v>
      </c>
      <c r="T37">
        <v>0</v>
      </c>
      <c r="U37">
        <v>0</v>
      </c>
      <c r="V37">
        <v>387</v>
      </c>
      <c r="W37">
        <v>13</v>
      </c>
    </row>
    <row r="38" spans="1:23" x14ac:dyDescent="0.3">
      <c r="A38" t="s">
        <v>59</v>
      </c>
      <c r="B38" t="s">
        <v>20049</v>
      </c>
      <c r="C38">
        <v>0</v>
      </c>
      <c r="D38">
        <v>0</v>
      </c>
      <c r="E38" t="s">
        <v>20088</v>
      </c>
      <c r="F38" t="s">
        <v>7012</v>
      </c>
      <c r="G38" t="s">
        <v>20089</v>
      </c>
      <c r="H38" t="s">
        <v>20316</v>
      </c>
      <c r="I38" t="s">
        <v>20382</v>
      </c>
      <c r="J38" t="s">
        <v>6820</v>
      </c>
      <c r="K38" t="s">
        <v>6422</v>
      </c>
      <c r="L38" t="s">
        <v>6375</v>
      </c>
      <c r="M38" t="s">
        <v>20083</v>
      </c>
      <c r="N38" t="s">
        <v>6334</v>
      </c>
      <c r="O38" t="s">
        <v>20097</v>
      </c>
      <c r="P38" t="s">
        <v>20383</v>
      </c>
      <c r="Q38" t="s">
        <v>20384</v>
      </c>
      <c r="R38" t="s">
        <v>20385</v>
      </c>
      <c r="S38">
        <v>0</v>
      </c>
      <c r="T38">
        <v>0</v>
      </c>
      <c r="U38">
        <v>0</v>
      </c>
      <c r="V38">
        <v>560</v>
      </c>
      <c r="W38">
        <v>17</v>
      </c>
    </row>
    <row r="39" spans="1:23" x14ac:dyDescent="0.3">
      <c r="A39" t="s">
        <v>60</v>
      </c>
      <c r="B39" t="s">
        <v>20049</v>
      </c>
      <c r="C39">
        <v>0</v>
      </c>
      <c r="D39">
        <v>0</v>
      </c>
      <c r="E39" t="s">
        <v>20088</v>
      </c>
      <c r="F39" t="s">
        <v>7013</v>
      </c>
      <c r="G39" t="s">
        <v>20089</v>
      </c>
      <c r="H39" t="s">
        <v>20513</v>
      </c>
      <c r="I39" t="s">
        <v>20514</v>
      </c>
      <c r="J39" t="s">
        <v>7014</v>
      </c>
      <c r="K39" t="s">
        <v>6405</v>
      </c>
      <c r="L39" t="s">
        <v>6375</v>
      </c>
      <c r="M39" t="s">
        <v>20083</v>
      </c>
      <c r="N39" t="s">
        <v>6334</v>
      </c>
      <c r="O39" t="s">
        <v>20097</v>
      </c>
      <c r="P39" t="s">
        <v>20383</v>
      </c>
      <c r="Q39" t="s">
        <v>20384</v>
      </c>
      <c r="R39" t="s">
        <v>20385</v>
      </c>
      <c r="S39">
        <v>0</v>
      </c>
      <c r="T39">
        <v>0</v>
      </c>
      <c r="U39">
        <v>0</v>
      </c>
      <c r="V39">
        <v>174</v>
      </c>
      <c r="W39">
        <v>5</v>
      </c>
    </row>
    <row r="40" spans="1:23" x14ac:dyDescent="0.3">
      <c r="A40" t="s">
        <v>61</v>
      </c>
      <c r="B40" t="s">
        <v>20049</v>
      </c>
      <c r="C40">
        <v>0</v>
      </c>
      <c r="D40">
        <v>0</v>
      </c>
      <c r="E40" t="s">
        <v>20050</v>
      </c>
      <c r="F40" t="s">
        <v>7015</v>
      </c>
      <c r="G40" t="s">
        <v>20080</v>
      </c>
      <c r="H40" t="s">
        <v>20598</v>
      </c>
      <c r="I40" t="s">
        <v>20599</v>
      </c>
      <c r="J40" t="s">
        <v>7016</v>
      </c>
      <c r="K40" t="s">
        <v>6581</v>
      </c>
      <c r="L40" t="s">
        <v>6342</v>
      </c>
      <c r="M40" t="s">
        <v>20083</v>
      </c>
      <c r="N40" t="s">
        <v>6334</v>
      </c>
      <c r="O40" t="s">
        <v>20097</v>
      </c>
      <c r="P40" t="s">
        <v>20559</v>
      </c>
      <c r="Q40" t="s">
        <v>20560</v>
      </c>
      <c r="R40" t="s">
        <v>20561</v>
      </c>
      <c r="S40">
        <v>1</v>
      </c>
      <c r="T40">
        <v>1</v>
      </c>
      <c r="U40">
        <v>0</v>
      </c>
      <c r="V40">
        <v>665</v>
      </c>
      <c r="W40">
        <v>24</v>
      </c>
    </row>
    <row r="41" spans="1:23" x14ac:dyDescent="0.3">
      <c r="A41" t="s">
        <v>62</v>
      </c>
      <c r="B41" t="s">
        <v>20049</v>
      </c>
      <c r="C41">
        <v>0</v>
      </c>
      <c r="D41">
        <v>0</v>
      </c>
      <c r="E41" t="s">
        <v>20050</v>
      </c>
      <c r="F41" t="s">
        <v>7017</v>
      </c>
      <c r="G41" t="s">
        <v>20080</v>
      </c>
      <c r="H41" t="s">
        <v>20598</v>
      </c>
      <c r="I41" t="s">
        <v>20599</v>
      </c>
      <c r="J41" t="s">
        <v>7018</v>
      </c>
      <c r="K41" t="s">
        <v>6341</v>
      </c>
      <c r="L41" t="s">
        <v>6342</v>
      </c>
      <c r="M41" t="s">
        <v>20083</v>
      </c>
      <c r="N41" t="s">
        <v>6334</v>
      </c>
      <c r="O41" t="s">
        <v>20097</v>
      </c>
      <c r="P41" t="s">
        <v>20559</v>
      </c>
      <c r="Q41" t="s">
        <v>20560</v>
      </c>
      <c r="R41" t="s">
        <v>20561</v>
      </c>
      <c r="S41">
        <v>1</v>
      </c>
      <c r="T41">
        <v>1</v>
      </c>
      <c r="U41">
        <v>0</v>
      </c>
      <c r="V41">
        <v>978</v>
      </c>
      <c r="W41">
        <v>31</v>
      </c>
    </row>
    <row r="42" spans="1:23" x14ac:dyDescent="0.3">
      <c r="A42" t="s">
        <v>63</v>
      </c>
      <c r="B42" t="s">
        <v>20049</v>
      </c>
      <c r="C42">
        <v>0</v>
      </c>
      <c r="D42">
        <v>0</v>
      </c>
      <c r="E42" t="s">
        <v>20050</v>
      </c>
      <c r="F42" t="s">
        <v>7019</v>
      </c>
      <c r="H42" t="s">
        <v>20600</v>
      </c>
      <c r="I42" t="s">
        <v>20601</v>
      </c>
      <c r="J42" t="s">
        <v>7020</v>
      </c>
      <c r="K42" t="s">
        <v>6581</v>
      </c>
      <c r="L42" t="s">
        <v>6342</v>
      </c>
      <c r="M42" t="s">
        <v>20083</v>
      </c>
      <c r="N42" t="s">
        <v>6334</v>
      </c>
      <c r="O42" t="s">
        <v>20097</v>
      </c>
      <c r="P42" t="s">
        <v>20559</v>
      </c>
      <c r="Q42" t="s">
        <v>20560</v>
      </c>
      <c r="R42" t="s">
        <v>20561</v>
      </c>
      <c r="S42">
        <v>1</v>
      </c>
      <c r="T42">
        <v>1</v>
      </c>
      <c r="U42">
        <v>0</v>
      </c>
      <c r="V42">
        <v>862</v>
      </c>
      <c r="W42">
        <v>26</v>
      </c>
    </row>
    <row r="43" spans="1:23" x14ac:dyDescent="0.3">
      <c r="A43" t="s">
        <v>64</v>
      </c>
      <c r="B43" t="s">
        <v>20049</v>
      </c>
      <c r="C43">
        <v>0</v>
      </c>
      <c r="D43">
        <v>0</v>
      </c>
      <c r="E43" t="s">
        <v>20050</v>
      </c>
      <c r="F43" t="s">
        <v>7021</v>
      </c>
      <c r="G43" t="s">
        <v>20080</v>
      </c>
      <c r="H43" t="s">
        <v>20598</v>
      </c>
      <c r="I43" t="s">
        <v>20599</v>
      </c>
      <c r="J43" t="s">
        <v>6444</v>
      </c>
      <c r="K43" t="s">
        <v>6341</v>
      </c>
      <c r="L43" t="s">
        <v>6342</v>
      </c>
      <c r="M43" t="s">
        <v>20083</v>
      </c>
      <c r="N43" t="s">
        <v>6334</v>
      </c>
      <c r="O43" t="s">
        <v>20097</v>
      </c>
      <c r="P43" t="s">
        <v>20559</v>
      </c>
      <c r="Q43" t="s">
        <v>20560</v>
      </c>
      <c r="R43" t="s">
        <v>20561</v>
      </c>
      <c r="S43">
        <v>1</v>
      </c>
      <c r="T43">
        <v>1</v>
      </c>
      <c r="U43">
        <v>0</v>
      </c>
      <c r="V43">
        <v>814</v>
      </c>
      <c r="W43">
        <v>27</v>
      </c>
    </row>
    <row r="44" spans="1:23" x14ac:dyDescent="0.3">
      <c r="A44" t="s">
        <v>65</v>
      </c>
      <c r="B44" t="s">
        <v>20049</v>
      </c>
      <c r="C44">
        <v>0</v>
      </c>
      <c r="D44">
        <v>0</v>
      </c>
      <c r="E44" t="s">
        <v>20065</v>
      </c>
      <c r="F44" t="s">
        <v>7022</v>
      </c>
      <c r="G44" t="s">
        <v>20080</v>
      </c>
      <c r="H44" t="s">
        <v>20598</v>
      </c>
      <c r="I44" t="s">
        <v>20599</v>
      </c>
      <c r="J44" t="s">
        <v>7023</v>
      </c>
      <c r="K44" t="s">
        <v>6581</v>
      </c>
      <c r="L44" t="s">
        <v>6342</v>
      </c>
      <c r="M44" t="s">
        <v>20083</v>
      </c>
      <c r="N44" t="s">
        <v>6334</v>
      </c>
      <c r="O44" t="s">
        <v>20097</v>
      </c>
      <c r="P44" t="s">
        <v>20559</v>
      </c>
      <c r="Q44" t="s">
        <v>20560</v>
      </c>
      <c r="R44" t="s">
        <v>20561</v>
      </c>
      <c r="S44">
        <v>1</v>
      </c>
      <c r="T44">
        <v>1</v>
      </c>
      <c r="U44">
        <v>0</v>
      </c>
      <c r="V44">
        <v>853</v>
      </c>
      <c r="W44">
        <v>28</v>
      </c>
    </row>
    <row r="45" spans="1:23" x14ac:dyDescent="0.3">
      <c r="A45" t="s">
        <v>66</v>
      </c>
      <c r="B45" t="s">
        <v>20049</v>
      </c>
      <c r="C45">
        <v>0</v>
      </c>
      <c r="D45">
        <v>0</v>
      </c>
      <c r="E45" t="s">
        <v>20050</v>
      </c>
      <c r="F45" t="s">
        <v>7024</v>
      </c>
      <c r="G45" t="s">
        <v>20051</v>
      </c>
      <c r="H45" t="s">
        <v>20589</v>
      </c>
      <c r="I45" t="s">
        <v>20590</v>
      </c>
      <c r="J45" t="s">
        <v>7025</v>
      </c>
      <c r="K45" t="s">
        <v>7026</v>
      </c>
      <c r="L45" t="s">
        <v>7027</v>
      </c>
      <c r="M45" t="s">
        <v>20293</v>
      </c>
      <c r="N45" t="s">
        <v>6322</v>
      </c>
      <c r="O45" t="s">
        <v>20076</v>
      </c>
      <c r="P45" t="s">
        <v>20591</v>
      </c>
      <c r="Q45" t="s">
        <v>20592</v>
      </c>
      <c r="R45" t="s">
        <v>20604</v>
      </c>
      <c r="S45">
        <v>1</v>
      </c>
      <c r="T45">
        <v>0</v>
      </c>
      <c r="U45">
        <v>0</v>
      </c>
      <c r="V45">
        <v>434</v>
      </c>
      <c r="W45">
        <v>17</v>
      </c>
    </row>
    <row r="46" spans="1:23" x14ac:dyDescent="0.3">
      <c r="A46" t="s">
        <v>67</v>
      </c>
      <c r="B46" t="s">
        <v>20049</v>
      </c>
      <c r="C46">
        <v>0</v>
      </c>
      <c r="D46">
        <v>0</v>
      </c>
      <c r="E46" t="s">
        <v>20088</v>
      </c>
      <c r="F46" t="s">
        <v>7028</v>
      </c>
      <c r="G46" t="s">
        <v>20089</v>
      </c>
      <c r="H46" t="s">
        <v>20605</v>
      </c>
      <c r="I46" t="s">
        <v>20606</v>
      </c>
      <c r="J46" t="s">
        <v>7029</v>
      </c>
      <c r="K46" t="s">
        <v>7026</v>
      </c>
      <c r="L46" t="s">
        <v>7030</v>
      </c>
      <c r="M46" t="s">
        <v>20258</v>
      </c>
      <c r="N46" t="s">
        <v>6322</v>
      </c>
      <c r="O46" t="s">
        <v>20076</v>
      </c>
      <c r="P46" t="s">
        <v>20591</v>
      </c>
      <c r="Q46" t="s">
        <v>20592</v>
      </c>
      <c r="R46" t="s">
        <v>20607</v>
      </c>
      <c r="S46">
        <v>0</v>
      </c>
      <c r="T46">
        <v>0</v>
      </c>
      <c r="U46">
        <v>0</v>
      </c>
      <c r="V46">
        <v>254</v>
      </c>
      <c r="W46">
        <v>10</v>
      </c>
    </row>
    <row r="47" spans="1:23" x14ac:dyDescent="0.3">
      <c r="A47" t="s">
        <v>68</v>
      </c>
      <c r="B47" t="s">
        <v>20049</v>
      </c>
      <c r="C47">
        <v>0</v>
      </c>
      <c r="D47">
        <v>0</v>
      </c>
      <c r="E47" t="s">
        <v>20050</v>
      </c>
      <c r="F47" t="s">
        <v>7031</v>
      </c>
      <c r="G47" t="s">
        <v>20051</v>
      </c>
      <c r="H47" t="s">
        <v>20608</v>
      </c>
      <c r="I47" t="s">
        <v>20609</v>
      </c>
      <c r="J47" t="s">
        <v>7032</v>
      </c>
      <c r="K47" t="s">
        <v>7033</v>
      </c>
      <c r="L47" t="s">
        <v>7034</v>
      </c>
      <c r="M47" t="s">
        <v>20293</v>
      </c>
      <c r="N47" t="s">
        <v>6334</v>
      </c>
      <c r="O47" t="s">
        <v>20097</v>
      </c>
      <c r="P47" t="s">
        <v>20610</v>
      </c>
      <c r="Q47" t="s">
        <v>6590</v>
      </c>
      <c r="R47" t="s">
        <v>20611</v>
      </c>
      <c r="S47">
        <v>1</v>
      </c>
      <c r="T47">
        <v>1</v>
      </c>
      <c r="U47">
        <v>0</v>
      </c>
      <c r="V47">
        <v>660</v>
      </c>
      <c r="W47">
        <v>22</v>
      </c>
    </row>
    <row r="48" spans="1:23" x14ac:dyDescent="0.3">
      <c r="A48" t="s">
        <v>69</v>
      </c>
      <c r="B48" t="s">
        <v>20049</v>
      </c>
      <c r="C48">
        <v>0</v>
      </c>
      <c r="D48">
        <v>0</v>
      </c>
      <c r="E48" t="s">
        <v>20050</v>
      </c>
      <c r="F48" t="s">
        <v>7035</v>
      </c>
      <c r="G48" t="s">
        <v>20051</v>
      </c>
      <c r="H48" t="s">
        <v>20521</v>
      </c>
      <c r="I48" t="s">
        <v>20522</v>
      </c>
      <c r="J48" t="s">
        <v>7036</v>
      </c>
      <c r="K48" t="s">
        <v>7037</v>
      </c>
      <c r="L48" t="s">
        <v>7038</v>
      </c>
      <c r="M48" t="s">
        <v>20157</v>
      </c>
      <c r="N48" t="s">
        <v>6331</v>
      </c>
      <c r="O48" t="s">
        <v>20055</v>
      </c>
      <c r="P48" t="s">
        <v>20524</v>
      </c>
      <c r="Q48" t="s">
        <v>20525</v>
      </c>
      <c r="R48" t="s">
        <v>20612</v>
      </c>
      <c r="S48">
        <v>1</v>
      </c>
      <c r="T48">
        <v>0</v>
      </c>
      <c r="U48">
        <v>0</v>
      </c>
      <c r="V48">
        <v>818</v>
      </c>
      <c r="W48">
        <v>24</v>
      </c>
    </row>
    <row r="49" spans="1:23" x14ac:dyDescent="0.3">
      <c r="A49" t="s">
        <v>70</v>
      </c>
      <c r="B49" t="s">
        <v>20049</v>
      </c>
      <c r="C49">
        <v>0</v>
      </c>
      <c r="D49">
        <v>0</v>
      </c>
      <c r="E49" t="s">
        <v>20050</v>
      </c>
      <c r="F49" t="s">
        <v>7039</v>
      </c>
      <c r="G49" t="s">
        <v>20051</v>
      </c>
      <c r="H49" t="s">
        <v>20440</v>
      </c>
      <c r="I49" t="s">
        <v>20441</v>
      </c>
      <c r="J49" t="s">
        <v>7040</v>
      </c>
      <c r="K49" t="s">
        <v>7041</v>
      </c>
      <c r="L49" t="s">
        <v>7042</v>
      </c>
      <c r="M49" t="s">
        <v>20545</v>
      </c>
      <c r="N49" t="s">
        <v>6322</v>
      </c>
      <c r="O49" t="s">
        <v>20076</v>
      </c>
      <c r="P49" t="s">
        <v>20443</v>
      </c>
      <c r="Q49" t="s">
        <v>6508</v>
      </c>
      <c r="R49" t="s">
        <v>20613</v>
      </c>
      <c r="S49">
        <v>1</v>
      </c>
      <c r="T49">
        <v>0</v>
      </c>
      <c r="U49">
        <v>0</v>
      </c>
      <c r="V49">
        <v>384</v>
      </c>
      <c r="W49">
        <v>12</v>
      </c>
    </row>
    <row r="50" spans="1:23" x14ac:dyDescent="0.3">
      <c r="A50" t="s">
        <v>71</v>
      </c>
      <c r="B50" t="s">
        <v>20049</v>
      </c>
      <c r="C50">
        <v>0</v>
      </c>
      <c r="D50">
        <v>0</v>
      </c>
      <c r="E50" t="s">
        <v>20050</v>
      </c>
      <c r="F50" t="s">
        <v>7043</v>
      </c>
      <c r="G50" t="s">
        <v>20051</v>
      </c>
      <c r="H50" t="s">
        <v>20440</v>
      </c>
      <c r="I50" t="s">
        <v>20441</v>
      </c>
      <c r="J50" t="s">
        <v>7044</v>
      </c>
      <c r="K50" t="s">
        <v>7041</v>
      </c>
      <c r="L50" t="s">
        <v>7042</v>
      </c>
      <c r="M50" t="s">
        <v>20545</v>
      </c>
      <c r="N50" t="s">
        <v>6322</v>
      </c>
      <c r="O50" t="s">
        <v>20076</v>
      </c>
      <c r="P50" t="s">
        <v>20443</v>
      </c>
      <c r="Q50" t="s">
        <v>6508</v>
      </c>
      <c r="R50" t="s">
        <v>20613</v>
      </c>
      <c r="S50">
        <v>1</v>
      </c>
      <c r="T50">
        <v>0</v>
      </c>
      <c r="U50">
        <v>0</v>
      </c>
      <c r="V50">
        <v>583</v>
      </c>
      <c r="W50">
        <v>18</v>
      </c>
    </row>
    <row r="51" spans="1:23" x14ac:dyDescent="0.3">
      <c r="A51" t="s">
        <v>72</v>
      </c>
      <c r="B51" t="s">
        <v>20049</v>
      </c>
      <c r="C51">
        <v>0</v>
      </c>
      <c r="D51">
        <v>0</v>
      </c>
      <c r="E51" t="s">
        <v>20050</v>
      </c>
      <c r="F51" t="s">
        <v>7045</v>
      </c>
      <c r="G51" t="s">
        <v>20051</v>
      </c>
      <c r="H51" t="s">
        <v>20052</v>
      </c>
      <c r="I51" t="s">
        <v>20053</v>
      </c>
      <c r="J51" t="s">
        <v>7046</v>
      </c>
      <c r="K51" t="s">
        <v>7047</v>
      </c>
      <c r="L51" t="s">
        <v>7048</v>
      </c>
      <c r="M51" t="s">
        <v>20410</v>
      </c>
      <c r="N51" t="s">
        <v>6331</v>
      </c>
      <c r="O51" t="s">
        <v>20055</v>
      </c>
      <c r="P51" t="s">
        <v>20056</v>
      </c>
      <c r="Q51" t="s">
        <v>6749</v>
      </c>
      <c r="R51" t="s">
        <v>20614</v>
      </c>
      <c r="S51">
        <v>1</v>
      </c>
      <c r="T51">
        <v>1</v>
      </c>
      <c r="U51">
        <v>0</v>
      </c>
      <c r="V51">
        <v>872</v>
      </c>
      <c r="W51">
        <v>27</v>
      </c>
    </row>
    <row r="52" spans="1:23" x14ac:dyDescent="0.3">
      <c r="A52" t="s">
        <v>73</v>
      </c>
      <c r="B52" t="s">
        <v>20049</v>
      </c>
      <c r="C52">
        <v>0</v>
      </c>
      <c r="D52">
        <v>0</v>
      </c>
      <c r="E52" t="s">
        <v>20088</v>
      </c>
      <c r="F52" t="s">
        <v>7049</v>
      </c>
      <c r="G52" t="s">
        <v>20089</v>
      </c>
      <c r="H52" t="s">
        <v>20176</v>
      </c>
      <c r="I52" t="s">
        <v>20344</v>
      </c>
      <c r="J52" t="s">
        <v>7050</v>
      </c>
      <c r="K52" t="s">
        <v>7051</v>
      </c>
      <c r="L52" t="s">
        <v>7052</v>
      </c>
      <c r="M52" t="s">
        <v>20484</v>
      </c>
      <c r="N52" t="s">
        <v>6351</v>
      </c>
      <c r="O52" t="s">
        <v>20061</v>
      </c>
      <c r="P52" t="s">
        <v>20070</v>
      </c>
      <c r="Q52" t="s">
        <v>20071</v>
      </c>
      <c r="R52" t="s">
        <v>20615</v>
      </c>
      <c r="S52">
        <v>0</v>
      </c>
      <c r="T52">
        <v>0</v>
      </c>
      <c r="U52">
        <v>0</v>
      </c>
      <c r="V52">
        <v>377</v>
      </c>
      <c r="W52">
        <v>12</v>
      </c>
    </row>
    <row r="53" spans="1:23" x14ac:dyDescent="0.3">
      <c r="A53" t="s">
        <v>74</v>
      </c>
      <c r="B53" t="s">
        <v>20049</v>
      </c>
      <c r="C53">
        <v>0</v>
      </c>
      <c r="D53">
        <v>0</v>
      </c>
      <c r="E53" t="s">
        <v>20050</v>
      </c>
      <c r="F53" t="s">
        <v>7053</v>
      </c>
      <c r="G53" t="s">
        <v>20051</v>
      </c>
      <c r="H53" t="s">
        <v>20616</v>
      </c>
      <c r="I53" t="s">
        <v>20617</v>
      </c>
      <c r="J53" t="s">
        <v>7054</v>
      </c>
      <c r="K53" t="s">
        <v>6572</v>
      </c>
      <c r="L53" t="s">
        <v>6573</v>
      </c>
      <c r="M53" t="s">
        <v>20293</v>
      </c>
      <c r="N53" t="s">
        <v>6331</v>
      </c>
      <c r="O53" t="s">
        <v>20055</v>
      </c>
      <c r="P53" t="s">
        <v>20618</v>
      </c>
      <c r="Q53" t="s">
        <v>6573</v>
      </c>
      <c r="R53" t="s">
        <v>20619</v>
      </c>
      <c r="S53">
        <v>1</v>
      </c>
      <c r="T53">
        <v>1</v>
      </c>
      <c r="U53">
        <v>0</v>
      </c>
      <c r="V53">
        <v>597</v>
      </c>
      <c r="W53">
        <v>20</v>
      </c>
    </row>
    <row r="54" spans="1:23" x14ac:dyDescent="0.3">
      <c r="A54" t="s">
        <v>75</v>
      </c>
      <c r="B54" t="s">
        <v>20049</v>
      </c>
      <c r="C54">
        <v>0</v>
      </c>
      <c r="D54">
        <v>0</v>
      </c>
      <c r="E54" t="s">
        <v>20050</v>
      </c>
      <c r="F54" t="s">
        <v>7055</v>
      </c>
      <c r="G54" t="s">
        <v>20051</v>
      </c>
      <c r="H54" t="s">
        <v>20616</v>
      </c>
      <c r="I54" t="s">
        <v>20617</v>
      </c>
      <c r="J54" t="s">
        <v>7056</v>
      </c>
      <c r="K54" t="s">
        <v>6572</v>
      </c>
      <c r="L54" t="s">
        <v>6573</v>
      </c>
      <c r="M54" t="s">
        <v>20293</v>
      </c>
      <c r="N54" t="s">
        <v>6331</v>
      </c>
      <c r="O54" t="s">
        <v>20055</v>
      </c>
      <c r="P54" t="s">
        <v>20618</v>
      </c>
      <c r="Q54" t="s">
        <v>6573</v>
      </c>
      <c r="R54" t="s">
        <v>20619</v>
      </c>
      <c r="S54">
        <v>1</v>
      </c>
      <c r="T54">
        <v>1</v>
      </c>
      <c r="U54">
        <v>0</v>
      </c>
      <c r="V54">
        <v>903</v>
      </c>
      <c r="W54">
        <v>29</v>
      </c>
    </row>
    <row r="55" spans="1:23" x14ac:dyDescent="0.3">
      <c r="A55" t="s">
        <v>76</v>
      </c>
      <c r="B55" t="s">
        <v>20049</v>
      </c>
      <c r="C55">
        <v>0</v>
      </c>
      <c r="D55">
        <v>0</v>
      </c>
      <c r="E55" t="s">
        <v>20050</v>
      </c>
      <c r="F55" t="s">
        <v>7057</v>
      </c>
      <c r="G55" t="s">
        <v>20080</v>
      </c>
      <c r="H55" t="s">
        <v>20620</v>
      </c>
      <c r="I55" t="s">
        <v>20621</v>
      </c>
      <c r="J55" t="s">
        <v>7058</v>
      </c>
      <c r="K55" t="s">
        <v>6445</v>
      </c>
      <c r="L55" t="s">
        <v>6446</v>
      </c>
      <c r="M55" t="s">
        <v>20083</v>
      </c>
      <c r="N55" t="s">
        <v>6334</v>
      </c>
      <c r="O55" t="s">
        <v>20097</v>
      </c>
      <c r="P55" t="s">
        <v>20622</v>
      </c>
      <c r="Q55" t="s">
        <v>20623</v>
      </c>
      <c r="R55" t="s">
        <v>20624</v>
      </c>
      <c r="S55">
        <v>1</v>
      </c>
      <c r="T55">
        <v>1</v>
      </c>
      <c r="U55">
        <v>0</v>
      </c>
      <c r="V55">
        <v>536</v>
      </c>
      <c r="W55">
        <v>16</v>
      </c>
    </row>
    <row r="56" spans="1:23" x14ac:dyDescent="0.3">
      <c r="A56" t="s">
        <v>77</v>
      </c>
      <c r="B56" t="s">
        <v>20049</v>
      </c>
      <c r="C56">
        <v>0</v>
      </c>
      <c r="D56">
        <v>0</v>
      </c>
      <c r="E56" t="s">
        <v>20050</v>
      </c>
      <c r="F56" t="s">
        <v>7059</v>
      </c>
      <c r="G56" t="s">
        <v>20080</v>
      </c>
      <c r="H56" t="s">
        <v>20620</v>
      </c>
      <c r="I56" t="s">
        <v>20621</v>
      </c>
      <c r="J56" t="s">
        <v>7060</v>
      </c>
      <c r="K56" t="s">
        <v>6445</v>
      </c>
      <c r="L56" t="s">
        <v>6446</v>
      </c>
      <c r="M56" t="s">
        <v>20083</v>
      </c>
      <c r="N56" t="s">
        <v>6334</v>
      </c>
      <c r="O56" t="s">
        <v>20097</v>
      </c>
      <c r="P56" t="s">
        <v>20622</v>
      </c>
      <c r="Q56" t="s">
        <v>20623</v>
      </c>
      <c r="R56" t="s">
        <v>20624</v>
      </c>
      <c r="S56">
        <v>1</v>
      </c>
      <c r="T56">
        <v>1</v>
      </c>
      <c r="U56">
        <v>0</v>
      </c>
      <c r="V56">
        <v>649</v>
      </c>
      <c r="W56">
        <v>22</v>
      </c>
    </row>
    <row r="57" spans="1:23" x14ac:dyDescent="0.3">
      <c r="A57" t="s">
        <v>78</v>
      </c>
      <c r="B57" t="s">
        <v>20049</v>
      </c>
      <c r="C57">
        <v>0</v>
      </c>
      <c r="D57">
        <v>0</v>
      </c>
      <c r="E57" t="s">
        <v>20050</v>
      </c>
      <c r="F57" t="s">
        <v>7061</v>
      </c>
      <c r="G57" t="s">
        <v>20080</v>
      </c>
      <c r="H57" t="s">
        <v>20620</v>
      </c>
      <c r="I57" t="s">
        <v>20621</v>
      </c>
      <c r="J57" t="s">
        <v>7062</v>
      </c>
      <c r="K57" t="s">
        <v>6445</v>
      </c>
      <c r="L57" t="s">
        <v>6446</v>
      </c>
      <c r="M57" t="s">
        <v>20083</v>
      </c>
      <c r="N57" t="s">
        <v>6334</v>
      </c>
      <c r="O57" t="s">
        <v>20097</v>
      </c>
      <c r="P57" t="s">
        <v>20622</v>
      </c>
      <c r="Q57" t="s">
        <v>20623</v>
      </c>
      <c r="R57" t="s">
        <v>20624</v>
      </c>
      <c r="S57">
        <v>1</v>
      </c>
      <c r="T57">
        <v>1</v>
      </c>
      <c r="U57">
        <v>0</v>
      </c>
      <c r="V57">
        <v>577</v>
      </c>
      <c r="W57">
        <v>20</v>
      </c>
    </row>
    <row r="58" spans="1:23" x14ac:dyDescent="0.3">
      <c r="A58" t="s">
        <v>79</v>
      </c>
      <c r="B58" t="s">
        <v>20049</v>
      </c>
      <c r="C58">
        <v>0</v>
      </c>
      <c r="D58">
        <v>0</v>
      </c>
      <c r="E58" t="s">
        <v>20050</v>
      </c>
      <c r="F58" t="s">
        <v>7063</v>
      </c>
      <c r="G58" t="s">
        <v>20080</v>
      </c>
      <c r="H58" t="s">
        <v>20620</v>
      </c>
      <c r="I58" t="s">
        <v>20621</v>
      </c>
      <c r="J58" t="s">
        <v>7064</v>
      </c>
      <c r="K58" t="s">
        <v>6445</v>
      </c>
      <c r="L58" t="s">
        <v>6446</v>
      </c>
      <c r="M58" t="s">
        <v>20083</v>
      </c>
      <c r="N58" t="s">
        <v>6334</v>
      </c>
      <c r="O58" t="s">
        <v>20097</v>
      </c>
      <c r="P58" t="s">
        <v>20622</v>
      </c>
      <c r="Q58" t="s">
        <v>20623</v>
      </c>
      <c r="R58" t="s">
        <v>20624</v>
      </c>
      <c r="S58">
        <v>1</v>
      </c>
      <c r="T58">
        <v>1</v>
      </c>
      <c r="U58">
        <v>0</v>
      </c>
      <c r="V58">
        <v>458</v>
      </c>
      <c r="W58">
        <v>15</v>
      </c>
    </row>
    <row r="59" spans="1:23" x14ac:dyDescent="0.3">
      <c r="A59" t="s">
        <v>80</v>
      </c>
      <c r="B59" t="s">
        <v>20049</v>
      </c>
      <c r="C59">
        <v>0</v>
      </c>
      <c r="D59">
        <v>0</v>
      </c>
      <c r="E59" t="s">
        <v>20050</v>
      </c>
      <c r="F59" t="s">
        <v>7065</v>
      </c>
      <c r="G59" t="s">
        <v>20051</v>
      </c>
      <c r="H59" t="s">
        <v>20625</v>
      </c>
      <c r="I59" t="s">
        <v>20626</v>
      </c>
      <c r="J59" t="s">
        <v>7066</v>
      </c>
      <c r="K59" t="s">
        <v>6410</v>
      </c>
      <c r="L59" t="s">
        <v>6411</v>
      </c>
      <c r="M59" t="s">
        <v>20519</v>
      </c>
      <c r="N59" t="s">
        <v>6322</v>
      </c>
      <c r="O59" t="s">
        <v>20076</v>
      </c>
      <c r="P59" t="s">
        <v>20523</v>
      </c>
      <c r="Q59" t="s">
        <v>6411</v>
      </c>
      <c r="R59" t="s">
        <v>20627</v>
      </c>
      <c r="S59">
        <v>1</v>
      </c>
      <c r="T59">
        <v>0</v>
      </c>
      <c r="U59">
        <v>0</v>
      </c>
      <c r="V59">
        <v>1403</v>
      </c>
      <c r="W59">
        <v>41</v>
      </c>
    </row>
    <row r="60" spans="1:23" x14ac:dyDescent="0.3">
      <c r="A60" t="s">
        <v>81</v>
      </c>
      <c r="B60" t="s">
        <v>20049</v>
      </c>
      <c r="C60">
        <v>0</v>
      </c>
      <c r="D60">
        <v>0</v>
      </c>
      <c r="E60" t="s">
        <v>20050</v>
      </c>
      <c r="F60" t="s">
        <v>7067</v>
      </c>
      <c r="H60" t="s">
        <v>20628</v>
      </c>
      <c r="I60" t="s">
        <v>20629</v>
      </c>
      <c r="J60" t="s">
        <v>7068</v>
      </c>
      <c r="K60" t="s">
        <v>6453</v>
      </c>
      <c r="L60" t="s">
        <v>6454</v>
      </c>
      <c r="M60" t="s">
        <v>20410</v>
      </c>
      <c r="N60" t="s">
        <v>6338</v>
      </c>
      <c r="O60" t="s">
        <v>20084</v>
      </c>
      <c r="P60" t="s">
        <v>20411</v>
      </c>
      <c r="Q60" t="s">
        <v>6454</v>
      </c>
      <c r="R60" t="s">
        <v>20412</v>
      </c>
      <c r="S60">
        <v>1</v>
      </c>
      <c r="T60">
        <v>0</v>
      </c>
      <c r="U60">
        <v>0</v>
      </c>
      <c r="V60">
        <v>664</v>
      </c>
      <c r="W60">
        <v>24</v>
      </c>
    </row>
    <row r="61" spans="1:23" x14ac:dyDescent="0.3">
      <c r="A61" t="s">
        <v>82</v>
      </c>
      <c r="B61" t="s">
        <v>20049</v>
      </c>
      <c r="C61">
        <v>0</v>
      </c>
      <c r="D61">
        <v>0</v>
      </c>
      <c r="E61" t="s">
        <v>20050</v>
      </c>
      <c r="F61" t="s">
        <v>7069</v>
      </c>
      <c r="G61" t="s">
        <v>20051</v>
      </c>
      <c r="H61" t="s">
        <v>20436</v>
      </c>
      <c r="I61" t="s">
        <v>20437</v>
      </c>
      <c r="J61" t="s">
        <v>7070</v>
      </c>
      <c r="K61" t="s">
        <v>6376</v>
      </c>
      <c r="L61" t="s">
        <v>6377</v>
      </c>
      <c r="M61" t="s">
        <v>20630</v>
      </c>
      <c r="N61" t="s">
        <v>6351</v>
      </c>
      <c r="O61" t="s">
        <v>20061</v>
      </c>
      <c r="P61" t="s">
        <v>20438</v>
      </c>
      <c r="Q61" t="s">
        <v>6377</v>
      </c>
      <c r="R61" t="s">
        <v>20631</v>
      </c>
      <c r="S61">
        <v>1</v>
      </c>
      <c r="T61">
        <v>1</v>
      </c>
      <c r="U61">
        <v>0</v>
      </c>
      <c r="V61">
        <v>709</v>
      </c>
      <c r="W61">
        <v>24</v>
      </c>
    </row>
    <row r="62" spans="1:23" x14ac:dyDescent="0.3">
      <c r="A62" t="s">
        <v>83</v>
      </c>
      <c r="B62" t="s">
        <v>20049</v>
      </c>
      <c r="C62">
        <v>0</v>
      </c>
      <c r="D62">
        <v>0</v>
      </c>
      <c r="E62" t="s">
        <v>20088</v>
      </c>
      <c r="F62" t="s">
        <v>7071</v>
      </c>
      <c r="G62" t="s">
        <v>20089</v>
      </c>
      <c r="H62" t="s">
        <v>20176</v>
      </c>
      <c r="I62" t="s">
        <v>20344</v>
      </c>
      <c r="J62" t="s">
        <v>7072</v>
      </c>
      <c r="K62" t="s">
        <v>6376</v>
      </c>
      <c r="L62" t="s">
        <v>6377</v>
      </c>
      <c r="M62" t="s">
        <v>20630</v>
      </c>
      <c r="N62" t="s">
        <v>6351</v>
      </c>
      <c r="O62" t="s">
        <v>20061</v>
      </c>
      <c r="P62" t="s">
        <v>20438</v>
      </c>
      <c r="Q62" t="s">
        <v>6377</v>
      </c>
      <c r="R62" t="s">
        <v>20631</v>
      </c>
      <c r="S62">
        <v>0</v>
      </c>
      <c r="T62">
        <v>1</v>
      </c>
      <c r="U62">
        <v>0</v>
      </c>
      <c r="V62">
        <v>403</v>
      </c>
      <c r="W62">
        <v>12</v>
      </c>
    </row>
    <row r="63" spans="1:23" x14ac:dyDescent="0.3">
      <c r="A63" t="s">
        <v>84</v>
      </c>
      <c r="B63" t="s">
        <v>20049</v>
      </c>
      <c r="C63">
        <v>0</v>
      </c>
      <c r="D63">
        <v>0</v>
      </c>
      <c r="E63" t="s">
        <v>20050</v>
      </c>
      <c r="F63" t="s">
        <v>7073</v>
      </c>
      <c r="G63" t="s">
        <v>20051</v>
      </c>
      <c r="H63" t="s">
        <v>20632</v>
      </c>
      <c r="I63" t="s">
        <v>20633</v>
      </c>
      <c r="J63" t="s">
        <v>7074</v>
      </c>
      <c r="K63" t="s">
        <v>6567</v>
      </c>
      <c r="L63" t="s">
        <v>6568</v>
      </c>
      <c r="M63" t="s">
        <v>20545</v>
      </c>
      <c r="N63" t="s">
        <v>6338</v>
      </c>
      <c r="O63" t="s">
        <v>20084</v>
      </c>
      <c r="P63" t="s">
        <v>20634</v>
      </c>
      <c r="Q63" t="s">
        <v>20635</v>
      </c>
      <c r="R63" t="s">
        <v>20636</v>
      </c>
      <c r="S63">
        <v>1</v>
      </c>
      <c r="T63">
        <v>0</v>
      </c>
      <c r="U63">
        <v>0</v>
      </c>
      <c r="V63">
        <v>872</v>
      </c>
      <c r="W63">
        <v>27</v>
      </c>
    </row>
    <row r="64" spans="1:23" x14ac:dyDescent="0.3">
      <c r="A64" t="s">
        <v>85</v>
      </c>
      <c r="B64" t="s">
        <v>20049</v>
      </c>
      <c r="C64">
        <v>0</v>
      </c>
      <c r="D64">
        <v>0</v>
      </c>
      <c r="E64" t="s">
        <v>20050</v>
      </c>
      <c r="F64" t="s">
        <v>7075</v>
      </c>
      <c r="G64" t="s">
        <v>20051</v>
      </c>
      <c r="H64" t="s">
        <v>20170</v>
      </c>
      <c r="I64" t="s">
        <v>20171</v>
      </c>
      <c r="J64" t="s">
        <v>7076</v>
      </c>
      <c r="K64" t="s">
        <v>7077</v>
      </c>
      <c r="L64" t="s">
        <v>7078</v>
      </c>
      <c r="M64" t="s">
        <v>20075</v>
      </c>
      <c r="N64" t="s">
        <v>6345</v>
      </c>
      <c r="O64" t="s">
        <v>20167</v>
      </c>
      <c r="P64" t="s">
        <v>20173</v>
      </c>
      <c r="Q64" t="s">
        <v>20174</v>
      </c>
      <c r="R64" t="s">
        <v>20637</v>
      </c>
      <c r="S64">
        <v>1</v>
      </c>
      <c r="T64">
        <v>1</v>
      </c>
      <c r="U64">
        <v>0</v>
      </c>
      <c r="V64">
        <v>487</v>
      </c>
      <c r="W64">
        <v>15</v>
      </c>
    </row>
    <row r="65" spans="1:23" x14ac:dyDescent="0.3">
      <c r="A65" t="s">
        <v>86</v>
      </c>
      <c r="B65" t="s">
        <v>20049</v>
      </c>
      <c r="C65">
        <v>0</v>
      </c>
      <c r="D65">
        <v>0</v>
      </c>
      <c r="E65" t="s">
        <v>20050</v>
      </c>
      <c r="F65" t="s">
        <v>7079</v>
      </c>
      <c r="G65" t="s">
        <v>20051</v>
      </c>
      <c r="H65" t="s">
        <v>20058</v>
      </c>
      <c r="I65" t="s">
        <v>20059</v>
      </c>
      <c r="J65" t="s">
        <v>7080</v>
      </c>
      <c r="K65" t="s">
        <v>6504</v>
      </c>
      <c r="L65" t="s">
        <v>6505</v>
      </c>
      <c r="M65" t="s">
        <v>20453</v>
      </c>
      <c r="N65" t="s">
        <v>6351</v>
      </c>
      <c r="O65" t="s">
        <v>20061</v>
      </c>
      <c r="P65" t="s">
        <v>20062</v>
      </c>
      <c r="Q65" t="s">
        <v>20063</v>
      </c>
      <c r="R65" t="s">
        <v>20638</v>
      </c>
      <c r="S65">
        <v>1</v>
      </c>
      <c r="T65">
        <v>0</v>
      </c>
      <c r="U65">
        <v>0</v>
      </c>
      <c r="V65">
        <v>1044</v>
      </c>
      <c r="W65">
        <v>32</v>
      </c>
    </row>
    <row r="66" spans="1:23" x14ac:dyDescent="0.3">
      <c r="A66" t="s">
        <v>87</v>
      </c>
      <c r="B66" t="s">
        <v>20049</v>
      </c>
      <c r="C66">
        <v>0</v>
      </c>
      <c r="D66">
        <v>0</v>
      </c>
      <c r="E66" t="s">
        <v>20050</v>
      </c>
      <c r="F66" t="s">
        <v>7081</v>
      </c>
      <c r="G66" t="s">
        <v>20051</v>
      </c>
      <c r="H66" t="s">
        <v>20639</v>
      </c>
      <c r="I66" t="s">
        <v>20640</v>
      </c>
      <c r="J66" t="s">
        <v>7082</v>
      </c>
      <c r="K66" t="s">
        <v>7083</v>
      </c>
      <c r="L66" t="s">
        <v>7084</v>
      </c>
      <c r="M66" t="s">
        <v>20422</v>
      </c>
      <c r="N66" t="s">
        <v>6348</v>
      </c>
      <c r="O66" t="s">
        <v>20213</v>
      </c>
      <c r="P66" t="s">
        <v>20641</v>
      </c>
      <c r="Q66" t="s">
        <v>20642</v>
      </c>
      <c r="R66" t="s">
        <v>20643</v>
      </c>
      <c r="S66">
        <v>1</v>
      </c>
      <c r="T66">
        <v>1</v>
      </c>
      <c r="U66">
        <v>0</v>
      </c>
      <c r="V66">
        <v>595</v>
      </c>
      <c r="W66">
        <v>19</v>
      </c>
    </row>
    <row r="67" spans="1:23" x14ac:dyDescent="0.3">
      <c r="A67" t="s">
        <v>88</v>
      </c>
      <c r="B67" t="s">
        <v>20049</v>
      </c>
      <c r="C67">
        <v>0</v>
      </c>
      <c r="D67">
        <v>0</v>
      </c>
      <c r="E67" t="s">
        <v>20050</v>
      </c>
      <c r="F67" t="s">
        <v>7085</v>
      </c>
      <c r="G67" t="s">
        <v>20051</v>
      </c>
      <c r="H67" t="s">
        <v>20225</v>
      </c>
      <c r="I67" t="s">
        <v>20226</v>
      </c>
      <c r="J67" t="s">
        <v>7086</v>
      </c>
      <c r="K67" t="s">
        <v>6565</v>
      </c>
      <c r="L67" t="s">
        <v>6566</v>
      </c>
      <c r="M67" t="s">
        <v>20293</v>
      </c>
      <c r="N67" t="s">
        <v>6338</v>
      </c>
      <c r="O67" t="s">
        <v>20084</v>
      </c>
      <c r="P67" t="s">
        <v>20108</v>
      </c>
      <c r="Q67" t="s">
        <v>20109</v>
      </c>
      <c r="R67" t="s">
        <v>20644</v>
      </c>
      <c r="S67">
        <v>1</v>
      </c>
      <c r="T67">
        <v>1</v>
      </c>
      <c r="U67">
        <v>0</v>
      </c>
      <c r="V67">
        <v>705</v>
      </c>
      <c r="W67">
        <v>24</v>
      </c>
    </row>
    <row r="68" spans="1:23" x14ac:dyDescent="0.3">
      <c r="A68" t="s">
        <v>89</v>
      </c>
      <c r="B68" t="s">
        <v>20049</v>
      </c>
      <c r="C68">
        <v>0</v>
      </c>
      <c r="D68">
        <v>0</v>
      </c>
      <c r="E68" t="s">
        <v>20050</v>
      </c>
      <c r="F68" t="s">
        <v>7087</v>
      </c>
      <c r="G68" t="s">
        <v>20066</v>
      </c>
      <c r="H68" t="s">
        <v>20645</v>
      </c>
      <c r="I68" t="s">
        <v>20646</v>
      </c>
      <c r="J68" t="s">
        <v>7088</v>
      </c>
      <c r="K68" t="s">
        <v>6403</v>
      </c>
      <c r="L68" t="s">
        <v>6404</v>
      </c>
      <c r="M68" t="s">
        <v>20484</v>
      </c>
      <c r="N68" t="s">
        <v>6322</v>
      </c>
      <c r="O68" t="s">
        <v>20076</v>
      </c>
      <c r="P68" t="s">
        <v>20647</v>
      </c>
      <c r="Q68" t="s">
        <v>6404</v>
      </c>
      <c r="R68" t="s">
        <v>20648</v>
      </c>
      <c r="S68">
        <v>1</v>
      </c>
      <c r="T68">
        <v>0</v>
      </c>
      <c r="U68">
        <v>0</v>
      </c>
      <c r="V68">
        <v>691</v>
      </c>
      <c r="W68">
        <v>24</v>
      </c>
    </row>
    <row r="69" spans="1:23" x14ac:dyDescent="0.3">
      <c r="A69" t="s">
        <v>90</v>
      </c>
      <c r="B69" t="s">
        <v>20049</v>
      </c>
      <c r="C69">
        <v>0</v>
      </c>
      <c r="D69">
        <v>0</v>
      </c>
      <c r="E69" t="s">
        <v>20050</v>
      </c>
      <c r="F69" t="s">
        <v>7089</v>
      </c>
      <c r="H69" t="s">
        <v>20649</v>
      </c>
      <c r="I69" t="s">
        <v>20650</v>
      </c>
      <c r="J69" t="s">
        <v>7090</v>
      </c>
      <c r="K69" t="s">
        <v>6403</v>
      </c>
      <c r="L69" t="s">
        <v>6404</v>
      </c>
      <c r="M69" t="s">
        <v>20484</v>
      </c>
      <c r="N69" t="s">
        <v>6322</v>
      </c>
      <c r="O69" t="s">
        <v>20076</v>
      </c>
      <c r="P69" t="s">
        <v>20647</v>
      </c>
      <c r="Q69" t="s">
        <v>6404</v>
      </c>
      <c r="R69" t="s">
        <v>20648</v>
      </c>
      <c r="S69">
        <v>1</v>
      </c>
      <c r="T69">
        <v>0</v>
      </c>
      <c r="U69">
        <v>0</v>
      </c>
      <c r="V69">
        <v>589</v>
      </c>
      <c r="W69">
        <v>16</v>
      </c>
    </row>
    <row r="70" spans="1:23" x14ac:dyDescent="0.3">
      <c r="A70" t="s">
        <v>91</v>
      </c>
      <c r="B70" t="s">
        <v>20049</v>
      </c>
      <c r="C70">
        <v>0</v>
      </c>
      <c r="D70">
        <v>0</v>
      </c>
      <c r="E70" t="s">
        <v>20050</v>
      </c>
      <c r="F70" t="s">
        <v>7091</v>
      </c>
      <c r="G70" t="s">
        <v>20051</v>
      </c>
      <c r="H70" t="s">
        <v>20459</v>
      </c>
      <c r="I70" t="s">
        <v>20460</v>
      </c>
      <c r="J70" t="s">
        <v>7092</v>
      </c>
      <c r="K70" t="s">
        <v>7093</v>
      </c>
      <c r="L70" t="s">
        <v>7094</v>
      </c>
      <c r="M70" t="s">
        <v>20422</v>
      </c>
      <c r="N70" t="s">
        <v>6351</v>
      </c>
      <c r="O70" t="s">
        <v>20061</v>
      </c>
      <c r="P70" t="s">
        <v>20461</v>
      </c>
      <c r="Q70" t="s">
        <v>20462</v>
      </c>
      <c r="R70" t="s">
        <v>20651</v>
      </c>
      <c r="S70">
        <v>1</v>
      </c>
      <c r="T70">
        <v>0</v>
      </c>
      <c r="U70">
        <v>0</v>
      </c>
      <c r="V70">
        <v>781</v>
      </c>
      <c r="W70">
        <v>25</v>
      </c>
    </row>
    <row r="71" spans="1:23" x14ac:dyDescent="0.3">
      <c r="A71" t="s">
        <v>92</v>
      </c>
      <c r="B71" t="s">
        <v>20049</v>
      </c>
      <c r="C71">
        <v>0</v>
      </c>
      <c r="D71">
        <v>0</v>
      </c>
      <c r="E71" t="s">
        <v>20050</v>
      </c>
      <c r="F71" t="s">
        <v>7095</v>
      </c>
      <c r="G71" t="s">
        <v>20051</v>
      </c>
      <c r="H71" t="s">
        <v>20517</v>
      </c>
      <c r="I71" t="s">
        <v>20518</v>
      </c>
      <c r="J71" t="s">
        <v>7096</v>
      </c>
      <c r="K71" t="s">
        <v>6545</v>
      </c>
      <c r="L71" t="s">
        <v>6546</v>
      </c>
      <c r="M71" t="s">
        <v>20515</v>
      </c>
      <c r="N71" t="s">
        <v>6322</v>
      </c>
      <c r="O71" t="s">
        <v>20076</v>
      </c>
      <c r="P71" t="s">
        <v>20336</v>
      </c>
      <c r="Q71" t="s">
        <v>6546</v>
      </c>
      <c r="R71" t="s">
        <v>20652</v>
      </c>
      <c r="S71">
        <v>1</v>
      </c>
      <c r="T71">
        <v>0</v>
      </c>
      <c r="U71">
        <v>0</v>
      </c>
      <c r="V71">
        <v>1042</v>
      </c>
      <c r="W71">
        <v>33</v>
      </c>
    </row>
    <row r="72" spans="1:23" x14ac:dyDescent="0.3">
      <c r="A72" t="s">
        <v>93</v>
      </c>
      <c r="B72" t="s">
        <v>20049</v>
      </c>
      <c r="C72">
        <v>0</v>
      </c>
      <c r="D72">
        <v>0</v>
      </c>
      <c r="E72" t="s">
        <v>20050</v>
      </c>
      <c r="F72" t="s">
        <v>7097</v>
      </c>
      <c r="G72" t="s">
        <v>20080</v>
      </c>
      <c r="H72" t="s">
        <v>20653</v>
      </c>
      <c r="I72" t="s">
        <v>20654</v>
      </c>
      <c r="J72" t="s">
        <v>7098</v>
      </c>
      <c r="K72" t="s">
        <v>6593</v>
      </c>
      <c r="L72" t="s">
        <v>6396</v>
      </c>
      <c r="M72" t="s">
        <v>20083</v>
      </c>
      <c r="N72" t="s">
        <v>6345</v>
      </c>
      <c r="O72" t="s">
        <v>20167</v>
      </c>
      <c r="P72" t="s">
        <v>20655</v>
      </c>
      <c r="Q72" t="s">
        <v>6396</v>
      </c>
      <c r="R72" t="s">
        <v>20656</v>
      </c>
      <c r="S72">
        <v>1</v>
      </c>
      <c r="T72">
        <v>0</v>
      </c>
      <c r="U72">
        <v>0</v>
      </c>
      <c r="V72">
        <v>454</v>
      </c>
      <c r="W72">
        <v>16</v>
      </c>
    </row>
    <row r="73" spans="1:23" x14ac:dyDescent="0.3">
      <c r="A73" t="s">
        <v>94</v>
      </c>
      <c r="B73" t="s">
        <v>20049</v>
      </c>
      <c r="C73">
        <v>0</v>
      </c>
      <c r="D73">
        <v>0</v>
      </c>
      <c r="E73" t="s">
        <v>20050</v>
      </c>
      <c r="F73" t="s">
        <v>7099</v>
      </c>
      <c r="G73" t="s">
        <v>20080</v>
      </c>
      <c r="H73" t="s">
        <v>20653</v>
      </c>
      <c r="I73" t="s">
        <v>20654</v>
      </c>
      <c r="J73" t="s">
        <v>7100</v>
      </c>
      <c r="K73" t="s">
        <v>7101</v>
      </c>
      <c r="L73" t="s">
        <v>6396</v>
      </c>
      <c r="M73" t="s">
        <v>20083</v>
      </c>
      <c r="N73" t="s">
        <v>6345</v>
      </c>
      <c r="O73" t="s">
        <v>20167</v>
      </c>
      <c r="P73" t="s">
        <v>20655</v>
      </c>
      <c r="Q73" t="s">
        <v>6396</v>
      </c>
      <c r="R73" t="s">
        <v>20656</v>
      </c>
      <c r="S73">
        <v>1</v>
      </c>
      <c r="T73">
        <v>0</v>
      </c>
      <c r="U73">
        <v>0</v>
      </c>
      <c r="V73">
        <v>905</v>
      </c>
      <c r="W73">
        <v>27</v>
      </c>
    </row>
    <row r="74" spans="1:23" x14ac:dyDescent="0.3">
      <c r="A74" t="s">
        <v>95</v>
      </c>
      <c r="B74" t="s">
        <v>20049</v>
      </c>
      <c r="C74">
        <v>0</v>
      </c>
      <c r="D74">
        <v>0</v>
      </c>
      <c r="E74" t="s">
        <v>20050</v>
      </c>
      <c r="F74" t="s">
        <v>7102</v>
      </c>
      <c r="G74" t="s">
        <v>20080</v>
      </c>
      <c r="H74" t="s">
        <v>20653</v>
      </c>
      <c r="I74" t="s">
        <v>20654</v>
      </c>
      <c r="J74" t="s">
        <v>7103</v>
      </c>
      <c r="K74" t="s">
        <v>6395</v>
      </c>
      <c r="L74" t="s">
        <v>6396</v>
      </c>
      <c r="M74" t="s">
        <v>20083</v>
      </c>
      <c r="N74" t="s">
        <v>6345</v>
      </c>
      <c r="O74" t="s">
        <v>20167</v>
      </c>
      <c r="P74" t="s">
        <v>20655</v>
      </c>
      <c r="Q74" t="s">
        <v>6396</v>
      </c>
      <c r="R74" t="s">
        <v>20656</v>
      </c>
      <c r="S74">
        <v>1</v>
      </c>
      <c r="T74">
        <v>0</v>
      </c>
      <c r="U74">
        <v>0</v>
      </c>
      <c r="V74">
        <v>1257</v>
      </c>
      <c r="W74">
        <v>35</v>
      </c>
    </row>
    <row r="75" spans="1:23" x14ac:dyDescent="0.3">
      <c r="A75" t="s">
        <v>96</v>
      </c>
      <c r="B75" t="s">
        <v>20049</v>
      </c>
      <c r="C75">
        <v>0</v>
      </c>
      <c r="D75">
        <v>0</v>
      </c>
      <c r="E75" t="s">
        <v>20050</v>
      </c>
      <c r="F75" t="s">
        <v>7104</v>
      </c>
      <c r="G75" t="s">
        <v>20080</v>
      </c>
      <c r="H75" t="s">
        <v>20653</v>
      </c>
      <c r="I75" t="s">
        <v>20654</v>
      </c>
      <c r="J75" t="s">
        <v>7105</v>
      </c>
      <c r="K75" t="s">
        <v>6432</v>
      </c>
      <c r="L75" t="s">
        <v>6396</v>
      </c>
      <c r="M75" t="s">
        <v>20083</v>
      </c>
      <c r="N75" t="s">
        <v>6345</v>
      </c>
      <c r="O75" t="s">
        <v>20167</v>
      </c>
      <c r="P75" t="s">
        <v>20655</v>
      </c>
      <c r="Q75" t="s">
        <v>6396</v>
      </c>
      <c r="R75" t="s">
        <v>20656</v>
      </c>
      <c r="S75">
        <v>1</v>
      </c>
      <c r="T75">
        <v>0</v>
      </c>
      <c r="U75">
        <v>0</v>
      </c>
      <c r="V75">
        <v>768</v>
      </c>
      <c r="W75">
        <v>22</v>
      </c>
    </row>
    <row r="76" spans="1:23" x14ac:dyDescent="0.3">
      <c r="A76" t="s">
        <v>97</v>
      </c>
      <c r="B76" t="s">
        <v>20049</v>
      </c>
      <c r="C76">
        <v>0</v>
      </c>
      <c r="D76">
        <v>0</v>
      </c>
      <c r="E76" t="s">
        <v>20065</v>
      </c>
      <c r="F76" t="s">
        <v>7106</v>
      </c>
      <c r="G76" t="s">
        <v>20080</v>
      </c>
      <c r="H76" t="s">
        <v>20653</v>
      </c>
      <c r="I76" t="s">
        <v>20654</v>
      </c>
      <c r="J76" t="s">
        <v>7107</v>
      </c>
      <c r="K76" t="s">
        <v>6432</v>
      </c>
      <c r="L76" t="s">
        <v>6396</v>
      </c>
      <c r="M76" t="s">
        <v>20083</v>
      </c>
      <c r="N76" t="s">
        <v>6345</v>
      </c>
      <c r="O76" t="s">
        <v>20167</v>
      </c>
      <c r="P76" t="s">
        <v>20655</v>
      </c>
      <c r="Q76" t="s">
        <v>6396</v>
      </c>
      <c r="R76" t="s">
        <v>20656</v>
      </c>
      <c r="S76">
        <v>1</v>
      </c>
      <c r="T76">
        <v>0</v>
      </c>
      <c r="U76">
        <v>0</v>
      </c>
      <c r="V76">
        <v>806</v>
      </c>
      <c r="W76">
        <v>25</v>
      </c>
    </row>
    <row r="77" spans="1:23" x14ac:dyDescent="0.3">
      <c r="A77" t="s">
        <v>98</v>
      </c>
      <c r="B77" t="s">
        <v>20049</v>
      </c>
      <c r="C77">
        <v>0</v>
      </c>
      <c r="D77">
        <v>0</v>
      </c>
      <c r="E77" t="s">
        <v>20050</v>
      </c>
      <c r="F77" t="s">
        <v>7108</v>
      </c>
      <c r="G77" t="s">
        <v>20051</v>
      </c>
      <c r="H77" t="s">
        <v>20372</v>
      </c>
      <c r="I77" t="s">
        <v>20373</v>
      </c>
      <c r="J77" t="s">
        <v>7109</v>
      </c>
      <c r="K77" t="s">
        <v>7110</v>
      </c>
      <c r="L77" t="s">
        <v>7111</v>
      </c>
      <c r="M77" t="s">
        <v>20324</v>
      </c>
      <c r="N77" t="s">
        <v>6348</v>
      </c>
      <c r="O77" t="s">
        <v>20213</v>
      </c>
      <c r="P77" t="s">
        <v>20375</v>
      </c>
      <c r="Q77" t="s">
        <v>6619</v>
      </c>
      <c r="R77" t="s">
        <v>20657</v>
      </c>
      <c r="S77">
        <v>1</v>
      </c>
      <c r="T77">
        <v>1</v>
      </c>
      <c r="U77">
        <v>0</v>
      </c>
      <c r="V77">
        <v>703</v>
      </c>
      <c r="W77">
        <v>22</v>
      </c>
    </row>
    <row r="78" spans="1:23" x14ac:dyDescent="0.3">
      <c r="A78" t="s">
        <v>99</v>
      </c>
      <c r="B78" t="s">
        <v>20049</v>
      </c>
      <c r="C78">
        <v>0</v>
      </c>
      <c r="D78">
        <v>0</v>
      </c>
      <c r="E78" t="s">
        <v>20050</v>
      </c>
      <c r="F78" t="s">
        <v>7112</v>
      </c>
      <c r="G78" t="s">
        <v>20051</v>
      </c>
      <c r="H78" t="s">
        <v>20486</v>
      </c>
      <c r="I78" t="s">
        <v>20487</v>
      </c>
      <c r="J78" t="s">
        <v>7113</v>
      </c>
      <c r="K78" t="s">
        <v>7114</v>
      </c>
      <c r="L78" t="s">
        <v>7115</v>
      </c>
      <c r="M78" t="s">
        <v>20515</v>
      </c>
      <c r="N78" t="s">
        <v>6331</v>
      </c>
      <c r="O78" t="s">
        <v>20055</v>
      </c>
      <c r="P78" t="s">
        <v>20488</v>
      </c>
      <c r="Q78" t="s">
        <v>6571</v>
      </c>
      <c r="R78" t="s">
        <v>20658</v>
      </c>
      <c r="S78">
        <v>1</v>
      </c>
      <c r="T78">
        <v>1</v>
      </c>
      <c r="U78">
        <v>0</v>
      </c>
      <c r="V78">
        <v>697</v>
      </c>
      <c r="W78">
        <v>23</v>
      </c>
    </row>
    <row r="79" spans="1:23" x14ac:dyDescent="0.3">
      <c r="A79" t="s">
        <v>100</v>
      </c>
      <c r="B79" t="s">
        <v>20049</v>
      </c>
      <c r="C79">
        <v>0</v>
      </c>
      <c r="D79">
        <v>0</v>
      </c>
      <c r="E79" t="s">
        <v>20088</v>
      </c>
      <c r="F79" t="s">
        <v>7116</v>
      </c>
      <c r="G79" t="s">
        <v>20089</v>
      </c>
      <c r="H79" t="s">
        <v>20659</v>
      </c>
      <c r="I79" t="s">
        <v>20660</v>
      </c>
      <c r="J79" t="s">
        <v>7117</v>
      </c>
      <c r="K79" t="s">
        <v>7118</v>
      </c>
      <c r="L79" t="s">
        <v>7119</v>
      </c>
      <c r="M79" t="s">
        <v>20519</v>
      </c>
      <c r="N79" t="s">
        <v>6322</v>
      </c>
      <c r="O79" t="s">
        <v>20076</v>
      </c>
      <c r="P79" t="s">
        <v>20661</v>
      </c>
      <c r="Q79" t="s">
        <v>6421</v>
      </c>
      <c r="R79" t="s">
        <v>20662</v>
      </c>
      <c r="S79">
        <v>0</v>
      </c>
      <c r="T79">
        <v>1</v>
      </c>
      <c r="U79">
        <v>0</v>
      </c>
      <c r="V79">
        <v>220</v>
      </c>
      <c r="W79">
        <v>10</v>
      </c>
    </row>
    <row r="80" spans="1:23" x14ac:dyDescent="0.3">
      <c r="A80" t="s">
        <v>101</v>
      </c>
      <c r="B80" t="s">
        <v>20049</v>
      </c>
      <c r="C80">
        <v>0</v>
      </c>
      <c r="D80">
        <v>0</v>
      </c>
      <c r="E80" t="s">
        <v>20150</v>
      </c>
      <c r="F80" t="s">
        <v>7120</v>
      </c>
      <c r="G80" t="s">
        <v>20089</v>
      </c>
      <c r="H80" t="s">
        <v>20663</v>
      </c>
      <c r="I80" t="s">
        <v>20664</v>
      </c>
      <c r="J80" t="s">
        <v>7121</v>
      </c>
      <c r="K80" t="s">
        <v>6610</v>
      </c>
      <c r="L80" t="s">
        <v>6611</v>
      </c>
      <c r="M80" t="s">
        <v>20582</v>
      </c>
      <c r="N80" t="s">
        <v>6348</v>
      </c>
      <c r="O80" t="s">
        <v>20213</v>
      </c>
      <c r="P80" t="s">
        <v>20580</v>
      </c>
      <c r="Q80" t="s">
        <v>6611</v>
      </c>
      <c r="R80" t="s">
        <v>20583</v>
      </c>
      <c r="S80">
        <v>0</v>
      </c>
      <c r="T80">
        <v>1</v>
      </c>
      <c r="U80">
        <v>0</v>
      </c>
      <c r="V80">
        <v>32</v>
      </c>
      <c r="W80">
        <v>6</v>
      </c>
    </row>
    <row r="81" spans="1:23" x14ac:dyDescent="0.3">
      <c r="A81" t="s">
        <v>102</v>
      </c>
      <c r="B81" t="s">
        <v>20049</v>
      </c>
      <c r="C81">
        <v>0</v>
      </c>
      <c r="D81">
        <v>0</v>
      </c>
      <c r="E81" t="s">
        <v>20050</v>
      </c>
      <c r="F81" t="s">
        <v>7122</v>
      </c>
      <c r="G81" t="s">
        <v>20051</v>
      </c>
      <c r="H81" t="s">
        <v>20170</v>
      </c>
      <c r="I81" t="s">
        <v>20171</v>
      </c>
      <c r="J81" t="s">
        <v>7123</v>
      </c>
      <c r="K81" t="s">
        <v>7124</v>
      </c>
      <c r="L81" t="s">
        <v>7125</v>
      </c>
      <c r="M81" t="s">
        <v>20227</v>
      </c>
      <c r="N81" t="s">
        <v>6345</v>
      </c>
      <c r="O81" t="s">
        <v>20167</v>
      </c>
      <c r="P81" t="s">
        <v>20173</v>
      </c>
      <c r="Q81" t="s">
        <v>20174</v>
      </c>
      <c r="R81" t="s">
        <v>20665</v>
      </c>
      <c r="S81">
        <v>1</v>
      </c>
      <c r="T81">
        <v>1</v>
      </c>
      <c r="U81">
        <v>0</v>
      </c>
      <c r="V81">
        <v>656</v>
      </c>
      <c r="W81">
        <v>21</v>
      </c>
    </row>
    <row r="82" spans="1:23" x14ac:dyDescent="0.3">
      <c r="A82" t="s">
        <v>103</v>
      </c>
      <c r="B82" t="s">
        <v>20049</v>
      </c>
      <c r="C82">
        <v>0</v>
      </c>
      <c r="D82">
        <v>0</v>
      </c>
      <c r="E82" t="s">
        <v>20088</v>
      </c>
      <c r="F82" t="s">
        <v>7126</v>
      </c>
      <c r="G82" t="s">
        <v>20089</v>
      </c>
      <c r="H82" t="s">
        <v>20666</v>
      </c>
      <c r="I82" t="s">
        <v>20667</v>
      </c>
      <c r="J82" t="s">
        <v>7127</v>
      </c>
      <c r="K82" t="s">
        <v>7128</v>
      </c>
      <c r="L82" t="s">
        <v>7129</v>
      </c>
      <c r="M82" t="s">
        <v>20453</v>
      </c>
      <c r="N82" t="s">
        <v>6331</v>
      </c>
      <c r="O82" t="s">
        <v>20055</v>
      </c>
      <c r="P82" t="s">
        <v>20263</v>
      </c>
      <c r="Q82" t="s">
        <v>6579</v>
      </c>
      <c r="R82" t="s">
        <v>20668</v>
      </c>
      <c r="S82">
        <v>0</v>
      </c>
      <c r="T82">
        <v>1</v>
      </c>
      <c r="U82">
        <v>0</v>
      </c>
      <c r="V82">
        <v>0</v>
      </c>
      <c r="W82">
        <v>0</v>
      </c>
    </row>
    <row r="83" spans="1:23" x14ac:dyDescent="0.3">
      <c r="A83" t="s">
        <v>104</v>
      </c>
      <c r="B83" t="s">
        <v>20049</v>
      </c>
      <c r="C83">
        <v>0</v>
      </c>
      <c r="D83">
        <v>0</v>
      </c>
      <c r="E83" t="s">
        <v>20050</v>
      </c>
      <c r="F83" t="s">
        <v>7130</v>
      </c>
      <c r="G83" t="s">
        <v>20051</v>
      </c>
      <c r="H83" t="s">
        <v>20413</v>
      </c>
      <c r="I83" t="s">
        <v>20414</v>
      </c>
      <c r="J83" t="s">
        <v>7131</v>
      </c>
      <c r="K83" t="s">
        <v>6583</v>
      </c>
      <c r="L83" t="s">
        <v>6584</v>
      </c>
      <c r="M83" t="s">
        <v>20457</v>
      </c>
      <c r="N83" t="s">
        <v>6334</v>
      </c>
      <c r="O83" t="s">
        <v>20097</v>
      </c>
      <c r="P83" t="s">
        <v>20415</v>
      </c>
      <c r="Q83" t="s">
        <v>6584</v>
      </c>
      <c r="R83" t="s">
        <v>20669</v>
      </c>
      <c r="S83">
        <v>1</v>
      </c>
      <c r="T83">
        <v>1</v>
      </c>
      <c r="U83">
        <v>0</v>
      </c>
      <c r="V83">
        <v>585</v>
      </c>
      <c r="W83">
        <v>18</v>
      </c>
    </row>
    <row r="84" spans="1:23" x14ac:dyDescent="0.3">
      <c r="A84" t="s">
        <v>105</v>
      </c>
      <c r="B84" t="s">
        <v>20049</v>
      </c>
      <c r="C84">
        <v>0</v>
      </c>
      <c r="D84">
        <v>0</v>
      </c>
      <c r="E84" t="s">
        <v>20050</v>
      </c>
      <c r="F84" t="s">
        <v>7132</v>
      </c>
      <c r="G84" t="s">
        <v>20051</v>
      </c>
      <c r="H84" t="s">
        <v>20670</v>
      </c>
      <c r="I84" t="s">
        <v>20671</v>
      </c>
      <c r="J84" t="s">
        <v>7133</v>
      </c>
      <c r="K84" t="s">
        <v>7134</v>
      </c>
      <c r="L84" t="s">
        <v>7135</v>
      </c>
      <c r="M84" t="s">
        <v>20374</v>
      </c>
      <c r="N84" t="s">
        <v>6351</v>
      </c>
      <c r="O84" t="s">
        <v>20061</v>
      </c>
      <c r="P84" t="s">
        <v>20672</v>
      </c>
      <c r="Q84" t="s">
        <v>20673</v>
      </c>
      <c r="R84" t="s">
        <v>20674</v>
      </c>
      <c r="S84">
        <v>1</v>
      </c>
      <c r="T84">
        <v>0</v>
      </c>
      <c r="U84">
        <v>0</v>
      </c>
      <c r="V84">
        <v>593</v>
      </c>
      <c r="W84">
        <v>19</v>
      </c>
    </row>
    <row r="85" spans="1:23" x14ac:dyDescent="0.3">
      <c r="A85" t="s">
        <v>106</v>
      </c>
      <c r="B85" t="s">
        <v>20049</v>
      </c>
      <c r="C85">
        <v>0</v>
      </c>
      <c r="D85">
        <v>0</v>
      </c>
      <c r="E85" t="s">
        <v>20050</v>
      </c>
      <c r="F85" t="s">
        <v>7136</v>
      </c>
      <c r="G85" t="s">
        <v>20051</v>
      </c>
      <c r="H85" t="s">
        <v>20675</v>
      </c>
      <c r="I85" t="s">
        <v>20676</v>
      </c>
      <c r="J85" t="s">
        <v>7137</v>
      </c>
      <c r="K85" t="s">
        <v>6383</v>
      </c>
      <c r="L85" t="s">
        <v>6384</v>
      </c>
      <c r="M85" t="s">
        <v>20555</v>
      </c>
      <c r="N85" t="s">
        <v>6322</v>
      </c>
      <c r="O85" t="s">
        <v>20076</v>
      </c>
      <c r="P85" t="s">
        <v>20348</v>
      </c>
      <c r="Q85" t="s">
        <v>6384</v>
      </c>
      <c r="R85" t="s">
        <v>20556</v>
      </c>
      <c r="S85">
        <v>1</v>
      </c>
      <c r="T85">
        <v>0</v>
      </c>
      <c r="U85">
        <v>0</v>
      </c>
      <c r="V85">
        <v>551</v>
      </c>
      <c r="W85">
        <v>18</v>
      </c>
    </row>
    <row r="86" spans="1:23" x14ac:dyDescent="0.3">
      <c r="A86" t="s">
        <v>107</v>
      </c>
      <c r="B86" t="s">
        <v>20049</v>
      </c>
      <c r="C86">
        <v>0</v>
      </c>
      <c r="D86">
        <v>0</v>
      </c>
      <c r="E86" t="s">
        <v>20050</v>
      </c>
      <c r="F86" t="s">
        <v>7138</v>
      </c>
      <c r="G86" t="s">
        <v>20080</v>
      </c>
      <c r="H86" t="s">
        <v>20677</v>
      </c>
      <c r="I86" t="s">
        <v>20678</v>
      </c>
      <c r="J86" t="s">
        <v>7139</v>
      </c>
      <c r="K86" t="s">
        <v>6383</v>
      </c>
      <c r="L86" t="s">
        <v>6384</v>
      </c>
      <c r="M86" t="s">
        <v>20555</v>
      </c>
      <c r="N86" t="s">
        <v>6322</v>
      </c>
      <c r="O86" t="s">
        <v>20076</v>
      </c>
      <c r="P86" t="s">
        <v>20348</v>
      </c>
      <c r="Q86" t="s">
        <v>6384</v>
      </c>
      <c r="R86" t="s">
        <v>20556</v>
      </c>
      <c r="S86">
        <v>1</v>
      </c>
      <c r="T86">
        <v>0</v>
      </c>
      <c r="U86">
        <v>0</v>
      </c>
      <c r="V86">
        <v>946</v>
      </c>
      <c r="W86">
        <v>31</v>
      </c>
    </row>
    <row r="87" spans="1:23" x14ac:dyDescent="0.3">
      <c r="A87" t="s">
        <v>108</v>
      </c>
      <c r="B87" t="s">
        <v>20049</v>
      </c>
      <c r="C87">
        <v>0</v>
      </c>
      <c r="D87">
        <v>0</v>
      </c>
      <c r="E87" t="s">
        <v>20050</v>
      </c>
      <c r="F87" t="s">
        <v>7140</v>
      </c>
      <c r="G87" t="s">
        <v>20051</v>
      </c>
      <c r="H87" t="s">
        <v>20675</v>
      </c>
      <c r="I87" t="s">
        <v>20676</v>
      </c>
      <c r="J87" t="s">
        <v>7141</v>
      </c>
      <c r="K87" t="s">
        <v>6383</v>
      </c>
      <c r="L87" t="s">
        <v>6384</v>
      </c>
      <c r="M87" t="s">
        <v>20555</v>
      </c>
      <c r="N87" t="s">
        <v>6322</v>
      </c>
      <c r="O87" t="s">
        <v>20076</v>
      </c>
      <c r="P87" t="s">
        <v>20348</v>
      </c>
      <c r="Q87" t="s">
        <v>6384</v>
      </c>
      <c r="R87" t="s">
        <v>20556</v>
      </c>
      <c r="S87">
        <v>1</v>
      </c>
      <c r="T87">
        <v>0</v>
      </c>
      <c r="U87">
        <v>0</v>
      </c>
      <c r="V87">
        <v>817</v>
      </c>
      <c r="W87">
        <v>26</v>
      </c>
    </row>
    <row r="88" spans="1:23" x14ac:dyDescent="0.3">
      <c r="A88" t="s">
        <v>109</v>
      </c>
      <c r="B88" t="s">
        <v>20049</v>
      </c>
      <c r="C88">
        <v>0</v>
      </c>
      <c r="D88">
        <v>0</v>
      </c>
      <c r="E88" t="s">
        <v>20050</v>
      </c>
      <c r="F88" t="s">
        <v>7142</v>
      </c>
      <c r="G88" t="s">
        <v>20080</v>
      </c>
      <c r="H88" t="s">
        <v>20653</v>
      </c>
      <c r="I88" t="s">
        <v>20654</v>
      </c>
      <c r="J88" t="s">
        <v>7143</v>
      </c>
      <c r="K88" t="s">
        <v>6593</v>
      </c>
      <c r="L88" t="s">
        <v>6396</v>
      </c>
      <c r="M88" t="s">
        <v>20083</v>
      </c>
      <c r="N88" t="s">
        <v>6345</v>
      </c>
      <c r="O88" t="s">
        <v>20167</v>
      </c>
      <c r="P88" t="s">
        <v>20655</v>
      </c>
      <c r="Q88" t="s">
        <v>6396</v>
      </c>
      <c r="R88" t="s">
        <v>20656</v>
      </c>
      <c r="S88">
        <v>1</v>
      </c>
      <c r="T88">
        <v>0</v>
      </c>
      <c r="U88">
        <v>0</v>
      </c>
      <c r="V88">
        <v>693</v>
      </c>
      <c r="W88">
        <v>22</v>
      </c>
    </row>
    <row r="89" spans="1:23" x14ac:dyDescent="0.3">
      <c r="A89" t="s">
        <v>110</v>
      </c>
      <c r="B89" t="s">
        <v>20049</v>
      </c>
      <c r="C89">
        <v>0</v>
      </c>
      <c r="D89">
        <v>0</v>
      </c>
      <c r="E89" t="s">
        <v>20050</v>
      </c>
      <c r="F89" t="s">
        <v>7144</v>
      </c>
      <c r="G89" t="s">
        <v>20051</v>
      </c>
      <c r="H89" t="s">
        <v>20302</v>
      </c>
      <c r="I89" t="s">
        <v>20303</v>
      </c>
      <c r="J89" t="s">
        <v>7145</v>
      </c>
      <c r="K89" t="s">
        <v>6559</v>
      </c>
      <c r="L89" t="s">
        <v>6560</v>
      </c>
      <c r="M89" t="s">
        <v>20178</v>
      </c>
      <c r="N89" t="s">
        <v>6338</v>
      </c>
      <c r="O89" t="s">
        <v>20084</v>
      </c>
      <c r="P89" t="s">
        <v>20304</v>
      </c>
      <c r="Q89" t="s">
        <v>20305</v>
      </c>
      <c r="R89" t="s">
        <v>20679</v>
      </c>
      <c r="S89">
        <v>1</v>
      </c>
      <c r="T89">
        <v>1</v>
      </c>
      <c r="U89">
        <v>0</v>
      </c>
      <c r="V89">
        <v>455</v>
      </c>
      <c r="W89">
        <v>15</v>
      </c>
    </row>
    <row r="90" spans="1:23" x14ac:dyDescent="0.3">
      <c r="A90" t="s">
        <v>111</v>
      </c>
      <c r="B90" t="s">
        <v>20049</v>
      </c>
      <c r="C90">
        <v>0</v>
      </c>
      <c r="D90">
        <v>0</v>
      </c>
      <c r="E90" t="s">
        <v>20050</v>
      </c>
      <c r="F90" t="s">
        <v>7146</v>
      </c>
      <c r="G90" t="s">
        <v>20051</v>
      </c>
      <c r="H90" t="s">
        <v>20265</v>
      </c>
      <c r="I90" t="s">
        <v>20266</v>
      </c>
      <c r="J90" t="s">
        <v>7147</v>
      </c>
      <c r="K90" t="s">
        <v>6464</v>
      </c>
      <c r="L90" t="s">
        <v>6465</v>
      </c>
      <c r="M90" t="s">
        <v>20374</v>
      </c>
      <c r="N90" t="s">
        <v>6322</v>
      </c>
      <c r="O90" t="s">
        <v>20076</v>
      </c>
      <c r="P90" t="s">
        <v>20267</v>
      </c>
      <c r="Q90" t="s">
        <v>6465</v>
      </c>
      <c r="R90" t="s">
        <v>20503</v>
      </c>
      <c r="S90">
        <v>1</v>
      </c>
      <c r="T90">
        <v>0</v>
      </c>
      <c r="U90">
        <v>0</v>
      </c>
      <c r="V90">
        <v>831</v>
      </c>
      <c r="W90">
        <v>26</v>
      </c>
    </row>
    <row r="91" spans="1:23" x14ac:dyDescent="0.3">
      <c r="A91" t="s">
        <v>112</v>
      </c>
      <c r="B91" t="s">
        <v>20049</v>
      </c>
      <c r="C91">
        <v>0</v>
      </c>
      <c r="D91">
        <v>0</v>
      </c>
      <c r="E91" t="s">
        <v>20088</v>
      </c>
      <c r="F91" t="s">
        <v>7148</v>
      </c>
      <c r="G91" t="s">
        <v>20089</v>
      </c>
      <c r="H91" t="s">
        <v>20680</v>
      </c>
      <c r="I91" t="s">
        <v>20681</v>
      </c>
      <c r="J91" t="s">
        <v>7149</v>
      </c>
      <c r="K91" t="s">
        <v>7150</v>
      </c>
      <c r="L91" t="s">
        <v>7151</v>
      </c>
      <c r="M91" t="s">
        <v>20324</v>
      </c>
      <c r="N91" t="s">
        <v>6338</v>
      </c>
      <c r="O91" t="s">
        <v>20084</v>
      </c>
      <c r="P91" t="s">
        <v>20120</v>
      </c>
      <c r="Q91" t="s">
        <v>20121</v>
      </c>
      <c r="R91" t="s">
        <v>20682</v>
      </c>
      <c r="S91">
        <v>0</v>
      </c>
      <c r="T91">
        <v>1</v>
      </c>
      <c r="U91">
        <v>0</v>
      </c>
      <c r="V91">
        <v>691</v>
      </c>
      <c r="W91">
        <v>21</v>
      </c>
    </row>
    <row r="92" spans="1:23" x14ac:dyDescent="0.3">
      <c r="A92" t="s">
        <v>113</v>
      </c>
      <c r="B92" t="s">
        <v>20049</v>
      </c>
      <c r="C92">
        <v>0</v>
      </c>
      <c r="D92">
        <v>0</v>
      </c>
      <c r="E92" t="s">
        <v>20050</v>
      </c>
      <c r="F92" t="s">
        <v>7152</v>
      </c>
      <c r="G92" t="s">
        <v>20080</v>
      </c>
      <c r="H92" t="s">
        <v>20683</v>
      </c>
      <c r="I92" t="s">
        <v>20684</v>
      </c>
      <c r="J92" t="s">
        <v>7153</v>
      </c>
      <c r="K92" t="s">
        <v>6655</v>
      </c>
      <c r="L92" t="s">
        <v>6595</v>
      </c>
      <c r="M92" t="s">
        <v>20083</v>
      </c>
      <c r="N92" t="s">
        <v>6345</v>
      </c>
      <c r="O92" t="s">
        <v>20167</v>
      </c>
      <c r="P92" t="s">
        <v>20685</v>
      </c>
      <c r="Q92" t="s">
        <v>20686</v>
      </c>
      <c r="R92" t="s">
        <v>20687</v>
      </c>
      <c r="S92">
        <v>1</v>
      </c>
      <c r="T92">
        <v>0</v>
      </c>
      <c r="U92">
        <v>0</v>
      </c>
      <c r="V92">
        <v>567</v>
      </c>
      <c r="W92">
        <v>18</v>
      </c>
    </row>
    <row r="93" spans="1:23" x14ac:dyDescent="0.3">
      <c r="A93" t="s">
        <v>114</v>
      </c>
      <c r="B93" t="s">
        <v>20049</v>
      </c>
      <c r="C93">
        <v>0</v>
      </c>
      <c r="D93">
        <v>0</v>
      </c>
      <c r="E93" t="s">
        <v>20050</v>
      </c>
      <c r="F93" t="s">
        <v>7154</v>
      </c>
      <c r="G93" t="s">
        <v>20080</v>
      </c>
      <c r="H93" t="s">
        <v>20683</v>
      </c>
      <c r="I93" t="s">
        <v>20684</v>
      </c>
      <c r="J93" t="s">
        <v>7155</v>
      </c>
      <c r="K93" t="s">
        <v>6594</v>
      </c>
      <c r="L93" t="s">
        <v>6595</v>
      </c>
      <c r="M93" t="s">
        <v>20083</v>
      </c>
      <c r="N93" t="s">
        <v>6345</v>
      </c>
      <c r="O93" t="s">
        <v>20167</v>
      </c>
      <c r="P93" t="s">
        <v>20685</v>
      </c>
      <c r="Q93" t="s">
        <v>20686</v>
      </c>
      <c r="R93" t="s">
        <v>20687</v>
      </c>
      <c r="S93">
        <v>1</v>
      </c>
      <c r="T93">
        <v>0</v>
      </c>
      <c r="U93">
        <v>0</v>
      </c>
      <c r="V93">
        <v>1402</v>
      </c>
      <c r="W93">
        <v>44</v>
      </c>
    </row>
    <row r="94" spans="1:23" x14ac:dyDescent="0.3">
      <c r="A94" t="s">
        <v>115</v>
      </c>
      <c r="B94" t="s">
        <v>20049</v>
      </c>
      <c r="C94">
        <v>0</v>
      </c>
      <c r="D94">
        <v>0</v>
      </c>
      <c r="E94" t="s">
        <v>20050</v>
      </c>
      <c r="F94" t="s">
        <v>7156</v>
      </c>
      <c r="G94" t="s">
        <v>20080</v>
      </c>
      <c r="H94" t="s">
        <v>20683</v>
      </c>
      <c r="I94" t="s">
        <v>20684</v>
      </c>
      <c r="J94" t="s">
        <v>7157</v>
      </c>
      <c r="K94" t="s">
        <v>6655</v>
      </c>
      <c r="L94" t="s">
        <v>6595</v>
      </c>
      <c r="M94" t="s">
        <v>20083</v>
      </c>
      <c r="N94" t="s">
        <v>6345</v>
      </c>
      <c r="O94" t="s">
        <v>20167</v>
      </c>
      <c r="P94" t="s">
        <v>20685</v>
      </c>
      <c r="Q94" t="s">
        <v>20686</v>
      </c>
      <c r="R94" t="s">
        <v>20687</v>
      </c>
      <c r="S94">
        <v>1</v>
      </c>
      <c r="T94">
        <v>0</v>
      </c>
      <c r="U94">
        <v>0</v>
      </c>
      <c r="V94">
        <v>1222</v>
      </c>
      <c r="W94">
        <v>37</v>
      </c>
    </row>
    <row r="95" spans="1:23" x14ac:dyDescent="0.3">
      <c r="A95" t="s">
        <v>116</v>
      </c>
      <c r="B95" t="s">
        <v>20049</v>
      </c>
      <c r="C95">
        <v>0</v>
      </c>
      <c r="D95">
        <v>0</v>
      </c>
      <c r="E95" t="s">
        <v>20050</v>
      </c>
      <c r="F95" t="s">
        <v>7158</v>
      </c>
      <c r="G95" t="s">
        <v>20051</v>
      </c>
      <c r="H95" t="s">
        <v>20670</v>
      </c>
      <c r="I95" t="s">
        <v>20671</v>
      </c>
      <c r="J95" t="s">
        <v>7159</v>
      </c>
      <c r="K95" t="s">
        <v>7160</v>
      </c>
      <c r="L95" t="s">
        <v>7161</v>
      </c>
      <c r="M95" t="s">
        <v>20688</v>
      </c>
      <c r="N95" t="s">
        <v>6351</v>
      </c>
      <c r="O95" t="s">
        <v>20061</v>
      </c>
      <c r="P95" t="s">
        <v>20672</v>
      </c>
      <c r="Q95" t="s">
        <v>20673</v>
      </c>
      <c r="R95" t="s">
        <v>20689</v>
      </c>
      <c r="S95">
        <v>1</v>
      </c>
      <c r="T95">
        <v>0</v>
      </c>
      <c r="U95">
        <v>0</v>
      </c>
      <c r="V95">
        <v>621</v>
      </c>
      <c r="W95">
        <v>19</v>
      </c>
    </row>
    <row r="96" spans="1:23" x14ac:dyDescent="0.3">
      <c r="A96" t="s">
        <v>117</v>
      </c>
      <c r="B96" t="s">
        <v>20049</v>
      </c>
      <c r="C96">
        <v>0</v>
      </c>
      <c r="D96">
        <v>0</v>
      </c>
      <c r="E96" t="s">
        <v>20088</v>
      </c>
      <c r="F96" t="s">
        <v>7162</v>
      </c>
      <c r="G96" t="s">
        <v>20089</v>
      </c>
      <c r="H96" t="s">
        <v>20140</v>
      </c>
      <c r="I96" t="s">
        <v>20690</v>
      </c>
      <c r="J96" t="s">
        <v>7163</v>
      </c>
      <c r="K96" t="s">
        <v>7164</v>
      </c>
      <c r="L96" t="s">
        <v>7165</v>
      </c>
      <c r="M96" t="s">
        <v>20258</v>
      </c>
      <c r="N96" t="s">
        <v>6338</v>
      </c>
      <c r="O96" t="s">
        <v>20084</v>
      </c>
      <c r="P96" t="s">
        <v>20479</v>
      </c>
      <c r="Q96" t="s">
        <v>20480</v>
      </c>
      <c r="R96" t="s">
        <v>20691</v>
      </c>
      <c r="S96">
        <v>0</v>
      </c>
      <c r="T96">
        <v>0</v>
      </c>
      <c r="U96">
        <v>0</v>
      </c>
      <c r="V96">
        <v>898</v>
      </c>
      <c r="W96">
        <v>28</v>
      </c>
    </row>
    <row r="97" spans="1:23" x14ac:dyDescent="0.3">
      <c r="A97" t="s">
        <v>118</v>
      </c>
      <c r="B97" t="s">
        <v>20049</v>
      </c>
      <c r="C97">
        <v>0</v>
      </c>
      <c r="D97">
        <v>0</v>
      </c>
      <c r="E97" t="s">
        <v>20065</v>
      </c>
      <c r="F97" t="s">
        <v>7166</v>
      </c>
      <c r="G97" t="s">
        <v>20066</v>
      </c>
      <c r="H97" t="s">
        <v>20346</v>
      </c>
      <c r="I97" t="s">
        <v>20347</v>
      </c>
      <c r="J97" t="s">
        <v>7167</v>
      </c>
      <c r="K97" t="s">
        <v>7168</v>
      </c>
      <c r="L97" t="s">
        <v>7169</v>
      </c>
      <c r="M97" t="s">
        <v>20523</v>
      </c>
      <c r="N97" t="s">
        <v>6348</v>
      </c>
      <c r="O97" t="s">
        <v>20213</v>
      </c>
      <c r="P97" t="s">
        <v>20349</v>
      </c>
      <c r="Q97" t="s">
        <v>6617</v>
      </c>
      <c r="R97" t="s">
        <v>20692</v>
      </c>
      <c r="S97">
        <v>1</v>
      </c>
      <c r="T97">
        <v>1</v>
      </c>
      <c r="U97">
        <v>0</v>
      </c>
      <c r="V97">
        <v>653</v>
      </c>
      <c r="W97">
        <v>21</v>
      </c>
    </row>
    <row r="98" spans="1:23" x14ac:dyDescent="0.3">
      <c r="A98" t="s">
        <v>119</v>
      </c>
      <c r="B98" t="s">
        <v>20049</v>
      </c>
      <c r="C98">
        <v>0</v>
      </c>
      <c r="D98">
        <v>0</v>
      </c>
      <c r="E98" t="s">
        <v>20050</v>
      </c>
      <c r="F98" t="s">
        <v>7170</v>
      </c>
      <c r="G98" t="s">
        <v>20051</v>
      </c>
      <c r="H98" t="s">
        <v>20693</v>
      </c>
      <c r="I98" t="s">
        <v>20694</v>
      </c>
      <c r="J98" t="s">
        <v>7171</v>
      </c>
      <c r="K98" t="s">
        <v>6420</v>
      </c>
      <c r="L98" t="s">
        <v>6421</v>
      </c>
      <c r="M98" t="s">
        <v>20515</v>
      </c>
      <c r="N98" t="s">
        <v>6322</v>
      </c>
      <c r="O98" t="s">
        <v>20076</v>
      </c>
      <c r="P98" t="s">
        <v>20661</v>
      </c>
      <c r="Q98" t="s">
        <v>6421</v>
      </c>
      <c r="R98" t="s">
        <v>20695</v>
      </c>
      <c r="S98">
        <v>1</v>
      </c>
      <c r="T98">
        <v>1</v>
      </c>
      <c r="U98">
        <v>0</v>
      </c>
      <c r="V98">
        <v>680</v>
      </c>
      <c r="W98">
        <v>20</v>
      </c>
    </row>
    <row r="99" spans="1:23" x14ac:dyDescent="0.3">
      <c r="A99" t="s">
        <v>120</v>
      </c>
      <c r="B99" t="s">
        <v>20049</v>
      </c>
      <c r="C99">
        <v>0</v>
      </c>
      <c r="D99">
        <v>0</v>
      </c>
      <c r="E99" t="s">
        <v>20088</v>
      </c>
      <c r="F99" t="s">
        <v>7172</v>
      </c>
      <c r="G99" t="s">
        <v>20089</v>
      </c>
      <c r="H99" t="s">
        <v>20133</v>
      </c>
      <c r="I99" t="s">
        <v>20134</v>
      </c>
      <c r="J99" t="s">
        <v>7173</v>
      </c>
      <c r="K99" t="s">
        <v>6420</v>
      </c>
      <c r="L99" t="s">
        <v>6421</v>
      </c>
      <c r="M99" t="s">
        <v>20515</v>
      </c>
      <c r="N99" t="s">
        <v>6322</v>
      </c>
      <c r="O99" t="s">
        <v>20076</v>
      </c>
      <c r="P99" t="s">
        <v>20661</v>
      </c>
      <c r="Q99" t="s">
        <v>6421</v>
      </c>
      <c r="R99" t="s">
        <v>20695</v>
      </c>
      <c r="S99">
        <v>0</v>
      </c>
      <c r="T99">
        <v>1</v>
      </c>
      <c r="U99">
        <v>0</v>
      </c>
      <c r="V99">
        <v>442</v>
      </c>
      <c r="W99">
        <v>14</v>
      </c>
    </row>
    <row r="100" spans="1:23" x14ac:dyDescent="0.3">
      <c r="A100" t="s">
        <v>121</v>
      </c>
      <c r="B100" t="s">
        <v>20049</v>
      </c>
      <c r="C100">
        <v>0</v>
      </c>
      <c r="D100">
        <v>0</v>
      </c>
      <c r="E100" t="s">
        <v>20050</v>
      </c>
      <c r="F100" t="s">
        <v>7174</v>
      </c>
      <c r="G100" t="s">
        <v>20051</v>
      </c>
      <c r="H100" t="s">
        <v>20432</v>
      </c>
      <c r="I100" t="s">
        <v>20433</v>
      </c>
      <c r="J100" t="s">
        <v>7175</v>
      </c>
      <c r="K100" t="s">
        <v>6378</v>
      </c>
      <c r="L100" t="s">
        <v>6379</v>
      </c>
      <c r="M100" t="s">
        <v>20178</v>
      </c>
      <c r="N100" t="s">
        <v>6322</v>
      </c>
      <c r="O100" t="s">
        <v>20076</v>
      </c>
      <c r="P100" t="s">
        <v>20434</v>
      </c>
      <c r="Q100" t="s">
        <v>6513</v>
      </c>
      <c r="R100" t="s">
        <v>20696</v>
      </c>
      <c r="S100">
        <v>1</v>
      </c>
      <c r="T100">
        <v>1</v>
      </c>
      <c r="U100">
        <v>0</v>
      </c>
      <c r="V100">
        <v>780</v>
      </c>
      <c r="W100">
        <v>24</v>
      </c>
    </row>
    <row r="101" spans="1:23" x14ac:dyDescent="0.3">
      <c r="A101" t="s">
        <v>122</v>
      </c>
      <c r="B101" t="s">
        <v>20049</v>
      </c>
      <c r="C101">
        <v>0</v>
      </c>
      <c r="D101">
        <v>0</v>
      </c>
      <c r="E101" t="s">
        <v>20050</v>
      </c>
      <c r="F101" t="s">
        <v>7176</v>
      </c>
      <c r="G101" t="s">
        <v>20040</v>
      </c>
      <c r="H101" t="s">
        <v>20697</v>
      </c>
      <c r="I101" t="s">
        <v>20698</v>
      </c>
      <c r="J101" t="s">
        <v>7177</v>
      </c>
      <c r="K101" t="s">
        <v>6712</v>
      </c>
      <c r="L101" t="s">
        <v>6713</v>
      </c>
      <c r="M101" t="s">
        <v>20320</v>
      </c>
      <c r="N101" t="s">
        <v>6322</v>
      </c>
      <c r="O101" t="s">
        <v>20076</v>
      </c>
      <c r="P101" t="s">
        <v>20238</v>
      </c>
      <c r="Q101" t="s">
        <v>6469</v>
      </c>
      <c r="R101" t="s">
        <v>20699</v>
      </c>
      <c r="S101">
        <v>1</v>
      </c>
      <c r="T101">
        <v>0</v>
      </c>
      <c r="U101">
        <v>0</v>
      </c>
      <c r="V101">
        <v>1049</v>
      </c>
      <c r="W101">
        <v>31</v>
      </c>
    </row>
    <row r="102" spans="1:23" x14ac:dyDescent="0.3">
      <c r="A102" t="s">
        <v>123</v>
      </c>
      <c r="B102" t="s">
        <v>20049</v>
      </c>
      <c r="C102">
        <v>0</v>
      </c>
      <c r="D102">
        <v>0</v>
      </c>
      <c r="E102" t="s">
        <v>20050</v>
      </c>
      <c r="F102" t="s">
        <v>7178</v>
      </c>
      <c r="G102" t="s">
        <v>20051</v>
      </c>
      <c r="H102" t="s">
        <v>20424</v>
      </c>
      <c r="I102" t="s">
        <v>20425</v>
      </c>
      <c r="J102" t="s">
        <v>7179</v>
      </c>
      <c r="K102" t="s">
        <v>7180</v>
      </c>
      <c r="L102" t="s">
        <v>7181</v>
      </c>
      <c r="M102" t="s">
        <v>20453</v>
      </c>
      <c r="N102" t="s">
        <v>6348</v>
      </c>
      <c r="O102" t="s">
        <v>20213</v>
      </c>
      <c r="P102" t="s">
        <v>20426</v>
      </c>
      <c r="Q102" t="s">
        <v>20427</v>
      </c>
      <c r="R102" t="s">
        <v>20454</v>
      </c>
      <c r="S102">
        <v>1</v>
      </c>
      <c r="T102">
        <v>1</v>
      </c>
      <c r="U102">
        <v>0</v>
      </c>
      <c r="V102">
        <v>411</v>
      </c>
      <c r="W102">
        <v>13</v>
      </c>
    </row>
    <row r="103" spans="1:23" x14ac:dyDescent="0.3">
      <c r="A103" t="s">
        <v>124</v>
      </c>
      <c r="B103" t="s">
        <v>20049</v>
      </c>
      <c r="C103">
        <v>0</v>
      </c>
      <c r="D103">
        <v>0</v>
      </c>
      <c r="E103" t="s">
        <v>20050</v>
      </c>
      <c r="F103" t="s">
        <v>7182</v>
      </c>
      <c r="G103" t="s">
        <v>20051</v>
      </c>
      <c r="H103" t="s">
        <v>20265</v>
      </c>
      <c r="I103" t="s">
        <v>20266</v>
      </c>
      <c r="J103" t="s">
        <v>7183</v>
      </c>
      <c r="K103" t="s">
        <v>7184</v>
      </c>
      <c r="L103" t="s">
        <v>7185</v>
      </c>
      <c r="M103" t="s">
        <v>20484</v>
      </c>
      <c r="N103" t="s">
        <v>6322</v>
      </c>
      <c r="O103" t="s">
        <v>20076</v>
      </c>
      <c r="P103" t="s">
        <v>20267</v>
      </c>
      <c r="Q103" t="s">
        <v>6465</v>
      </c>
      <c r="R103" t="s">
        <v>20700</v>
      </c>
      <c r="S103">
        <v>1</v>
      </c>
      <c r="T103">
        <v>0</v>
      </c>
      <c r="U103">
        <v>0</v>
      </c>
      <c r="V103">
        <v>1030</v>
      </c>
      <c r="W103">
        <v>28</v>
      </c>
    </row>
    <row r="104" spans="1:23" x14ac:dyDescent="0.3">
      <c r="A104" t="s">
        <v>125</v>
      </c>
      <c r="B104" t="s">
        <v>20049</v>
      </c>
      <c r="C104">
        <v>0</v>
      </c>
      <c r="D104">
        <v>0</v>
      </c>
      <c r="E104" t="s">
        <v>20088</v>
      </c>
      <c r="F104" t="s">
        <v>7186</v>
      </c>
      <c r="G104" t="s">
        <v>20089</v>
      </c>
      <c r="H104" t="s">
        <v>20176</v>
      </c>
      <c r="I104" t="s">
        <v>20344</v>
      </c>
      <c r="J104" t="s">
        <v>7187</v>
      </c>
      <c r="K104" t="s">
        <v>7188</v>
      </c>
      <c r="L104" t="s">
        <v>6350</v>
      </c>
      <c r="M104" t="s">
        <v>20083</v>
      </c>
      <c r="N104" t="s">
        <v>6351</v>
      </c>
      <c r="O104" t="s">
        <v>20061</v>
      </c>
      <c r="P104" t="s">
        <v>20396</v>
      </c>
      <c r="Q104" t="s">
        <v>20397</v>
      </c>
      <c r="R104" t="s">
        <v>20398</v>
      </c>
      <c r="S104">
        <v>0</v>
      </c>
      <c r="T104">
        <v>0</v>
      </c>
      <c r="U104">
        <v>0</v>
      </c>
      <c r="V104">
        <v>712</v>
      </c>
      <c r="W104">
        <v>21</v>
      </c>
    </row>
    <row r="105" spans="1:23" x14ac:dyDescent="0.3">
      <c r="A105" t="s">
        <v>126</v>
      </c>
      <c r="B105" t="s">
        <v>20049</v>
      </c>
      <c r="C105">
        <v>0</v>
      </c>
      <c r="D105">
        <v>0</v>
      </c>
      <c r="E105" t="s">
        <v>20050</v>
      </c>
      <c r="F105" t="s">
        <v>7189</v>
      </c>
      <c r="G105" t="s">
        <v>20040</v>
      </c>
      <c r="H105" t="s">
        <v>20701</v>
      </c>
      <c r="I105" t="s">
        <v>20702</v>
      </c>
      <c r="J105" t="s">
        <v>7190</v>
      </c>
      <c r="K105" t="s">
        <v>6631</v>
      </c>
      <c r="L105" t="s">
        <v>6632</v>
      </c>
      <c r="M105" t="s">
        <v>20320</v>
      </c>
      <c r="N105" t="s">
        <v>6322</v>
      </c>
      <c r="O105" t="s">
        <v>20076</v>
      </c>
      <c r="P105" t="s">
        <v>20077</v>
      </c>
      <c r="Q105" t="s">
        <v>20078</v>
      </c>
      <c r="R105" t="s">
        <v>20703</v>
      </c>
      <c r="S105">
        <v>1</v>
      </c>
      <c r="T105">
        <v>0</v>
      </c>
      <c r="U105">
        <v>0</v>
      </c>
      <c r="V105">
        <v>761</v>
      </c>
      <c r="W105">
        <v>20</v>
      </c>
    </row>
    <row r="106" spans="1:23" x14ac:dyDescent="0.3">
      <c r="A106" t="s">
        <v>127</v>
      </c>
      <c r="B106" t="s">
        <v>20049</v>
      </c>
      <c r="C106">
        <v>0</v>
      </c>
      <c r="D106">
        <v>0</v>
      </c>
      <c r="E106" t="s">
        <v>20050</v>
      </c>
      <c r="F106" t="s">
        <v>7191</v>
      </c>
      <c r="G106" t="s">
        <v>20051</v>
      </c>
      <c r="H106" t="s">
        <v>20302</v>
      </c>
      <c r="I106" t="s">
        <v>20303</v>
      </c>
      <c r="J106" t="s">
        <v>7192</v>
      </c>
      <c r="K106" t="s">
        <v>7193</v>
      </c>
      <c r="L106" t="s">
        <v>7194</v>
      </c>
      <c r="M106" t="s">
        <v>20320</v>
      </c>
      <c r="N106" t="s">
        <v>6338</v>
      </c>
      <c r="O106" t="s">
        <v>20084</v>
      </c>
      <c r="P106" t="s">
        <v>20304</v>
      </c>
      <c r="Q106" t="s">
        <v>20305</v>
      </c>
      <c r="R106" t="s">
        <v>20704</v>
      </c>
      <c r="S106">
        <v>1</v>
      </c>
      <c r="T106">
        <v>1</v>
      </c>
      <c r="U106">
        <v>0</v>
      </c>
      <c r="V106">
        <v>374</v>
      </c>
      <c r="W106">
        <v>12</v>
      </c>
    </row>
    <row r="107" spans="1:23" x14ac:dyDescent="0.3">
      <c r="A107" t="s">
        <v>128</v>
      </c>
      <c r="B107" t="s">
        <v>20049</v>
      </c>
      <c r="C107">
        <v>0</v>
      </c>
      <c r="D107">
        <v>0</v>
      </c>
      <c r="E107" t="s">
        <v>20050</v>
      </c>
      <c r="F107" t="s">
        <v>7195</v>
      </c>
      <c r="G107" t="s">
        <v>20051</v>
      </c>
      <c r="H107" t="s">
        <v>20429</v>
      </c>
      <c r="I107" t="s">
        <v>20430</v>
      </c>
      <c r="J107" t="s">
        <v>7196</v>
      </c>
      <c r="K107" t="s">
        <v>7197</v>
      </c>
      <c r="L107" t="s">
        <v>7198</v>
      </c>
      <c r="M107" t="s">
        <v>20324</v>
      </c>
      <c r="N107" t="s">
        <v>6322</v>
      </c>
      <c r="O107" t="s">
        <v>20076</v>
      </c>
      <c r="P107" t="s">
        <v>20096</v>
      </c>
      <c r="Q107" t="s">
        <v>6544</v>
      </c>
      <c r="R107" t="s">
        <v>20705</v>
      </c>
      <c r="S107">
        <v>1</v>
      </c>
      <c r="T107">
        <v>0</v>
      </c>
      <c r="U107">
        <v>0</v>
      </c>
      <c r="V107">
        <v>1029</v>
      </c>
      <c r="W107">
        <v>28</v>
      </c>
    </row>
    <row r="108" spans="1:23" x14ac:dyDescent="0.3">
      <c r="A108" t="s">
        <v>129</v>
      </c>
      <c r="B108" t="s">
        <v>20049</v>
      </c>
      <c r="C108">
        <v>0</v>
      </c>
      <c r="D108">
        <v>0</v>
      </c>
      <c r="E108" t="s">
        <v>20050</v>
      </c>
      <c r="F108" t="s">
        <v>7199</v>
      </c>
      <c r="G108" t="s">
        <v>20051</v>
      </c>
      <c r="H108" t="s">
        <v>20706</v>
      </c>
      <c r="I108" t="s">
        <v>20707</v>
      </c>
      <c r="J108" t="s">
        <v>7200</v>
      </c>
      <c r="K108" t="s">
        <v>6896</v>
      </c>
      <c r="L108" t="s">
        <v>6897</v>
      </c>
      <c r="M108" t="s">
        <v>20206</v>
      </c>
      <c r="N108" t="s">
        <v>6351</v>
      </c>
      <c r="O108" t="s">
        <v>20061</v>
      </c>
      <c r="P108" t="s">
        <v>20294</v>
      </c>
      <c r="Q108" t="s">
        <v>6897</v>
      </c>
      <c r="R108" t="s">
        <v>20708</v>
      </c>
      <c r="S108">
        <v>1</v>
      </c>
      <c r="T108">
        <v>0</v>
      </c>
      <c r="U108">
        <v>0</v>
      </c>
      <c r="V108">
        <v>738</v>
      </c>
      <c r="W108">
        <v>22</v>
      </c>
    </row>
    <row r="109" spans="1:23" x14ac:dyDescent="0.3">
      <c r="A109" t="s">
        <v>130</v>
      </c>
      <c r="B109" t="s">
        <v>20049</v>
      </c>
      <c r="C109">
        <v>0</v>
      </c>
      <c r="D109">
        <v>0</v>
      </c>
      <c r="E109" t="s">
        <v>20088</v>
      </c>
      <c r="F109" t="s">
        <v>7201</v>
      </c>
      <c r="G109" t="s">
        <v>20089</v>
      </c>
      <c r="H109" t="s">
        <v>20176</v>
      </c>
      <c r="I109" t="s">
        <v>20344</v>
      </c>
      <c r="J109" t="s">
        <v>7202</v>
      </c>
      <c r="K109" t="s">
        <v>6896</v>
      </c>
      <c r="L109" t="s">
        <v>6897</v>
      </c>
      <c r="M109" t="s">
        <v>20206</v>
      </c>
      <c r="N109" t="s">
        <v>6351</v>
      </c>
      <c r="O109" t="s">
        <v>20061</v>
      </c>
      <c r="P109" t="s">
        <v>20294</v>
      </c>
      <c r="Q109" t="s">
        <v>6897</v>
      </c>
      <c r="R109" t="s">
        <v>20708</v>
      </c>
      <c r="S109">
        <v>0</v>
      </c>
      <c r="T109">
        <v>0</v>
      </c>
      <c r="U109">
        <v>0</v>
      </c>
      <c r="V109">
        <v>507</v>
      </c>
      <c r="W109">
        <v>16</v>
      </c>
    </row>
    <row r="110" spans="1:23" x14ac:dyDescent="0.3">
      <c r="A110" t="s">
        <v>131</v>
      </c>
      <c r="B110" t="s">
        <v>20049</v>
      </c>
      <c r="C110">
        <v>0</v>
      </c>
      <c r="D110">
        <v>0</v>
      </c>
      <c r="E110" t="s">
        <v>20050</v>
      </c>
      <c r="F110" t="s">
        <v>7203</v>
      </c>
      <c r="G110" t="s">
        <v>20051</v>
      </c>
      <c r="H110" t="s">
        <v>20334</v>
      </c>
      <c r="I110" t="s">
        <v>20335</v>
      </c>
      <c r="J110" t="s">
        <v>7204</v>
      </c>
      <c r="K110" t="s">
        <v>6352</v>
      </c>
      <c r="L110" t="s">
        <v>6353</v>
      </c>
      <c r="M110" t="s">
        <v>20075</v>
      </c>
      <c r="N110" t="s">
        <v>6345</v>
      </c>
      <c r="O110" t="s">
        <v>20167</v>
      </c>
      <c r="P110" t="s">
        <v>20337</v>
      </c>
      <c r="Q110" t="s">
        <v>20338</v>
      </c>
      <c r="R110" t="s">
        <v>20709</v>
      </c>
      <c r="S110">
        <v>1</v>
      </c>
      <c r="T110">
        <v>1</v>
      </c>
      <c r="U110">
        <v>0</v>
      </c>
      <c r="V110">
        <v>675</v>
      </c>
      <c r="W110">
        <v>21</v>
      </c>
    </row>
    <row r="111" spans="1:23" x14ac:dyDescent="0.3">
      <c r="A111" t="s">
        <v>132</v>
      </c>
      <c r="B111" t="s">
        <v>20049</v>
      </c>
      <c r="C111">
        <v>0</v>
      </c>
      <c r="D111">
        <v>0</v>
      </c>
      <c r="E111" t="s">
        <v>20050</v>
      </c>
      <c r="F111" t="s">
        <v>7205</v>
      </c>
      <c r="G111" t="s">
        <v>20051</v>
      </c>
      <c r="H111" t="s">
        <v>20578</v>
      </c>
      <c r="I111" t="s">
        <v>20579</v>
      </c>
      <c r="J111" t="s">
        <v>7206</v>
      </c>
      <c r="K111" t="s">
        <v>7207</v>
      </c>
      <c r="L111" t="s">
        <v>7208</v>
      </c>
      <c r="M111" t="s">
        <v>20504</v>
      </c>
      <c r="N111" t="s">
        <v>6348</v>
      </c>
      <c r="O111" t="s">
        <v>20213</v>
      </c>
      <c r="P111" t="s">
        <v>20580</v>
      </c>
      <c r="Q111" t="s">
        <v>6611</v>
      </c>
      <c r="R111" t="s">
        <v>20710</v>
      </c>
      <c r="S111">
        <v>1</v>
      </c>
      <c r="T111">
        <v>1</v>
      </c>
      <c r="U111">
        <v>0</v>
      </c>
      <c r="V111">
        <v>497</v>
      </c>
      <c r="W111">
        <v>17</v>
      </c>
    </row>
    <row r="112" spans="1:23" x14ac:dyDescent="0.3">
      <c r="A112" t="s">
        <v>133</v>
      </c>
      <c r="B112" t="s">
        <v>20049</v>
      </c>
      <c r="C112">
        <v>0</v>
      </c>
      <c r="D112">
        <v>0</v>
      </c>
      <c r="E112" t="s">
        <v>20050</v>
      </c>
      <c r="F112" t="s">
        <v>7209</v>
      </c>
      <c r="G112" t="s">
        <v>20066</v>
      </c>
      <c r="H112" t="s">
        <v>20711</v>
      </c>
      <c r="I112" t="s">
        <v>20712</v>
      </c>
      <c r="J112" t="s">
        <v>7210</v>
      </c>
      <c r="K112" t="s">
        <v>6614</v>
      </c>
      <c r="L112" t="s">
        <v>6615</v>
      </c>
      <c r="M112" t="s">
        <v>20355</v>
      </c>
      <c r="N112" t="s">
        <v>6348</v>
      </c>
      <c r="O112" t="s">
        <v>20213</v>
      </c>
      <c r="P112" t="s">
        <v>20641</v>
      </c>
      <c r="Q112" t="s">
        <v>20642</v>
      </c>
      <c r="R112" t="s">
        <v>20713</v>
      </c>
      <c r="S112">
        <v>1</v>
      </c>
      <c r="T112">
        <v>1</v>
      </c>
      <c r="U112">
        <v>0</v>
      </c>
      <c r="V112">
        <v>991</v>
      </c>
      <c r="W112">
        <v>30</v>
      </c>
    </row>
    <row r="113" spans="1:23" x14ac:dyDescent="0.3">
      <c r="A113" t="s">
        <v>134</v>
      </c>
      <c r="B113" t="s">
        <v>20049</v>
      </c>
      <c r="C113">
        <v>0</v>
      </c>
      <c r="D113">
        <v>0</v>
      </c>
      <c r="E113" t="s">
        <v>20050</v>
      </c>
      <c r="F113" t="s">
        <v>7211</v>
      </c>
      <c r="G113" t="s">
        <v>20051</v>
      </c>
      <c r="H113" t="s">
        <v>20490</v>
      </c>
      <c r="I113" t="s">
        <v>20491</v>
      </c>
      <c r="J113" t="s">
        <v>7212</v>
      </c>
      <c r="K113" t="s">
        <v>7213</v>
      </c>
      <c r="L113" t="s">
        <v>7214</v>
      </c>
      <c r="M113" t="s">
        <v>20258</v>
      </c>
      <c r="N113" t="s">
        <v>6345</v>
      </c>
      <c r="O113" t="s">
        <v>20167</v>
      </c>
      <c r="P113" t="s">
        <v>20492</v>
      </c>
      <c r="Q113" t="s">
        <v>20493</v>
      </c>
      <c r="R113" t="s">
        <v>20714</v>
      </c>
      <c r="S113">
        <v>1</v>
      </c>
      <c r="T113">
        <v>1</v>
      </c>
      <c r="U113">
        <v>0</v>
      </c>
      <c r="V113">
        <v>816</v>
      </c>
      <c r="W113">
        <v>24</v>
      </c>
    </row>
    <row r="114" spans="1:23" x14ac:dyDescent="0.3">
      <c r="A114" t="s">
        <v>135</v>
      </c>
      <c r="B114" t="s">
        <v>20049</v>
      </c>
      <c r="C114">
        <v>0</v>
      </c>
      <c r="D114">
        <v>0</v>
      </c>
      <c r="E114" t="s">
        <v>20050</v>
      </c>
      <c r="F114" t="s">
        <v>7215</v>
      </c>
      <c r="G114" t="s">
        <v>20051</v>
      </c>
      <c r="H114" t="s">
        <v>20165</v>
      </c>
      <c r="I114" t="s">
        <v>20166</v>
      </c>
      <c r="J114" t="s">
        <v>7216</v>
      </c>
      <c r="K114" t="s">
        <v>7217</v>
      </c>
      <c r="L114" t="s">
        <v>7218</v>
      </c>
      <c r="M114" t="s">
        <v>20504</v>
      </c>
      <c r="N114" t="s">
        <v>6345</v>
      </c>
      <c r="O114" t="s">
        <v>20167</v>
      </c>
      <c r="P114" t="s">
        <v>20168</v>
      </c>
      <c r="Q114" t="s">
        <v>6598</v>
      </c>
      <c r="R114" t="s">
        <v>20715</v>
      </c>
      <c r="S114">
        <v>1</v>
      </c>
      <c r="T114">
        <v>1</v>
      </c>
      <c r="U114">
        <v>0</v>
      </c>
      <c r="V114">
        <v>695</v>
      </c>
      <c r="W114">
        <v>23</v>
      </c>
    </row>
    <row r="115" spans="1:23" x14ac:dyDescent="0.3">
      <c r="A115" t="s">
        <v>136</v>
      </c>
      <c r="B115" t="s">
        <v>20049</v>
      </c>
      <c r="C115">
        <v>0</v>
      </c>
      <c r="D115">
        <v>0</v>
      </c>
      <c r="E115" t="s">
        <v>20050</v>
      </c>
      <c r="F115" t="s">
        <v>7219</v>
      </c>
      <c r="G115" t="s">
        <v>20051</v>
      </c>
      <c r="H115" t="s">
        <v>20417</v>
      </c>
      <c r="I115" t="s">
        <v>20418</v>
      </c>
      <c r="J115" t="s">
        <v>7220</v>
      </c>
      <c r="K115" t="s">
        <v>7221</v>
      </c>
      <c r="L115" t="s">
        <v>7222</v>
      </c>
      <c r="M115" t="s">
        <v>20206</v>
      </c>
      <c r="N115" t="s">
        <v>6345</v>
      </c>
      <c r="O115" t="s">
        <v>20167</v>
      </c>
      <c r="P115" t="s">
        <v>20419</v>
      </c>
      <c r="Q115" t="s">
        <v>20420</v>
      </c>
      <c r="R115" t="s">
        <v>20716</v>
      </c>
      <c r="S115">
        <v>1</v>
      </c>
      <c r="T115">
        <v>0</v>
      </c>
      <c r="U115">
        <v>0</v>
      </c>
      <c r="V115">
        <v>1178</v>
      </c>
      <c r="W115">
        <v>37</v>
      </c>
    </row>
    <row r="116" spans="1:23" x14ac:dyDescent="0.3">
      <c r="A116" t="s">
        <v>137</v>
      </c>
      <c r="B116" t="s">
        <v>20049</v>
      </c>
      <c r="C116">
        <v>0</v>
      </c>
      <c r="D116">
        <v>0</v>
      </c>
      <c r="E116" t="s">
        <v>20050</v>
      </c>
      <c r="F116" t="s">
        <v>7223</v>
      </c>
      <c r="G116" t="s">
        <v>20080</v>
      </c>
      <c r="H116" t="s">
        <v>20717</v>
      </c>
      <c r="I116" t="s">
        <v>20718</v>
      </c>
      <c r="J116" t="s">
        <v>7224</v>
      </c>
      <c r="K116" t="s">
        <v>6415</v>
      </c>
      <c r="L116" t="s">
        <v>6416</v>
      </c>
      <c r="M116" t="s">
        <v>20083</v>
      </c>
      <c r="N116" t="s">
        <v>6334</v>
      </c>
      <c r="O116" t="s">
        <v>20097</v>
      </c>
      <c r="P116" t="s">
        <v>20719</v>
      </c>
      <c r="Q116" t="s">
        <v>20720</v>
      </c>
      <c r="R116" t="s">
        <v>20721</v>
      </c>
      <c r="S116">
        <v>1</v>
      </c>
      <c r="T116">
        <v>1</v>
      </c>
      <c r="U116">
        <v>0</v>
      </c>
      <c r="V116">
        <v>361</v>
      </c>
      <c r="W116">
        <v>14</v>
      </c>
    </row>
    <row r="117" spans="1:23" x14ac:dyDescent="0.3">
      <c r="A117" t="s">
        <v>138</v>
      </c>
      <c r="B117" t="s">
        <v>20049</v>
      </c>
      <c r="C117">
        <v>0</v>
      </c>
      <c r="D117">
        <v>0</v>
      </c>
      <c r="E117" t="s">
        <v>20050</v>
      </c>
      <c r="F117" t="s">
        <v>7225</v>
      </c>
      <c r="G117" t="s">
        <v>20080</v>
      </c>
      <c r="H117" t="s">
        <v>20717</v>
      </c>
      <c r="I117" t="s">
        <v>20718</v>
      </c>
      <c r="J117" t="s">
        <v>7226</v>
      </c>
      <c r="K117" t="s">
        <v>6415</v>
      </c>
      <c r="L117" t="s">
        <v>6416</v>
      </c>
      <c r="M117" t="s">
        <v>20083</v>
      </c>
      <c r="N117" t="s">
        <v>6334</v>
      </c>
      <c r="O117" t="s">
        <v>20097</v>
      </c>
      <c r="P117" t="s">
        <v>20719</v>
      </c>
      <c r="Q117" t="s">
        <v>20720</v>
      </c>
      <c r="R117" t="s">
        <v>20721</v>
      </c>
      <c r="S117">
        <v>1</v>
      </c>
      <c r="T117">
        <v>1</v>
      </c>
      <c r="U117">
        <v>0</v>
      </c>
      <c r="V117">
        <v>925</v>
      </c>
      <c r="W117">
        <v>28</v>
      </c>
    </row>
    <row r="118" spans="1:23" x14ac:dyDescent="0.3">
      <c r="A118" t="s">
        <v>139</v>
      </c>
      <c r="B118" t="s">
        <v>20049</v>
      </c>
      <c r="C118">
        <v>0</v>
      </c>
      <c r="D118">
        <v>0</v>
      </c>
      <c r="E118" t="s">
        <v>20050</v>
      </c>
      <c r="F118" t="s">
        <v>7227</v>
      </c>
      <c r="G118" t="s">
        <v>20080</v>
      </c>
      <c r="H118" t="s">
        <v>20717</v>
      </c>
      <c r="I118" t="s">
        <v>20718</v>
      </c>
      <c r="J118" t="s">
        <v>7228</v>
      </c>
      <c r="K118" t="s">
        <v>6823</v>
      </c>
      <c r="L118" t="s">
        <v>6416</v>
      </c>
      <c r="M118" t="s">
        <v>20083</v>
      </c>
      <c r="N118" t="s">
        <v>6334</v>
      </c>
      <c r="O118" t="s">
        <v>20097</v>
      </c>
      <c r="P118" t="s">
        <v>20719</v>
      </c>
      <c r="Q118" t="s">
        <v>20720</v>
      </c>
      <c r="R118" t="s">
        <v>20721</v>
      </c>
      <c r="S118">
        <v>1</v>
      </c>
      <c r="T118">
        <v>1</v>
      </c>
      <c r="U118">
        <v>0</v>
      </c>
      <c r="V118">
        <v>652</v>
      </c>
      <c r="W118">
        <v>22</v>
      </c>
    </row>
    <row r="119" spans="1:23" x14ac:dyDescent="0.3">
      <c r="A119" t="s">
        <v>140</v>
      </c>
      <c r="B119" t="s">
        <v>20049</v>
      </c>
      <c r="C119">
        <v>0</v>
      </c>
      <c r="D119">
        <v>0</v>
      </c>
      <c r="E119" t="s">
        <v>20088</v>
      </c>
      <c r="F119" t="s">
        <v>7229</v>
      </c>
      <c r="G119" t="s">
        <v>20089</v>
      </c>
      <c r="H119" t="s">
        <v>20133</v>
      </c>
      <c r="I119" t="s">
        <v>20134</v>
      </c>
      <c r="J119" t="s">
        <v>7230</v>
      </c>
      <c r="K119" t="s">
        <v>7231</v>
      </c>
      <c r="L119" t="s">
        <v>7232</v>
      </c>
      <c r="M119" t="s">
        <v>20206</v>
      </c>
      <c r="N119" t="s">
        <v>6322</v>
      </c>
      <c r="O119" t="s">
        <v>20076</v>
      </c>
      <c r="P119" t="s">
        <v>20147</v>
      </c>
      <c r="Q119" t="s">
        <v>20148</v>
      </c>
      <c r="R119" t="s">
        <v>20722</v>
      </c>
      <c r="S119">
        <v>0</v>
      </c>
      <c r="T119">
        <v>0</v>
      </c>
      <c r="U119">
        <v>0</v>
      </c>
      <c r="V119">
        <v>358</v>
      </c>
      <c r="W119">
        <v>12</v>
      </c>
    </row>
    <row r="120" spans="1:23" x14ac:dyDescent="0.3">
      <c r="A120" t="s">
        <v>141</v>
      </c>
      <c r="B120" t="s">
        <v>20049</v>
      </c>
      <c r="C120">
        <v>0</v>
      </c>
      <c r="D120">
        <v>0</v>
      </c>
      <c r="E120" t="s">
        <v>20050</v>
      </c>
      <c r="F120" t="s">
        <v>7233</v>
      </c>
      <c r="H120" t="s">
        <v>20723</v>
      </c>
      <c r="I120" t="s">
        <v>20724</v>
      </c>
      <c r="J120" t="s">
        <v>7234</v>
      </c>
      <c r="K120" t="s">
        <v>7235</v>
      </c>
      <c r="L120" t="s">
        <v>7236</v>
      </c>
      <c r="M120" t="s">
        <v>20369</v>
      </c>
      <c r="N120" t="s">
        <v>6351</v>
      </c>
      <c r="O120" t="s">
        <v>20061</v>
      </c>
      <c r="P120" t="s">
        <v>20672</v>
      </c>
      <c r="Q120" t="s">
        <v>20673</v>
      </c>
      <c r="R120" t="s">
        <v>20725</v>
      </c>
      <c r="S120">
        <v>1</v>
      </c>
      <c r="T120">
        <v>0</v>
      </c>
      <c r="U120">
        <v>0</v>
      </c>
      <c r="V120">
        <v>779</v>
      </c>
      <c r="W120">
        <v>25</v>
      </c>
    </row>
    <row r="121" spans="1:23" x14ac:dyDescent="0.3">
      <c r="A121" t="s">
        <v>142</v>
      </c>
      <c r="B121" t="s">
        <v>20049</v>
      </c>
      <c r="C121">
        <v>0</v>
      </c>
      <c r="D121">
        <v>0</v>
      </c>
      <c r="E121" t="s">
        <v>20050</v>
      </c>
      <c r="F121" t="s">
        <v>7237</v>
      </c>
      <c r="G121" t="s">
        <v>20051</v>
      </c>
      <c r="H121" t="s">
        <v>20455</v>
      </c>
      <c r="I121" t="s">
        <v>20456</v>
      </c>
      <c r="J121" t="s">
        <v>7238</v>
      </c>
      <c r="K121" t="s">
        <v>7239</v>
      </c>
      <c r="L121" t="s">
        <v>7240</v>
      </c>
      <c r="M121" t="s">
        <v>20422</v>
      </c>
      <c r="N121" t="s">
        <v>6322</v>
      </c>
      <c r="O121" t="s">
        <v>20076</v>
      </c>
      <c r="P121" t="s">
        <v>20147</v>
      </c>
      <c r="Q121" t="s">
        <v>20148</v>
      </c>
      <c r="R121" t="s">
        <v>20726</v>
      </c>
      <c r="S121">
        <v>1</v>
      </c>
      <c r="T121">
        <v>0</v>
      </c>
      <c r="U121">
        <v>0</v>
      </c>
      <c r="V121">
        <v>784</v>
      </c>
      <c r="W121">
        <v>25</v>
      </c>
    </row>
    <row r="122" spans="1:23" x14ac:dyDescent="0.3">
      <c r="A122" t="s">
        <v>143</v>
      </c>
      <c r="B122" t="s">
        <v>20049</v>
      </c>
      <c r="C122">
        <v>0</v>
      </c>
      <c r="D122">
        <v>0</v>
      </c>
      <c r="E122" t="s">
        <v>20088</v>
      </c>
      <c r="F122" t="s">
        <v>7241</v>
      </c>
      <c r="G122" t="s">
        <v>20089</v>
      </c>
      <c r="H122" t="s">
        <v>20176</v>
      </c>
      <c r="I122" t="s">
        <v>20344</v>
      </c>
      <c r="J122" t="s">
        <v>7242</v>
      </c>
      <c r="K122" t="s">
        <v>6901</v>
      </c>
      <c r="L122" t="s">
        <v>6902</v>
      </c>
      <c r="M122" t="s">
        <v>20688</v>
      </c>
      <c r="N122" t="s">
        <v>6351</v>
      </c>
      <c r="O122" t="s">
        <v>20061</v>
      </c>
      <c r="P122" t="s">
        <v>20207</v>
      </c>
      <c r="Q122" t="s">
        <v>6450</v>
      </c>
      <c r="R122" t="s">
        <v>20727</v>
      </c>
      <c r="S122">
        <v>0</v>
      </c>
      <c r="T122">
        <v>0</v>
      </c>
      <c r="U122">
        <v>0</v>
      </c>
      <c r="V122">
        <v>820</v>
      </c>
      <c r="W122">
        <v>24</v>
      </c>
    </row>
    <row r="123" spans="1:23" x14ac:dyDescent="0.3">
      <c r="A123" t="s">
        <v>12</v>
      </c>
      <c r="B123" t="s">
        <v>20049</v>
      </c>
      <c r="C123">
        <v>0</v>
      </c>
      <c r="D123">
        <v>0</v>
      </c>
      <c r="E123" t="s">
        <v>20050</v>
      </c>
      <c r="F123" t="s">
        <v>6666</v>
      </c>
      <c r="G123" t="s">
        <v>20051</v>
      </c>
      <c r="H123" t="s">
        <v>20477</v>
      </c>
      <c r="I123" t="s">
        <v>20478</v>
      </c>
      <c r="J123" t="s">
        <v>6667</v>
      </c>
      <c r="K123" t="s">
        <v>6357</v>
      </c>
      <c r="L123" t="s">
        <v>6668</v>
      </c>
      <c r="M123" t="s">
        <v>20457</v>
      </c>
      <c r="N123" t="s">
        <v>6338</v>
      </c>
      <c r="O123" t="s">
        <v>20084</v>
      </c>
      <c r="P123" t="s">
        <v>20479</v>
      </c>
      <c r="Q123" t="s">
        <v>20480</v>
      </c>
      <c r="R123" t="s">
        <v>20728</v>
      </c>
      <c r="S123">
        <v>1</v>
      </c>
      <c r="T123">
        <v>0</v>
      </c>
      <c r="U123">
        <v>0</v>
      </c>
      <c r="V123">
        <v>816</v>
      </c>
      <c r="W123">
        <v>25</v>
      </c>
    </row>
    <row r="124" spans="1:23" x14ac:dyDescent="0.3">
      <c r="A124" t="s">
        <v>13</v>
      </c>
      <c r="B124" t="s">
        <v>20049</v>
      </c>
      <c r="C124">
        <v>0</v>
      </c>
      <c r="D124">
        <v>0</v>
      </c>
      <c r="E124" t="s">
        <v>20050</v>
      </c>
      <c r="F124" t="s">
        <v>6669</v>
      </c>
      <c r="G124" t="s">
        <v>20080</v>
      </c>
      <c r="H124" t="s">
        <v>20464</v>
      </c>
      <c r="I124" t="s">
        <v>20465</v>
      </c>
      <c r="J124" t="s">
        <v>6670</v>
      </c>
      <c r="K124" t="s">
        <v>6447</v>
      </c>
      <c r="L124" t="s">
        <v>6448</v>
      </c>
      <c r="M124" t="s">
        <v>20083</v>
      </c>
      <c r="N124" t="s">
        <v>6322</v>
      </c>
      <c r="O124" t="s">
        <v>20076</v>
      </c>
      <c r="P124" t="s">
        <v>20183</v>
      </c>
      <c r="Q124" t="s">
        <v>6448</v>
      </c>
      <c r="R124" t="s">
        <v>20466</v>
      </c>
      <c r="S124">
        <v>1</v>
      </c>
      <c r="T124">
        <v>0</v>
      </c>
      <c r="U124">
        <v>0</v>
      </c>
      <c r="V124">
        <v>637</v>
      </c>
      <c r="W124">
        <v>19</v>
      </c>
    </row>
    <row r="125" spans="1:23" x14ac:dyDescent="0.3">
      <c r="A125" t="s">
        <v>14</v>
      </c>
      <c r="B125" t="s">
        <v>20049</v>
      </c>
      <c r="C125">
        <v>0</v>
      </c>
      <c r="D125">
        <v>0</v>
      </c>
      <c r="E125" t="s">
        <v>20050</v>
      </c>
      <c r="F125" t="s">
        <v>6671</v>
      </c>
      <c r="G125" t="s">
        <v>20080</v>
      </c>
      <c r="H125" t="s">
        <v>20464</v>
      </c>
      <c r="I125" t="s">
        <v>20465</v>
      </c>
      <c r="J125" t="s">
        <v>6672</v>
      </c>
      <c r="K125" t="s">
        <v>6447</v>
      </c>
      <c r="L125" t="s">
        <v>6448</v>
      </c>
      <c r="M125" t="s">
        <v>20083</v>
      </c>
      <c r="N125" t="s">
        <v>6322</v>
      </c>
      <c r="O125" t="s">
        <v>20076</v>
      </c>
      <c r="P125" t="s">
        <v>20183</v>
      </c>
      <c r="Q125" t="s">
        <v>6448</v>
      </c>
      <c r="R125" t="s">
        <v>20466</v>
      </c>
      <c r="S125">
        <v>1</v>
      </c>
      <c r="T125">
        <v>0</v>
      </c>
      <c r="U125">
        <v>0</v>
      </c>
      <c r="V125">
        <v>973</v>
      </c>
      <c r="W125">
        <v>31</v>
      </c>
    </row>
    <row r="126" spans="1:23" x14ac:dyDescent="0.3">
      <c r="A126" t="s">
        <v>15</v>
      </c>
      <c r="B126" t="s">
        <v>20049</v>
      </c>
      <c r="C126">
        <v>0</v>
      </c>
      <c r="D126">
        <v>0</v>
      </c>
      <c r="E126" t="s">
        <v>20050</v>
      </c>
      <c r="F126" t="s">
        <v>6673</v>
      </c>
      <c r="G126" t="s">
        <v>20080</v>
      </c>
      <c r="H126" t="s">
        <v>20464</v>
      </c>
      <c r="I126" t="s">
        <v>20465</v>
      </c>
      <c r="J126" t="s">
        <v>6674</v>
      </c>
      <c r="K126" t="s">
        <v>6447</v>
      </c>
      <c r="L126" t="s">
        <v>6448</v>
      </c>
      <c r="M126" t="s">
        <v>20083</v>
      </c>
      <c r="N126" t="s">
        <v>6322</v>
      </c>
      <c r="O126" t="s">
        <v>20076</v>
      </c>
      <c r="P126" t="s">
        <v>20183</v>
      </c>
      <c r="Q126" t="s">
        <v>6448</v>
      </c>
      <c r="R126" t="s">
        <v>20466</v>
      </c>
      <c r="S126">
        <v>1</v>
      </c>
      <c r="T126">
        <v>0</v>
      </c>
      <c r="U126">
        <v>0</v>
      </c>
      <c r="V126">
        <v>1110</v>
      </c>
      <c r="W126">
        <v>34</v>
      </c>
    </row>
    <row r="127" spans="1:23" x14ac:dyDescent="0.3">
      <c r="A127" t="s">
        <v>16</v>
      </c>
      <c r="B127" t="s">
        <v>20049</v>
      </c>
      <c r="C127">
        <v>0</v>
      </c>
      <c r="D127">
        <v>0</v>
      </c>
      <c r="E127" t="s">
        <v>20088</v>
      </c>
      <c r="F127" t="s">
        <v>6675</v>
      </c>
      <c r="G127" t="s">
        <v>20089</v>
      </c>
      <c r="H127" t="s">
        <v>20528</v>
      </c>
      <c r="I127" t="s">
        <v>20729</v>
      </c>
      <c r="J127" t="s">
        <v>6676</v>
      </c>
      <c r="K127" t="s">
        <v>6447</v>
      </c>
      <c r="L127" t="s">
        <v>6448</v>
      </c>
      <c r="M127" t="s">
        <v>20083</v>
      </c>
      <c r="N127" t="s">
        <v>6322</v>
      </c>
      <c r="O127" t="s">
        <v>20076</v>
      </c>
      <c r="P127" t="s">
        <v>20183</v>
      </c>
      <c r="Q127" t="s">
        <v>6448</v>
      </c>
      <c r="R127" t="s">
        <v>20466</v>
      </c>
      <c r="S127">
        <v>0</v>
      </c>
      <c r="T127">
        <v>0</v>
      </c>
      <c r="U127">
        <v>0</v>
      </c>
      <c r="V127">
        <v>676</v>
      </c>
      <c r="W127">
        <v>21</v>
      </c>
    </row>
    <row r="128" spans="1:23" x14ac:dyDescent="0.3">
      <c r="A128" t="s">
        <v>17</v>
      </c>
      <c r="B128" t="s">
        <v>20049</v>
      </c>
      <c r="C128">
        <v>0</v>
      </c>
      <c r="D128">
        <v>0</v>
      </c>
      <c r="E128" t="s">
        <v>20065</v>
      </c>
      <c r="F128" t="s">
        <v>6677</v>
      </c>
      <c r="G128" t="s">
        <v>20066</v>
      </c>
      <c r="H128" t="s">
        <v>20346</v>
      </c>
      <c r="I128" t="s">
        <v>20730</v>
      </c>
      <c r="J128" t="s">
        <v>6678</v>
      </c>
      <c r="K128" t="s">
        <v>6679</v>
      </c>
      <c r="L128" t="s">
        <v>6680</v>
      </c>
      <c r="M128" t="s">
        <v>20582</v>
      </c>
      <c r="N128" t="s">
        <v>6322</v>
      </c>
      <c r="O128" t="s">
        <v>20076</v>
      </c>
      <c r="P128" t="s">
        <v>20243</v>
      </c>
      <c r="Q128" t="s">
        <v>6555</v>
      </c>
      <c r="R128" t="s">
        <v>20731</v>
      </c>
      <c r="S128">
        <v>1</v>
      </c>
      <c r="T128">
        <v>0</v>
      </c>
      <c r="U128">
        <v>0</v>
      </c>
      <c r="V128">
        <v>414</v>
      </c>
      <c r="W128">
        <v>14</v>
      </c>
    </row>
    <row r="129" spans="1:23" x14ac:dyDescent="0.3">
      <c r="A129" t="s">
        <v>18</v>
      </c>
      <c r="B129" t="s">
        <v>20049</v>
      </c>
      <c r="C129">
        <v>0</v>
      </c>
      <c r="D129">
        <v>0</v>
      </c>
      <c r="E129" t="s">
        <v>20050</v>
      </c>
      <c r="F129" t="s">
        <v>6683</v>
      </c>
      <c r="G129" t="s">
        <v>20080</v>
      </c>
      <c r="H129" t="s">
        <v>20732</v>
      </c>
      <c r="I129" t="s">
        <v>20733</v>
      </c>
      <c r="J129" t="s">
        <v>6684</v>
      </c>
      <c r="K129" t="s">
        <v>6685</v>
      </c>
      <c r="L129" t="s">
        <v>6686</v>
      </c>
      <c r="M129" t="s">
        <v>20083</v>
      </c>
      <c r="N129" t="s">
        <v>6351</v>
      </c>
      <c r="O129" t="s">
        <v>20061</v>
      </c>
      <c r="P129" t="s">
        <v>20734</v>
      </c>
      <c r="Q129" t="s">
        <v>6686</v>
      </c>
      <c r="R129" t="s">
        <v>20735</v>
      </c>
      <c r="S129">
        <v>1</v>
      </c>
      <c r="T129">
        <v>1</v>
      </c>
      <c r="U129">
        <v>0</v>
      </c>
      <c r="V129">
        <v>976</v>
      </c>
      <c r="W129">
        <v>29</v>
      </c>
    </row>
    <row r="130" spans="1:23" x14ac:dyDescent="0.3">
      <c r="A130" t="s">
        <v>19</v>
      </c>
      <c r="B130" t="s">
        <v>20049</v>
      </c>
      <c r="C130">
        <v>0</v>
      </c>
      <c r="D130">
        <v>0</v>
      </c>
      <c r="E130" t="s">
        <v>20088</v>
      </c>
      <c r="F130" t="s">
        <v>6687</v>
      </c>
      <c r="G130" t="s">
        <v>20089</v>
      </c>
      <c r="H130" t="s">
        <v>20176</v>
      </c>
      <c r="I130" t="s">
        <v>20344</v>
      </c>
      <c r="J130" t="s">
        <v>6688</v>
      </c>
      <c r="K130" t="s">
        <v>6685</v>
      </c>
      <c r="L130" t="s">
        <v>6686</v>
      </c>
      <c r="M130" t="s">
        <v>20083</v>
      </c>
      <c r="N130" t="s">
        <v>6351</v>
      </c>
      <c r="O130" t="s">
        <v>20061</v>
      </c>
      <c r="P130" t="s">
        <v>20734</v>
      </c>
      <c r="Q130" t="s">
        <v>6686</v>
      </c>
      <c r="R130" t="s">
        <v>20735</v>
      </c>
      <c r="S130">
        <v>0</v>
      </c>
      <c r="T130">
        <v>1</v>
      </c>
      <c r="U130">
        <v>0</v>
      </c>
      <c r="V130">
        <v>535</v>
      </c>
      <c r="W130">
        <v>15</v>
      </c>
    </row>
    <row r="131" spans="1:23" x14ac:dyDescent="0.3">
      <c r="A131" t="s">
        <v>20</v>
      </c>
      <c r="B131" t="s">
        <v>20049</v>
      </c>
      <c r="C131">
        <v>0</v>
      </c>
      <c r="D131">
        <v>0</v>
      </c>
      <c r="E131" t="s">
        <v>20050</v>
      </c>
      <c r="F131" t="s">
        <v>6689</v>
      </c>
      <c r="G131" t="s">
        <v>20051</v>
      </c>
      <c r="H131" t="s">
        <v>20531</v>
      </c>
      <c r="I131" t="s">
        <v>20532</v>
      </c>
      <c r="J131" t="s">
        <v>6690</v>
      </c>
      <c r="K131" t="s">
        <v>6561</v>
      </c>
      <c r="L131" t="s">
        <v>6562</v>
      </c>
      <c r="M131" t="s">
        <v>20736</v>
      </c>
      <c r="N131" t="s">
        <v>6338</v>
      </c>
      <c r="O131" t="s">
        <v>20084</v>
      </c>
      <c r="P131" t="s">
        <v>20158</v>
      </c>
      <c r="Q131" t="s">
        <v>6562</v>
      </c>
      <c r="R131" t="s">
        <v>20737</v>
      </c>
      <c r="S131">
        <v>1</v>
      </c>
      <c r="T131">
        <v>0</v>
      </c>
      <c r="U131">
        <v>0</v>
      </c>
      <c r="V131">
        <v>870</v>
      </c>
      <c r="W131">
        <v>26</v>
      </c>
    </row>
    <row r="132" spans="1:23" x14ac:dyDescent="0.3">
      <c r="A132" t="s">
        <v>21</v>
      </c>
      <c r="B132" t="s">
        <v>20049</v>
      </c>
      <c r="C132">
        <v>0</v>
      </c>
      <c r="D132">
        <v>0</v>
      </c>
      <c r="E132" t="s">
        <v>20065</v>
      </c>
      <c r="F132" t="s">
        <v>6691</v>
      </c>
      <c r="G132" t="s">
        <v>20066</v>
      </c>
      <c r="H132" t="s">
        <v>20346</v>
      </c>
      <c r="I132" t="s">
        <v>20730</v>
      </c>
      <c r="J132" t="s">
        <v>6692</v>
      </c>
      <c r="K132" t="s">
        <v>6693</v>
      </c>
      <c r="L132" t="s">
        <v>6694</v>
      </c>
      <c r="M132" t="s">
        <v>20534</v>
      </c>
      <c r="N132" t="s">
        <v>6322</v>
      </c>
      <c r="O132" t="s">
        <v>20076</v>
      </c>
      <c r="P132" t="s">
        <v>20238</v>
      </c>
      <c r="Q132" t="s">
        <v>6469</v>
      </c>
      <c r="R132" t="s">
        <v>20738</v>
      </c>
      <c r="S132">
        <v>1</v>
      </c>
      <c r="T132">
        <v>0</v>
      </c>
      <c r="U132">
        <v>0</v>
      </c>
      <c r="V132">
        <v>705</v>
      </c>
      <c r="W132">
        <v>21</v>
      </c>
    </row>
    <row r="133" spans="1:23" x14ac:dyDescent="0.3">
      <c r="A133" t="s">
        <v>22</v>
      </c>
      <c r="B133" t="s">
        <v>20049</v>
      </c>
      <c r="C133">
        <v>0</v>
      </c>
      <c r="D133">
        <v>0</v>
      </c>
      <c r="E133" t="s">
        <v>20050</v>
      </c>
      <c r="F133" t="s">
        <v>6695</v>
      </c>
      <c r="G133" t="s">
        <v>20080</v>
      </c>
      <c r="H133" t="s">
        <v>20739</v>
      </c>
      <c r="I133" t="s">
        <v>20740</v>
      </c>
      <c r="J133" t="s">
        <v>6696</v>
      </c>
      <c r="K133" t="s">
        <v>6697</v>
      </c>
      <c r="L133" t="s">
        <v>6462</v>
      </c>
      <c r="M133" t="s">
        <v>20083</v>
      </c>
      <c r="N133" t="s">
        <v>6351</v>
      </c>
      <c r="O133" t="s">
        <v>20061</v>
      </c>
      <c r="P133" t="s">
        <v>20741</v>
      </c>
      <c r="Q133" t="s">
        <v>6462</v>
      </c>
      <c r="R133" t="s">
        <v>20742</v>
      </c>
      <c r="S133">
        <v>1</v>
      </c>
      <c r="T133">
        <v>0</v>
      </c>
      <c r="U133">
        <v>0</v>
      </c>
      <c r="V133">
        <v>540</v>
      </c>
      <c r="W133">
        <v>18</v>
      </c>
    </row>
    <row r="134" spans="1:23" x14ac:dyDescent="0.3">
      <c r="A134" t="s">
        <v>144</v>
      </c>
      <c r="B134" t="s">
        <v>20049</v>
      </c>
      <c r="C134">
        <v>0</v>
      </c>
      <c r="D134">
        <v>0</v>
      </c>
      <c r="E134" t="s">
        <v>20050</v>
      </c>
      <c r="F134" t="s">
        <v>7243</v>
      </c>
      <c r="G134" t="s">
        <v>20080</v>
      </c>
      <c r="H134" t="s">
        <v>20739</v>
      </c>
      <c r="I134" t="s">
        <v>20740</v>
      </c>
      <c r="J134" t="s">
        <v>7244</v>
      </c>
      <c r="K134" t="s">
        <v>6461</v>
      </c>
      <c r="L134" t="s">
        <v>6462</v>
      </c>
      <c r="M134" t="s">
        <v>20083</v>
      </c>
      <c r="N134" t="s">
        <v>6351</v>
      </c>
      <c r="O134" t="s">
        <v>20061</v>
      </c>
      <c r="P134" t="s">
        <v>20741</v>
      </c>
      <c r="Q134" t="s">
        <v>6462</v>
      </c>
      <c r="R134" t="s">
        <v>20742</v>
      </c>
      <c r="S134">
        <v>1</v>
      </c>
      <c r="T134">
        <v>0</v>
      </c>
      <c r="U134">
        <v>0</v>
      </c>
      <c r="V134">
        <v>989</v>
      </c>
      <c r="W134">
        <v>30</v>
      </c>
    </row>
    <row r="135" spans="1:23" x14ac:dyDescent="0.3">
      <c r="A135" t="s">
        <v>145</v>
      </c>
      <c r="B135" t="s">
        <v>20049</v>
      </c>
      <c r="C135">
        <v>0</v>
      </c>
      <c r="D135">
        <v>0</v>
      </c>
      <c r="E135" t="s">
        <v>20050</v>
      </c>
      <c r="F135" t="s">
        <v>7245</v>
      </c>
      <c r="G135" t="s">
        <v>20080</v>
      </c>
      <c r="H135" t="s">
        <v>20739</v>
      </c>
      <c r="I135" t="s">
        <v>20740</v>
      </c>
      <c r="J135" t="s">
        <v>7246</v>
      </c>
      <c r="K135" t="s">
        <v>6697</v>
      </c>
      <c r="L135" t="s">
        <v>6462</v>
      </c>
      <c r="M135" t="s">
        <v>20083</v>
      </c>
      <c r="N135" t="s">
        <v>6351</v>
      </c>
      <c r="O135" t="s">
        <v>20061</v>
      </c>
      <c r="P135" t="s">
        <v>20741</v>
      </c>
      <c r="Q135" t="s">
        <v>6462</v>
      </c>
      <c r="R135" t="s">
        <v>20742</v>
      </c>
      <c r="S135">
        <v>1</v>
      </c>
      <c r="T135">
        <v>0</v>
      </c>
      <c r="U135">
        <v>0</v>
      </c>
      <c r="V135">
        <v>1109</v>
      </c>
      <c r="W135">
        <v>34</v>
      </c>
    </row>
    <row r="136" spans="1:23" x14ac:dyDescent="0.3">
      <c r="A136" t="s">
        <v>146</v>
      </c>
      <c r="B136" t="s">
        <v>20049</v>
      </c>
      <c r="C136">
        <v>0</v>
      </c>
      <c r="D136">
        <v>0</v>
      </c>
      <c r="E136" t="s">
        <v>20050</v>
      </c>
      <c r="F136" t="s">
        <v>7247</v>
      </c>
      <c r="G136" t="s">
        <v>20051</v>
      </c>
      <c r="H136" t="s">
        <v>20743</v>
      </c>
      <c r="I136" t="s">
        <v>20744</v>
      </c>
      <c r="J136" t="s">
        <v>7248</v>
      </c>
      <c r="K136" t="s">
        <v>6616</v>
      </c>
      <c r="L136" t="s">
        <v>6617</v>
      </c>
      <c r="M136" t="s">
        <v>20119</v>
      </c>
      <c r="N136" t="s">
        <v>6348</v>
      </c>
      <c r="O136" t="s">
        <v>20213</v>
      </c>
      <c r="P136" t="s">
        <v>20349</v>
      </c>
      <c r="Q136" t="s">
        <v>6617</v>
      </c>
      <c r="R136" t="s">
        <v>20745</v>
      </c>
      <c r="S136">
        <v>1</v>
      </c>
      <c r="T136">
        <v>1</v>
      </c>
      <c r="U136">
        <v>0</v>
      </c>
      <c r="V136">
        <v>958</v>
      </c>
      <c r="W136">
        <v>27</v>
      </c>
    </row>
    <row r="137" spans="1:23" x14ac:dyDescent="0.3">
      <c r="A137" t="s">
        <v>147</v>
      </c>
      <c r="B137" t="s">
        <v>20049</v>
      </c>
      <c r="C137">
        <v>0</v>
      </c>
      <c r="D137">
        <v>0</v>
      </c>
      <c r="E137" t="s">
        <v>20050</v>
      </c>
      <c r="F137" t="s">
        <v>7249</v>
      </c>
      <c r="G137" t="s">
        <v>20051</v>
      </c>
      <c r="H137" t="s">
        <v>20459</v>
      </c>
      <c r="I137" t="s">
        <v>20460</v>
      </c>
      <c r="J137" t="s">
        <v>7250</v>
      </c>
      <c r="K137" t="s">
        <v>6390</v>
      </c>
      <c r="L137" t="s">
        <v>6391</v>
      </c>
      <c r="M137" t="s">
        <v>20162</v>
      </c>
      <c r="N137" t="s">
        <v>6351</v>
      </c>
      <c r="O137" t="s">
        <v>20061</v>
      </c>
      <c r="P137" t="s">
        <v>20461</v>
      </c>
      <c r="Q137" t="s">
        <v>20462</v>
      </c>
      <c r="R137" t="s">
        <v>20746</v>
      </c>
      <c r="S137">
        <v>1</v>
      </c>
      <c r="T137">
        <v>0</v>
      </c>
      <c r="U137">
        <v>0</v>
      </c>
      <c r="V137">
        <v>1172</v>
      </c>
      <c r="W137">
        <v>36</v>
      </c>
    </row>
    <row r="138" spans="1:23" x14ac:dyDescent="0.3">
      <c r="A138" t="s">
        <v>148</v>
      </c>
      <c r="B138" t="s">
        <v>20049</v>
      </c>
      <c r="C138">
        <v>0</v>
      </c>
      <c r="D138">
        <v>0</v>
      </c>
      <c r="E138" t="s">
        <v>20050</v>
      </c>
      <c r="F138" t="s">
        <v>7251</v>
      </c>
      <c r="G138" t="s">
        <v>20051</v>
      </c>
      <c r="H138" t="s">
        <v>20584</v>
      </c>
      <c r="I138" t="s">
        <v>20585</v>
      </c>
      <c r="J138" t="s">
        <v>7252</v>
      </c>
      <c r="K138" t="s">
        <v>7253</v>
      </c>
      <c r="L138" t="s">
        <v>7254</v>
      </c>
      <c r="M138" t="s">
        <v>20119</v>
      </c>
      <c r="N138" t="s">
        <v>6348</v>
      </c>
      <c r="O138" t="s">
        <v>20213</v>
      </c>
      <c r="P138" t="s">
        <v>20586</v>
      </c>
      <c r="Q138" t="s">
        <v>20587</v>
      </c>
      <c r="R138" t="s">
        <v>20747</v>
      </c>
      <c r="S138">
        <v>1</v>
      </c>
      <c r="T138">
        <v>1</v>
      </c>
      <c r="U138">
        <v>0</v>
      </c>
      <c r="V138">
        <v>419</v>
      </c>
      <c r="W138">
        <v>12</v>
      </c>
    </row>
    <row r="139" spans="1:23" x14ac:dyDescent="0.3">
      <c r="A139" t="s">
        <v>149</v>
      </c>
      <c r="B139" t="s">
        <v>20049</v>
      </c>
      <c r="C139">
        <v>0</v>
      </c>
      <c r="D139">
        <v>0</v>
      </c>
      <c r="E139" t="s">
        <v>20050</v>
      </c>
      <c r="F139" t="s">
        <v>7255</v>
      </c>
      <c r="G139" t="s">
        <v>20051</v>
      </c>
      <c r="H139" t="s">
        <v>20616</v>
      </c>
      <c r="I139" t="s">
        <v>20617</v>
      </c>
      <c r="J139" t="s">
        <v>7256</v>
      </c>
      <c r="K139" t="s">
        <v>7257</v>
      </c>
      <c r="L139" t="s">
        <v>7258</v>
      </c>
      <c r="M139" t="s">
        <v>20736</v>
      </c>
      <c r="N139" t="s">
        <v>6331</v>
      </c>
      <c r="O139" t="s">
        <v>20055</v>
      </c>
      <c r="P139" t="s">
        <v>20618</v>
      </c>
      <c r="Q139" t="s">
        <v>6573</v>
      </c>
      <c r="R139" t="s">
        <v>20748</v>
      </c>
      <c r="S139">
        <v>1</v>
      </c>
      <c r="T139">
        <v>1</v>
      </c>
      <c r="U139">
        <v>0</v>
      </c>
      <c r="V139">
        <v>581</v>
      </c>
      <c r="W139">
        <v>18</v>
      </c>
    </row>
    <row r="140" spans="1:23" x14ac:dyDescent="0.3">
      <c r="A140" t="s">
        <v>150</v>
      </c>
      <c r="B140" t="s">
        <v>20049</v>
      </c>
      <c r="C140">
        <v>0</v>
      </c>
      <c r="D140">
        <v>0</v>
      </c>
      <c r="E140" t="s">
        <v>20050</v>
      </c>
      <c r="F140" t="s">
        <v>7259</v>
      </c>
      <c r="G140" t="s">
        <v>20051</v>
      </c>
      <c r="H140" t="s">
        <v>20749</v>
      </c>
      <c r="I140" t="s">
        <v>20750</v>
      </c>
      <c r="J140" t="s">
        <v>7260</v>
      </c>
      <c r="K140" t="s">
        <v>6585</v>
      </c>
      <c r="L140" t="s">
        <v>6586</v>
      </c>
      <c r="M140" t="s">
        <v>20227</v>
      </c>
      <c r="N140" t="s">
        <v>6334</v>
      </c>
      <c r="O140" t="s">
        <v>20097</v>
      </c>
      <c r="P140" t="s">
        <v>20751</v>
      </c>
      <c r="Q140" t="s">
        <v>6586</v>
      </c>
      <c r="R140" t="s">
        <v>20752</v>
      </c>
      <c r="S140">
        <v>1</v>
      </c>
      <c r="T140">
        <v>1</v>
      </c>
      <c r="U140">
        <v>0</v>
      </c>
      <c r="V140">
        <v>629</v>
      </c>
      <c r="W140">
        <v>20</v>
      </c>
    </row>
    <row r="141" spans="1:23" x14ac:dyDescent="0.3">
      <c r="A141" t="s">
        <v>151</v>
      </c>
      <c r="B141" t="s">
        <v>20049</v>
      </c>
      <c r="C141">
        <v>0</v>
      </c>
      <c r="D141">
        <v>0</v>
      </c>
      <c r="E141" t="s">
        <v>20050</v>
      </c>
      <c r="F141" t="s">
        <v>7261</v>
      </c>
      <c r="G141" t="s">
        <v>20051</v>
      </c>
      <c r="H141" t="s">
        <v>20706</v>
      </c>
      <c r="I141" t="s">
        <v>20707</v>
      </c>
      <c r="J141" t="s">
        <v>7262</v>
      </c>
      <c r="K141" t="s">
        <v>6499</v>
      </c>
      <c r="L141" t="s">
        <v>6500</v>
      </c>
      <c r="M141" t="s">
        <v>20753</v>
      </c>
      <c r="N141" t="s">
        <v>6351</v>
      </c>
      <c r="O141" t="s">
        <v>20061</v>
      </c>
      <c r="P141" t="s">
        <v>20294</v>
      </c>
      <c r="Q141" t="s">
        <v>6897</v>
      </c>
      <c r="R141" t="s">
        <v>20754</v>
      </c>
      <c r="S141">
        <v>1</v>
      </c>
      <c r="T141">
        <v>0</v>
      </c>
      <c r="U141">
        <v>0</v>
      </c>
      <c r="V141">
        <v>832</v>
      </c>
      <c r="W141">
        <v>27</v>
      </c>
    </row>
    <row r="142" spans="1:23" x14ac:dyDescent="0.3">
      <c r="A142" t="s">
        <v>152</v>
      </c>
      <c r="B142" t="s">
        <v>20049</v>
      </c>
      <c r="C142">
        <v>0</v>
      </c>
      <c r="D142">
        <v>0</v>
      </c>
      <c r="E142" t="s">
        <v>20050</v>
      </c>
      <c r="F142" t="s">
        <v>7263</v>
      </c>
      <c r="G142" t="s">
        <v>20051</v>
      </c>
      <c r="H142" t="s">
        <v>20755</v>
      </c>
      <c r="I142" t="s">
        <v>20756</v>
      </c>
      <c r="J142" t="s">
        <v>7264</v>
      </c>
      <c r="K142" t="s">
        <v>6587</v>
      </c>
      <c r="L142" t="s">
        <v>6588</v>
      </c>
      <c r="M142" t="s">
        <v>20757</v>
      </c>
      <c r="N142" t="s">
        <v>6334</v>
      </c>
      <c r="O142" t="s">
        <v>20097</v>
      </c>
      <c r="P142" t="s">
        <v>20758</v>
      </c>
      <c r="Q142" t="s">
        <v>6588</v>
      </c>
      <c r="R142" t="s">
        <v>20759</v>
      </c>
      <c r="S142">
        <v>1</v>
      </c>
      <c r="T142">
        <v>1</v>
      </c>
      <c r="U142">
        <v>0</v>
      </c>
      <c r="V142">
        <v>649</v>
      </c>
      <c r="W142">
        <v>22</v>
      </c>
    </row>
    <row r="143" spans="1:23" x14ac:dyDescent="0.3">
      <c r="A143" t="s">
        <v>153</v>
      </c>
      <c r="B143" t="s">
        <v>20049</v>
      </c>
      <c r="C143">
        <v>0</v>
      </c>
      <c r="D143">
        <v>0</v>
      </c>
      <c r="E143" t="s">
        <v>20050</v>
      </c>
      <c r="F143" t="s">
        <v>7265</v>
      </c>
      <c r="G143" t="s">
        <v>20051</v>
      </c>
      <c r="H143" t="s">
        <v>20755</v>
      </c>
      <c r="I143" t="s">
        <v>20756</v>
      </c>
      <c r="J143" t="s">
        <v>7266</v>
      </c>
      <c r="K143" t="s">
        <v>6587</v>
      </c>
      <c r="L143" t="s">
        <v>6588</v>
      </c>
      <c r="M143" t="s">
        <v>20757</v>
      </c>
      <c r="N143" t="s">
        <v>6334</v>
      </c>
      <c r="O143" t="s">
        <v>20097</v>
      </c>
      <c r="P143" t="s">
        <v>20758</v>
      </c>
      <c r="Q143" t="s">
        <v>6588</v>
      </c>
      <c r="R143" t="s">
        <v>20759</v>
      </c>
      <c r="S143">
        <v>1</v>
      </c>
      <c r="T143">
        <v>1</v>
      </c>
      <c r="U143">
        <v>0</v>
      </c>
      <c r="V143">
        <v>875</v>
      </c>
      <c r="W143">
        <v>26</v>
      </c>
    </row>
    <row r="144" spans="1:23" x14ac:dyDescent="0.3">
      <c r="A144" t="s">
        <v>154</v>
      </c>
      <c r="B144" t="s">
        <v>20049</v>
      </c>
      <c r="C144">
        <v>0</v>
      </c>
      <c r="D144">
        <v>0</v>
      </c>
      <c r="E144" t="s">
        <v>20050</v>
      </c>
      <c r="F144" t="s">
        <v>7267</v>
      </c>
      <c r="G144" t="s">
        <v>20051</v>
      </c>
      <c r="H144" t="s">
        <v>20632</v>
      </c>
      <c r="I144" t="s">
        <v>20633</v>
      </c>
      <c r="J144" t="s">
        <v>7268</v>
      </c>
      <c r="K144" t="s">
        <v>7269</v>
      </c>
      <c r="L144" t="s">
        <v>7270</v>
      </c>
      <c r="M144" t="s">
        <v>20324</v>
      </c>
      <c r="N144" t="s">
        <v>6338</v>
      </c>
      <c r="O144" t="s">
        <v>20084</v>
      </c>
      <c r="P144" t="s">
        <v>20634</v>
      </c>
      <c r="Q144" t="s">
        <v>20635</v>
      </c>
      <c r="R144" t="s">
        <v>20760</v>
      </c>
      <c r="S144">
        <v>1</v>
      </c>
      <c r="T144">
        <v>0</v>
      </c>
      <c r="U144">
        <v>0</v>
      </c>
      <c r="V144">
        <v>789</v>
      </c>
      <c r="W144">
        <v>23</v>
      </c>
    </row>
    <row r="145" spans="1:23" x14ac:dyDescent="0.3">
      <c r="A145" t="s">
        <v>155</v>
      </c>
      <c r="B145" t="s">
        <v>20049</v>
      </c>
      <c r="C145">
        <v>0</v>
      </c>
      <c r="D145">
        <v>0</v>
      </c>
      <c r="E145" t="s">
        <v>20050</v>
      </c>
      <c r="F145" t="s">
        <v>7271</v>
      </c>
      <c r="G145" t="s">
        <v>20051</v>
      </c>
      <c r="H145" t="s">
        <v>20761</v>
      </c>
      <c r="I145" t="s">
        <v>20762</v>
      </c>
      <c r="J145" t="s">
        <v>7272</v>
      </c>
      <c r="K145" t="s">
        <v>6548</v>
      </c>
      <c r="L145" t="s">
        <v>6549</v>
      </c>
      <c r="M145" t="s">
        <v>20422</v>
      </c>
      <c r="N145" t="s">
        <v>6322</v>
      </c>
      <c r="O145" t="s">
        <v>20076</v>
      </c>
      <c r="P145" t="s">
        <v>20179</v>
      </c>
      <c r="Q145" t="s">
        <v>6549</v>
      </c>
      <c r="R145" t="s">
        <v>20763</v>
      </c>
      <c r="S145">
        <v>1</v>
      </c>
      <c r="T145">
        <v>0</v>
      </c>
      <c r="U145">
        <v>0</v>
      </c>
      <c r="V145">
        <v>768</v>
      </c>
      <c r="W145">
        <v>24</v>
      </c>
    </row>
    <row r="146" spans="1:23" x14ac:dyDescent="0.3">
      <c r="A146" t="s">
        <v>156</v>
      </c>
      <c r="B146" t="s">
        <v>20049</v>
      </c>
      <c r="C146">
        <v>0</v>
      </c>
      <c r="D146">
        <v>0</v>
      </c>
      <c r="E146" t="s">
        <v>20050</v>
      </c>
      <c r="F146" t="s">
        <v>7273</v>
      </c>
      <c r="G146" t="s">
        <v>20080</v>
      </c>
      <c r="H146" t="s">
        <v>20764</v>
      </c>
      <c r="I146" t="s">
        <v>20765</v>
      </c>
      <c r="J146" t="s">
        <v>7274</v>
      </c>
      <c r="K146" t="s">
        <v>6336</v>
      </c>
      <c r="L146" t="s">
        <v>6337</v>
      </c>
      <c r="M146" t="s">
        <v>20083</v>
      </c>
      <c r="N146" t="s">
        <v>6338</v>
      </c>
      <c r="O146" t="s">
        <v>20084</v>
      </c>
      <c r="P146" t="s">
        <v>20766</v>
      </c>
      <c r="Q146" t="s">
        <v>20767</v>
      </c>
      <c r="R146" t="s">
        <v>20768</v>
      </c>
      <c r="S146">
        <v>1</v>
      </c>
      <c r="T146">
        <v>0</v>
      </c>
      <c r="U146">
        <v>0</v>
      </c>
      <c r="V146">
        <v>604</v>
      </c>
      <c r="W146">
        <v>18</v>
      </c>
    </row>
    <row r="147" spans="1:23" x14ac:dyDescent="0.3">
      <c r="A147" t="s">
        <v>157</v>
      </c>
      <c r="B147" t="s">
        <v>20049</v>
      </c>
      <c r="C147">
        <v>0</v>
      </c>
      <c r="D147">
        <v>0</v>
      </c>
      <c r="E147" t="s">
        <v>20050</v>
      </c>
      <c r="F147" t="s">
        <v>7275</v>
      </c>
      <c r="G147" t="s">
        <v>20080</v>
      </c>
      <c r="H147" t="s">
        <v>20764</v>
      </c>
      <c r="I147" t="s">
        <v>20765</v>
      </c>
      <c r="J147" t="s">
        <v>6485</v>
      </c>
      <c r="K147" t="s">
        <v>6413</v>
      </c>
      <c r="L147" t="s">
        <v>6337</v>
      </c>
      <c r="M147" t="s">
        <v>20083</v>
      </c>
      <c r="N147" t="s">
        <v>6338</v>
      </c>
      <c r="O147" t="s">
        <v>20084</v>
      </c>
      <c r="P147" t="s">
        <v>20766</v>
      </c>
      <c r="Q147" t="s">
        <v>20767</v>
      </c>
      <c r="R147" t="s">
        <v>20768</v>
      </c>
      <c r="S147">
        <v>1</v>
      </c>
      <c r="T147">
        <v>0</v>
      </c>
      <c r="U147">
        <v>0</v>
      </c>
      <c r="V147">
        <v>979</v>
      </c>
      <c r="W147">
        <v>29</v>
      </c>
    </row>
    <row r="148" spans="1:23" x14ac:dyDescent="0.3">
      <c r="A148" t="s">
        <v>158</v>
      </c>
      <c r="B148" t="s">
        <v>20049</v>
      </c>
      <c r="C148">
        <v>0</v>
      </c>
      <c r="D148">
        <v>0</v>
      </c>
      <c r="E148" t="s">
        <v>20088</v>
      </c>
      <c r="F148" t="s">
        <v>7276</v>
      </c>
      <c r="G148" t="s">
        <v>20089</v>
      </c>
      <c r="H148" t="s">
        <v>20769</v>
      </c>
      <c r="I148" t="s">
        <v>20770</v>
      </c>
      <c r="J148" t="s">
        <v>6773</v>
      </c>
      <c r="K148" t="s">
        <v>6413</v>
      </c>
      <c r="L148" t="s">
        <v>6337</v>
      </c>
      <c r="M148" t="s">
        <v>20083</v>
      </c>
      <c r="N148" t="s">
        <v>6338</v>
      </c>
      <c r="O148" t="s">
        <v>20084</v>
      </c>
      <c r="P148" t="s">
        <v>20766</v>
      </c>
      <c r="Q148" t="s">
        <v>20767</v>
      </c>
      <c r="R148" t="s">
        <v>20768</v>
      </c>
      <c r="S148">
        <v>0</v>
      </c>
      <c r="T148">
        <v>0</v>
      </c>
      <c r="U148">
        <v>0</v>
      </c>
      <c r="V148">
        <v>854</v>
      </c>
      <c r="W148">
        <v>28</v>
      </c>
    </row>
    <row r="149" spans="1:23" x14ac:dyDescent="0.3">
      <c r="A149" t="s">
        <v>159</v>
      </c>
      <c r="B149" t="s">
        <v>20049</v>
      </c>
      <c r="C149">
        <v>0</v>
      </c>
      <c r="D149">
        <v>0</v>
      </c>
      <c r="E149" t="s">
        <v>20050</v>
      </c>
      <c r="F149" t="s">
        <v>7277</v>
      </c>
      <c r="G149" t="s">
        <v>20051</v>
      </c>
      <c r="H149" t="s">
        <v>20490</v>
      </c>
      <c r="I149" t="s">
        <v>20491</v>
      </c>
      <c r="J149" t="s">
        <v>7278</v>
      </c>
      <c r="K149" t="s">
        <v>6652</v>
      </c>
      <c r="L149" t="s">
        <v>6653</v>
      </c>
      <c r="M149" t="s">
        <v>20107</v>
      </c>
      <c r="N149" t="s">
        <v>6345</v>
      </c>
      <c r="O149" t="s">
        <v>20167</v>
      </c>
      <c r="P149" t="s">
        <v>20492</v>
      </c>
      <c r="Q149" t="s">
        <v>20493</v>
      </c>
      <c r="R149" t="s">
        <v>20771</v>
      </c>
      <c r="S149">
        <v>1</v>
      </c>
      <c r="T149">
        <v>0</v>
      </c>
      <c r="U149">
        <v>0</v>
      </c>
      <c r="V149">
        <v>1338</v>
      </c>
      <c r="W149">
        <v>41</v>
      </c>
    </row>
    <row r="150" spans="1:23" x14ac:dyDescent="0.3">
      <c r="A150" t="s">
        <v>160</v>
      </c>
      <c r="B150" t="s">
        <v>20049</v>
      </c>
      <c r="C150">
        <v>0</v>
      </c>
      <c r="D150">
        <v>0</v>
      </c>
      <c r="E150" t="s">
        <v>20050</v>
      </c>
      <c r="F150" t="s">
        <v>7279</v>
      </c>
      <c r="G150" t="s">
        <v>20051</v>
      </c>
      <c r="H150" t="s">
        <v>20589</v>
      </c>
      <c r="I150" t="s">
        <v>20590</v>
      </c>
      <c r="J150" t="s">
        <v>7280</v>
      </c>
      <c r="K150" t="s">
        <v>7281</v>
      </c>
      <c r="L150" t="s">
        <v>7282</v>
      </c>
      <c r="M150" t="s">
        <v>20324</v>
      </c>
      <c r="N150" t="s">
        <v>6322</v>
      </c>
      <c r="O150" t="s">
        <v>20076</v>
      </c>
      <c r="P150" t="s">
        <v>20591</v>
      </c>
      <c r="Q150" t="s">
        <v>20592</v>
      </c>
      <c r="R150" t="s">
        <v>20772</v>
      </c>
      <c r="S150">
        <v>1</v>
      </c>
      <c r="T150">
        <v>1</v>
      </c>
      <c r="U150">
        <v>0</v>
      </c>
      <c r="V150">
        <v>637</v>
      </c>
      <c r="W150">
        <v>22</v>
      </c>
    </row>
    <row r="151" spans="1:23" x14ac:dyDescent="0.3">
      <c r="A151" t="s">
        <v>161</v>
      </c>
      <c r="B151" t="s">
        <v>20049</v>
      </c>
      <c r="C151">
        <v>0</v>
      </c>
      <c r="D151">
        <v>0</v>
      </c>
      <c r="E151" t="s">
        <v>20050</v>
      </c>
      <c r="F151" t="s">
        <v>7283</v>
      </c>
      <c r="G151" t="s">
        <v>20051</v>
      </c>
      <c r="H151" t="s">
        <v>20436</v>
      </c>
      <c r="I151" t="s">
        <v>20437</v>
      </c>
      <c r="J151" t="s">
        <v>7284</v>
      </c>
      <c r="K151" t="s">
        <v>6918</v>
      </c>
      <c r="L151" t="s">
        <v>6919</v>
      </c>
      <c r="M151" t="s">
        <v>20298</v>
      </c>
      <c r="N151" t="s">
        <v>6351</v>
      </c>
      <c r="O151" t="s">
        <v>20061</v>
      </c>
      <c r="P151" t="s">
        <v>20438</v>
      </c>
      <c r="Q151" t="s">
        <v>6377</v>
      </c>
      <c r="R151" t="s">
        <v>20773</v>
      </c>
      <c r="S151">
        <v>1</v>
      </c>
      <c r="T151">
        <v>1</v>
      </c>
      <c r="U151">
        <v>0</v>
      </c>
      <c r="V151">
        <v>516</v>
      </c>
      <c r="W151">
        <v>16</v>
      </c>
    </row>
    <row r="152" spans="1:23" x14ac:dyDescent="0.3">
      <c r="A152" t="s">
        <v>162</v>
      </c>
      <c r="B152" t="s">
        <v>20049</v>
      </c>
      <c r="C152">
        <v>0</v>
      </c>
      <c r="D152">
        <v>0</v>
      </c>
      <c r="E152" t="s">
        <v>20050</v>
      </c>
      <c r="F152" t="s">
        <v>7285</v>
      </c>
      <c r="G152" t="s">
        <v>20080</v>
      </c>
      <c r="H152" t="s">
        <v>20209</v>
      </c>
      <c r="I152" t="s">
        <v>20210</v>
      </c>
      <c r="J152" t="s">
        <v>7286</v>
      </c>
      <c r="K152" t="s">
        <v>7287</v>
      </c>
      <c r="L152" t="s">
        <v>6321</v>
      </c>
      <c r="M152" t="s">
        <v>20083</v>
      </c>
      <c r="N152" t="s">
        <v>6322</v>
      </c>
      <c r="O152" t="s">
        <v>20076</v>
      </c>
      <c r="P152" t="s">
        <v>20125</v>
      </c>
      <c r="Q152" t="s">
        <v>20153</v>
      </c>
      <c r="R152" t="s">
        <v>20154</v>
      </c>
      <c r="S152">
        <v>1</v>
      </c>
      <c r="T152">
        <v>0</v>
      </c>
      <c r="U152">
        <v>0</v>
      </c>
      <c r="V152">
        <v>867</v>
      </c>
      <c r="W152">
        <v>24</v>
      </c>
    </row>
    <row r="153" spans="1:23" x14ac:dyDescent="0.3">
      <c r="A153" t="s">
        <v>163</v>
      </c>
      <c r="B153" t="s">
        <v>20049</v>
      </c>
      <c r="C153">
        <v>0</v>
      </c>
      <c r="D153">
        <v>0</v>
      </c>
      <c r="E153" t="s">
        <v>20050</v>
      </c>
      <c r="F153" t="s">
        <v>7288</v>
      </c>
      <c r="G153" t="s">
        <v>20051</v>
      </c>
      <c r="H153" t="s">
        <v>20608</v>
      </c>
      <c r="I153" t="s">
        <v>20609</v>
      </c>
      <c r="J153" t="s">
        <v>7289</v>
      </c>
      <c r="K153" t="s">
        <v>6589</v>
      </c>
      <c r="L153" t="s">
        <v>6590</v>
      </c>
      <c r="M153" t="s">
        <v>20131</v>
      </c>
      <c r="N153" t="s">
        <v>6334</v>
      </c>
      <c r="O153" t="s">
        <v>20097</v>
      </c>
      <c r="P153" t="s">
        <v>20610</v>
      </c>
      <c r="Q153" t="s">
        <v>6590</v>
      </c>
      <c r="R153" t="s">
        <v>20774</v>
      </c>
      <c r="S153">
        <v>1</v>
      </c>
      <c r="T153">
        <v>1</v>
      </c>
      <c r="U153">
        <v>0</v>
      </c>
      <c r="V153">
        <v>788</v>
      </c>
      <c r="W153">
        <v>24</v>
      </c>
    </row>
    <row r="154" spans="1:23" x14ac:dyDescent="0.3">
      <c r="A154" t="s">
        <v>164</v>
      </c>
      <c r="B154" t="s">
        <v>20049</v>
      </c>
      <c r="C154">
        <v>0</v>
      </c>
      <c r="D154">
        <v>0</v>
      </c>
      <c r="E154" t="s">
        <v>20050</v>
      </c>
      <c r="F154" t="s">
        <v>7290</v>
      </c>
      <c r="G154" t="s">
        <v>20051</v>
      </c>
      <c r="H154" t="s">
        <v>20775</v>
      </c>
      <c r="I154" t="s">
        <v>20776</v>
      </c>
      <c r="J154" t="s">
        <v>7291</v>
      </c>
      <c r="K154" t="s">
        <v>6921</v>
      </c>
      <c r="L154" t="s">
        <v>6922</v>
      </c>
      <c r="M154" t="s">
        <v>20293</v>
      </c>
      <c r="N154" t="s">
        <v>6351</v>
      </c>
      <c r="O154" t="s">
        <v>20061</v>
      </c>
      <c r="P154" t="s">
        <v>20777</v>
      </c>
      <c r="Q154" t="s">
        <v>6922</v>
      </c>
      <c r="R154" t="s">
        <v>20778</v>
      </c>
      <c r="S154">
        <v>1</v>
      </c>
      <c r="T154">
        <v>0</v>
      </c>
      <c r="U154">
        <v>0</v>
      </c>
      <c r="V154">
        <v>544</v>
      </c>
      <c r="W154">
        <v>20</v>
      </c>
    </row>
    <row r="155" spans="1:23" x14ac:dyDescent="0.3">
      <c r="A155" t="s">
        <v>165</v>
      </c>
      <c r="B155" t="s">
        <v>20049</v>
      </c>
      <c r="C155">
        <v>0</v>
      </c>
      <c r="D155">
        <v>0</v>
      </c>
      <c r="E155" t="s">
        <v>20050</v>
      </c>
      <c r="F155" t="s">
        <v>7292</v>
      </c>
      <c r="G155" t="s">
        <v>20051</v>
      </c>
      <c r="H155" t="s">
        <v>20775</v>
      </c>
      <c r="I155" t="s">
        <v>20776</v>
      </c>
      <c r="J155" t="s">
        <v>7293</v>
      </c>
      <c r="K155" t="s">
        <v>6921</v>
      </c>
      <c r="L155" t="s">
        <v>6922</v>
      </c>
      <c r="M155" t="s">
        <v>20293</v>
      </c>
      <c r="N155" t="s">
        <v>6351</v>
      </c>
      <c r="O155" t="s">
        <v>20061</v>
      </c>
      <c r="P155" t="s">
        <v>20777</v>
      </c>
      <c r="Q155" t="s">
        <v>6922</v>
      </c>
      <c r="R155" t="s">
        <v>20778</v>
      </c>
      <c r="S155">
        <v>1</v>
      </c>
      <c r="T155">
        <v>0</v>
      </c>
      <c r="U155">
        <v>0</v>
      </c>
      <c r="V155">
        <v>632</v>
      </c>
      <c r="W155">
        <v>21</v>
      </c>
    </row>
    <row r="156" spans="1:23" x14ac:dyDescent="0.3">
      <c r="A156" t="s">
        <v>166</v>
      </c>
      <c r="B156" t="s">
        <v>20049</v>
      </c>
      <c r="C156">
        <v>0</v>
      </c>
      <c r="D156">
        <v>0</v>
      </c>
      <c r="E156" t="s">
        <v>20050</v>
      </c>
      <c r="F156" t="s">
        <v>7294</v>
      </c>
      <c r="G156" t="s">
        <v>20051</v>
      </c>
      <c r="H156" t="s">
        <v>20775</v>
      </c>
      <c r="I156" t="s">
        <v>20776</v>
      </c>
      <c r="J156" t="s">
        <v>7295</v>
      </c>
      <c r="K156" t="s">
        <v>7296</v>
      </c>
      <c r="L156" t="s">
        <v>7297</v>
      </c>
      <c r="M156" t="s">
        <v>20515</v>
      </c>
      <c r="N156" t="s">
        <v>6351</v>
      </c>
      <c r="O156" t="s">
        <v>20061</v>
      </c>
      <c r="P156" t="s">
        <v>20777</v>
      </c>
      <c r="Q156" t="s">
        <v>6922</v>
      </c>
      <c r="R156" t="s">
        <v>20779</v>
      </c>
      <c r="S156">
        <v>1</v>
      </c>
      <c r="T156">
        <v>0</v>
      </c>
      <c r="U156">
        <v>0</v>
      </c>
      <c r="V156">
        <v>644</v>
      </c>
      <c r="W156">
        <v>20</v>
      </c>
    </row>
    <row r="157" spans="1:23" x14ac:dyDescent="0.3">
      <c r="A157" t="s">
        <v>167</v>
      </c>
      <c r="B157" t="s">
        <v>20049</v>
      </c>
      <c r="C157">
        <v>0</v>
      </c>
      <c r="D157">
        <v>0</v>
      </c>
      <c r="E157" t="s">
        <v>20050</v>
      </c>
      <c r="F157" t="s">
        <v>7298</v>
      </c>
      <c r="G157" t="s">
        <v>20066</v>
      </c>
      <c r="H157" t="s">
        <v>20780</v>
      </c>
      <c r="I157" t="s">
        <v>20781</v>
      </c>
      <c r="J157" t="s">
        <v>7299</v>
      </c>
      <c r="K157" t="s">
        <v>7300</v>
      </c>
      <c r="L157" t="s">
        <v>7301</v>
      </c>
      <c r="M157" t="s">
        <v>20271</v>
      </c>
      <c r="N157" t="s">
        <v>6348</v>
      </c>
      <c r="O157" t="s">
        <v>20213</v>
      </c>
      <c r="P157" t="s">
        <v>20426</v>
      </c>
      <c r="Q157" t="s">
        <v>20427</v>
      </c>
      <c r="R157" t="s">
        <v>20782</v>
      </c>
      <c r="S157">
        <v>1</v>
      </c>
      <c r="T157">
        <v>1</v>
      </c>
      <c r="U157">
        <v>0</v>
      </c>
      <c r="V157">
        <v>560</v>
      </c>
      <c r="W157">
        <v>19</v>
      </c>
    </row>
    <row r="158" spans="1:23" x14ac:dyDescent="0.3">
      <c r="A158" t="s">
        <v>168</v>
      </c>
      <c r="B158" t="s">
        <v>20049</v>
      </c>
      <c r="C158">
        <v>0</v>
      </c>
      <c r="D158">
        <v>0</v>
      </c>
      <c r="E158" t="s">
        <v>20050</v>
      </c>
      <c r="F158" t="s">
        <v>7302</v>
      </c>
      <c r="G158" t="s">
        <v>20051</v>
      </c>
      <c r="H158" t="s">
        <v>20531</v>
      </c>
      <c r="I158" t="s">
        <v>20532</v>
      </c>
      <c r="J158" t="s">
        <v>7303</v>
      </c>
      <c r="K158" t="s">
        <v>7304</v>
      </c>
      <c r="L158" t="s">
        <v>7305</v>
      </c>
      <c r="M158" t="s">
        <v>20355</v>
      </c>
      <c r="N158" t="s">
        <v>6338</v>
      </c>
      <c r="O158" t="s">
        <v>20084</v>
      </c>
      <c r="P158" t="s">
        <v>20158</v>
      </c>
      <c r="Q158" t="s">
        <v>6562</v>
      </c>
      <c r="R158" t="s">
        <v>20783</v>
      </c>
      <c r="S158">
        <v>1</v>
      </c>
      <c r="T158">
        <v>0</v>
      </c>
      <c r="U158">
        <v>0</v>
      </c>
      <c r="V158">
        <v>886</v>
      </c>
      <c r="W158">
        <v>26</v>
      </c>
    </row>
    <row r="159" spans="1:23" x14ac:dyDescent="0.3">
      <c r="A159" t="s">
        <v>169</v>
      </c>
      <c r="B159" t="s">
        <v>20049</v>
      </c>
      <c r="C159">
        <v>0</v>
      </c>
      <c r="D159">
        <v>0</v>
      </c>
      <c r="E159" t="s">
        <v>20050</v>
      </c>
      <c r="F159" t="s">
        <v>7306</v>
      </c>
      <c r="G159" t="s">
        <v>20051</v>
      </c>
      <c r="H159" t="s">
        <v>20743</v>
      </c>
      <c r="I159" t="s">
        <v>20744</v>
      </c>
      <c r="J159" t="s">
        <v>7307</v>
      </c>
      <c r="K159" t="s">
        <v>7308</v>
      </c>
      <c r="L159" t="s">
        <v>7309</v>
      </c>
      <c r="M159" t="s">
        <v>20355</v>
      </c>
      <c r="N159" t="s">
        <v>6348</v>
      </c>
      <c r="O159" t="s">
        <v>20213</v>
      </c>
      <c r="P159" t="s">
        <v>20349</v>
      </c>
      <c r="Q159" t="s">
        <v>6617</v>
      </c>
      <c r="R159" t="s">
        <v>20784</v>
      </c>
      <c r="S159">
        <v>1</v>
      </c>
      <c r="T159">
        <v>1</v>
      </c>
      <c r="U159">
        <v>0</v>
      </c>
      <c r="V159">
        <v>617</v>
      </c>
      <c r="W159">
        <v>19</v>
      </c>
    </row>
    <row r="160" spans="1:23" x14ac:dyDescent="0.3">
      <c r="A160" t="s">
        <v>170</v>
      </c>
      <c r="B160" t="s">
        <v>20049</v>
      </c>
      <c r="C160">
        <v>0</v>
      </c>
      <c r="D160">
        <v>0</v>
      </c>
      <c r="E160" t="s">
        <v>20050</v>
      </c>
      <c r="F160" t="s">
        <v>7310</v>
      </c>
      <c r="H160" t="s">
        <v>20785</v>
      </c>
      <c r="I160" t="s">
        <v>20786</v>
      </c>
      <c r="J160" t="s">
        <v>7311</v>
      </c>
      <c r="K160" t="s">
        <v>6502</v>
      </c>
      <c r="L160" t="s">
        <v>6503</v>
      </c>
      <c r="M160" t="s">
        <v>20054</v>
      </c>
      <c r="N160" t="s">
        <v>6351</v>
      </c>
      <c r="O160" t="s">
        <v>20061</v>
      </c>
      <c r="P160" t="s">
        <v>20672</v>
      </c>
      <c r="Q160" t="s">
        <v>20673</v>
      </c>
      <c r="R160" t="s">
        <v>20787</v>
      </c>
      <c r="S160">
        <v>1</v>
      </c>
      <c r="T160">
        <v>0</v>
      </c>
      <c r="U160">
        <v>0</v>
      </c>
      <c r="V160">
        <v>772</v>
      </c>
      <c r="W160">
        <v>24</v>
      </c>
    </row>
    <row r="161" spans="1:23" x14ac:dyDescent="0.3">
      <c r="A161" t="s">
        <v>171</v>
      </c>
      <c r="B161" t="s">
        <v>20049</v>
      </c>
      <c r="C161">
        <v>0</v>
      </c>
      <c r="D161">
        <v>0</v>
      </c>
      <c r="E161" t="s">
        <v>20050</v>
      </c>
      <c r="F161" t="s">
        <v>7312</v>
      </c>
      <c r="G161" t="s">
        <v>20051</v>
      </c>
      <c r="H161" t="s">
        <v>20219</v>
      </c>
      <c r="I161" t="s">
        <v>20220</v>
      </c>
      <c r="J161" t="s">
        <v>7313</v>
      </c>
      <c r="K161" t="s">
        <v>6837</v>
      </c>
      <c r="L161" t="s">
        <v>6838</v>
      </c>
      <c r="M161" t="s">
        <v>20075</v>
      </c>
      <c r="N161" t="s">
        <v>6334</v>
      </c>
      <c r="O161" t="s">
        <v>20097</v>
      </c>
      <c r="P161" t="s">
        <v>20222</v>
      </c>
      <c r="Q161" t="s">
        <v>20223</v>
      </c>
      <c r="R161" t="s">
        <v>20788</v>
      </c>
      <c r="S161">
        <v>1</v>
      </c>
      <c r="T161">
        <v>1</v>
      </c>
      <c r="U161">
        <v>0</v>
      </c>
      <c r="V161">
        <v>634</v>
      </c>
      <c r="W161">
        <v>21</v>
      </c>
    </row>
    <row r="162" spans="1:23" x14ac:dyDescent="0.3">
      <c r="A162" t="s">
        <v>172</v>
      </c>
      <c r="B162" t="s">
        <v>20049</v>
      </c>
      <c r="C162">
        <v>0</v>
      </c>
      <c r="D162">
        <v>0</v>
      </c>
      <c r="E162" t="s">
        <v>20050</v>
      </c>
      <c r="F162" t="s">
        <v>7314</v>
      </c>
      <c r="H162" t="s">
        <v>20789</v>
      </c>
      <c r="I162" t="s">
        <v>20790</v>
      </c>
      <c r="J162" t="s">
        <v>7315</v>
      </c>
      <c r="K162" t="s">
        <v>7316</v>
      </c>
      <c r="L162" t="s">
        <v>7317</v>
      </c>
      <c r="M162" t="s">
        <v>20688</v>
      </c>
      <c r="N162" t="s">
        <v>6322</v>
      </c>
      <c r="O162" t="s">
        <v>20076</v>
      </c>
      <c r="P162" t="s">
        <v>20243</v>
      </c>
      <c r="Q162" t="s">
        <v>6555</v>
      </c>
      <c r="R162" t="s">
        <v>20791</v>
      </c>
      <c r="S162">
        <v>1</v>
      </c>
      <c r="T162">
        <v>0</v>
      </c>
      <c r="U162">
        <v>0</v>
      </c>
      <c r="V162">
        <v>668</v>
      </c>
      <c r="W162">
        <v>20</v>
      </c>
    </row>
    <row r="163" spans="1:23" x14ac:dyDescent="0.3">
      <c r="A163" t="s">
        <v>173</v>
      </c>
      <c r="B163" t="s">
        <v>20049</v>
      </c>
      <c r="C163">
        <v>0</v>
      </c>
      <c r="D163">
        <v>0</v>
      </c>
      <c r="E163" t="s">
        <v>20050</v>
      </c>
      <c r="F163" t="s">
        <v>7318</v>
      </c>
      <c r="G163" t="s">
        <v>20051</v>
      </c>
      <c r="H163" t="s">
        <v>20584</v>
      </c>
      <c r="I163" t="s">
        <v>20585</v>
      </c>
      <c r="J163" t="s">
        <v>7319</v>
      </c>
      <c r="K163" t="s">
        <v>7320</v>
      </c>
      <c r="L163" t="s">
        <v>7321</v>
      </c>
      <c r="M163" t="s">
        <v>20286</v>
      </c>
      <c r="N163" t="s">
        <v>6348</v>
      </c>
      <c r="O163" t="s">
        <v>20213</v>
      </c>
      <c r="P163" t="s">
        <v>20586</v>
      </c>
      <c r="Q163" t="s">
        <v>20587</v>
      </c>
      <c r="R163" t="s">
        <v>20792</v>
      </c>
      <c r="S163">
        <v>1</v>
      </c>
      <c r="T163">
        <v>1</v>
      </c>
      <c r="U163">
        <v>0</v>
      </c>
      <c r="V163">
        <v>432</v>
      </c>
      <c r="W163">
        <v>14</v>
      </c>
    </row>
    <row r="164" spans="1:23" x14ac:dyDescent="0.3">
      <c r="A164" t="s">
        <v>174</v>
      </c>
      <c r="B164" t="s">
        <v>20049</v>
      </c>
      <c r="C164">
        <v>0</v>
      </c>
      <c r="D164">
        <v>0</v>
      </c>
      <c r="E164" t="s">
        <v>20050</v>
      </c>
      <c r="F164" t="s">
        <v>7322</v>
      </c>
      <c r="G164" t="s">
        <v>20080</v>
      </c>
      <c r="H164" t="s">
        <v>20793</v>
      </c>
      <c r="I164" t="s">
        <v>20794</v>
      </c>
      <c r="J164" t="s">
        <v>7323</v>
      </c>
      <c r="K164" t="s">
        <v>6754</v>
      </c>
      <c r="L164" t="s">
        <v>6755</v>
      </c>
      <c r="M164" t="s">
        <v>20083</v>
      </c>
      <c r="N164" t="s">
        <v>6351</v>
      </c>
      <c r="O164" t="s">
        <v>20061</v>
      </c>
      <c r="P164" t="s">
        <v>20795</v>
      </c>
      <c r="Q164" t="s">
        <v>6755</v>
      </c>
      <c r="R164" t="s">
        <v>20796</v>
      </c>
      <c r="S164">
        <v>1</v>
      </c>
      <c r="T164">
        <v>0</v>
      </c>
      <c r="U164">
        <v>0</v>
      </c>
      <c r="V164">
        <v>700</v>
      </c>
      <c r="W164">
        <v>23</v>
      </c>
    </row>
    <row r="165" spans="1:23" x14ac:dyDescent="0.3">
      <c r="A165" t="s">
        <v>175</v>
      </c>
      <c r="B165" t="s">
        <v>20049</v>
      </c>
      <c r="C165">
        <v>0</v>
      </c>
      <c r="D165">
        <v>0</v>
      </c>
      <c r="E165" t="s">
        <v>20050</v>
      </c>
      <c r="F165" t="s">
        <v>7324</v>
      </c>
      <c r="G165" t="s">
        <v>20080</v>
      </c>
      <c r="H165" t="s">
        <v>20793</v>
      </c>
      <c r="I165" t="s">
        <v>20794</v>
      </c>
      <c r="J165" t="s">
        <v>7325</v>
      </c>
      <c r="K165" t="s">
        <v>6754</v>
      </c>
      <c r="L165" t="s">
        <v>6755</v>
      </c>
      <c r="M165" t="s">
        <v>20083</v>
      </c>
      <c r="N165" t="s">
        <v>6351</v>
      </c>
      <c r="O165" t="s">
        <v>20061</v>
      </c>
      <c r="P165" t="s">
        <v>20795</v>
      </c>
      <c r="Q165" t="s">
        <v>6755</v>
      </c>
      <c r="R165" t="s">
        <v>20796</v>
      </c>
      <c r="S165">
        <v>1</v>
      </c>
      <c r="T165">
        <v>0</v>
      </c>
      <c r="U165">
        <v>0</v>
      </c>
      <c r="V165">
        <v>777</v>
      </c>
      <c r="W165">
        <v>24</v>
      </c>
    </row>
    <row r="166" spans="1:23" x14ac:dyDescent="0.3">
      <c r="A166" t="s">
        <v>176</v>
      </c>
      <c r="B166" t="s">
        <v>20049</v>
      </c>
      <c r="C166">
        <v>0</v>
      </c>
      <c r="D166">
        <v>0</v>
      </c>
      <c r="E166" t="s">
        <v>20088</v>
      </c>
      <c r="F166" t="s">
        <v>7326</v>
      </c>
      <c r="G166" t="s">
        <v>20089</v>
      </c>
      <c r="H166" t="s">
        <v>20797</v>
      </c>
      <c r="I166" t="s">
        <v>20798</v>
      </c>
      <c r="J166" t="s">
        <v>7327</v>
      </c>
      <c r="K166" t="s">
        <v>7328</v>
      </c>
      <c r="L166" t="s">
        <v>7329</v>
      </c>
      <c r="M166" t="s">
        <v>20258</v>
      </c>
      <c r="N166" t="s">
        <v>6338</v>
      </c>
      <c r="O166" t="s">
        <v>20084</v>
      </c>
      <c r="P166" t="s">
        <v>20411</v>
      </c>
      <c r="Q166" t="s">
        <v>6454</v>
      </c>
      <c r="R166" t="s">
        <v>20799</v>
      </c>
      <c r="S166">
        <v>0</v>
      </c>
      <c r="T166">
        <v>0</v>
      </c>
      <c r="U166">
        <v>0</v>
      </c>
      <c r="V166">
        <v>432</v>
      </c>
      <c r="W166">
        <v>14</v>
      </c>
    </row>
    <row r="167" spans="1:23" x14ac:dyDescent="0.3">
      <c r="A167" t="s">
        <v>177</v>
      </c>
      <c r="B167" t="s">
        <v>20049</v>
      </c>
      <c r="C167">
        <v>0</v>
      </c>
      <c r="D167">
        <v>0</v>
      </c>
      <c r="E167" t="s">
        <v>20050</v>
      </c>
      <c r="F167" t="s">
        <v>7330</v>
      </c>
      <c r="G167" t="s">
        <v>20051</v>
      </c>
      <c r="H167" t="s">
        <v>20256</v>
      </c>
      <c r="I167" t="s">
        <v>20257</v>
      </c>
      <c r="J167" t="s">
        <v>7331</v>
      </c>
      <c r="K167" t="s">
        <v>6551</v>
      </c>
      <c r="L167" t="s">
        <v>6552</v>
      </c>
      <c r="M167" t="s">
        <v>20630</v>
      </c>
      <c r="N167" t="s">
        <v>6322</v>
      </c>
      <c r="O167" t="s">
        <v>20076</v>
      </c>
      <c r="P167" t="s">
        <v>20259</v>
      </c>
      <c r="Q167" t="s">
        <v>6552</v>
      </c>
      <c r="R167" t="s">
        <v>20800</v>
      </c>
      <c r="S167">
        <v>1</v>
      </c>
      <c r="T167">
        <v>0</v>
      </c>
      <c r="U167">
        <v>0</v>
      </c>
      <c r="V167">
        <v>976</v>
      </c>
      <c r="W167">
        <v>29</v>
      </c>
    </row>
    <row r="168" spans="1:23" x14ac:dyDescent="0.3">
      <c r="A168" t="s">
        <v>178</v>
      </c>
      <c r="B168" t="s">
        <v>20049</v>
      </c>
      <c r="C168">
        <v>0</v>
      </c>
      <c r="D168">
        <v>0</v>
      </c>
      <c r="E168" t="s">
        <v>20050</v>
      </c>
      <c r="F168" t="s">
        <v>7332</v>
      </c>
      <c r="G168" t="s">
        <v>20051</v>
      </c>
      <c r="H168" t="s">
        <v>20372</v>
      </c>
      <c r="I168" t="s">
        <v>20373</v>
      </c>
      <c r="J168" t="s">
        <v>7333</v>
      </c>
      <c r="K168" t="s">
        <v>6618</v>
      </c>
      <c r="L168" t="s">
        <v>6619</v>
      </c>
      <c r="M168" t="s">
        <v>20131</v>
      </c>
      <c r="N168" t="s">
        <v>6348</v>
      </c>
      <c r="O168" t="s">
        <v>20213</v>
      </c>
      <c r="P168" t="s">
        <v>20375</v>
      </c>
      <c r="Q168" t="s">
        <v>6619</v>
      </c>
      <c r="R168" t="s">
        <v>20801</v>
      </c>
      <c r="S168">
        <v>1</v>
      </c>
      <c r="T168">
        <v>1</v>
      </c>
      <c r="U168">
        <v>0</v>
      </c>
      <c r="V168">
        <v>716</v>
      </c>
      <c r="W168">
        <v>24</v>
      </c>
    </row>
    <row r="169" spans="1:23" x14ac:dyDescent="0.3">
      <c r="A169" t="s">
        <v>179</v>
      </c>
      <c r="B169" t="s">
        <v>20049</v>
      </c>
      <c r="C169">
        <v>0</v>
      </c>
      <c r="D169">
        <v>0</v>
      </c>
      <c r="E169" t="s">
        <v>20088</v>
      </c>
      <c r="F169" t="s">
        <v>7334</v>
      </c>
      <c r="G169" t="s">
        <v>20089</v>
      </c>
      <c r="H169" t="s">
        <v>20176</v>
      </c>
      <c r="I169" t="s">
        <v>20344</v>
      </c>
      <c r="J169" t="s">
        <v>7335</v>
      </c>
      <c r="K169" t="s">
        <v>6495</v>
      </c>
      <c r="L169" t="s">
        <v>6496</v>
      </c>
      <c r="M169" t="s">
        <v>20147</v>
      </c>
      <c r="N169" t="s">
        <v>6351</v>
      </c>
      <c r="O169" t="s">
        <v>20061</v>
      </c>
      <c r="P169" t="s">
        <v>20070</v>
      </c>
      <c r="Q169" t="s">
        <v>20071</v>
      </c>
      <c r="R169" t="s">
        <v>20802</v>
      </c>
      <c r="S169">
        <v>0</v>
      </c>
      <c r="T169">
        <v>0</v>
      </c>
      <c r="U169">
        <v>0</v>
      </c>
      <c r="V169">
        <v>626</v>
      </c>
      <c r="W169">
        <v>18</v>
      </c>
    </row>
    <row r="170" spans="1:23" x14ac:dyDescent="0.3">
      <c r="A170" t="s">
        <v>180</v>
      </c>
      <c r="B170" t="s">
        <v>20049</v>
      </c>
      <c r="C170">
        <v>0</v>
      </c>
      <c r="D170">
        <v>0</v>
      </c>
      <c r="E170" t="s">
        <v>20050</v>
      </c>
      <c r="F170" t="s">
        <v>7336</v>
      </c>
      <c r="G170" t="s">
        <v>20051</v>
      </c>
      <c r="H170" t="s">
        <v>20625</v>
      </c>
      <c r="I170" t="s">
        <v>20626</v>
      </c>
      <c r="J170" t="s">
        <v>7337</v>
      </c>
      <c r="K170" t="s">
        <v>6410</v>
      </c>
      <c r="L170" t="s">
        <v>6411</v>
      </c>
      <c r="M170" t="s">
        <v>20519</v>
      </c>
      <c r="N170" t="s">
        <v>6322</v>
      </c>
      <c r="O170" t="s">
        <v>20076</v>
      </c>
      <c r="P170" t="s">
        <v>20523</v>
      </c>
      <c r="Q170" t="s">
        <v>6411</v>
      </c>
      <c r="R170" t="s">
        <v>20627</v>
      </c>
      <c r="S170">
        <v>1</v>
      </c>
      <c r="T170">
        <v>0</v>
      </c>
      <c r="U170">
        <v>0</v>
      </c>
      <c r="V170">
        <v>1201</v>
      </c>
      <c r="W170">
        <v>31</v>
      </c>
    </row>
    <row r="171" spans="1:23" x14ac:dyDescent="0.3">
      <c r="A171" t="s">
        <v>181</v>
      </c>
      <c r="B171" t="s">
        <v>20049</v>
      </c>
      <c r="C171">
        <v>0</v>
      </c>
      <c r="D171">
        <v>0</v>
      </c>
      <c r="E171" t="s">
        <v>20050</v>
      </c>
      <c r="F171" t="s">
        <v>7338</v>
      </c>
      <c r="G171" t="s">
        <v>20066</v>
      </c>
      <c r="H171" t="s">
        <v>20803</v>
      </c>
      <c r="I171" t="s">
        <v>20804</v>
      </c>
      <c r="J171" t="s">
        <v>7339</v>
      </c>
      <c r="K171" t="s">
        <v>7340</v>
      </c>
      <c r="L171" t="s">
        <v>7341</v>
      </c>
      <c r="M171" t="s">
        <v>20374</v>
      </c>
      <c r="N171" t="s">
        <v>6322</v>
      </c>
      <c r="O171" t="s">
        <v>20076</v>
      </c>
      <c r="P171" t="s">
        <v>20238</v>
      </c>
      <c r="Q171" t="s">
        <v>6469</v>
      </c>
      <c r="R171" t="s">
        <v>20805</v>
      </c>
      <c r="S171">
        <v>1</v>
      </c>
      <c r="T171">
        <v>0</v>
      </c>
      <c r="U171">
        <v>0</v>
      </c>
      <c r="V171">
        <v>1454</v>
      </c>
      <c r="W171">
        <v>42</v>
      </c>
    </row>
    <row r="172" spans="1:23" x14ac:dyDescent="0.3">
      <c r="A172" t="s">
        <v>182</v>
      </c>
      <c r="B172" t="s">
        <v>20049</v>
      </c>
      <c r="C172">
        <v>0</v>
      </c>
      <c r="D172">
        <v>0</v>
      </c>
      <c r="E172" t="s">
        <v>20050</v>
      </c>
      <c r="F172" t="s">
        <v>7342</v>
      </c>
      <c r="G172" t="s">
        <v>20051</v>
      </c>
      <c r="H172" t="s">
        <v>20432</v>
      </c>
      <c r="I172" t="s">
        <v>20433</v>
      </c>
      <c r="J172" t="s">
        <v>7343</v>
      </c>
      <c r="K172" t="s">
        <v>6512</v>
      </c>
      <c r="L172" t="s">
        <v>6513</v>
      </c>
      <c r="M172" t="s">
        <v>20757</v>
      </c>
      <c r="N172" t="s">
        <v>6322</v>
      </c>
      <c r="O172" t="s">
        <v>20076</v>
      </c>
      <c r="P172" t="s">
        <v>20434</v>
      </c>
      <c r="Q172" t="s">
        <v>6513</v>
      </c>
      <c r="R172" t="s">
        <v>20806</v>
      </c>
      <c r="S172">
        <v>1</v>
      </c>
      <c r="T172">
        <v>1</v>
      </c>
      <c r="U172">
        <v>0</v>
      </c>
      <c r="V172">
        <v>877</v>
      </c>
      <c r="W172">
        <v>29</v>
      </c>
    </row>
    <row r="173" spans="1:23" x14ac:dyDescent="0.3">
      <c r="A173" t="s">
        <v>183</v>
      </c>
      <c r="B173" t="s">
        <v>20049</v>
      </c>
      <c r="C173">
        <v>0</v>
      </c>
      <c r="D173">
        <v>0</v>
      </c>
      <c r="E173" t="s">
        <v>20050</v>
      </c>
      <c r="F173" t="s">
        <v>7344</v>
      </c>
      <c r="G173" t="s">
        <v>20051</v>
      </c>
      <c r="H173" t="s">
        <v>20807</v>
      </c>
      <c r="I173" t="s">
        <v>20808</v>
      </c>
      <c r="J173" t="s">
        <v>7345</v>
      </c>
      <c r="K173" t="s">
        <v>6815</v>
      </c>
      <c r="L173" t="s">
        <v>6816</v>
      </c>
      <c r="M173" t="s">
        <v>20242</v>
      </c>
      <c r="N173" t="s">
        <v>6334</v>
      </c>
      <c r="O173" t="s">
        <v>20097</v>
      </c>
      <c r="P173" t="s">
        <v>20809</v>
      </c>
      <c r="Q173" t="s">
        <v>20810</v>
      </c>
      <c r="R173" t="s">
        <v>20811</v>
      </c>
      <c r="S173">
        <v>1</v>
      </c>
      <c r="T173">
        <v>1</v>
      </c>
      <c r="U173">
        <v>0</v>
      </c>
      <c r="V173">
        <v>553</v>
      </c>
      <c r="W173">
        <v>18</v>
      </c>
    </row>
    <row r="174" spans="1:23" x14ac:dyDescent="0.3">
      <c r="A174" t="s">
        <v>184</v>
      </c>
      <c r="B174" t="s">
        <v>20049</v>
      </c>
      <c r="C174">
        <v>0</v>
      </c>
      <c r="D174">
        <v>0</v>
      </c>
      <c r="E174" t="s">
        <v>20050</v>
      </c>
      <c r="F174" t="s">
        <v>7346</v>
      </c>
      <c r="G174" t="s">
        <v>20080</v>
      </c>
      <c r="H174" t="s">
        <v>20209</v>
      </c>
      <c r="I174" t="s">
        <v>20210</v>
      </c>
      <c r="J174" t="s">
        <v>7347</v>
      </c>
      <c r="K174" t="s">
        <v>6365</v>
      </c>
      <c r="L174" t="s">
        <v>6321</v>
      </c>
      <c r="M174" t="s">
        <v>20083</v>
      </c>
      <c r="N174" t="s">
        <v>6322</v>
      </c>
      <c r="O174" t="s">
        <v>20076</v>
      </c>
      <c r="P174" t="s">
        <v>20125</v>
      </c>
      <c r="Q174" t="s">
        <v>20153</v>
      </c>
      <c r="R174" t="s">
        <v>20154</v>
      </c>
      <c r="S174">
        <v>1</v>
      </c>
      <c r="T174">
        <v>0</v>
      </c>
      <c r="U174">
        <v>0</v>
      </c>
      <c r="V174">
        <v>706</v>
      </c>
      <c r="W174">
        <v>24</v>
      </c>
    </row>
    <row r="175" spans="1:23" x14ac:dyDescent="0.3">
      <c r="A175" t="s">
        <v>185</v>
      </c>
      <c r="B175" t="s">
        <v>20049</v>
      </c>
      <c r="C175">
        <v>0</v>
      </c>
      <c r="D175">
        <v>0</v>
      </c>
      <c r="E175" t="s">
        <v>20050</v>
      </c>
      <c r="F175" t="s">
        <v>7348</v>
      </c>
      <c r="G175" t="s">
        <v>20080</v>
      </c>
      <c r="H175" t="s">
        <v>20209</v>
      </c>
      <c r="I175" t="s">
        <v>20210</v>
      </c>
      <c r="J175" t="s">
        <v>7349</v>
      </c>
      <c r="K175" t="s">
        <v>6733</v>
      </c>
      <c r="L175" t="s">
        <v>6321</v>
      </c>
      <c r="M175" t="s">
        <v>20083</v>
      </c>
      <c r="N175" t="s">
        <v>6322</v>
      </c>
      <c r="O175" t="s">
        <v>20076</v>
      </c>
      <c r="P175" t="s">
        <v>20125</v>
      </c>
      <c r="Q175" t="s">
        <v>20153</v>
      </c>
      <c r="R175" t="s">
        <v>20154</v>
      </c>
      <c r="S175">
        <v>1</v>
      </c>
      <c r="T175">
        <v>0</v>
      </c>
      <c r="U175">
        <v>0</v>
      </c>
      <c r="V175">
        <v>677</v>
      </c>
      <c r="W175">
        <v>21</v>
      </c>
    </row>
    <row r="176" spans="1:23" x14ac:dyDescent="0.3">
      <c r="A176" t="s">
        <v>186</v>
      </c>
      <c r="B176" t="s">
        <v>20049</v>
      </c>
      <c r="C176">
        <v>0</v>
      </c>
      <c r="D176">
        <v>0</v>
      </c>
      <c r="E176" t="s">
        <v>20050</v>
      </c>
      <c r="F176" t="s">
        <v>7350</v>
      </c>
      <c r="G176" t="s">
        <v>20080</v>
      </c>
      <c r="H176" t="s">
        <v>20209</v>
      </c>
      <c r="I176" t="s">
        <v>20210</v>
      </c>
      <c r="J176" t="s">
        <v>7351</v>
      </c>
      <c r="K176" t="s">
        <v>6326</v>
      </c>
      <c r="L176" t="s">
        <v>6321</v>
      </c>
      <c r="M176" t="s">
        <v>20083</v>
      </c>
      <c r="N176" t="s">
        <v>6322</v>
      </c>
      <c r="O176" t="s">
        <v>20076</v>
      </c>
      <c r="P176" t="s">
        <v>20125</v>
      </c>
      <c r="Q176" t="s">
        <v>20153</v>
      </c>
      <c r="R176" t="s">
        <v>20154</v>
      </c>
      <c r="S176">
        <v>1</v>
      </c>
      <c r="T176">
        <v>0</v>
      </c>
      <c r="U176">
        <v>0</v>
      </c>
      <c r="V176">
        <v>639</v>
      </c>
      <c r="W176">
        <v>19</v>
      </c>
    </row>
    <row r="177" spans="1:23" x14ac:dyDescent="0.3">
      <c r="A177" t="s">
        <v>187</v>
      </c>
      <c r="B177" t="s">
        <v>20049</v>
      </c>
      <c r="C177">
        <v>0</v>
      </c>
      <c r="D177">
        <v>0</v>
      </c>
      <c r="E177" t="s">
        <v>20050</v>
      </c>
      <c r="F177" t="s">
        <v>7352</v>
      </c>
      <c r="G177" t="s">
        <v>20080</v>
      </c>
      <c r="H177" t="s">
        <v>20209</v>
      </c>
      <c r="I177" t="s">
        <v>20210</v>
      </c>
      <c r="J177" t="s">
        <v>7353</v>
      </c>
      <c r="K177" t="s">
        <v>6407</v>
      </c>
      <c r="L177" t="s">
        <v>6321</v>
      </c>
      <c r="M177" t="s">
        <v>20083</v>
      </c>
      <c r="N177" t="s">
        <v>6322</v>
      </c>
      <c r="O177" t="s">
        <v>20076</v>
      </c>
      <c r="P177" t="s">
        <v>20125</v>
      </c>
      <c r="Q177" t="s">
        <v>20153</v>
      </c>
      <c r="R177" t="s">
        <v>20154</v>
      </c>
      <c r="S177">
        <v>1</v>
      </c>
      <c r="T177">
        <v>0</v>
      </c>
      <c r="U177">
        <v>0</v>
      </c>
      <c r="V177">
        <v>602</v>
      </c>
      <c r="W177">
        <v>19</v>
      </c>
    </row>
    <row r="178" spans="1:23" x14ac:dyDescent="0.3">
      <c r="A178" t="s">
        <v>188</v>
      </c>
      <c r="B178" t="s">
        <v>20049</v>
      </c>
      <c r="C178">
        <v>0</v>
      </c>
      <c r="D178">
        <v>0</v>
      </c>
      <c r="E178" t="s">
        <v>20050</v>
      </c>
      <c r="F178" t="s">
        <v>7354</v>
      </c>
      <c r="G178" t="s">
        <v>20080</v>
      </c>
      <c r="H178" t="s">
        <v>20209</v>
      </c>
      <c r="I178" t="s">
        <v>20210</v>
      </c>
      <c r="J178" t="s">
        <v>7355</v>
      </c>
      <c r="K178" t="s">
        <v>6326</v>
      </c>
      <c r="L178" t="s">
        <v>6321</v>
      </c>
      <c r="M178" t="s">
        <v>20083</v>
      </c>
      <c r="N178" t="s">
        <v>6322</v>
      </c>
      <c r="O178" t="s">
        <v>20076</v>
      </c>
      <c r="P178" t="s">
        <v>20125</v>
      </c>
      <c r="Q178" t="s">
        <v>20153</v>
      </c>
      <c r="R178" t="s">
        <v>20154</v>
      </c>
      <c r="S178">
        <v>1</v>
      </c>
      <c r="T178">
        <v>0</v>
      </c>
      <c r="U178">
        <v>0</v>
      </c>
      <c r="V178">
        <v>559</v>
      </c>
      <c r="W178">
        <v>19</v>
      </c>
    </row>
    <row r="179" spans="1:23" x14ac:dyDescent="0.3">
      <c r="A179" t="s">
        <v>189</v>
      </c>
      <c r="B179" t="s">
        <v>20049</v>
      </c>
      <c r="C179">
        <v>0</v>
      </c>
      <c r="D179">
        <v>0</v>
      </c>
      <c r="E179" t="s">
        <v>20050</v>
      </c>
      <c r="F179" t="s">
        <v>7356</v>
      </c>
      <c r="G179" t="s">
        <v>20080</v>
      </c>
      <c r="H179" t="s">
        <v>20209</v>
      </c>
      <c r="I179" t="s">
        <v>20210</v>
      </c>
      <c r="J179" t="s">
        <v>7357</v>
      </c>
      <c r="K179" t="s">
        <v>6324</v>
      </c>
      <c r="L179" t="s">
        <v>6321</v>
      </c>
      <c r="M179" t="s">
        <v>20083</v>
      </c>
      <c r="N179" t="s">
        <v>6322</v>
      </c>
      <c r="O179" t="s">
        <v>20076</v>
      </c>
      <c r="P179" t="s">
        <v>20125</v>
      </c>
      <c r="Q179" t="s">
        <v>20153</v>
      </c>
      <c r="R179" t="s">
        <v>20154</v>
      </c>
      <c r="S179">
        <v>1</v>
      </c>
      <c r="T179">
        <v>0</v>
      </c>
      <c r="U179">
        <v>0</v>
      </c>
      <c r="V179">
        <v>769</v>
      </c>
      <c r="W179">
        <v>23</v>
      </c>
    </row>
    <row r="180" spans="1:23" x14ac:dyDescent="0.3">
      <c r="A180" t="s">
        <v>190</v>
      </c>
      <c r="B180" t="s">
        <v>20049</v>
      </c>
      <c r="C180">
        <v>0</v>
      </c>
      <c r="D180">
        <v>0</v>
      </c>
      <c r="E180" t="s">
        <v>20050</v>
      </c>
      <c r="F180" t="s">
        <v>7358</v>
      </c>
      <c r="G180" t="s">
        <v>20080</v>
      </c>
      <c r="H180" t="s">
        <v>20209</v>
      </c>
      <c r="I180" t="s">
        <v>20210</v>
      </c>
      <c r="J180" t="s">
        <v>7359</v>
      </c>
      <c r="K180" t="s">
        <v>7360</v>
      </c>
      <c r="L180" t="s">
        <v>6321</v>
      </c>
      <c r="M180" t="s">
        <v>20083</v>
      </c>
      <c r="N180" t="s">
        <v>6322</v>
      </c>
      <c r="O180" t="s">
        <v>20076</v>
      </c>
      <c r="P180" t="s">
        <v>20125</v>
      </c>
      <c r="Q180" t="s">
        <v>20153</v>
      </c>
      <c r="R180" t="s">
        <v>20154</v>
      </c>
      <c r="S180">
        <v>1</v>
      </c>
      <c r="T180">
        <v>0</v>
      </c>
      <c r="U180">
        <v>0</v>
      </c>
      <c r="V180">
        <v>847</v>
      </c>
      <c r="W180">
        <v>23</v>
      </c>
    </row>
    <row r="181" spans="1:23" x14ac:dyDescent="0.3">
      <c r="A181" t="s">
        <v>191</v>
      </c>
      <c r="B181" t="s">
        <v>20049</v>
      </c>
      <c r="C181">
        <v>0</v>
      </c>
      <c r="D181">
        <v>0</v>
      </c>
      <c r="E181" t="s">
        <v>20050</v>
      </c>
      <c r="F181" t="s">
        <v>7361</v>
      </c>
      <c r="G181" t="s">
        <v>20080</v>
      </c>
      <c r="H181" t="s">
        <v>20209</v>
      </c>
      <c r="I181" t="s">
        <v>20210</v>
      </c>
      <c r="J181" t="s">
        <v>7362</v>
      </c>
      <c r="K181" t="s">
        <v>7363</v>
      </c>
      <c r="L181" t="s">
        <v>6321</v>
      </c>
      <c r="M181" t="s">
        <v>20083</v>
      </c>
      <c r="N181" t="s">
        <v>6322</v>
      </c>
      <c r="O181" t="s">
        <v>20076</v>
      </c>
      <c r="P181" t="s">
        <v>20125</v>
      </c>
      <c r="Q181" t="s">
        <v>20153</v>
      </c>
      <c r="R181" t="s">
        <v>20154</v>
      </c>
      <c r="S181">
        <v>1</v>
      </c>
      <c r="T181">
        <v>0</v>
      </c>
      <c r="U181">
        <v>0</v>
      </c>
      <c r="V181">
        <v>980</v>
      </c>
      <c r="W181">
        <v>28</v>
      </c>
    </row>
    <row r="182" spans="1:23" x14ac:dyDescent="0.3">
      <c r="A182" t="s">
        <v>192</v>
      </c>
      <c r="B182" t="s">
        <v>20049</v>
      </c>
      <c r="C182">
        <v>0</v>
      </c>
      <c r="D182">
        <v>0</v>
      </c>
      <c r="E182" t="s">
        <v>20050</v>
      </c>
      <c r="F182" t="s">
        <v>7364</v>
      </c>
      <c r="G182" t="s">
        <v>20080</v>
      </c>
      <c r="H182" t="s">
        <v>20209</v>
      </c>
      <c r="I182" t="s">
        <v>20210</v>
      </c>
      <c r="J182" t="s">
        <v>7365</v>
      </c>
      <c r="K182" t="s">
        <v>6436</v>
      </c>
      <c r="L182" t="s">
        <v>6321</v>
      </c>
      <c r="M182" t="s">
        <v>20083</v>
      </c>
      <c r="N182" t="s">
        <v>6322</v>
      </c>
      <c r="O182" t="s">
        <v>20076</v>
      </c>
      <c r="P182" t="s">
        <v>20125</v>
      </c>
      <c r="Q182" t="s">
        <v>20153</v>
      </c>
      <c r="R182" t="s">
        <v>20154</v>
      </c>
      <c r="S182">
        <v>1</v>
      </c>
      <c r="T182">
        <v>0</v>
      </c>
      <c r="U182">
        <v>0</v>
      </c>
      <c r="V182">
        <v>1072</v>
      </c>
      <c r="W182">
        <v>30</v>
      </c>
    </row>
    <row r="183" spans="1:23" x14ac:dyDescent="0.3">
      <c r="A183" t="s">
        <v>193</v>
      </c>
      <c r="B183" t="s">
        <v>20049</v>
      </c>
      <c r="C183">
        <v>0</v>
      </c>
      <c r="D183">
        <v>0</v>
      </c>
      <c r="E183" t="s">
        <v>20050</v>
      </c>
      <c r="F183" t="s">
        <v>7366</v>
      </c>
      <c r="G183" t="s">
        <v>20080</v>
      </c>
      <c r="H183" t="s">
        <v>20209</v>
      </c>
      <c r="I183" t="s">
        <v>20210</v>
      </c>
      <c r="J183" t="s">
        <v>7367</v>
      </c>
      <c r="K183" t="s">
        <v>6733</v>
      </c>
      <c r="L183" t="s">
        <v>6321</v>
      </c>
      <c r="M183" t="s">
        <v>20083</v>
      </c>
      <c r="N183" t="s">
        <v>6322</v>
      </c>
      <c r="O183" t="s">
        <v>20076</v>
      </c>
      <c r="P183" t="s">
        <v>20125</v>
      </c>
      <c r="Q183" t="s">
        <v>20153</v>
      </c>
      <c r="R183" t="s">
        <v>20154</v>
      </c>
      <c r="S183">
        <v>1</v>
      </c>
      <c r="T183">
        <v>0</v>
      </c>
      <c r="U183">
        <v>0</v>
      </c>
      <c r="V183">
        <v>1165</v>
      </c>
      <c r="W183">
        <v>34</v>
      </c>
    </row>
    <row r="184" spans="1:23" x14ac:dyDescent="0.3">
      <c r="A184" t="s">
        <v>194</v>
      </c>
      <c r="B184" t="s">
        <v>20049</v>
      </c>
      <c r="C184">
        <v>0</v>
      </c>
      <c r="D184">
        <v>0</v>
      </c>
      <c r="E184" t="s">
        <v>20050</v>
      </c>
      <c r="F184" t="s">
        <v>7368</v>
      </c>
      <c r="G184" t="s">
        <v>20080</v>
      </c>
      <c r="H184" t="s">
        <v>20209</v>
      </c>
      <c r="I184" t="s">
        <v>20210</v>
      </c>
      <c r="J184" t="s">
        <v>7369</v>
      </c>
      <c r="K184" t="s">
        <v>7370</v>
      </c>
      <c r="L184" t="s">
        <v>6321</v>
      </c>
      <c r="M184" t="s">
        <v>20083</v>
      </c>
      <c r="N184" t="s">
        <v>6322</v>
      </c>
      <c r="O184" t="s">
        <v>20076</v>
      </c>
      <c r="P184" t="s">
        <v>20125</v>
      </c>
      <c r="Q184" t="s">
        <v>20153</v>
      </c>
      <c r="R184" t="s">
        <v>20154</v>
      </c>
      <c r="S184">
        <v>1</v>
      </c>
      <c r="T184">
        <v>0</v>
      </c>
      <c r="U184">
        <v>0</v>
      </c>
      <c r="V184">
        <v>902</v>
      </c>
      <c r="W184">
        <v>27</v>
      </c>
    </row>
    <row r="185" spans="1:23" x14ac:dyDescent="0.3">
      <c r="A185" t="s">
        <v>195</v>
      </c>
      <c r="B185" t="s">
        <v>20049</v>
      </c>
      <c r="C185">
        <v>0</v>
      </c>
      <c r="D185">
        <v>0</v>
      </c>
      <c r="E185" t="s">
        <v>20050</v>
      </c>
      <c r="F185" t="s">
        <v>7371</v>
      </c>
      <c r="G185" t="s">
        <v>20080</v>
      </c>
      <c r="H185" t="s">
        <v>20209</v>
      </c>
      <c r="I185" t="s">
        <v>20210</v>
      </c>
      <c r="J185" t="s">
        <v>7372</v>
      </c>
      <c r="K185" t="s">
        <v>6393</v>
      </c>
      <c r="L185" t="s">
        <v>6321</v>
      </c>
      <c r="M185" t="s">
        <v>20083</v>
      </c>
      <c r="N185" t="s">
        <v>6322</v>
      </c>
      <c r="O185" t="s">
        <v>20076</v>
      </c>
      <c r="P185" t="s">
        <v>20125</v>
      </c>
      <c r="Q185" t="s">
        <v>20153</v>
      </c>
      <c r="R185" t="s">
        <v>20154</v>
      </c>
      <c r="S185">
        <v>1</v>
      </c>
      <c r="T185">
        <v>0</v>
      </c>
      <c r="U185">
        <v>0</v>
      </c>
      <c r="V185">
        <v>1048</v>
      </c>
      <c r="W185">
        <v>30</v>
      </c>
    </row>
    <row r="186" spans="1:23" x14ac:dyDescent="0.3">
      <c r="A186" t="s">
        <v>196</v>
      </c>
      <c r="B186" t="s">
        <v>20049</v>
      </c>
      <c r="C186">
        <v>0</v>
      </c>
      <c r="D186">
        <v>0</v>
      </c>
      <c r="E186" t="s">
        <v>20050</v>
      </c>
      <c r="F186" t="s">
        <v>7373</v>
      </c>
      <c r="G186" t="s">
        <v>20080</v>
      </c>
      <c r="H186" t="s">
        <v>20209</v>
      </c>
      <c r="I186" t="s">
        <v>20210</v>
      </c>
      <c r="J186" t="s">
        <v>7374</v>
      </c>
      <c r="K186" t="s">
        <v>6326</v>
      </c>
      <c r="L186" t="s">
        <v>6321</v>
      </c>
      <c r="M186" t="s">
        <v>20083</v>
      </c>
      <c r="N186" t="s">
        <v>6322</v>
      </c>
      <c r="O186" t="s">
        <v>20076</v>
      </c>
      <c r="P186" t="s">
        <v>20125</v>
      </c>
      <c r="Q186" t="s">
        <v>20153</v>
      </c>
      <c r="R186" t="s">
        <v>20154</v>
      </c>
      <c r="S186">
        <v>1</v>
      </c>
      <c r="T186">
        <v>0</v>
      </c>
      <c r="U186">
        <v>0</v>
      </c>
      <c r="V186">
        <v>980</v>
      </c>
      <c r="W186">
        <v>28</v>
      </c>
    </row>
    <row r="187" spans="1:23" x14ac:dyDescent="0.3">
      <c r="A187" t="s">
        <v>197</v>
      </c>
      <c r="B187" t="s">
        <v>20049</v>
      </c>
      <c r="C187">
        <v>0</v>
      </c>
      <c r="D187">
        <v>0</v>
      </c>
      <c r="E187" t="s">
        <v>20050</v>
      </c>
      <c r="F187" t="s">
        <v>7375</v>
      </c>
      <c r="G187" t="s">
        <v>20080</v>
      </c>
      <c r="H187" t="s">
        <v>20209</v>
      </c>
      <c r="I187" t="s">
        <v>20210</v>
      </c>
      <c r="J187" t="s">
        <v>6484</v>
      </c>
      <c r="K187" t="s">
        <v>6354</v>
      </c>
      <c r="L187" t="s">
        <v>6321</v>
      </c>
      <c r="M187" t="s">
        <v>20083</v>
      </c>
      <c r="N187" t="s">
        <v>6322</v>
      </c>
      <c r="O187" t="s">
        <v>20076</v>
      </c>
      <c r="P187" t="s">
        <v>20125</v>
      </c>
      <c r="Q187" t="s">
        <v>20153</v>
      </c>
      <c r="R187" t="s">
        <v>20154</v>
      </c>
      <c r="S187">
        <v>1</v>
      </c>
      <c r="T187">
        <v>0</v>
      </c>
      <c r="U187">
        <v>0</v>
      </c>
      <c r="V187">
        <v>866</v>
      </c>
      <c r="W187">
        <v>24</v>
      </c>
    </row>
    <row r="188" spans="1:23" x14ac:dyDescent="0.3">
      <c r="A188" t="s">
        <v>239</v>
      </c>
      <c r="B188" t="s">
        <v>20049</v>
      </c>
      <c r="C188">
        <v>0</v>
      </c>
      <c r="D188">
        <v>0</v>
      </c>
      <c r="E188" t="s">
        <v>20050</v>
      </c>
      <c r="F188" t="s">
        <v>7481</v>
      </c>
      <c r="G188" t="s">
        <v>20080</v>
      </c>
      <c r="H188" t="s">
        <v>20209</v>
      </c>
      <c r="I188" t="s">
        <v>20210</v>
      </c>
      <c r="J188" t="s">
        <v>7482</v>
      </c>
      <c r="K188" t="s">
        <v>6360</v>
      </c>
      <c r="L188" t="s">
        <v>6321</v>
      </c>
      <c r="M188" t="s">
        <v>20083</v>
      </c>
      <c r="N188" t="s">
        <v>6322</v>
      </c>
      <c r="O188" t="s">
        <v>20076</v>
      </c>
      <c r="P188" t="s">
        <v>20125</v>
      </c>
      <c r="Q188" t="s">
        <v>20153</v>
      </c>
      <c r="R188" t="s">
        <v>20154</v>
      </c>
      <c r="S188">
        <v>1</v>
      </c>
      <c r="T188">
        <v>0</v>
      </c>
      <c r="U188">
        <v>0</v>
      </c>
      <c r="V188">
        <v>1052</v>
      </c>
      <c r="W188">
        <v>31</v>
      </c>
    </row>
    <row r="189" spans="1:23" x14ac:dyDescent="0.3">
      <c r="A189" t="s">
        <v>240</v>
      </c>
      <c r="B189" t="s">
        <v>20049</v>
      </c>
      <c r="C189">
        <v>0</v>
      </c>
      <c r="D189">
        <v>0</v>
      </c>
      <c r="E189" t="s">
        <v>20050</v>
      </c>
      <c r="F189" t="s">
        <v>7483</v>
      </c>
      <c r="G189" t="s">
        <v>20080</v>
      </c>
      <c r="H189" t="s">
        <v>20209</v>
      </c>
      <c r="I189" t="s">
        <v>20210</v>
      </c>
      <c r="J189" t="s">
        <v>7484</v>
      </c>
      <c r="K189" t="s">
        <v>7485</v>
      </c>
      <c r="L189" t="s">
        <v>6321</v>
      </c>
      <c r="M189" t="s">
        <v>20083</v>
      </c>
      <c r="N189" t="s">
        <v>6322</v>
      </c>
      <c r="O189" t="s">
        <v>20076</v>
      </c>
      <c r="P189" t="s">
        <v>20125</v>
      </c>
      <c r="Q189" t="s">
        <v>20153</v>
      </c>
      <c r="R189" t="s">
        <v>20154</v>
      </c>
      <c r="S189">
        <v>1</v>
      </c>
      <c r="T189">
        <v>0</v>
      </c>
      <c r="U189">
        <v>0</v>
      </c>
      <c r="V189">
        <v>1077</v>
      </c>
      <c r="W189">
        <v>31</v>
      </c>
    </row>
    <row r="190" spans="1:23" x14ac:dyDescent="0.3">
      <c r="A190" t="s">
        <v>241</v>
      </c>
      <c r="B190" t="s">
        <v>20049</v>
      </c>
      <c r="C190">
        <v>0</v>
      </c>
      <c r="D190">
        <v>0</v>
      </c>
      <c r="E190" t="s">
        <v>20050</v>
      </c>
      <c r="F190" t="s">
        <v>7486</v>
      </c>
      <c r="G190" t="s">
        <v>20080</v>
      </c>
      <c r="H190" t="s">
        <v>20209</v>
      </c>
      <c r="I190" t="s">
        <v>20210</v>
      </c>
      <c r="J190" t="s">
        <v>7487</v>
      </c>
      <c r="K190" t="s">
        <v>6354</v>
      </c>
      <c r="L190" t="s">
        <v>6321</v>
      </c>
      <c r="M190" t="s">
        <v>20083</v>
      </c>
      <c r="N190" t="s">
        <v>6322</v>
      </c>
      <c r="O190" t="s">
        <v>20076</v>
      </c>
      <c r="P190" t="s">
        <v>20125</v>
      </c>
      <c r="Q190" t="s">
        <v>20153</v>
      </c>
      <c r="R190" t="s">
        <v>20154</v>
      </c>
      <c r="S190">
        <v>1</v>
      </c>
      <c r="T190">
        <v>0</v>
      </c>
      <c r="U190">
        <v>0</v>
      </c>
      <c r="V190">
        <v>880</v>
      </c>
      <c r="W190">
        <v>24</v>
      </c>
    </row>
    <row r="191" spans="1:23" x14ac:dyDescent="0.3">
      <c r="A191" t="s">
        <v>242</v>
      </c>
      <c r="B191" t="s">
        <v>20049</v>
      </c>
      <c r="C191">
        <v>0</v>
      </c>
      <c r="D191">
        <v>0</v>
      </c>
      <c r="E191" t="s">
        <v>20050</v>
      </c>
      <c r="F191" t="s">
        <v>7488</v>
      </c>
      <c r="H191" t="s">
        <v>20812</v>
      </c>
      <c r="I191" t="s">
        <v>20813</v>
      </c>
      <c r="J191" t="s">
        <v>7489</v>
      </c>
      <c r="K191" t="s">
        <v>7490</v>
      </c>
      <c r="L191" t="s">
        <v>6321</v>
      </c>
      <c r="M191" t="s">
        <v>20083</v>
      </c>
      <c r="N191" t="s">
        <v>6322</v>
      </c>
      <c r="O191" t="s">
        <v>20076</v>
      </c>
      <c r="P191" t="s">
        <v>20125</v>
      </c>
      <c r="Q191" t="s">
        <v>20153</v>
      </c>
      <c r="R191" t="s">
        <v>20154</v>
      </c>
      <c r="S191">
        <v>1</v>
      </c>
      <c r="T191">
        <v>0</v>
      </c>
      <c r="U191">
        <v>0</v>
      </c>
      <c r="V191">
        <v>578</v>
      </c>
      <c r="W191">
        <v>19</v>
      </c>
    </row>
    <row r="192" spans="1:23" x14ac:dyDescent="0.3">
      <c r="A192" t="s">
        <v>243</v>
      </c>
      <c r="B192" t="s">
        <v>20049</v>
      </c>
      <c r="C192">
        <v>0</v>
      </c>
      <c r="D192">
        <v>0</v>
      </c>
      <c r="E192" t="s">
        <v>20065</v>
      </c>
      <c r="F192" t="s">
        <v>7491</v>
      </c>
      <c r="G192" t="s">
        <v>20080</v>
      </c>
      <c r="H192" t="s">
        <v>20209</v>
      </c>
      <c r="I192" t="s">
        <v>20210</v>
      </c>
      <c r="J192" t="s">
        <v>7492</v>
      </c>
      <c r="K192" t="s">
        <v>6325</v>
      </c>
      <c r="L192" t="s">
        <v>6321</v>
      </c>
      <c r="M192" t="s">
        <v>20083</v>
      </c>
      <c r="N192" t="s">
        <v>6322</v>
      </c>
      <c r="O192" t="s">
        <v>20076</v>
      </c>
      <c r="P192" t="s">
        <v>20125</v>
      </c>
      <c r="Q192" t="s">
        <v>20153</v>
      </c>
      <c r="R192" t="s">
        <v>20154</v>
      </c>
      <c r="S192">
        <v>1</v>
      </c>
      <c r="T192">
        <v>0</v>
      </c>
      <c r="U192">
        <v>0</v>
      </c>
      <c r="V192">
        <v>819</v>
      </c>
      <c r="W192">
        <v>24</v>
      </c>
    </row>
    <row r="193" spans="1:23" x14ac:dyDescent="0.3">
      <c r="A193" t="s">
        <v>244</v>
      </c>
      <c r="B193" t="s">
        <v>20049</v>
      </c>
      <c r="C193">
        <v>0</v>
      </c>
      <c r="D193">
        <v>0</v>
      </c>
      <c r="E193" t="s">
        <v>20065</v>
      </c>
      <c r="F193" t="s">
        <v>7493</v>
      </c>
      <c r="G193" t="s">
        <v>20080</v>
      </c>
      <c r="H193" t="s">
        <v>20209</v>
      </c>
      <c r="I193" t="s">
        <v>20210</v>
      </c>
      <c r="J193" t="s">
        <v>7494</v>
      </c>
      <c r="K193" t="s">
        <v>6360</v>
      </c>
      <c r="L193" t="s">
        <v>6321</v>
      </c>
      <c r="M193" t="s">
        <v>20083</v>
      </c>
      <c r="N193" t="s">
        <v>6322</v>
      </c>
      <c r="O193" t="s">
        <v>20076</v>
      </c>
      <c r="P193" t="s">
        <v>20125</v>
      </c>
      <c r="Q193" t="s">
        <v>20153</v>
      </c>
      <c r="R193" t="s">
        <v>20154</v>
      </c>
      <c r="S193">
        <v>1</v>
      </c>
      <c r="T193">
        <v>0</v>
      </c>
      <c r="U193">
        <v>0</v>
      </c>
      <c r="V193">
        <v>756</v>
      </c>
      <c r="W193">
        <v>23</v>
      </c>
    </row>
    <row r="194" spans="1:23" x14ac:dyDescent="0.3">
      <c r="A194" t="s">
        <v>245</v>
      </c>
      <c r="B194" t="s">
        <v>20049</v>
      </c>
      <c r="C194">
        <v>0</v>
      </c>
      <c r="D194">
        <v>0</v>
      </c>
      <c r="E194" t="s">
        <v>20065</v>
      </c>
      <c r="F194" t="s">
        <v>7495</v>
      </c>
      <c r="G194" t="s">
        <v>20080</v>
      </c>
      <c r="H194" t="s">
        <v>20209</v>
      </c>
      <c r="I194" t="s">
        <v>20210</v>
      </c>
      <c r="J194" t="s">
        <v>7496</v>
      </c>
      <c r="K194" t="s">
        <v>7497</v>
      </c>
      <c r="L194" t="s">
        <v>6321</v>
      </c>
      <c r="M194" t="s">
        <v>20083</v>
      </c>
      <c r="N194" t="s">
        <v>6322</v>
      </c>
      <c r="O194" t="s">
        <v>20076</v>
      </c>
      <c r="P194" t="s">
        <v>20125</v>
      </c>
      <c r="Q194" t="s">
        <v>20153</v>
      </c>
      <c r="R194" t="s">
        <v>20154</v>
      </c>
      <c r="S194">
        <v>1</v>
      </c>
      <c r="T194">
        <v>0</v>
      </c>
      <c r="U194">
        <v>0</v>
      </c>
      <c r="V194">
        <v>1118</v>
      </c>
      <c r="W194">
        <v>34</v>
      </c>
    </row>
    <row r="195" spans="1:23" x14ac:dyDescent="0.3">
      <c r="A195" t="s">
        <v>246</v>
      </c>
      <c r="B195" t="s">
        <v>20049</v>
      </c>
      <c r="C195">
        <v>0</v>
      </c>
      <c r="D195">
        <v>0</v>
      </c>
      <c r="E195" t="s">
        <v>20065</v>
      </c>
      <c r="F195" t="s">
        <v>7498</v>
      </c>
      <c r="G195" t="s">
        <v>20080</v>
      </c>
      <c r="H195" t="s">
        <v>20209</v>
      </c>
      <c r="I195" t="s">
        <v>20210</v>
      </c>
      <c r="J195" t="s">
        <v>7499</v>
      </c>
      <c r="K195" t="s">
        <v>6638</v>
      </c>
      <c r="L195" t="s">
        <v>6321</v>
      </c>
      <c r="M195" t="s">
        <v>20083</v>
      </c>
      <c r="N195" t="s">
        <v>6322</v>
      </c>
      <c r="O195" t="s">
        <v>20076</v>
      </c>
      <c r="P195" t="s">
        <v>20125</v>
      </c>
      <c r="Q195" t="s">
        <v>20153</v>
      </c>
      <c r="R195" t="s">
        <v>20154</v>
      </c>
      <c r="S195">
        <v>1</v>
      </c>
      <c r="T195">
        <v>0</v>
      </c>
      <c r="U195">
        <v>0</v>
      </c>
      <c r="V195">
        <v>620</v>
      </c>
      <c r="W195">
        <v>17</v>
      </c>
    </row>
    <row r="196" spans="1:23" x14ac:dyDescent="0.3">
      <c r="A196" t="s">
        <v>247</v>
      </c>
      <c r="B196" t="s">
        <v>20049</v>
      </c>
      <c r="C196">
        <v>0</v>
      </c>
      <c r="D196">
        <v>0</v>
      </c>
      <c r="E196" t="s">
        <v>20065</v>
      </c>
      <c r="F196" t="s">
        <v>7500</v>
      </c>
      <c r="G196" t="s">
        <v>20080</v>
      </c>
      <c r="H196" t="s">
        <v>20209</v>
      </c>
      <c r="I196" t="s">
        <v>20210</v>
      </c>
      <c r="J196" t="s">
        <v>7501</v>
      </c>
      <c r="K196" t="s">
        <v>6699</v>
      </c>
      <c r="L196" t="s">
        <v>6321</v>
      </c>
      <c r="M196" t="s">
        <v>20083</v>
      </c>
      <c r="N196" t="s">
        <v>6322</v>
      </c>
      <c r="O196" t="s">
        <v>20076</v>
      </c>
      <c r="P196" t="s">
        <v>20125</v>
      </c>
      <c r="Q196" t="s">
        <v>20153</v>
      </c>
      <c r="R196" t="s">
        <v>20154</v>
      </c>
      <c r="S196">
        <v>1</v>
      </c>
      <c r="T196">
        <v>0</v>
      </c>
      <c r="U196">
        <v>0</v>
      </c>
      <c r="V196">
        <v>1017</v>
      </c>
      <c r="W196">
        <v>31</v>
      </c>
    </row>
    <row r="197" spans="1:23" x14ac:dyDescent="0.3">
      <c r="A197" t="s">
        <v>248</v>
      </c>
      <c r="B197" t="s">
        <v>20049</v>
      </c>
      <c r="C197">
        <v>0</v>
      </c>
      <c r="D197">
        <v>0</v>
      </c>
      <c r="E197" t="s">
        <v>20065</v>
      </c>
      <c r="F197" t="s">
        <v>7502</v>
      </c>
      <c r="G197" t="s">
        <v>20080</v>
      </c>
      <c r="H197" t="s">
        <v>20209</v>
      </c>
      <c r="I197" t="s">
        <v>20210</v>
      </c>
      <c r="J197" t="s">
        <v>7503</v>
      </c>
      <c r="K197" t="s">
        <v>7504</v>
      </c>
      <c r="L197" t="s">
        <v>6321</v>
      </c>
      <c r="M197" t="s">
        <v>20083</v>
      </c>
      <c r="N197" t="s">
        <v>6322</v>
      </c>
      <c r="O197" t="s">
        <v>20076</v>
      </c>
      <c r="P197" t="s">
        <v>20125</v>
      </c>
      <c r="Q197" t="s">
        <v>20153</v>
      </c>
      <c r="R197" t="s">
        <v>20154</v>
      </c>
      <c r="S197">
        <v>1</v>
      </c>
      <c r="T197">
        <v>0</v>
      </c>
      <c r="U197">
        <v>0</v>
      </c>
      <c r="V197">
        <v>1132</v>
      </c>
      <c r="W197">
        <v>34</v>
      </c>
    </row>
    <row r="198" spans="1:23" x14ac:dyDescent="0.3">
      <c r="A198" t="s">
        <v>249</v>
      </c>
      <c r="B198" t="s">
        <v>20049</v>
      </c>
      <c r="C198">
        <v>0</v>
      </c>
      <c r="D198">
        <v>0</v>
      </c>
      <c r="E198" t="s">
        <v>20065</v>
      </c>
      <c r="F198" t="s">
        <v>7505</v>
      </c>
      <c r="G198" t="s">
        <v>20080</v>
      </c>
      <c r="H198" t="s">
        <v>20209</v>
      </c>
      <c r="I198" t="s">
        <v>20210</v>
      </c>
      <c r="J198" t="s">
        <v>7506</v>
      </c>
      <c r="K198" t="s">
        <v>7507</v>
      </c>
      <c r="L198" t="s">
        <v>6321</v>
      </c>
      <c r="M198" t="s">
        <v>20083</v>
      </c>
      <c r="N198" t="s">
        <v>6322</v>
      </c>
      <c r="O198" t="s">
        <v>20076</v>
      </c>
      <c r="P198" t="s">
        <v>20125</v>
      </c>
      <c r="Q198" t="s">
        <v>20153</v>
      </c>
      <c r="R198" t="s">
        <v>20154</v>
      </c>
      <c r="S198">
        <v>1</v>
      </c>
      <c r="T198">
        <v>0</v>
      </c>
      <c r="U198">
        <v>0</v>
      </c>
      <c r="V198">
        <v>1041</v>
      </c>
      <c r="W198">
        <v>33</v>
      </c>
    </row>
    <row r="199" spans="1:23" x14ac:dyDescent="0.3">
      <c r="A199" t="s">
        <v>250</v>
      </c>
      <c r="B199" t="s">
        <v>20049</v>
      </c>
      <c r="C199">
        <v>0</v>
      </c>
      <c r="D199">
        <v>0</v>
      </c>
      <c r="E199" t="s">
        <v>20065</v>
      </c>
      <c r="F199" t="s">
        <v>7508</v>
      </c>
      <c r="G199" t="s">
        <v>20080</v>
      </c>
      <c r="H199" t="s">
        <v>20209</v>
      </c>
      <c r="I199" t="s">
        <v>20210</v>
      </c>
      <c r="J199" t="s">
        <v>7509</v>
      </c>
      <c r="K199" t="s">
        <v>6326</v>
      </c>
      <c r="L199" t="s">
        <v>6321</v>
      </c>
      <c r="M199" t="s">
        <v>20083</v>
      </c>
      <c r="N199" t="s">
        <v>6322</v>
      </c>
      <c r="O199" t="s">
        <v>20076</v>
      </c>
      <c r="P199" t="s">
        <v>20125</v>
      </c>
      <c r="Q199" t="s">
        <v>20153</v>
      </c>
      <c r="R199" t="s">
        <v>20154</v>
      </c>
      <c r="S199">
        <v>1</v>
      </c>
      <c r="T199">
        <v>0</v>
      </c>
      <c r="U199">
        <v>0</v>
      </c>
      <c r="V199">
        <v>688</v>
      </c>
      <c r="W199">
        <v>18</v>
      </c>
    </row>
    <row r="200" spans="1:23" x14ac:dyDescent="0.3">
      <c r="A200" t="s">
        <v>251</v>
      </c>
      <c r="B200" t="s">
        <v>20049</v>
      </c>
      <c r="C200">
        <v>0</v>
      </c>
      <c r="D200">
        <v>0</v>
      </c>
      <c r="E200" t="s">
        <v>20050</v>
      </c>
      <c r="F200" t="s">
        <v>7510</v>
      </c>
      <c r="G200" t="s">
        <v>20080</v>
      </c>
      <c r="H200" t="s">
        <v>20209</v>
      </c>
      <c r="I200" t="s">
        <v>20210</v>
      </c>
      <c r="J200" t="s">
        <v>7511</v>
      </c>
      <c r="K200" t="s">
        <v>6646</v>
      </c>
      <c r="L200" t="s">
        <v>6321</v>
      </c>
      <c r="M200" t="s">
        <v>20083</v>
      </c>
      <c r="N200" t="s">
        <v>6322</v>
      </c>
      <c r="O200" t="s">
        <v>20076</v>
      </c>
      <c r="P200" t="s">
        <v>20125</v>
      </c>
      <c r="Q200" t="s">
        <v>20153</v>
      </c>
      <c r="R200" t="s">
        <v>20154</v>
      </c>
      <c r="S200">
        <v>1</v>
      </c>
      <c r="T200">
        <v>0</v>
      </c>
      <c r="U200">
        <v>0</v>
      </c>
      <c r="V200">
        <v>1622</v>
      </c>
      <c r="W200">
        <v>46</v>
      </c>
    </row>
    <row r="201" spans="1:23" x14ac:dyDescent="0.3">
      <c r="A201" t="s">
        <v>252</v>
      </c>
      <c r="B201" t="s">
        <v>20049</v>
      </c>
      <c r="C201">
        <v>0</v>
      </c>
      <c r="D201">
        <v>0</v>
      </c>
      <c r="E201" t="s">
        <v>20065</v>
      </c>
      <c r="F201" t="s">
        <v>7512</v>
      </c>
      <c r="G201" t="s">
        <v>20080</v>
      </c>
      <c r="H201" t="s">
        <v>20209</v>
      </c>
      <c r="I201" t="s">
        <v>20210</v>
      </c>
      <c r="J201" t="s">
        <v>7513</v>
      </c>
      <c r="K201" t="s">
        <v>7485</v>
      </c>
      <c r="L201" t="s">
        <v>6321</v>
      </c>
      <c r="M201" t="s">
        <v>20083</v>
      </c>
      <c r="N201" t="s">
        <v>6322</v>
      </c>
      <c r="O201" t="s">
        <v>20076</v>
      </c>
      <c r="P201" t="s">
        <v>20125</v>
      </c>
      <c r="Q201" t="s">
        <v>20153</v>
      </c>
      <c r="R201" t="s">
        <v>20154</v>
      </c>
      <c r="S201">
        <v>1</v>
      </c>
      <c r="T201">
        <v>0</v>
      </c>
      <c r="U201">
        <v>0</v>
      </c>
      <c r="V201">
        <v>843</v>
      </c>
      <c r="W201">
        <v>25</v>
      </c>
    </row>
    <row r="202" spans="1:23" x14ac:dyDescent="0.3">
      <c r="A202" t="s">
        <v>253</v>
      </c>
      <c r="B202" t="s">
        <v>20049</v>
      </c>
      <c r="C202">
        <v>0</v>
      </c>
      <c r="D202">
        <v>0</v>
      </c>
      <c r="E202" t="s">
        <v>20065</v>
      </c>
      <c r="F202" t="s">
        <v>7514</v>
      </c>
      <c r="G202" t="s">
        <v>20080</v>
      </c>
      <c r="H202" t="s">
        <v>20209</v>
      </c>
      <c r="I202" t="s">
        <v>20210</v>
      </c>
      <c r="J202" t="s">
        <v>7515</v>
      </c>
      <c r="K202" t="s">
        <v>7516</v>
      </c>
      <c r="L202" t="s">
        <v>6321</v>
      </c>
      <c r="M202" t="s">
        <v>20083</v>
      </c>
      <c r="N202" t="s">
        <v>6322</v>
      </c>
      <c r="O202" t="s">
        <v>20076</v>
      </c>
      <c r="P202" t="s">
        <v>20125</v>
      </c>
      <c r="Q202" t="s">
        <v>20153</v>
      </c>
      <c r="R202" t="s">
        <v>20154</v>
      </c>
      <c r="S202">
        <v>1</v>
      </c>
      <c r="T202">
        <v>0</v>
      </c>
      <c r="U202">
        <v>0</v>
      </c>
      <c r="V202">
        <v>1214</v>
      </c>
      <c r="W202">
        <v>33</v>
      </c>
    </row>
    <row r="203" spans="1:23" x14ac:dyDescent="0.3">
      <c r="A203" t="s">
        <v>254</v>
      </c>
      <c r="B203" t="s">
        <v>20049</v>
      </c>
      <c r="C203">
        <v>0</v>
      </c>
      <c r="D203">
        <v>0</v>
      </c>
      <c r="E203" t="s">
        <v>20065</v>
      </c>
      <c r="F203" t="s">
        <v>7517</v>
      </c>
      <c r="G203" t="s">
        <v>20080</v>
      </c>
      <c r="H203" t="s">
        <v>20209</v>
      </c>
      <c r="I203" t="s">
        <v>20210</v>
      </c>
      <c r="J203" t="s">
        <v>7518</v>
      </c>
      <c r="K203" t="s">
        <v>6365</v>
      </c>
      <c r="L203" t="s">
        <v>6321</v>
      </c>
      <c r="M203" t="s">
        <v>20083</v>
      </c>
      <c r="N203" t="s">
        <v>6322</v>
      </c>
      <c r="O203" t="s">
        <v>20076</v>
      </c>
      <c r="P203" t="s">
        <v>20125</v>
      </c>
      <c r="Q203" t="s">
        <v>20153</v>
      </c>
      <c r="R203" t="s">
        <v>20154</v>
      </c>
      <c r="S203">
        <v>1</v>
      </c>
      <c r="T203">
        <v>0</v>
      </c>
      <c r="U203">
        <v>0</v>
      </c>
      <c r="V203">
        <v>503</v>
      </c>
      <c r="W203">
        <v>17</v>
      </c>
    </row>
    <row r="204" spans="1:23" x14ac:dyDescent="0.3">
      <c r="A204" t="s">
        <v>255</v>
      </c>
      <c r="B204" t="s">
        <v>20049</v>
      </c>
      <c r="C204">
        <v>0</v>
      </c>
      <c r="D204">
        <v>0</v>
      </c>
      <c r="E204" t="s">
        <v>20088</v>
      </c>
      <c r="F204" t="s">
        <v>7519</v>
      </c>
      <c r="G204" t="s">
        <v>20089</v>
      </c>
      <c r="H204" t="s">
        <v>20814</v>
      </c>
      <c r="I204" t="s">
        <v>20815</v>
      </c>
      <c r="J204" t="s">
        <v>7520</v>
      </c>
      <c r="K204" t="s">
        <v>6320</v>
      </c>
      <c r="L204" t="s">
        <v>6321</v>
      </c>
      <c r="M204" t="s">
        <v>20083</v>
      </c>
      <c r="N204" t="s">
        <v>6322</v>
      </c>
      <c r="O204" t="s">
        <v>20076</v>
      </c>
      <c r="P204" t="s">
        <v>20125</v>
      </c>
      <c r="Q204" t="s">
        <v>20153</v>
      </c>
      <c r="R204" t="s">
        <v>20154</v>
      </c>
      <c r="S204">
        <v>0</v>
      </c>
      <c r="T204">
        <v>0</v>
      </c>
      <c r="U204">
        <v>0</v>
      </c>
      <c r="V204">
        <v>927</v>
      </c>
      <c r="W204">
        <v>27</v>
      </c>
    </row>
    <row r="205" spans="1:23" x14ac:dyDescent="0.3">
      <c r="A205" t="s">
        <v>256</v>
      </c>
      <c r="B205" t="s">
        <v>20049</v>
      </c>
      <c r="C205">
        <v>0</v>
      </c>
      <c r="D205">
        <v>0</v>
      </c>
      <c r="E205" t="s">
        <v>20050</v>
      </c>
      <c r="F205" t="s">
        <v>7521</v>
      </c>
      <c r="G205" t="s">
        <v>20066</v>
      </c>
      <c r="H205" t="s">
        <v>20073</v>
      </c>
      <c r="I205" t="s">
        <v>20074</v>
      </c>
      <c r="J205" t="s">
        <v>7522</v>
      </c>
      <c r="K205" t="s">
        <v>7523</v>
      </c>
      <c r="L205" t="s">
        <v>7524</v>
      </c>
      <c r="M205" t="s">
        <v>20504</v>
      </c>
      <c r="N205" t="s">
        <v>6322</v>
      </c>
      <c r="O205" t="s">
        <v>20076</v>
      </c>
      <c r="P205" t="s">
        <v>20077</v>
      </c>
      <c r="Q205" t="s">
        <v>20078</v>
      </c>
      <c r="R205" t="s">
        <v>20816</v>
      </c>
      <c r="S205">
        <v>1</v>
      </c>
      <c r="T205">
        <v>0</v>
      </c>
      <c r="U205">
        <v>0</v>
      </c>
      <c r="V205">
        <v>949</v>
      </c>
      <c r="W205">
        <v>29</v>
      </c>
    </row>
    <row r="206" spans="1:23" x14ac:dyDescent="0.3">
      <c r="A206" t="s">
        <v>257</v>
      </c>
      <c r="B206" t="s">
        <v>20049</v>
      </c>
      <c r="C206">
        <v>0</v>
      </c>
      <c r="D206">
        <v>0</v>
      </c>
      <c r="E206" t="s">
        <v>20088</v>
      </c>
      <c r="F206" t="s">
        <v>7525</v>
      </c>
      <c r="G206" t="s">
        <v>20089</v>
      </c>
      <c r="H206" t="s">
        <v>20133</v>
      </c>
      <c r="I206" t="s">
        <v>20134</v>
      </c>
      <c r="J206" t="s">
        <v>7526</v>
      </c>
      <c r="K206" t="s">
        <v>7527</v>
      </c>
      <c r="L206" t="s">
        <v>6321</v>
      </c>
      <c r="M206" t="s">
        <v>20083</v>
      </c>
      <c r="N206" t="s">
        <v>6322</v>
      </c>
      <c r="O206" t="s">
        <v>20076</v>
      </c>
      <c r="P206" t="s">
        <v>20125</v>
      </c>
      <c r="Q206" t="s">
        <v>20153</v>
      </c>
      <c r="R206" t="s">
        <v>20154</v>
      </c>
      <c r="S206">
        <v>0</v>
      </c>
      <c r="T206">
        <v>0</v>
      </c>
      <c r="U206">
        <v>0</v>
      </c>
      <c r="V206">
        <v>928</v>
      </c>
      <c r="W206">
        <v>26</v>
      </c>
    </row>
    <row r="207" spans="1:23" x14ac:dyDescent="0.3">
      <c r="A207" t="s">
        <v>258</v>
      </c>
      <c r="B207" t="s">
        <v>20049</v>
      </c>
      <c r="C207">
        <v>0</v>
      </c>
      <c r="D207">
        <v>0</v>
      </c>
      <c r="E207" t="s">
        <v>20088</v>
      </c>
      <c r="F207" t="s">
        <v>7528</v>
      </c>
      <c r="G207" t="s">
        <v>20089</v>
      </c>
      <c r="H207" t="s">
        <v>20133</v>
      </c>
      <c r="I207" t="s">
        <v>20134</v>
      </c>
      <c r="J207" t="s">
        <v>7529</v>
      </c>
      <c r="K207" t="s">
        <v>6335</v>
      </c>
      <c r="L207" t="s">
        <v>6321</v>
      </c>
      <c r="M207" t="s">
        <v>20083</v>
      </c>
      <c r="N207" t="s">
        <v>6322</v>
      </c>
      <c r="O207" t="s">
        <v>20076</v>
      </c>
      <c r="P207" t="s">
        <v>20125</v>
      </c>
      <c r="Q207" t="s">
        <v>20153</v>
      </c>
      <c r="R207" t="s">
        <v>20154</v>
      </c>
      <c r="S207">
        <v>0</v>
      </c>
      <c r="T207">
        <v>0</v>
      </c>
      <c r="U207">
        <v>0</v>
      </c>
      <c r="V207">
        <v>616</v>
      </c>
      <c r="W207">
        <v>20</v>
      </c>
    </row>
    <row r="208" spans="1:23" x14ac:dyDescent="0.3">
      <c r="A208" t="s">
        <v>259</v>
      </c>
      <c r="B208" t="s">
        <v>20049</v>
      </c>
      <c r="C208">
        <v>0</v>
      </c>
      <c r="D208">
        <v>0</v>
      </c>
      <c r="E208" t="s">
        <v>20088</v>
      </c>
      <c r="F208" t="s">
        <v>7530</v>
      </c>
      <c r="G208" t="s">
        <v>20089</v>
      </c>
      <c r="H208" t="s">
        <v>20817</v>
      </c>
      <c r="I208" t="s">
        <v>20818</v>
      </c>
      <c r="J208" t="s">
        <v>7531</v>
      </c>
      <c r="K208" t="s">
        <v>7527</v>
      </c>
      <c r="L208" t="s">
        <v>6321</v>
      </c>
      <c r="M208" t="s">
        <v>20083</v>
      </c>
      <c r="N208" t="s">
        <v>6322</v>
      </c>
      <c r="O208" t="s">
        <v>20076</v>
      </c>
      <c r="P208" t="s">
        <v>20125</v>
      </c>
      <c r="Q208" t="s">
        <v>20153</v>
      </c>
      <c r="R208" t="s">
        <v>20154</v>
      </c>
      <c r="S208">
        <v>0</v>
      </c>
      <c r="T208">
        <v>0</v>
      </c>
      <c r="U208">
        <v>0</v>
      </c>
      <c r="V208">
        <v>706</v>
      </c>
      <c r="W208">
        <v>23</v>
      </c>
    </row>
    <row r="209" spans="1:23" x14ac:dyDescent="0.3">
      <c r="A209" t="s">
        <v>260</v>
      </c>
      <c r="B209" t="s">
        <v>20049</v>
      </c>
      <c r="C209">
        <v>0</v>
      </c>
      <c r="D209">
        <v>0</v>
      </c>
      <c r="E209" t="s">
        <v>20050</v>
      </c>
      <c r="F209" t="s">
        <v>7532</v>
      </c>
      <c r="G209" t="s">
        <v>20051</v>
      </c>
      <c r="H209" t="s">
        <v>20675</v>
      </c>
      <c r="I209" t="s">
        <v>20676</v>
      </c>
      <c r="J209" t="s">
        <v>7533</v>
      </c>
      <c r="K209" t="s">
        <v>7534</v>
      </c>
      <c r="L209" t="s">
        <v>7535</v>
      </c>
      <c r="M209" t="s">
        <v>20103</v>
      </c>
      <c r="N209" t="s">
        <v>6322</v>
      </c>
      <c r="O209" t="s">
        <v>20076</v>
      </c>
      <c r="P209" t="s">
        <v>20348</v>
      </c>
      <c r="Q209" t="s">
        <v>6384</v>
      </c>
      <c r="R209" t="s">
        <v>20819</v>
      </c>
      <c r="S209">
        <v>1</v>
      </c>
      <c r="T209">
        <v>0</v>
      </c>
      <c r="U209">
        <v>0</v>
      </c>
      <c r="V209">
        <v>663</v>
      </c>
      <c r="W209">
        <v>20</v>
      </c>
    </row>
    <row r="210" spans="1:23" x14ac:dyDescent="0.3">
      <c r="A210" t="s">
        <v>261</v>
      </c>
      <c r="B210" t="s">
        <v>20049</v>
      </c>
      <c r="C210">
        <v>0</v>
      </c>
      <c r="D210">
        <v>0</v>
      </c>
      <c r="E210" t="s">
        <v>20088</v>
      </c>
      <c r="F210" t="s">
        <v>7536</v>
      </c>
      <c r="G210" t="s">
        <v>20089</v>
      </c>
      <c r="H210" t="s">
        <v>20820</v>
      </c>
      <c r="I210" t="s">
        <v>20821</v>
      </c>
      <c r="J210" t="s">
        <v>7537</v>
      </c>
      <c r="K210" t="s">
        <v>7538</v>
      </c>
      <c r="L210" t="s">
        <v>6321</v>
      </c>
      <c r="M210" t="s">
        <v>20083</v>
      </c>
      <c r="N210" t="s">
        <v>6322</v>
      </c>
      <c r="O210" t="s">
        <v>20076</v>
      </c>
      <c r="P210" t="s">
        <v>20125</v>
      </c>
      <c r="Q210" t="s">
        <v>20153</v>
      </c>
      <c r="R210" t="s">
        <v>20154</v>
      </c>
      <c r="S210">
        <v>0</v>
      </c>
      <c r="T210">
        <v>0</v>
      </c>
      <c r="U210">
        <v>0</v>
      </c>
      <c r="V210">
        <v>343</v>
      </c>
      <c r="W210">
        <v>12</v>
      </c>
    </row>
    <row r="211" spans="1:23" x14ac:dyDescent="0.3">
      <c r="A211" t="s">
        <v>262</v>
      </c>
      <c r="B211" t="s">
        <v>20049</v>
      </c>
      <c r="C211">
        <v>0</v>
      </c>
      <c r="D211">
        <v>0</v>
      </c>
      <c r="E211" t="s">
        <v>20088</v>
      </c>
      <c r="F211" t="s">
        <v>7539</v>
      </c>
      <c r="G211" t="s">
        <v>20089</v>
      </c>
      <c r="H211" t="s">
        <v>20822</v>
      </c>
      <c r="I211" t="s">
        <v>20823</v>
      </c>
      <c r="J211" t="s">
        <v>7540</v>
      </c>
      <c r="K211" t="s">
        <v>6733</v>
      </c>
      <c r="L211" t="s">
        <v>6321</v>
      </c>
      <c r="M211" t="s">
        <v>20083</v>
      </c>
      <c r="N211" t="s">
        <v>6322</v>
      </c>
      <c r="O211" t="s">
        <v>20076</v>
      </c>
      <c r="P211" t="s">
        <v>20125</v>
      </c>
      <c r="Q211" t="s">
        <v>20153</v>
      </c>
      <c r="R211" t="s">
        <v>20154</v>
      </c>
      <c r="S211">
        <v>0</v>
      </c>
      <c r="T211">
        <v>0</v>
      </c>
      <c r="U211">
        <v>0</v>
      </c>
      <c r="V211">
        <v>270</v>
      </c>
      <c r="W211">
        <v>11</v>
      </c>
    </row>
    <row r="212" spans="1:23" x14ac:dyDescent="0.3">
      <c r="A212" t="s">
        <v>263</v>
      </c>
      <c r="B212" t="s">
        <v>20049</v>
      </c>
      <c r="C212">
        <v>0</v>
      </c>
      <c r="D212">
        <v>0</v>
      </c>
      <c r="E212" t="s">
        <v>20150</v>
      </c>
      <c r="F212" t="s">
        <v>7541</v>
      </c>
      <c r="G212" t="s">
        <v>20089</v>
      </c>
      <c r="H212" t="s">
        <v>20824</v>
      </c>
      <c r="I212" t="s">
        <v>20825</v>
      </c>
      <c r="J212" t="s">
        <v>7542</v>
      </c>
      <c r="K212" t="s">
        <v>7543</v>
      </c>
      <c r="L212" t="s">
        <v>6388</v>
      </c>
      <c r="M212" t="s">
        <v>20083</v>
      </c>
      <c r="N212" t="s">
        <v>6345</v>
      </c>
      <c r="O212" t="s">
        <v>20167</v>
      </c>
      <c r="P212" t="s">
        <v>20314</v>
      </c>
      <c r="Q212" t="s">
        <v>6388</v>
      </c>
      <c r="R212" t="s">
        <v>20315</v>
      </c>
      <c r="S212">
        <v>0</v>
      </c>
      <c r="T212">
        <v>0</v>
      </c>
      <c r="U212">
        <v>0</v>
      </c>
      <c r="V212">
        <v>127</v>
      </c>
      <c r="W212">
        <v>6</v>
      </c>
    </row>
    <row r="213" spans="1:23" x14ac:dyDescent="0.3">
      <c r="A213" t="s">
        <v>264</v>
      </c>
      <c r="B213" t="s">
        <v>20049</v>
      </c>
      <c r="C213">
        <v>0</v>
      </c>
      <c r="D213">
        <v>0</v>
      </c>
      <c r="E213" t="s">
        <v>20050</v>
      </c>
      <c r="F213" t="s">
        <v>7544</v>
      </c>
      <c r="G213" t="s">
        <v>20040</v>
      </c>
      <c r="H213" t="s">
        <v>20826</v>
      </c>
      <c r="I213" t="s">
        <v>20827</v>
      </c>
      <c r="J213" t="s">
        <v>7545</v>
      </c>
      <c r="K213" t="s">
        <v>6399</v>
      </c>
      <c r="L213" t="s">
        <v>6400</v>
      </c>
      <c r="M213" t="s">
        <v>20324</v>
      </c>
      <c r="N213" t="s">
        <v>6322</v>
      </c>
      <c r="O213" t="s">
        <v>20076</v>
      </c>
      <c r="P213" t="s">
        <v>20077</v>
      </c>
      <c r="Q213" t="s">
        <v>20078</v>
      </c>
      <c r="R213" t="s">
        <v>20828</v>
      </c>
      <c r="S213">
        <v>1</v>
      </c>
      <c r="T213">
        <v>0</v>
      </c>
      <c r="U213">
        <v>0</v>
      </c>
      <c r="V213">
        <v>811</v>
      </c>
      <c r="W213">
        <v>24</v>
      </c>
    </row>
    <row r="214" spans="1:23" x14ac:dyDescent="0.3">
      <c r="A214" t="s">
        <v>265</v>
      </c>
      <c r="B214" t="s">
        <v>20049</v>
      </c>
      <c r="C214">
        <v>0</v>
      </c>
      <c r="D214">
        <v>0</v>
      </c>
      <c r="E214" t="s">
        <v>20150</v>
      </c>
      <c r="F214" t="s">
        <v>7546</v>
      </c>
      <c r="G214" t="s">
        <v>20089</v>
      </c>
      <c r="H214" t="s">
        <v>20820</v>
      </c>
      <c r="I214" t="s">
        <v>20821</v>
      </c>
      <c r="J214" t="s">
        <v>7547</v>
      </c>
      <c r="K214" t="s">
        <v>6335</v>
      </c>
      <c r="L214" t="s">
        <v>6321</v>
      </c>
      <c r="M214" t="s">
        <v>20083</v>
      </c>
      <c r="N214" t="s">
        <v>6322</v>
      </c>
      <c r="O214" t="s">
        <v>20076</v>
      </c>
      <c r="P214" t="s">
        <v>20125</v>
      </c>
      <c r="Q214" t="s">
        <v>20153</v>
      </c>
      <c r="R214" t="s">
        <v>20154</v>
      </c>
      <c r="S214">
        <v>0</v>
      </c>
      <c r="T214">
        <v>0</v>
      </c>
      <c r="U214">
        <v>0</v>
      </c>
      <c r="V214">
        <v>291</v>
      </c>
      <c r="W214">
        <v>13</v>
      </c>
    </row>
    <row r="215" spans="1:23" x14ac:dyDescent="0.3">
      <c r="A215" t="s">
        <v>266</v>
      </c>
      <c r="B215" t="s">
        <v>20049</v>
      </c>
      <c r="C215">
        <v>0</v>
      </c>
      <c r="D215">
        <v>0</v>
      </c>
      <c r="E215" t="s">
        <v>20050</v>
      </c>
      <c r="F215" t="s">
        <v>7548</v>
      </c>
      <c r="G215" t="s">
        <v>20051</v>
      </c>
      <c r="H215" t="s">
        <v>20578</v>
      </c>
      <c r="I215" t="s">
        <v>20579</v>
      </c>
      <c r="J215" t="s">
        <v>7549</v>
      </c>
      <c r="K215" t="s">
        <v>6869</v>
      </c>
      <c r="L215" t="s">
        <v>6870</v>
      </c>
      <c r="M215" t="s">
        <v>20206</v>
      </c>
      <c r="N215" t="s">
        <v>6348</v>
      </c>
      <c r="O215" t="s">
        <v>20213</v>
      </c>
      <c r="P215" t="s">
        <v>20580</v>
      </c>
      <c r="Q215" t="s">
        <v>6611</v>
      </c>
      <c r="R215" t="s">
        <v>20829</v>
      </c>
      <c r="S215">
        <v>1</v>
      </c>
      <c r="T215">
        <v>1</v>
      </c>
      <c r="U215">
        <v>0</v>
      </c>
      <c r="V215">
        <v>435</v>
      </c>
      <c r="W215">
        <v>16</v>
      </c>
    </row>
    <row r="216" spans="1:23" x14ac:dyDescent="0.3">
      <c r="A216" t="s">
        <v>267</v>
      </c>
      <c r="B216" t="s">
        <v>20049</v>
      </c>
      <c r="C216">
        <v>0</v>
      </c>
      <c r="D216">
        <v>0</v>
      </c>
      <c r="E216" t="s">
        <v>20088</v>
      </c>
      <c r="F216" t="s">
        <v>7550</v>
      </c>
      <c r="G216" t="s">
        <v>20089</v>
      </c>
      <c r="H216" t="s">
        <v>20830</v>
      </c>
      <c r="I216" t="s">
        <v>20831</v>
      </c>
      <c r="J216" t="s">
        <v>7551</v>
      </c>
      <c r="K216" t="s">
        <v>7552</v>
      </c>
      <c r="L216" t="s">
        <v>7553</v>
      </c>
      <c r="M216" t="s">
        <v>20157</v>
      </c>
      <c r="N216" t="s">
        <v>6348</v>
      </c>
      <c r="O216" t="s">
        <v>20213</v>
      </c>
      <c r="P216" t="s">
        <v>20349</v>
      </c>
      <c r="Q216" t="s">
        <v>6617</v>
      </c>
      <c r="R216" t="s">
        <v>20832</v>
      </c>
      <c r="S216">
        <v>0</v>
      </c>
      <c r="T216">
        <v>1</v>
      </c>
      <c r="U216">
        <v>0</v>
      </c>
      <c r="V216">
        <v>693</v>
      </c>
      <c r="W216">
        <v>21</v>
      </c>
    </row>
    <row r="217" spans="1:23" x14ac:dyDescent="0.3">
      <c r="A217" t="s">
        <v>268</v>
      </c>
      <c r="B217" t="s">
        <v>20049</v>
      </c>
      <c r="C217">
        <v>0</v>
      </c>
      <c r="D217">
        <v>0</v>
      </c>
      <c r="E217" t="s">
        <v>20050</v>
      </c>
      <c r="F217" t="s">
        <v>7554</v>
      </c>
      <c r="G217" t="s">
        <v>20051</v>
      </c>
      <c r="H217" t="s">
        <v>20693</v>
      </c>
      <c r="I217" t="s">
        <v>20694</v>
      </c>
      <c r="J217" t="s">
        <v>7555</v>
      </c>
      <c r="K217" t="s">
        <v>7556</v>
      </c>
      <c r="L217" t="s">
        <v>7557</v>
      </c>
      <c r="M217" t="s">
        <v>20555</v>
      </c>
      <c r="N217" t="s">
        <v>6322</v>
      </c>
      <c r="O217" t="s">
        <v>20076</v>
      </c>
      <c r="P217" t="s">
        <v>20661</v>
      </c>
      <c r="Q217" t="s">
        <v>6421</v>
      </c>
      <c r="R217" t="s">
        <v>20833</v>
      </c>
      <c r="S217">
        <v>1</v>
      </c>
      <c r="T217">
        <v>1</v>
      </c>
      <c r="U217">
        <v>0</v>
      </c>
      <c r="V217">
        <v>882</v>
      </c>
      <c r="W217">
        <v>26</v>
      </c>
    </row>
    <row r="218" spans="1:23" x14ac:dyDescent="0.3">
      <c r="A218" t="s">
        <v>269</v>
      </c>
      <c r="B218" t="s">
        <v>20049</v>
      </c>
      <c r="C218">
        <v>0</v>
      </c>
      <c r="D218">
        <v>0</v>
      </c>
      <c r="E218" t="s">
        <v>20050</v>
      </c>
      <c r="F218" t="s">
        <v>7558</v>
      </c>
      <c r="G218" t="s">
        <v>20051</v>
      </c>
      <c r="H218" t="s">
        <v>20052</v>
      </c>
      <c r="I218" t="s">
        <v>20053</v>
      </c>
      <c r="J218" t="s">
        <v>7559</v>
      </c>
      <c r="K218" t="s">
        <v>7560</v>
      </c>
      <c r="L218" t="s">
        <v>7561</v>
      </c>
      <c r="M218" t="s">
        <v>20298</v>
      </c>
      <c r="N218" t="s">
        <v>6331</v>
      </c>
      <c r="O218" t="s">
        <v>20055</v>
      </c>
      <c r="P218" t="s">
        <v>20056</v>
      </c>
      <c r="Q218" t="s">
        <v>6749</v>
      </c>
      <c r="R218" t="s">
        <v>20834</v>
      </c>
      <c r="S218">
        <v>1</v>
      </c>
      <c r="T218">
        <v>1</v>
      </c>
      <c r="U218">
        <v>0</v>
      </c>
      <c r="V218">
        <v>639</v>
      </c>
      <c r="W218">
        <v>19</v>
      </c>
    </row>
    <row r="219" spans="1:23" x14ac:dyDescent="0.3">
      <c r="A219" t="s">
        <v>270</v>
      </c>
      <c r="B219" t="s">
        <v>20049</v>
      </c>
      <c r="C219">
        <v>0</v>
      </c>
      <c r="D219">
        <v>0</v>
      </c>
      <c r="E219" t="s">
        <v>20050</v>
      </c>
      <c r="F219" t="s">
        <v>7562</v>
      </c>
      <c r="G219" t="s">
        <v>20051</v>
      </c>
      <c r="H219" t="s">
        <v>20807</v>
      </c>
      <c r="I219" t="s">
        <v>20808</v>
      </c>
      <c r="J219" t="s">
        <v>7563</v>
      </c>
      <c r="K219" t="s">
        <v>7564</v>
      </c>
      <c r="L219" t="s">
        <v>7565</v>
      </c>
      <c r="M219" t="s">
        <v>20835</v>
      </c>
      <c r="N219" t="s">
        <v>6334</v>
      </c>
      <c r="O219" t="s">
        <v>20097</v>
      </c>
      <c r="P219" t="s">
        <v>20809</v>
      </c>
      <c r="Q219" t="s">
        <v>20810</v>
      </c>
      <c r="R219" t="s">
        <v>20836</v>
      </c>
      <c r="S219">
        <v>1</v>
      </c>
      <c r="T219">
        <v>1</v>
      </c>
      <c r="U219">
        <v>0</v>
      </c>
      <c r="V219">
        <v>424</v>
      </c>
      <c r="W219">
        <v>15</v>
      </c>
    </row>
    <row r="220" spans="1:23" x14ac:dyDescent="0.3">
      <c r="A220" t="s">
        <v>271</v>
      </c>
      <c r="B220" t="s">
        <v>20049</v>
      </c>
      <c r="C220">
        <v>0</v>
      </c>
      <c r="D220">
        <v>0</v>
      </c>
      <c r="E220" t="s">
        <v>20088</v>
      </c>
      <c r="F220" t="s">
        <v>7566</v>
      </c>
      <c r="G220" t="s">
        <v>20089</v>
      </c>
      <c r="H220" t="s">
        <v>20837</v>
      </c>
      <c r="I220" t="s">
        <v>20838</v>
      </c>
      <c r="J220" t="s">
        <v>7567</v>
      </c>
      <c r="K220" t="s">
        <v>7568</v>
      </c>
      <c r="L220" t="s">
        <v>7569</v>
      </c>
      <c r="M220" t="s">
        <v>20242</v>
      </c>
      <c r="N220" t="s">
        <v>6322</v>
      </c>
      <c r="O220" t="s">
        <v>20076</v>
      </c>
      <c r="P220" t="s">
        <v>20126</v>
      </c>
      <c r="Q220" t="s">
        <v>20127</v>
      </c>
      <c r="R220" t="s">
        <v>20839</v>
      </c>
      <c r="S220">
        <v>0</v>
      </c>
      <c r="T220">
        <v>0</v>
      </c>
      <c r="U220">
        <v>0</v>
      </c>
      <c r="V220">
        <v>184</v>
      </c>
      <c r="W220">
        <v>9</v>
      </c>
    </row>
    <row r="221" spans="1:23" x14ac:dyDescent="0.3">
      <c r="A221" t="s">
        <v>272</v>
      </c>
      <c r="B221" t="s">
        <v>20049</v>
      </c>
      <c r="C221">
        <v>0</v>
      </c>
      <c r="D221">
        <v>0</v>
      </c>
      <c r="E221" t="s">
        <v>20050</v>
      </c>
      <c r="F221" t="s">
        <v>7570</v>
      </c>
      <c r="G221" t="s">
        <v>20051</v>
      </c>
      <c r="H221" t="s">
        <v>20193</v>
      </c>
      <c r="I221" t="s">
        <v>20194</v>
      </c>
      <c r="J221" t="s">
        <v>7571</v>
      </c>
      <c r="K221" t="s">
        <v>6515</v>
      </c>
      <c r="L221" t="s">
        <v>6516</v>
      </c>
      <c r="M221" t="s">
        <v>20840</v>
      </c>
      <c r="N221" t="s">
        <v>6322</v>
      </c>
      <c r="O221" t="s">
        <v>20076</v>
      </c>
      <c r="P221" t="s">
        <v>20196</v>
      </c>
      <c r="Q221" t="s">
        <v>20197</v>
      </c>
      <c r="R221" t="s">
        <v>20841</v>
      </c>
      <c r="S221">
        <v>1</v>
      </c>
      <c r="T221">
        <v>0</v>
      </c>
      <c r="U221">
        <v>0</v>
      </c>
      <c r="V221">
        <v>1053</v>
      </c>
      <c r="W221">
        <v>34</v>
      </c>
    </row>
    <row r="222" spans="1:23" x14ac:dyDescent="0.3">
      <c r="A222" t="s">
        <v>273</v>
      </c>
      <c r="B222" t="s">
        <v>20049</v>
      </c>
      <c r="C222">
        <v>0</v>
      </c>
      <c r="D222">
        <v>0</v>
      </c>
      <c r="E222" t="s">
        <v>20088</v>
      </c>
      <c r="F222" t="s">
        <v>7572</v>
      </c>
      <c r="G222" t="s">
        <v>20089</v>
      </c>
      <c r="H222" t="s">
        <v>20842</v>
      </c>
      <c r="I222" t="s">
        <v>20843</v>
      </c>
      <c r="J222" t="s">
        <v>7573</v>
      </c>
      <c r="K222" t="s">
        <v>6425</v>
      </c>
      <c r="L222" t="s">
        <v>6426</v>
      </c>
      <c r="M222" t="s">
        <v>20661</v>
      </c>
      <c r="N222" t="s">
        <v>6345</v>
      </c>
      <c r="O222" t="s">
        <v>20167</v>
      </c>
      <c r="P222" t="s">
        <v>20173</v>
      </c>
      <c r="Q222" t="s">
        <v>20174</v>
      </c>
      <c r="R222" t="s">
        <v>20844</v>
      </c>
      <c r="S222">
        <v>0</v>
      </c>
      <c r="T222">
        <v>1</v>
      </c>
      <c r="U222">
        <v>0</v>
      </c>
      <c r="V222">
        <v>514</v>
      </c>
      <c r="W222">
        <v>17</v>
      </c>
    </row>
    <row r="223" spans="1:23" x14ac:dyDescent="0.3">
      <c r="A223" t="s">
        <v>274</v>
      </c>
      <c r="B223" t="s">
        <v>20049</v>
      </c>
      <c r="C223">
        <v>0</v>
      </c>
      <c r="D223">
        <v>0</v>
      </c>
      <c r="E223" t="s">
        <v>20050</v>
      </c>
      <c r="F223" t="s">
        <v>7574</v>
      </c>
      <c r="G223" t="s">
        <v>20051</v>
      </c>
      <c r="H223" t="s">
        <v>20468</v>
      </c>
      <c r="I223" t="s">
        <v>20469</v>
      </c>
      <c r="J223" t="s">
        <v>7575</v>
      </c>
      <c r="K223" t="s">
        <v>6574</v>
      </c>
      <c r="L223" t="s">
        <v>6575</v>
      </c>
      <c r="M223" t="s">
        <v>20355</v>
      </c>
      <c r="N223" t="s">
        <v>6331</v>
      </c>
      <c r="O223" t="s">
        <v>20055</v>
      </c>
      <c r="P223" t="s">
        <v>20470</v>
      </c>
      <c r="Q223" t="s">
        <v>6575</v>
      </c>
      <c r="R223" t="s">
        <v>20471</v>
      </c>
      <c r="S223">
        <v>1</v>
      </c>
      <c r="T223">
        <v>0</v>
      </c>
      <c r="U223">
        <v>0</v>
      </c>
      <c r="V223">
        <v>1357</v>
      </c>
      <c r="W223">
        <v>41</v>
      </c>
    </row>
    <row r="224" spans="1:23" x14ac:dyDescent="0.3">
      <c r="A224" t="s">
        <v>275</v>
      </c>
      <c r="B224" t="s">
        <v>20049</v>
      </c>
      <c r="C224">
        <v>0</v>
      </c>
      <c r="D224">
        <v>0</v>
      </c>
      <c r="E224" t="s">
        <v>20050</v>
      </c>
      <c r="F224" t="s">
        <v>7576</v>
      </c>
      <c r="G224" t="s">
        <v>20051</v>
      </c>
      <c r="H224" t="s">
        <v>20459</v>
      </c>
      <c r="I224" t="s">
        <v>20460</v>
      </c>
      <c r="J224" t="s">
        <v>7577</v>
      </c>
      <c r="K224" t="s">
        <v>6909</v>
      </c>
      <c r="L224" t="s">
        <v>6910</v>
      </c>
      <c r="M224" t="s">
        <v>20077</v>
      </c>
      <c r="N224" t="s">
        <v>6351</v>
      </c>
      <c r="O224" t="s">
        <v>20061</v>
      </c>
      <c r="P224" t="s">
        <v>20461</v>
      </c>
      <c r="Q224" t="s">
        <v>20462</v>
      </c>
      <c r="R224" t="s">
        <v>20845</v>
      </c>
      <c r="S224">
        <v>1</v>
      </c>
      <c r="T224">
        <v>0</v>
      </c>
      <c r="U224">
        <v>0</v>
      </c>
      <c r="V224">
        <v>829</v>
      </c>
      <c r="W224">
        <v>25</v>
      </c>
    </row>
    <row r="225" spans="1:23" x14ac:dyDescent="0.3">
      <c r="A225" t="s">
        <v>276</v>
      </c>
      <c r="B225" t="s">
        <v>20049</v>
      </c>
      <c r="C225">
        <v>0</v>
      </c>
      <c r="D225">
        <v>0</v>
      </c>
      <c r="E225" t="s">
        <v>20050</v>
      </c>
      <c r="F225" t="s">
        <v>7578</v>
      </c>
      <c r="G225" t="s">
        <v>20051</v>
      </c>
      <c r="H225" t="s">
        <v>20181</v>
      </c>
      <c r="I225" t="s">
        <v>20182</v>
      </c>
      <c r="J225" t="s">
        <v>7579</v>
      </c>
      <c r="K225" t="s">
        <v>6601</v>
      </c>
      <c r="L225" t="s">
        <v>6602</v>
      </c>
      <c r="M225" t="s">
        <v>20282</v>
      </c>
      <c r="N225" t="s">
        <v>6345</v>
      </c>
      <c r="O225" t="s">
        <v>20167</v>
      </c>
      <c r="P225" t="s">
        <v>20184</v>
      </c>
      <c r="Q225" t="s">
        <v>20185</v>
      </c>
      <c r="R225" t="s">
        <v>20846</v>
      </c>
      <c r="S225">
        <v>1</v>
      </c>
      <c r="T225">
        <v>1</v>
      </c>
      <c r="U225">
        <v>0</v>
      </c>
      <c r="V225">
        <v>901</v>
      </c>
      <c r="W225">
        <v>26</v>
      </c>
    </row>
    <row r="226" spans="1:23" x14ac:dyDescent="0.3">
      <c r="A226" t="s">
        <v>277</v>
      </c>
      <c r="B226" t="s">
        <v>20049</v>
      </c>
      <c r="C226">
        <v>0</v>
      </c>
      <c r="D226">
        <v>0</v>
      </c>
      <c r="E226" t="s">
        <v>20050</v>
      </c>
      <c r="F226" t="s">
        <v>7580</v>
      </c>
      <c r="G226" t="s">
        <v>20051</v>
      </c>
      <c r="H226" t="s">
        <v>20847</v>
      </c>
      <c r="I226" t="s">
        <v>20848</v>
      </c>
      <c r="J226" t="s">
        <v>7581</v>
      </c>
      <c r="K226" t="s">
        <v>7582</v>
      </c>
      <c r="L226" t="s">
        <v>7583</v>
      </c>
      <c r="M226" t="s">
        <v>20054</v>
      </c>
      <c r="N226" t="s">
        <v>6334</v>
      </c>
      <c r="O226" t="s">
        <v>20097</v>
      </c>
      <c r="P226" t="s">
        <v>20849</v>
      </c>
      <c r="Q226" t="s">
        <v>20850</v>
      </c>
      <c r="R226" t="s">
        <v>20851</v>
      </c>
      <c r="S226">
        <v>1</v>
      </c>
      <c r="T226">
        <v>1</v>
      </c>
      <c r="U226">
        <v>0</v>
      </c>
      <c r="V226">
        <v>562</v>
      </c>
      <c r="W226">
        <v>18</v>
      </c>
    </row>
    <row r="227" spans="1:23" x14ac:dyDescent="0.3">
      <c r="A227" t="s">
        <v>278</v>
      </c>
      <c r="B227" t="s">
        <v>20049</v>
      </c>
      <c r="C227">
        <v>0</v>
      </c>
      <c r="D227">
        <v>0</v>
      </c>
      <c r="E227" t="s">
        <v>20050</v>
      </c>
      <c r="F227" t="s">
        <v>7584</v>
      </c>
      <c r="G227" t="s">
        <v>20051</v>
      </c>
      <c r="H227" t="s">
        <v>20204</v>
      </c>
      <c r="I227" t="s">
        <v>20205</v>
      </c>
      <c r="J227" t="s">
        <v>6501</v>
      </c>
      <c r="K227" t="s">
        <v>6449</v>
      </c>
      <c r="L227" t="s">
        <v>6450</v>
      </c>
      <c r="M227" t="s">
        <v>20206</v>
      </c>
      <c r="N227" t="s">
        <v>6351</v>
      </c>
      <c r="O227" t="s">
        <v>20061</v>
      </c>
      <c r="P227" t="s">
        <v>20207</v>
      </c>
      <c r="Q227" t="s">
        <v>6450</v>
      </c>
      <c r="R227" t="s">
        <v>20208</v>
      </c>
      <c r="S227">
        <v>1</v>
      </c>
      <c r="T227">
        <v>0</v>
      </c>
      <c r="U227">
        <v>0</v>
      </c>
      <c r="V227">
        <v>720</v>
      </c>
      <c r="W227">
        <v>23</v>
      </c>
    </row>
    <row r="228" spans="1:23" x14ac:dyDescent="0.3">
      <c r="A228" t="s">
        <v>279</v>
      </c>
      <c r="B228" t="s">
        <v>20049</v>
      </c>
      <c r="C228">
        <v>0</v>
      </c>
      <c r="D228">
        <v>0</v>
      </c>
      <c r="E228" t="s">
        <v>20088</v>
      </c>
      <c r="F228" t="s">
        <v>7585</v>
      </c>
      <c r="G228" t="s">
        <v>20089</v>
      </c>
      <c r="H228" t="s">
        <v>20852</v>
      </c>
      <c r="I228" t="s">
        <v>20853</v>
      </c>
      <c r="J228" t="s">
        <v>7586</v>
      </c>
      <c r="K228" t="s">
        <v>7587</v>
      </c>
      <c r="L228" t="s">
        <v>7588</v>
      </c>
      <c r="M228" t="s">
        <v>20107</v>
      </c>
      <c r="N228" t="s">
        <v>6338</v>
      </c>
      <c r="O228" t="s">
        <v>20084</v>
      </c>
      <c r="P228" t="s">
        <v>20411</v>
      </c>
      <c r="Q228" t="s">
        <v>6454</v>
      </c>
      <c r="R228" t="s">
        <v>20854</v>
      </c>
      <c r="S228">
        <v>0</v>
      </c>
      <c r="T228">
        <v>0</v>
      </c>
      <c r="U228">
        <v>0</v>
      </c>
      <c r="V228">
        <v>661</v>
      </c>
      <c r="W228">
        <v>22</v>
      </c>
    </row>
    <row r="229" spans="1:23" x14ac:dyDescent="0.3">
      <c r="A229" t="s">
        <v>280</v>
      </c>
      <c r="B229" t="s">
        <v>20049</v>
      </c>
      <c r="C229">
        <v>0</v>
      </c>
      <c r="D229">
        <v>0</v>
      </c>
      <c r="E229" t="s">
        <v>20050</v>
      </c>
      <c r="F229" t="s">
        <v>7589</v>
      </c>
      <c r="G229" t="s">
        <v>20051</v>
      </c>
      <c r="H229" t="s">
        <v>20052</v>
      </c>
      <c r="I229" t="s">
        <v>20053</v>
      </c>
      <c r="J229" t="s">
        <v>7590</v>
      </c>
      <c r="K229" t="s">
        <v>7591</v>
      </c>
      <c r="L229" t="s">
        <v>7592</v>
      </c>
      <c r="M229" t="s">
        <v>20840</v>
      </c>
      <c r="N229" t="s">
        <v>6331</v>
      </c>
      <c r="O229" t="s">
        <v>20055</v>
      </c>
      <c r="P229" t="s">
        <v>20056</v>
      </c>
      <c r="Q229" t="s">
        <v>6749</v>
      </c>
      <c r="R229" t="s">
        <v>20855</v>
      </c>
      <c r="S229">
        <v>1</v>
      </c>
      <c r="T229">
        <v>1</v>
      </c>
      <c r="U229">
        <v>0</v>
      </c>
      <c r="V229">
        <v>666</v>
      </c>
      <c r="W229">
        <v>22</v>
      </c>
    </row>
    <row r="230" spans="1:23" x14ac:dyDescent="0.3">
      <c r="A230" t="s">
        <v>281</v>
      </c>
      <c r="B230" t="s">
        <v>20049</v>
      </c>
      <c r="C230">
        <v>0</v>
      </c>
      <c r="D230">
        <v>0</v>
      </c>
      <c r="E230" t="s">
        <v>20050</v>
      </c>
      <c r="F230" t="s">
        <v>7593</v>
      </c>
      <c r="G230" t="s">
        <v>20051</v>
      </c>
      <c r="H230" t="s">
        <v>20058</v>
      </c>
      <c r="I230" t="s">
        <v>20059</v>
      </c>
      <c r="J230" t="s">
        <v>7594</v>
      </c>
      <c r="K230" t="s">
        <v>6924</v>
      </c>
      <c r="L230" t="s">
        <v>6925</v>
      </c>
      <c r="M230" t="s">
        <v>20856</v>
      </c>
      <c r="N230" t="s">
        <v>6351</v>
      </c>
      <c r="O230" t="s">
        <v>20061</v>
      </c>
      <c r="P230" t="s">
        <v>20062</v>
      </c>
      <c r="Q230" t="s">
        <v>20063</v>
      </c>
      <c r="R230" t="s">
        <v>20857</v>
      </c>
      <c r="S230">
        <v>1</v>
      </c>
      <c r="T230">
        <v>0</v>
      </c>
      <c r="U230">
        <v>0</v>
      </c>
      <c r="V230">
        <v>733</v>
      </c>
      <c r="W230">
        <v>23</v>
      </c>
    </row>
    <row r="231" spans="1:23" x14ac:dyDescent="0.3">
      <c r="A231" t="s">
        <v>282</v>
      </c>
      <c r="B231" t="s">
        <v>20049</v>
      </c>
      <c r="C231">
        <v>0</v>
      </c>
      <c r="D231">
        <v>0</v>
      </c>
      <c r="E231" t="s">
        <v>20050</v>
      </c>
      <c r="F231" t="s">
        <v>7595</v>
      </c>
      <c r="G231" t="s">
        <v>20080</v>
      </c>
      <c r="H231" t="s">
        <v>20312</v>
      </c>
      <c r="I231" t="s">
        <v>20313</v>
      </c>
      <c r="J231" t="s">
        <v>7596</v>
      </c>
      <c r="K231" t="s">
        <v>6452</v>
      </c>
      <c r="L231" t="s">
        <v>6388</v>
      </c>
      <c r="M231" t="s">
        <v>20083</v>
      </c>
      <c r="N231" t="s">
        <v>6345</v>
      </c>
      <c r="O231" t="s">
        <v>20167</v>
      </c>
      <c r="P231" t="s">
        <v>20314</v>
      </c>
      <c r="Q231" t="s">
        <v>6388</v>
      </c>
      <c r="R231" t="s">
        <v>20315</v>
      </c>
      <c r="S231">
        <v>1</v>
      </c>
      <c r="T231">
        <v>0</v>
      </c>
      <c r="U231">
        <v>0</v>
      </c>
      <c r="V231">
        <v>556</v>
      </c>
      <c r="W231">
        <v>18</v>
      </c>
    </row>
    <row r="232" spans="1:23" x14ac:dyDescent="0.3">
      <c r="A232" t="s">
        <v>283</v>
      </c>
      <c r="B232" t="s">
        <v>20049</v>
      </c>
      <c r="C232">
        <v>0</v>
      </c>
      <c r="D232">
        <v>0</v>
      </c>
      <c r="E232" t="s">
        <v>20050</v>
      </c>
      <c r="F232" t="s">
        <v>7597</v>
      </c>
      <c r="G232" t="s">
        <v>20080</v>
      </c>
      <c r="H232" t="s">
        <v>20312</v>
      </c>
      <c r="I232" t="s">
        <v>20313</v>
      </c>
      <c r="J232" t="s">
        <v>7598</v>
      </c>
      <c r="K232" t="s">
        <v>6417</v>
      </c>
      <c r="L232" t="s">
        <v>6388</v>
      </c>
      <c r="M232" t="s">
        <v>20083</v>
      </c>
      <c r="N232" t="s">
        <v>6345</v>
      </c>
      <c r="O232" t="s">
        <v>20167</v>
      </c>
      <c r="P232" t="s">
        <v>20314</v>
      </c>
      <c r="Q232" t="s">
        <v>6388</v>
      </c>
      <c r="R232" t="s">
        <v>20315</v>
      </c>
      <c r="S232">
        <v>1</v>
      </c>
      <c r="T232">
        <v>0</v>
      </c>
      <c r="U232">
        <v>0</v>
      </c>
      <c r="V232">
        <v>720</v>
      </c>
      <c r="W232">
        <v>22</v>
      </c>
    </row>
    <row r="233" spans="1:23" x14ac:dyDescent="0.3">
      <c r="A233" t="s">
        <v>284</v>
      </c>
      <c r="B233" t="s">
        <v>20049</v>
      </c>
      <c r="C233">
        <v>0</v>
      </c>
      <c r="D233">
        <v>0</v>
      </c>
      <c r="E233" t="s">
        <v>20050</v>
      </c>
      <c r="F233" t="s">
        <v>7599</v>
      </c>
      <c r="G233" t="s">
        <v>20080</v>
      </c>
      <c r="H233" t="s">
        <v>20312</v>
      </c>
      <c r="I233" t="s">
        <v>20313</v>
      </c>
      <c r="J233" t="s">
        <v>7600</v>
      </c>
      <c r="K233" t="s">
        <v>6406</v>
      </c>
      <c r="L233" t="s">
        <v>6388</v>
      </c>
      <c r="M233" t="s">
        <v>20083</v>
      </c>
      <c r="N233" t="s">
        <v>6345</v>
      </c>
      <c r="O233" t="s">
        <v>20167</v>
      </c>
      <c r="P233" t="s">
        <v>20314</v>
      </c>
      <c r="Q233" t="s">
        <v>6388</v>
      </c>
      <c r="R233" t="s">
        <v>20315</v>
      </c>
      <c r="S233">
        <v>1</v>
      </c>
      <c r="T233">
        <v>0</v>
      </c>
      <c r="U233">
        <v>0</v>
      </c>
      <c r="V233">
        <v>806</v>
      </c>
      <c r="W233">
        <v>24</v>
      </c>
    </row>
    <row r="234" spans="1:23" x14ac:dyDescent="0.3">
      <c r="A234" t="s">
        <v>285</v>
      </c>
      <c r="B234" t="s">
        <v>20049</v>
      </c>
      <c r="C234">
        <v>0</v>
      </c>
      <c r="D234">
        <v>0</v>
      </c>
      <c r="E234" t="s">
        <v>20050</v>
      </c>
      <c r="F234" t="s">
        <v>7601</v>
      </c>
      <c r="G234" t="s">
        <v>20080</v>
      </c>
      <c r="H234" t="s">
        <v>20312</v>
      </c>
      <c r="I234" t="s">
        <v>20313</v>
      </c>
      <c r="J234" t="s">
        <v>7602</v>
      </c>
      <c r="K234" t="s">
        <v>6460</v>
      </c>
      <c r="L234" t="s">
        <v>6388</v>
      </c>
      <c r="M234" t="s">
        <v>20083</v>
      </c>
      <c r="N234" t="s">
        <v>6345</v>
      </c>
      <c r="O234" t="s">
        <v>20167</v>
      </c>
      <c r="P234" t="s">
        <v>20314</v>
      </c>
      <c r="Q234" t="s">
        <v>6388</v>
      </c>
      <c r="R234" t="s">
        <v>20315</v>
      </c>
      <c r="S234">
        <v>1</v>
      </c>
      <c r="T234">
        <v>0</v>
      </c>
      <c r="U234">
        <v>0</v>
      </c>
      <c r="V234">
        <v>955</v>
      </c>
      <c r="W234">
        <v>31</v>
      </c>
    </row>
    <row r="235" spans="1:23" x14ac:dyDescent="0.3">
      <c r="A235" t="s">
        <v>286</v>
      </c>
      <c r="B235" t="s">
        <v>20049</v>
      </c>
      <c r="C235">
        <v>0</v>
      </c>
      <c r="D235">
        <v>0</v>
      </c>
      <c r="E235" t="s">
        <v>20050</v>
      </c>
      <c r="F235" t="s">
        <v>7603</v>
      </c>
      <c r="G235" t="s">
        <v>20080</v>
      </c>
      <c r="H235" t="s">
        <v>20312</v>
      </c>
      <c r="I235" t="s">
        <v>20313</v>
      </c>
      <c r="J235" t="s">
        <v>6486</v>
      </c>
      <c r="K235" t="s">
        <v>6487</v>
      </c>
      <c r="L235" t="s">
        <v>6388</v>
      </c>
      <c r="M235" t="s">
        <v>20083</v>
      </c>
      <c r="N235" t="s">
        <v>6345</v>
      </c>
      <c r="O235" t="s">
        <v>20167</v>
      </c>
      <c r="P235" t="s">
        <v>20314</v>
      </c>
      <c r="Q235" t="s">
        <v>6388</v>
      </c>
      <c r="R235" t="s">
        <v>20315</v>
      </c>
      <c r="S235">
        <v>1</v>
      </c>
      <c r="T235">
        <v>0</v>
      </c>
      <c r="U235">
        <v>0</v>
      </c>
      <c r="V235">
        <v>883</v>
      </c>
      <c r="W235">
        <v>26</v>
      </c>
    </row>
    <row r="236" spans="1:23" x14ac:dyDescent="0.3">
      <c r="A236" t="s">
        <v>287</v>
      </c>
      <c r="B236" t="s">
        <v>20049</v>
      </c>
      <c r="C236">
        <v>0</v>
      </c>
      <c r="D236">
        <v>0</v>
      </c>
      <c r="E236" t="s">
        <v>20050</v>
      </c>
      <c r="F236" t="s">
        <v>7604</v>
      </c>
      <c r="G236" t="s">
        <v>20080</v>
      </c>
      <c r="H236" t="s">
        <v>20312</v>
      </c>
      <c r="I236" t="s">
        <v>20313</v>
      </c>
      <c r="J236" t="s">
        <v>7605</v>
      </c>
      <c r="K236" t="s">
        <v>6417</v>
      </c>
      <c r="L236" t="s">
        <v>6388</v>
      </c>
      <c r="M236" t="s">
        <v>20083</v>
      </c>
      <c r="N236" t="s">
        <v>6345</v>
      </c>
      <c r="O236" t="s">
        <v>20167</v>
      </c>
      <c r="P236" t="s">
        <v>20314</v>
      </c>
      <c r="Q236" t="s">
        <v>6388</v>
      </c>
      <c r="R236" t="s">
        <v>20315</v>
      </c>
      <c r="S236">
        <v>1</v>
      </c>
      <c r="T236">
        <v>0</v>
      </c>
      <c r="U236">
        <v>0</v>
      </c>
      <c r="V236">
        <v>979</v>
      </c>
      <c r="W236">
        <v>31</v>
      </c>
    </row>
    <row r="237" spans="1:23" x14ac:dyDescent="0.3">
      <c r="A237" t="s">
        <v>288</v>
      </c>
      <c r="B237" t="s">
        <v>20049</v>
      </c>
      <c r="C237">
        <v>0</v>
      </c>
      <c r="D237">
        <v>0</v>
      </c>
      <c r="E237" t="s">
        <v>20050</v>
      </c>
      <c r="F237" t="s">
        <v>7606</v>
      </c>
      <c r="G237" t="s">
        <v>20080</v>
      </c>
      <c r="H237" t="s">
        <v>20312</v>
      </c>
      <c r="I237" t="s">
        <v>20313</v>
      </c>
      <c r="J237" t="s">
        <v>7607</v>
      </c>
      <c r="K237" t="s">
        <v>7608</v>
      </c>
      <c r="L237" t="s">
        <v>6388</v>
      </c>
      <c r="M237" t="s">
        <v>20083</v>
      </c>
      <c r="N237" t="s">
        <v>6345</v>
      </c>
      <c r="O237" t="s">
        <v>20167</v>
      </c>
      <c r="P237" t="s">
        <v>20314</v>
      </c>
      <c r="Q237" t="s">
        <v>6388</v>
      </c>
      <c r="R237" t="s">
        <v>20315</v>
      </c>
      <c r="S237">
        <v>1</v>
      </c>
      <c r="T237">
        <v>0</v>
      </c>
      <c r="U237">
        <v>0</v>
      </c>
      <c r="V237">
        <v>635</v>
      </c>
      <c r="W237">
        <v>21</v>
      </c>
    </row>
    <row r="238" spans="1:23" x14ac:dyDescent="0.3">
      <c r="A238" t="s">
        <v>289</v>
      </c>
      <c r="B238" t="s">
        <v>20049</v>
      </c>
      <c r="C238">
        <v>0</v>
      </c>
      <c r="D238">
        <v>0</v>
      </c>
      <c r="E238" t="s">
        <v>20065</v>
      </c>
      <c r="F238" t="s">
        <v>7609</v>
      </c>
      <c r="G238" t="s">
        <v>20080</v>
      </c>
      <c r="H238" t="s">
        <v>20312</v>
      </c>
      <c r="I238" t="s">
        <v>20313</v>
      </c>
      <c r="J238" t="s">
        <v>7610</v>
      </c>
      <c r="K238" t="s">
        <v>6487</v>
      </c>
      <c r="L238" t="s">
        <v>6388</v>
      </c>
      <c r="M238" t="s">
        <v>20083</v>
      </c>
      <c r="N238" t="s">
        <v>6345</v>
      </c>
      <c r="O238" t="s">
        <v>20167</v>
      </c>
      <c r="P238" t="s">
        <v>20314</v>
      </c>
      <c r="Q238" t="s">
        <v>6388</v>
      </c>
      <c r="R238" t="s">
        <v>20315</v>
      </c>
      <c r="S238">
        <v>1</v>
      </c>
      <c r="T238">
        <v>0</v>
      </c>
      <c r="U238">
        <v>0</v>
      </c>
      <c r="V238">
        <v>777</v>
      </c>
      <c r="W238">
        <v>22</v>
      </c>
    </row>
    <row r="239" spans="1:23" x14ac:dyDescent="0.3">
      <c r="A239" t="s">
        <v>290</v>
      </c>
      <c r="B239" t="s">
        <v>20049</v>
      </c>
      <c r="C239">
        <v>0</v>
      </c>
      <c r="D239">
        <v>0</v>
      </c>
      <c r="E239" t="s">
        <v>20065</v>
      </c>
      <c r="F239" t="s">
        <v>7611</v>
      </c>
      <c r="G239" t="s">
        <v>20080</v>
      </c>
      <c r="H239" t="s">
        <v>20312</v>
      </c>
      <c r="I239" t="s">
        <v>20313</v>
      </c>
      <c r="J239" t="s">
        <v>7612</v>
      </c>
      <c r="K239" t="s">
        <v>7608</v>
      </c>
      <c r="L239" t="s">
        <v>6388</v>
      </c>
      <c r="M239" t="s">
        <v>20083</v>
      </c>
      <c r="N239" t="s">
        <v>6345</v>
      </c>
      <c r="O239" t="s">
        <v>20167</v>
      </c>
      <c r="P239" t="s">
        <v>20314</v>
      </c>
      <c r="Q239" t="s">
        <v>6388</v>
      </c>
      <c r="R239" t="s">
        <v>20315</v>
      </c>
      <c r="S239">
        <v>1</v>
      </c>
      <c r="T239">
        <v>0</v>
      </c>
      <c r="U239">
        <v>0</v>
      </c>
      <c r="V239">
        <v>654</v>
      </c>
      <c r="W239">
        <v>21</v>
      </c>
    </row>
    <row r="240" spans="1:23" x14ac:dyDescent="0.3">
      <c r="A240" t="s">
        <v>291</v>
      </c>
      <c r="B240" t="s">
        <v>20049</v>
      </c>
      <c r="C240">
        <v>0</v>
      </c>
      <c r="D240">
        <v>0</v>
      </c>
      <c r="E240" t="s">
        <v>20065</v>
      </c>
      <c r="F240" t="s">
        <v>7613</v>
      </c>
      <c r="G240" t="s">
        <v>20080</v>
      </c>
      <c r="H240" t="s">
        <v>20312</v>
      </c>
      <c r="I240" t="s">
        <v>20313</v>
      </c>
      <c r="J240" t="s">
        <v>7614</v>
      </c>
      <c r="K240" t="s">
        <v>6406</v>
      </c>
      <c r="L240" t="s">
        <v>6388</v>
      </c>
      <c r="M240" t="s">
        <v>20083</v>
      </c>
      <c r="N240" t="s">
        <v>6345</v>
      </c>
      <c r="O240" t="s">
        <v>20167</v>
      </c>
      <c r="P240" t="s">
        <v>20314</v>
      </c>
      <c r="Q240" t="s">
        <v>6388</v>
      </c>
      <c r="R240" t="s">
        <v>20315</v>
      </c>
      <c r="S240">
        <v>1</v>
      </c>
      <c r="T240">
        <v>0</v>
      </c>
      <c r="U240">
        <v>0</v>
      </c>
      <c r="V240">
        <v>1193</v>
      </c>
      <c r="W240">
        <v>32</v>
      </c>
    </row>
    <row r="241" spans="1:23" x14ac:dyDescent="0.3">
      <c r="A241" t="s">
        <v>292</v>
      </c>
      <c r="B241" t="s">
        <v>20049</v>
      </c>
      <c r="C241">
        <v>0</v>
      </c>
      <c r="D241">
        <v>0</v>
      </c>
      <c r="E241" t="s">
        <v>20065</v>
      </c>
      <c r="F241" t="s">
        <v>7615</v>
      </c>
      <c r="G241" t="s">
        <v>20080</v>
      </c>
      <c r="H241" t="s">
        <v>20312</v>
      </c>
      <c r="I241" t="s">
        <v>20313</v>
      </c>
      <c r="J241" t="s">
        <v>7616</v>
      </c>
      <c r="K241" t="s">
        <v>7617</v>
      </c>
      <c r="L241" t="s">
        <v>6388</v>
      </c>
      <c r="M241" t="s">
        <v>20083</v>
      </c>
      <c r="N241" t="s">
        <v>6345</v>
      </c>
      <c r="O241" t="s">
        <v>20167</v>
      </c>
      <c r="P241" t="s">
        <v>20314</v>
      </c>
      <c r="Q241" t="s">
        <v>6388</v>
      </c>
      <c r="R241" t="s">
        <v>20315</v>
      </c>
      <c r="S241">
        <v>1</v>
      </c>
      <c r="T241">
        <v>0</v>
      </c>
      <c r="U241">
        <v>0</v>
      </c>
      <c r="V241">
        <v>617</v>
      </c>
      <c r="W241">
        <v>19</v>
      </c>
    </row>
    <row r="242" spans="1:23" x14ac:dyDescent="0.3">
      <c r="A242" t="s">
        <v>293</v>
      </c>
      <c r="B242" t="s">
        <v>20049</v>
      </c>
      <c r="C242">
        <v>0</v>
      </c>
      <c r="D242">
        <v>0</v>
      </c>
      <c r="E242" t="s">
        <v>20088</v>
      </c>
      <c r="F242" t="s">
        <v>7618</v>
      </c>
      <c r="G242" t="s">
        <v>20089</v>
      </c>
      <c r="H242" t="s">
        <v>20316</v>
      </c>
      <c r="I242" t="s">
        <v>20317</v>
      </c>
      <c r="J242" t="s">
        <v>7619</v>
      </c>
      <c r="K242" t="s">
        <v>6452</v>
      </c>
      <c r="L242" t="s">
        <v>6388</v>
      </c>
      <c r="M242" t="s">
        <v>20083</v>
      </c>
      <c r="N242" t="s">
        <v>6345</v>
      </c>
      <c r="O242" t="s">
        <v>20167</v>
      </c>
      <c r="P242" t="s">
        <v>20314</v>
      </c>
      <c r="Q242" t="s">
        <v>6388</v>
      </c>
      <c r="R242" t="s">
        <v>20315</v>
      </c>
      <c r="S242">
        <v>0</v>
      </c>
      <c r="T242">
        <v>0</v>
      </c>
      <c r="U242">
        <v>0</v>
      </c>
      <c r="V242">
        <v>548</v>
      </c>
      <c r="W242">
        <v>17</v>
      </c>
    </row>
    <row r="243" spans="1:23" x14ac:dyDescent="0.3">
      <c r="A243" t="s">
        <v>294</v>
      </c>
      <c r="B243" t="s">
        <v>20049</v>
      </c>
      <c r="C243">
        <v>0</v>
      </c>
      <c r="D243">
        <v>0</v>
      </c>
      <c r="E243" t="s">
        <v>20088</v>
      </c>
      <c r="F243" t="s">
        <v>7620</v>
      </c>
      <c r="G243" t="s">
        <v>20089</v>
      </c>
      <c r="H243" t="s">
        <v>20318</v>
      </c>
      <c r="I243" t="s">
        <v>20319</v>
      </c>
      <c r="J243" t="s">
        <v>7621</v>
      </c>
      <c r="K243" t="s">
        <v>6460</v>
      </c>
      <c r="L243" t="s">
        <v>6388</v>
      </c>
      <c r="M243" t="s">
        <v>20083</v>
      </c>
      <c r="N243" t="s">
        <v>6345</v>
      </c>
      <c r="O243" t="s">
        <v>20167</v>
      </c>
      <c r="P243" t="s">
        <v>20314</v>
      </c>
      <c r="Q243" t="s">
        <v>6388</v>
      </c>
      <c r="R243" t="s">
        <v>20315</v>
      </c>
      <c r="S243">
        <v>0</v>
      </c>
      <c r="T243">
        <v>0</v>
      </c>
      <c r="U243">
        <v>0</v>
      </c>
      <c r="V243">
        <v>831</v>
      </c>
      <c r="W243">
        <v>24</v>
      </c>
    </row>
    <row r="244" spans="1:23" x14ac:dyDescent="0.3">
      <c r="A244" t="s">
        <v>295</v>
      </c>
      <c r="B244" t="s">
        <v>20049</v>
      </c>
      <c r="C244">
        <v>0</v>
      </c>
      <c r="D244">
        <v>0</v>
      </c>
      <c r="E244" t="s">
        <v>20050</v>
      </c>
      <c r="F244" t="s">
        <v>7622</v>
      </c>
      <c r="G244" t="s">
        <v>20051</v>
      </c>
      <c r="H244" t="s">
        <v>20256</v>
      </c>
      <c r="I244" t="s">
        <v>20257</v>
      </c>
      <c r="J244" t="s">
        <v>7623</v>
      </c>
      <c r="K244" t="s">
        <v>7624</v>
      </c>
      <c r="L244" t="s">
        <v>7625</v>
      </c>
      <c r="M244" t="s">
        <v>20320</v>
      </c>
      <c r="N244" t="s">
        <v>6322</v>
      </c>
      <c r="O244" t="s">
        <v>20076</v>
      </c>
      <c r="P244" t="s">
        <v>20259</v>
      </c>
      <c r="Q244" t="s">
        <v>6552</v>
      </c>
      <c r="R244" t="s">
        <v>20321</v>
      </c>
      <c r="S244">
        <v>1</v>
      </c>
      <c r="T244">
        <v>0</v>
      </c>
      <c r="U244">
        <v>0</v>
      </c>
      <c r="V244">
        <v>942</v>
      </c>
      <c r="W244">
        <v>25</v>
      </c>
    </row>
    <row r="245" spans="1:23" x14ac:dyDescent="0.3">
      <c r="A245" t="s">
        <v>296</v>
      </c>
      <c r="B245" t="s">
        <v>20049</v>
      </c>
      <c r="C245">
        <v>0</v>
      </c>
      <c r="D245">
        <v>0</v>
      </c>
      <c r="E245" t="s">
        <v>20050</v>
      </c>
      <c r="F245" t="s">
        <v>7626</v>
      </c>
      <c r="G245" t="s">
        <v>20051</v>
      </c>
      <c r="H245" t="s">
        <v>20322</v>
      </c>
      <c r="I245" t="s">
        <v>20323</v>
      </c>
      <c r="J245" t="s">
        <v>7627</v>
      </c>
      <c r="K245" t="s">
        <v>7628</v>
      </c>
      <c r="L245" t="s">
        <v>7629</v>
      </c>
      <c r="M245" t="s">
        <v>20324</v>
      </c>
      <c r="N245" t="s">
        <v>6345</v>
      </c>
      <c r="O245" t="s">
        <v>20167</v>
      </c>
      <c r="P245" t="s">
        <v>20325</v>
      </c>
      <c r="Q245" t="s">
        <v>20326</v>
      </c>
      <c r="R245" t="s">
        <v>20327</v>
      </c>
      <c r="S245">
        <v>1</v>
      </c>
      <c r="T245">
        <v>0</v>
      </c>
      <c r="U245">
        <v>0</v>
      </c>
      <c r="V245">
        <v>1265</v>
      </c>
      <c r="W245">
        <v>38</v>
      </c>
    </row>
    <row r="246" spans="1:23" x14ac:dyDescent="0.3">
      <c r="A246" t="s">
        <v>297</v>
      </c>
      <c r="B246" t="s">
        <v>20049</v>
      </c>
      <c r="C246">
        <v>0</v>
      </c>
      <c r="D246">
        <v>0</v>
      </c>
      <c r="E246" t="s">
        <v>20050</v>
      </c>
      <c r="F246" t="s">
        <v>7630</v>
      </c>
      <c r="G246" t="s">
        <v>20328</v>
      </c>
      <c r="H246" t="s">
        <v>20329</v>
      </c>
      <c r="I246" t="s">
        <v>20330</v>
      </c>
      <c r="J246" t="s">
        <v>7631</v>
      </c>
      <c r="K246" t="s">
        <v>7632</v>
      </c>
      <c r="L246" t="s">
        <v>7633</v>
      </c>
      <c r="M246" t="s">
        <v>20331</v>
      </c>
      <c r="N246" t="s">
        <v>6351</v>
      </c>
      <c r="O246" t="s">
        <v>20061</v>
      </c>
      <c r="P246" t="s">
        <v>20233</v>
      </c>
      <c r="Q246" t="s">
        <v>20234</v>
      </c>
      <c r="R246" t="s">
        <v>20332</v>
      </c>
      <c r="S246">
        <v>1</v>
      </c>
      <c r="T246">
        <v>0</v>
      </c>
      <c r="U246">
        <v>0</v>
      </c>
      <c r="V246">
        <v>480</v>
      </c>
      <c r="W246">
        <v>16</v>
      </c>
    </row>
    <row r="247" spans="1:23" x14ac:dyDescent="0.3">
      <c r="A247" t="s">
        <v>298</v>
      </c>
      <c r="B247" t="s">
        <v>20049</v>
      </c>
      <c r="C247">
        <v>0</v>
      </c>
      <c r="D247">
        <v>0</v>
      </c>
      <c r="E247" t="s">
        <v>20050</v>
      </c>
      <c r="F247" t="s">
        <v>7634</v>
      </c>
      <c r="G247" t="s">
        <v>20051</v>
      </c>
      <c r="H247" t="s">
        <v>20052</v>
      </c>
      <c r="I247" t="s">
        <v>20053</v>
      </c>
      <c r="J247" t="s">
        <v>7635</v>
      </c>
      <c r="K247" t="s">
        <v>7636</v>
      </c>
      <c r="L247" t="s">
        <v>7637</v>
      </c>
      <c r="M247" t="s">
        <v>20054</v>
      </c>
      <c r="N247" t="s">
        <v>6331</v>
      </c>
      <c r="O247" t="s">
        <v>20055</v>
      </c>
      <c r="P247" t="s">
        <v>20056</v>
      </c>
      <c r="Q247" t="s">
        <v>6749</v>
      </c>
      <c r="R247" t="s">
        <v>20057</v>
      </c>
      <c r="S247">
        <v>1</v>
      </c>
      <c r="T247">
        <v>1</v>
      </c>
      <c r="U247">
        <v>0</v>
      </c>
      <c r="V247">
        <v>653</v>
      </c>
      <c r="W247">
        <v>22</v>
      </c>
    </row>
    <row r="248" spans="1:23" x14ac:dyDescent="0.3">
      <c r="A248" t="s">
        <v>299</v>
      </c>
      <c r="B248" t="s">
        <v>20049</v>
      </c>
      <c r="C248">
        <v>0</v>
      </c>
      <c r="D248">
        <v>0</v>
      </c>
      <c r="E248" t="s">
        <v>20050</v>
      </c>
      <c r="F248" t="s">
        <v>7638</v>
      </c>
      <c r="G248" t="s">
        <v>20051</v>
      </c>
      <c r="H248" t="s">
        <v>20058</v>
      </c>
      <c r="I248" t="s">
        <v>20059</v>
      </c>
      <c r="J248" t="s">
        <v>7639</v>
      </c>
      <c r="K248" t="s">
        <v>7640</v>
      </c>
      <c r="L248" t="s">
        <v>7641</v>
      </c>
      <c r="M248" t="s">
        <v>20060</v>
      </c>
      <c r="N248" t="s">
        <v>6351</v>
      </c>
      <c r="O248" t="s">
        <v>20061</v>
      </c>
      <c r="P248" t="s">
        <v>20062</v>
      </c>
      <c r="Q248" t="s">
        <v>20063</v>
      </c>
      <c r="R248" t="s">
        <v>20064</v>
      </c>
      <c r="S248">
        <v>1</v>
      </c>
      <c r="T248">
        <v>0</v>
      </c>
      <c r="U248">
        <v>0</v>
      </c>
      <c r="V248">
        <v>875</v>
      </c>
      <c r="W248">
        <v>28</v>
      </c>
    </row>
    <row r="249" spans="1:23" x14ac:dyDescent="0.3">
      <c r="A249" t="s">
        <v>300</v>
      </c>
      <c r="B249" t="s">
        <v>20049</v>
      </c>
      <c r="C249">
        <v>0</v>
      </c>
      <c r="D249">
        <v>0</v>
      </c>
      <c r="E249" t="s">
        <v>20065</v>
      </c>
      <c r="F249" t="s">
        <v>7642</v>
      </c>
      <c r="G249" t="s">
        <v>20066</v>
      </c>
      <c r="H249" t="s">
        <v>20067</v>
      </c>
      <c r="I249" t="s">
        <v>20068</v>
      </c>
      <c r="J249" t="s">
        <v>7643</v>
      </c>
      <c r="K249" t="s">
        <v>7644</v>
      </c>
      <c r="L249" t="s">
        <v>7645</v>
      </c>
      <c r="M249" t="s">
        <v>20069</v>
      </c>
      <c r="N249" t="s">
        <v>6351</v>
      </c>
      <c r="O249" t="s">
        <v>20061</v>
      </c>
      <c r="P249" t="s">
        <v>20070</v>
      </c>
      <c r="Q249" t="s">
        <v>20071</v>
      </c>
      <c r="R249" t="s">
        <v>20072</v>
      </c>
      <c r="S249">
        <v>1</v>
      </c>
      <c r="T249">
        <v>0</v>
      </c>
      <c r="U249">
        <v>0</v>
      </c>
      <c r="V249">
        <v>484</v>
      </c>
      <c r="W249">
        <v>15</v>
      </c>
    </row>
    <row r="250" spans="1:23" x14ac:dyDescent="0.3">
      <c r="A250" t="s">
        <v>301</v>
      </c>
      <c r="B250" t="s">
        <v>20049</v>
      </c>
      <c r="C250">
        <v>0</v>
      </c>
      <c r="D250">
        <v>0</v>
      </c>
      <c r="E250" t="s">
        <v>20050</v>
      </c>
      <c r="F250" t="s">
        <v>7646</v>
      </c>
      <c r="G250" t="s">
        <v>20066</v>
      </c>
      <c r="H250" t="s">
        <v>20073</v>
      </c>
      <c r="I250" t="s">
        <v>20074</v>
      </c>
      <c r="J250" t="s">
        <v>7647</v>
      </c>
      <c r="K250" t="s">
        <v>7648</v>
      </c>
      <c r="L250" t="s">
        <v>7649</v>
      </c>
      <c r="M250" t="s">
        <v>20075</v>
      </c>
      <c r="N250" t="s">
        <v>6322</v>
      </c>
      <c r="O250" t="s">
        <v>20076</v>
      </c>
      <c r="P250" t="s">
        <v>20077</v>
      </c>
      <c r="Q250" t="s">
        <v>20078</v>
      </c>
      <c r="R250" t="s">
        <v>20079</v>
      </c>
      <c r="S250">
        <v>1</v>
      </c>
      <c r="T250">
        <v>0</v>
      </c>
      <c r="U250">
        <v>0</v>
      </c>
      <c r="V250">
        <v>1288</v>
      </c>
      <c r="W250">
        <v>33</v>
      </c>
    </row>
    <row r="251" spans="1:23" x14ac:dyDescent="0.3">
      <c r="A251" t="s">
        <v>302</v>
      </c>
      <c r="B251" t="s">
        <v>20049</v>
      </c>
      <c r="C251">
        <v>0</v>
      </c>
      <c r="D251">
        <v>0</v>
      </c>
      <c r="E251" t="s">
        <v>20050</v>
      </c>
      <c r="F251" t="s">
        <v>7650</v>
      </c>
      <c r="G251" t="s">
        <v>20080</v>
      </c>
      <c r="H251" t="s">
        <v>20081</v>
      </c>
      <c r="I251" t="s">
        <v>20082</v>
      </c>
      <c r="J251" t="s">
        <v>7651</v>
      </c>
      <c r="K251" t="s">
        <v>6401</v>
      </c>
      <c r="L251" t="s">
        <v>6402</v>
      </c>
      <c r="M251" t="s">
        <v>20083</v>
      </c>
      <c r="N251" t="s">
        <v>6338</v>
      </c>
      <c r="O251" t="s">
        <v>20084</v>
      </c>
      <c r="P251" t="s">
        <v>20085</v>
      </c>
      <c r="Q251" t="s">
        <v>20086</v>
      </c>
      <c r="R251" t="s">
        <v>20087</v>
      </c>
      <c r="S251">
        <v>1</v>
      </c>
      <c r="T251">
        <v>1</v>
      </c>
      <c r="U251">
        <v>0</v>
      </c>
      <c r="V251">
        <v>572</v>
      </c>
      <c r="W251">
        <v>20</v>
      </c>
    </row>
    <row r="252" spans="1:23" x14ac:dyDescent="0.3">
      <c r="A252" t="s">
        <v>303</v>
      </c>
      <c r="B252" t="s">
        <v>20049</v>
      </c>
      <c r="C252">
        <v>0</v>
      </c>
      <c r="D252">
        <v>0</v>
      </c>
      <c r="E252" t="s">
        <v>20050</v>
      </c>
      <c r="F252" t="s">
        <v>7652</v>
      </c>
      <c r="G252" t="s">
        <v>20080</v>
      </c>
      <c r="H252" t="s">
        <v>20081</v>
      </c>
      <c r="I252" t="s">
        <v>20082</v>
      </c>
      <c r="J252" t="s">
        <v>7653</v>
      </c>
      <c r="K252" t="s">
        <v>6401</v>
      </c>
      <c r="L252" t="s">
        <v>6402</v>
      </c>
      <c r="M252" t="s">
        <v>20083</v>
      </c>
      <c r="N252" t="s">
        <v>6338</v>
      </c>
      <c r="O252" t="s">
        <v>20084</v>
      </c>
      <c r="P252" t="s">
        <v>20085</v>
      </c>
      <c r="Q252" t="s">
        <v>20086</v>
      </c>
      <c r="R252" t="s">
        <v>20087</v>
      </c>
      <c r="S252">
        <v>1</v>
      </c>
      <c r="T252">
        <v>1</v>
      </c>
      <c r="U252">
        <v>0</v>
      </c>
      <c r="V252">
        <v>510</v>
      </c>
      <c r="W252">
        <v>17</v>
      </c>
    </row>
    <row r="253" spans="1:23" x14ac:dyDescent="0.3">
      <c r="A253" t="s">
        <v>304</v>
      </c>
      <c r="B253" t="s">
        <v>20049</v>
      </c>
      <c r="C253">
        <v>0</v>
      </c>
      <c r="D253">
        <v>0</v>
      </c>
      <c r="E253" t="s">
        <v>20088</v>
      </c>
      <c r="F253" t="s">
        <v>7654</v>
      </c>
      <c r="G253" t="s">
        <v>20089</v>
      </c>
      <c r="H253" t="s">
        <v>20090</v>
      </c>
      <c r="I253" t="s">
        <v>20091</v>
      </c>
      <c r="J253" t="s">
        <v>7655</v>
      </c>
      <c r="K253" t="s">
        <v>6401</v>
      </c>
      <c r="L253" t="s">
        <v>6402</v>
      </c>
      <c r="M253" t="s">
        <v>20083</v>
      </c>
      <c r="N253" t="s">
        <v>6338</v>
      </c>
      <c r="O253" t="s">
        <v>20084</v>
      </c>
      <c r="P253" t="s">
        <v>20085</v>
      </c>
      <c r="Q253" t="s">
        <v>20086</v>
      </c>
      <c r="R253" t="s">
        <v>20087</v>
      </c>
      <c r="S253">
        <v>0</v>
      </c>
      <c r="T253">
        <v>1</v>
      </c>
      <c r="U253">
        <v>0</v>
      </c>
      <c r="V253">
        <v>330</v>
      </c>
      <c r="W253">
        <v>11</v>
      </c>
    </row>
    <row r="254" spans="1:23" x14ac:dyDescent="0.3">
      <c r="A254" t="s">
        <v>305</v>
      </c>
      <c r="B254" t="s">
        <v>20049</v>
      </c>
      <c r="C254">
        <v>0</v>
      </c>
      <c r="D254">
        <v>0</v>
      </c>
      <c r="E254" t="s">
        <v>20088</v>
      </c>
      <c r="F254" t="s">
        <v>7656</v>
      </c>
      <c r="G254" t="s">
        <v>20089</v>
      </c>
      <c r="H254" t="s">
        <v>20092</v>
      </c>
      <c r="I254" t="s">
        <v>20093</v>
      </c>
      <c r="J254" t="s">
        <v>7657</v>
      </c>
      <c r="K254" t="s">
        <v>7658</v>
      </c>
      <c r="L254" t="s">
        <v>6402</v>
      </c>
      <c r="M254" t="s">
        <v>20083</v>
      </c>
      <c r="N254" t="s">
        <v>6338</v>
      </c>
      <c r="O254" t="s">
        <v>20084</v>
      </c>
      <c r="P254" t="s">
        <v>20085</v>
      </c>
      <c r="Q254" t="s">
        <v>20086</v>
      </c>
      <c r="R254" t="s">
        <v>20087</v>
      </c>
      <c r="S254">
        <v>0</v>
      </c>
      <c r="T254">
        <v>1</v>
      </c>
      <c r="U254">
        <v>0</v>
      </c>
      <c r="V254">
        <v>562</v>
      </c>
      <c r="W254">
        <v>19</v>
      </c>
    </row>
    <row r="255" spans="1:23" x14ac:dyDescent="0.3">
      <c r="A255" t="s">
        <v>306</v>
      </c>
      <c r="B255" t="s">
        <v>20049</v>
      </c>
      <c r="C255">
        <v>0</v>
      </c>
      <c r="D255">
        <v>0</v>
      </c>
      <c r="E255" t="s">
        <v>20050</v>
      </c>
      <c r="F255" t="s">
        <v>7659</v>
      </c>
      <c r="H255" t="s">
        <v>20094</v>
      </c>
      <c r="I255" t="s">
        <v>20095</v>
      </c>
      <c r="J255" t="s">
        <v>7660</v>
      </c>
      <c r="K255" t="s">
        <v>6811</v>
      </c>
      <c r="L255" t="s">
        <v>6812</v>
      </c>
      <c r="M255" t="s">
        <v>20096</v>
      </c>
      <c r="N255" t="s">
        <v>6334</v>
      </c>
      <c r="O255" t="s">
        <v>20097</v>
      </c>
      <c r="P255" t="s">
        <v>20098</v>
      </c>
      <c r="Q255" t="s">
        <v>20099</v>
      </c>
      <c r="R255" t="s">
        <v>20100</v>
      </c>
      <c r="S255">
        <v>1</v>
      </c>
      <c r="T255">
        <v>1</v>
      </c>
      <c r="U255">
        <v>0</v>
      </c>
      <c r="V255">
        <v>670</v>
      </c>
      <c r="W255">
        <v>21</v>
      </c>
    </row>
    <row r="256" spans="1:23" x14ac:dyDescent="0.3">
      <c r="A256" t="s">
        <v>307</v>
      </c>
      <c r="B256" t="s">
        <v>20049</v>
      </c>
      <c r="C256">
        <v>0</v>
      </c>
      <c r="D256">
        <v>0</v>
      </c>
      <c r="E256" t="s">
        <v>20050</v>
      </c>
      <c r="F256" t="s">
        <v>7661</v>
      </c>
      <c r="G256" t="s">
        <v>20051</v>
      </c>
      <c r="H256" t="s">
        <v>20101</v>
      </c>
      <c r="I256" t="s">
        <v>20102</v>
      </c>
      <c r="J256" t="s">
        <v>7662</v>
      </c>
      <c r="K256" t="s">
        <v>6519</v>
      </c>
      <c r="L256" t="s">
        <v>6520</v>
      </c>
      <c r="M256" t="s">
        <v>20103</v>
      </c>
      <c r="N256" t="s">
        <v>6322</v>
      </c>
      <c r="O256" t="s">
        <v>20076</v>
      </c>
      <c r="P256" t="s">
        <v>20069</v>
      </c>
      <c r="Q256" t="s">
        <v>6520</v>
      </c>
      <c r="R256" t="s">
        <v>20104</v>
      </c>
      <c r="S256">
        <v>1</v>
      </c>
      <c r="T256">
        <v>0</v>
      </c>
      <c r="U256">
        <v>0</v>
      </c>
      <c r="V256">
        <v>1024</v>
      </c>
      <c r="W256">
        <v>32</v>
      </c>
    </row>
    <row r="257" spans="1:23" x14ac:dyDescent="0.3">
      <c r="A257" t="s">
        <v>308</v>
      </c>
      <c r="B257" t="s">
        <v>20049</v>
      </c>
      <c r="C257">
        <v>0</v>
      </c>
      <c r="D257">
        <v>0</v>
      </c>
      <c r="E257" t="s">
        <v>20050</v>
      </c>
      <c r="F257" t="s">
        <v>7663</v>
      </c>
      <c r="H257" t="s">
        <v>20105</v>
      </c>
      <c r="I257" t="s">
        <v>20106</v>
      </c>
      <c r="J257" t="s">
        <v>7664</v>
      </c>
      <c r="K257" t="s">
        <v>6735</v>
      </c>
      <c r="L257" t="s">
        <v>6736</v>
      </c>
      <c r="M257" t="s">
        <v>20107</v>
      </c>
      <c r="N257" t="s">
        <v>6338</v>
      </c>
      <c r="O257" t="s">
        <v>20084</v>
      </c>
      <c r="P257" t="s">
        <v>20108</v>
      </c>
      <c r="Q257" t="s">
        <v>20109</v>
      </c>
      <c r="R257" t="s">
        <v>20110</v>
      </c>
      <c r="S257">
        <v>1</v>
      </c>
      <c r="T257">
        <v>1</v>
      </c>
      <c r="U257">
        <v>0</v>
      </c>
      <c r="V257">
        <v>822</v>
      </c>
      <c r="W257">
        <v>26</v>
      </c>
    </row>
    <row r="258" spans="1:23" x14ac:dyDescent="0.3">
      <c r="A258" t="s">
        <v>309</v>
      </c>
      <c r="B258" t="s">
        <v>20049</v>
      </c>
      <c r="C258">
        <v>0</v>
      </c>
      <c r="D258">
        <v>0</v>
      </c>
      <c r="E258" t="s">
        <v>20050</v>
      </c>
      <c r="F258" t="s">
        <v>7665</v>
      </c>
      <c r="G258" t="s">
        <v>20051</v>
      </c>
      <c r="H258" t="s">
        <v>20111</v>
      </c>
      <c r="I258" t="s">
        <v>20112</v>
      </c>
      <c r="J258" t="s">
        <v>7666</v>
      </c>
      <c r="K258" t="s">
        <v>7667</v>
      </c>
      <c r="L258" t="s">
        <v>7668</v>
      </c>
      <c r="M258" t="s">
        <v>20113</v>
      </c>
      <c r="N258" t="s">
        <v>6351</v>
      </c>
      <c r="O258" t="s">
        <v>20061</v>
      </c>
      <c r="P258" t="s">
        <v>20114</v>
      </c>
      <c r="Q258" t="s">
        <v>20115</v>
      </c>
      <c r="R258" t="s">
        <v>20116</v>
      </c>
      <c r="S258">
        <v>1</v>
      </c>
      <c r="T258">
        <v>0</v>
      </c>
      <c r="U258">
        <v>0</v>
      </c>
      <c r="V258">
        <v>719</v>
      </c>
      <c r="W258">
        <v>22</v>
      </c>
    </row>
    <row r="259" spans="1:23" x14ac:dyDescent="0.3">
      <c r="A259" t="s">
        <v>310</v>
      </c>
      <c r="B259" t="s">
        <v>20049</v>
      </c>
      <c r="C259">
        <v>0</v>
      </c>
      <c r="D259">
        <v>0</v>
      </c>
      <c r="E259" t="s">
        <v>20050</v>
      </c>
      <c r="F259" t="s">
        <v>7669</v>
      </c>
      <c r="G259" t="s">
        <v>20051</v>
      </c>
      <c r="H259" t="s">
        <v>20117</v>
      </c>
      <c r="I259" t="s">
        <v>20118</v>
      </c>
      <c r="J259" t="s">
        <v>7670</v>
      </c>
      <c r="K259" t="s">
        <v>7671</v>
      </c>
      <c r="L259" t="s">
        <v>7672</v>
      </c>
      <c r="M259" t="s">
        <v>20119</v>
      </c>
      <c r="N259" t="s">
        <v>6338</v>
      </c>
      <c r="O259" t="s">
        <v>20084</v>
      </c>
      <c r="P259" t="s">
        <v>20120</v>
      </c>
      <c r="Q259" t="s">
        <v>20121</v>
      </c>
      <c r="R259" t="s">
        <v>20122</v>
      </c>
      <c r="S259">
        <v>1</v>
      </c>
      <c r="T259">
        <v>1</v>
      </c>
      <c r="U259">
        <v>0</v>
      </c>
      <c r="V259">
        <v>780</v>
      </c>
      <c r="W259">
        <v>25</v>
      </c>
    </row>
    <row r="260" spans="1:23" x14ac:dyDescent="0.3">
      <c r="A260" t="s">
        <v>311</v>
      </c>
      <c r="B260" t="s">
        <v>20049</v>
      </c>
      <c r="C260">
        <v>0</v>
      </c>
      <c r="D260">
        <v>0</v>
      </c>
      <c r="E260" t="s">
        <v>20050</v>
      </c>
      <c r="F260" t="s">
        <v>7673</v>
      </c>
      <c r="G260" t="s">
        <v>20051</v>
      </c>
      <c r="H260" t="s">
        <v>20123</v>
      </c>
      <c r="I260" t="s">
        <v>20124</v>
      </c>
      <c r="J260" t="s">
        <v>7674</v>
      </c>
      <c r="K260" t="s">
        <v>7675</v>
      </c>
      <c r="L260" t="s">
        <v>7676</v>
      </c>
      <c r="M260" t="s">
        <v>20125</v>
      </c>
      <c r="N260" t="s">
        <v>6322</v>
      </c>
      <c r="O260" t="s">
        <v>20076</v>
      </c>
      <c r="P260" t="s">
        <v>20126</v>
      </c>
      <c r="Q260" t="s">
        <v>20127</v>
      </c>
      <c r="R260" t="s">
        <v>20128</v>
      </c>
      <c r="S260">
        <v>1</v>
      </c>
      <c r="T260">
        <v>0</v>
      </c>
      <c r="U260">
        <v>0</v>
      </c>
      <c r="V260">
        <v>901</v>
      </c>
      <c r="W260">
        <v>26</v>
      </c>
    </row>
    <row r="261" spans="1:23" x14ac:dyDescent="0.3">
      <c r="A261" t="s">
        <v>312</v>
      </c>
      <c r="B261" t="s">
        <v>20049</v>
      </c>
      <c r="C261">
        <v>0</v>
      </c>
      <c r="D261">
        <v>0</v>
      </c>
      <c r="E261" t="s">
        <v>20050</v>
      </c>
      <c r="F261" t="s">
        <v>7677</v>
      </c>
      <c r="G261" t="s">
        <v>20066</v>
      </c>
      <c r="H261" t="s">
        <v>20129</v>
      </c>
      <c r="I261" t="s">
        <v>20130</v>
      </c>
      <c r="J261" t="s">
        <v>7678</v>
      </c>
      <c r="K261" t="s">
        <v>7679</v>
      </c>
      <c r="L261" t="s">
        <v>7680</v>
      </c>
      <c r="M261" t="s">
        <v>20131</v>
      </c>
      <c r="N261" t="s">
        <v>6322</v>
      </c>
      <c r="O261" t="s">
        <v>20076</v>
      </c>
      <c r="P261" t="s">
        <v>20077</v>
      </c>
      <c r="Q261" t="s">
        <v>20078</v>
      </c>
      <c r="R261" t="s">
        <v>20132</v>
      </c>
      <c r="S261">
        <v>1</v>
      </c>
      <c r="T261">
        <v>0</v>
      </c>
      <c r="U261">
        <v>0</v>
      </c>
      <c r="V261">
        <v>745</v>
      </c>
      <c r="W261">
        <v>21</v>
      </c>
    </row>
    <row r="262" spans="1:23" x14ac:dyDescent="0.3">
      <c r="A262" t="s">
        <v>313</v>
      </c>
      <c r="B262" t="s">
        <v>20049</v>
      </c>
      <c r="C262">
        <v>0</v>
      </c>
      <c r="D262">
        <v>0</v>
      </c>
      <c r="E262" t="s">
        <v>20088</v>
      </c>
      <c r="F262" t="s">
        <v>7681</v>
      </c>
      <c r="G262" t="s">
        <v>20089</v>
      </c>
      <c r="H262" t="s">
        <v>20133</v>
      </c>
      <c r="I262" t="s">
        <v>20134</v>
      </c>
      <c r="J262" t="s">
        <v>7682</v>
      </c>
      <c r="K262" t="s">
        <v>7679</v>
      </c>
      <c r="L262" t="s">
        <v>7680</v>
      </c>
      <c r="M262" t="s">
        <v>20131</v>
      </c>
      <c r="N262" t="s">
        <v>6322</v>
      </c>
      <c r="O262" t="s">
        <v>20076</v>
      </c>
      <c r="P262" t="s">
        <v>20077</v>
      </c>
      <c r="Q262" t="s">
        <v>20078</v>
      </c>
      <c r="R262" t="s">
        <v>20132</v>
      </c>
      <c r="S262">
        <v>0</v>
      </c>
      <c r="T262">
        <v>0</v>
      </c>
      <c r="U262">
        <v>0</v>
      </c>
      <c r="V262">
        <v>601</v>
      </c>
      <c r="W262">
        <v>21</v>
      </c>
    </row>
    <row r="263" spans="1:23" x14ac:dyDescent="0.3">
      <c r="A263" t="s">
        <v>314</v>
      </c>
      <c r="B263" t="s">
        <v>20049</v>
      </c>
      <c r="C263">
        <v>0</v>
      </c>
      <c r="D263">
        <v>0</v>
      </c>
      <c r="E263" t="s">
        <v>20050</v>
      </c>
      <c r="F263" t="s">
        <v>7683</v>
      </c>
      <c r="G263" t="s">
        <v>20080</v>
      </c>
      <c r="H263" t="s">
        <v>20135</v>
      </c>
      <c r="I263" t="s">
        <v>20136</v>
      </c>
      <c r="J263" t="s">
        <v>7684</v>
      </c>
      <c r="K263" t="s">
        <v>6414</v>
      </c>
      <c r="L263" t="s">
        <v>6340</v>
      </c>
      <c r="M263" t="s">
        <v>20083</v>
      </c>
      <c r="N263" t="s">
        <v>6331</v>
      </c>
      <c r="O263" t="s">
        <v>20055</v>
      </c>
      <c r="P263" t="s">
        <v>20137</v>
      </c>
      <c r="Q263" t="s">
        <v>20138</v>
      </c>
      <c r="R263" t="s">
        <v>20139</v>
      </c>
      <c r="S263">
        <v>1</v>
      </c>
      <c r="T263">
        <v>0</v>
      </c>
      <c r="U263">
        <v>0</v>
      </c>
      <c r="V263">
        <v>658</v>
      </c>
      <c r="W263">
        <v>19</v>
      </c>
    </row>
    <row r="264" spans="1:23" x14ac:dyDescent="0.3">
      <c r="A264" t="s">
        <v>315</v>
      </c>
      <c r="B264" t="s">
        <v>20049</v>
      </c>
      <c r="C264">
        <v>0</v>
      </c>
      <c r="D264">
        <v>0</v>
      </c>
      <c r="E264" t="s">
        <v>20050</v>
      </c>
      <c r="F264" t="s">
        <v>7685</v>
      </c>
      <c r="G264" t="s">
        <v>20080</v>
      </c>
      <c r="H264" t="s">
        <v>20135</v>
      </c>
      <c r="I264" t="s">
        <v>20136</v>
      </c>
      <c r="J264" t="s">
        <v>7686</v>
      </c>
      <c r="K264" t="s">
        <v>6339</v>
      </c>
      <c r="L264" t="s">
        <v>6340</v>
      </c>
      <c r="M264" t="s">
        <v>20083</v>
      </c>
      <c r="N264" t="s">
        <v>6331</v>
      </c>
      <c r="O264" t="s">
        <v>20055</v>
      </c>
      <c r="P264" t="s">
        <v>20137</v>
      </c>
      <c r="Q264" t="s">
        <v>20138</v>
      </c>
      <c r="R264" t="s">
        <v>20139</v>
      </c>
      <c r="S264">
        <v>1</v>
      </c>
      <c r="T264">
        <v>0</v>
      </c>
      <c r="U264">
        <v>0</v>
      </c>
      <c r="V264">
        <v>831</v>
      </c>
      <c r="W264">
        <v>26</v>
      </c>
    </row>
    <row r="265" spans="1:23" x14ac:dyDescent="0.3">
      <c r="A265" t="s">
        <v>316</v>
      </c>
      <c r="B265" t="s">
        <v>20049</v>
      </c>
      <c r="C265">
        <v>0</v>
      </c>
      <c r="D265">
        <v>0</v>
      </c>
      <c r="E265" t="s">
        <v>20050</v>
      </c>
      <c r="F265" t="s">
        <v>7687</v>
      </c>
      <c r="G265" t="s">
        <v>20080</v>
      </c>
      <c r="H265" t="s">
        <v>20135</v>
      </c>
      <c r="I265" t="s">
        <v>20136</v>
      </c>
      <c r="J265" t="s">
        <v>7688</v>
      </c>
      <c r="K265" t="s">
        <v>6414</v>
      </c>
      <c r="L265" t="s">
        <v>6340</v>
      </c>
      <c r="M265" t="s">
        <v>20083</v>
      </c>
      <c r="N265" t="s">
        <v>6331</v>
      </c>
      <c r="O265" t="s">
        <v>20055</v>
      </c>
      <c r="P265" t="s">
        <v>20137</v>
      </c>
      <c r="Q265" t="s">
        <v>20138</v>
      </c>
      <c r="R265" t="s">
        <v>20139</v>
      </c>
      <c r="S265">
        <v>1</v>
      </c>
      <c r="T265">
        <v>0</v>
      </c>
      <c r="U265">
        <v>0</v>
      </c>
      <c r="V265">
        <v>1346</v>
      </c>
      <c r="W265">
        <v>37</v>
      </c>
    </row>
    <row r="266" spans="1:23" x14ac:dyDescent="0.3">
      <c r="A266" t="s">
        <v>317</v>
      </c>
      <c r="B266" t="s">
        <v>20049</v>
      </c>
      <c r="C266">
        <v>0</v>
      </c>
      <c r="D266">
        <v>0</v>
      </c>
      <c r="E266" t="s">
        <v>20050</v>
      </c>
      <c r="F266" t="s">
        <v>7689</v>
      </c>
      <c r="G266" t="s">
        <v>20080</v>
      </c>
      <c r="H266" t="s">
        <v>20135</v>
      </c>
      <c r="I266" t="s">
        <v>20136</v>
      </c>
      <c r="J266" t="s">
        <v>7690</v>
      </c>
      <c r="K266" t="s">
        <v>6430</v>
      </c>
      <c r="L266" t="s">
        <v>6340</v>
      </c>
      <c r="M266" t="s">
        <v>20083</v>
      </c>
      <c r="N266" t="s">
        <v>6331</v>
      </c>
      <c r="O266" t="s">
        <v>20055</v>
      </c>
      <c r="P266" t="s">
        <v>20137</v>
      </c>
      <c r="Q266" t="s">
        <v>20138</v>
      </c>
      <c r="R266" t="s">
        <v>20139</v>
      </c>
      <c r="S266">
        <v>1</v>
      </c>
      <c r="T266">
        <v>0</v>
      </c>
      <c r="U266">
        <v>0</v>
      </c>
      <c r="V266">
        <v>1081</v>
      </c>
      <c r="W266">
        <v>29</v>
      </c>
    </row>
    <row r="267" spans="1:23" x14ac:dyDescent="0.3">
      <c r="A267" t="s">
        <v>318</v>
      </c>
      <c r="B267" t="s">
        <v>20049</v>
      </c>
      <c r="C267">
        <v>0</v>
      </c>
      <c r="D267">
        <v>0</v>
      </c>
      <c r="E267" t="s">
        <v>20065</v>
      </c>
      <c r="F267" t="s">
        <v>7691</v>
      </c>
      <c r="G267" t="s">
        <v>20080</v>
      </c>
      <c r="H267" t="s">
        <v>20135</v>
      </c>
      <c r="I267" t="s">
        <v>20136</v>
      </c>
      <c r="J267" t="s">
        <v>7692</v>
      </c>
      <c r="K267" t="s">
        <v>6397</v>
      </c>
      <c r="L267" t="s">
        <v>6340</v>
      </c>
      <c r="M267" t="s">
        <v>20083</v>
      </c>
      <c r="N267" t="s">
        <v>6331</v>
      </c>
      <c r="O267" t="s">
        <v>20055</v>
      </c>
      <c r="P267" t="s">
        <v>20137</v>
      </c>
      <c r="Q267" t="s">
        <v>20138</v>
      </c>
      <c r="R267" t="s">
        <v>20139</v>
      </c>
      <c r="S267">
        <v>1</v>
      </c>
      <c r="T267">
        <v>0</v>
      </c>
      <c r="U267">
        <v>0</v>
      </c>
      <c r="V267">
        <v>711</v>
      </c>
      <c r="W267">
        <v>26</v>
      </c>
    </row>
    <row r="268" spans="1:23" x14ac:dyDescent="0.3">
      <c r="A268" t="s">
        <v>319</v>
      </c>
      <c r="B268" t="s">
        <v>20049</v>
      </c>
      <c r="C268">
        <v>0</v>
      </c>
      <c r="D268">
        <v>0</v>
      </c>
      <c r="E268" t="s">
        <v>20088</v>
      </c>
      <c r="F268" t="s">
        <v>7693</v>
      </c>
      <c r="G268" t="s">
        <v>20089</v>
      </c>
      <c r="H268" t="s">
        <v>20140</v>
      </c>
      <c r="I268" t="s">
        <v>20141</v>
      </c>
      <c r="J268" t="s">
        <v>7694</v>
      </c>
      <c r="K268" t="s">
        <v>6339</v>
      </c>
      <c r="L268" t="s">
        <v>6340</v>
      </c>
      <c r="M268" t="s">
        <v>20083</v>
      </c>
      <c r="N268" t="s">
        <v>6331</v>
      </c>
      <c r="O268" t="s">
        <v>20055</v>
      </c>
      <c r="P268" t="s">
        <v>20137</v>
      </c>
      <c r="Q268" t="s">
        <v>20138</v>
      </c>
      <c r="R268" t="s">
        <v>20139</v>
      </c>
      <c r="S268">
        <v>0</v>
      </c>
      <c r="T268">
        <v>0</v>
      </c>
      <c r="U268">
        <v>0</v>
      </c>
      <c r="V268">
        <v>730</v>
      </c>
      <c r="W268">
        <v>21</v>
      </c>
    </row>
    <row r="269" spans="1:23" x14ac:dyDescent="0.3">
      <c r="A269" t="s">
        <v>198</v>
      </c>
      <c r="B269" t="s">
        <v>20049</v>
      </c>
      <c r="C269">
        <v>0</v>
      </c>
      <c r="D269">
        <v>0</v>
      </c>
      <c r="E269" t="s">
        <v>20088</v>
      </c>
      <c r="F269" t="s">
        <v>7376</v>
      </c>
      <c r="G269" t="s">
        <v>20089</v>
      </c>
      <c r="H269" t="s">
        <v>20142</v>
      </c>
      <c r="I269" t="s">
        <v>20143</v>
      </c>
      <c r="J269" t="s">
        <v>7377</v>
      </c>
      <c r="K269" t="s">
        <v>6791</v>
      </c>
      <c r="L269" t="s">
        <v>6340</v>
      </c>
      <c r="M269" t="s">
        <v>20083</v>
      </c>
      <c r="N269" t="s">
        <v>6331</v>
      </c>
      <c r="O269" t="s">
        <v>20055</v>
      </c>
      <c r="P269" t="s">
        <v>20137</v>
      </c>
      <c r="Q269" t="s">
        <v>20138</v>
      </c>
      <c r="R269" t="s">
        <v>20139</v>
      </c>
      <c r="S269">
        <v>0</v>
      </c>
      <c r="T269">
        <v>0</v>
      </c>
      <c r="U269">
        <v>0</v>
      </c>
      <c r="V269">
        <v>265</v>
      </c>
      <c r="W269">
        <v>12</v>
      </c>
    </row>
    <row r="270" spans="1:23" x14ac:dyDescent="0.3">
      <c r="A270" t="s">
        <v>199</v>
      </c>
      <c r="B270" t="s">
        <v>20049</v>
      </c>
      <c r="C270">
        <v>0</v>
      </c>
      <c r="D270">
        <v>0</v>
      </c>
      <c r="E270" t="s">
        <v>20088</v>
      </c>
      <c r="F270" t="s">
        <v>7378</v>
      </c>
      <c r="G270" t="s">
        <v>20089</v>
      </c>
      <c r="H270" t="s">
        <v>20144</v>
      </c>
      <c r="I270" t="s">
        <v>20145</v>
      </c>
      <c r="J270" t="s">
        <v>7379</v>
      </c>
      <c r="K270" t="s">
        <v>7380</v>
      </c>
      <c r="L270" t="s">
        <v>7381</v>
      </c>
      <c r="M270" t="s">
        <v>20146</v>
      </c>
      <c r="N270" t="s">
        <v>6322</v>
      </c>
      <c r="O270" t="s">
        <v>20076</v>
      </c>
      <c r="P270" t="s">
        <v>20147</v>
      </c>
      <c r="Q270" t="s">
        <v>20148</v>
      </c>
      <c r="R270" t="s">
        <v>20149</v>
      </c>
      <c r="S270">
        <v>0</v>
      </c>
      <c r="T270">
        <v>0</v>
      </c>
      <c r="U270">
        <v>0</v>
      </c>
      <c r="V270">
        <v>109</v>
      </c>
      <c r="W270">
        <v>6</v>
      </c>
    </row>
    <row r="271" spans="1:23" x14ac:dyDescent="0.3">
      <c r="A271" t="s">
        <v>200</v>
      </c>
      <c r="B271" t="s">
        <v>20049</v>
      </c>
      <c r="C271">
        <v>0</v>
      </c>
      <c r="D271">
        <v>0</v>
      </c>
      <c r="E271" t="s">
        <v>20150</v>
      </c>
      <c r="F271" t="s">
        <v>7382</v>
      </c>
      <c r="G271" t="s">
        <v>20089</v>
      </c>
      <c r="H271" t="s">
        <v>20151</v>
      </c>
      <c r="I271" t="s">
        <v>20152</v>
      </c>
      <c r="J271" t="s">
        <v>7383</v>
      </c>
      <c r="K271" t="s">
        <v>6389</v>
      </c>
      <c r="L271" t="s">
        <v>6321</v>
      </c>
      <c r="M271" t="s">
        <v>20083</v>
      </c>
      <c r="N271" t="s">
        <v>6322</v>
      </c>
      <c r="O271" t="s">
        <v>20076</v>
      </c>
      <c r="P271" t="s">
        <v>20125</v>
      </c>
      <c r="Q271" t="s">
        <v>20153</v>
      </c>
      <c r="R271" t="s">
        <v>20154</v>
      </c>
      <c r="S271">
        <v>0</v>
      </c>
      <c r="T271">
        <v>0</v>
      </c>
      <c r="U271">
        <v>0</v>
      </c>
      <c r="V271">
        <v>114</v>
      </c>
      <c r="W271">
        <v>6</v>
      </c>
    </row>
    <row r="272" spans="1:23" x14ac:dyDescent="0.3">
      <c r="A272" t="s">
        <v>201</v>
      </c>
      <c r="B272" t="s">
        <v>20049</v>
      </c>
      <c r="C272">
        <v>0</v>
      </c>
      <c r="D272">
        <v>0</v>
      </c>
      <c r="E272" t="s">
        <v>20088</v>
      </c>
      <c r="F272" t="s">
        <v>7384</v>
      </c>
      <c r="G272" t="s">
        <v>20089</v>
      </c>
      <c r="H272" t="s">
        <v>20155</v>
      </c>
      <c r="I272" t="s">
        <v>20156</v>
      </c>
      <c r="J272" t="s">
        <v>7385</v>
      </c>
      <c r="K272" t="s">
        <v>7386</v>
      </c>
      <c r="L272" t="s">
        <v>7387</v>
      </c>
      <c r="M272" t="s">
        <v>20157</v>
      </c>
      <c r="N272" t="s">
        <v>6338</v>
      </c>
      <c r="O272" t="s">
        <v>20084</v>
      </c>
      <c r="P272" t="s">
        <v>20158</v>
      </c>
      <c r="Q272" t="s">
        <v>6562</v>
      </c>
      <c r="R272" t="s">
        <v>20159</v>
      </c>
      <c r="S272">
        <v>0</v>
      </c>
      <c r="T272">
        <v>0</v>
      </c>
      <c r="U272">
        <v>0</v>
      </c>
      <c r="V272">
        <v>463</v>
      </c>
      <c r="W272">
        <v>15</v>
      </c>
    </row>
    <row r="273" spans="1:23" x14ac:dyDescent="0.3">
      <c r="A273" t="s">
        <v>202</v>
      </c>
      <c r="B273" t="s">
        <v>20049</v>
      </c>
      <c r="C273">
        <v>0</v>
      </c>
      <c r="D273">
        <v>0</v>
      </c>
      <c r="E273" t="s">
        <v>20050</v>
      </c>
      <c r="F273" t="s">
        <v>7388</v>
      </c>
      <c r="G273" t="s">
        <v>20080</v>
      </c>
      <c r="H273" t="s">
        <v>20160</v>
      </c>
      <c r="I273" t="s">
        <v>20161</v>
      </c>
      <c r="J273" t="s">
        <v>7389</v>
      </c>
      <c r="K273" t="s">
        <v>6536</v>
      </c>
      <c r="L273" t="s">
        <v>6458</v>
      </c>
      <c r="M273" t="s">
        <v>20083</v>
      </c>
      <c r="N273" t="s">
        <v>6322</v>
      </c>
      <c r="O273" t="s">
        <v>20076</v>
      </c>
      <c r="P273" t="s">
        <v>20162</v>
      </c>
      <c r="Q273" t="s">
        <v>20163</v>
      </c>
      <c r="R273" t="s">
        <v>20164</v>
      </c>
      <c r="S273">
        <v>1</v>
      </c>
      <c r="T273">
        <v>0</v>
      </c>
      <c r="U273">
        <v>0</v>
      </c>
      <c r="V273">
        <v>887</v>
      </c>
      <c r="W273">
        <v>27</v>
      </c>
    </row>
    <row r="274" spans="1:23" x14ac:dyDescent="0.3">
      <c r="A274" t="s">
        <v>203</v>
      </c>
      <c r="B274" t="s">
        <v>20049</v>
      </c>
      <c r="C274">
        <v>0</v>
      </c>
      <c r="D274">
        <v>0</v>
      </c>
      <c r="E274" t="s">
        <v>20050</v>
      </c>
      <c r="F274" t="s">
        <v>7390</v>
      </c>
      <c r="G274" t="s">
        <v>20080</v>
      </c>
      <c r="H274" t="s">
        <v>20160</v>
      </c>
      <c r="I274" t="s">
        <v>20161</v>
      </c>
      <c r="J274" t="s">
        <v>7391</v>
      </c>
      <c r="K274" t="s">
        <v>6536</v>
      </c>
      <c r="L274" t="s">
        <v>6458</v>
      </c>
      <c r="M274" t="s">
        <v>20083</v>
      </c>
      <c r="N274" t="s">
        <v>6322</v>
      </c>
      <c r="O274" t="s">
        <v>20076</v>
      </c>
      <c r="P274" t="s">
        <v>20162</v>
      </c>
      <c r="Q274" t="s">
        <v>20163</v>
      </c>
      <c r="R274" t="s">
        <v>20164</v>
      </c>
      <c r="S274">
        <v>1</v>
      </c>
      <c r="T274">
        <v>0</v>
      </c>
      <c r="U274">
        <v>0</v>
      </c>
      <c r="V274">
        <v>1026</v>
      </c>
      <c r="W274">
        <v>29</v>
      </c>
    </row>
    <row r="275" spans="1:23" x14ac:dyDescent="0.3">
      <c r="A275" t="s">
        <v>204</v>
      </c>
      <c r="B275" t="s">
        <v>20049</v>
      </c>
      <c r="C275">
        <v>0</v>
      </c>
      <c r="D275">
        <v>0</v>
      </c>
      <c r="E275" t="s">
        <v>20050</v>
      </c>
      <c r="F275" t="s">
        <v>7392</v>
      </c>
      <c r="G275" t="s">
        <v>20080</v>
      </c>
      <c r="H275" t="s">
        <v>20160</v>
      </c>
      <c r="I275" t="s">
        <v>20161</v>
      </c>
      <c r="J275" t="s">
        <v>7393</v>
      </c>
      <c r="K275" t="s">
        <v>6536</v>
      </c>
      <c r="L275" t="s">
        <v>6458</v>
      </c>
      <c r="M275" t="s">
        <v>20083</v>
      </c>
      <c r="N275" t="s">
        <v>6322</v>
      </c>
      <c r="O275" t="s">
        <v>20076</v>
      </c>
      <c r="P275" t="s">
        <v>20162</v>
      </c>
      <c r="Q275" t="s">
        <v>20163</v>
      </c>
      <c r="R275" t="s">
        <v>20164</v>
      </c>
      <c r="S275">
        <v>1</v>
      </c>
      <c r="T275">
        <v>0</v>
      </c>
      <c r="U275">
        <v>0</v>
      </c>
      <c r="V275">
        <v>1082</v>
      </c>
      <c r="W275">
        <v>32</v>
      </c>
    </row>
    <row r="276" spans="1:23" x14ac:dyDescent="0.3">
      <c r="A276" t="s">
        <v>205</v>
      </c>
      <c r="B276" t="s">
        <v>20049</v>
      </c>
      <c r="C276">
        <v>0</v>
      </c>
      <c r="D276">
        <v>0</v>
      </c>
      <c r="E276" t="s">
        <v>20050</v>
      </c>
      <c r="F276" t="s">
        <v>7394</v>
      </c>
      <c r="G276" t="s">
        <v>20051</v>
      </c>
      <c r="H276" t="s">
        <v>20165</v>
      </c>
      <c r="I276" t="s">
        <v>20166</v>
      </c>
      <c r="J276" t="s">
        <v>7395</v>
      </c>
      <c r="K276" t="s">
        <v>6597</v>
      </c>
      <c r="L276" t="s">
        <v>6598</v>
      </c>
      <c r="M276" t="s">
        <v>20103</v>
      </c>
      <c r="N276" t="s">
        <v>6345</v>
      </c>
      <c r="O276" t="s">
        <v>20167</v>
      </c>
      <c r="P276" t="s">
        <v>20168</v>
      </c>
      <c r="Q276" t="s">
        <v>6598</v>
      </c>
      <c r="R276" t="s">
        <v>20169</v>
      </c>
      <c r="S276">
        <v>1</v>
      </c>
      <c r="T276">
        <v>1</v>
      </c>
      <c r="U276">
        <v>0</v>
      </c>
      <c r="V276">
        <v>739</v>
      </c>
      <c r="W276">
        <v>23</v>
      </c>
    </row>
    <row r="277" spans="1:23" x14ac:dyDescent="0.3">
      <c r="A277" t="s">
        <v>206</v>
      </c>
      <c r="B277" t="s">
        <v>20049</v>
      </c>
      <c r="C277">
        <v>0</v>
      </c>
      <c r="D277">
        <v>0</v>
      </c>
      <c r="E277" t="s">
        <v>20050</v>
      </c>
      <c r="F277" t="s">
        <v>7396</v>
      </c>
      <c r="G277" t="s">
        <v>20051</v>
      </c>
      <c r="H277" t="s">
        <v>20170</v>
      </c>
      <c r="I277" t="s">
        <v>20171</v>
      </c>
      <c r="J277" t="s">
        <v>7397</v>
      </c>
      <c r="K277" t="s">
        <v>6858</v>
      </c>
      <c r="L277" t="s">
        <v>6859</v>
      </c>
      <c r="M277" t="s">
        <v>20172</v>
      </c>
      <c r="N277" t="s">
        <v>6345</v>
      </c>
      <c r="O277" t="s">
        <v>20167</v>
      </c>
      <c r="P277" t="s">
        <v>20173</v>
      </c>
      <c r="Q277" t="s">
        <v>20174</v>
      </c>
      <c r="R277" t="s">
        <v>20175</v>
      </c>
      <c r="S277">
        <v>1</v>
      </c>
      <c r="T277">
        <v>1</v>
      </c>
      <c r="U277">
        <v>0</v>
      </c>
      <c r="V277">
        <v>541</v>
      </c>
      <c r="W277">
        <v>18</v>
      </c>
    </row>
    <row r="278" spans="1:23" x14ac:dyDescent="0.3">
      <c r="A278" t="s">
        <v>207</v>
      </c>
      <c r="B278" t="s">
        <v>20049</v>
      </c>
      <c r="C278">
        <v>0</v>
      </c>
      <c r="D278">
        <v>0</v>
      </c>
      <c r="E278" t="s">
        <v>20088</v>
      </c>
      <c r="F278" t="s">
        <v>7398</v>
      </c>
      <c r="G278" t="s">
        <v>20089</v>
      </c>
      <c r="H278" t="s">
        <v>20176</v>
      </c>
      <c r="I278" t="s">
        <v>20177</v>
      </c>
      <c r="J278" t="s">
        <v>7399</v>
      </c>
      <c r="K278" t="s">
        <v>7400</v>
      </c>
      <c r="L278" t="s">
        <v>7401</v>
      </c>
      <c r="M278" t="s">
        <v>20178</v>
      </c>
      <c r="N278" t="s">
        <v>6322</v>
      </c>
      <c r="O278" t="s">
        <v>20076</v>
      </c>
      <c r="P278" t="s">
        <v>20179</v>
      </c>
      <c r="Q278" t="s">
        <v>6549</v>
      </c>
      <c r="R278" t="s">
        <v>20180</v>
      </c>
      <c r="S278">
        <v>0</v>
      </c>
      <c r="T278">
        <v>0</v>
      </c>
      <c r="U278">
        <v>0</v>
      </c>
      <c r="V278">
        <v>699</v>
      </c>
      <c r="W278">
        <v>18</v>
      </c>
    </row>
    <row r="279" spans="1:23" x14ac:dyDescent="0.3">
      <c r="A279" t="s">
        <v>208</v>
      </c>
      <c r="B279" t="s">
        <v>20049</v>
      </c>
      <c r="C279">
        <v>0</v>
      </c>
      <c r="D279">
        <v>0</v>
      </c>
      <c r="E279" t="s">
        <v>20050</v>
      </c>
      <c r="F279" t="s">
        <v>7402</v>
      </c>
      <c r="G279" t="s">
        <v>20051</v>
      </c>
      <c r="H279" t="s">
        <v>20181</v>
      </c>
      <c r="I279" t="s">
        <v>20182</v>
      </c>
      <c r="J279" t="s">
        <v>7403</v>
      </c>
      <c r="K279" t="s">
        <v>6861</v>
      </c>
      <c r="L279" t="s">
        <v>6862</v>
      </c>
      <c r="M279" t="s">
        <v>20183</v>
      </c>
      <c r="N279" t="s">
        <v>6345</v>
      </c>
      <c r="O279" t="s">
        <v>20167</v>
      </c>
      <c r="P279" t="s">
        <v>20184</v>
      </c>
      <c r="Q279" t="s">
        <v>20185</v>
      </c>
      <c r="R279" t="s">
        <v>20186</v>
      </c>
      <c r="S279">
        <v>1</v>
      </c>
      <c r="T279">
        <v>1</v>
      </c>
      <c r="U279">
        <v>0</v>
      </c>
      <c r="V279">
        <v>445</v>
      </c>
      <c r="W279">
        <v>15</v>
      </c>
    </row>
    <row r="280" spans="1:23" x14ac:dyDescent="0.3">
      <c r="A280" t="s">
        <v>209</v>
      </c>
      <c r="B280" t="s">
        <v>20049</v>
      </c>
      <c r="C280">
        <v>0</v>
      </c>
      <c r="D280">
        <v>0</v>
      </c>
      <c r="E280" t="s">
        <v>20050</v>
      </c>
      <c r="F280" t="s">
        <v>7404</v>
      </c>
      <c r="G280" t="s">
        <v>20051</v>
      </c>
      <c r="H280" t="s">
        <v>20187</v>
      </c>
      <c r="I280" t="s">
        <v>20188</v>
      </c>
      <c r="J280" t="s">
        <v>7405</v>
      </c>
      <c r="K280" t="s">
        <v>6522</v>
      </c>
      <c r="L280" t="s">
        <v>6523</v>
      </c>
      <c r="M280" t="s">
        <v>20189</v>
      </c>
      <c r="N280" t="s">
        <v>6322</v>
      </c>
      <c r="O280" t="s">
        <v>20076</v>
      </c>
      <c r="P280" t="s">
        <v>20190</v>
      </c>
      <c r="Q280" t="s">
        <v>20191</v>
      </c>
      <c r="R280" t="s">
        <v>20192</v>
      </c>
      <c r="S280">
        <v>1</v>
      </c>
      <c r="T280">
        <v>0</v>
      </c>
      <c r="U280">
        <v>0</v>
      </c>
      <c r="V280">
        <v>791</v>
      </c>
      <c r="W280">
        <v>24</v>
      </c>
    </row>
    <row r="281" spans="1:23" x14ac:dyDescent="0.3">
      <c r="A281" t="s">
        <v>210</v>
      </c>
      <c r="B281" t="s">
        <v>20049</v>
      </c>
      <c r="C281">
        <v>0</v>
      </c>
      <c r="D281">
        <v>0</v>
      </c>
      <c r="E281" t="s">
        <v>20050</v>
      </c>
      <c r="F281" t="s">
        <v>7406</v>
      </c>
      <c r="G281" t="s">
        <v>20051</v>
      </c>
      <c r="H281" t="s">
        <v>20193</v>
      </c>
      <c r="I281" t="s">
        <v>20194</v>
      </c>
      <c r="J281" t="s">
        <v>7407</v>
      </c>
      <c r="K281" t="s">
        <v>7408</v>
      </c>
      <c r="L281" t="s">
        <v>7409</v>
      </c>
      <c r="M281" t="s">
        <v>20195</v>
      </c>
      <c r="N281" t="s">
        <v>6322</v>
      </c>
      <c r="O281" t="s">
        <v>20076</v>
      </c>
      <c r="P281" t="s">
        <v>20196</v>
      </c>
      <c r="Q281" t="s">
        <v>20197</v>
      </c>
      <c r="R281" t="s">
        <v>20198</v>
      </c>
      <c r="S281">
        <v>1</v>
      </c>
      <c r="T281">
        <v>0</v>
      </c>
      <c r="U281">
        <v>0</v>
      </c>
      <c r="V281">
        <v>890</v>
      </c>
      <c r="W281">
        <v>28</v>
      </c>
    </row>
    <row r="282" spans="1:23" x14ac:dyDescent="0.3">
      <c r="A282" t="s">
        <v>211</v>
      </c>
      <c r="B282" t="s">
        <v>20049</v>
      </c>
      <c r="C282">
        <v>0</v>
      </c>
      <c r="D282">
        <v>0</v>
      </c>
      <c r="E282" t="s">
        <v>20050</v>
      </c>
      <c r="F282" t="s">
        <v>7410</v>
      </c>
      <c r="G282" t="s">
        <v>20080</v>
      </c>
      <c r="H282" t="s">
        <v>20199</v>
      </c>
      <c r="I282" t="s">
        <v>20200</v>
      </c>
      <c r="J282" t="s">
        <v>7411</v>
      </c>
      <c r="K282" t="s">
        <v>6751</v>
      </c>
      <c r="L282" t="s">
        <v>6752</v>
      </c>
      <c r="M282" t="s">
        <v>20083</v>
      </c>
      <c r="N282" t="s">
        <v>6345</v>
      </c>
      <c r="O282" t="s">
        <v>20167</v>
      </c>
      <c r="P282" t="s">
        <v>20201</v>
      </c>
      <c r="Q282" t="s">
        <v>6752</v>
      </c>
      <c r="R282" t="s">
        <v>20202</v>
      </c>
      <c r="S282">
        <v>1</v>
      </c>
      <c r="T282">
        <v>0</v>
      </c>
      <c r="U282">
        <v>0</v>
      </c>
      <c r="V282">
        <v>864</v>
      </c>
      <c r="W282">
        <v>26</v>
      </c>
    </row>
    <row r="283" spans="1:23" x14ac:dyDescent="0.3">
      <c r="A283" t="s">
        <v>212</v>
      </c>
      <c r="B283" t="s">
        <v>20049</v>
      </c>
      <c r="C283">
        <v>0</v>
      </c>
      <c r="D283">
        <v>0</v>
      </c>
      <c r="E283" t="s">
        <v>20050</v>
      </c>
      <c r="F283" t="s">
        <v>7412</v>
      </c>
      <c r="G283" t="s">
        <v>20080</v>
      </c>
      <c r="H283" t="s">
        <v>20199</v>
      </c>
      <c r="I283" t="s">
        <v>20200</v>
      </c>
      <c r="J283" t="s">
        <v>7413</v>
      </c>
      <c r="K283" t="s">
        <v>6751</v>
      </c>
      <c r="L283" t="s">
        <v>6752</v>
      </c>
      <c r="M283" t="s">
        <v>20083</v>
      </c>
      <c r="N283" t="s">
        <v>6345</v>
      </c>
      <c r="O283" t="s">
        <v>20167</v>
      </c>
      <c r="P283" t="s">
        <v>20201</v>
      </c>
      <c r="Q283" t="s">
        <v>6752</v>
      </c>
      <c r="R283" t="s">
        <v>20202</v>
      </c>
      <c r="S283">
        <v>1</v>
      </c>
      <c r="T283">
        <v>0</v>
      </c>
      <c r="U283">
        <v>0</v>
      </c>
      <c r="V283">
        <v>720</v>
      </c>
      <c r="W283">
        <v>24</v>
      </c>
    </row>
    <row r="284" spans="1:23" x14ac:dyDescent="0.3">
      <c r="A284" t="s">
        <v>213</v>
      </c>
      <c r="B284" t="s">
        <v>20049</v>
      </c>
      <c r="C284">
        <v>0</v>
      </c>
      <c r="D284">
        <v>0</v>
      </c>
      <c r="E284" t="s">
        <v>20050</v>
      </c>
      <c r="F284" t="s">
        <v>7414</v>
      </c>
      <c r="G284" t="s">
        <v>20051</v>
      </c>
      <c r="H284" t="s">
        <v>20052</v>
      </c>
      <c r="I284" t="s">
        <v>20053</v>
      </c>
      <c r="J284" t="s">
        <v>7415</v>
      </c>
      <c r="K284" t="s">
        <v>6748</v>
      </c>
      <c r="L284" t="s">
        <v>6749</v>
      </c>
      <c r="M284" t="s">
        <v>20183</v>
      </c>
      <c r="N284" t="s">
        <v>6331</v>
      </c>
      <c r="O284" t="s">
        <v>20055</v>
      </c>
      <c r="P284" t="s">
        <v>20056</v>
      </c>
      <c r="Q284" t="s">
        <v>6749</v>
      </c>
      <c r="R284" t="s">
        <v>20203</v>
      </c>
      <c r="S284">
        <v>1</v>
      </c>
      <c r="T284">
        <v>1</v>
      </c>
      <c r="U284">
        <v>0</v>
      </c>
      <c r="V284">
        <v>706</v>
      </c>
      <c r="W284">
        <v>23</v>
      </c>
    </row>
    <row r="285" spans="1:23" x14ac:dyDescent="0.3">
      <c r="A285" t="s">
        <v>214</v>
      </c>
      <c r="B285" t="s">
        <v>20049</v>
      </c>
      <c r="C285">
        <v>0</v>
      </c>
      <c r="D285">
        <v>0</v>
      </c>
      <c r="E285" t="s">
        <v>20050</v>
      </c>
      <c r="F285" t="s">
        <v>7416</v>
      </c>
      <c r="G285" t="s">
        <v>20051</v>
      </c>
      <c r="H285" t="s">
        <v>20204</v>
      </c>
      <c r="I285" t="s">
        <v>20205</v>
      </c>
      <c r="J285" t="s">
        <v>7417</v>
      </c>
      <c r="K285" t="s">
        <v>7418</v>
      </c>
      <c r="L285" t="s">
        <v>6450</v>
      </c>
      <c r="M285" t="s">
        <v>20206</v>
      </c>
      <c r="N285" t="s">
        <v>6351</v>
      </c>
      <c r="O285" t="s">
        <v>20061</v>
      </c>
      <c r="P285" t="s">
        <v>20207</v>
      </c>
      <c r="Q285" t="s">
        <v>6450</v>
      </c>
      <c r="R285" t="s">
        <v>20208</v>
      </c>
      <c r="S285">
        <v>1</v>
      </c>
      <c r="T285">
        <v>0</v>
      </c>
      <c r="U285">
        <v>0</v>
      </c>
      <c r="V285">
        <v>777</v>
      </c>
      <c r="W285">
        <v>26</v>
      </c>
    </row>
    <row r="286" spans="1:23" x14ac:dyDescent="0.3">
      <c r="A286" t="s">
        <v>215</v>
      </c>
      <c r="B286" t="s">
        <v>20049</v>
      </c>
      <c r="C286">
        <v>0</v>
      </c>
      <c r="D286">
        <v>0</v>
      </c>
      <c r="E286" t="s">
        <v>20050</v>
      </c>
      <c r="F286" t="s">
        <v>7419</v>
      </c>
      <c r="G286" t="s">
        <v>20080</v>
      </c>
      <c r="H286" t="s">
        <v>20209</v>
      </c>
      <c r="I286" t="s">
        <v>20210</v>
      </c>
      <c r="J286" t="s">
        <v>7420</v>
      </c>
      <c r="K286" t="s">
        <v>7421</v>
      </c>
      <c r="L286" t="s">
        <v>6321</v>
      </c>
      <c r="M286" t="s">
        <v>20083</v>
      </c>
      <c r="N286" t="s">
        <v>6322</v>
      </c>
      <c r="O286" t="s">
        <v>20076</v>
      </c>
      <c r="P286" t="s">
        <v>20125</v>
      </c>
      <c r="Q286" t="s">
        <v>20153</v>
      </c>
      <c r="R286" t="s">
        <v>20154</v>
      </c>
      <c r="S286">
        <v>1</v>
      </c>
      <c r="T286">
        <v>0</v>
      </c>
      <c r="U286">
        <v>0</v>
      </c>
      <c r="V286">
        <v>1013</v>
      </c>
      <c r="W286">
        <v>34</v>
      </c>
    </row>
    <row r="287" spans="1:23" x14ac:dyDescent="0.3">
      <c r="A287" t="s">
        <v>216</v>
      </c>
      <c r="B287" t="s">
        <v>20049</v>
      </c>
      <c r="C287">
        <v>0</v>
      </c>
      <c r="D287">
        <v>0</v>
      </c>
      <c r="E287" t="s">
        <v>20050</v>
      </c>
      <c r="F287" t="s">
        <v>7422</v>
      </c>
      <c r="G287" t="s">
        <v>20051</v>
      </c>
      <c r="H287" t="s">
        <v>20211</v>
      </c>
      <c r="I287" t="s">
        <v>20212</v>
      </c>
      <c r="J287" t="s">
        <v>6670</v>
      </c>
      <c r="K287" t="s">
        <v>6606</v>
      </c>
      <c r="L287" t="s">
        <v>6607</v>
      </c>
      <c r="M287" t="s">
        <v>20083</v>
      </c>
      <c r="N287" t="s">
        <v>6348</v>
      </c>
      <c r="O287" t="s">
        <v>20213</v>
      </c>
      <c r="P287" t="s">
        <v>20214</v>
      </c>
      <c r="Q287" t="s">
        <v>20215</v>
      </c>
      <c r="R287" t="s">
        <v>20216</v>
      </c>
      <c r="S287">
        <v>1</v>
      </c>
      <c r="T287">
        <v>1</v>
      </c>
      <c r="U287">
        <v>0</v>
      </c>
      <c r="V287">
        <v>673</v>
      </c>
      <c r="W287">
        <v>22</v>
      </c>
    </row>
    <row r="288" spans="1:23" x14ac:dyDescent="0.3">
      <c r="A288" t="s">
        <v>217</v>
      </c>
      <c r="B288" t="s">
        <v>20049</v>
      </c>
      <c r="C288">
        <v>0</v>
      </c>
      <c r="D288">
        <v>0</v>
      </c>
      <c r="E288" t="s">
        <v>20050</v>
      </c>
      <c r="F288" t="s">
        <v>7423</v>
      </c>
      <c r="G288" t="s">
        <v>20080</v>
      </c>
      <c r="H288" t="s">
        <v>20217</v>
      </c>
      <c r="I288" t="s">
        <v>20218</v>
      </c>
      <c r="J288" t="s">
        <v>7424</v>
      </c>
      <c r="K288" t="s">
        <v>6874</v>
      </c>
      <c r="L288" t="s">
        <v>6607</v>
      </c>
      <c r="M288" t="s">
        <v>20083</v>
      </c>
      <c r="N288" t="s">
        <v>6348</v>
      </c>
      <c r="O288" t="s">
        <v>20213</v>
      </c>
      <c r="P288" t="s">
        <v>20214</v>
      </c>
      <c r="Q288" t="s">
        <v>20215</v>
      </c>
      <c r="R288" t="s">
        <v>20216</v>
      </c>
      <c r="S288">
        <v>1</v>
      </c>
      <c r="T288">
        <v>1</v>
      </c>
      <c r="U288">
        <v>0</v>
      </c>
      <c r="V288">
        <v>1016</v>
      </c>
      <c r="W288">
        <v>30</v>
      </c>
    </row>
    <row r="289" spans="1:23" x14ac:dyDescent="0.3">
      <c r="A289" t="s">
        <v>218</v>
      </c>
      <c r="B289" t="s">
        <v>20049</v>
      </c>
      <c r="C289">
        <v>0</v>
      </c>
      <c r="D289">
        <v>0</v>
      </c>
      <c r="E289" t="s">
        <v>20050</v>
      </c>
      <c r="F289" t="s">
        <v>7425</v>
      </c>
      <c r="G289" t="s">
        <v>20080</v>
      </c>
      <c r="H289" t="s">
        <v>20217</v>
      </c>
      <c r="I289" t="s">
        <v>20218</v>
      </c>
      <c r="J289" t="s">
        <v>7426</v>
      </c>
      <c r="K289" t="s">
        <v>6606</v>
      </c>
      <c r="L289" t="s">
        <v>6607</v>
      </c>
      <c r="M289" t="s">
        <v>20083</v>
      </c>
      <c r="N289" t="s">
        <v>6348</v>
      </c>
      <c r="O289" t="s">
        <v>20213</v>
      </c>
      <c r="P289" t="s">
        <v>20214</v>
      </c>
      <c r="Q289" t="s">
        <v>20215</v>
      </c>
      <c r="R289" t="s">
        <v>20216</v>
      </c>
      <c r="S289">
        <v>1</v>
      </c>
      <c r="T289">
        <v>1</v>
      </c>
      <c r="U289">
        <v>0</v>
      </c>
      <c r="V289">
        <v>512</v>
      </c>
      <c r="W289">
        <v>17</v>
      </c>
    </row>
    <row r="290" spans="1:23" x14ac:dyDescent="0.3">
      <c r="A290" t="s">
        <v>219</v>
      </c>
      <c r="B290" t="s">
        <v>20049</v>
      </c>
      <c r="C290">
        <v>0</v>
      </c>
      <c r="D290">
        <v>0</v>
      </c>
      <c r="E290" t="s">
        <v>20065</v>
      </c>
      <c r="F290" t="s">
        <v>7427</v>
      </c>
      <c r="G290" t="s">
        <v>20080</v>
      </c>
      <c r="H290" t="s">
        <v>20217</v>
      </c>
      <c r="I290" t="s">
        <v>20218</v>
      </c>
      <c r="J290" t="s">
        <v>7428</v>
      </c>
      <c r="K290" t="s">
        <v>6606</v>
      </c>
      <c r="L290" t="s">
        <v>6607</v>
      </c>
      <c r="M290" t="s">
        <v>20083</v>
      </c>
      <c r="N290" t="s">
        <v>6348</v>
      </c>
      <c r="O290" t="s">
        <v>20213</v>
      </c>
      <c r="P290" t="s">
        <v>20214</v>
      </c>
      <c r="Q290" t="s">
        <v>20215</v>
      </c>
      <c r="R290" t="s">
        <v>20216</v>
      </c>
      <c r="S290">
        <v>1</v>
      </c>
      <c r="T290">
        <v>1</v>
      </c>
      <c r="U290">
        <v>0</v>
      </c>
      <c r="V290">
        <v>588</v>
      </c>
      <c r="W290">
        <v>18</v>
      </c>
    </row>
    <row r="291" spans="1:23" x14ac:dyDescent="0.3">
      <c r="A291" t="s">
        <v>220</v>
      </c>
      <c r="B291" t="s">
        <v>20049</v>
      </c>
      <c r="C291">
        <v>0</v>
      </c>
      <c r="D291">
        <v>0</v>
      </c>
      <c r="E291" t="s">
        <v>20050</v>
      </c>
      <c r="F291" t="s">
        <v>7429</v>
      </c>
      <c r="G291" t="s">
        <v>20051</v>
      </c>
      <c r="H291" t="s">
        <v>20219</v>
      </c>
      <c r="I291" t="s">
        <v>20220</v>
      </c>
      <c r="J291" t="s">
        <v>7430</v>
      </c>
      <c r="K291" t="s">
        <v>6818</v>
      </c>
      <c r="L291" t="s">
        <v>6819</v>
      </c>
      <c r="M291" t="s">
        <v>20221</v>
      </c>
      <c r="N291" t="s">
        <v>6334</v>
      </c>
      <c r="O291" t="s">
        <v>20097</v>
      </c>
      <c r="P291" t="s">
        <v>20222</v>
      </c>
      <c r="Q291" t="s">
        <v>20223</v>
      </c>
      <c r="R291" t="s">
        <v>20224</v>
      </c>
      <c r="S291">
        <v>1</v>
      </c>
      <c r="T291">
        <v>1</v>
      </c>
      <c r="U291">
        <v>0</v>
      </c>
      <c r="V291">
        <v>551</v>
      </c>
      <c r="W291">
        <v>18</v>
      </c>
    </row>
    <row r="292" spans="1:23" x14ac:dyDescent="0.3">
      <c r="A292" t="s">
        <v>221</v>
      </c>
      <c r="B292" t="s">
        <v>20049</v>
      </c>
      <c r="C292">
        <v>0</v>
      </c>
      <c r="D292">
        <v>0</v>
      </c>
      <c r="E292" t="s">
        <v>20050</v>
      </c>
      <c r="F292" t="s">
        <v>7431</v>
      </c>
      <c r="G292" t="s">
        <v>20051</v>
      </c>
      <c r="H292" t="s">
        <v>20225</v>
      </c>
      <c r="I292" t="s">
        <v>20226</v>
      </c>
      <c r="J292" t="s">
        <v>7432</v>
      </c>
      <c r="K292" t="s">
        <v>6783</v>
      </c>
      <c r="L292" t="s">
        <v>6784</v>
      </c>
      <c r="M292" t="s">
        <v>20227</v>
      </c>
      <c r="N292" t="s">
        <v>6338</v>
      </c>
      <c r="O292" t="s">
        <v>20084</v>
      </c>
      <c r="P292" t="s">
        <v>20108</v>
      </c>
      <c r="Q292" t="s">
        <v>20109</v>
      </c>
      <c r="R292" t="s">
        <v>20228</v>
      </c>
      <c r="S292">
        <v>1</v>
      </c>
      <c r="T292">
        <v>1</v>
      </c>
      <c r="U292">
        <v>0</v>
      </c>
      <c r="V292">
        <v>519</v>
      </c>
      <c r="W292">
        <v>18</v>
      </c>
    </row>
    <row r="293" spans="1:23" x14ac:dyDescent="0.3">
      <c r="A293" t="s">
        <v>222</v>
      </c>
      <c r="B293" t="s">
        <v>20049</v>
      </c>
      <c r="C293">
        <v>0</v>
      </c>
      <c r="D293">
        <v>0</v>
      </c>
      <c r="E293" t="s">
        <v>20088</v>
      </c>
      <c r="F293" t="s">
        <v>7433</v>
      </c>
      <c r="G293" t="s">
        <v>20089</v>
      </c>
      <c r="H293" t="s">
        <v>20229</v>
      </c>
      <c r="I293" t="s">
        <v>20230</v>
      </c>
      <c r="J293" t="s">
        <v>7434</v>
      </c>
      <c r="K293" t="s">
        <v>6320</v>
      </c>
      <c r="L293" t="s">
        <v>6321</v>
      </c>
      <c r="M293" t="s">
        <v>20083</v>
      </c>
      <c r="N293" t="s">
        <v>6322</v>
      </c>
      <c r="O293" t="s">
        <v>20076</v>
      </c>
      <c r="P293" t="s">
        <v>20125</v>
      </c>
      <c r="Q293" t="s">
        <v>20153</v>
      </c>
      <c r="R293" t="s">
        <v>20154</v>
      </c>
      <c r="S293">
        <v>0</v>
      </c>
      <c r="T293">
        <v>0</v>
      </c>
      <c r="U293">
        <v>0</v>
      </c>
      <c r="V293">
        <v>77</v>
      </c>
      <c r="W293">
        <v>6</v>
      </c>
    </row>
    <row r="294" spans="1:23" x14ac:dyDescent="0.3">
      <c r="A294" t="s">
        <v>223</v>
      </c>
      <c r="B294" t="s">
        <v>20049</v>
      </c>
      <c r="C294">
        <v>0</v>
      </c>
      <c r="D294">
        <v>0</v>
      </c>
      <c r="E294" t="s">
        <v>20050</v>
      </c>
      <c r="F294" t="s">
        <v>7435</v>
      </c>
      <c r="G294" t="s">
        <v>20080</v>
      </c>
      <c r="H294" t="s">
        <v>20231</v>
      </c>
      <c r="I294" t="s">
        <v>20232</v>
      </c>
      <c r="J294" t="s">
        <v>7436</v>
      </c>
      <c r="K294" t="s">
        <v>7437</v>
      </c>
      <c r="L294" t="s">
        <v>7438</v>
      </c>
      <c r="M294" t="s">
        <v>20131</v>
      </c>
      <c r="N294" t="s">
        <v>6351</v>
      </c>
      <c r="O294" t="s">
        <v>20061</v>
      </c>
      <c r="P294" t="s">
        <v>20233</v>
      </c>
      <c r="Q294" t="s">
        <v>20234</v>
      </c>
      <c r="R294" t="s">
        <v>20235</v>
      </c>
      <c r="S294">
        <v>1</v>
      </c>
      <c r="T294">
        <v>1</v>
      </c>
      <c r="U294">
        <v>0</v>
      </c>
      <c r="V294">
        <v>744</v>
      </c>
      <c r="W294">
        <v>24</v>
      </c>
    </row>
    <row r="295" spans="1:23" x14ac:dyDescent="0.3">
      <c r="A295" t="s">
        <v>224</v>
      </c>
      <c r="B295" t="s">
        <v>20049</v>
      </c>
      <c r="C295">
        <v>0</v>
      </c>
      <c r="D295">
        <v>0</v>
      </c>
      <c r="E295" t="s">
        <v>20050</v>
      </c>
      <c r="F295" t="s">
        <v>7439</v>
      </c>
      <c r="G295" t="s">
        <v>20080</v>
      </c>
      <c r="H295" t="s">
        <v>20236</v>
      </c>
      <c r="I295" t="s">
        <v>20237</v>
      </c>
      <c r="J295" t="s">
        <v>7440</v>
      </c>
      <c r="K295" t="s">
        <v>6468</v>
      </c>
      <c r="L295" t="s">
        <v>6469</v>
      </c>
      <c r="M295" t="s">
        <v>20131</v>
      </c>
      <c r="N295" t="s">
        <v>6322</v>
      </c>
      <c r="O295" t="s">
        <v>20076</v>
      </c>
      <c r="P295" t="s">
        <v>20238</v>
      </c>
      <c r="Q295" t="s">
        <v>6469</v>
      </c>
      <c r="R295" t="s">
        <v>20239</v>
      </c>
      <c r="S295">
        <v>1</v>
      </c>
      <c r="T295">
        <v>0</v>
      </c>
      <c r="U295">
        <v>0</v>
      </c>
      <c r="V295">
        <v>806</v>
      </c>
      <c r="W295">
        <v>22</v>
      </c>
    </row>
    <row r="296" spans="1:23" x14ac:dyDescent="0.3">
      <c r="A296" t="s">
        <v>225</v>
      </c>
      <c r="B296" t="s">
        <v>20049</v>
      </c>
      <c r="C296">
        <v>0</v>
      </c>
      <c r="D296">
        <v>0</v>
      </c>
      <c r="E296" t="s">
        <v>20088</v>
      </c>
      <c r="F296" t="s">
        <v>7441</v>
      </c>
      <c r="G296" t="s">
        <v>20089</v>
      </c>
      <c r="H296" t="s">
        <v>20240</v>
      </c>
      <c r="I296" t="s">
        <v>20241</v>
      </c>
      <c r="J296" t="s">
        <v>7442</v>
      </c>
      <c r="K296" t="s">
        <v>7443</v>
      </c>
      <c r="L296" t="s">
        <v>7444</v>
      </c>
      <c r="M296" t="s">
        <v>20242</v>
      </c>
      <c r="N296" t="s">
        <v>6322</v>
      </c>
      <c r="O296" t="s">
        <v>20076</v>
      </c>
      <c r="P296" t="s">
        <v>20243</v>
      </c>
      <c r="Q296" t="s">
        <v>6555</v>
      </c>
      <c r="R296" t="s">
        <v>20244</v>
      </c>
      <c r="S296">
        <v>0</v>
      </c>
      <c r="T296">
        <v>1</v>
      </c>
      <c r="U296">
        <v>0</v>
      </c>
      <c r="V296">
        <v>104</v>
      </c>
      <c r="W296">
        <v>7</v>
      </c>
    </row>
    <row r="297" spans="1:23" x14ac:dyDescent="0.3">
      <c r="A297" t="s">
        <v>226</v>
      </c>
      <c r="B297" t="s">
        <v>20049</v>
      </c>
      <c r="C297">
        <v>0</v>
      </c>
      <c r="D297">
        <v>0</v>
      </c>
      <c r="E297" t="s">
        <v>20050</v>
      </c>
      <c r="F297" t="s">
        <v>7445</v>
      </c>
      <c r="G297" t="s">
        <v>20080</v>
      </c>
      <c r="H297" t="s">
        <v>20245</v>
      </c>
      <c r="I297" t="s">
        <v>20246</v>
      </c>
      <c r="J297" t="s">
        <v>7446</v>
      </c>
      <c r="K297" t="s">
        <v>6491</v>
      </c>
      <c r="L297" t="s">
        <v>6492</v>
      </c>
      <c r="M297" t="s">
        <v>20083</v>
      </c>
      <c r="N297" t="s">
        <v>6338</v>
      </c>
      <c r="O297" t="s">
        <v>20084</v>
      </c>
      <c r="P297" t="s">
        <v>20247</v>
      </c>
      <c r="Q297" t="s">
        <v>6492</v>
      </c>
      <c r="R297" t="s">
        <v>20248</v>
      </c>
      <c r="S297">
        <v>1</v>
      </c>
      <c r="T297">
        <v>0</v>
      </c>
      <c r="U297">
        <v>0</v>
      </c>
      <c r="V297">
        <v>853</v>
      </c>
      <c r="W297">
        <v>26</v>
      </c>
    </row>
    <row r="298" spans="1:23" x14ac:dyDescent="0.3">
      <c r="A298" t="s">
        <v>227</v>
      </c>
      <c r="B298" t="s">
        <v>20049</v>
      </c>
      <c r="C298">
        <v>0</v>
      </c>
      <c r="D298">
        <v>0</v>
      </c>
      <c r="E298" t="s">
        <v>20050</v>
      </c>
      <c r="F298" t="s">
        <v>7447</v>
      </c>
      <c r="G298" t="s">
        <v>20080</v>
      </c>
      <c r="H298" t="s">
        <v>20245</v>
      </c>
      <c r="I298" t="s">
        <v>20246</v>
      </c>
      <c r="J298" t="s">
        <v>7448</v>
      </c>
      <c r="K298" t="s">
        <v>6491</v>
      </c>
      <c r="L298" t="s">
        <v>6492</v>
      </c>
      <c r="M298" t="s">
        <v>20083</v>
      </c>
      <c r="N298" t="s">
        <v>6338</v>
      </c>
      <c r="O298" t="s">
        <v>20084</v>
      </c>
      <c r="P298" t="s">
        <v>20247</v>
      </c>
      <c r="Q298" t="s">
        <v>6492</v>
      </c>
      <c r="R298" t="s">
        <v>20248</v>
      </c>
      <c r="S298">
        <v>1</v>
      </c>
      <c r="T298">
        <v>0</v>
      </c>
      <c r="U298">
        <v>0</v>
      </c>
      <c r="V298">
        <v>528</v>
      </c>
      <c r="W298">
        <v>18</v>
      </c>
    </row>
    <row r="299" spans="1:23" x14ac:dyDescent="0.3">
      <c r="A299" t="s">
        <v>228</v>
      </c>
      <c r="B299" t="s">
        <v>20049</v>
      </c>
      <c r="C299">
        <v>0</v>
      </c>
      <c r="D299">
        <v>0</v>
      </c>
      <c r="E299" t="s">
        <v>20050</v>
      </c>
      <c r="F299" t="s">
        <v>7449</v>
      </c>
      <c r="G299" t="s">
        <v>20080</v>
      </c>
      <c r="H299" t="s">
        <v>20245</v>
      </c>
      <c r="I299" t="s">
        <v>20246</v>
      </c>
      <c r="J299" t="s">
        <v>7450</v>
      </c>
      <c r="K299" t="s">
        <v>6491</v>
      </c>
      <c r="L299" t="s">
        <v>6492</v>
      </c>
      <c r="M299" t="s">
        <v>20083</v>
      </c>
      <c r="N299" t="s">
        <v>6338</v>
      </c>
      <c r="O299" t="s">
        <v>20084</v>
      </c>
      <c r="P299" t="s">
        <v>20247</v>
      </c>
      <c r="Q299" t="s">
        <v>6492</v>
      </c>
      <c r="R299" t="s">
        <v>20248</v>
      </c>
      <c r="S299">
        <v>1</v>
      </c>
      <c r="T299">
        <v>0</v>
      </c>
      <c r="U299">
        <v>0</v>
      </c>
      <c r="V299">
        <v>782</v>
      </c>
      <c r="W299">
        <v>24</v>
      </c>
    </row>
    <row r="300" spans="1:23" x14ac:dyDescent="0.3">
      <c r="A300" t="s">
        <v>229</v>
      </c>
      <c r="B300" t="s">
        <v>20049</v>
      </c>
      <c r="C300">
        <v>0</v>
      </c>
      <c r="D300">
        <v>0</v>
      </c>
      <c r="E300" t="s">
        <v>20088</v>
      </c>
      <c r="F300" t="s">
        <v>7451</v>
      </c>
      <c r="G300" t="s">
        <v>20089</v>
      </c>
      <c r="H300" t="s">
        <v>20249</v>
      </c>
      <c r="I300" t="s">
        <v>20250</v>
      </c>
      <c r="J300" t="s">
        <v>7452</v>
      </c>
      <c r="K300" t="s">
        <v>6491</v>
      </c>
      <c r="L300" t="s">
        <v>6492</v>
      </c>
      <c r="M300" t="s">
        <v>20083</v>
      </c>
      <c r="N300" t="s">
        <v>6338</v>
      </c>
      <c r="O300" t="s">
        <v>20084</v>
      </c>
      <c r="P300" t="s">
        <v>20247</v>
      </c>
      <c r="Q300" t="s">
        <v>6492</v>
      </c>
      <c r="R300" t="s">
        <v>20248</v>
      </c>
      <c r="S300">
        <v>0</v>
      </c>
      <c r="T300">
        <v>0</v>
      </c>
      <c r="U300">
        <v>0</v>
      </c>
      <c r="V300">
        <v>391</v>
      </c>
      <c r="W300">
        <v>17</v>
      </c>
    </row>
    <row r="301" spans="1:23" x14ac:dyDescent="0.3">
      <c r="A301" t="s">
        <v>230</v>
      </c>
      <c r="B301" t="s">
        <v>20049</v>
      </c>
      <c r="C301">
        <v>0</v>
      </c>
      <c r="D301">
        <v>0</v>
      </c>
      <c r="E301" t="s">
        <v>20050</v>
      </c>
      <c r="F301" t="s">
        <v>7453</v>
      </c>
      <c r="G301" t="s">
        <v>20051</v>
      </c>
      <c r="H301" t="s">
        <v>20251</v>
      </c>
      <c r="I301" t="s">
        <v>20252</v>
      </c>
      <c r="J301" t="s">
        <v>7454</v>
      </c>
      <c r="K301" t="s">
        <v>6793</v>
      </c>
      <c r="L301" t="s">
        <v>6794</v>
      </c>
      <c r="M301" t="s">
        <v>20054</v>
      </c>
      <c r="N301" t="s">
        <v>6331</v>
      </c>
      <c r="O301" t="s">
        <v>20055</v>
      </c>
      <c r="P301" t="s">
        <v>20253</v>
      </c>
      <c r="Q301" t="s">
        <v>20254</v>
      </c>
      <c r="R301" t="s">
        <v>20255</v>
      </c>
      <c r="S301">
        <v>1</v>
      </c>
      <c r="T301">
        <v>1</v>
      </c>
      <c r="U301">
        <v>0</v>
      </c>
      <c r="V301">
        <v>589</v>
      </c>
      <c r="W301">
        <v>20</v>
      </c>
    </row>
    <row r="302" spans="1:23" x14ac:dyDescent="0.3">
      <c r="A302" t="s">
        <v>231</v>
      </c>
      <c r="B302" t="s">
        <v>20049</v>
      </c>
      <c r="C302">
        <v>0</v>
      </c>
      <c r="D302">
        <v>0</v>
      </c>
      <c r="E302" t="s">
        <v>20050</v>
      </c>
      <c r="F302" t="s">
        <v>7455</v>
      </c>
      <c r="G302" t="s">
        <v>20051</v>
      </c>
      <c r="H302" t="s">
        <v>20256</v>
      </c>
      <c r="I302" t="s">
        <v>20257</v>
      </c>
      <c r="J302" t="s">
        <v>7456</v>
      </c>
      <c r="K302" t="s">
        <v>7457</v>
      </c>
      <c r="L302" t="s">
        <v>7458</v>
      </c>
      <c r="M302" t="s">
        <v>20258</v>
      </c>
      <c r="N302" t="s">
        <v>6322</v>
      </c>
      <c r="O302" t="s">
        <v>20076</v>
      </c>
      <c r="P302" t="s">
        <v>20259</v>
      </c>
      <c r="Q302" t="s">
        <v>6552</v>
      </c>
      <c r="R302" t="s">
        <v>20260</v>
      </c>
      <c r="S302">
        <v>1</v>
      </c>
      <c r="T302">
        <v>0</v>
      </c>
      <c r="U302">
        <v>0</v>
      </c>
      <c r="V302">
        <v>620</v>
      </c>
      <c r="W302">
        <v>20</v>
      </c>
    </row>
    <row r="303" spans="1:23" x14ac:dyDescent="0.3">
      <c r="A303" t="s">
        <v>232</v>
      </c>
      <c r="B303" t="s">
        <v>20049</v>
      </c>
      <c r="C303">
        <v>0</v>
      </c>
      <c r="D303">
        <v>0</v>
      </c>
      <c r="E303" t="s">
        <v>20050</v>
      </c>
      <c r="F303" t="s">
        <v>7459</v>
      </c>
      <c r="G303" t="s">
        <v>20051</v>
      </c>
      <c r="H303" t="s">
        <v>20261</v>
      </c>
      <c r="I303" t="s">
        <v>20262</v>
      </c>
      <c r="J303" t="s">
        <v>7460</v>
      </c>
      <c r="K303" t="s">
        <v>6578</v>
      </c>
      <c r="L303" t="s">
        <v>6579</v>
      </c>
      <c r="M303" t="s">
        <v>20242</v>
      </c>
      <c r="N303" t="s">
        <v>6331</v>
      </c>
      <c r="O303" t="s">
        <v>20055</v>
      </c>
      <c r="P303" t="s">
        <v>20263</v>
      </c>
      <c r="Q303" t="s">
        <v>6579</v>
      </c>
      <c r="R303" t="s">
        <v>20264</v>
      </c>
      <c r="S303">
        <v>1</v>
      </c>
      <c r="T303">
        <v>1</v>
      </c>
      <c r="U303">
        <v>0</v>
      </c>
      <c r="V303">
        <v>640</v>
      </c>
      <c r="W303">
        <v>21</v>
      </c>
    </row>
    <row r="304" spans="1:23" x14ac:dyDescent="0.3">
      <c r="A304" t="s">
        <v>233</v>
      </c>
      <c r="B304" t="s">
        <v>20049</v>
      </c>
      <c r="C304">
        <v>0</v>
      </c>
      <c r="D304">
        <v>0</v>
      </c>
      <c r="E304" t="s">
        <v>20050</v>
      </c>
      <c r="F304" t="s">
        <v>7461</v>
      </c>
      <c r="G304" t="s">
        <v>20051</v>
      </c>
      <c r="H304" t="s">
        <v>20265</v>
      </c>
      <c r="I304" t="s">
        <v>20266</v>
      </c>
      <c r="J304" t="s">
        <v>7462</v>
      </c>
      <c r="K304" t="s">
        <v>7463</v>
      </c>
      <c r="L304" t="s">
        <v>7464</v>
      </c>
      <c r="M304" t="s">
        <v>20227</v>
      </c>
      <c r="N304" t="s">
        <v>6322</v>
      </c>
      <c r="O304" t="s">
        <v>20076</v>
      </c>
      <c r="P304" t="s">
        <v>20267</v>
      </c>
      <c r="Q304" t="s">
        <v>6465</v>
      </c>
      <c r="R304" t="s">
        <v>20268</v>
      </c>
      <c r="S304">
        <v>1</v>
      </c>
      <c r="T304">
        <v>0</v>
      </c>
      <c r="U304">
        <v>0</v>
      </c>
      <c r="V304">
        <v>1178</v>
      </c>
      <c r="W304">
        <v>36</v>
      </c>
    </row>
    <row r="305" spans="1:23" x14ac:dyDescent="0.3">
      <c r="A305" t="s">
        <v>234</v>
      </c>
      <c r="B305" t="s">
        <v>20049</v>
      </c>
      <c r="C305">
        <v>0</v>
      </c>
      <c r="D305">
        <v>0</v>
      </c>
      <c r="E305" t="s">
        <v>20050</v>
      </c>
      <c r="F305" t="s">
        <v>7465</v>
      </c>
      <c r="G305" t="s">
        <v>20051</v>
      </c>
      <c r="H305" t="s">
        <v>20269</v>
      </c>
      <c r="I305" t="s">
        <v>20270</v>
      </c>
      <c r="J305" t="s">
        <v>7466</v>
      </c>
      <c r="K305" t="s">
        <v>7467</v>
      </c>
      <c r="L305" t="s">
        <v>7468</v>
      </c>
      <c r="M305" t="s">
        <v>20242</v>
      </c>
      <c r="N305" t="s">
        <v>6322</v>
      </c>
      <c r="O305" t="s">
        <v>20076</v>
      </c>
      <c r="P305" t="s">
        <v>20243</v>
      </c>
      <c r="Q305" t="s">
        <v>6555</v>
      </c>
      <c r="R305" t="s">
        <v>20244</v>
      </c>
      <c r="S305">
        <v>1</v>
      </c>
      <c r="T305">
        <v>1</v>
      </c>
      <c r="U305">
        <v>0</v>
      </c>
      <c r="V305">
        <v>579</v>
      </c>
      <c r="W305">
        <v>21</v>
      </c>
    </row>
    <row r="306" spans="1:23" x14ac:dyDescent="0.3">
      <c r="A306" t="s">
        <v>235</v>
      </c>
      <c r="B306" t="s">
        <v>20049</v>
      </c>
      <c r="C306">
        <v>0</v>
      </c>
      <c r="D306">
        <v>0</v>
      </c>
      <c r="E306" t="s">
        <v>20050</v>
      </c>
      <c r="F306" t="s">
        <v>7469</v>
      </c>
      <c r="G306" t="s">
        <v>20051</v>
      </c>
      <c r="H306" t="s">
        <v>20269</v>
      </c>
      <c r="I306" t="s">
        <v>20270</v>
      </c>
      <c r="J306" t="s">
        <v>7470</v>
      </c>
      <c r="K306" t="s">
        <v>6554</v>
      </c>
      <c r="L306" t="s">
        <v>6555</v>
      </c>
      <c r="M306" t="s">
        <v>20271</v>
      </c>
      <c r="N306" t="s">
        <v>6322</v>
      </c>
      <c r="O306" t="s">
        <v>20076</v>
      </c>
      <c r="P306" t="s">
        <v>20243</v>
      </c>
      <c r="Q306" t="s">
        <v>6555</v>
      </c>
      <c r="R306" t="s">
        <v>20272</v>
      </c>
      <c r="S306">
        <v>1</v>
      </c>
      <c r="T306">
        <v>0</v>
      </c>
      <c r="U306">
        <v>0</v>
      </c>
      <c r="V306">
        <v>948</v>
      </c>
      <c r="W306">
        <v>28</v>
      </c>
    </row>
    <row r="307" spans="1:23" x14ac:dyDescent="0.3">
      <c r="A307" t="s">
        <v>236</v>
      </c>
      <c r="B307" t="s">
        <v>20049</v>
      </c>
      <c r="C307">
        <v>0</v>
      </c>
      <c r="D307">
        <v>0</v>
      </c>
      <c r="E307" t="s">
        <v>20050</v>
      </c>
      <c r="F307" t="s">
        <v>7471</v>
      </c>
      <c r="G307" t="s">
        <v>20051</v>
      </c>
      <c r="H307" t="s">
        <v>20269</v>
      </c>
      <c r="I307" t="s">
        <v>20270</v>
      </c>
      <c r="J307" t="s">
        <v>7472</v>
      </c>
      <c r="K307" t="s">
        <v>6554</v>
      </c>
      <c r="L307" t="s">
        <v>6555</v>
      </c>
      <c r="M307" t="s">
        <v>20271</v>
      </c>
      <c r="N307" t="s">
        <v>6322</v>
      </c>
      <c r="O307" t="s">
        <v>20076</v>
      </c>
      <c r="P307" t="s">
        <v>20243</v>
      </c>
      <c r="Q307" t="s">
        <v>6555</v>
      </c>
      <c r="R307" t="s">
        <v>20272</v>
      </c>
      <c r="S307">
        <v>1</v>
      </c>
      <c r="T307">
        <v>0</v>
      </c>
      <c r="U307">
        <v>0</v>
      </c>
      <c r="V307">
        <v>882</v>
      </c>
      <c r="W307">
        <v>30</v>
      </c>
    </row>
    <row r="308" spans="1:23" x14ac:dyDescent="0.3">
      <c r="A308" t="s">
        <v>237</v>
      </c>
      <c r="B308" t="s">
        <v>20049</v>
      </c>
      <c r="C308">
        <v>0</v>
      </c>
      <c r="D308">
        <v>0</v>
      </c>
      <c r="E308" t="s">
        <v>20050</v>
      </c>
      <c r="F308" t="s">
        <v>7473</v>
      </c>
      <c r="G308" t="s">
        <v>20051</v>
      </c>
      <c r="H308" t="s">
        <v>20269</v>
      </c>
      <c r="I308" t="s">
        <v>20270</v>
      </c>
      <c r="J308" t="s">
        <v>7474</v>
      </c>
      <c r="K308" t="s">
        <v>7475</v>
      </c>
      <c r="L308" t="s">
        <v>7476</v>
      </c>
      <c r="M308" t="s">
        <v>20273</v>
      </c>
      <c r="N308" t="s">
        <v>6322</v>
      </c>
      <c r="O308" t="s">
        <v>20076</v>
      </c>
      <c r="P308" t="s">
        <v>20243</v>
      </c>
      <c r="Q308" t="s">
        <v>6555</v>
      </c>
      <c r="R308" t="s">
        <v>20274</v>
      </c>
      <c r="S308">
        <v>1</v>
      </c>
      <c r="T308">
        <v>1</v>
      </c>
      <c r="U308">
        <v>0</v>
      </c>
      <c r="V308">
        <v>594</v>
      </c>
      <c r="W308">
        <v>18</v>
      </c>
    </row>
    <row r="309" spans="1:23" x14ac:dyDescent="0.3">
      <c r="A309" t="s">
        <v>238</v>
      </c>
      <c r="B309" t="s">
        <v>20049</v>
      </c>
      <c r="C309">
        <v>0</v>
      </c>
      <c r="D309">
        <v>0</v>
      </c>
      <c r="E309" t="s">
        <v>20050</v>
      </c>
      <c r="F309" t="s">
        <v>7477</v>
      </c>
      <c r="G309" t="s">
        <v>20051</v>
      </c>
      <c r="H309" t="s">
        <v>20275</v>
      </c>
      <c r="I309" t="s">
        <v>20276</v>
      </c>
      <c r="J309" t="s">
        <v>7478</v>
      </c>
      <c r="K309" t="s">
        <v>7479</v>
      </c>
      <c r="L309" t="s">
        <v>7480</v>
      </c>
      <c r="M309" t="s">
        <v>20119</v>
      </c>
      <c r="N309" t="s">
        <v>6322</v>
      </c>
      <c r="O309" t="s">
        <v>20076</v>
      </c>
      <c r="P309" t="s">
        <v>20238</v>
      </c>
      <c r="Q309" t="s">
        <v>6469</v>
      </c>
      <c r="R309" t="s">
        <v>20277</v>
      </c>
      <c r="S309">
        <v>1</v>
      </c>
      <c r="T309">
        <v>0</v>
      </c>
      <c r="U309">
        <v>0</v>
      </c>
      <c r="V309">
        <v>796</v>
      </c>
      <c r="W309">
        <v>24</v>
      </c>
    </row>
    <row r="310" spans="1:23" x14ac:dyDescent="0.3">
      <c r="A310" t="s">
        <v>320</v>
      </c>
      <c r="B310" t="s">
        <v>20049</v>
      </c>
      <c r="C310">
        <v>0</v>
      </c>
      <c r="D310">
        <v>0</v>
      </c>
      <c r="E310" t="s">
        <v>20088</v>
      </c>
      <c r="F310" t="s">
        <v>7696</v>
      </c>
      <c r="G310" t="s">
        <v>20089</v>
      </c>
      <c r="H310" t="s">
        <v>20278</v>
      </c>
      <c r="I310" t="s">
        <v>20279</v>
      </c>
      <c r="J310" t="s">
        <v>7697</v>
      </c>
      <c r="K310" t="s">
        <v>7698</v>
      </c>
      <c r="L310" t="s">
        <v>7699</v>
      </c>
      <c r="M310" t="s">
        <v>20280</v>
      </c>
      <c r="N310" t="s">
        <v>6345</v>
      </c>
      <c r="O310" t="s">
        <v>20167</v>
      </c>
      <c r="P310" t="s">
        <v>20184</v>
      </c>
      <c r="Q310" t="s">
        <v>20185</v>
      </c>
      <c r="R310" t="s">
        <v>20281</v>
      </c>
      <c r="S310">
        <v>0</v>
      </c>
      <c r="T310">
        <v>1</v>
      </c>
      <c r="U310">
        <v>0</v>
      </c>
      <c r="V310">
        <v>379</v>
      </c>
      <c r="W310">
        <v>12</v>
      </c>
    </row>
    <row r="311" spans="1:23" x14ac:dyDescent="0.3">
      <c r="A311" t="s">
        <v>321</v>
      </c>
      <c r="B311" t="s">
        <v>20049</v>
      </c>
      <c r="C311">
        <v>0</v>
      </c>
      <c r="D311">
        <v>0</v>
      </c>
      <c r="E311" t="s">
        <v>20050</v>
      </c>
      <c r="F311" t="s">
        <v>7700</v>
      </c>
      <c r="G311" t="s">
        <v>20051</v>
      </c>
      <c r="H311" t="s">
        <v>20117</v>
      </c>
      <c r="I311" t="s">
        <v>20118</v>
      </c>
      <c r="J311" t="s">
        <v>7701</v>
      </c>
      <c r="K311" t="s">
        <v>7702</v>
      </c>
      <c r="L311" t="s">
        <v>7703</v>
      </c>
      <c r="M311" t="s">
        <v>20282</v>
      </c>
      <c r="N311" t="s">
        <v>6338</v>
      </c>
      <c r="O311" t="s">
        <v>20084</v>
      </c>
      <c r="P311" t="s">
        <v>20120</v>
      </c>
      <c r="Q311" t="s">
        <v>20121</v>
      </c>
      <c r="R311" t="s">
        <v>20283</v>
      </c>
      <c r="S311">
        <v>1</v>
      </c>
      <c r="T311">
        <v>1</v>
      </c>
      <c r="U311">
        <v>0</v>
      </c>
      <c r="V311">
        <v>610</v>
      </c>
      <c r="W311">
        <v>18</v>
      </c>
    </row>
    <row r="312" spans="1:23" x14ac:dyDescent="0.3">
      <c r="A312" t="s">
        <v>322</v>
      </c>
      <c r="B312" t="s">
        <v>20049</v>
      </c>
      <c r="C312">
        <v>0</v>
      </c>
      <c r="D312">
        <v>0</v>
      </c>
      <c r="E312" t="s">
        <v>20088</v>
      </c>
      <c r="F312" t="s">
        <v>7704</v>
      </c>
      <c r="G312" t="s">
        <v>20089</v>
      </c>
      <c r="H312" t="s">
        <v>20284</v>
      </c>
      <c r="I312" t="s">
        <v>20285</v>
      </c>
      <c r="J312" t="s">
        <v>7705</v>
      </c>
      <c r="K312" t="s">
        <v>7706</v>
      </c>
      <c r="L312" t="s">
        <v>7707</v>
      </c>
      <c r="M312" t="s">
        <v>20286</v>
      </c>
      <c r="N312" t="s">
        <v>6322</v>
      </c>
      <c r="O312" t="s">
        <v>20076</v>
      </c>
      <c r="P312" t="s">
        <v>20077</v>
      </c>
      <c r="Q312" t="s">
        <v>20078</v>
      </c>
      <c r="R312" t="s">
        <v>20287</v>
      </c>
      <c r="S312">
        <v>0</v>
      </c>
      <c r="T312">
        <v>0</v>
      </c>
      <c r="U312">
        <v>0</v>
      </c>
      <c r="V312">
        <v>573</v>
      </c>
      <c r="W312">
        <v>19</v>
      </c>
    </row>
    <row r="313" spans="1:23" x14ac:dyDescent="0.3">
      <c r="A313" t="s">
        <v>323</v>
      </c>
      <c r="B313" t="s">
        <v>20049</v>
      </c>
      <c r="C313">
        <v>0</v>
      </c>
      <c r="D313">
        <v>0</v>
      </c>
      <c r="E313" t="s">
        <v>20088</v>
      </c>
      <c r="F313" t="s">
        <v>7708</v>
      </c>
      <c r="G313" t="s">
        <v>20089</v>
      </c>
      <c r="H313" t="s">
        <v>20288</v>
      </c>
      <c r="I313" t="s">
        <v>20289</v>
      </c>
      <c r="J313" t="s">
        <v>7709</v>
      </c>
      <c r="K313" t="s">
        <v>7710</v>
      </c>
      <c r="L313" t="s">
        <v>7711</v>
      </c>
      <c r="M313" t="s">
        <v>20131</v>
      </c>
      <c r="N313" t="s">
        <v>6322</v>
      </c>
      <c r="O313" t="s">
        <v>20076</v>
      </c>
      <c r="P313" t="s">
        <v>20179</v>
      </c>
      <c r="Q313" t="s">
        <v>6549</v>
      </c>
      <c r="R313" t="s">
        <v>20290</v>
      </c>
      <c r="S313">
        <v>0</v>
      </c>
      <c r="T313">
        <v>0</v>
      </c>
      <c r="U313">
        <v>0</v>
      </c>
      <c r="V313">
        <v>201</v>
      </c>
      <c r="W313">
        <v>9</v>
      </c>
    </row>
    <row r="314" spans="1:23" x14ac:dyDescent="0.3">
      <c r="A314" t="s">
        <v>324</v>
      </c>
      <c r="B314" t="s">
        <v>20049</v>
      </c>
      <c r="C314">
        <v>0</v>
      </c>
      <c r="D314">
        <v>0</v>
      </c>
      <c r="E314" t="s">
        <v>20088</v>
      </c>
      <c r="F314" t="s">
        <v>7712</v>
      </c>
      <c r="G314" t="s">
        <v>20089</v>
      </c>
      <c r="H314" t="s">
        <v>20291</v>
      </c>
      <c r="I314" t="s">
        <v>20292</v>
      </c>
      <c r="J314" t="s">
        <v>7713</v>
      </c>
      <c r="K314" t="s">
        <v>7714</v>
      </c>
      <c r="L314" t="s">
        <v>7715</v>
      </c>
      <c r="M314" t="s">
        <v>20293</v>
      </c>
      <c r="N314" t="s">
        <v>6351</v>
      </c>
      <c r="O314" t="s">
        <v>20061</v>
      </c>
      <c r="P314" t="s">
        <v>20294</v>
      </c>
      <c r="Q314" t="s">
        <v>6897</v>
      </c>
      <c r="R314" t="s">
        <v>20295</v>
      </c>
      <c r="S314">
        <v>0</v>
      </c>
      <c r="T314">
        <v>0</v>
      </c>
      <c r="U314">
        <v>0</v>
      </c>
      <c r="V314">
        <v>832</v>
      </c>
      <c r="W314">
        <v>25</v>
      </c>
    </row>
    <row r="315" spans="1:23" x14ac:dyDescent="0.3">
      <c r="A315" t="s">
        <v>325</v>
      </c>
      <c r="B315" t="s">
        <v>20049</v>
      </c>
      <c r="C315">
        <v>0</v>
      </c>
      <c r="D315">
        <v>0</v>
      </c>
      <c r="E315" t="s">
        <v>20050</v>
      </c>
      <c r="F315" t="s">
        <v>7716</v>
      </c>
      <c r="G315" t="s">
        <v>20051</v>
      </c>
      <c r="H315" t="s">
        <v>20296</v>
      </c>
      <c r="I315" t="s">
        <v>20297</v>
      </c>
      <c r="J315" t="s">
        <v>7717</v>
      </c>
      <c r="K315" t="s">
        <v>7718</v>
      </c>
      <c r="L315" t="s">
        <v>7719</v>
      </c>
      <c r="M315" t="s">
        <v>20298</v>
      </c>
      <c r="N315" t="s">
        <v>6338</v>
      </c>
      <c r="O315" t="s">
        <v>20084</v>
      </c>
      <c r="P315" t="s">
        <v>20299</v>
      </c>
      <c r="Q315" t="s">
        <v>6564</v>
      </c>
      <c r="R315" t="s">
        <v>20300</v>
      </c>
      <c r="S315">
        <v>1</v>
      </c>
      <c r="T315">
        <v>1</v>
      </c>
      <c r="U315">
        <v>0</v>
      </c>
      <c r="V315">
        <v>555</v>
      </c>
      <c r="W315">
        <v>18</v>
      </c>
    </row>
    <row r="316" spans="1:23" x14ac:dyDescent="0.3">
      <c r="A316" t="s">
        <v>326</v>
      </c>
      <c r="B316" t="s">
        <v>20049</v>
      </c>
      <c r="C316">
        <v>0</v>
      </c>
      <c r="D316">
        <v>0</v>
      </c>
      <c r="E316" t="s">
        <v>20050</v>
      </c>
      <c r="F316" t="s">
        <v>7720</v>
      </c>
      <c r="G316" t="s">
        <v>20051</v>
      </c>
      <c r="H316" t="s">
        <v>20117</v>
      </c>
      <c r="I316" t="s">
        <v>20118</v>
      </c>
      <c r="J316" t="s">
        <v>7721</v>
      </c>
      <c r="K316" t="s">
        <v>6767</v>
      </c>
      <c r="L316" t="s">
        <v>6768</v>
      </c>
      <c r="M316" t="s">
        <v>20242</v>
      </c>
      <c r="N316" t="s">
        <v>6338</v>
      </c>
      <c r="O316" t="s">
        <v>20084</v>
      </c>
      <c r="P316" t="s">
        <v>20120</v>
      </c>
      <c r="Q316" t="s">
        <v>20121</v>
      </c>
      <c r="R316" t="s">
        <v>20301</v>
      </c>
      <c r="S316">
        <v>1</v>
      </c>
      <c r="T316">
        <v>1</v>
      </c>
      <c r="U316">
        <v>0</v>
      </c>
      <c r="V316">
        <v>696</v>
      </c>
      <c r="W316">
        <v>22</v>
      </c>
    </row>
    <row r="317" spans="1:23" x14ac:dyDescent="0.3">
      <c r="A317" t="s">
        <v>327</v>
      </c>
      <c r="B317" t="s">
        <v>20049</v>
      </c>
      <c r="C317">
        <v>0</v>
      </c>
      <c r="D317">
        <v>0</v>
      </c>
      <c r="E317" t="s">
        <v>20050</v>
      </c>
      <c r="F317" t="s">
        <v>7722</v>
      </c>
      <c r="G317" t="s">
        <v>20051</v>
      </c>
      <c r="H317" t="s">
        <v>20302</v>
      </c>
      <c r="I317" t="s">
        <v>20303</v>
      </c>
      <c r="J317" t="s">
        <v>7723</v>
      </c>
      <c r="K317" t="s">
        <v>6762</v>
      </c>
      <c r="L317" t="s">
        <v>6763</v>
      </c>
      <c r="M317" t="s">
        <v>20054</v>
      </c>
      <c r="N317" t="s">
        <v>6338</v>
      </c>
      <c r="O317" t="s">
        <v>20084</v>
      </c>
      <c r="P317" t="s">
        <v>20304</v>
      </c>
      <c r="Q317" t="s">
        <v>20305</v>
      </c>
      <c r="R317" t="s">
        <v>20306</v>
      </c>
      <c r="S317">
        <v>1</v>
      </c>
      <c r="T317">
        <v>1</v>
      </c>
      <c r="U317">
        <v>0</v>
      </c>
      <c r="V317">
        <v>605</v>
      </c>
      <c r="W317">
        <v>20</v>
      </c>
    </row>
    <row r="318" spans="1:23" x14ac:dyDescent="0.3">
      <c r="A318" t="s">
        <v>328</v>
      </c>
      <c r="B318" t="s">
        <v>20049</v>
      </c>
      <c r="C318">
        <v>0</v>
      </c>
      <c r="D318">
        <v>0</v>
      </c>
      <c r="E318" t="s">
        <v>20050</v>
      </c>
      <c r="F318" t="s">
        <v>7724</v>
      </c>
      <c r="G318" t="s">
        <v>20051</v>
      </c>
      <c r="H318" t="s">
        <v>20123</v>
      </c>
      <c r="I318" t="s">
        <v>20124</v>
      </c>
      <c r="J318" t="s">
        <v>7725</v>
      </c>
      <c r="K318" t="s">
        <v>6472</v>
      </c>
      <c r="L318" t="s">
        <v>6473</v>
      </c>
      <c r="M318" t="s">
        <v>20259</v>
      </c>
      <c r="N318" t="s">
        <v>6322</v>
      </c>
      <c r="O318" t="s">
        <v>20076</v>
      </c>
      <c r="P318" t="s">
        <v>20126</v>
      </c>
      <c r="Q318" t="s">
        <v>20127</v>
      </c>
      <c r="R318" t="s">
        <v>20307</v>
      </c>
      <c r="S318">
        <v>1</v>
      </c>
      <c r="T318">
        <v>0</v>
      </c>
      <c r="U318">
        <v>0</v>
      </c>
      <c r="V318">
        <v>781</v>
      </c>
      <c r="W318">
        <v>23</v>
      </c>
    </row>
    <row r="319" spans="1:23" x14ac:dyDescent="0.3">
      <c r="A319" t="s">
        <v>329</v>
      </c>
      <c r="B319" t="s">
        <v>20049</v>
      </c>
      <c r="C319">
        <v>0</v>
      </c>
      <c r="D319">
        <v>0</v>
      </c>
      <c r="E319" t="s">
        <v>20050</v>
      </c>
      <c r="F319" t="s">
        <v>7726</v>
      </c>
      <c r="G319" t="s">
        <v>20080</v>
      </c>
      <c r="H319" t="s">
        <v>20308</v>
      </c>
      <c r="I319" t="s">
        <v>20309</v>
      </c>
      <c r="J319" t="s">
        <v>7727</v>
      </c>
      <c r="K319" t="s">
        <v>6739</v>
      </c>
      <c r="L319" t="s">
        <v>6740</v>
      </c>
      <c r="M319" t="s">
        <v>20083</v>
      </c>
      <c r="N319" t="s">
        <v>6331</v>
      </c>
      <c r="O319" t="s">
        <v>20055</v>
      </c>
      <c r="P319" t="s">
        <v>20310</v>
      </c>
      <c r="Q319" t="s">
        <v>6740</v>
      </c>
      <c r="R319" t="s">
        <v>20311</v>
      </c>
      <c r="S319">
        <v>1</v>
      </c>
      <c r="T319">
        <v>1</v>
      </c>
      <c r="U319">
        <v>0</v>
      </c>
      <c r="V319">
        <v>769</v>
      </c>
      <c r="W319">
        <v>24</v>
      </c>
    </row>
    <row r="320" spans="1:23" x14ac:dyDescent="0.3">
      <c r="A320" t="s">
        <v>330</v>
      </c>
      <c r="B320" t="s">
        <v>20049</v>
      </c>
      <c r="C320">
        <v>0</v>
      </c>
      <c r="D320">
        <v>0</v>
      </c>
      <c r="E320" t="s">
        <v>20050</v>
      </c>
      <c r="F320" t="s">
        <v>7728</v>
      </c>
      <c r="G320" t="s">
        <v>20080</v>
      </c>
      <c r="H320" t="s">
        <v>20308</v>
      </c>
      <c r="I320" t="s">
        <v>20309</v>
      </c>
      <c r="J320" t="s">
        <v>7729</v>
      </c>
      <c r="K320" t="s">
        <v>6739</v>
      </c>
      <c r="L320" t="s">
        <v>6740</v>
      </c>
      <c r="M320" t="s">
        <v>20083</v>
      </c>
      <c r="N320" t="s">
        <v>6331</v>
      </c>
      <c r="O320" t="s">
        <v>20055</v>
      </c>
      <c r="P320" t="s">
        <v>20310</v>
      </c>
      <c r="Q320" t="s">
        <v>6740</v>
      </c>
      <c r="R320" t="s">
        <v>20311</v>
      </c>
      <c r="S320">
        <v>1</v>
      </c>
      <c r="T320">
        <v>1</v>
      </c>
      <c r="U320">
        <v>0</v>
      </c>
      <c r="V320">
        <v>682</v>
      </c>
      <c r="W320">
        <v>24</v>
      </c>
    </row>
    <row r="321" spans="1:23" x14ac:dyDescent="0.3">
      <c r="A321" t="s">
        <v>331</v>
      </c>
      <c r="B321" t="s">
        <v>20049</v>
      </c>
      <c r="C321">
        <v>0</v>
      </c>
      <c r="D321">
        <v>0</v>
      </c>
      <c r="E321" t="s">
        <v>20050</v>
      </c>
      <c r="F321" t="s">
        <v>7730</v>
      </c>
      <c r="G321" t="s">
        <v>20080</v>
      </c>
      <c r="H321" t="s">
        <v>20308</v>
      </c>
      <c r="I321" t="s">
        <v>20309</v>
      </c>
      <c r="J321" t="s">
        <v>7731</v>
      </c>
      <c r="K321" t="s">
        <v>6739</v>
      </c>
      <c r="L321" t="s">
        <v>6740</v>
      </c>
      <c r="M321" t="s">
        <v>20083</v>
      </c>
      <c r="N321" t="s">
        <v>6331</v>
      </c>
      <c r="O321" t="s">
        <v>20055</v>
      </c>
      <c r="P321" t="s">
        <v>20310</v>
      </c>
      <c r="Q321" t="s">
        <v>6740</v>
      </c>
      <c r="R321" t="s">
        <v>20311</v>
      </c>
      <c r="S321">
        <v>1</v>
      </c>
      <c r="T321">
        <v>1</v>
      </c>
      <c r="U321">
        <v>0</v>
      </c>
      <c r="V321">
        <v>415</v>
      </c>
      <c r="W321">
        <v>13</v>
      </c>
    </row>
    <row r="322" spans="1:23" x14ac:dyDescent="0.3">
      <c r="A322" t="s">
        <v>332</v>
      </c>
      <c r="B322" t="s">
        <v>20049</v>
      </c>
      <c r="C322">
        <v>0</v>
      </c>
      <c r="D322">
        <v>0</v>
      </c>
      <c r="E322" t="s">
        <v>20050</v>
      </c>
      <c r="F322" t="s">
        <v>7732</v>
      </c>
      <c r="G322" t="s">
        <v>20051</v>
      </c>
      <c r="H322" t="s">
        <v>20187</v>
      </c>
      <c r="I322" t="s">
        <v>20188</v>
      </c>
      <c r="J322" t="s">
        <v>7733</v>
      </c>
      <c r="K322" t="s">
        <v>6556</v>
      </c>
      <c r="L322" t="s">
        <v>7734</v>
      </c>
      <c r="M322" t="s">
        <v>20273</v>
      </c>
      <c r="N322" t="s">
        <v>6322</v>
      </c>
      <c r="O322" t="s">
        <v>20076</v>
      </c>
      <c r="P322" t="s">
        <v>20190</v>
      </c>
      <c r="Q322" t="s">
        <v>20191</v>
      </c>
      <c r="R322" t="s">
        <v>20333</v>
      </c>
      <c r="S322">
        <v>1</v>
      </c>
      <c r="T322">
        <v>0</v>
      </c>
      <c r="U322">
        <v>0</v>
      </c>
      <c r="V322">
        <v>1104</v>
      </c>
      <c r="W322">
        <v>32</v>
      </c>
    </row>
    <row r="323" spans="1:23" x14ac:dyDescent="0.3">
      <c r="A323" t="s">
        <v>333</v>
      </c>
      <c r="B323" t="s">
        <v>20049</v>
      </c>
      <c r="C323">
        <v>0</v>
      </c>
      <c r="D323">
        <v>0</v>
      </c>
      <c r="E323" t="s">
        <v>20050</v>
      </c>
      <c r="F323" t="s">
        <v>7735</v>
      </c>
      <c r="G323" t="s">
        <v>20051</v>
      </c>
      <c r="H323" t="s">
        <v>20334</v>
      </c>
      <c r="I323" t="s">
        <v>20335</v>
      </c>
      <c r="J323" t="s">
        <v>7736</v>
      </c>
      <c r="K323" t="s">
        <v>6603</v>
      </c>
      <c r="L323" t="s">
        <v>6604</v>
      </c>
      <c r="M323" t="s">
        <v>20336</v>
      </c>
      <c r="N323" t="s">
        <v>6345</v>
      </c>
      <c r="O323" t="s">
        <v>20167</v>
      </c>
      <c r="P323" t="s">
        <v>20337</v>
      </c>
      <c r="Q323" t="s">
        <v>20338</v>
      </c>
      <c r="R323" t="s">
        <v>20339</v>
      </c>
      <c r="S323">
        <v>1</v>
      </c>
      <c r="T323">
        <v>1</v>
      </c>
      <c r="U323">
        <v>0</v>
      </c>
      <c r="V323">
        <v>950</v>
      </c>
      <c r="W323">
        <v>25</v>
      </c>
    </row>
    <row r="324" spans="1:23" x14ac:dyDescent="0.3">
      <c r="A324" t="s">
        <v>334</v>
      </c>
      <c r="B324" t="s">
        <v>20049</v>
      </c>
      <c r="C324">
        <v>0</v>
      </c>
      <c r="D324">
        <v>0</v>
      </c>
      <c r="E324" t="s">
        <v>20050</v>
      </c>
      <c r="F324" t="s">
        <v>7737</v>
      </c>
      <c r="G324" t="s">
        <v>20051</v>
      </c>
      <c r="H324" t="s">
        <v>20204</v>
      </c>
      <c r="I324" t="s">
        <v>20205</v>
      </c>
      <c r="J324" t="s">
        <v>7738</v>
      </c>
      <c r="K324" t="s">
        <v>7739</v>
      </c>
      <c r="L324" t="s">
        <v>7740</v>
      </c>
      <c r="M324" t="s">
        <v>20340</v>
      </c>
      <c r="N324" t="s">
        <v>6351</v>
      </c>
      <c r="O324" t="s">
        <v>20061</v>
      </c>
      <c r="P324" t="s">
        <v>20207</v>
      </c>
      <c r="Q324" t="s">
        <v>6450</v>
      </c>
      <c r="R324" t="s">
        <v>20341</v>
      </c>
      <c r="S324">
        <v>1</v>
      </c>
      <c r="T324">
        <v>0</v>
      </c>
      <c r="U324">
        <v>0</v>
      </c>
      <c r="V324">
        <v>686</v>
      </c>
      <c r="W324">
        <v>20</v>
      </c>
    </row>
    <row r="325" spans="1:23" x14ac:dyDescent="0.3">
      <c r="A325" t="s">
        <v>335</v>
      </c>
      <c r="B325" t="s">
        <v>20049</v>
      </c>
      <c r="C325">
        <v>0</v>
      </c>
      <c r="D325">
        <v>0</v>
      </c>
      <c r="E325" t="s">
        <v>20150</v>
      </c>
      <c r="F325" t="s">
        <v>7741</v>
      </c>
      <c r="G325" t="s">
        <v>20089</v>
      </c>
      <c r="H325" t="s">
        <v>20342</v>
      </c>
      <c r="I325" t="s">
        <v>20343</v>
      </c>
      <c r="J325" t="s">
        <v>7742</v>
      </c>
      <c r="K325" t="s">
        <v>6525</v>
      </c>
      <c r="L325" t="s">
        <v>6321</v>
      </c>
      <c r="M325" t="s">
        <v>20083</v>
      </c>
      <c r="N325" t="s">
        <v>6322</v>
      </c>
      <c r="O325" t="s">
        <v>20076</v>
      </c>
      <c r="P325" t="s">
        <v>20125</v>
      </c>
      <c r="Q325" t="s">
        <v>20153</v>
      </c>
      <c r="R325" t="s">
        <v>20154</v>
      </c>
      <c r="S325">
        <v>0</v>
      </c>
      <c r="T325">
        <v>0</v>
      </c>
      <c r="U325">
        <v>0</v>
      </c>
      <c r="V325">
        <v>116</v>
      </c>
      <c r="W325">
        <v>6</v>
      </c>
    </row>
    <row r="326" spans="1:23" x14ac:dyDescent="0.3">
      <c r="A326" t="s">
        <v>336</v>
      </c>
      <c r="B326" t="s">
        <v>20049</v>
      </c>
      <c r="C326">
        <v>0</v>
      </c>
      <c r="D326">
        <v>0</v>
      </c>
      <c r="E326" t="s">
        <v>20088</v>
      </c>
      <c r="F326" t="s">
        <v>7743</v>
      </c>
      <c r="G326" t="s">
        <v>20089</v>
      </c>
      <c r="H326" t="s">
        <v>20176</v>
      </c>
      <c r="I326" t="s">
        <v>20344</v>
      </c>
      <c r="J326" t="s">
        <v>7744</v>
      </c>
      <c r="K326" t="s">
        <v>7745</v>
      </c>
      <c r="L326" t="s">
        <v>7746</v>
      </c>
      <c r="M326" t="s">
        <v>20227</v>
      </c>
      <c r="N326" t="s">
        <v>6351</v>
      </c>
      <c r="O326" t="s">
        <v>20061</v>
      </c>
      <c r="P326" t="s">
        <v>20294</v>
      </c>
      <c r="Q326" t="s">
        <v>6897</v>
      </c>
      <c r="R326" t="s">
        <v>20345</v>
      </c>
      <c r="S326">
        <v>0</v>
      </c>
      <c r="T326">
        <v>1</v>
      </c>
      <c r="U326">
        <v>0</v>
      </c>
      <c r="V326">
        <v>626</v>
      </c>
      <c r="W326">
        <v>18</v>
      </c>
    </row>
    <row r="327" spans="1:23" x14ac:dyDescent="0.3">
      <c r="A327" t="s">
        <v>337</v>
      </c>
      <c r="B327" t="s">
        <v>20049</v>
      </c>
      <c r="C327">
        <v>0</v>
      </c>
      <c r="D327">
        <v>0</v>
      </c>
      <c r="E327" t="s">
        <v>20050</v>
      </c>
      <c r="F327" t="s">
        <v>7747</v>
      </c>
      <c r="G327" t="s">
        <v>20080</v>
      </c>
      <c r="H327" t="s">
        <v>20209</v>
      </c>
      <c r="I327" t="s">
        <v>20210</v>
      </c>
      <c r="J327" t="s">
        <v>7748</v>
      </c>
      <c r="K327" t="s">
        <v>7749</v>
      </c>
      <c r="L327" t="s">
        <v>6321</v>
      </c>
      <c r="M327" t="s">
        <v>20083</v>
      </c>
      <c r="N327" t="s">
        <v>6322</v>
      </c>
      <c r="O327" t="s">
        <v>20076</v>
      </c>
      <c r="P327" t="s">
        <v>20125</v>
      </c>
      <c r="Q327" t="s">
        <v>20153</v>
      </c>
      <c r="R327" t="s">
        <v>20154</v>
      </c>
      <c r="S327">
        <v>1</v>
      </c>
      <c r="T327">
        <v>0</v>
      </c>
      <c r="V327">
        <v>655</v>
      </c>
      <c r="W327">
        <v>26</v>
      </c>
    </row>
    <row r="328" spans="1:23" x14ac:dyDescent="0.3">
      <c r="A328" t="s">
        <v>338</v>
      </c>
      <c r="B328" t="s">
        <v>20049</v>
      </c>
      <c r="C328">
        <v>0</v>
      </c>
      <c r="D328">
        <v>0</v>
      </c>
      <c r="E328" t="s">
        <v>20065</v>
      </c>
      <c r="F328" t="s">
        <v>7750</v>
      </c>
      <c r="G328" t="s">
        <v>20066</v>
      </c>
      <c r="H328" t="s">
        <v>20346</v>
      </c>
      <c r="I328" t="s">
        <v>20347</v>
      </c>
      <c r="J328" t="s">
        <v>7751</v>
      </c>
      <c r="K328" t="s">
        <v>7752</v>
      </c>
      <c r="L328" t="s">
        <v>7753</v>
      </c>
      <c r="M328" t="s">
        <v>20348</v>
      </c>
      <c r="N328" t="s">
        <v>6348</v>
      </c>
      <c r="O328" t="s">
        <v>20213</v>
      </c>
      <c r="P328" t="s">
        <v>20349</v>
      </c>
      <c r="Q328" t="s">
        <v>6617</v>
      </c>
      <c r="R328" t="s">
        <v>20350</v>
      </c>
      <c r="S328">
        <v>1</v>
      </c>
      <c r="T328">
        <v>1</v>
      </c>
      <c r="U328">
        <v>0</v>
      </c>
      <c r="V328">
        <v>456</v>
      </c>
      <c r="W328">
        <v>16</v>
      </c>
    </row>
    <row r="329" spans="1:23" x14ac:dyDescent="0.3">
      <c r="A329" t="s">
        <v>339</v>
      </c>
      <c r="B329" t="s">
        <v>20049</v>
      </c>
      <c r="C329">
        <v>0</v>
      </c>
      <c r="D329">
        <v>0</v>
      </c>
      <c r="E329" t="s">
        <v>20050</v>
      </c>
      <c r="F329" t="s">
        <v>7754</v>
      </c>
      <c r="G329" t="s">
        <v>20051</v>
      </c>
      <c r="H329" t="s">
        <v>20170</v>
      </c>
      <c r="I329" t="s">
        <v>20171</v>
      </c>
      <c r="J329" t="s">
        <v>7755</v>
      </c>
      <c r="K329" t="s">
        <v>7756</v>
      </c>
      <c r="L329" t="s">
        <v>7757</v>
      </c>
      <c r="M329" t="s">
        <v>20351</v>
      </c>
      <c r="N329" t="s">
        <v>6345</v>
      </c>
      <c r="O329" t="s">
        <v>20167</v>
      </c>
      <c r="P329" t="s">
        <v>20173</v>
      </c>
      <c r="Q329" t="s">
        <v>20174</v>
      </c>
      <c r="R329" t="s">
        <v>20352</v>
      </c>
      <c r="S329">
        <v>1</v>
      </c>
      <c r="T329">
        <v>1</v>
      </c>
      <c r="U329">
        <v>0</v>
      </c>
      <c r="V329">
        <v>613</v>
      </c>
      <c r="W329">
        <v>22</v>
      </c>
    </row>
    <row r="330" spans="1:23" x14ac:dyDescent="0.3">
      <c r="A330" t="s">
        <v>340</v>
      </c>
      <c r="B330" t="s">
        <v>20049</v>
      </c>
      <c r="C330">
        <v>0</v>
      </c>
      <c r="D330">
        <v>0</v>
      </c>
      <c r="E330" t="s">
        <v>20088</v>
      </c>
      <c r="F330" t="s">
        <v>7758</v>
      </c>
      <c r="G330" t="s">
        <v>20089</v>
      </c>
      <c r="H330" t="s">
        <v>20353</v>
      </c>
      <c r="I330" t="s">
        <v>20354</v>
      </c>
      <c r="J330" t="s">
        <v>7759</v>
      </c>
      <c r="K330" t="s">
        <v>7760</v>
      </c>
      <c r="L330" t="s">
        <v>7761</v>
      </c>
      <c r="M330" t="s">
        <v>20355</v>
      </c>
      <c r="N330" t="s">
        <v>6322</v>
      </c>
      <c r="O330" t="s">
        <v>20076</v>
      </c>
      <c r="P330" t="s">
        <v>20147</v>
      </c>
      <c r="Q330" t="s">
        <v>20148</v>
      </c>
      <c r="R330" t="s">
        <v>20356</v>
      </c>
      <c r="S330">
        <v>0</v>
      </c>
      <c r="T330">
        <v>0</v>
      </c>
      <c r="U330">
        <v>0</v>
      </c>
      <c r="V330">
        <v>118</v>
      </c>
      <c r="W330">
        <v>3</v>
      </c>
    </row>
    <row r="331" spans="1:23" x14ac:dyDescent="0.3">
      <c r="A331" t="s">
        <v>341</v>
      </c>
      <c r="B331" t="s">
        <v>20049</v>
      </c>
      <c r="C331">
        <v>0</v>
      </c>
      <c r="D331">
        <v>0</v>
      </c>
      <c r="E331" t="s">
        <v>20050</v>
      </c>
      <c r="F331" t="s">
        <v>7762</v>
      </c>
      <c r="G331" t="s">
        <v>20080</v>
      </c>
      <c r="H331" t="s">
        <v>20357</v>
      </c>
      <c r="I331" t="s">
        <v>20358</v>
      </c>
      <c r="J331" t="s">
        <v>7763</v>
      </c>
      <c r="K331" t="s">
        <v>6346</v>
      </c>
      <c r="L331" t="s">
        <v>6347</v>
      </c>
      <c r="M331" t="s">
        <v>20083</v>
      </c>
      <c r="N331" t="s">
        <v>6348</v>
      </c>
      <c r="O331" t="s">
        <v>20213</v>
      </c>
      <c r="P331" t="s">
        <v>20359</v>
      </c>
      <c r="Q331" t="s">
        <v>20360</v>
      </c>
      <c r="R331" t="s">
        <v>20361</v>
      </c>
      <c r="S331">
        <v>1</v>
      </c>
      <c r="T331">
        <v>0</v>
      </c>
      <c r="U331">
        <v>0</v>
      </c>
      <c r="V331">
        <v>537</v>
      </c>
      <c r="W331">
        <v>17</v>
      </c>
    </row>
    <row r="332" spans="1:23" x14ac:dyDescent="0.3">
      <c r="A332" t="s">
        <v>342</v>
      </c>
      <c r="B332" t="s">
        <v>20049</v>
      </c>
      <c r="C332">
        <v>0</v>
      </c>
      <c r="D332">
        <v>0</v>
      </c>
      <c r="E332" t="s">
        <v>20050</v>
      </c>
      <c r="F332" t="s">
        <v>7764</v>
      </c>
      <c r="G332" t="s">
        <v>20080</v>
      </c>
      <c r="H332" t="s">
        <v>20357</v>
      </c>
      <c r="I332" t="s">
        <v>20358</v>
      </c>
      <c r="J332" t="s">
        <v>6488</v>
      </c>
      <c r="K332" t="s">
        <v>6346</v>
      </c>
      <c r="L332" t="s">
        <v>6347</v>
      </c>
      <c r="M332" t="s">
        <v>20083</v>
      </c>
      <c r="N332" t="s">
        <v>6348</v>
      </c>
      <c r="O332" t="s">
        <v>20213</v>
      </c>
      <c r="P332" t="s">
        <v>20359</v>
      </c>
      <c r="Q332" t="s">
        <v>20360</v>
      </c>
      <c r="R332" t="s">
        <v>20361</v>
      </c>
      <c r="S332">
        <v>1</v>
      </c>
      <c r="T332">
        <v>0</v>
      </c>
      <c r="U332">
        <v>0</v>
      </c>
      <c r="V332">
        <v>624</v>
      </c>
      <c r="W332">
        <v>21</v>
      </c>
    </row>
    <row r="333" spans="1:23" x14ac:dyDescent="0.3">
      <c r="A333" t="s">
        <v>343</v>
      </c>
      <c r="B333" t="s">
        <v>20049</v>
      </c>
      <c r="C333">
        <v>0</v>
      </c>
      <c r="D333">
        <v>0</v>
      </c>
      <c r="E333" t="s">
        <v>20050</v>
      </c>
      <c r="F333" t="s">
        <v>7765</v>
      </c>
      <c r="G333" t="s">
        <v>20080</v>
      </c>
      <c r="H333" t="s">
        <v>20357</v>
      </c>
      <c r="I333" t="s">
        <v>20358</v>
      </c>
      <c r="J333" t="s">
        <v>7766</v>
      </c>
      <c r="K333" t="s">
        <v>6346</v>
      </c>
      <c r="L333" t="s">
        <v>6347</v>
      </c>
      <c r="M333" t="s">
        <v>20083</v>
      </c>
      <c r="N333" t="s">
        <v>6348</v>
      </c>
      <c r="O333" t="s">
        <v>20213</v>
      </c>
      <c r="P333" t="s">
        <v>20359</v>
      </c>
      <c r="Q333" t="s">
        <v>20360</v>
      </c>
      <c r="R333" t="s">
        <v>20361</v>
      </c>
      <c r="S333">
        <v>1</v>
      </c>
      <c r="T333">
        <v>0</v>
      </c>
      <c r="U333">
        <v>0</v>
      </c>
      <c r="V333">
        <v>683</v>
      </c>
      <c r="W333">
        <v>20</v>
      </c>
    </row>
    <row r="334" spans="1:23" x14ac:dyDescent="0.3">
      <c r="A334" t="s">
        <v>344</v>
      </c>
      <c r="B334" t="s">
        <v>20049</v>
      </c>
      <c r="C334">
        <v>0</v>
      </c>
      <c r="D334">
        <v>0</v>
      </c>
      <c r="E334" t="s">
        <v>20050</v>
      </c>
      <c r="F334" t="s">
        <v>7767</v>
      </c>
      <c r="G334" t="s">
        <v>20080</v>
      </c>
      <c r="H334" t="s">
        <v>20357</v>
      </c>
      <c r="I334" t="s">
        <v>20358</v>
      </c>
      <c r="J334" t="s">
        <v>6459</v>
      </c>
      <c r="K334" t="s">
        <v>6346</v>
      </c>
      <c r="L334" t="s">
        <v>6347</v>
      </c>
      <c r="M334" t="s">
        <v>20083</v>
      </c>
      <c r="N334" t="s">
        <v>6348</v>
      </c>
      <c r="O334" t="s">
        <v>20213</v>
      </c>
      <c r="P334" t="s">
        <v>20359</v>
      </c>
      <c r="Q334" t="s">
        <v>20360</v>
      </c>
      <c r="R334" t="s">
        <v>20361</v>
      </c>
      <c r="S334">
        <v>1</v>
      </c>
      <c r="T334">
        <v>0</v>
      </c>
      <c r="U334">
        <v>0</v>
      </c>
      <c r="V334">
        <v>894</v>
      </c>
      <c r="W334">
        <v>28</v>
      </c>
    </row>
    <row r="335" spans="1:23" x14ac:dyDescent="0.3">
      <c r="A335" t="s">
        <v>345</v>
      </c>
      <c r="B335" t="s">
        <v>20049</v>
      </c>
      <c r="C335">
        <v>0</v>
      </c>
      <c r="D335">
        <v>0</v>
      </c>
      <c r="E335" t="s">
        <v>20050</v>
      </c>
      <c r="F335" t="s">
        <v>7768</v>
      </c>
      <c r="H335" t="s">
        <v>20362</v>
      </c>
      <c r="I335" t="s">
        <v>20363</v>
      </c>
      <c r="J335" t="s">
        <v>7769</v>
      </c>
      <c r="K335" t="s">
        <v>6878</v>
      </c>
      <c r="L335" t="s">
        <v>6347</v>
      </c>
      <c r="M335" t="s">
        <v>20083</v>
      </c>
      <c r="N335" t="s">
        <v>6348</v>
      </c>
      <c r="O335" t="s">
        <v>20213</v>
      </c>
      <c r="P335" t="s">
        <v>20359</v>
      </c>
      <c r="Q335" t="s">
        <v>20360</v>
      </c>
      <c r="R335" t="s">
        <v>20361</v>
      </c>
      <c r="S335">
        <v>1</v>
      </c>
      <c r="T335">
        <v>0</v>
      </c>
      <c r="U335">
        <v>0</v>
      </c>
      <c r="V335">
        <v>564</v>
      </c>
      <c r="W335">
        <v>20</v>
      </c>
    </row>
    <row r="336" spans="1:23" x14ac:dyDescent="0.3">
      <c r="A336" t="s">
        <v>346</v>
      </c>
      <c r="B336" t="s">
        <v>20049</v>
      </c>
      <c r="C336">
        <v>0</v>
      </c>
      <c r="D336">
        <v>0</v>
      </c>
      <c r="E336" t="s">
        <v>20050</v>
      </c>
      <c r="F336" t="s">
        <v>7770</v>
      </c>
      <c r="G336" t="s">
        <v>20040</v>
      </c>
      <c r="H336" t="s">
        <v>20364</v>
      </c>
      <c r="I336" t="s">
        <v>20365</v>
      </c>
      <c r="J336" t="s">
        <v>7771</v>
      </c>
      <c r="K336" t="s">
        <v>7772</v>
      </c>
      <c r="L336" t="s">
        <v>7773</v>
      </c>
      <c r="M336" t="s">
        <v>20355</v>
      </c>
      <c r="N336" t="s">
        <v>6322</v>
      </c>
      <c r="O336" t="s">
        <v>20076</v>
      </c>
      <c r="P336" t="s">
        <v>20077</v>
      </c>
      <c r="Q336" t="s">
        <v>20078</v>
      </c>
      <c r="R336" t="s">
        <v>20366</v>
      </c>
      <c r="S336">
        <v>1</v>
      </c>
      <c r="T336">
        <v>0</v>
      </c>
      <c r="V336">
        <v>495</v>
      </c>
      <c r="W336">
        <v>18</v>
      </c>
    </row>
    <row r="337" spans="1:23" x14ac:dyDescent="0.3">
      <c r="A337" t="s">
        <v>347</v>
      </c>
      <c r="B337" t="s">
        <v>20049</v>
      </c>
      <c r="C337">
        <v>0</v>
      </c>
      <c r="D337">
        <v>0</v>
      </c>
      <c r="E337" t="s">
        <v>20088</v>
      </c>
      <c r="F337" t="s">
        <v>7774</v>
      </c>
      <c r="G337" t="s">
        <v>20089</v>
      </c>
      <c r="H337" t="s">
        <v>20367</v>
      </c>
      <c r="I337" t="s">
        <v>20368</v>
      </c>
      <c r="J337" t="s">
        <v>7775</v>
      </c>
      <c r="K337" t="s">
        <v>6346</v>
      </c>
      <c r="L337" t="s">
        <v>6347</v>
      </c>
      <c r="M337" t="s">
        <v>20083</v>
      </c>
      <c r="N337" t="s">
        <v>6348</v>
      </c>
      <c r="O337" t="s">
        <v>20213</v>
      </c>
      <c r="P337" t="s">
        <v>20359</v>
      </c>
      <c r="Q337" t="s">
        <v>20360</v>
      </c>
      <c r="R337" t="s">
        <v>20361</v>
      </c>
      <c r="S337">
        <v>0</v>
      </c>
      <c r="T337">
        <v>0</v>
      </c>
      <c r="U337">
        <v>0</v>
      </c>
      <c r="V337">
        <v>601</v>
      </c>
      <c r="W337">
        <v>16</v>
      </c>
    </row>
    <row r="338" spans="1:23" x14ac:dyDescent="0.3">
      <c r="A338" t="s">
        <v>348</v>
      </c>
      <c r="B338" t="s">
        <v>20049</v>
      </c>
      <c r="C338">
        <v>0</v>
      </c>
      <c r="D338">
        <v>0</v>
      </c>
      <c r="E338" t="s">
        <v>20050</v>
      </c>
      <c r="F338" t="s">
        <v>7776</v>
      </c>
      <c r="G338" t="s">
        <v>20051</v>
      </c>
      <c r="H338" t="s">
        <v>20219</v>
      </c>
      <c r="I338" t="s">
        <v>20220</v>
      </c>
      <c r="J338" t="s">
        <v>7777</v>
      </c>
      <c r="K338" t="s">
        <v>6591</v>
      </c>
      <c r="L338" t="s">
        <v>6592</v>
      </c>
      <c r="M338" t="s">
        <v>20369</v>
      </c>
      <c r="N338" t="s">
        <v>6334</v>
      </c>
      <c r="O338" t="s">
        <v>20097</v>
      </c>
      <c r="P338" t="s">
        <v>20222</v>
      </c>
      <c r="Q338" t="s">
        <v>20223</v>
      </c>
      <c r="R338" t="s">
        <v>20370</v>
      </c>
      <c r="S338">
        <v>1</v>
      </c>
      <c r="T338">
        <v>1</v>
      </c>
      <c r="U338">
        <v>0</v>
      </c>
      <c r="V338">
        <v>599</v>
      </c>
      <c r="W338">
        <v>20</v>
      </c>
    </row>
    <row r="339" spans="1:23" x14ac:dyDescent="0.3">
      <c r="A339" t="s">
        <v>349</v>
      </c>
      <c r="B339" t="s">
        <v>20049</v>
      </c>
      <c r="C339">
        <v>0</v>
      </c>
      <c r="D339">
        <v>0</v>
      </c>
      <c r="E339" t="s">
        <v>20050</v>
      </c>
      <c r="F339" t="s">
        <v>7778</v>
      </c>
      <c r="G339" t="s">
        <v>20051</v>
      </c>
      <c r="H339" t="s">
        <v>20296</v>
      </c>
      <c r="I339" t="s">
        <v>20297</v>
      </c>
      <c r="J339" t="s">
        <v>7779</v>
      </c>
      <c r="K339" t="s">
        <v>6759</v>
      </c>
      <c r="L339" t="s">
        <v>6760</v>
      </c>
      <c r="M339" t="s">
        <v>20189</v>
      </c>
      <c r="N339" t="s">
        <v>6338</v>
      </c>
      <c r="O339" t="s">
        <v>20084</v>
      </c>
      <c r="P339" t="s">
        <v>20299</v>
      </c>
      <c r="Q339" t="s">
        <v>6564</v>
      </c>
      <c r="R339" t="s">
        <v>20371</v>
      </c>
      <c r="S339">
        <v>1</v>
      </c>
      <c r="T339">
        <v>1</v>
      </c>
      <c r="U339">
        <v>0</v>
      </c>
      <c r="V339">
        <v>628</v>
      </c>
      <c r="W339">
        <v>18</v>
      </c>
    </row>
    <row r="340" spans="1:23" x14ac:dyDescent="0.3">
      <c r="A340" t="s">
        <v>350</v>
      </c>
      <c r="B340" t="s">
        <v>20049</v>
      </c>
      <c r="C340">
        <v>0</v>
      </c>
      <c r="D340">
        <v>0</v>
      </c>
      <c r="E340" t="s">
        <v>20050</v>
      </c>
      <c r="F340" t="s">
        <v>7780</v>
      </c>
      <c r="G340" t="s">
        <v>20051</v>
      </c>
      <c r="H340" t="s">
        <v>20372</v>
      </c>
      <c r="I340" t="s">
        <v>20373</v>
      </c>
      <c r="J340" t="s">
        <v>7781</v>
      </c>
      <c r="K340" t="s">
        <v>7782</v>
      </c>
      <c r="L340" t="s">
        <v>7783</v>
      </c>
      <c r="M340" t="s">
        <v>20374</v>
      </c>
      <c r="N340" t="s">
        <v>6348</v>
      </c>
      <c r="O340" t="s">
        <v>20213</v>
      </c>
      <c r="P340" t="s">
        <v>20375</v>
      </c>
      <c r="Q340" t="s">
        <v>6619</v>
      </c>
      <c r="R340" t="s">
        <v>20376</v>
      </c>
      <c r="S340">
        <v>1</v>
      </c>
      <c r="T340">
        <v>1</v>
      </c>
      <c r="U340">
        <v>0</v>
      </c>
      <c r="V340">
        <v>844</v>
      </c>
      <c r="W340">
        <v>28</v>
      </c>
    </row>
    <row r="341" spans="1:23" x14ac:dyDescent="0.3">
      <c r="A341" t="s">
        <v>351</v>
      </c>
      <c r="B341" t="s">
        <v>20049</v>
      </c>
      <c r="C341">
        <v>0</v>
      </c>
      <c r="D341">
        <v>0</v>
      </c>
      <c r="E341" t="s">
        <v>20050</v>
      </c>
      <c r="F341" t="s">
        <v>7784</v>
      </c>
      <c r="G341" t="s">
        <v>20066</v>
      </c>
      <c r="H341" t="s">
        <v>20377</v>
      </c>
      <c r="I341" t="s">
        <v>20378</v>
      </c>
      <c r="J341" t="s">
        <v>7785</v>
      </c>
      <c r="K341" t="s">
        <v>7786</v>
      </c>
      <c r="L341" t="s">
        <v>7787</v>
      </c>
      <c r="M341" t="s">
        <v>20379</v>
      </c>
      <c r="N341" t="s">
        <v>6351</v>
      </c>
      <c r="O341" t="s">
        <v>20061</v>
      </c>
      <c r="P341" t="s">
        <v>20070</v>
      </c>
      <c r="Q341" t="s">
        <v>20071</v>
      </c>
      <c r="R341" t="s">
        <v>20380</v>
      </c>
      <c r="S341">
        <v>1</v>
      </c>
      <c r="T341">
        <v>0</v>
      </c>
      <c r="U341">
        <v>0</v>
      </c>
      <c r="V341">
        <v>647</v>
      </c>
      <c r="W341">
        <v>20</v>
      </c>
    </row>
    <row r="342" spans="1:23" x14ac:dyDescent="0.3">
      <c r="A342" t="s">
        <v>352</v>
      </c>
      <c r="B342" t="s">
        <v>20381</v>
      </c>
      <c r="C342">
        <v>0</v>
      </c>
      <c r="D342">
        <v>0</v>
      </c>
      <c r="E342" t="s">
        <v>20088</v>
      </c>
      <c r="F342" t="s">
        <v>7788</v>
      </c>
      <c r="G342" t="s">
        <v>20089</v>
      </c>
      <c r="H342" t="s">
        <v>20316</v>
      </c>
      <c r="I342" t="s">
        <v>20382</v>
      </c>
      <c r="J342" t="s">
        <v>6820</v>
      </c>
      <c r="K342" t="s">
        <v>6422</v>
      </c>
      <c r="L342" t="s">
        <v>6375</v>
      </c>
      <c r="M342" t="s">
        <v>20083</v>
      </c>
      <c r="N342" t="s">
        <v>6334</v>
      </c>
      <c r="O342" t="s">
        <v>20097</v>
      </c>
      <c r="P342" t="s">
        <v>20383</v>
      </c>
      <c r="Q342" t="s">
        <v>20384</v>
      </c>
      <c r="R342" t="s">
        <v>20385</v>
      </c>
      <c r="S342">
        <v>0</v>
      </c>
      <c r="T342">
        <v>0</v>
      </c>
      <c r="U342">
        <v>0</v>
      </c>
      <c r="V342">
        <v>39</v>
      </c>
      <c r="W342">
        <v>2</v>
      </c>
    </row>
    <row r="343" spans="1:23" x14ac:dyDescent="0.3">
      <c r="A343" t="s">
        <v>353</v>
      </c>
      <c r="B343" t="s">
        <v>20381</v>
      </c>
      <c r="C343">
        <v>0</v>
      </c>
      <c r="D343">
        <v>0</v>
      </c>
      <c r="E343" t="s">
        <v>20065</v>
      </c>
      <c r="F343" t="s">
        <v>7789</v>
      </c>
      <c r="G343" t="s">
        <v>20080</v>
      </c>
      <c r="H343" t="s">
        <v>20209</v>
      </c>
      <c r="I343" t="s">
        <v>20210</v>
      </c>
      <c r="J343" t="s">
        <v>6649</v>
      </c>
      <c r="K343" t="s">
        <v>6436</v>
      </c>
      <c r="L343" t="s">
        <v>6321</v>
      </c>
      <c r="M343" t="s">
        <v>20083</v>
      </c>
      <c r="N343" t="s">
        <v>6322</v>
      </c>
      <c r="O343" t="s">
        <v>20076</v>
      </c>
      <c r="P343" t="s">
        <v>20125</v>
      </c>
      <c r="Q343" t="s">
        <v>20153</v>
      </c>
      <c r="R343" t="s">
        <v>20154</v>
      </c>
      <c r="S343">
        <v>1</v>
      </c>
      <c r="T343">
        <v>0</v>
      </c>
      <c r="U343">
        <v>0</v>
      </c>
      <c r="V343">
        <v>158</v>
      </c>
      <c r="W343">
        <v>5</v>
      </c>
    </row>
    <row r="344" spans="1:23" x14ac:dyDescent="0.3">
      <c r="A344" t="s">
        <v>354</v>
      </c>
      <c r="B344" t="s">
        <v>20381</v>
      </c>
      <c r="C344">
        <v>0</v>
      </c>
      <c r="D344">
        <v>0</v>
      </c>
      <c r="E344" t="s">
        <v>20088</v>
      </c>
      <c r="F344" t="s">
        <v>7790</v>
      </c>
      <c r="G344" t="s">
        <v>20089</v>
      </c>
      <c r="H344" t="s">
        <v>20386</v>
      </c>
      <c r="I344" t="s">
        <v>20387</v>
      </c>
      <c r="J344" t="s">
        <v>7791</v>
      </c>
      <c r="K344" t="s">
        <v>6414</v>
      </c>
      <c r="L344" t="s">
        <v>6340</v>
      </c>
      <c r="M344" t="s">
        <v>20083</v>
      </c>
      <c r="N344" t="s">
        <v>6331</v>
      </c>
      <c r="O344" t="s">
        <v>20055</v>
      </c>
      <c r="P344" t="s">
        <v>20137</v>
      </c>
      <c r="Q344" t="s">
        <v>20138</v>
      </c>
      <c r="R344" t="s">
        <v>20139</v>
      </c>
      <c r="S344">
        <v>0</v>
      </c>
      <c r="T344">
        <v>0</v>
      </c>
      <c r="U344">
        <v>0</v>
      </c>
      <c r="V344">
        <v>73</v>
      </c>
      <c r="W344">
        <v>2</v>
      </c>
    </row>
    <row r="345" spans="1:23" x14ac:dyDescent="0.3">
      <c r="A345" t="s">
        <v>355</v>
      </c>
      <c r="B345" t="s">
        <v>20381</v>
      </c>
      <c r="C345">
        <v>0</v>
      </c>
      <c r="D345">
        <v>0</v>
      </c>
      <c r="E345" t="s">
        <v>20088</v>
      </c>
      <c r="F345" t="s">
        <v>7792</v>
      </c>
      <c r="G345" t="s">
        <v>20089</v>
      </c>
      <c r="H345" t="s">
        <v>20388</v>
      </c>
      <c r="I345" t="s">
        <v>20389</v>
      </c>
      <c r="J345" t="s">
        <v>7793</v>
      </c>
      <c r="K345" t="s">
        <v>7794</v>
      </c>
      <c r="L345" t="s">
        <v>7795</v>
      </c>
      <c r="M345" t="s">
        <v>20183</v>
      </c>
      <c r="N345" t="s">
        <v>6348</v>
      </c>
      <c r="O345" t="s">
        <v>20213</v>
      </c>
      <c r="P345" t="s">
        <v>20390</v>
      </c>
      <c r="Q345" t="s">
        <v>20391</v>
      </c>
      <c r="R345" t="s">
        <v>20392</v>
      </c>
      <c r="S345">
        <v>0</v>
      </c>
      <c r="T345">
        <v>1</v>
      </c>
      <c r="U345">
        <v>0</v>
      </c>
      <c r="V345">
        <v>80</v>
      </c>
      <c r="W345">
        <v>2</v>
      </c>
    </row>
    <row r="346" spans="1:23" x14ac:dyDescent="0.3">
      <c r="A346" t="s">
        <v>356</v>
      </c>
      <c r="B346" t="s">
        <v>20393</v>
      </c>
      <c r="C346">
        <v>0</v>
      </c>
      <c r="D346">
        <v>0</v>
      </c>
      <c r="E346" t="s">
        <v>20050</v>
      </c>
      <c r="F346" t="s">
        <v>7796</v>
      </c>
      <c r="H346" t="s">
        <v>20394</v>
      </c>
      <c r="I346" t="s">
        <v>20395</v>
      </c>
      <c r="J346" t="s">
        <v>7797</v>
      </c>
      <c r="K346" t="s">
        <v>6385</v>
      </c>
      <c r="L346" t="s">
        <v>6350</v>
      </c>
      <c r="M346" t="s">
        <v>20083</v>
      </c>
      <c r="N346" t="s">
        <v>6351</v>
      </c>
      <c r="O346" t="s">
        <v>20061</v>
      </c>
      <c r="P346" t="s">
        <v>20396</v>
      </c>
      <c r="Q346" t="s">
        <v>20397</v>
      </c>
      <c r="R346" t="s">
        <v>20398</v>
      </c>
      <c r="S346">
        <v>1</v>
      </c>
      <c r="T346">
        <v>0</v>
      </c>
      <c r="U346">
        <v>0</v>
      </c>
      <c r="V346">
        <v>256</v>
      </c>
      <c r="W346">
        <v>7</v>
      </c>
    </row>
    <row r="347" spans="1:23" x14ac:dyDescent="0.3">
      <c r="A347" t="s">
        <v>357</v>
      </c>
      <c r="B347" t="s">
        <v>20393</v>
      </c>
      <c r="C347">
        <v>0</v>
      </c>
      <c r="D347">
        <v>0</v>
      </c>
      <c r="E347" t="s">
        <v>20065</v>
      </c>
      <c r="F347" t="s">
        <v>7798</v>
      </c>
      <c r="G347" t="s">
        <v>20080</v>
      </c>
      <c r="H347" t="s">
        <v>20209</v>
      </c>
      <c r="I347" t="s">
        <v>20210</v>
      </c>
      <c r="J347" t="s">
        <v>6649</v>
      </c>
      <c r="K347" t="s">
        <v>6436</v>
      </c>
      <c r="L347" t="s">
        <v>6321</v>
      </c>
      <c r="M347" t="s">
        <v>20083</v>
      </c>
      <c r="N347" t="s">
        <v>6322</v>
      </c>
      <c r="O347" t="s">
        <v>20076</v>
      </c>
      <c r="P347" t="s">
        <v>20125</v>
      </c>
      <c r="Q347" t="s">
        <v>20153</v>
      </c>
      <c r="R347" t="s">
        <v>20154</v>
      </c>
      <c r="S347">
        <v>1</v>
      </c>
      <c r="T347">
        <v>0</v>
      </c>
      <c r="U347">
        <v>0</v>
      </c>
      <c r="V347">
        <v>181</v>
      </c>
      <c r="W347">
        <v>4</v>
      </c>
    </row>
    <row r="348" spans="1:23" x14ac:dyDescent="0.3">
      <c r="A348" t="s">
        <v>358</v>
      </c>
      <c r="B348" t="s">
        <v>20393</v>
      </c>
      <c r="C348">
        <v>0</v>
      </c>
      <c r="D348">
        <v>0</v>
      </c>
      <c r="E348" t="s">
        <v>20065</v>
      </c>
      <c r="F348" t="s">
        <v>7799</v>
      </c>
      <c r="G348" t="s">
        <v>20080</v>
      </c>
      <c r="H348" t="s">
        <v>20312</v>
      </c>
      <c r="I348" t="s">
        <v>20313</v>
      </c>
      <c r="J348" t="s">
        <v>7800</v>
      </c>
      <c r="K348" t="s">
        <v>6460</v>
      </c>
      <c r="L348" t="s">
        <v>6388</v>
      </c>
      <c r="M348" t="s">
        <v>20083</v>
      </c>
      <c r="N348" t="s">
        <v>6345</v>
      </c>
      <c r="O348" t="s">
        <v>20167</v>
      </c>
      <c r="P348" t="s">
        <v>20314</v>
      </c>
      <c r="Q348" t="s">
        <v>6388</v>
      </c>
      <c r="R348" t="s">
        <v>20315</v>
      </c>
      <c r="S348">
        <v>1</v>
      </c>
      <c r="T348">
        <v>0</v>
      </c>
      <c r="U348">
        <v>0</v>
      </c>
      <c r="V348">
        <v>197</v>
      </c>
      <c r="W348">
        <v>5</v>
      </c>
    </row>
    <row r="349" spans="1:23" x14ac:dyDescent="0.3">
      <c r="A349" t="s">
        <v>359</v>
      </c>
      <c r="B349" t="s">
        <v>20393</v>
      </c>
      <c r="C349">
        <v>0</v>
      </c>
      <c r="D349">
        <v>0</v>
      </c>
      <c r="E349" t="s">
        <v>20050</v>
      </c>
      <c r="F349" t="s">
        <v>7801</v>
      </c>
      <c r="H349" t="s">
        <v>20399</v>
      </c>
      <c r="I349" t="s">
        <v>20400</v>
      </c>
      <c r="J349" t="s">
        <v>7802</v>
      </c>
      <c r="K349" t="s">
        <v>6606</v>
      </c>
      <c r="L349" t="s">
        <v>6607</v>
      </c>
      <c r="M349" t="s">
        <v>20083</v>
      </c>
      <c r="N349" t="s">
        <v>6348</v>
      </c>
      <c r="O349" t="s">
        <v>20213</v>
      </c>
      <c r="P349" t="s">
        <v>20214</v>
      </c>
      <c r="Q349" t="s">
        <v>20215</v>
      </c>
      <c r="R349" t="s">
        <v>20216</v>
      </c>
      <c r="S349">
        <v>1</v>
      </c>
      <c r="T349">
        <v>1</v>
      </c>
      <c r="U349">
        <v>0</v>
      </c>
      <c r="V349">
        <v>212</v>
      </c>
      <c r="W349">
        <v>7</v>
      </c>
    </row>
    <row r="350" spans="1:23" x14ac:dyDescent="0.3">
      <c r="A350" t="s">
        <v>360</v>
      </c>
      <c r="B350" t="s">
        <v>20393</v>
      </c>
      <c r="C350">
        <v>0</v>
      </c>
      <c r="D350">
        <v>0</v>
      </c>
      <c r="E350" t="s">
        <v>20088</v>
      </c>
      <c r="F350" t="s">
        <v>7803</v>
      </c>
      <c r="G350" t="s">
        <v>20089</v>
      </c>
      <c r="H350" t="s">
        <v>20353</v>
      </c>
      <c r="I350" t="s">
        <v>20354</v>
      </c>
      <c r="J350" t="s">
        <v>7759</v>
      </c>
      <c r="K350" t="s">
        <v>7760</v>
      </c>
      <c r="L350" t="s">
        <v>7761</v>
      </c>
      <c r="M350" t="s">
        <v>20355</v>
      </c>
      <c r="N350" t="s">
        <v>6322</v>
      </c>
      <c r="O350" t="s">
        <v>20076</v>
      </c>
      <c r="P350" t="s">
        <v>20147</v>
      </c>
      <c r="Q350" t="s">
        <v>20148</v>
      </c>
      <c r="R350" t="s">
        <v>20356</v>
      </c>
      <c r="S350">
        <v>0</v>
      </c>
      <c r="T350">
        <v>0</v>
      </c>
      <c r="U350">
        <v>0</v>
      </c>
      <c r="V350">
        <v>15</v>
      </c>
      <c r="W350">
        <v>2</v>
      </c>
    </row>
    <row r="351" spans="1:23" x14ac:dyDescent="0.3">
      <c r="A351" t="s">
        <v>361</v>
      </c>
      <c r="B351" t="s">
        <v>20049</v>
      </c>
      <c r="C351">
        <v>0</v>
      </c>
      <c r="D351">
        <v>0</v>
      </c>
      <c r="E351" t="s">
        <v>20088</v>
      </c>
      <c r="F351" t="s">
        <v>7804</v>
      </c>
      <c r="G351" t="s">
        <v>20089</v>
      </c>
      <c r="H351" t="s">
        <v>20401</v>
      </c>
      <c r="I351" t="s">
        <v>20402</v>
      </c>
      <c r="J351" t="s">
        <v>7805</v>
      </c>
      <c r="K351" t="s">
        <v>6332</v>
      </c>
      <c r="L351" t="s">
        <v>6321</v>
      </c>
      <c r="M351" t="s">
        <v>20083</v>
      </c>
      <c r="N351" t="s">
        <v>6322</v>
      </c>
      <c r="O351" t="s">
        <v>20076</v>
      </c>
      <c r="P351" t="s">
        <v>20125</v>
      </c>
      <c r="Q351" t="s">
        <v>20153</v>
      </c>
      <c r="R351" t="s">
        <v>20154</v>
      </c>
      <c r="S351">
        <v>0</v>
      </c>
      <c r="T351">
        <v>0</v>
      </c>
      <c r="U351">
        <v>0</v>
      </c>
      <c r="V351">
        <v>309</v>
      </c>
      <c r="W351">
        <v>12</v>
      </c>
    </row>
    <row r="352" spans="1:23" x14ac:dyDescent="0.3">
      <c r="A352" t="s">
        <v>362</v>
      </c>
      <c r="B352" t="s">
        <v>20049</v>
      </c>
      <c r="C352">
        <v>0</v>
      </c>
      <c r="D352">
        <v>0</v>
      </c>
      <c r="E352" t="s">
        <v>20050</v>
      </c>
      <c r="F352" t="s">
        <v>7806</v>
      </c>
      <c r="G352" t="s">
        <v>20080</v>
      </c>
      <c r="H352" t="s">
        <v>20209</v>
      </c>
      <c r="I352" t="s">
        <v>20210</v>
      </c>
      <c r="J352" t="s">
        <v>6392</v>
      </c>
      <c r="K352" t="s">
        <v>6393</v>
      </c>
      <c r="L352" t="s">
        <v>6321</v>
      </c>
      <c r="M352" t="s">
        <v>20083</v>
      </c>
      <c r="N352" t="s">
        <v>6322</v>
      </c>
      <c r="O352" t="s">
        <v>20076</v>
      </c>
      <c r="P352" t="s">
        <v>20125</v>
      </c>
      <c r="Q352" t="s">
        <v>20153</v>
      </c>
      <c r="R352" t="s">
        <v>20154</v>
      </c>
      <c r="S352">
        <v>1</v>
      </c>
      <c r="T352">
        <v>0</v>
      </c>
      <c r="U352">
        <v>0</v>
      </c>
      <c r="V352">
        <v>750</v>
      </c>
      <c r="W352">
        <v>24</v>
      </c>
    </row>
    <row r="353" spans="1:23" x14ac:dyDescent="0.3">
      <c r="A353" t="s">
        <v>363</v>
      </c>
      <c r="B353" t="s">
        <v>20049</v>
      </c>
      <c r="C353">
        <v>0</v>
      </c>
      <c r="D353">
        <v>0</v>
      </c>
      <c r="E353" t="s">
        <v>20050</v>
      </c>
      <c r="F353" t="s">
        <v>7807</v>
      </c>
      <c r="G353" t="s">
        <v>20080</v>
      </c>
      <c r="H353" t="s">
        <v>20209</v>
      </c>
      <c r="I353" t="s">
        <v>20210</v>
      </c>
      <c r="J353" t="s">
        <v>7808</v>
      </c>
      <c r="K353" t="s">
        <v>6327</v>
      </c>
      <c r="L353" t="s">
        <v>6321</v>
      </c>
      <c r="M353" t="s">
        <v>20083</v>
      </c>
      <c r="N353" t="s">
        <v>6322</v>
      </c>
      <c r="O353" t="s">
        <v>20076</v>
      </c>
      <c r="P353" t="s">
        <v>20125</v>
      </c>
      <c r="Q353" t="s">
        <v>20153</v>
      </c>
      <c r="R353" t="s">
        <v>20154</v>
      </c>
      <c r="S353">
        <v>1</v>
      </c>
      <c r="T353">
        <v>0</v>
      </c>
      <c r="U353">
        <v>0</v>
      </c>
      <c r="V353">
        <v>1307</v>
      </c>
      <c r="W353">
        <v>38</v>
      </c>
    </row>
    <row r="354" spans="1:23" x14ac:dyDescent="0.3">
      <c r="A354" t="s">
        <v>364</v>
      </c>
      <c r="B354" t="s">
        <v>20049</v>
      </c>
      <c r="C354">
        <v>0</v>
      </c>
      <c r="D354">
        <v>0</v>
      </c>
      <c r="E354" t="s">
        <v>20050</v>
      </c>
      <c r="F354" t="s">
        <v>7809</v>
      </c>
      <c r="G354" t="s">
        <v>20051</v>
      </c>
      <c r="H354" t="s">
        <v>20403</v>
      </c>
      <c r="I354" t="s">
        <v>20404</v>
      </c>
      <c r="J354" t="s">
        <v>7810</v>
      </c>
      <c r="K354" t="s">
        <v>7811</v>
      </c>
      <c r="L354" t="s">
        <v>7812</v>
      </c>
      <c r="M354" t="s">
        <v>20178</v>
      </c>
      <c r="N354" t="s">
        <v>6338</v>
      </c>
      <c r="O354" t="s">
        <v>20084</v>
      </c>
      <c r="P354" t="s">
        <v>20405</v>
      </c>
      <c r="Q354" t="s">
        <v>20406</v>
      </c>
      <c r="R354" t="s">
        <v>20407</v>
      </c>
      <c r="S354">
        <v>1</v>
      </c>
      <c r="T354">
        <v>0</v>
      </c>
      <c r="U354">
        <v>0</v>
      </c>
      <c r="V354">
        <v>568</v>
      </c>
      <c r="W354">
        <v>18</v>
      </c>
    </row>
    <row r="355" spans="1:23" x14ac:dyDescent="0.3">
      <c r="A355" t="s">
        <v>365</v>
      </c>
      <c r="B355" t="s">
        <v>20049</v>
      </c>
      <c r="C355">
        <v>0</v>
      </c>
      <c r="D355">
        <v>0</v>
      </c>
      <c r="E355" t="s">
        <v>20050</v>
      </c>
      <c r="F355" t="s">
        <v>7813</v>
      </c>
      <c r="G355" t="s">
        <v>20051</v>
      </c>
      <c r="H355" t="s">
        <v>20408</v>
      </c>
      <c r="I355" t="s">
        <v>20409</v>
      </c>
      <c r="J355" t="s">
        <v>7814</v>
      </c>
      <c r="K355" t="s">
        <v>6453</v>
      </c>
      <c r="L355" t="s">
        <v>6454</v>
      </c>
      <c r="M355" t="s">
        <v>20410</v>
      </c>
      <c r="N355" t="s">
        <v>6338</v>
      </c>
      <c r="O355" t="s">
        <v>20084</v>
      </c>
      <c r="P355" t="s">
        <v>20411</v>
      </c>
      <c r="Q355" t="s">
        <v>6454</v>
      </c>
      <c r="R355" t="s">
        <v>20412</v>
      </c>
      <c r="S355">
        <v>1</v>
      </c>
      <c r="T355">
        <v>0</v>
      </c>
      <c r="U355">
        <v>0</v>
      </c>
      <c r="V355">
        <v>941</v>
      </c>
      <c r="W355">
        <v>32</v>
      </c>
    </row>
    <row r="356" spans="1:23" x14ac:dyDescent="0.3">
      <c r="A356" t="s">
        <v>366</v>
      </c>
      <c r="B356" t="s">
        <v>20049</v>
      </c>
      <c r="C356">
        <v>0</v>
      </c>
      <c r="D356">
        <v>0</v>
      </c>
      <c r="E356" t="s">
        <v>20050</v>
      </c>
      <c r="F356" t="s">
        <v>7815</v>
      </c>
      <c r="G356" t="s">
        <v>20051</v>
      </c>
      <c r="H356" t="s">
        <v>20413</v>
      </c>
      <c r="I356" t="s">
        <v>20414</v>
      </c>
      <c r="J356" t="s">
        <v>7816</v>
      </c>
      <c r="K356" t="s">
        <v>7817</v>
      </c>
      <c r="L356" t="s">
        <v>7818</v>
      </c>
      <c r="M356" t="s">
        <v>20374</v>
      </c>
      <c r="N356" t="s">
        <v>6334</v>
      </c>
      <c r="O356" t="s">
        <v>20097</v>
      </c>
      <c r="P356" t="s">
        <v>20415</v>
      </c>
      <c r="Q356" t="s">
        <v>6584</v>
      </c>
      <c r="R356" t="s">
        <v>20416</v>
      </c>
      <c r="S356">
        <v>1</v>
      </c>
      <c r="T356">
        <v>1</v>
      </c>
      <c r="U356">
        <v>0</v>
      </c>
      <c r="V356">
        <v>900</v>
      </c>
      <c r="W356">
        <v>27</v>
      </c>
    </row>
    <row r="357" spans="1:23" x14ac:dyDescent="0.3">
      <c r="A357" t="s">
        <v>367</v>
      </c>
      <c r="B357" t="s">
        <v>20049</v>
      </c>
      <c r="C357">
        <v>0</v>
      </c>
      <c r="D357">
        <v>0</v>
      </c>
      <c r="E357" t="s">
        <v>20050</v>
      </c>
      <c r="F357" t="s">
        <v>7819</v>
      </c>
      <c r="G357" t="s">
        <v>20051</v>
      </c>
      <c r="H357" t="s">
        <v>20417</v>
      </c>
      <c r="I357" t="s">
        <v>20418</v>
      </c>
      <c r="J357" t="s">
        <v>7820</v>
      </c>
      <c r="K357" t="s">
        <v>7821</v>
      </c>
      <c r="L357" t="s">
        <v>7822</v>
      </c>
      <c r="M357" t="s">
        <v>20242</v>
      </c>
      <c r="N357" t="s">
        <v>6345</v>
      </c>
      <c r="O357" t="s">
        <v>20167</v>
      </c>
      <c r="P357" t="s">
        <v>20419</v>
      </c>
      <c r="Q357" t="s">
        <v>20420</v>
      </c>
      <c r="R357" t="s">
        <v>20421</v>
      </c>
      <c r="S357">
        <v>1</v>
      </c>
      <c r="T357">
        <v>0</v>
      </c>
      <c r="U357">
        <v>0</v>
      </c>
      <c r="V357">
        <v>1131</v>
      </c>
      <c r="W357">
        <v>32</v>
      </c>
    </row>
    <row r="358" spans="1:23" x14ac:dyDescent="0.3">
      <c r="A358" t="s">
        <v>368</v>
      </c>
      <c r="B358" t="s">
        <v>20049</v>
      </c>
      <c r="C358">
        <v>0</v>
      </c>
      <c r="D358">
        <v>0</v>
      </c>
      <c r="E358" t="s">
        <v>20050</v>
      </c>
      <c r="F358" t="s">
        <v>7823</v>
      </c>
      <c r="G358" t="s">
        <v>20051</v>
      </c>
      <c r="H358" t="s">
        <v>20111</v>
      </c>
      <c r="I358" t="s">
        <v>20112</v>
      </c>
      <c r="J358" t="s">
        <v>7824</v>
      </c>
      <c r="K358" t="s">
        <v>6893</v>
      </c>
      <c r="L358" t="s">
        <v>6894</v>
      </c>
      <c r="M358" t="s">
        <v>20422</v>
      </c>
      <c r="N358" t="s">
        <v>6351</v>
      </c>
      <c r="O358" t="s">
        <v>20061</v>
      </c>
      <c r="P358" t="s">
        <v>20114</v>
      </c>
      <c r="Q358" t="s">
        <v>20115</v>
      </c>
      <c r="R358" t="s">
        <v>20423</v>
      </c>
      <c r="S358">
        <v>1</v>
      </c>
      <c r="T358">
        <v>0</v>
      </c>
      <c r="U358">
        <v>0</v>
      </c>
      <c r="V358">
        <v>722</v>
      </c>
      <c r="W358">
        <v>21</v>
      </c>
    </row>
    <row r="359" spans="1:23" x14ac:dyDescent="0.3">
      <c r="A359" t="s">
        <v>369</v>
      </c>
      <c r="B359" t="s">
        <v>20049</v>
      </c>
      <c r="C359">
        <v>0</v>
      </c>
      <c r="D359">
        <v>0</v>
      </c>
      <c r="E359" t="s">
        <v>20050</v>
      </c>
      <c r="F359" t="s">
        <v>7825</v>
      </c>
      <c r="G359" t="s">
        <v>20051</v>
      </c>
      <c r="H359" t="s">
        <v>20424</v>
      </c>
      <c r="I359" t="s">
        <v>20425</v>
      </c>
      <c r="J359" t="s">
        <v>7826</v>
      </c>
      <c r="K359" t="s">
        <v>7827</v>
      </c>
      <c r="L359" t="s">
        <v>7828</v>
      </c>
      <c r="M359" t="s">
        <v>20273</v>
      </c>
      <c r="N359" t="s">
        <v>6348</v>
      </c>
      <c r="O359" t="s">
        <v>20213</v>
      </c>
      <c r="P359" t="s">
        <v>20426</v>
      </c>
      <c r="Q359" t="s">
        <v>20427</v>
      </c>
      <c r="R359" t="s">
        <v>20428</v>
      </c>
      <c r="S359">
        <v>1</v>
      </c>
      <c r="T359">
        <v>1</v>
      </c>
      <c r="U359">
        <v>0</v>
      </c>
      <c r="V359">
        <v>625</v>
      </c>
      <c r="W359">
        <v>20</v>
      </c>
    </row>
    <row r="360" spans="1:23" x14ac:dyDescent="0.3">
      <c r="A360" t="s">
        <v>370</v>
      </c>
      <c r="B360" t="s">
        <v>20049</v>
      </c>
      <c r="C360">
        <v>0</v>
      </c>
      <c r="D360">
        <v>0</v>
      </c>
      <c r="E360" t="s">
        <v>20050</v>
      </c>
      <c r="F360" t="s">
        <v>7829</v>
      </c>
      <c r="G360" t="s">
        <v>20051</v>
      </c>
      <c r="H360" t="s">
        <v>20429</v>
      </c>
      <c r="I360" t="s">
        <v>20430</v>
      </c>
      <c r="J360" t="s">
        <v>7830</v>
      </c>
      <c r="K360" t="s">
        <v>7831</v>
      </c>
      <c r="L360" t="s">
        <v>7832</v>
      </c>
      <c r="M360" t="s">
        <v>20258</v>
      </c>
      <c r="N360" t="s">
        <v>6322</v>
      </c>
      <c r="O360" t="s">
        <v>20076</v>
      </c>
      <c r="P360" t="s">
        <v>20096</v>
      </c>
      <c r="Q360" t="s">
        <v>6544</v>
      </c>
      <c r="R360" t="s">
        <v>20431</v>
      </c>
      <c r="S360">
        <v>1</v>
      </c>
      <c r="T360">
        <v>0</v>
      </c>
      <c r="U360">
        <v>0</v>
      </c>
      <c r="V360">
        <v>1572</v>
      </c>
      <c r="W360">
        <v>44</v>
      </c>
    </row>
    <row r="361" spans="1:23" x14ac:dyDescent="0.3">
      <c r="A361" t="s">
        <v>371</v>
      </c>
      <c r="B361" t="s">
        <v>20049</v>
      </c>
      <c r="C361">
        <v>0</v>
      </c>
      <c r="D361">
        <v>0</v>
      </c>
      <c r="E361" t="s">
        <v>20050</v>
      </c>
      <c r="F361" t="s">
        <v>7833</v>
      </c>
      <c r="G361" t="s">
        <v>20051</v>
      </c>
      <c r="H361" t="s">
        <v>20432</v>
      </c>
      <c r="I361" t="s">
        <v>20433</v>
      </c>
      <c r="J361" t="s">
        <v>7834</v>
      </c>
      <c r="K361" t="s">
        <v>7835</v>
      </c>
      <c r="L361" t="s">
        <v>7836</v>
      </c>
      <c r="M361" t="s">
        <v>20189</v>
      </c>
      <c r="N361" t="s">
        <v>6322</v>
      </c>
      <c r="O361" t="s">
        <v>20076</v>
      </c>
      <c r="P361" t="s">
        <v>20434</v>
      </c>
      <c r="Q361" t="s">
        <v>6513</v>
      </c>
      <c r="R361" t="s">
        <v>20435</v>
      </c>
      <c r="S361">
        <v>1</v>
      </c>
      <c r="T361">
        <v>1</v>
      </c>
      <c r="U361">
        <v>0</v>
      </c>
      <c r="V361">
        <v>733</v>
      </c>
      <c r="W361">
        <v>24</v>
      </c>
    </row>
    <row r="362" spans="1:23" x14ac:dyDescent="0.3">
      <c r="A362" t="s">
        <v>372</v>
      </c>
      <c r="B362" t="s">
        <v>20049</v>
      </c>
      <c r="C362">
        <v>0</v>
      </c>
      <c r="D362">
        <v>0</v>
      </c>
      <c r="E362" t="s">
        <v>20050</v>
      </c>
      <c r="F362" t="s">
        <v>7837</v>
      </c>
      <c r="G362" t="s">
        <v>20051</v>
      </c>
      <c r="H362" t="s">
        <v>20436</v>
      </c>
      <c r="I362" t="s">
        <v>20437</v>
      </c>
      <c r="J362" t="s">
        <v>7838</v>
      </c>
      <c r="K362" t="s">
        <v>7839</v>
      </c>
      <c r="L362" t="s">
        <v>7840</v>
      </c>
      <c r="M362" t="s">
        <v>20259</v>
      </c>
      <c r="N362" t="s">
        <v>6351</v>
      </c>
      <c r="O362" t="s">
        <v>20061</v>
      </c>
      <c r="P362" t="s">
        <v>20438</v>
      </c>
      <c r="Q362" t="s">
        <v>6377</v>
      </c>
      <c r="R362" t="s">
        <v>20439</v>
      </c>
      <c r="S362">
        <v>1</v>
      </c>
      <c r="T362">
        <v>1</v>
      </c>
      <c r="U362">
        <v>0</v>
      </c>
      <c r="V362">
        <v>954</v>
      </c>
      <c r="W362">
        <v>29</v>
      </c>
    </row>
    <row r="363" spans="1:23" x14ac:dyDescent="0.3">
      <c r="A363" t="s">
        <v>373</v>
      </c>
      <c r="B363" t="s">
        <v>20049</v>
      </c>
      <c r="C363">
        <v>0</v>
      </c>
      <c r="D363">
        <v>0</v>
      </c>
      <c r="E363" t="s">
        <v>20050</v>
      </c>
      <c r="F363" t="s">
        <v>7841</v>
      </c>
      <c r="G363" t="s">
        <v>20051</v>
      </c>
      <c r="H363" t="s">
        <v>20440</v>
      </c>
      <c r="I363" t="s">
        <v>20441</v>
      </c>
      <c r="J363" t="s">
        <v>7842</v>
      </c>
      <c r="K363" t="s">
        <v>6507</v>
      </c>
      <c r="L363" t="s">
        <v>6508</v>
      </c>
      <c r="M363" t="s">
        <v>20442</v>
      </c>
      <c r="N363" t="s">
        <v>6322</v>
      </c>
      <c r="O363" t="s">
        <v>20076</v>
      </c>
      <c r="P363" t="s">
        <v>20443</v>
      </c>
      <c r="Q363" t="s">
        <v>6508</v>
      </c>
      <c r="R363" t="s">
        <v>20444</v>
      </c>
      <c r="S363">
        <v>1</v>
      </c>
      <c r="T363">
        <v>0</v>
      </c>
      <c r="U363">
        <v>0</v>
      </c>
      <c r="V363">
        <v>686</v>
      </c>
      <c r="W363">
        <v>21</v>
      </c>
    </row>
    <row r="364" spans="1:23" x14ac:dyDescent="0.3">
      <c r="A364" t="s">
        <v>405</v>
      </c>
      <c r="B364" t="s">
        <v>20049</v>
      </c>
      <c r="C364">
        <v>0</v>
      </c>
      <c r="D364">
        <v>0</v>
      </c>
      <c r="E364" t="s">
        <v>20050</v>
      </c>
      <c r="F364" t="s">
        <v>7906</v>
      </c>
      <c r="G364" t="s">
        <v>20040</v>
      </c>
      <c r="H364" t="s">
        <v>20445</v>
      </c>
      <c r="I364" t="s">
        <v>20446</v>
      </c>
      <c r="J364" t="s">
        <v>7907</v>
      </c>
      <c r="K364" t="s">
        <v>7908</v>
      </c>
      <c r="L364" t="s">
        <v>7909</v>
      </c>
      <c r="M364" t="s">
        <v>20422</v>
      </c>
      <c r="N364" t="s">
        <v>6322</v>
      </c>
      <c r="O364" t="s">
        <v>20076</v>
      </c>
      <c r="P364" t="s">
        <v>20077</v>
      </c>
      <c r="Q364" t="s">
        <v>20078</v>
      </c>
      <c r="R364" t="s">
        <v>20447</v>
      </c>
      <c r="S364">
        <v>1</v>
      </c>
      <c r="T364">
        <v>0</v>
      </c>
      <c r="U364">
        <v>0</v>
      </c>
      <c r="V364">
        <v>713</v>
      </c>
      <c r="W364">
        <v>25</v>
      </c>
    </row>
    <row r="365" spans="1:23" x14ac:dyDescent="0.3">
      <c r="A365" t="s">
        <v>406</v>
      </c>
      <c r="B365" t="s">
        <v>20049</v>
      </c>
      <c r="C365">
        <v>0</v>
      </c>
      <c r="D365">
        <v>0</v>
      </c>
      <c r="E365" t="s">
        <v>20050</v>
      </c>
      <c r="F365" t="s">
        <v>7910</v>
      </c>
      <c r="G365" t="s">
        <v>20066</v>
      </c>
      <c r="H365" t="s">
        <v>20448</v>
      </c>
      <c r="I365" t="s">
        <v>20449</v>
      </c>
      <c r="J365" t="s">
        <v>7911</v>
      </c>
      <c r="K365" t="s">
        <v>7912</v>
      </c>
      <c r="L365" t="s">
        <v>7913</v>
      </c>
      <c r="M365" t="s">
        <v>20410</v>
      </c>
      <c r="N365" t="s">
        <v>6322</v>
      </c>
      <c r="O365" t="s">
        <v>20076</v>
      </c>
      <c r="P365" t="s">
        <v>20077</v>
      </c>
      <c r="Q365" t="s">
        <v>20078</v>
      </c>
      <c r="R365" t="s">
        <v>20450</v>
      </c>
      <c r="S365">
        <v>1</v>
      </c>
      <c r="T365">
        <v>0</v>
      </c>
      <c r="U365">
        <v>0</v>
      </c>
      <c r="V365">
        <v>977</v>
      </c>
      <c r="W365">
        <v>26</v>
      </c>
    </row>
    <row r="366" spans="1:23" x14ac:dyDescent="0.3">
      <c r="A366" t="s">
        <v>407</v>
      </c>
      <c r="B366" t="s">
        <v>20049</v>
      </c>
      <c r="C366">
        <v>0</v>
      </c>
      <c r="D366">
        <v>0</v>
      </c>
      <c r="E366" t="s">
        <v>20088</v>
      </c>
      <c r="F366" t="s">
        <v>7914</v>
      </c>
      <c r="G366" t="s">
        <v>20089</v>
      </c>
      <c r="H366" t="s">
        <v>20451</v>
      </c>
      <c r="I366" t="s">
        <v>20452</v>
      </c>
      <c r="J366" t="s">
        <v>7915</v>
      </c>
      <c r="K366" t="s">
        <v>7180</v>
      </c>
      <c r="L366" t="s">
        <v>7181</v>
      </c>
      <c r="M366" t="s">
        <v>20453</v>
      </c>
      <c r="N366" t="s">
        <v>6348</v>
      </c>
      <c r="O366" t="s">
        <v>20213</v>
      </c>
      <c r="P366" t="s">
        <v>20426</v>
      </c>
      <c r="Q366" t="s">
        <v>20427</v>
      </c>
      <c r="R366" t="s">
        <v>20454</v>
      </c>
      <c r="S366">
        <v>0</v>
      </c>
      <c r="T366">
        <v>1</v>
      </c>
      <c r="U366">
        <v>0</v>
      </c>
      <c r="V366">
        <v>101</v>
      </c>
      <c r="W366">
        <v>4</v>
      </c>
    </row>
    <row r="367" spans="1:23" x14ac:dyDescent="0.3">
      <c r="A367" t="s">
        <v>408</v>
      </c>
      <c r="B367" t="s">
        <v>20049</v>
      </c>
      <c r="C367">
        <v>0</v>
      </c>
      <c r="D367">
        <v>0</v>
      </c>
      <c r="E367" t="s">
        <v>20050</v>
      </c>
      <c r="F367" t="s">
        <v>7916</v>
      </c>
      <c r="G367" t="s">
        <v>20051</v>
      </c>
      <c r="H367" t="s">
        <v>20455</v>
      </c>
      <c r="I367" t="s">
        <v>20456</v>
      </c>
      <c r="J367" t="s">
        <v>7917</v>
      </c>
      <c r="K367" t="s">
        <v>7918</v>
      </c>
      <c r="L367" t="s">
        <v>7919</v>
      </c>
      <c r="M367" t="s">
        <v>20457</v>
      </c>
      <c r="N367" t="s">
        <v>6322</v>
      </c>
      <c r="O367" t="s">
        <v>20076</v>
      </c>
      <c r="P367" t="s">
        <v>20147</v>
      </c>
      <c r="Q367" t="s">
        <v>20148</v>
      </c>
      <c r="R367" t="s">
        <v>20458</v>
      </c>
      <c r="S367">
        <v>1</v>
      </c>
      <c r="T367">
        <v>0</v>
      </c>
      <c r="U367">
        <v>0</v>
      </c>
      <c r="V367">
        <v>1024</v>
      </c>
      <c r="W367">
        <v>31</v>
      </c>
    </row>
    <row r="368" spans="1:23" x14ac:dyDescent="0.3">
      <c r="A368" t="s">
        <v>409</v>
      </c>
      <c r="B368" t="s">
        <v>20049</v>
      </c>
      <c r="C368">
        <v>0</v>
      </c>
      <c r="D368">
        <v>0</v>
      </c>
      <c r="E368" t="s">
        <v>20050</v>
      </c>
      <c r="F368" t="s">
        <v>7920</v>
      </c>
      <c r="G368" t="s">
        <v>20051</v>
      </c>
      <c r="H368" t="s">
        <v>20459</v>
      </c>
      <c r="I368" t="s">
        <v>20460</v>
      </c>
      <c r="J368" t="s">
        <v>7921</v>
      </c>
      <c r="K368" t="s">
        <v>7922</v>
      </c>
      <c r="L368" t="s">
        <v>7923</v>
      </c>
      <c r="M368" t="s">
        <v>20355</v>
      </c>
      <c r="N368" t="s">
        <v>6351</v>
      </c>
      <c r="O368" t="s">
        <v>20061</v>
      </c>
      <c r="P368" t="s">
        <v>20461</v>
      </c>
      <c r="Q368" t="s">
        <v>20462</v>
      </c>
      <c r="R368" t="s">
        <v>20463</v>
      </c>
      <c r="S368">
        <v>1</v>
      </c>
      <c r="T368">
        <v>0</v>
      </c>
      <c r="U368">
        <v>0</v>
      </c>
      <c r="V368">
        <v>725</v>
      </c>
      <c r="W368">
        <v>22</v>
      </c>
    </row>
    <row r="369" spans="1:23" x14ac:dyDescent="0.3">
      <c r="A369" t="s">
        <v>410</v>
      </c>
      <c r="B369" t="s">
        <v>20049</v>
      </c>
      <c r="C369">
        <v>0</v>
      </c>
      <c r="D369">
        <v>0</v>
      </c>
      <c r="E369" t="s">
        <v>20050</v>
      </c>
      <c r="F369" t="s">
        <v>7924</v>
      </c>
      <c r="G369" t="s">
        <v>20080</v>
      </c>
      <c r="H369" t="s">
        <v>20464</v>
      </c>
      <c r="I369" t="s">
        <v>20465</v>
      </c>
      <c r="J369" t="s">
        <v>7925</v>
      </c>
      <c r="K369" t="s">
        <v>6628</v>
      </c>
      <c r="L369" t="s">
        <v>6448</v>
      </c>
      <c r="M369" t="s">
        <v>20083</v>
      </c>
      <c r="N369" t="s">
        <v>6322</v>
      </c>
      <c r="O369" t="s">
        <v>20076</v>
      </c>
      <c r="P369" t="s">
        <v>20183</v>
      </c>
      <c r="Q369" t="s">
        <v>6448</v>
      </c>
      <c r="R369" t="s">
        <v>20466</v>
      </c>
      <c r="S369">
        <v>1</v>
      </c>
      <c r="T369">
        <v>0</v>
      </c>
      <c r="U369">
        <v>0</v>
      </c>
      <c r="V369">
        <v>1246</v>
      </c>
      <c r="W369">
        <v>37</v>
      </c>
    </row>
    <row r="370" spans="1:23" x14ac:dyDescent="0.3">
      <c r="A370" t="s">
        <v>411</v>
      </c>
      <c r="B370" t="s">
        <v>20049</v>
      </c>
      <c r="C370">
        <v>0</v>
      </c>
      <c r="D370">
        <v>0</v>
      </c>
      <c r="E370" t="s">
        <v>20050</v>
      </c>
      <c r="F370" t="s">
        <v>7926</v>
      </c>
      <c r="G370" t="s">
        <v>20051</v>
      </c>
      <c r="H370" t="s">
        <v>20424</v>
      </c>
      <c r="I370" t="s">
        <v>20425</v>
      </c>
      <c r="J370" t="s">
        <v>7927</v>
      </c>
      <c r="K370" t="s">
        <v>6620</v>
      </c>
      <c r="L370" t="s">
        <v>6621</v>
      </c>
      <c r="M370" t="s">
        <v>20189</v>
      </c>
      <c r="N370" t="s">
        <v>6348</v>
      </c>
      <c r="O370" t="s">
        <v>20213</v>
      </c>
      <c r="P370" t="s">
        <v>20426</v>
      </c>
      <c r="Q370" t="s">
        <v>20427</v>
      </c>
      <c r="R370" t="s">
        <v>20467</v>
      </c>
      <c r="S370">
        <v>1</v>
      </c>
      <c r="T370">
        <v>1</v>
      </c>
      <c r="U370">
        <v>0</v>
      </c>
      <c r="V370">
        <v>823</v>
      </c>
      <c r="W370">
        <v>23</v>
      </c>
    </row>
    <row r="371" spans="1:23" x14ac:dyDescent="0.3">
      <c r="A371" t="s">
        <v>412</v>
      </c>
      <c r="B371" t="s">
        <v>20049</v>
      </c>
      <c r="C371">
        <v>0</v>
      </c>
      <c r="D371">
        <v>0</v>
      </c>
      <c r="E371" t="s">
        <v>20065</v>
      </c>
      <c r="F371" t="s">
        <v>7928</v>
      </c>
      <c r="G371" t="s">
        <v>20080</v>
      </c>
      <c r="H371" t="s">
        <v>20209</v>
      </c>
      <c r="I371" t="s">
        <v>20210</v>
      </c>
      <c r="J371" t="s">
        <v>7929</v>
      </c>
      <c r="K371" t="s">
        <v>7930</v>
      </c>
      <c r="L371" t="s">
        <v>6321</v>
      </c>
      <c r="M371" t="s">
        <v>20083</v>
      </c>
      <c r="N371" t="s">
        <v>6322</v>
      </c>
      <c r="O371" t="s">
        <v>20076</v>
      </c>
      <c r="P371" t="s">
        <v>20125</v>
      </c>
      <c r="Q371" t="s">
        <v>20153</v>
      </c>
      <c r="R371" t="s">
        <v>20154</v>
      </c>
      <c r="S371">
        <v>1</v>
      </c>
      <c r="T371">
        <v>0</v>
      </c>
      <c r="U371">
        <v>0</v>
      </c>
      <c r="V371">
        <v>1030</v>
      </c>
      <c r="W371">
        <v>30</v>
      </c>
    </row>
    <row r="372" spans="1:23" x14ac:dyDescent="0.3">
      <c r="A372" t="s">
        <v>413</v>
      </c>
      <c r="B372" t="s">
        <v>20049</v>
      </c>
      <c r="C372">
        <v>0</v>
      </c>
      <c r="D372">
        <v>0</v>
      </c>
      <c r="E372" t="s">
        <v>20050</v>
      </c>
      <c r="F372" t="s">
        <v>7931</v>
      </c>
      <c r="G372" t="s">
        <v>20080</v>
      </c>
      <c r="H372" t="s">
        <v>20209</v>
      </c>
      <c r="I372" t="s">
        <v>20210</v>
      </c>
      <c r="J372" t="s">
        <v>7932</v>
      </c>
      <c r="K372" t="s">
        <v>7933</v>
      </c>
      <c r="L372" t="s">
        <v>6321</v>
      </c>
      <c r="M372" t="s">
        <v>20083</v>
      </c>
      <c r="N372" t="s">
        <v>6322</v>
      </c>
      <c r="O372" t="s">
        <v>20076</v>
      </c>
      <c r="P372" t="s">
        <v>20125</v>
      </c>
      <c r="Q372" t="s">
        <v>20153</v>
      </c>
      <c r="R372" t="s">
        <v>20154</v>
      </c>
      <c r="S372">
        <v>1</v>
      </c>
      <c r="T372">
        <v>0</v>
      </c>
      <c r="U372">
        <v>0</v>
      </c>
      <c r="V372">
        <v>905</v>
      </c>
      <c r="W372">
        <v>25</v>
      </c>
    </row>
    <row r="373" spans="1:23" x14ac:dyDescent="0.3">
      <c r="A373" t="s">
        <v>414</v>
      </c>
      <c r="B373" t="s">
        <v>20049</v>
      </c>
      <c r="C373">
        <v>0</v>
      </c>
      <c r="D373">
        <v>0</v>
      </c>
      <c r="E373" t="s">
        <v>20050</v>
      </c>
      <c r="F373" t="s">
        <v>7934</v>
      </c>
      <c r="G373" t="s">
        <v>20051</v>
      </c>
      <c r="H373" t="s">
        <v>20468</v>
      </c>
      <c r="I373" t="s">
        <v>20469</v>
      </c>
      <c r="J373" t="s">
        <v>7935</v>
      </c>
      <c r="K373" t="s">
        <v>6574</v>
      </c>
      <c r="L373" t="s">
        <v>6575</v>
      </c>
      <c r="M373" t="s">
        <v>20355</v>
      </c>
      <c r="N373" t="s">
        <v>6331</v>
      </c>
      <c r="O373" t="s">
        <v>20055</v>
      </c>
      <c r="P373" t="s">
        <v>20470</v>
      </c>
      <c r="Q373" t="s">
        <v>6575</v>
      </c>
      <c r="R373" t="s">
        <v>20471</v>
      </c>
      <c r="S373">
        <v>1</v>
      </c>
      <c r="T373">
        <v>0</v>
      </c>
      <c r="U373">
        <v>0</v>
      </c>
      <c r="V373">
        <v>833</v>
      </c>
      <c r="W373">
        <v>25</v>
      </c>
    </row>
    <row r="374" spans="1:23" x14ac:dyDescent="0.3">
      <c r="A374" t="s">
        <v>415</v>
      </c>
      <c r="B374" t="s">
        <v>20049</v>
      </c>
      <c r="C374">
        <v>0</v>
      </c>
      <c r="D374">
        <v>0</v>
      </c>
      <c r="E374" t="s">
        <v>20050</v>
      </c>
      <c r="F374" t="s">
        <v>7936</v>
      </c>
      <c r="G374" t="s">
        <v>20051</v>
      </c>
      <c r="H374" t="s">
        <v>20265</v>
      </c>
      <c r="I374" t="s">
        <v>20266</v>
      </c>
      <c r="J374" t="s">
        <v>7937</v>
      </c>
      <c r="K374" t="s">
        <v>7938</v>
      </c>
      <c r="L374" t="s">
        <v>7939</v>
      </c>
      <c r="M374" t="s">
        <v>20286</v>
      </c>
      <c r="N374" t="s">
        <v>6322</v>
      </c>
      <c r="O374" t="s">
        <v>20076</v>
      </c>
      <c r="P374" t="s">
        <v>20267</v>
      </c>
      <c r="Q374" t="s">
        <v>6465</v>
      </c>
      <c r="R374" t="s">
        <v>20472</v>
      </c>
      <c r="S374">
        <v>1</v>
      </c>
      <c r="T374">
        <v>0</v>
      </c>
      <c r="U374">
        <v>0</v>
      </c>
      <c r="V374">
        <v>924</v>
      </c>
      <c r="W374">
        <v>28</v>
      </c>
    </row>
    <row r="375" spans="1:23" x14ac:dyDescent="0.3">
      <c r="A375" t="s">
        <v>416</v>
      </c>
      <c r="B375" t="s">
        <v>20049</v>
      </c>
      <c r="C375">
        <v>0</v>
      </c>
      <c r="D375">
        <v>0</v>
      </c>
      <c r="E375" t="s">
        <v>20050</v>
      </c>
      <c r="F375" t="s">
        <v>7940</v>
      </c>
      <c r="G375" t="s">
        <v>20051</v>
      </c>
      <c r="H375" t="s">
        <v>20468</v>
      </c>
      <c r="I375" t="s">
        <v>20469</v>
      </c>
      <c r="J375" t="s">
        <v>7941</v>
      </c>
      <c r="K375" t="s">
        <v>7942</v>
      </c>
      <c r="L375" t="s">
        <v>7943</v>
      </c>
      <c r="M375" t="s">
        <v>20054</v>
      </c>
      <c r="N375" t="s">
        <v>6331</v>
      </c>
      <c r="O375" t="s">
        <v>20055</v>
      </c>
      <c r="P375" t="s">
        <v>20470</v>
      </c>
      <c r="Q375" t="s">
        <v>6575</v>
      </c>
      <c r="R375" t="s">
        <v>20473</v>
      </c>
      <c r="S375">
        <v>1</v>
      </c>
      <c r="T375">
        <v>0</v>
      </c>
      <c r="U375">
        <v>0</v>
      </c>
      <c r="V375">
        <v>773</v>
      </c>
      <c r="W375">
        <v>25</v>
      </c>
    </row>
    <row r="376" spans="1:23" x14ac:dyDescent="0.3">
      <c r="A376" t="s">
        <v>417</v>
      </c>
      <c r="B376" t="s">
        <v>20049</v>
      </c>
      <c r="C376">
        <v>0</v>
      </c>
      <c r="D376">
        <v>0</v>
      </c>
      <c r="E376" t="s">
        <v>20050</v>
      </c>
      <c r="F376" t="s">
        <v>7944</v>
      </c>
      <c r="G376" t="s">
        <v>20066</v>
      </c>
      <c r="H376" t="s">
        <v>20474</v>
      </c>
      <c r="I376" t="s">
        <v>20475</v>
      </c>
      <c r="J376" t="s">
        <v>7945</v>
      </c>
      <c r="K376" t="s">
        <v>6355</v>
      </c>
      <c r="L376" t="s">
        <v>6356</v>
      </c>
      <c r="M376" t="s">
        <v>20189</v>
      </c>
      <c r="N376" t="s">
        <v>6322</v>
      </c>
      <c r="O376" t="s">
        <v>20076</v>
      </c>
      <c r="P376" t="s">
        <v>20077</v>
      </c>
      <c r="Q376" t="s">
        <v>20078</v>
      </c>
      <c r="R376" t="s">
        <v>20476</v>
      </c>
      <c r="S376">
        <v>1</v>
      </c>
      <c r="T376">
        <v>0</v>
      </c>
      <c r="U376">
        <v>0</v>
      </c>
      <c r="V376">
        <v>1212</v>
      </c>
      <c r="W376">
        <v>38</v>
      </c>
    </row>
    <row r="377" spans="1:23" x14ac:dyDescent="0.3">
      <c r="A377" t="s">
        <v>418</v>
      </c>
      <c r="B377" t="s">
        <v>20049</v>
      </c>
      <c r="C377">
        <v>0</v>
      </c>
      <c r="D377">
        <v>0</v>
      </c>
      <c r="E377" t="s">
        <v>20050</v>
      </c>
      <c r="F377" t="s">
        <v>7946</v>
      </c>
      <c r="G377" t="s">
        <v>20051</v>
      </c>
      <c r="H377" t="s">
        <v>20477</v>
      </c>
      <c r="I377" t="s">
        <v>20478</v>
      </c>
      <c r="J377" t="s">
        <v>7947</v>
      </c>
      <c r="K377" t="s">
        <v>7948</v>
      </c>
      <c r="L377" t="s">
        <v>7949</v>
      </c>
      <c r="M377" t="s">
        <v>20077</v>
      </c>
      <c r="N377" t="s">
        <v>6338</v>
      </c>
      <c r="O377" t="s">
        <v>20084</v>
      </c>
      <c r="P377" t="s">
        <v>20479</v>
      </c>
      <c r="Q377" t="s">
        <v>20480</v>
      </c>
      <c r="R377" t="s">
        <v>20481</v>
      </c>
      <c r="S377">
        <v>1</v>
      </c>
      <c r="T377">
        <v>0</v>
      </c>
      <c r="U377">
        <v>0</v>
      </c>
      <c r="V377">
        <v>707</v>
      </c>
      <c r="W377">
        <v>22</v>
      </c>
    </row>
    <row r="378" spans="1:23" x14ac:dyDescent="0.3">
      <c r="A378" t="s">
        <v>419</v>
      </c>
      <c r="B378" t="s">
        <v>20049</v>
      </c>
      <c r="C378">
        <v>0</v>
      </c>
      <c r="D378">
        <v>0</v>
      </c>
      <c r="E378" t="s">
        <v>20050</v>
      </c>
      <c r="F378" t="s">
        <v>7950</v>
      </c>
      <c r="G378" t="s">
        <v>20066</v>
      </c>
      <c r="H378" t="s">
        <v>20482</v>
      </c>
      <c r="I378" t="s">
        <v>20483</v>
      </c>
      <c r="J378" t="s">
        <v>7951</v>
      </c>
      <c r="K378" t="s">
        <v>7952</v>
      </c>
      <c r="L378" t="s">
        <v>7953</v>
      </c>
      <c r="M378" t="s">
        <v>20484</v>
      </c>
      <c r="N378" t="s">
        <v>6322</v>
      </c>
      <c r="O378" t="s">
        <v>20076</v>
      </c>
      <c r="P378" t="s">
        <v>20077</v>
      </c>
      <c r="Q378" t="s">
        <v>20078</v>
      </c>
      <c r="R378" t="s">
        <v>20485</v>
      </c>
      <c r="S378">
        <v>1</v>
      </c>
      <c r="T378">
        <v>0</v>
      </c>
      <c r="U378">
        <v>0</v>
      </c>
      <c r="V378">
        <v>1182</v>
      </c>
      <c r="W378">
        <v>34</v>
      </c>
    </row>
    <row r="379" spans="1:23" x14ac:dyDescent="0.3">
      <c r="A379" t="s">
        <v>420</v>
      </c>
      <c r="B379" t="s">
        <v>20049</v>
      </c>
      <c r="C379">
        <v>0</v>
      </c>
      <c r="D379">
        <v>0</v>
      </c>
      <c r="E379" t="s">
        <v>20050</v>
      </c>
      <c r="F379" t="s">
        <v>7954</v>
      </c>
      <c r="G379" t="s">
        <v>20051</v>
      </c>
      <c r="H379" t="s">
        <v>20486</v>
      </c>
      <c r="I379" t="s">
        <v>20487</v>
      </c>
      <c r="J379" t="s">
        <v>7955</v>
      </c>
      <c r="K379" t="s">
        <v>6570</v>
      </c>
      <c r="L379" t="s">
        <v>6571</v>
      </c>
      <c r="M379" t="s">
        <v>20131</v>
      </c>
      <c r="N379" t="s">
        <v>6331</v>
      </c>
      <c r="O379" t="s">
        <v>20055</v>
      </c>
      <c r="P379" t="s">
        <v>20488</v>
      </c>
      <c r="Q379" t="s">
        <v>6571</v>
      </c>
      <c r="R379" t="s">
        <v>20489</v>
      </c>
      <c r="S379">
        <v>1</v>
      </c>
      <c r="T379">
        <v>1</v>
      </c>
      <c r="U379">
        <v>0</v>
      </c>
      <c r="V379">
        <v>499</v>
      </c>
      <c r="W379">
        <v>16</v>
      </c>
    </row>
    <row r="380" spans="1:23" x14ac:dyDescent="0.3">
      <c r="A380" t="s">
        <v>421</v>
      </c>
      <c r="B380" t="s">
        <v>20049</v>
      </c>
      <c r="C380">
        <v>0</v>
      </c>
      <c r="D380">
        <v>0</v>
      </c>
      <c r="E380" t="s">
        <v>20050</v>
      </c>
      <c r="F380" t="s">
        <v>7956</v>
      </c>
      <c r="G380" t="s">
        <v>20051</v>
      </c>
      <c r="H380" t="s">
        <v>20490</v>
      </c>
      <c r="I380" t="s">
        <v>20491</v>
      </c>
      <c r="J380" t="s">
        <v>6433</v>
      </c>
      <c r="K380" t="s">
        <v>7957</v>
      </c>
      <c r="L380" t="s">
        <v>7958</v>
      </c>
      <c r="M380" t="s">
        <v>20221</v>
      </c>
      <c r="N380" t="s">
        <v>6345</v>
      </c>
      <c r="O380" t="s">
        <v>20167</v>
      </c>
      <c r="P380" t="s">
        <v>20492</v>
      </c>
      <c r="Q380" t="s">
        <v>20493</v>
      </c>
      <c r="R380" t="s">
        <v>20494</v>
      </c>
      <c r="S380">
        <v>1</v>
      </c>
      <c r="T380">
        <v>1</v>
      </c>
      <c r="U380">
        <v>0</v>
      </c>
      <c r="V380">
        <v>705</v>
      </c>
      <c r="W380">
        <v>22</v>
      </c>
    </row>
    <row r="381" spans="1:23" x14ac:dyDescent="0.3">
      <c r="A381" t="s">
        <v>422</v>
      </c>
      <c r="B381" t="s">
        <v>20049</v>
      </c>
      <c r="C381">
        <v>0</v>
      </c>
      <c r="D381">
        <v>0</v>
      </c>
      <c r="E381" t="s">
        <v>20050</v>
      </c>
      <c r="F381" t="s">
        <v>7959</v>
      </c>
      <c r="G381" t="s">
        <v>20051</v>
      </c>
      <c r="H381" t="s">
        <v>20495</v>
      </c>
      <c r="I381" t="s">
        <v>20496</v>
      </c>
      <c r="J381" t="s">
        <v>7960</v>
      </c>
      <c r="K381" t="s">
        <v>6482</v>
      </c>
      <c r="L381" t="s">
        <v>6347</v>
      </c>
      <c r="M381" t="s">
        <v>20083</v>
      </c>
      <c r="N381" t="s">
        <v>6348</v>
      </c>
      <c r="O381" t="s">
        <v>20213</v>
      </c>
      <c r="P381" t="s">
        <v>20359</v>
      </c>
      <c r="Q381" t="s">
        <v>20360</v>
      </c>
      <c r="R381" t="s">
        <v>20361</v>
      </c>
      <c r="S381">
        <v>1</v>
      </c>
      <c r="T381">
        <v>0</v>
      </c>
      <c r="U381">
        <v>0</v>
      </c>
      <c r="V381">
        <v>1017</v>
      </c>
      <c r="W381">
        <v>31</v>
      </c>
    </row>
    <row r="382" spans="1:23" x14ac:dyDescent="0.3">
      <c r="A382" t="s">
        <v>423</v>
      </c>
      <c r="B382" t="s">
        <v>20049</v>
      </c>
      <c r="C382">
        <v>0</v>
      </c>
      <c r="D382">
        <v>0</v>
      </c>
      <c r="E382" t="s">
        <v>20050</v>
      </c>
      <c r="F382" t="s">
        <v>7961</v>
      </c>
      <c r="G382" t="s">
        <v>20080</v>
      </c>
      <c r="H382" t="s">
        <v>20312</v>
      </c>
      <c r="I382" t="s">
        <v>20313</v>
      </c>
      <c r="J382" t="s">
        <v>6479</v>
      </c>
      <c r="K382" t="s">
        <v>6480</v>
      </c>
      <c r="L382" t="s">
        <v>6388</v>
      </c>
      <c r="M382" t="s">
        <v>20083</v>
      </c>
      <c r="N382" t="s">
        <v>6345</v>
      </c>
      <c r="O382" t="s">
        <v>20167</v>
      </c>
      <c r="P382" t="s">
        <v>20314</v>
      </c>
      <c r="Q382" t="s">
        <v>6388</v>
      </c>
      <c r="R382" t="s">
        <v>20315</v>
      </c>
      <c r="S382">
        <v>1</v>
      </c>
      <c r="T382">
        <v>0</v>
      </c>
      <c r="U382">
        <v>0</v>
      </c>
      <c r="V382">
        <v>1113</v>
      </c>
      <c r="W382">
        <v>33</v>
      </c>
    </row>
    <row r="383" spans="1:23" x14ac:dyDescent="0.3">
      <c r="A383" t="s">
        <v>424</v>
      </c>
      <c r="B383" t="s">
        <v>20049</v>
      </c>
      <c r="C383">
        <v>0</v>
      </c>
      <c r="D383">
        <v>0</v>
      </c>
      <c r="E383" t="s">
        <v>20050</v>
      </c>
      <c r="F383" t="s">
        <v>7962</v>
      </c>
      <c r="G383" t="s">
        <v>20051</v>
      </c>
      <c r="H383" t="s">
        <v>20417</v>
      </c>
      <c r="I383" t="s">
        <v>20418</v>
      </c>
      <c r="J383" t="s">
        <v>7963</v>
      </c>
      <c r="K383" t="s">
        <v>6855</v>
      </c>
      <c r="L383" t="s">
        <v>6856</v>
      </c>
      <c r="M383" t="s">
        <v>20258</v>
      </c>
      <c r="N383" t="s">
        <v>6345</v>
      </c>
      <c r="O383" t="s">
        <v>20167</v>
      </c>
      <c r="P383" t="s">
        <v>20419</v>
      </c>
      <c r="Q383" t="s">
        <v>20420</v>
      </c>
      <c r="R383" t="s">
        <v>20497</v>
      </c>
      <c r="S383">
        <v>1</v>
      </c>
      <c r="T383">
        <v>0</v>
      </c>
      <c r="U383">
        <v>0</v>
      </c>
      <c r="V383">
        <v>1181</v>
      </c>
      <c r="W383">
        <v>36</v>
      </c>
    </row>
    <row r="384" spans="1:23" x14ac:dyDescent="0.3">
      <c r="A384" t="s">
        <v>425</v>
      </c>
      <c r="B384" t="s">
        <v>20049</v>
      </c>
      <c r="C384">
        <v>0</v>
      </c>
      <c r="D384">
        <v>0</v>
      </c>
      <c r="E384" t="s">
        <v>20088</v>
      </c>
      <c r="F384" t="s">
        <v>7964</v>
      </c>
      <c r="G384" t="s">
        <v>20089</v>
      </c>
      <c r="H384" t="s">
        <v>20498</v>
      </c>
      <c r="I384" t="s">
        <v>20499</v>
      </c>
      <c r="J384" t="s">
        <v>7965</v>
      </c>
      <c r="K384" t="s">
        <v>6414</v>
      </c>
      <c r="L384" t="s">
        <v>6340</v>
      </c>
      <c r="M384" t="s">
        <v>20083</v>
      </c>
      <c r="N384" t="s">
        <v>6331</v>
      </c>
      <c r="O384" t="s">
        <v>20055</v>
      </c>
      <c r="P384" t="s">
        <v>20137</v>
      </c>
      <c r="Q384" t="s">
        <v>20138</v>
      </c>
      <c r="R384" t="s">
        <v>20139</v>
      </c>
      <c r="S384">
        <v>0</v>
      </c>
      <c r="T384">
        <v>0</v>
      </c>
      <c r="U384">
        <v>0</v>
      </c>
      <c r="V384">
        <v>590</v>
      </c>
      <c r="W384">
        <v>22</v>
      </c>
    </row>
    <row r="385" spans="1:23" x14ac:dyDescent="0.3">
      <c r="A385" t="s">
        <v>426</v>
      </c>
      <c r="B385" t="s">
        <v>20049</v>
      </c>
      <c r="C385">
        <v>0</v>
      </c>
      <c r="D385">
        <v>0</v>
      </c>
      <c r="E385" t="s">
        <v>20088</v>
      </c>
      <c r="F385" t="s">
        <v>7966</v>
      </c>
      <c r="G385" t="s">
        <v>20089</v>
      </c>
      <c r="H385" t="s">
        <v>20500</v>
      </c>
      <c r="I385" t="s">
        <v>20501</v>
      </c>
      <c r="J385" t="s">
        <v>7967</v>
      </c>
      <c r="K385" t="s">
        <v>6529</v>
      </c>
      <c r="L385" t="s">
        <v>6321</v>
      </c>
      <c r="M385" t="s">
        <v>20083</v>
      </c>
      <c r="N385" t="s">
        <v>6322</v>
      </c>
      <c r="O385" t="s">
        <v>20076</v>
      </c>
      <c r="P385" t="s">
        <v>20125</v>
      </c>
      <c r="Q385" t="s">
        <v>20153</v>
      </c>
      <c r="R385" t="s">
        <v>20154</v>
      </c>
      <c r="S385">
        <v>0</v>
      </c>
      <c r="T385">
        <v>0</v>
      </c>
      <c r="U385">
        <v>0</v>
      </c>
      <c r="V385">
        <v>590</v>
      </c>
      <c r="W385">
        <v>18</v>
      </c>
    </row>
    <row r="386" spans="1:23" x14ac:dyDescent="0.3">
      <c r="A386" t="s">
        <v>427</v>
      </c>
      <c r="B386" t="s">
        <v>20049</v>
      </c>
      <c r="C386">
        <v>0</v>
      </c>
      <c r="D386">
        <v>0</v>
      </c>
      <c r="E386" t="s">
        <v>20050</v>
      </c>
      <c r="F386" t="s">
        <v>7968</v>
      </c>
      <c r="G386" t="s">
        <v>20051</v>
      </c>
      <c r="H386" t="s">
        <v>20123</v>
      </c>
      <c r="I386" t="s">
        <v>20124</v>
      </c>
      <c r="J386" t="s">
        <v>7969</v>
      </c>
      <c r="K386" t="s">
        <v>7970</v>
      </c>
      <c r="L386" t="s">
        <v>7971</v>
      </c>
      <c r="M386" t="s">
        <v>20157</v>
      </c>
      <c r="N386" t="s">
        <v>6322</v>
      </c>
      <c r="O386" t="s">
        <v>20076</v>
      </c>
      <c r="P386" t="s">
        <v>20126</v>
      </c>
      <c r="Q386" t="s">
        <v>20127</v>
      </c>
      <c r="R386" t="s">
        <v>20502</v>
      </c>
      <c r="S386">
        <v>1</v>
      </c>
      <c r="T386">
        <v>0</v>
      </c>
      <c r="U386">
        <v>0</v>
      </c>
      <c r="V386">
        <v>873</v>
      </c>
      <c r="W386">
        <v>27</v>
      </c>
    </row>
    <row r="387" spans="1:23" x14ac:dyDescent="0.3">
      <c r="A387" t="s">
        <v>428</v>
      </c>
      <c r="B387" t="s">
        <v>20049</v>
      </c>
      <c r="C387">
        <v>0</v>
      </c>
      <c r="D387">
        <v>0</v>
      </c>
      <c r="E387" t="s">
        <v>20050</v>
      </c>
      <c r="F387" t="s">
        <v>7972</v>
      </c>
      <c r="G387" t="s">
        <v>20051</v>
      </c>
      <c r="H387" t="s">
        <v>20265</v>
      </c>
      <c r="I387" t="s">
        <v>20266</v>
      </c>
      <c r="J387" t="s">
        <v>7973</v>
      </c>
      <c r="K387" t="s">
        <v>6464</v>
      </c>
      <c r="L387" t="s">
        <v>6465</v>
      </c>
      <c r="M387" t="s">
        <v>20374</v>
      </c>
      <c r="N387" t="s">
        <v>6322</v>
      </c>
      <c r="O387" t="s">
        <v>20076</v>
      </c>
      <c r="P387" t="s">
        <v>20267</v>
      </c>
      <c r="Q387" t="s">
        <v>6465</v>
      </c>
      <c r="R387" t="s">
        <v>20503</v>
      </c>
      <c r="S387">
        <v>1</v>
      </c>
      <c r="T387">
        <v>0</v>
      </c>
      <c r="U387">
        <v>0</v>
      </c>
      <c r="V387">
        <v>1111</v>
      </c>
      <c r="W387">
        <v>32</v>
      </c>
    </row>
    <row r="388" spans="1:23" x14ac:dyDescent="0.3">
      <c r="A388" t="s">
        <v>429</v>
      </c>
      <c r="B388" t="s">
        <v>20049</v>
      </c>
      <c r="C388">
        <v>0</v>
      </c>
      <c r="D388">
        <v>0</v>
      </c>
      <c r="E388" t="s">
        <v>20050</v>
      </c>
      <c r="F388" t="s">
        <v>7974</v>
      </c>
      <c r="G388" t="s">
        <v>20051</v>
      </c>
      <c r="H388" t="s">
        <v>20429</v>
      </c>
      <c r="I388" t="s">
        <v>20430</v>
      </c>
      <c r="J388" t="s">
        <v>7975</v>
      </c>
      <c r="K388" t="s">
        <v>7976</v>
      </c>
      <c r="L388" t="s">
        <v>7977</v>
      </c>
      <c r="M388" t="s">
        <v>20504</v>
      </c>
      <c r="N388" t="s">
        <v>6322</v>
      </c>
      <c r="O388" t="s">
        <v>20076</v>
      </c>
      <c r="P388" t="s">
        <v>20096</v>
      </c>
      <c r="Q388" t="s">
        <v>6544</v>
      </c>
      <c r="R388" t="s">
        <v>20505</v>
      </c>
      <c r="S388">
        <v>1</v>
      </c>
      <c r="T388">
        <v>0</v>
      </c>
      <c r="U388">
        <v>0</v>
      </c>
      <c r="V388">
        <v>1340</v>
      </c>
      <c r="W388">
        <v>39</v>
      </c>
    </row>
    <row r="389" spans="1:23" x14ac:dyDescent="0.3">
      <c r="A389" t="s">
        <v>430</v>
      </c>
      <c r="B389" t="s">
        <v>20049</v>
      </c>
      <c r="C389">
        <v>0</v>
      </c>
      <c r="D389">
        <v>0</v>
      </c>
      <c r="E389" t="s">
        <v>20050</v>
      </c>
      <c r="F389" t="s">
        <v>7978</v>
      </c>
      <c r="G389" t="s">
        <v>20080</v>
      </c>
      <c r="H389" t="s">
        <v>20209</v>
      </c>
      <c r="I389" t="s">
        <v>20210</v>
      </c>
      <c r="J389" t="s">
        <v>7979</v>
      </c>
      <c r="K389" t="s">
        <v>7980</v>
      </c>
      <c r="L389" t="s">
        <v>6321</v>
      </c>
      <c r="M389" t="s">
        <v>20083</v>
      </c>
      <c r="N389" t="s">
        <v>6322</v>
      </c>
      <c r="O389" t="s">
        <v>20076</v>
      </c>
      <c r="P389" t="s">
        <v>20125</v>
      </c>
      <c r="Q389" t="s">
        <v>20153</v>
      </c>
      <c r="R389" t="s">
        <v>20154</v>
      </c>
      <c r="S389">
        <v>1</v>
      </c>
      <c r="T389">
        <v>0</v>
      </c>
      <c r="U389">
        <v>0</v>
      </c>
      <c r="V389">
        <v>1107</v>
      </c>
      <c r="W389">
        <v>30</v>
      </c>
    </row>
    <row r="390" spans="1:23" x14ac:dyDescent="0.3">
      <c r="A390" t="s">
        <v>431</v>
      </c>
      <c r="B390" t="s">
        <v>20049</v>
      </c>
      <c r="C390">
        <v>0</v>
      </c>
      <c r="D390">
        <v>0</v>
      </c>
      <c r="E390" t="s">
        <v>20050</v>
      </c>
      <c r="F390" t="s">
        <v>7981</v>
      </c>
      <c r="G390" t="s">
        <v>20051</v>
      </c>
      <c r="H390" t="s">
        <v>20403</v>
      </c>
      <c r="I390" t="s">
        <v>20404</v>
      </c>
      <c r="J390" t="s">
        <v>7982</v>
      </c>
      <c r="K390" t="s">
        <v>7983</v>
      </c>
      <c r="L390" t="s">
        <v>7984</v>
      </c>
      <c r="M390" t="s">
        <v>20189</v>
      </c>
      <c r="N390" t="s">
        <v>6338</v>
      </c>
      <c r="O390" t="s">
        <v>20084</v>
      </c>
      <c r="P390" t="s">
        <v>20405</v>
      </c>
      <c r="Q390" t="s">
        <v>20406</v>
      </c>
      <c r="R390" t="s">
        <v>20506</v>
      </c>
      <c r="S390">
        <v>1</v>
      </c>
      <c r="T390">
        <v>0</v>
      </c>
      <c r="U390">
        <v>0</v>
      </c>
      <c r="V390">
        <v>573</v>
      </c>
      <c r="W390">
        <v>18</v>
      </c>
    </row>
    <row r="391" spans="1:23" x14ac:dyDescent="0.3">
      <c r="A391" t="s">
        <v>432</v>
      </c>
      <c r="B391" t="s">
        <v>20049</v>
      </c>
      <c r="C391">
        <v>0</v>
      </c>
      <c r="D391">
        <v>0</v>
      </c>
      <c r="E391" t="s">
        <v>20050</v>
      </c>
      <c r="F391" t="s">
        <v>7985</v>
      </c>
      <c r="G391" t="s">
        <v>20051</v>
      </c>
      <c r="H391" t="s">
        <v>20507</v>
      </c>
      <c r="I391" t="s">
        <v>20508</v>
      </c>
      <c r="J391" t="s">
        <v>7986</v>
      </c>
      <c r="K391" t="s">
        <v>7987</v>
      </c>
      <c r="L391" t="s">
        <v>7988</v>
      </c>
      <c r="M391" t="s">
        <v>20422</v>
      </c>
      <c r="N391" t="s">
        <v>6348</v>
      </c>
      <c r="O391" t="s">
        <v>20213</v>
      </c>
      <c r="P391" t="s">
        <v>20509</v>
      </c>
      <c r="Q391" t="s">
        <v>20510</v>
      </c>
      <c r="R391" t="s">
        <v>20511</v>
      </c>
      <c r="S391">
        <v>1</v>
      </c>
      <c r="T391">
        <v>1</v>
      </c>
      <c r="U391">
        <v>0</v>
      </c>
      <c r="V391">
        <v>1247</v>
      </c>
      <c r="W391">
        <v>36</v>
      </c>
    </row>
    <row r="392" spans="1:23" x14ac:dyDescent="0.3">
      <c r="A392" t="s">
        <v>433</v>
      </c>
      <c r="B392" t="s">
        <v>20049</v>
      </c>
      <c r="C392">
        <v>0</v>
      </c>
      <c r="D392">
        <v>0</v>
      </c>
      <c r="E392" t="s">
        <v>20050</v>
      </c>
      <c r="F392" t="s">
        <v>7989</v>
      </c>
      <c r="G392" t="s">
        <v>20080</v>
      </c>
      <c r="H392" t="s">
        <v>20357</v>
      </c>
      <c r="I392" t="s">
        <v>20358</v>
      </c>
      <c r="J392" t="s">
        <v>7990</v>
      </c>
      <c r="K392" t="s">
        <v>6482</v>
      </c>
      <c r="L392" t="s">
        <v>6347</v>
      </c>
      <c r="M392" t="s">
        <v>20083</v>
      </c>
      <c r="N392" t="s">
        <v>6348</v>
      </c>
      <c r="O392" t="s">
        <v>20213</v>
      </c>
      <c r="P392" t="s">
        <v>20359</v>
      </c>
      <c r="Q392" t="s">
        <v>20360</v>
      </c>
      <c r="R392" t="s">
        <v>20361</v>
      </c>
      <c r="S392">
        <v>1</v>
      </c>
      <c r="T392">
        <v>0</v>
      </c>
      <c r="U392">
        <v>0</v>
      </c>
      <c r="V392">
        <v>887</v>
      </c>
      <c r="W392">
        <v>28</v>
      </c>
    </row>
    <row r="393" spans="1:23" x14ac:dyDescent="0.3">
      <c r="A393" t="s">
        <v>434</v>
      </c>
      <c r="B393" t="s">
        <v>20049</v>
      </c>
      <c r="C393">
        <v>0</v>
      </c>
      <c r="D393">
        <v>0</v>
      </c>
      <c r="E393" t="s">
        <v>20050</v>
      </c>
      <c r="F393" t="s">
        <v>7991</v>
      </c>
      <c r="G393" t="s">
        <v>20051</v>
      </c>
      <c r="H393" t="s">
        <v>20204</v>
      </c>
      <c r="I393" t="s">
        <v>20205</v>
      </c>
      <c r="J393" t="s">
        <v>7992</v>
      </c>
      <c r="K393" t="s">
        <v>7993</v>
      </c>
      <c r="L393" t="s">
        <v>7994</v>
      </c>
      <c r="M393" t="s">
        <v>20125</v>
      </c>
      <c r="N393" t="s">
        <v>6351</v>
      </c>
      <c r="O393" t="s">
        <v>20061</v>
      </c>
      <c r="P393" t="s">
        <v>20207</v>
      </c>
      <c r="Q393" t="s">
        <v>6450</v>
      </c>
      <c r="R393" t="s">
        <v>20512</v>
      </c>
      <c r="S393">
        <v>1</v>
      </c>
      <c r="T393">
        <v>0</v>
      </c>
      <c r="U393">
        <v>0</v>
      </c>
      <c r="V393">
        <v>685</v>
      </c>
      <c r="W393">
        <v>21</v>
      </c>
    </row>
    <row r="394" spans="1:23" x14ac:dyDescent="0.3">
      <c r="A394" t="s">
        <v>435</v>
      </c>
      <c r="B394" t="s">
        <v>20393</v>
      </c>
      <c r="C394">
        <v>0</v>
      </c>
      <c r="D394">
        <v>0</v>
      </c>
      <c r="E394" t="s">
        <v>20088</v>
      </c>
      <c r="F394" t="s">
        <v>7995</v>
      </c>
      <c r="G394" t="s">
        <v>20089</v>
      </c>
      <c r="H394" t="s">
        <v>20513</v>
      </c>
      <c r="I394" t="s">
        <v>20514</v>
      </c>
      <c r="J394" t="s">
        <v>7996</v>
      </c>
      <c r="K394" t="s">
        <v>6405</v>
      </c>
      <c r="L394" t="s">
        <v>6375</v>
      </c>
      <c r="M394" t="s">
        <v>20083</v>
      </c>
      <c r="N394" t="s">
        <v>6334</v>
      </c>
      <c r="O394" t="s">
        <v>20097</v>
      </c>
      <c r="P394" t="s">
        <v>20383</v>
      </c>
      <c r="Q394" t="s">
        <v>20384</v>
      </c>
      <c r="R394" t="s">
        <v>20385</v>
      </c>
      <c r="S394">
        <v>0</v>
      </c>
      <c r="T394">
        <v>0</v>
      </c>
      <c r="U394">
        <v>0</v>
      </c>
      <c r="V394">
        <v>25</v>
      </c>
      <c r="W394">
        <v>2</v>
      </c>
    </row>
    <row r="395" spans="1:23" x14ac:dyDescent="0.3">
      <c r="A395" t="s">
        <v>436</v>
      </c>
      <c r="B395" t="s">
        <v>20049</v>
      </c>
      <c r="C395">
        <v>0</v>
      </c>
      <c r="D395">
        <v>0</v>
      </c>
      <c r="E395" t="s">
        <v>20050</v>
      </c>
      <c r="F395" t="s">
        <v>7997</v>
      </c>
      <c r="G395" t="s">
        <v>20051</v>
      </c>
      <c r="H395" t="s">
        <v>20123</v>
      </c>
      <c r="I395" t="s">
        <v>20124</v>
      </c>
      <c r="J395" t="s">
        <v>7998</v>
      </c>
      <c r="K395" t="s">
        <v>6728</v>
      </c>
      <c r="L395" t="s">
        <v>6729</v>
      </c>
      <c r="M395" t="s">
        <v>20515</v>
      </c>
      <c r="N395" t="s">
        <v>6322</v>
      </c>
      <c r="O395" t="s">
        <v>20076</v>
      </c>
      <c r="P395" t="s">
        <v>20126</v>
      </c>
      <c r="Q395" t="s">
        <v>20127</v>
      </c>
      <c r="R395" t="s">
        <v>20516</v>
      </c>
      <c r="S395">
        <v>1</v>
      </c>
      <c r="T395">
        <v>0</v>
      </c>
      <c r="U395">
        <v>0</v>
      </c>
      <c r="V395">
        <v>920</v>
      </c>
      <c r="W395">
        <v>28</v>
      </c>
    </row>
    <row r="396" spans="1:23" x14ac:dyDescent="0.3">
      <c r="A396" t="s">
        <v>437</v>
      </c>
      <c r="B396" t="s">
        <v>20049</v>
      </c>
      <c r="C396">
        <v>0</v>
      </c>
      <c r="D396">
        <v>0</v>
      </c>
      <c r="E396" t="s">
        <v>20050</v>
      </c>
      <c r="F396" t="s">
        <v>7999</v>
      </c>
      <c r="G396" t="s">
        <v>20051</v>
      </c>
      <c r="H396" t="s">
        <v>20517</v>
      </c>
      <c r="I396" t="s">
        <v>20518</v>
      </c>
      <c r="J396" t="s">
        <v>8000</v>
      </c>
      <c r="K396" t="s">
        <v>8001</v>
      </c>
      <c r="L396" t="s">
        <v>8002</v>
      </c>
      <c r="M396" t="s">
        <v>20519</v>
      </c>
      <c r="N396" t="s">
        <v>6322</v>
      </c>
      <c r="O396" t="s">
        <v>20076</v>
      </c>
      <c r="P396" t="s">
        <v>20336</v>
      </c>
      <c r="Q396" t="s">
        <v>6546</v>
      </c>
      <c r="R396" t="s">
        <v>20520</v>
      </c>
      <c r="S396">
        <v>1</v>
      </c>
      <c r="T396">
        <v>0</v>
      </c>
      <c r="U396">
        <v>0</v>
      </c>
      <c r="V396">
        <v>948</v>
      </c>
      <c r="W396">
        <v>29</v>
      </c>
    </row>
    <row r="397" spans="1:23" x14ac:dyDescent="0.3">
      <c r="A397" t="s">
        <v>438</v>
      </c>
      <c r="B397" t="s">
        <v>20049</v>
      </c>
      <c r="C397">
        <v>0</v>
      </c>
      <c r="D397">
        <v>0</v>
      </c>
      <c r="E397" t="s">
        <v>20050</v>
      </c>
      <c r="F397" t="s">
        <v>8003</v>
      </c>
      <c r="G397" t="s">
        <v>20051</v>
      </c>
      <c r="H397" t="s">
        <v>20521</v>
      </c>
      <c r="I397" t="s">
        <v>20522</v>
      </c>
      <c r="J397" t="s">
        <v>8004</v>
      </c>
      <c r="K397" t="s">
        <v>8005</v>
      </c>
      <c r="L397" t="s">
        <v>8006</v>
      </c>
      <c r="M397" t="s">
        <v>20523</v>
      </c>
      <c r="N397" t="s">
        <v>6331</v>
      </c>
      <c r="O397" t="s">
        <v>20055</v>
      </c>
      <c r="P397" t="s">
        <v>20524</v>
      </c>
      <c r="Q397" t="s">
        <v>20525</v>
      </c>
      <c r="R397" t="s">
        <v>20526</v>
      </c>
      <c r="S397">
        <v>1</v>
      </c>
      <c r="T397">
        <v>0</v>
      </c>
      <c r="U397">
        <v>0</v>
      </c>
      <c r="V397">
        <v>1214</v>
      </c>
      <c r="W397">
        <v>36</v>
      </c>
    </row>
    <row r="398" spans="1:23" x14ac:dyDescent="0.3">
      <c r="A398" t="s">
        <v>439</v>
      </c>
      <c r="B398" t="s">
        <v>20527</v>
      </c>
      <c r="C398">
        <v>0</v>
      </c>
      <c r="D398">
        <v>0</v>
      </c>
      <c r="E398" t="s">
        <v>20088</v>
      </c>
      <c r="F398" t="s">
        <v>8007</v>
      </c>
      <c r="G398" t="s">
        <v>20089</v>
      </c>
      <c r="H398" t="s">
        <v>20528</v>
      </c>
      <c r="I398" t="s">
        <v>20529</v>
      </c>
      <c r="J398" t="s">
        <v>8008</v>
      </c>
      <c r="K398" t="s">
        <v>8009</v>
      </c>
      <c r="L398" t="s">
        <v>8010</v>
      </c>
      <c r="M398" t="s">
        <v>20442</v>
      </c>
      <c r="N398" t="s">
        <v>6345</v>
      </c>
      <c r="O398" t="s">
        <v>20167</v>
      </c>
      <c r="P398" t="s">
        <v>20168</v>
      </c>
      <c r="Q398" t="s">
        <v>6598</v>
      </c>
      <c r="R398" t="s">
        <v>20530</v>
      </c>
      <c r="S398">
        <v>0</v>
      </c>
      <c r="T398">
        <v>1</v>
      </c>
      <c r="U398">
        <v>0</v>
      </c>
      <c r="V398">
        <v>182</v>
      </c>
      <c r="W398">
        <v>7</v>
      </c>
    </row>
    <row r="399" spans="1:23" x14ac:dyDescent="0.3">
      <c r="A399" t="s">
        <v>440</v>
      </c>
      <c r="B399" t="s">
        <v>20527</v>
      </c>
      <c r="C399">
        <v>0</v>
      </c>
      <c r="D399">
        <v>0</v>
      </c>
      <c r="E399" t="s">
        <v>20050</v>
      </c>
      <c r="F399" t="s">
        <v>8011</v>
      </c>
      <c r="G399" t="s">
        <v>20051</v>
      </c>
      <c r="H399" t="s">
        <v>20531</v>
      </c>
      <c r="I399" t="s">
        <v>20532</v>
      </c>
      <c r="J399" t="s">
        <v>8012</v>
      </c>
      <c r="K399" t="s">
        <v>8013</v>
      </c>
      <c r="L399" t="s">
        <v>8014</v>
      </c>
      <c r="M399" t="s">
        <v>20442</v>
      </c>
      <c r="N399" t="s">
        <v>6338</v>
      </c>
      <c r="O399" t="s">
        <v>20084</v>
      </c>
      <c r="P399" t="s">
        <v>20158</v>
      </c>
      <c r="Q399" t="s">
        <v>6562</v>
      </c>
      <c r="R399" t="s">
        <v>20533</v>
      </c>
      <c r="S399">
        <v>1</v>
      </c>
      <c r="T399">
        <v>0</v>
      </c>
      <c r="U399">
        <v>0</v>
      </c>
      <c r="V399">
        <v>861</v>
      </c>
      <c r="W399">
        <v>32</v>
      </c>
    </row>
    <row r="400" spans="1:23" x14ac:dyDescent="0.3">
      <c r="A400" t="s">
        <v>441</v>
      </c>
      <c r="B400" t="s">
        <v>20527</v>
      </c>
      <c r="C400">
        <v>0</v>
      </c>
      <c r="D400">
        <v>0</v>
      </c>
      <c r="E400" t="s">
        <v>20050</v>
      </c>
      <c r="F400" t="s">
        <v>8015</v>
      </c>
      <c r="G400" t="s">
        <v>20051</v>
      </c>
      <c r="H400" t="s">
        <v>20111</v>
      </c>
      <c r="I400" t="s">
        <v>20112</v>
      </c>
      <c r="J400" t="s">
        <v>8016</v>
      </c>
      <c r="K400" t="s">
        <v>6497</v>
      </c>
      <c r="L400" t="s">
        <v>6498</v>
      </c>
      <c r="M400" t="s">
        <v>20534</v>
      </c>
      <c r="N400" t="s">
        <v>6351</v>
      </c>
      <c r="O400" t="s">
        <v>20061</v>
      </c>
      <c r="P400" t="s">
        <v>20114</v>
      </c>
      <c r="Q400" t="s">
        <v>20115</v>
      </c>
      <c r="R400" t="s">
        <v>20535</v>
      </c>
      <c r="S400">
        <v>1</v>
      </c>
      <c r="T400">
        <v>0</v>
      </c>
      <c r="U400">
        <v>0</v>
      </c>
      <c r="V400">
        <v>820</v>
      </c>
      <c r="W400">
        <v>31</v>
      </c>
    </row>
    <row r="401" spans="1:23" x14ac:dyDescent="0.3">
      <c r="A401" t="s">
        <v>442</v>
      </c>
      <c r="B401" t="s">
        <v>20527</v>
      </c>
      <c r="C401">
        <v>0</v>
      </c>
      <c r="D401">
        <v>0</v>
      </c>
      <c r="E401" t="s">
        <v>20088</v>
      </c>
      <c r="F401" t="s">
        <v>8017</v>
      </c>
      <c r="G401" t="s">
        <v>20089</v>
      </c>
      <c r="H401" t="s">
        <v>20536</v>
      </c>
      <c r="I401" t="s">
        <v>20537</v>
      </c>
      <c r="J401" t="s">
        <v>6785</v>
      </c>
      <c r="K401" t="s">
        <v>6786</v>
      </c>
      <c r="L401" t="s">
        <v>6787</v>
      </c>
      <c r="M401" t="s">
        <v>20534</v>
      </c>
      <c r="N401" t="s">
        <v>6338</v>
      </c>
      <c r="O401" t="s">
        <v>20084</v>
      </c>
      <c r="P401" t="s">
        <v>20405</v>
      </c>
      <c r="Q401" t="s">
        <v>20406</v>
      </c>
      <c r="R401" t="s">
        <v>20538</v>
      </c>
      <c r="S401">
        <v>0</v>
      </c>
      <c r="T401">
        <v>0</v>
      </c>
      <c r="U401">
        <v>0</v>
      </c>
      <c r="V401">
        <v>320</v>
      </c>
      <c r="W401">
        <v>13</v>
      </c>
    </row>
    <row r="402" spans="1:23" x14ac:dyDescent="0.3">
      <c r="A402" t="s">
        <v>443</v>
      </c>
      <c r="B402" t="s">
        <v>20527</v>
      </c>
      <c r="C402">
        <v>0</v>
      </c>
      <c r="D402">
        <v>0</v>
      </c>
      <c r="E402" t="s">
        <v>20050</v>
      </c>
      <c r="F402" t="s">
        <v>8018</v>
      </c>
      <c r="G402" t="s">
        <v>20051</v>
      </c>
      <c r="H402" t="s">
        <v>20440</v>
      </c>
      <c r="I402" t="s">
        <v>20441</v>
      </c>
      <c r="J402" t="s">
        <v>8019</v>
      </c>
      <c r="K402" t="s">
        <v>6507</v>
      </c>
      <c r="L402" t="s">
        <v>6508</v>
      </c>
      <c r="M402" t="s">
        <v>20442</v>
      </c>
      <c r="N402" t="s">
        <v>6322</v>
      </c>
      <c r="O402" t="s">
        <v>20076</v>
      </c>
      <c r="P402" t="s">
        <v>20443</v>
      </c>
      <c r="Q402" t="s">
        <v>6508</v>
      </c>
      <c r="R402" t="s">
        <v>20444</v>
      </c>
      <c r="S402">
        <v>1</v>
      </c>
      <c r="T402">
        <v>0</v>
      </c>
      <c r="U402">
        <v>0</v>
      </c>
      <c r="V402">
        <v>1098</v>
      </c>
      <c r="W402">
        <v>41</v>
      </c>
    </row>
    <row r="403" spans="1:23" x14ac:dyDescent="0.3">
      <c r="A403" t="s">
        <v>444</v>
      </c>
      <c r="B403" t="s">
        <v>20527</v>
      </c>
      <c r="C403">
        <v>0</v>
      </c>
      <c r="D403">
        <v>0</v>
      </c>
      <c r="E403" t="s">
        <v>20088</v>
      </c>
      <c r="F403" t="s">
        <v>8020</v>
      </c>
      <c r="G403" t="s">
        <v>20089</v>
      </c>
      <c r="H403" t="s">
        <v>20092</v>
      </c>
      <c r="I403" t="s">
        <v>20539</v>
      </c>
      <c r="J403" t="s">
        <v>6937</v>
      </c>
      <c r="K403" t="s">
        <v>6507</v>
      </c>
      <c r="L403" t="s">
        <v>6508</v>
      </c>
      <c r="M403" t="s">
        <v>20442</v>
      </c>
      <c r="N403" t="s">
        <v>6322</v>
      </c>
      <c r="O403" t="s">
        <v>20076</v>
      </c>
      <c r="P403" t="s">
        <v>20443</v>
      </c>
      <c r="Q403" t="s">
        <v>6508</v>
      </c>
      <c r="R403" t="s">
        <v>20444</v>
      </c>
      <c r="S403">
        <v>0</v>
      </c>
      <c r="T403">
        <v>0</v>
      </c>
      <c r="U403">
        <v>0</v>
      </c>
      <c r="V403">
        <v>674</v>
      </c>
      <c r="W403">
        <v>27</v>
      </c>
    </row>
    <row r="404" spans="1:23" x14ac:dyDescent="0.3">
      <c r="A404" t="s">
        <v>445</v>
      </c>
      <c r="B404" t="s">
        <v>20527</v>
      </c>
      <c r="C404">
        <v>0</v>
      </c>
      <c r="D404">
        <v>0</v>
      </c>
      <c r="E404" t="s">
        <v>20050</v>
      </c>
      <c r="F404" t="s">
        <v>8021</v>
      </c>
      <c r="G404" t="s">
        <v>20051</v>
      </c>
      <c r="H404" t="s">
        <v>20507</v>
      </c>
      <c r="I404" t="s">
        <v>20508</v>
      </c>
      <c r="J404" t="s">
        <v>8022</v>
      </c>
      <c r="K404" t="s">
        <v>6940</v>
      </c>
      <c r="L404" t="s">
        <v>6941</v>
      </c>
      <c r="M404" t="s">
        <v>20442</v>
      </c>
      <c r="N404" t="s">
        <v>6348</v>
      </c>
      <c r="O404" t="s">
        <v>20213</v>
      </c>
      <c r="P404" t="s">
        <v>20509</v>
      </c>
      <c r="Q404" t="s">
        <v>20510</v>
      </c>
      <c r="R404" t="s">
        <v>20540</v>
      </c>
      <c r="S404">
        <v>1</v>
      </c>
      <c r="T404">
        <v>1</v>
      </c>
      <c r="U404">
        <v>0</v>
      </c>
      <c r="V404">
        <v>649</v>
      </c>
      <c r="W404">
        <v>26</v>
      </c>
    </row>
    <row r="405" spans="1:23" x14ac:dyDescent="0.3">
      <c r="A405" t="s">
        <v>446</v>
      </c>
      <c r="B405" t="s">
        <v>20527</v>
      </c>
      <c r="C405">
        <v>0</v>
      </c>
      <c r="D405">
        <v>0</v>
      </c>
      <c r="E405" t="s">
        <v>20088</v>
      </c>
      <c r="F405" t="s">
        <v>8023</v>
      </c>
      <c r="G405" t="s">
        <v>20089</v>
      </c>
      <c r="H405" t="s">
        <v>20140</v>
      </c>
      <c r="I405" t="s">
        <v>20141</v>
      </c>
      <c r="J405" t="s">
        <v>6949</v>
      </c>
      <c r="K405" t="s">
        <v>6358</v>
      </c>
      <c r="L405" t="s">
        <v>6359</v>
      </c>
      <c r="M405" t="s">
        <v>20083</v>
      </c>
      <c r="N405" t="s">
        <v>6331</v>
      </c>
      <c r="O405" t="s">
        <v>20055</v>
      </c>
      <c r="P405" t="s">
        <v>20541</v>
      </c>
      <c r="Q405" t="s">
        <v>6359</v>
      </c>
      <c r="R405" t="s">
        <v>20542</v>
      </c>
      <c r="S405">
        <v>0</v>
      </c>
      <c r="T405">
        <v>1</v>
      </c>
      <c r="U405">
        <v>0</v>
      </c>
      <c r="V405">
        <v>388</v>
      </c>
      <c r="W405">
        <v>16</v>
      </c>
    </row>
    <row r="406" spans="1:23" x14ac:dyDescent="0.3">
      <c r="A406" t="s">
        <v>447</v>
      </c>
      <c r="B406" t="s">
        <v>20527</v>
      </c>
      <c r="C406">
        <v>0</v>
      </c>
      <c r="D406">
        <v>0</v>
      </c>
      <c r="E406" t="s">
        <v>20088</v>
      </c>
      <c r="F406" t="s">
        <v>8024</v>
      </c>
      <c r="G406" t="s">
        <v>20089</v>
      </c>
      <c r="H406" t="s">
        <v>20543</v>
      </c>
      <c r="I406" t="s">
        <v>20544</v>
      </c>
      <c r="J406" t="s">
        <v>8025</v>
      </c>
      <c r="K406" t="s">
        <v>6954</v>
      </c>
      <c r="L406" t="s">
        <v>6955</v>
      </c>
      <c r="M406" t="s">
        <v>20545</v>
      </c>
      <c r="N406" t="s">
        <v>6348</v>
      </c>
      <c r="O406" t="s">
        <v>20213</v>
      </c>
      <c r="P406" t="s">
        <v>20375</v>
      </c>
      <c r="Q406" t="s">
        <v>6619</v>
      </c>
      <c r="R406" t="s">
        <v>20546</v>
      </c>
      <c r="S406">
        <v>0</v>
      </c>
      <c r="T406">
        <v>1</v>
      </c>
      <c r="U406">
        <v>0</v>
      </c>
      <c r="V406">
        <v>377</v>
      </c>
      <c r="W406">
        <v>15</v>
      </c>
    </row>
    <row r="407" spans="1:23" x14ac:dyDescent="0.3">
      <c r="A407" t="s">
        <v>448</v>
      </c>
      <c r="B407" t="s">
        <v>20527</v>
      </c>
      <c r="C407">
        <v>0</v>
      </c>
      <c r="D407">
        <v>0</v>
      </c>
      <c r="E407" t="s">
        <v>20088</v>
      </c>
      <c r="F407" t="s">
        <v>8027</v>
      </c>
      <c r="G407" t="s">
        <v>20089</v>
      </c>
      <c r="H407" t="s">
        <v>20547</v>
      </c>
      <c r="I407" t="s">
        <v>20548</v>
      </c>
      <c r="J407" t="s">
        <v>8028</v>
      </c>
      <c r="K407" t="s">
        <v>6964</v>
      </c>
      <c r="L407" t="s">
        <v>6471</v>
      </c>
      <c r="M407" t="s">
        <v>20083</v>
      </c>
      <c r="N407" t="s">
        <v>6348</v>
      </c>
      <c r="O407" t="s">
        <v>20213</v>
      </c>
      <c r="P407" t="s">
        <v>20549</v>
      </c>
      <c r="Q407" t="s">
        <v>20550</v>
      </c>
      <c r="R407" t="s">
        <v>20551</v>
      </c>
      <c r="S407">
        <v>0</v>
      </c>
      <c r="T407">
        <v>1</v>
      </c>
      <c r="U407">
        <v>0</v>
      </c>
      <c r="V407">
        <v>512</v>
      </c>
      <c r="W407">
        <v>19</v>
      </c>
    </row>
    <row r="408" spans="1:23" x14ac:dyDescent="0.3">
      <c r="A408" t="s">
        <v>449</v>
      </c>
      <c r="B408" t="s">
        <v>20527</v>
      </c>
      <c r="C408">
        <v>0</v>
      </c>
      <c r="D408">
        <v>0</v>
      </c>
      <c r="E408" t="s">
        <v>20050</v>
      </c>
      <c r="F408" t="s">
        <v>8029</v>
      </c>
      <c r="G408" t="s">
        <v>20051</v>
      </c>
      <c r="H408" t="s">
        <v>20269</v>
      </c>
      <c r="I408" t="s">
        <v>20270</v>
      </c>
      <c r="J408" t="s">
        <v>8030</v>
      </c>
      <c r="K408" t="s">
        <v>7467</v>
      </c>
      <c r="L408" t="s">
        <v>7468</v>
      </c>
      <c r="M408" t="s">
        <v>20242</v>
      </c>
      <c r="N408" t="s">
        <v>6322</v>
      </c>
      <c r="O408" t="s">
        <v>20076</v>
      </c>
      <c r="P408" t="s">
        <v>20243</v>
      </c>
      <c r="Q408" t="s">
        <v>6555</v>
      </c>
      <c r="R408" t="s">
        <v>20244</v>
      </c>
      <c r="S408">
        <v>1</v>
      </c>
      <c r="T408">
        <v>1</v>
      </c>
      <c r="U408">
        <v>0</v>
      </c>
      <c r="V408">
        <v>615</v>
      </c>
      <c r="W408">
        <v>24</v>
      </c>
    </row>
    <row r="409" spans="1:23" x14ac:dyDescent="0.3">
      <c r="A409" t="s">
        <v>450</v>
      </c>
      <c r="B409" t="s">
        <v>20527</v>
      </c>
      <c r="C409">
        <v>0</v>
      </c>
      <c r="D409">
        <v>0</v>
      </c>
      <c r="E409" t="s">
        <v>20065</v>
      </c>
      <c r="F409" t="s">
        <v>8031</v>
      </c>
      <c r="G409" t="s">
        <v>20066</v>
      </c>
      <c r="H409" t="s">
        <v>20858</v>
      </c>
      <c r="I409" t="s">
        <v>20859</v>
      </c>
      <c r="J409" t="s">
        <v>8032</v>
      </c>
      <c r="K409" t="s">
        <v>8033</v>
      </c>
      <c r="L409" t="s">
        <v>8034</v>
      </c>
      <c r="M409" t="s">
        <v>20534</v>
      </c>
      <c r="N409" t="s">
        <v>6331</v>
      </c>
      <c r="O409" t="s">
        <v>20055</v>
      </c>
      <c r="P409" t="s">
        <v>20253</v>
      </c>
      <c r="Q409" t="s">
        <v>20254</v>
      </c>
      <c r="R409" t="s">
        <v>20860</v>
      </c>
      <c r="S409">
        <v>1</v>
      </c>
      <c r="T409">
        <v>1</v>
      </c>
      <c r="U409">
        <v>0</v>
      </c>
      <c r="V409">
        <v>317</v>
      </c>
      <c r="W409">
        <v>12</v>
      </c>
    </row>
    <row r="410" spans="1:23" x14ac:dyDescent="0.3">
      <c r="A410" t="s">
        <v>451</v>
      </c>
      <c r="B410" t="s">
        <v>20527</v>
      </c>
      <c r="C410">
        <v>0</v>
      </c>
      <c r="D410">
        <v>0</v>
      </c>
      <c r="E410" t="s">
        <v>20050</v>
      </c>
      <c r="F410" t="s">
        <v>8035</v>
      </c>
      <c r="G410" t="s">
        <v>20080</v>
      </c>
      <c r="H410" t="s">
        <v>20574</v>
      </c>
      <c r="I410" t="s">
        <v>20575</v>
      </c>
      <c r="J410" t="s">
        <v>6483</v>
      </c>
      <c r="K410" t="s">
        <v>6419</v>
      </c>
      <c r="L410" t="s">
        <v>6350</v>
      </c>
      <c r="M410" t="s">
        <v>20083</v>
      </c>
      <c r="N410" t="s">
        <v>6351</v>
      </c>
      <c r="O410" t="s">
        <v>20061</v>
      </c>
      <c r="P410" t="s">
        <v>20396</v>
      </c>
      <c r="Q410" t="s">
        <v>20397</v>
      </c>
      <c r="R410" t="s">
        <v>20398</v>
      </c>
      <c r="S410">
        <v>1</v>
      </c>
      <c r="T410">
        <v>0</v>
      </c>
      <c r="U410">
        <v>0</v>
      </c>
      <c r="V410">
        <v>707</v>
      </c>
      <c r="W410">
        <v>24</v>
      </c>
    </row>
    <row r="411" spans="1:23" x14ac:dyDescent="0.3">
      <c r="A411" t="s">
        <v>452</v>
      </c>
      <c r="B411" t="s">
        <v>20527</v>
      </c>
      <c r="C411">
        <v>0</v>
      </c>
      <c r="D411">
        <v>0</v>
      </c>
      <c r="E411" t="s">
        <v>20050</v>
      </c>
      <c r="F411" t="s">
        <v>8036</v>
      </c>
      <c r="G411" t="s">
        <v>20080</v>
      </c>
      <c r="H411" t="s">
        <v>20574</v>
      </c>
      <c r="I411" t="s">
        <v>20575</v>
      </c>
      <c r="J411" t="s">
        <v>8037</v>
      </c>
      <c r="K411" t="s">
        <v>6915</v>
      </c>
      <c r="L411" t="s">
        <v>6350</v>
      </c>
      <c r="M411" t="s">
        <v>20083</v>
      </c>
      <c r="N411" t="s">
        <v>6351</v>
      </c>
      <c r="O411" t="s">
        <v>20061</v>
      </c>
      <c r="P411" t="s">
        <v>20396</v>
      </c>
      <c r="Q411" t="s">
        <v>20397</v>
      </c>
      <c r="R411" t="s">
        <v>20398</v>
      </c>
      <c r="S411">
        <v>1</v>
      </c>
      <c r="T411">
        <v>0</v>
      </c>
      <c r="U411">
        <v>0</v>
      </c>
      <c r="V411">
        <v>742</v>
      </c>
      <c r="W411">
        <v>30</v>
      </c>
    </row>
    <row r="412" spans="1:23" x14ac:dyDescent="0.3">
      <c r="A412" t="s">
        <v>453</v>
      </c>
      <c r="B412" t="s">
        <v>20527</v>
      </c>
      <c r="C412">
        <v>0</v>
      </c>
      <c r="D412">
        <v>0</v>
      </c>
      <c r="E412" t="s">
        <v>20065</v>
      </c>
      <c r="F412" t="s">
        <v>8038</v>
      </c>
      <c r="G412" t="s">
        <v>20080</v>
      </c>
      <c r="H412" t="s">
        <v>20574</v>
      </c>
      <c r="I412" t="s">
        <v>20575</v>
      </c>
      <c r="J412" t="s">
        <v>8039</v>
      </c>
      <c r="K412" t="s">
        <v>6349</v>
      </c>
      <c r="L412" t="s">
        <v>6350</v>
      </c>
      <c r="M412" t="s">
        <v>20083</v>
      </c>
      <c r="N412" t="s">
        <v>6351</v>
      </c>
      <c r="O412" t="s">
        <v>20061</v>
      </c>
      <c r="P412" t="s">
        <v>20396</v>
      </c>
      <c r="Q412" t="s">
        <v>20397</v>
      </c>
      <c r="R412" t="s">
        <v>20398</v>
      </c>
      <c r="S412">
        <v>1</v>
      </c>
      <c r="T412">
        <v>0</v>
      </c>
      <c r="U412">
        <v>0</v>
      </c>
      <c r="V412">
        <v>444</v>
      </c>
      <c r="W412">
        <v>20</v>
      </c>
    </row>
    <row r="413" spans="1:23" x14ac:dyDescent="0.3">
      <c r="A413" t="s">
        <v>454</v>
      </c>
      <c r="B413" t="s">
        <v>20527</v>
      </c>
      <c r="C413">
        <v>0</v>
      </c>
      <c r="D413">
        <v>0</v>
      </c>
      <c r="E413" t="s">
        <v>20088</v>
      </c>
      <c r="F413" t="s">
        <v>8040</v>
      </c>
      <c r="G413" t="s">
        <v>20089</v>
      </c>
      <c r="H413" t="s">
        <v>20176</v>
      </c>
      <c r="I413" t="s">
        <v>20344</v>
      </c>
      <c r="J413" t="s">
        <v>8041</v>
      </c>
      <c r="K413" t="s">
        <v>6419</v>
      </c>
      <c r="L413" t="s">
        <v>6350</v>
      </c>
      <c r="M413" t="s">
        <v>20083</v>
      </c>
      <c r="N413" t="s">
        <v>6351</v>
      </c>
      <c r="O413" t="s">
        <v>20061</v>
      </c>
      <c r="P413" t="s">
        <v>20396</v>
      </c>
      <c r="Q413" t="s">
        <v>20397</v>
      </c>
      <c r="R413" t="s">
        <v>20398</v>
      </c>
      <c r="S413">
        <v>0</v>
      </c>
      <c r="T413">
        <v>0</v>
      </c>
      <c r="U413">
        <v>0</v>
      </c>
      <c r="V413">
        <v>526</v>
      </c>
      <c r="W413">
        <v>18</v>
      </c>
    </row>
    <row r="414" spans="1:23" x14ac:dyDescent="0.3">
      <c r="A414" t="s">
        <v>455</v>
      </c>
      <c r="B414" t="s">
        <v>20527</v>
      </c>
      <c r="C414">
        <v>0</v>
      </c>
      <c r="D414">
        <v>0</v>
      </c>
      <c r="E414" t="s">
        <v>20088</v>
      </c>
      <c r="F414" t="s">
        <v>8042</v>
      </c>
      <c r="G414" t="s">
        <v>20089</v>
      </c>
      <c r="H414" t="s">
        <v>20176</v>
      </c>
      <c r="I414" t="s">
        <v>20344</v>
      </c>
      <c r="J414" t="s">
        <v>6983</v>
      </c>
      <c r="K414" t="s">
        <v>6349</v>
      </c>
      <c r="L414" t="s">
        <v>6350</v>
      </c>
      <c r="M414" t="s">
        <v>20083</v>
      </c>
      <c r="N414" t="s">
        <v>6351</v>
      </c>
      <c r="O414" t="s">
        <v>20061</v>
      </c>
      <c r="P414" t="s">
        <v>20396</v>
      </c>
      <c r="Q414" t="s">
        <v>20397</v>
      </c>
      <c r="R414" t="s">
        <v>20398</v>
      </c>
      <c r="S414">
        <v>0</v>
      </c>
      <c r="T414">
        <v>0</v>
      </c>
      <c r="U414">
        <v>0</v>
      </c>
      <c r="V414">
        <v>751</v>
      </c>
      <c r="W414">
        <v>24</v>
      </c>
    </row>
    <row r="415" spans="1:23" x14ac:dyDescent="0.3">
      <c r="A415" t="s">
        <v>456</v>
      </c>
      <c r="B415" t="s">
        <v>20527</v>
      </c>
      <c r="C415">
        <v>0</v>
      </c>
      <c r="D415">
        <v>0</v>
      </c>
      <c r="E415" t="s">
        <v>20088</v>
      </c>
      <c r="F415" t="s">
        <v>8043</v>
      </c>
      <c r="G415" t="s">
        <v>20089</v>
      </c>
      <c r="H415" t="s">
        <v>20576</v>
      </c>
      <c r="I415" t="s">
        <v>20577</v>
      </c>
      <c r="J415" t="s">
        <v>8044</v>
      </c>
      <c r="K415" t="s">
        <v>6349</v>
      </c>
      <c r="L415" t="s">
        <v>6350</v>
      </c>
      <c r="M415" t="s">
        <v>20083</v>
      </c>
      <c r="N415" t="s">
        <v>6351</v>
      </c>
      <c r="O415" t="s">
        <v>20061</v>
      </c>
      <c r="P415" t="s">
        <v>20396</v>
      </c>
      <c r="Q415" t="s">
        <v>20397</v>
      </c>
      <c r="R415" t="s">
        <v>20398</v>
      </c>
      <c r="S415">
        <v>0</v>
      </c>
      <c r="T415">
        <v>0</v>
      </c>
      <c r="U415">
        <v>0</v>
      </c>
      <c r="V415">
        <v>411</v>
      </c>
      <c r="W415">
        <v>15</v>
      </c>
    </row>
    <row r="416" spans="1:23" x14ac:dyDescent="0.3">
      <c r="A416" t="s">
        <v>457</v>
      </c>
      <c r="B416" t="s">
        <v>20527</v>
      </c>
      <c r="C416">
        <v>0</v>
      </c>
      <c r="D416">
        <v>0</v>
      </c>
      <c r="E416" t="s">
        <v>20050</v>
      </c>
      <c r="F416" t="s">
        <v>8045</v>
      </c>
      <c r="G416" t="s">
        <v>20051</v>
      </c>
      <c r="H416" t="s">
        <v>20123</v>
      </c>
      <c r="I416" t="s">
        <v>20124</v>
      </c>
      <c r="J416" t="s">
        <v>8046</v>
      </c>
      <c r="K416" t="s">
        <v>6728</v>
      </c>
      <c r="L416" t="s">
        <v>6729</v>
      </c>
      <c r="M416" t="s">
        <v>20515</v>
      </c>
      <c r="N416" t="s">
        <v>6322</v>
      </c>
      <c r="O416" t="s">
        <v>20076</v>
      </c>
      <c r="P416" t="s">
        <v>20126</v>
      </c>
      <c r="Q416" t="s">
        <v>20127</v>
      </c>
      <c r="R416" t="s">
        <v>20516</v>
      </c>
      <c r="S416">
        <v>1</v>
      </c>
      <c r="T416">
        <v>0</v>
      </c>
      <c r="U416">
        <v>0</v>
      </c>
      <c r="V416">
        <v>791</v>
      </c>
      <c r="W416">
        <v>29</v>
      </c>
    </row>
    <row r="417" spans="1:23" x14ac:dyDescent="0.3">
      <c r="A417" t="s">
        <v>458</v>
      </c>
      <c r="B417" t="s">
        <v>20527</v>
      </c>
      <c r="C417">
        <v>0</v>
      </c>
      <c r="D417">
        <v>0</v>
      </c>
      <c r="E417" t="s">
        <v>20050</v>
      </c>
      <c r="F417" t="s">
        <v>8047</v>
      </c>
      <c r="G417" t="s">
        <v>20051</v>
      </c>
      <c r="H417" t="s">
        <v>20578</v>
      </c>
      <c r="I417" t="s">
        <v>20579</v>
      </c>
      <c r="J417" t="s">
        <v>8048</v>
      </c>
      <c r="K417" t="s">
        <v>6610</v>
      </c>
      <c r="L417" t="s">
        <v>6611</v>
      </c>
      <c r="M417" t="s">
        <v>20582</v>
      </c>
      <c r="N417" t="s">
        <v>6348</v>
      </c>
      <c r="O417" t="s">
        <v>20213</v>
      </c>
      <c r="P417" t="s">
        <v>20580</v>
      </c>
      <c r="Q417" t="s">
        <v>6611</v>
      </c>
      <c r="R417" t="s">
        <v>20583</v>
      </c>
      <c r="S417">
        <v>1</v>
      </c>
      <c r="T417">
        <v>1</v>
      </c>
      <c r="U417">
        <v>0</v>
      </c>
      <c r="V417">
        <v>854</v>
      </c>
      <c r="W417">
        <v>35</v>
      </c>
    </row>
    <row r="418" spans="1:23" x14ac:dyDescent="0.3">
      <c r="A418" t="s">
        <v>459</v>
      </c>
      <c r="B418" t="s">
        <v>20527</v>
      </c>
      <c r="C418">
        <v>0</v>
      </c>
      <c r="D418">
        <v>0</v>
      </c>
      <c r="E418" t="s">
        <v>20050</v>
      </c>
      <c r="F418" t="s">
        <v>8049</v>
      </c>
      <c r="G418" t="s">
        <v>20051</v>
      </c>
      <c r="H418" t="s">
        <v>20521</v>
      </c>
      <c r="I418" t="s">
        <v>20522</v>
      </c>
      <c r="J418" t="s">
        <v>8050</v>
      </c>
      <c r="K418" t="s">
        <v>8051</v>
      </c>
      <c r="L418" t="s">
        <v>8052</v>
      </c>
      <c r="M418" t="s">
        <v>20267</v>
      </c>
      <c r="N418" t="s">
        <v>6331</v>
      </c>
      <c r="O418" t="s">
        <v>20055</v>
      </c>
      <c r="P418" t="s">
        <v>20524</v>
      </c>
      <c r="Q418" t="s">
        <v>20525</v>
      </c>
      <c r="R418" t="s">
        <v>20861</v>
      </c>
      <c r="S418">
        <v>1</v>
      </c>
      <c r="T418">
        <v>0</v>
      </c>
      <c r="U418">
        <v>0</v>
      </c>
      <c r="V418">
        <v>566</v>
      </c>
      <c r="W418">
        <v>22</v>
      </c>
    </row>
    <row r="419" spans="1:23" x14ac:dyDescent="0.3">
      <c r="A419" t="s">
        <v>460</v>
      </c>
      <c r="B419" t="s">
        <v>20527</v>
      </c>
      <c r="C419">
        <v>0</v>
      </c>
      <c r="D419">
        <v>0</v>
      </c>
      <c r="E419" t="s">
        <v>20050</v>
      </c>
      <c r="F419" t="s">
        <v>8053</v>
      </c>
      <c r="G419" t="s">
        <v>20080</v>
      </c>
      <c r="H419" t="s">
        <v>20862</v>
      </c>
      <c r="I419" t="s">
        <v>20863</v>
      </c>
      <c r="J419" t="s">
        <v>8054</v>
      </c>
      <c r="K419" t="s">
        <v>6612</v>
      </c>
      <c r="L419" t="s">
        <v>6613</v>
      </c>
      <c r="M419" t="s">
        <v>20582</v>
      </c>
      <c r="N419" t="s">
        <v>6348</v>
      </c>
      <c r="O419" t="s">
        <v>20213</v>
      </c>
      <c r="P419" t="s">
        <v>20586</v>
      </c>
      <c r="Q419" t="s">
        <v>20587</v>
      </c>
      <c r="R419" t="s">
        <v>20588</v>
      </c>
      <c r="S419">
        <v>1</v>
      </c>
      <c r="T419">
        <v>1</v>
      </c>
      <c r="U419">
        <v>0</v>
      </c>
      <c r="V419">
        <v>597</v>
      </c>
      <c r="W419">
        <v>24</v>
      </c>
    </row>
    <row r="420" spans="1:23" x14ac:dyDescent="0.3">
      <c r="A420" t="s">
        <v>461</v>
      </c>
      <c r="B420" t="s">
        <v>20527</v>
      </c>
      <c r="C420">
        <v>0</v>
      </c>
      <c r="D420">
        <v>0</v>
      </c>
      <c r="E420" t="s">
        <v>20088</v>
      </c>
      <c r="F420" t="s">
        <v>8055</v>
      </c>
      <c r="G420" t="s">
        <v>20089</v>
      </c>
      <c r="H420" t="s">
        <v>20133</v>
      </c>
      <c r="I420" t="s">
        <v>20134</v>
      </c>
      <c r="J420" t="s">
        <v>8056</v>
      </c>
      <c r="K420" t="s">
        <v>6538</v>
      </c>
      <c r="L420" t="s">
        <v>6539</v>
      </c>
      <c r="M420" t="s">
        <v>20582</v>
      </c>
      <c r="N420" t="s">
        <v>6322</v>
      </c>
      <c r="O420" t="s">
        <v>20076</v>
      </c>
      <c r="P420" t="s">
        <v>20591</v>
      </c>
      <c r="Q420" t="s">
        <v>20592</v>
      </c>
      <c r="R420" t="s">
        <v>20593</v>
      </c>
      <c r="S420">
        <v>0</v>
      </c>
      <c r="T420">
        <v>1</v>
      </c>
      <c r="U420">
        <v>0</v>
      </c>
      <c r="V420">
        <v>582</v>
      </c>
      <c r="W420">
        <v>24</v>
      </c>
    </row>
    <row r="421" spans="1:23" x14ac:dyDescent="0.3">
      <c r="A421" t="s">
        <v>462</v>
      </c>
      <c r="B421" t="s">
        <v>20527</v>
      </c>
      <c r="C421">
        <v>0</v>
      </c>
      <c r="D421">
        <v>0</v>
      </c>
      <c r="E421" t="s">
        <v>20065</v>
      </c>
      <c r="F421" t="s">
        <v>8057</v>
      </c>
      <c r="G421" t="s">
        <v>20080</v>
      </c>
      <c r="H421" t="s">
        <v>20864</v>
      </c>
      <c r="I421" t="s">
        <v>20865</v>
      </c>
      <c r="J421" t="s">
        <v>8058</v>
      </c>
      <c r="K421" t="s">
        <v>6580</v>
      </c>
      <c r="L421" t="s">
        <v>6375</v>
      </c>
      <c r="M421" t="s">
        <v>20083</v>
      </c>
      <c r="N421" t="s">
        <v>6334</v>
      </c>
      <c r="O421" t="s">
        <v>20097</v>
      </c>
      <c r="P421" t="s">
        <v>20383</v>
      </c>
      <c r="Q421" t="s">
        <v>20384</v>
      </c>
      <c r="R421" t="s">
        <v>20385</v>
      </c>
      <c r="S421">
        <v>1</v>
      </c>
      <c r="T421">
        <v>0</v>
      </c>
      <c r="U421">
        <v>0</v>
      </c>
      <c r="V421">
        <v>383</v>
      </c>
      <c r="W421">
        <v>17</v>
      </c>
    </row>
    <row r="422" spans="1:23" x14ac:dyDescent="0.3">
      <c r="A422" t="s">
        <v>463</v>
      </c>
      <c r="B422" t="s">
        <v>20527</v>
      </c>
      <c r="C422">
        <v>0</v>
      </c>
      <c r="D422">
        <v>0</v>
      </c>
      <c r="E422" t="s">
        <v>20088</v>
      </c>
      <c r="F422" t="s">
        <v>8059</v>
      </c>
      <c r="G422" t="s">
        <v>20089</v>
      </c>
      <c r="H422" t="s">
        <v>20316</v>
      </c>
      <c r="I422" t="s">
        <v>20382</v>
      </c>
      <c r="J422" t="s">
        <v>6820</v>
      </c>
      <c r="K422" t="s">
        <v>6422</v>
      </c>
      <c r="L422" t="s">
        <v>6375</v>
      </c>
      <c r="M422" t="s">
        <v>20083</v>
      </c>
      <c r="N422" t="s">
        <v>6334</v>
      </c>
      <c r="O422" t="s">
        <v>20097</v>
      </c>
      <c r="P422" t="s">
        <v>20383</v>
      </c>
      <c r="Q422" t="s">
        <v>20384</v>
      </c>
      <c r="R422" t="s">
        <v>20385</v>
      </c>
      <c r="S422">
        <v>0</v>
      </c>
      <c r="T422">
        <v>0</v>
      </c>
      <c r="U422">
        <v>0</v>
      </c>
      <c r="V422">
        <v>477</v>
      </c>
      <c r="W422">
        <v>19</v>
      </c>
    </row>
    <row r="423" spans="1:23" x14ac:dyDescent="0.3">
      <c r="A423" t="s">
        <v>464</v>
      </c>
      <c r="B423" t="s">
        <v>20527</v>
      </c>
      <c r="C423">
        <v>0</v>
      </c>
      <c r="D423">
        <v>0</v>
      </c>
      <c r="E423" t="s">
        <v>20050</v>
      </c>
      <c r="F423" t="s">
        <v>8060</v>
      </c>
      <c r="G423" t="s">
        <v>20080</v>
      </c>
      <c r="H423" t="s">
        <v>20598</v>
      </c>
      <c r="I423" t="s">
        <v>20599</v>
      </c>
      <c r="J423" t="s">
        <v>8061</v>
      </c>
      <c r="K423" t="s">
        <v>6371</v>
      </c>
      <c r="L423" t="s">
        <v>6342</v>
      </c>
      <c r="M423" t="s">
        <v>20083</v>
      </c>
      <c r="N423" t="s">
        <v>6334</v>
      </c>
      <c r="O423" t="s">
        <v>20097</v>
      </c>
      <c r="P423" t="s">
        <v>20559</v>
      </c>
      <c r="Q423" t="s">
        <v>20560</v>
      </c>
      <c r="R423" t="s">
        <v>20561</v>
      </c>
      <c r="S423">
        <v>1</v>
      </c>
      <c r="T423">
        <v>1</v>
      </c>
      <c r="U423">
        <v>0</v>
      </c>
      <c r="V423">
        <v>613</v>
      </c>
      <c r="W423">
        <v>22</v>
      </c>
    </row>
    <row r="424" spans="1:23" x14ac:dyDescent="0.3">
      <c r="A424" t="s">
        <v>465</v>
      </c>
      <c r="B424" t="s">
        <v>20527</v>
      </c>
      <c r="C424">
        <v>0</v>
      </c>
      <c r="D424">
        <v>0</v>
      </c>
      <c r="E424" t="s">
        <v>20050</v>
      </c>
      <c r="F424" t="s">
        <v>8062</v>
      </c>
      <c r="G424" t="s">
        <v>20051</v>
      </c>
      <c r="H424" t="s">
        <v>20866</v>
      </c>
      <c r="I424" t="s">
        <v>20867</v>
      </c>
      <c r="J424" t="s">
        <v>8063</v>
      </c>
      <c r="K424" t="s">
        <v>6423</v>
      </c>
      <c r="L424" t="s">
        <v>6342</v>
      </c>
      <c r="M424" t="s">
        <v>20083</v>
      </c>
      <c r="N424" t="s">
        <v>6334</v>
      </c>
      <c r="O424" t="s">
        <v>20097</v>
      </c>
      <c r="P424" t="s">
        <v>20559</v>
      </c>
      <c r="Q424" t="s">
        <v>20560</v>
      </c>
      <c r="R424" t="s">
        <v>20561</v>
      </c>
      <c r="S424">
        <v>1</v>
      </c>
      <c r="T424">
        <v>1</v>
      </c>
      <c r="U424">
        <v>0</v>
      </c>
      <c r="V424">
        <v>590</v>
      </c>
      <c r="W424">
        <v>25</v>
      </c>
    </row>
    <row r="425" spans="1:23" x14ac:dyDescent="0.3">
      <c r="A425" t="s">
        <v>466</v>
      </c>
      <c r="B425" t="s">
        <v>20527</v>
      </c>
      <c r="C425">
        <v>0</v>
      </c>
      <c r="D425">
        <v>0</v>
      </c>
      <c r="E425" t="s">
        <v>20050</v>
      </c>
      <c r="F425" t="s">
        <v>8064</v>
      </c>
      <c r="G425" t="s">
        <v>20051</v>
      </c>
      <c r="H425" t="s">
        <v>20868</v>
      </c>
      <c r="I425" t="s">
        <v>20869</v>
      </c>
      <c r="J425" t="s">
        <v>8065</v>
      </c>
      <c r="K425" t="s">
        <v>8066</v>
      </c>
      <c r="L425" t="s">
        <v>8067</v>
      </c>
      <c r="M425" t="s">
        <v>20582</v>
      </c>
      <c r="N425" t="s">
        <v>6322</v>
      </c>
      <c r="O425" t="s">
        <v>20076</v>
      </c>
      <c r="P425" t="s">
        <v>20647</v>
      </c>
      <c r="Q425" t="s">
        <v>6404</v>
      </c>
      <c r="R425" t="s">
        <v>20870</v>
      </c>
      <c r="S425">
        <v>1</v>
      </c>
      <c r="T425">
        <v>0</v>
      </c>
      <c r="U425">
        <v>0</v>
      </c>
      <c r="V425">
        <v>599</v>
      </c>
      <c r="W425">
        <v>23</v>
      </c>
    </row>
    <row r="426" spans="1:23" x14ac:dyDescent="0.3">
      <c r="A426" t="s">
        <v>467</v>
      </c>
      <c r="B426" t="s">
        <v>20527</v>
      </c>
      <c r="C426">
        <v>0</v>
      </c>
      <c r="D426">
        <v>0</v>
      </c>
      <c r="E426" t="s">
        <v>20050</v>
      </c>
      <c r="F426" t="s">
        <v>8068</v>
      </c>
      <c r="G426" t="s">
        <v>20051</v>
      </c>
      <c r="H426" t="s">
        <v>20459</v>
      </c>
      <c r="I426" t="s">
        <v>20460</v>
      </c>
      <c r="J426" t="s">
        <v>8069</v>
      </c>
      <c r="K426" t="s">
        <v>8070</v>
      </c>
      <c r="L426" t="s">
        <v>8071</v>
      </c>
      <c r="M426" t="s">
        <v>20630</v>
      </c>
      <c r="N426" t="s">
        <v>6351</v>
      </c>
      <c r="O426" t="s">
        <v>20061</v>
      </c>
      <c r="P426" t="s">
        <v>20461</v>
      </c>
      <c r="Q426" t="s">
        <v>20462</v>
      </c>
      <c r="R426" t="s">
        <v>20871</v>
      </c>
      <c r="S426">
        <v>1</v>
      </c>
      <c r="T426">
        <v>0</v>
      </c>
      <c r="U426">
        <v>0</v>
      </c>
      <c r="V426">
        <v>569</v>
      </c>
      <c r="W426">
        <v>23</v>
      </c>
    </row>
    <row r="427" spans="1:23" x14ac:dyDescent="0.3">
      <c r="A427" t="s">
        <v>468</v>
      </c>
      <c r="B427" t="s">
        <v>20527</v>
      </c>
      <c r="C427">
        <v>0</v>
      </c>
      <c r="D427">
        <v>0</v>
      </c>
      <c r="E427" t="s">
        <v>20050</v>
      </c>
      <c r="F427" t="s">
        <v>8072</v>
      </c>
      <c r="G427" t="s">
        <v>20051</v>
      </c>
      <c r="H427" t="s">
        <v>20403</v>
      </c>
      <c r="I427" t="s">
        <v>20404</v>
      </c>
      <c r="J427" t="s">
        <v>8073</v>
      </c>
      <c r="K427" t="s">
        <v>7811</v>
      </c>
      <c r="L427" t="s">
        <v>7812</v>
      </c>
      <c r="M427" t="s">
        <v>20178</v>
      </c>
      <c r="N427" t="s">
        <v>6338</v>
      </c>
      <c r="O427" t="s">
        <v>20084</v>
      </c>
      <c r="P427" t="s">
        <v>20405</v>
      </c>
      <c r="Q427" t="s">
        <v>20406</v>
      </c>
      <c r="R427" t="s">
        <v>20407</v>
      </c>
      <c r="S427">
        <v>1</v>
      </c>
      <c r="T427">
        <v>0</v>
      </c>
      <c r="U427">
        <v>0</v>
      </c>
      <c r="V427">
        <v>659</v>
      </c>
      <c r="W427">
        <v>27</v>
      </c>
    </row>
    <row r="428" spans="1:23" x14ac:dyDescent="0.3">
      <c r="A428" t="s">
        <v>469</v>
      </c>
      <c r="B428" t="s">
        <v>20527</v>
      </c>
      <c r="C428">
        <v>0</v>
      </c>
      <c r="D428">
        <v>0</v>
      </c>
      <c r="E428" t="s">
        <v>20088</v>
      </c>
      <c r="F428" t="s">
        <v>8074</v>
      </c>
      <c r="G428" t="s">
        <v>20089</v>
      </c>
      <c r="H428" t="s">
        <v>20872</v>
      </c>
      <c r="I428" t="s">
        <v>20873</v>
      </c>
      <c r="J428" t="s">
        <v>8075</v>
      </c>
      <c r="K428" t="s">
        <v>8076</v>
      </c>
      <c r="L428" t="s">
        <v>8077</v>
      </c>
      <c r="M428" t="s">
        <v>20320</v>
      </c>
      <c r="N428" t="s">
        <v>6322</v>
      </c>
      <c r="O428" t="s">
        <v>20076</v>
      </c>
      <c r="P428" t="s">
        <v>20126</v>
      </c>
      <c r="Q428" t="s">
        <v>20127</v>
      </c>
      <c r="R428" t="s">
        <v>20874</v>
      </c>
      <c r="S428">
        <v>0</v>
      </c>
      <c r="T428">
        <v>0</v>
      </c>
      <c r="U428">
        <v>0</v>
      </c>
      <c r="V428">
        <v>66</v>
      </c>
      <c r="W428">
        <v>6</v>
      </c>
    </row>
    <row r="429" spans="1:23" x14ac:dyDescent="0.3">
      <c r="A429" t="s">
        <v>470</v>
      </c>
      <c r="B429" t="s">
        <v>20527</v>
      </c>
      <c r="C429">
        <v>0</v>
      </c>
      <c r="D429">
        <v>0</v>
      </c>
      <c r="E429" t="s">
        <v>20050</v>
      </c>
      <c r="F429" t="s">
        <v>8078</v>
      </c>
      <c r="G429" t="s">
        <v>20051</v>
      </c>
      <c r="H429" t="s">
        <v>20578</v>
      </c>
      <c r="I429" t="s">
        <v>20579</v>
      </c>
      <c r="J429" t="s">
        <v>8079</v>
      </c>
      <c r="K429" t="s">
        <v>6988</v>
      </c>
      <c r="L429" t="s">
        <v>6989</v>
      </c>
      <c r="M429" t="s">
        <v>20534</v>
      </c>
      <c r="N429" t="s">
        <v>6348</v>
      </c>
      <c r="O429" t="s">
        <v>20213</v>
      </c>
      <c r="P429" t="s">
        <v>20580</v>
      </c>
      <c r="Q429" t="s">
        <v>6611</v>
      </c>
      <c r="R429" t="s">
        <v>20581</v>
      </c>
      <c r="S429">
        <v>1</v>
      </c>
      <c r="T429">
        <v>1</v>
      </c>
      <c r="U429">
        <v>0</v>
      </c>
      <c r="V429">
        <v>280</v>
      </c>
      <c r="W429">
        <v>13</v>
      </c>
    </row>
    <row r="430" spans="1:23" x14ac:dyDescent="0.3">
      <c r="A430" t="s">
        <v>471</v>
      </c>
      <c r="B430" t="s">
        <v>20527</v>
      </c>
      <c r="C430">
        <v>0</v>
      </c>
      <c r="D430">
        <v>0</v>
      </c>
      <c r="E430" t="s">
        <v>20050</v>
      </c>
      <c r="F430" t="s">
        <v>8080</v>
      </c>
      <c r="G430" t="s">
        <v>20051</v>
      </c>
      <c r="H430" t="s">
        <v>20670</v>
      </c>
      <c r="I430" t="s">
        <v>20671</v>
      </c>
      <c r="J430" t="s">
        <v>8081</v>
      </c>
      <c r="K430" t="s">
        <v>7134</v>
      </c>
      <c r="L430" t="s">
        <v>7135</v>
      </c>
      <c r="M430" t="s">
        <v>20374</v>
      </c>
      <c r="N430" t="s">
        <v>6351</v>
      </c>
      <c r="O430" t="s">
        <v>20061</v>
      </c>
      <c r="P430" t="s">
        <v>20672</v>
      </c>
      <c r="Q430" t="s">
        <v>20673</v>
      </c>
      <c r="R430" t="s">
        <v>20674</v>
      </c>
      <c r="S430">
        <v>1</v>
      </c>
      <c r="T430">
        <v>0</v>
      </c>
      <c r="U430">
        <v>0</v>
      </c>
      <c r="V430">
        <v>575</v>
      </c>
      <c r="W430">
        <v>24</v>
      </c>
    </row>
    <row r="431" spans="1:23" x14ac:dyDescent="0.3">
      <c r="A431" t="s">
        <v>472</v>
      </c>
      <c r="B431" t="s">
        <v>20527</v>
      </c>
      <c r="C431">
        <v>0</v>
      </c>
      <c r="D431">
        <v>0</v>
      </c>
      <c r="E431" t="s">
        <v>20050</v>
      </c>
      <c r="F431" t="s">
        <v>8082</v>
      </c>
      <c r="G431" t="s">
        <v>20051</v>
      </c>
      <c r="H431" t="s">
        <v>20706</v>
      </c>
      <c r="I431" t="s">
        <v>20707</v>
      </c>
      <c r="J431" t="s">
        <v>8083</v>
      </c>
      <c r="K431" t="s">
        <v>8084</v>
      </c>
      <c r="L431" t="s">
        <v>8085</v>
      </c>
      <c r="M431" t="s">
        <v>20374</v>
      </c>
      <c r="N431" t="s">
        <v>6351</v>
      </c>
      <c r="O431" t="s">
        <v>20061</v>
      </c>
      <c r="P431" t="s">
        <v>20294</v>
      </c>
      <c r="Q431" t="s">
        <v>6897</v>
      </c>
      <c r="R431" t="s">
        <v>20875</v>
      </c>
      <c r="S431">
        <v>1</v>
      </c>
      <c r="T431">
        <v>0</v>
      </c>
      <c r="U431">
        <v>0</v>
      </c>
      <c r="V431">
        <v>393</v>
      </c>
      <c r="W431">
        <v>17</v>
      </c>
    </row>
    <row r="432" spans="1:23" x14ac:dyDescent="0.3">
      <c r="A432" t="s">
        <v>473</v>
      </c>
      <c r="B432" t="s">
        <v>20527</v>
      </c>
      <c r="C432">
        <v>0</v>
      </c>
      <c r="D432">
        <v>0</v>
      </c>
      <c r="E432" t="s">
        <v>20088</v>
      </c>
      <c r="F432" t="s">
        <v>8086</v>
      </c>
      <c r="G432" t="s">
        <v>20089</v>
      </c>
      <c r="H432" t="s">
        <v>20092</v>
      </c>
      <c r="I432" t="s">
        <v>20539</v>
      </c>
      <c r="J432" t="s">
        <v>8087</v>
      </c>
      <c r="K432" t="s">
        <v>7041</v>
      </c>
      <c r="L432" t="s">
        <v>7042</v>
      </c>
      <c r="M432" t="s">
        <v>20545</v>
      </c>
      <c r="N432" t="s">
        <v>6322</v>
      </c>
      <c r="O432" t="s">
        <v>20076</v>
      </c>
      <c r="P432" t="s">
        <v>20443</v>
      </c>
      <c r="Q432" t="s">
        <v>6508</v>
      </c>
      <c r="R432" t="s">
        <v>20613</v>
      </c>
      <c r="S432">
        <v>0</v>
      </c>
      <c r="T432">
        <v>0</v>
      </c>
      <c r="U432">
        <v>0</v>
      </c>
      <c r="V432">
        <v>594</v>
      </c>
      <c r="W432">
        <v>21</v>
      </c>
    </row>
    <row r="433" spans="1:23" x14ac:dyDescent="0.3">
      <c r="A433" t="s">
        <v>474</v>
      </c>
      <c r="B433" t="s">
        <v>20527</v>
      </c>
      <c r="C433">
        <v>0</v>
      </c>
      <c r="D433">
        <v>0</v>
      </c>
      <c r="E433" t="s">
        <v>20050</v>
      </c>
      <c r="F433" t="s">
        <v>8088</v>
      </c>
      <c r="G433" t="s">
        <v>20051</v>
      </c>
      <c r="H433" t="s">
        <v>20608</v>
      </c>
      <c r="I433" t="s">
        <v>20609</v>
      </c>
      <c r="J433" t="s">
        <v>8089</v>
      </c>
      <c r="K433" t="s">
        <v>7033</v>
      </c>
      <c r="L433" t="s">
        <v>7034</v>
      </c>
      <c r="M433" t="s">
        <v>20293</v>
      </c>
      <c r="N433" t="s">
        <v>6334</v>
      </c>
      <c r="O433" t="s">
        <v>20097</v>
      </c>
      <c r="P433" t="s">
        <v>20610</v>
      </c>
      <c r="Q433" t="s">
        <v>6590</v>
      </c>
      <c r="R433" t="s">
        <v>20611</v>
      </c>
      <c r="S433">
        <v>1</v>
      </c>
      <c r="T433">
        <v>1</v>
      </c>
      <c r="U433">
        <v>0</v>
      </c>
      <c r="V433">
        <v>540</v>
      </c>
      <c r="W433">
        <v>22</v>
      </c>
    </row>
    <row r="434" spans="1:23" x14ac:dyDescent="0.3">
      <c r="A434" t="s">
        <v>475</v>
      </c>
      <c r="B434" t="s">
        <v>20527</v>
      </c>
      <c r="C434">
        <v>0</v>
      </c>
      <c r="D434">
        <v>0</v>
      </c>
      <c r="E434" t="s">
        <v>20050</v>
      </c>
      <c r="F434" t="s">
        <v>8090</v>
      </c>
      <c r="G434" t="s">
        <v>20051</v>
      </c>
      <c r="H434" t="s">
        <v>20052</v>
      </c>
      <c r="I434" t="s">
        <v>20053</v>
      </c>
      <c r="J434" t="s">
        <v>8091</v>
      </c>
      <c r="K434" t="s">
        <v>7047</v>
      </c>
      <c r="L434" t="s">
        <v>7048</v>
      </c>
      <c r="M434" t="s">
        <v>20410</v>
      </c>
      <c r="N434" t="s">
        <v>6331</v>
      </c>
      <c r="O434" t="s">
        <v>20055</v>
      </c>
      <c r="P434" t="s">
        <v>20056</v>
      </c>
      <c r="Q434" t="s">
        <v>6749</v>
      </c>
      <c r="R434" t="s">
        <v>20614</v>
      </c>
      <c r="S434">
        <v>1</v>
      </c>
      <c r="T434">
        <v>1</v>
      </c>
      <c r="U434">
        <v>0</v>
      </c>
      <c r="V434">
        <v>631</v>
      </c>
      <c r="W434">
        <v>25</v>
      </c>
    </row>
    <row r="435" spans="1:23" x14ac:dyDescent="0.3">
      <c r="A435" t="s">
        <v>476</v>
      </c>
      <c r="B435" t="s">
        <v>20527</v>
      </c>
      <c r="C435">
        <v>0</v>
      </c>
      <c r="D435">
        <v>0</v>
      </c>
      <c r="E435" t="s">
        <v>20088</v>
      </c>
      <c r="F435" t="s">
        <v>8092</v>
      </c>
      <c r="G435" t="s">
        <v>20089</v>
      </c>
      <c r="H435" t="s">
        <v>20140</v>
      </c>
      <c r="I435" t="s">
        <v>20141</v>
      </c>
      <c r="J435" t="s">
        <v>8093</v>
      </c>
      <c r="K435" t="s">
        <v>6572</v>
      </c>
      <c r="L435" t="s">
        <v>6573</v>
      </c>
      <c r="M435" t="s">
        <v>20293</v>
      </c>
      <c r="N435" t="s">
        <v>6331</v>
      </c>
      <c r="O435" t="s">
        <v>20055</v>
      </c>
      <c r="P435" t="s">
        <v>20618</v>
      </c>
      <c r="Q435" t="s">
        <v>6573</v>
      </c>
      <c r="R435" t="s">
        <v>20619</v>
      </c>
      <c r="S435">
        <v>0</v>
      </c>
      <c r="T435">
        <v>1</v>
      </c>
      <c r="U435">
        <v>0</v>
      </c>
      <c r="V435">
        <v>0</v>
      </c>
      <c r="W435">
        <v>0</v>
      </c>
    </row>
    <row r="436" spans="1:23" x14ac:dyDescent="0.3">
      <c r="A436" t="s">
        <v>477</v>
      </c>
      <c r="B436" t="s">
        <v>20527</v>
      </c>
      <c r="C436">
        <v>0</v>
      </c>
      <c r="D436">
        <v>0</v>
      </c>
      <c r="E436" t="s">
        <v>20088</v>
      </c>
      <c r="F436" t="s">
        <v>8094</v>
      </c>
      <c r="G436" t="s">
        <v>20089</v>
      </c>
      <c r="H436" t="s">
        <v>20140</v>
      </c>
      <c r="I436" t="s">
        <v>20141</v>
      </c>
      <c r="J436" t="s">
        <v>8093</v>
      </c>
      <c r="K436" t="s">
        <v>6572</v>
      </c>
      <c r="L436" t="s">
        <v>6573</v>
      </c>
      <c r="M436" t="s">
        <v>20293</v>
      </c>
      <c r="N436" t="s">
        <v>6331</v>
      </c>
      <c r="O436" t="s">
        <v>20055</v>
      </c>
      <c r="P436" t="s">
        <v>20618</v>
      </c>
      <c r="Q436" t="s">
        <v>6573</v>
      </c>
      <c r="R436" t="s">
        <v>20619</v>
      </c>
      <c r="S436">
        <v>0</v>
      </c>
      <c r="T436">
        <v>1</v>
      </c>
      <c r="U436">
        <v>0</v>
      </c>
      <c r="V436">
        <v>611</v>
      </c>
      <c r="W436">
        <v>25</v>
      </c>
    </row>
    <row r="437" spans="1:23" x14ac:dyDescent="0.3">
      <c r="A437" t="s">
        <v>478</v>
      </c>
      <c r="B437" t="s">
        <v>20527</v>
      </c>
      <c r="C437">
        <v>0</v>
      </c>
      <c r="D437">
        <v>0</v>
      </c>
      <c r="E437" t="s">
        <v>20050</v>
      </c>
      <c r="F437" t="s">
        <v>8095</v>
      </c>
      <c r="G437" t="s">
        <v>20080</v>
      </c>
      <c r="H437" t="s">
        <v>20620</v>
      </c>
      <c r="I437" t="s">
        <v>20621</v>
      </c>
      <c r="J437" t="s">
        <v>8096</v>
      </c>
      <c r="K437" t="s">
        <v>6445</v>
      </c>
      <c r="L437" t="s">
        <v>6446</v>
      </c>
      <c r="M437" t="s">
        <v>20083</v>
      </c>
      <c r="N437" t="s">
        <v>6334</v>
      </c>
      <c r="O437" t="s">
        <v>20097</v>
      </c>
      <c r="P437" t="s">
        <v>20622</v>
      </c>
      <c r="Q437" t="s">
        <v>20623</v>
      </c>
      <c r="R437" t="s">
        <v>20624</v>
      </c>
      <c r="S437">
        <v>1</v>
      </c>
      <c r="T437">
        <v>1</v>
      </c>
      <c r="U437">
        <v>0</v>
      </c>
      <c r="V437">
        <v>486</v>
      </c>
      <c r="W437">
        <v>22</v>
      </c>
    </row>
    <row r="438" spans="1:23" x14ac:dyDescent="0.3">
      <c r="A438" t="s">
        <v>479</v>
      </c>
      <c r="B438" t="s">
        <v>20527</v>
      </c>
      <c r="C438">
        <v>0</v>
      </c>
      <c r="D438">
        <v>0</v>
      </c>
      <c r="E438" t="s">
        <v>20050</v>
      </c>
      <c r="F438" t="s">
        <v>8097</v>
      </c>
      <c r="G438" t="s">
        <v>20051</v>
      </c>
      <c r="H438" t="s">
        <v>20847</v>
      </c>
      <c r="I438" t="s">
        <v>20848</v>
      </c>
      <c r="J438" t="s">
        <v>8098</v>
      </c>
      <c r="K438" t="s">
        <v>6445</v>
      </c>
      <c r="L438" t="s">
        <v>6446</v>
      </c>
      <c r="M438" t="s">
        <v>20083</v>
      </c>
      <c r="N438" t="s">
        <v>6334</v>
      </c>
      <c r="O438" t="s">
        <v>20097</v>
      </c>
      <c r="P438" t="s">
        <v>20622</v>
      </c>
      <c r="Q438" t="s">
        <v>20623</v>
      </c>
      <c r="R438" t="s">
        <v>20624</v>
      </c>
      <c r="S438">
        <v>1</v>
      </c>
      <c r="T438">
        <v>1</v>
      </c>
      <c r="U438">
        <v>0</v>
      </c>
      <c r="V438">
        <v>842</v>
      </c>
      <c r="W438">
        <v>34</v>
      </c>
    </row>
    <row r="439" spans="1:23" x14ac:dyDescent="0.3">
      <c r="A439" t="s">
        <v>480</v>
      </c>
      <c r="B439" t="s">
        <v>20527</v>
      </c>
      <c r="C439">
        <v>0</v>
      </c>
      <c r="D439">
        <v>0</v>
      </c>
      <c r="E439" t="s">
        <v>20088</v>
      </c>
      <c r="F439" t="s">
        <v>8099</v>
      </c>
      <c r="G439" t="s">
        <v>20089</v>
      </c>
      <c r="H439" t="s">
        <v>20092</v>
      </c>
      <c r="I439" t="s">
        <v>20093</v>
      </c>
      <c r="J439" t="s">
        <v>8100</v>
      </c>
      <c r="K439" t="s">
        <v>6453</v>
      </c>
      <c r="L439" t="s">
        <v>6454</v>
      </c>
      <c r="M439" t="s">
        <v>20410</v>
      </c>
      <c r="N439" t="s">
        <v>6338</v>
      </c>
      <c r="O439" t="s">
        <v>20084</v>
      </c>
      <c r="P439" t="s">
        <v>20411</v>
      </c>
      <c r="Q439" t="s">
        <v>6454</v>
      </c>
      <c r="R439" t="s">
        <v>20412</v>
      </c>
      <c r="S439">
        <v>0</v>
      </c>
      <c r="T439">
        <v>0</v>
      </c>
      <c r="U439">
        <v>0</v>
      </c>
      <c r="V439">
        <v>370</v>
      </c>
      <c r="W439">
        <v>15</v>
      </c>
    </row>
    <row r="440" spans="1:23" x14ac:dyDescent="0.3">
      <c r="A440" t="s">
        <v>481</v>
      </c>
      <c r="B440" t="s">
        <v>20527</v>
      </c>
      <c r="C440">
        <v>0</v>
      </c>
      <c r="D440">
        <v>0</v>
      </c>
      <c r="E440" t="s">
        <v>20088</v>
      </c>
      <c r="F440" t="s">
        <v>8101</v>
      </c>
      <c r="G440" t="s">
        <v>20089</v>
      </c>
      <c r="H440" t="s">
        <v>20176</v>
      </c>
      <c r="I440" t="s">
        <v>20177</v>
      </c>
      <c r="J440" t="s">
        <v>8102</v>
      </c>
      <c r="K440" t="s">
        <v>8103</v>
      </c>
      <c r="L440" t="s">
        <v>8104</v>
      </c>
      <c r="M440" t="s">
        <v>20582</v>
      </c>
      <c r="N440" t="s">
        <v>6322</v>
      </c>
      <c r="O440" t="s">
        <v>20076</v>
      </c>
      <c r="P440" t="s">
        <v>20179</v>
      </c>
      <c r="Q440" t="s">
        <v>6549</v>
      </c>
      <c r="R440" t="s">
        <v>20876</v>
      </c>
      <c r="S440">
        <v>0</v>
      </c>
      <c r="T440">
        <v>0</v>
      </c>
      <c r="U440">
        <v>0</v>
      </c>
      <c r="V440">
        <v>557</v>
      </c>
      <c r="W440">
        <v>20</v>
      </c>
    </row>
    <row r="441" spans="1:23" x14ac:dyDescent="0.3">
      <c r="A441" t="s">
        <v>482</v>
      </c>
      <c r="B441" t="s">
        <v>20527</v>
      </c>
      <c r="C441">
        <v>0</v>
      </c>
      <c r="D441">
        <v>0</v>
      </c>
      <c r="E441" t="s">
        <v>20088</v>
      </c>
      <c r="F441" t="s">
        <v>8105</v>
      </c>
      <c r="G441" t="s">
        <v>20089</v>
      </c>
      <c r="H441" t="s">
        <v>20176</v>
      </c>
      <c r="I441" t="s">
        <v>20344</v>
      </c>
      <c r="J441" t="s">
        <v>7072</v>
      </c>
      <c r="K441" t="s">
        <v>6376</v>
      </c>
      <c r="L441" t="s">
        <v>6377</v>
      </c>
      <c r="M441" t="s">
        <v>20630</v>
      </c>
      <c r="N441" t="s">
        <v>6351</v>
      </c>
      <c r="O441" t="s">
        <v>20061</v>
      </c>
      <c r="P441" t="s">
        <v>20438</v>
      </c>
      <c r="Q441" t="s">
        <v>6377</v>
      </c>
      <c r="R441" t="s">
        <v>20631</v>
      </c>
      <c r="S441">
        <v>0</v>
      </c>
      <c r="T441">
        <v>1</v>
      </c>
      <c r="U441">
        <v>0</v>
      </c>
      <c r="V441">
        <v>633</v>
      </c>
      <c r="W441">
        <v>21</v>
      </c>
    </row>
    <row r="442" spans="1:23" x14ac:dyDescent="0.3">
      <c r="A442" t="s">
        <v>374</v>
      </c>
      <c r="B442" t="s">
        <v>20527</v>
      </c>
      <c r="C442">
        <v>0</v>
      </c>
      <c r="D442">
        <v>0</v>
      </c>
      <c r="E442" t="s">
        <v>20050</v>
      </c>
      <c r="F442" t="s">
        <v>7843</v>
      </c>
      <c r="G442" t="s">
        <v>20051</v>
      </c>
      <c r="H442" t="s">
        <v>20632</v>
      </c>
      <c r="I442" t="s">
        <v>20633</v>
      </c>
      <c r="J442" t="s">
        <v>7844</v>
      </c>
      <c r="K442" t="s">
        <v>6567</v>
      </c>
      <c r="L442" t="s">
        <v>6568</v>
      </c>
      <c r="M442" t="s">
        <v>20545</v>
      </c>
      <c r="N442" t="s">
        <v>6338</v>
      </c>
      <c r="O442" t="s">
        <v>20084</v>
      </c>
      <c r="P442" t="s">
        <v>20634</v>
      </c>
      <c r="Q442" t="s">
        <v>20635</v>
      </c>
      <c r="R442" t="s">
        <v>20636</v>
      </c>
      <c r="S442">
        <v>1</v>
      </c>
      <c r="T442">
        <v>0</v>
      </c>
      <c r="U442">
        <v>0</v>
      </c>
      <c r="V442">
        <v>717</v>
      </c>
      <c r="W442">
        <v>28</v>
      </c>
    </row>
    <row r="443" spans="1:23" x14ac:dyDescent="0.3">
      <c r="A443" t="s">
        <v>375</v>
      </c>
      <c r="B443" t="s">
        <v>20527</v>
      </c>
      <c r="C443">
        <v>0</v>
      </c>
      <c r="D443">
        <v>0</v>
      </c>
      <c r="E443" t="s">
        <v>20088</v>
      </c>
      <c r="F443" t="s">
        <v>7845</v>
      </c>
      <c r="G443" t="s">
        <v>20089</v>
      </c>
      <c r="H443" t="s">
        <v>20176</v>
      </c>
      <c r="I443" t="s">
        <v>20344</v>
      </c>
      <c r="J443" t="s">
        <v>7846</v>
      </c>
      <c r="K443" t="s">
        <v>6504</v>
      </c>
      <c r="L443" t="s">
        <v>6505</v>
      </c>
      <c r="M443" t="s">
        <v>20453</v>
      </c>
      <c r="N443" t="s">
        <v>6351</v>
      </c>
      <c r="O443" t="s">
        <v>20061</v>
      </c>
      <c r="P443" t="s">
        <v>20062</v>
      </c>
      <c r="Q443" t="s">
        <v>20063</v>
      </c>
      <c r="R443" t="s">
        <v>20638</v>
      </c>
      <c r="S443">
        <v>0</v>
      </c>
      <c r="T443">
        <v>0</v>
      </c>
      <c r="U443">
        <v>0</v>
      </c>
      <c r="V443">
        <v>586</v>
      </c>
      <c r="W443">
        <v>20</v>
      </c>
    </row>
    <row r="444" spans="1:23" x14ac:dyDescent="0.3">
      <c r="A444" t="s">
        <v>376</v>
      </c>
      <c r="B444" t="s">
        <v>20527</v>
      </c>
      <c r="C444">
        <v>0</v>
      </c>
      <c r="D444">
        <v>0</v>
      </c>
      <c r="E444" t="s">
        <v>20088</v>
      </c>
      <c r="F444" t="s">
        <v>7847</v>
      </c>
      <c r="G444" t="s">
        <v>20089</v>
      </c>
      <c r="H444" t="s">
        <v>20176</v>
      </c>
      <c r="I444" t="s">
        <v>20344</v>
      </c>
      <c r="J444" t="s">
        <v>7848</v>
      </c>
      <c r="K444" t="s">
        <v>6504</v>
      </c>
      <c r="L444" t="s">
        <v>6505</v>
      </c>
      <c r="M444" t="s">
        <v>20453</v>
      </c>
      <c r="N444" t="s">
        <v>6351</v>
      </c>
      <c r="O444" t="s">
        <v>20061</v>
      </c>
      <c r="P444" t="s">
        <v>20062</v>
      </c>
      <c r="Q444" t="s">
        <v>20063</v>
      </c>
      <c r="R444" t="s">
        <v>20638</v>
      </c>
      <c r="S444">
        <v>0</v>
      </c>
      <c r="T444">
        <v>0</v>
      </c>
      <c r="U444">
        <v>0</v>
      </c>
      <c r="V444">
        <v>365</v>
      </c>
      <c r="W444">
        <v>14</v>
      </c>
    </row>
    <row r="445" spans="1:23" x14ac:dyDescent="0.3">
      <c r="A445" t="s">
        <v>377</v>
      </c>
      <c r="B445" t="s">
        <v>20527</v>
      </c>
      <c r="C445">
        <v>0</v>
      </c>
      <c r="D445">
        <v>0</v>
      </c>
      <c r="E445" t="s">
        <v>20050</v>
      </c>
      <c r="F445" t="s">
        <v>7849</v>
      </c>
      <c r="G445" t="s">
        <v>20051</v>
      </c>
      <c r="H445" t="s">
        <v>20413</v>
      </c>
      <c r="I445" t="s">
        <v>20414</v>
      </c>
      <c r="J445" t="s">
        <v>7850</v>
      </c>
      <c r="K445" t="s">
        <v>7817</v>
      </c>
      <c r="L445" t="s">
        <v>7818</v>
      </c>
      <c r="M445" t="s">
        <v>20374</v>
      </c>
      <c r="N445" t="s">
        <v>6334</v>
      </c>
      <c r="O445" t="s">
        <v>20097</v>
      </c>
      <c r="P445" t="s">
        <v>20415</v>
      </c>
      <c r="Q445" t="s">
        <v>6584</v>
      </c>
      <c r="R445" t="s">
        <v>20416</v>
      </c>
      <c r="S445">
        <v>1</v>
      </c>
      <c r="T445">
        <v>1</v>
      </c>
      <c r="U445">
        <v>0</v>
      </c>
      <c r="V445">
        <v>683</v>
      </c>
      <c r="W445">
        <v>28</v>
      </c>
    </row>
    <row r="446" spans="1:23" x14ac:dyDescent="0.3">
      <c r="A446" t="s">
        <v>378</v>
      </c>
      <c r="B446" t="s">
        <v>20527</v>
      </c>
      <c r="C446">
        <v>0</v>
      </c>
      <c r="D446">
        <v>0</v>
      </c>
      <c r="E446" t="s">
        <v>20050</v>
      </c>
      <c r="F446" t="s">
        <v>7851</v>
      </c>
      <c r="G446" t="s">
        <v>20051</v>
      </c>
      <c r="H446" t="s">
        <v>20639</v>
      </c>
      <c r="I446" t="s">
        <v>20640</v>
      </c>
      <c r="J446" t="s">
        <v>7852</v>
      </c>
      <c r="K446" t="s">
        <v>7083</v>
      </c>
      <c r="L446" t="s">
        <v>7084</v>
      </c>
      <c r="M446" t="s">
        <v>20422</v>
      </c>
      <c r="N446" t="s">
        <v>6348</v>
      </c>
      <c r="O446" t="s">
        <v>20213</v>
      </c>
      <c r="P446" t="s">
        <v>20641</v>
      </c>
      <c r="Q446" t="s">
        <v>20642</v>
      </c>
      <c r="R446" t="s">
        <v>20643</v>
      </c>
      <c r="S446">
        <v>1</v>
      </c>
      <c r="T446">
        <v>1</v>
      </c>
      <c r="U446">
        <v>0</v>
      </c>
      <c r="V446">
        <v>473</v>
      </c>
      <c r="W446">
        <v>20</v>
      </c>
    </row>
    <row r="447" spans="1:23" x14ac:dyDescent="0.3">
      <c r="A447" t="s">
        <v>379</v>
      </c>
      <c r="B447" t="s">
        <v>20527</v>
      </c>
      <c r="C447">
        <v>0</v>
      </c>
      <c r="D447">
        <v>0</v>
      </c>
      <c r="E447" t="s">
        <v>20050</v>
      </c>
      <c r="F447" t="s">
        <v>7853</v>
      </c>
      <c r="G447" t="s">
        <v>20051</v>
      </c>
      <c r="H447" t="s">
        <v>20429</v>
      </c>
      <c r="I447" t="s">
        <v>20430</v>
      </c>
      <c r="J447" t="s">
        <v>7854</v>
      </c>
      <c r="K447" t="s">
        <v>6543</v>
      </c>
      <c r="L447" t="s">
        <v>6544</v>
      </c>
      <c r="M447" t="s">
        <v>20519</v>
      </c>
      <c r="N447" t="s">
        <v>6322</v>
      </c>
      <c r="O447" t="s">
        <v>20076</v>
      </c>
      <c r="P447" t="s">
        <v>20096</v>
      </c>
      <c r="Q447" t="s">
        <v>6544</v>
      </c>
      <c r="R447" t="s">
        <v>20877</v>
      </c>
      <c r="S447">
        <v>1</v>
      </c>
      <c r="T447">
        <v>0</v>
      </c>
      <c r="U447">
        <v>0</v>
      </c>
      <c r="V447">
        <v>860</v>
      </c>
      <c r="W447">
        <v>33</v>
      </c>
    </row>
    <row r="448" spans="1:23" x14ac:dyDescent="0.3">
      <c r="A448" t="s">
        <v>380</v>
      </c>
      <c r="B448" t="s">
        <v>20527</v>
      </c>
      <c r="C448">
        <v>0</v>
      </c>
      <c r="D448">
        <v>0</v>
      </c>
      <c r="E448" t="s">
        <v>20050</v>
      </c>
      <c r="F448" t="s">
        <v>7855</v>
      </c>
      <c r="G448" t="s">
        <v>20051</v>
      </c>
      <c r="H448" t="s">
        <v>20878</v>
      </c>
      <c r="I448" t="s">
        <v>20879</v>
      </c>
      <c r="J448" t="s">
        <v>7856</v>
      </c>
      <c r="K448" t="s">
        <v>7857</v>
      </c>
      <c r="L448" t="s">
        <v>7858</v>
      </c>
      <c r="M448" t="s">
        <v>20757</v>
      </c>
      <c r="N448" t="s">
        <v>6334</v>
      </c>
      <c r="O448" t="s">
        <v>20097</v>
      </c>
      <c r="P448" t="s">
        <v>20880</v>
      </c>
      <c r="Q448" t="s">
        <v>20881</v>
      </c>
      <c r="R448" t="s">
        <v>20882</v>
      </c>
      <c r="S448">
        <v>1</v>
      </c>
      <c r="T448">
        <v>1</v>
      </c>
      <c r="U448">
        <v>0</v>
      </c>
      <c r="V448">
        <v>503</v>
      </c>
      <c r="W448">
        <v>20</v>
      </c>
    </row>
    <row r="449" spans="1:23" x14ac:dyDescent="0.3">
      <c r="A449" t="s">
        <v>381</v>
      </c>
      <c r="B449" t="s">
        <v>20527</v>
      </c>
      <c r="C449">
        <v>0</v>
      </c>
      <c r="D449">
        <v>0</v>
      </c>
      <c r="E449" t="s">
        <v>20050</v>
      </c>
      <c r="F449" t="s">
        <v>7859</v>
      </c>
      <c r="G449" t="s">
        <v>20051</v>
      </c>
      <c r="H449" t="s">
        <v>20225</v>
      </c>
      <c r="I449" t="s">
        <v>20226</v>
      </c>
      <c r="J449" t="s">
        <v>7860</v>
      </c>
      <c r="K449" t="s">
        <v>6565</v>
      </c>
      <c r="L449" t="s">
        <v>6566</v>
      </c>
      <c r="M449" t="s">
        <v>20293</v>
      </c>
      <c r="N449" t="s">
        <v>6338</v>
      </c>
      <c r="O449" t="s">
        <v>20084</v>
      </c>
      <c r="P449" t="s">
        <v>20108</v>
      </c>
      <c r="Q449" t="s">
        <v>20109</v>
      </c>
      <c r="R449" t="s">
        <v>20644</v>
      </c>
      <c r="S449">
        <v>1</v>
      </c>
      <c r="T449">
        <v>1</v>
      </c>
      <c r="U449">
        <v>0</v>
      </c>
      <c r="V449">
        <v>821</v>
      </c>
      <c r="W449">
        <v>33</v>
      </c>
    </row>
    <row r="450" spans="1:23" x14ac:dyDescent="0.3">
      <c r="A450" t="s">
        <v>382</v>
      </c>
      <c r="B450" t="s">
        <v>20527</v>
      </c>
      <c r="C450">
        <v>0</v>
      </c>
      <c r="D450">
        <v>0</v>
      </c>
      <c r="E450" t="s">
        <v>20088</v>
      </c>
      <c r="F450" t="s">
        <v>7861</v>
      </c>
      <c r="G450" t="s">
        <v>20089</v>
      </c>
      <c r="H450" t="s">
        <v>20528</v>
      </c>
      <c r="I450" t="s">
        <v>20729</v>
      </c>
      <c r="J450" t="s">
        <v>7862</v>
      </c>
      <c r="K450" t="s">
        <v>6403</v>
      </c>
      <c r="L450" t="s">
        <v>6404</v>
      </c>
      <c r="M450" t="s">
        <v>20484</v>
      </c>
      <c r="N450" t="s">
        <v>6322</v>
      </c>
      <c r="O450" t="s">
        <v>20076</v>
      </c>
      <c r="P450" t="s">
        <v>20647</v>
      </c>
      <c r="Q450" t="s">
        <v>6404</v>
      </c>
      <c r="R450" t="s">
        <v>20648</v>
      </c>
      <c r="S450">
        <v>0</v>
      </c>
      <c r="T450">
        <v>0</v>
      </c>
      <c r="U450">
        <v>0</v>
      </c>
      <c r="V450">
        <v>767</v>
      </c>
      <c r="W450">
        <v>31</v>
      </c>
    </row>
    <row r="451" spans="1:23" x14ac:dyDescent="0.3">
      <c r="A451" t="s">
        <v>383</v>
      </c>
      <c r="B451" t="s">
        <v>20527</v>
      </c>
      <c r="C451">
        <v>0</v>
      </c>
      <c r="D451">
        <v>0</v>
      </c>
      <c r="E451" t="s">
        <v>20050</v>
      </c>
      <c r="F451" t="s">
        <v>7863</v>
      </c>
      <c r="G451" t="s">
        <v>20051</v>
      </c>
      <c r="H451" t="s">
        <v>20517</v>
      </c>
      <c r="I451" t="s">
        <v>20518</v>
      </c>
      <c r="J451" t="s">
        <v>7864</v>
      </c>
      <c r="K451" t="s">
        <v>6545</v>
      </c>
      <c r="L451" t="s">
        <v>6546</v>
      </c>
      <c r="M451" t="s">
        <v>20515</v>
      </c>
      <c r="N451" t="s">
        <v>6322</v>
      </c>
      <c r="O451" t="s">
        <v>20076</v>
      </c>
      <c r="P451" t="s">
        <v>20336</v>
      </c>
      <c r="Q451" t="s">
        <v>6546</v>
      </c>
      <c r="R451" t="s">
        <v>20652</v>
      </c>
      <c r="S451">
        <v>1</v>
      </c>
      <c r="T451">
        <v>0</v>
      </c>
      <c r="U451">
        <v>0</v>
      </c>
      <c r="V451">
        <v>695</v>
      </c>
      <c r="W451">
        <v>27</v>
      </c>
    </row>
    <row r="452" spans="1:23" x14ac:dyDescent="0.3">
      <c r="A452" t="s">
        <v>384</v>
      </c>
      <c r="B452" t="s">
        <v>20527</v>
      </c>
      <c r="C452">
        <v>0</v>
      </c>
      <c r="D452">
        <v>0</v>
      </c>
      <c r="E452" t="s">
        <v>20088</v>
      </c>
      <c r="F452" t="s">
        <v>7865</v>
      </c>
      <c r="G452" t="s">
        <v>20089</v>
      </c>
      <c r="H452" t="s">
        <v>20133</v>
      </c>
      <c r="I452" t="s">
        <v>20134</v>
      </c>
      <c r="J452" t="s">
        <v>7866</v>
      </c>
      <c r="K452" t="s">
        <v>6545</v>
      </c>
      <c r="L452" t="s">
        <v>6546</v>
      </c>
      <c r="M452" t="s">
        <v>20515</v>
      </c>
      <c r="N452" t="s">
        <v>6322</v>
      </c>
      <c r="O452" t="s">
        <v>20076</v>
      </c>
      <c r="P452" t="s">
        <v>20336</v>
      </c>
      <c r="Q452" t="s">
        <v>6546</v>
      </c>
      <c r="R452" t="s">
        <v>20652</v>
      </c>
      <c r="S452">
        <v>0</v>
      </c>
      <c r="T452">
        <v>0</v>
      </c>
      <c r="U452">
        <v>0</v>
      </c>
      <c r="V452">
        <v>971</v>
      </c>
      <c r="W452">
        <v>38</v>
      </c>
    </row>
    <row r="453" spans="1:23" x14ac:dyDescent="0.3">
      <c r="A453" t="s">
        <v>385</v>
      </c>
      <c r="B453" t="s">
        <v>20527</v>
      </c>
      <c r="C453">
        <v>0</v>
      </c>
      <c r="D453">
        <v>0</v>
      </c>
      <c r="E453" t="s">
        <v>20050</v>
      </c>
      <c r="F453" t="s">
        <v>7867</v>
      </c>
      <c r="G453" t="s">
        <v>20080</v>
      </c>
      <c r="H453" t="s">
        <v>20653</v>
      </c>
      <c r="I453" t="s">
        <v>20654</v>
      </c>
      <c r="J453" t="s">
        <v>7868</v>
      </c>
      <c r="K453" t="s">
        <v>6593</v>
      </c>
      <c r="L453" t="s">
        <v>6396</v>
      </c>
      <c r="M453" t="s">
        <v>20083</v>
      </c>
      <c r="N453" t="s">
        <v>6345</v>
      </c>
      <c r="O453" t="s">
        <v>20167</v>
      </c>
      <c r="P453" t="s">
        <v>20655</v>
      </c>
      <c r="Q453" t="s">
        <v>6396</v>
      </c>
      <c r="R453" t="s">
        <v>20656</v>
      </c>
      <c r="S453">
        <v>1</v>
      </c>
      <c r="T453">
        <v>0</v>
      </c>
      <c r="U453">
        <v>0</v>
      </c>
      <c r="V453">
        <v>633</v>
      </c>
      <c r="W453">
        <v>26</v>
      </c>
    </row>
    <row r="454" spans="1:23" x14ac:dyDescent="0.3">
      <c r="A454" t="s">
        <v>386</v>
      </c>
      <c r="B454" t="s">
        <v>20527</v>
      </c>
      <c r="C454">
        <v>0</v>
      </c>
      <c r="D454">
        <v>0</v>
      </c>
      <c r="E454" t="s">
        <v>20050</v>
      </c>
      <c r="F454" t="s">
        <v>7869</v>
      </c>
      <c r="G454" t="s">
        <v>20051</v>
      </c>
      <c r="H454" t="s">
        <v>20490</v>
      </c>
      <c r="I454" t="s">
        <v>20491</v>
      </c>
      <c r="J454" t="s">
        <v>7870</v>
      </c>
      <c r="K454" t="s">
        <v>6599</v>
      </c>
      <c r="L454" t="s">
        <v>6600</v>
      </c>
      <c r="M454" t="s">
        <v>20484</v>
      </c>
      <c r="N454" t="s">
        <v>6345</v>
      </c>
      <c r="O454" t="s">
        <v>20167</v>
      </c>
      <c r="P454" t="s">
        <v>20492</v>
      </c>
      <c r="Q454" t="s">
        <v>20493</v>
      </c>
      <c r="R454" t="s">
        <v>20883</v>
      </c>
      <c r="S454">
        <v>1</v>
      </c>
      <c r="T454">
        <v>1</v>
      </c>
      <c r="U454">
        <v>0</v>
      </c>
      <c r="V454">
        <v>970</v>
      </c>
      <c r="W454">
        <v>36</v>
      </c>
    </row>
    <row r="455" spans="1:23" x14ac:dyDescent="0.3">
      <c r="A455" t="s">
        <v>387</v>
      </c>
      <c r="B455" t="s">
        <v>20527</v>
      </c>
      <c r="C455">
        <v>0</v>
      </c>
      <c r="D455">
        <v>0</v>
      </c>
      <c r="E455" t="s">
        <v>20050</v>
      </c>
      <c r="F455" t="s">
        <v>7871</v>
      </c>
      <c r="G455" t="s">
        <v>20051</v>
      </c>
      <c r="H455" t="s">
        <v>20170</v>
      </c>
      <c r="I455" t="s">
        <v>20171</v>
      </c>
      <c r="J455" t="s">
        <v>7872</v>
      </c>
      <c r="K455" t="s">
        <v>7124</v>
      </c>
      <c r="L455" t="s">
        <v>7125</v>
      </c>
      <c r="M455" t="s">
        <v>20227</v>
      </c>
      <c r="N455" t="s">
        <v>6345</v>
      </c>
      <c r="O455" t="s">
        <v>20167</v>
      </c>
      <c r="P455" t="s">
        <v>20173</v>
      </c>
      <c r="Q455" t="s">
        <v>20174</v>
      </c>
      <c r="R455" t="s">
        <v>20665</v>
      </c>
      <c r="S455">
        <v>1</v>
      </c>
      <c r="T455">
        <v>1</v>
      </c>
      <c r="U455">
        <v>0</v>
      </c>
      <c r="V455">
        <v>537</v>
      </c>
      <c r="W455">
        <v>22</v>
      </c>
    </row>
    <row r="456" spans="1:23" x14ac:dyDescent="0.3">
      <c r="A456" t="s">
        <v>388</v>
      </c>
      <c r="B456" t="s">
        <v>20527</v>
      </c>
      <c r="C456">
        <v>0</v>
      </c>
      <c r="D456">
        <v>0</v>
      </c>
      <c r="E456" t="s">
        <v>20050</v>
      </c>
      <c r="F456" t="s">
        <v>7873</v>
      </c>
      <c r="G456" t="s">
        <v>20051</v>
      </c>
      <c r="H456" t="s">
        <v>20413</v>
      </c>
      <c r="I456" t="s">
        <v>20414</v>
      </c>
      <c r="J456" t="s">
        <v>6885</v>
      </c>
      <c r="K456" t="s">
        <v>6583</v>
      </c>
      <c r="L456" t="s">
        <v>6584</v>
      </c>
      <c r="M456" t="s">
        <v>20457</v>
      </c>
      <c r="N456" t="s">
        <v>6334</v>
      </c>
      <c r="O456" t="s">
        <v>20097</v>
      </c>
      <c r="P456" t="s">
        <v>20415</v>
      </c>
      <c r="Q456" t="s">
        <v>6584</v>
      </c>
      <c r="R456" t="s">
        <v>20669</v>
      </c>
      <c r="S456">
        <v>1</v>
      </c>
      <c r="T456">
        <v>1</v>
      </c>
      <c r="U456">
        <v>0</v>
      </c>
      <c r="V456">
        <v>967</v>
      </c>
      <c r="W456">
        <v>37</v>
      </c>
    </row>
    <row r="457" spans="1:23" x14ac:dyDescent="0.3">
      <c r="A457" t="s">
        <v>389</v>
      </c>
      <c r="B457" t="s">
        <v>20527</v>
      </c>
      <c r="C457">
        <v>0</v>
      </c>
      <c r="D457">
        <v>0</v>
      </c>
      <c r="E457" t="s">
        <v>20050</v>
      </c>
      <c r="F457" t="s">
        <v>7874</v>
      </c>
      <c r="G457" t="s">
        <v>20051</v>
      </c>
      <c r="H457" t="s">
        <v>20589</v>
      </c>
      <c r="I457" t="s">
        <v>20590</v>
      </c>
      <c r="J457" t="s">
        <v>7133</v>
      </c>
      <c r="K457" t="s">
        <v>6718</v>
      </c>
      <c r="L457" t="s">
        <v>6719</v>
      </c>
      <c r="M457" t="s">
        <v>20178</v>
      </c>
      <c r="N457" t="s">
        <v>6322</v>
      </c>
      <c r="O457" t="s">
        <v>20076</v>
      </c>
      <c r="P457" t="s">
        <v>20591</v>
      </c>
      <c r="Q457" t="s">
        <v>20592</v>
      </c>
      <c r="R457" t="s">
        <v>20884</v>
      </c>
      <c r="S457">
        <v>1</v>
      </c>
      <c r="T457">
        <v>0</v>
      </c>
      <c r="U457">
        <v>0</v>
      </c>
      <c r="V457">
        <v>513</v>
      </c>
      <c r="W457">
        <v>20</v>
      </c>
    </row>
    <row r="458" spans="1:23" x14ac:dyDescent="0.3">
      <c r="A458" t="s">
        <v>390</v>
      </c>
      <c r="B458" t="s">
        <v>20527</v>
      </c>
      <c r="C458">
        <v>0</v>
      </c>
      <c r="D458">
        <v>0</v>
      </c>
      <c r="E458" t="s">
        <v>20088</v>
      </c>
      <c r="F458" t="s">
        <v>7875</v>
      </c>
      <c r="G458" t="s">
        <v>20089</v>
      </c>
      <c r="H458" t="s">
        <v>20133</v>
      </c>
      <c r="I458" t="s">
        <v>20134</v>
      </c>
      <c r="J458" t="s">
        <v>7876</v>
      </c>
      <c r="K458" t="s">
        <v>6718</v>
      </c>
      <c r="L458" t="s">
        <v>6719</v>
      </c>
      <c r="M458" t="s">
        <v>20178</v>
      </c>
      <c r="N458" t="s">
        <v>6322</v>
      </c>
      <c r="O458" t="s">
        <v>20076</v>
      </c>
      <c r="P458" t="s">
        <v>20591</v>
      </c>
      <c r="Q458" t="s">
        <v>20592</v>
      </c>
      <c r="R458" t="s">
        <v>20884</v>
      </c>
      <c r="S458">
        <v>0</v>
      </c>
      <c r="T458">
        <v>0</v>
      </c>
      <c r="U458">
        <v>0</v>
      </c>
      <c r="V458">
        <v>486</v>
      </c>
      <c r="W458">
        <v>19</v>
      </c>
    </row>
    <row r="459" spans="1:23" x14ac:dyDescent="0.3">
      <c r="A459" t="s">
        <v>391</v>
      </c>
      <c r="B459" t="s">
        <v>20527</v>
      </c>
      <c r="C459">
        <v>0</v>
      </c>
      <c r="D459">
        <v>0</v>
      </c>
      <c r="E459" t="s">
        <v>20050</v>
      </c>
      <c r="F459" t="s">
        <v>7877</v>
      </c>
      <c r="G459" t="s">
        <v>20051</v>
      </c>
      <c r="H459" t="s">
        <v>20675</v>
      </c>
      <c r="I459" t="s">
        <v>20676</v>
      </c>
      <c r="J459" t="s">
        <v>7878</v>
      </c>
      <c r="K459" t="s">
        <v>6383</v>
      </c>
      <c r="L459" t="s">
        <v>6384</v>
      </c>
      <c r="M459" t="s">
        <v>20555</v>
      </c>
      <c r="N459" t="s">
        <v>6322</v>
      </c>
      <c r="O459" t="s">
        <v>20076</v>
      </c>
      <c r="P459" t="s">
        <v>20348</v>
      </c>
      <c r="Q459" t="s">
        <v>6384</v>
      </c>
      <c r="R459" t="s">
        <v>20556</v>
      </c>
      <c r="S459">
        <v>1</v>
      </c>
      <c r="T459">
        <v>0</v>
      </c>
      <c r="U459">
        <v>0</v>
      </c>
      <c r="V459">
        <v>649</v>
      </c>
      <c r="W459">
        <v>25</v>
      </c>
    </row>
    <row r="460" spans="1:23" x14ac:dyDescent="0.3">
      <c r="A460" t="s">
        <v>392</v>
      </c>
      <c r="B460" t="s">
        <v>20527</v>
      </c>
      <c r="C460">
        <v>0</v>
      </c>
      <c r="D460">
        <v>0</v>
      </c>
      <c r="E460" t="s">
        <v>20050</v>
      </c>
      <c r="F460" t="s">
        <v>7879</v>
      </c>
      <c r="G460" t="s">
        <v>20051</v>
      </c>
      <c r="H460" t="s">
        <v>20302</v>
      </c>
      <c r="I460" t="s">
        <v>20303</v>
      </c>
      <c r="J460" t="s">
        <v>7068</v>
      </c>
      <c r="K460" t="s">
        <v>6559</v>
      </c>
      <c r="L460" t="s">
        <v>6560</v>
      </c>
      <c r="M460" t="s">
        <v>20178</v>
      </c>
      <c r="N460" t="s">
        <v>6338</v>
      </c>
      <c r="O460" t="s">
        <v>20084</v>
      </c>
      <c r="P460" t="s">
        <v>20304</v>
      </c>
      <c r="Q460" t="s">
        <v>20305</v>
      </c>
      <c r="R460" t="s">
        <v>20679</v>
      </c>
      <c r="S460">
        <v>1</v>
      </c>
      <c r="T460">
        <v>1</v>
      </c>
      <c r="U460">
        <v>0</v>
      </c>
      <c r="V460">
        <v>619</v>
      </c>
      <c r="W460">
        <v>24</v>
      </c>
    </row>
    <row r="461" spans="1:23" x14ac:dyDescent="0.3">
      <c r="A461" t="s">
        <v>393</v>
      </c>
      <c r="B461" t="s">
        <v>20527</v>
      </c>
      <c r="C461">
        <v>0</v>
      </c>
      <c r="D461">
        <v>0</v>
      </c>
      <c r="E461" t="s">
        <v>20050</v>
      </c>
      <c r="F461" t="s">
        <v>7880</v>
      </c>
      <c r="G461" t="s">
        <v>20051</v>
      </c>
      <c r="H461" t="s">
        <v>20111</v>
      </c>
      <c r="I461" t="s">
        <v>20112</v>
      </c>
      <c r="J461" t="s">
        <v>7881</v>
      </c>
      <c r="K461" t="s">
        <v>6893</v>
      </c>
      <c r="L461" t="s">
        <v>6894</v>
      </c>
      <c r="M461" t="s">
        <v>20422</v>
      </c>
      <c r="N461" t="s">
        <v>6351</v>
      </c>
      <c r="O461" t="s">
        <v>20061</v>
      </c>
      <c r="P461" t="s">
        <v>20114</v>
      </c>
      <c r="Q461" t="s">
        <v>20115</v>
      </c>
      <c r="R461" t="s">
        <v>20423</v>
      </c>
      <c r="S461">
        <v>1</v>
      </c>
      <c r="T461">
        <v>0</v>
      </c>
      <c r="U461">
        <v>0</v>
      </c>
      <c r="V461">
        <v>850</v>
      </c>
      <c r="W461">
        <v>31</v>
      </c>
    </row>
    <row r="462" spans="1:23" x14ac:dyDescent="0.3">
      <c r="A462" t="s">
        <v>394</v>
      </c>
      <c r="B462" t="s">
        <v>20527</v>
      </c>
      <c r="C462">
        <v>0</v>
      </c>
      <c r="D462">
        <v>0</v>
      </c>
      <c r="E462" t="s">
        <v>20050</v>
      </c>
      <c r="F462" t="s">
        <v>7882</v>
      </c>
      <c r="G462" t="s">
        <v>20051</v>
      </c>
      <c r="H462" t="s">
        <v>20265</v>
      </c>
      <c r="I462" t="s">
        <v>20266</v>
      </c>
      <c r="J462" t="s">
        <v>6474</v>
      </c>
      <c r="K462" t="s">
        <v>6464</v>
      </c>
      <c r="L462" t="s">
        <v>6465</v>
      </c>
      <c r="M462" t="s">
        <v>20374</v>
      </c>
      <c r="N462" t="s">
        <v>6322</v>
      </c>
      <c r="O462" t="s">
        <v>20076</v>
      </c>
      <c r="P462" t="s">
        <v>20267</v>
      </c>
      <c r="Q462" t="s">
        <v>6465</v>
      </c>
      <c r="R462" t="s">
        <v>20503</v>
      </c>
      <c r="S462">
        <v>1</v>
      </c>
      <c r="T462">
        <v>0</v>
      </c>
      <c r="U462">
        <v>0</v>
      </c>
      <c r="V462">
        <v>1004</v>
      </c>
      <c r="W462">
        <v>38</v>
      </c>
    </row>
    <row r="463" spans="1:23" x14ac:dyDescent="0.3">
      <c r="A463" t="s">
        <v>395</v>
      </c>
      <c r="B463" t="s">
        <v>20527</v>
      </c>
      <c r="C463">
        <v>0</v>
      </c>
      <c r="D463">
        <v>0</v>
      </c>
      <c r="E463" t="s">
        <v>20050</v>
      </c>
      <c r="F463" t="s">
        <v>7883</v>
      </c>
      <c r="G463" t="s">
        <v>20080</v>
      </c>
      <c r="H463" t="s">
        <v>20683</v>
      </c>
      <c r="I463" t="s">
        <v>20684</v>
      </c>
      <c r="J463" t="s">
        <v>7884</v>
      </c>
      <c r="K463" t="s">
        <v>6655</v>
      </c>
      <c r="L463" t="s">
        <v>6595</v>
      </c>
      <c r="M463" t="s">
        <v>20083</v>
      </c>
      <c r="N463" t="s">
        <v>6345</v>
      </c>
      <c r="O463" t="s">
        <v>20167</v>
      </c>
      <c r="P463" t="s">
        <v>20685</v>
      </c>
      <c r="Q463" t="s">
        <v>20686</v>
      </c>
      <c r="R463" t="s">
        <v>20687</v>
      </c>
      <c r="S463">
        <v>1</v>
      </c>
      <c r="T463">
        <v>0</v>
      </c>
      <c r="U463">
        <v>0</v>
      </c>
      <c r="V463">
        <v>928</v>
      </c>
      <c r="W463">
        <v>34</v>
      </c>
    </row>
    <row r="464" spans="1:23" x14ac:dyDescent="0.3">
      <c r="A464" t="s">
        <v>396</v>
      </c>
      <c r="B464" t="s">
        <v>20527</v>
      </c>
      <c r="C464">
        <v>0</v>
      </c>
      <c r="D464">
        <v>0</v>
      </c>
      <c r="E464" t="s">
        <v>20065</v>
      </c>
      <c r="F464" t="s">
        <v>7885</v>
      </c>
      <c r="G464" t="s">
        <v>20080</v>
      </c>
      <c r="H464" t="s">
        <v>20683</v>
      </c>
      <c r="I464" t="s">
        <v>20684</v>
      </c>
      <c r="J464" t="s">
        <v>7886</v>
      </c>
      <c r="K464" t="s">
        <v>6594</v>
      </c>
      <c r="L464" t="s">
        <v>6595</v>
      </c>
      <c r="M464" t="s">
        <v>20083</v>
      </c>
      <c r="N464" t="s">
        <v>6345</v>
      </c>
      <c r="O464" t="s">
        <v>20167</v>
      </c>
      <c r="P464" t="s">
        <v>20685</v>
      </c>
      <c r="Q464" t="s">
        <v>20686</v>
      </c>
      <c r="R464" t="s">
        <v>20687</v>
      </c>
      <c r="S464">
        <v>1</v>
      </c>
      <c r="T464">
        <v>0</v>
      </c>
      <c r="U464">
        <v>0</v>
      </c>
      <c r="V464">
        <v>509</v>
      </c>
      <c r="W464">
        <v>18</v>
      </c>
    </row>
    <row r="465" spans="1:23" x14ac:dyDescent="0.3">
      <c r="A465" t="s">
        <v>397</v>
      </c>
      <c r="B465" t="s">
        <v>20527</v>
      </c>
      <c r="C465">
        <v>0</v>
      </c>
      <c r="D465">
        <v>0</v>
      </c>
      <c r="E465" t="s">
        <v>20050</v>
      </c>
      <c r="F465" t="s">
        <v>7887</v>
      </c>
      <c r="G465" t="s">
        <v>20051</v>
      </c>
      <c r="H465" t="s">
        <v>20670</v>
      </c>
      <c r="I465" t="s">
        <v>20671</v>
      </c>
      <c r="J465" t="s">
        <v>7888</v>
      </c>
      <c r="K465" t="s">
        <v>7160</v>
      </c>
      <c r="L465" t="s">
        <v>7161</v>
      </c>
      <c r="M465" t="s">
        <v>20688</v>
      </c>
      <c r="N465" t="s">
        <v>6351</v>
      </c>
      <c r="O465" t="s">
        <v>20061</v>
      </c>
      <c r="P465" t="s">
        <v>20672</v>
      </c>
      <c r="Q465" t="s">
        <v>20673</v>
      </c>
      <c r="R465" t="s">
        <v>20689</v>
      </c>
      <c r="S465">
        <v>1</v>
      </c>
      <c r="T465">
        <v>0</v>
      </c>
      <c r="U465">
        <v>0</v>
      </c>
      <c r="V465">
        <v>625</v>
      </c>
      <c r="W465">
        <v>25</v>
      </c>
    </row>
    <row r="466" spans="1:23" x14ac:dyDescent="0.3">
      <c r="A466" t="s">
        <v>398</v>
      </c>
      <c r="B466" t="s">
        <v>20527</v>
      </c>
      <c r="C466">
        <v>0</v>
      </c>
      <c r="D466">
        <v>0</v>
      </c>
      <c r="E466" t="s">
        <v>20050</v>
      </c>
      <c r="F466" t="s">
        <v>7889</v>
      </c>
      <c r="G466" t="s">
        <v>20051</v>
      </c>
      <c r="H466" t="s">
        <v>20616</v>
      </c>
      <c r="I466" t="s">
        <v>20617</v>
      </c>
      <c r="J466" t="s">
        <v>7890</v>
      </c>
      <c r="K466" t="s">
        <v>7891</v>
      </c>
      <c r="L466" t="s">
        <v>7892</v>
      </c>
      <c r="M466" t="s">
        <v>20457</v>
      </c>
      <c r="N466" t="s">
        <v>6331</v>
      </c>
      <c r="O466" t="s">
        <v>20055</v>
      </c>
      <c r="P466" t="s">
        <v>20618</v>
      </c>
      <c r="Q466" t="s">
        <v>6573</v>
      </c>
      <c r="R466" t="s">
        <v>20885</v>
      </c>
      <c r="S466">
        <v>1</v>
      </c>
      <c r="T466">
        <v>1</v>
      </c>
      <c r="U466">
        <v>0</v>
      </c>
      <c r="V466">
        <v>393</v>
      </c>
      <c r="W466">
        <v>16</v>
      </c>
    </row>
    <row r="467" spans="1:23" x14ac:dyDescent="0.3">
      <c r="A467" t="s">
        <v>399</v>
      </c>
      <c r="B467" t="s">
        <v>20527</v>
      </c>
      <c r="C467">
        <v>0</v>
      </c>
      <c r="D467">
        <v>0</v>
      </c>
      <c r="E467" t="s">
        <v>20065</v>
      </c>
      <c r="F467" t="s">
        <v>7893</v>
      </c>
      <c r="G467" t="s">
        <v>20066</v>
      </c>
      <c r="H467" t="s">
        <v>20346</v>
      </c>
      <c r="I467" t="s">
        <v>20347</v>
      </c>
      <c r="J467" t="s">
        <v>7167</v>
      </c>
      <c r="K467" t="s">
        <v>7168</v>
      </c>
      <c r="L467" t="s">
        <v>7169</v>
      </c>
      <c r="M467" t="s">
        <v>20523</v>
      </c>
      <c r="N467" t="s">
        <v>6348</v>
      </c>
      <c r="O467" t="s">
        <v>20213</v>
      </c>
      <c r="P467" t="s">
        <v>20349</v>
      </c>
      <c r="Q467" t="s">
        <v>6617</v>
      </c>
      <c r="R467" t="s">
        <v>20692</v>
      </c>
      <c r="S467">
        <v>1</v>
      </c>
      <c r="T467">
        <v>1</v>
      </c>
      <c r="U467">
        <v>0</v>
      </c>
      <c r="V467">
        <v>393</v>
      </c>
      <c r="W467">
        <v>15</v>
      </c>
    </row>
    <row r="468" spans="1:23" x14ac:dyDescent="0.3">
      <c r="A468" t="s">
        <v>400</v>
      </c>
      <c r="B468" t="s">
        <v>20527</v>
      </c>
      <c r="C468">
        <v>0</v>
      </c>
      <c r="D468">
        <v>0</v>
      </c>
      <c r="E468" t="s">
        <v>20088</v>
      </c>
      <c r="F468" t="s">
        <v>7894</v>
      </c>
      <c r="G468" t="s">
        <v>20089</v>
      </c>
      <c r="H468" t="s">
        <v>20133</v>
      </c>
      <c r="I468" t="s">
        <v>20134</v>
      </c>
      <c r="J468" t="s">
        <v>7895</v>
      </c>
      <c r="K468" t="s">
        <v>6420</v>
      </c>
      <c r="L468" t="s">
        <v>6421</v>
      </c>
      <c r="M468" t="s">
        <v>20515</v>
      </c>
      <c r="N468" t="s">
        <v>6322</v>
      </c>
      <c r="O468" t="s">
        <v>20076</v>
      </c>
      <c r="P468" t="s">
        <v>20661</v>
      </c>
      <c r="Q468" t="s">
        <v>6421</v>
      </c>
      <c r="R468" t="s">
        <v>20695</v>
      </c>
      <c r="S468">
        <v>0</v>
      </c>
      <c r="T468">
        <v>1</v>
      </c>
      <c r="U468">
        <v>0</v>
      </c>
      <c r="V468">
        <v>396</v>
      </c>
      <c r="W468">
        <v>17</v>
      </c>
    </row>
    <row r="469" spans="1:23" x14ac:dyDescent="0.3">
      <c r="A469" t="s">
        <v>401</v>
      </c>
      <c r="B469" t="s">
        <v>20527</v>
      </c>
      <c r="C469">
        <v>0</v>
      </c>
      <c r="D469">
        <v>0</v>
      </c>
      <c r="E469" t="s">
        <v>20150</v>
      </c>
      <c r="F469" t="s">
        <v>7896</v>
      </c>
      <c r="G469" t="s">
        <v>20089</v>
      </c>
      <c r="H469" t="s">
        <v>20886</v>
      </c>
      <c r="I469" t="s">
        <v>20887</v>
      </c>
      <c r="J469" t="s">
        <v>7897</v>
      </c>
      <c r="K469" t="s">
        <v>7308</v>
      </c>
      <c r="L469" t="s">
        <v>7309</v>
      </c>
      <c r="M469" t="s">
        <v>20355</v>
      </c>
      <c r="N469" t="s">
        <v>6348</v>
      </c>
      <c r="O469" t="s">
        <v>20213</v>
      </c>
      <c r="P469" t="s">
        <v>20349</v>
      </c>
      <c r="Q469" t="s">
        <v>6617</v>
      </c>
      <c r="R469" t="s">
        <v>20784</v>
      </c>
      <c r="S469">
        <v>0</v>
      </c>
      <c r="T469">
        <v>1</v>
      </c>
      <c r="U469">
        <v>0</v>
      </c>
      <c r="V469">
        <v>69</v>
      </c>
      <c r="W469">
        <v>6</v>
      </c>
    </row>
    <row r="470" spans="1:23" x14ac:dyDescent="0.3">
      <c r="A470" t="s">
        <v>402</v>
      </c>
      <c r="B470" t="s">
        <v>20527</v>
      </c>
      <c r="C470">
        <v>0</v>
      </c>
      <c r="D470">
        <v>0</v>
      </c>
      <c r="E470" t="s">
        <v>20050</v>
      </c>
      <c r="F470" t="s">
        <v>7898</v>
      </c>
      <c r="G470" t="s">
        <v>20066</v>
      </c>
      <c r="H470" t="s">
        <v>20888</v>
      </c>
      <c r="I470" t="s">
        <v>20889</v>
      </c>
      <c r="J470" t="s">
        <v>7899</v>
      </c>
      <c r="K470" t="s">
        <v>6712</v>
      </c>
      <c r="L470" t="s">
        <v>6713</v>
      </c>
      <c r="M470" t="s">
        <v>20320</v>
      </c>
      <c r="N470" t="s">
        <v>6322</v>
      </c>
      <c r="O470" t="s">
        <v>20076</v>
      </c>
      <c r="P470" t="s">
        <v>20238</v>
      </c>
      <c r="Q470" t="s">
        <v>6469</v>
      </c>
      <c r="R470" t="s">
        <v>20699</v>
      </c>
      <c r="S470">
        <v>1</v>
      </c>
      <c r="T470">
        <v>0</v>
      </c>
      <c r="U470">
        <v>0</v>
      </c>
      <c r="V470">
        <v>988</v>
      </c>
      <c r="W470">
        <v>35</v>
      </c>
    </row>
    <row r="471" spans="1:23" x14ac:dyDescent="0.3">
      <c r="A471" t="s">
        <v>403</v>
      </c>
      <c r="B471" t="s">
        <v>20527</v>
      </c>
      <c r="C471">
        <v>0</v>
      </c>
      <c r="D471">
        <v>0</v>
      </c>
      <c r="E471" t="s">
        <v>20088</v>
      </c>
      <c r="F471" t="s">
        <v>7900</v>
      </c>
      <c r="G471" t="s">
        <v>20089</v>
      </c>
      <c r="H471" t="s">
        <v>20890</v>
      </c>
      <c r="I471" t="s">
        <v>20891</v>
      </c>
      <c r="J471" t="s">
        <v>7901</v>
      </c>
      <c r="K471" t="s">
        <v>7902</v>
      </c>
      <c r="L471" t="s">
        <v>7903</v>
      </c>
      <c r="M471" t="s">
        <v>20131</v>
      </c>
      <c r="N471" t="s">
        <v>6334</v>
      </c>
      <c r="O471" t="s">
        <v>20097</v>
      </c>
      <c r="P471" t="s">
        <v>20098</v>
      </c>
      <c r="Q471" t="s">
        <v>20099</v>
      </c>
      <c r="R471" t="s">
        <v>20892</v>
      </c>
      <c r="S471">
        <v>0</v>
      </c>
      <c r="T471">
        <v>1</v>
      </c>
      <c r="U471">
        <v>0</v>
      </c>
      <c r="V471">
        <v>419</v>
      </c>
      <c r="W471">
        <v>17</v>
      </c>
    </row>
    <row r="472" spans="1:23" x14ac:dyDescent="0.3">
      <c r="A472" t="s">
        <v>404</v>
      </c>
      <c r="B472" t="s">
        <v>20527</v>
      </c>
      <c r="C472">
        <v>0</v>
      </c>
      <c r="D472">
        <v>0</v>
      </c>
      <c r="E472" t="s">
        <v>20050</v>
      </c>
      <c r="F472" t="s">
        <v>7904</v>
      </c>
      <c r="G472" t="s">
        <v>20051</v>
      </c>
      <c r="H472" t="s">
        <v>20424</v>
      </c>
      <c r="I472" t="s">
        <v>20425</v>
      </c>
      <c r="J472" t="s">
        <v>7905</v>
      </c>
      <c r="K472" t="s">
        <v>7180</v>
      </c>
      <c r="L472" t="s">
        <v>7181</v>
      </c>
      <c r="M472" t="s">
        <v>20453</v>
      </c>
      <c r="N472" t="s">
        <v>6348</v>
      </c>
      <c r="O472" t="s">
        <v>20213</v>
      </c>
      <c r="P472" t="s">
        <v>20426</v>
      </c>
      <c r="Q472" t="s">
        <v>20427</v>
      </c>
      <c r="R472" t="s">
        <v>20454</v>
      </c>
      <c r="S472">
        <v>1</v>
      </c>
      <c r="T472">
        <v>1</v>
      </c>
      <c r="U472">
        <v>0</v>
      </c>
      <c r="V472">
        <v>329</v>
      </c>
      <c r="W472">
        <v>14</v>
      </c>
    </row>
    <row r="473" spans="1:23" x14ac:dyDescent="0.3">
      <c r="A473" t="s">
        <v>483</v>
      </c>
      <c r="B473" t="s">
        <v>20527</v>
      </c>
      <c r="C473">
        <v>0</v>
      </c>
      <c r="D473">
        <v>0</v>
      </c>
      <c r="E473" t="s">
        <v>20088</v>
      </c>
      <c r="F473" t="s">
        <v>8106</v>
      </c>
      <c r="G473" t="s">
        <v>20089</v>
      </c>
      <c r="H473" t="s">
        <v>20451</v>
      </c>
      <c r="I473" t="s">
        <v>20452</v>
      </c>
      <c r="J473" t="s">
        <v>7915</v>
      </c>
      <c r="K473" t="s">
        <v>7180</v>
      </c>
      <c r="L473" t="s">
        <v>7181</v>
      </c>
      <c r="M473" t="s">
        <v>20453</v>
      </c>
      <c r="N473" t="s">
        <v>6348</v>
      </c>
      <c r="O473" t="s">
        <v>20213</v>
      </c>
      <c r="P473" t="s">
        <v>20426</v>
      </c>
      <c r="Q473" t="s">
        <v>20427</v>
      </c>
      <c r="R473" t="s">
        <v>20454</v>
      </c>
      <c r="S473">
        <v>0</v>
      </c>
      <c r="T473">
        <v>1</v>
      </c>
      <c r="U473">
        <v>0</v>
      </c>
      <c r="V473">
        <v>308</v>
      </c>
      <c r="W473">
        <v>13</v>
      </c>
    </row>
    <row r="474" spans="1:23" x14ac:dyDescent="0.3">
      <c r="A474" t="s">
        <v>484</v>
      </c>
      <c r="B474" t="s">
        <v>20527</v>
      </c>
      <c r="C474">
        <v>0</v>
      </c>
      <c r="D474">
        <v>0</v>
      </c>
      <c r="E474" t="s">
        <v>20050</v>
      </c>
      <c r="F474" t="s">
        <v>8107</v>
      </c>
      <c r="G474" t="s">
        <v>20051</v>
      </c>
      <c r="H474" t="s">
        <v>20211</v>
      </c>
      <c r="I474" t="s">
        <v>20212</v>
      </c>
      <c r="J474" t="s">
        <v>8108</v>
      </c>
      <c r="K474" t="s">
        <v>8109</v>
      </c>
      <c r="L474" t="s">
        <v>8110</v>
      </c>
      <c r="M474" t="s">
        <v>20893</v>
      </c>
      <c r="N474" t="s">
        <v>6348</v>
      </c>
      <c r="O474" t="s">
        <v>20213</v>
      </c>
      <c r="P474" t="s">
        <v>20894</v>
      </c>
      <c r="Q474" t="s">
        <v>20895</v>
      </c>
      <c r="R474" t="s">
        <v>20896</v>
      </c>
      <c r="S474">
        <v>1</v>
      </c>
      <c r="T474">
        <v>1</v>
      </c>
      <c r="U474">
        <v>0</v>
      </c>
      <c r="V474">
        <v>463</v>
      </c>
      <c r="W474">
        <v>19</v>
      </c>
    </row>
    <row r="475" spans="1:23" x14ac:dyDescent="0.3">
      <c r="A475" t="s">
        <v>485</v>
      </c>
      <c r="B475" t="s">
        <v>20527</v>
      </c>
      <c r="C475">
        <v>0</v>
      </c>
      <c r="D475">
        <v>0</v>
      </c>
      <c r="E475" t="s">
        <v>20088</v>
      </c>
      <c r="F475" t="s">
        <v>8111</v>
      </c>
      <c r="G475" t="s">
        <v>20089</v>
      </c>
      <c r="H475" t="s">
        <v>20176</v>
      </c>
      <c r="I475" t="s">
        <v>20344</v>
      </c>
      <c r="J475" t="s">
        <v>7187</v>
      </c>
      <c r="K475" t="s">
        <v>7188</v>
      </c>
      <c r="L475" t="s">
        <v>6350</v>
      </c>
      <c r="M475" t="s">
        <v>20083</v>
      </c>
      <c r="N475" t="s">
        <v>6351</v>
      </c>
      <c r="O475" t="s">
        <v>20061</v>
      </c>
      <c r="P475" t="s">
        <v>20396</v>
      </c>
      <c r="Q475" t="s">
        <v>20397</v>
      </c>
      <c r="R475" t="s">
        <v>20398</v>
      </c>
      <c r="S475">
        <v>0</v>
      </c>
      <c r="T475">
        <v>0</v>
      </c>
      <c r="U475">
        <v>0</v>
      </c>
      <c r="V475">
        <v>537</v>
      </c>
      <c r="W475">
        <v>18</v>
      </c>
    </row>
    <row r="476" spans="1:23" x14ac:dyDescent="0.3">
      <c r="A476" t="s">
        <v>486</v>
      </c>
      <c r="B476" t="s">
        <v>20527</v>
      </c>
      <c r="C476">
        <v>0</v>
      </c>
      <c r="D476">
        <v>0</v>
      </c>
      <c r="E476" t="s">
        <v>20050</v>
      </c>
      <c r="F476" t="s">
        <v>8112</v>
      </c>
      <c r="G476" t="s">
        <v>20051</v>
      </c>
      <c r="H476" t="s">
        <v>20413</v>
      </c>
      <c r="I476" t="s">
        <v>20414</v>
      </c>
      <c r="J476" t="s">
        <v>8113</v>
      </c>
      <c r="K476" t="s">
        <v>8114</v>
      </c>
      <c r="L476" t="s">
        <v>8115</v>
      </c>
      <c r="M476" t="s">
        <v>20258</v>
      </c>
      <c r="N476" t="s">
        <v>6334</v>
      </c>
      <c r="O476" t="s">
        <v>20097</v>
      </c>
      <c r="P476" t="s">
        <v>20415</v>
      </c>
      <c r="Q476" t="s">
        <v>6584</v>
      </c>
      <c r="R476" t="s">
        <v>20897</v>
      </c>
      <c r="S476">
        <v>1</v>
      </c>
      <c r="T476">
        <v>1</v>
      </c>
      <c r="U476">
        <v>0</v>
      </c>
      <c r="V476">
        <v>619</v>
      </c>
      <c r="W476">
        <v>24</v>
      </c>
    </row>
    <row r="477" spans="1:23" x14ac:dyDescent="0.3">
      <c r="A477" t="s">
        <v>487</v>
      </c>
      <c r="B477" t="s">
        <v>20527</v>
      </c>
      <c r="C477">
        <v>0</v>
      </c>
      <c r="D477">
        <v>0</v>
      </c>
      <c r="E477" t="s">
        <v>20050</v>
      </c>
      <c r="F477" t="s">
        <v>8116</v>
      </c>
      <c r="G477" t="s">
        <v>20051</v>
      </c>
      <c r="H477" t="s">
        <v>20302</v>
      </c>
      <c r="I477" t="s">
        <v>20303</v>
      </c>
      <c r="J477" t="s">
        <v>8117</v>
      </c>
      <c r="K477" t="s">
        <v>7193</v>
      </c>
      <c r="L477" t="s">
        <v>7194</v>
      </c>
      <c r="M477" t="s">
        <v>20320</v>
      </c>
      <c r="N477" t="s">
        <v>6338</v>
      </c>
      <c r="O477" t="s">
        <v>20084</v>
      </c>
      <c r="P477" t="s">
        <v>20304</v>
      </c>
      <c r="Q477" t="s">
        <v>20305</v>
      </c>
      <c r="R477" t="s">
        <v>20704</v>
      </c>
      <c r="S477">
        <v>1</v>
      </c>
      <c r="T477">
        <v>1</v>
      </c>
      <c r="U477">
        <v>0</v>
      </c>
      <c r="V477">
        <v>512</v>
      </c>
      <c r="W477">
        <v>23</v>
      </c>
    </row>
    <row r="478" spans="1:23" x14ac:dyDescent="0.3">
      <c r="A478" t="s">
        <v>488</v>
      </c>
      <c r="B478" t="s">
        <v>20527</v>
      </c>
      <c r="C478">
        <v>0</v>
      </c>
      <c r="D478">
        <v>0</v>
      </c>
      <c r="E478" t="s">
        <v>20050</v>
      </c>
      <c r="F478" t="s">
        <v>8118</v>
      </c>
      <c r="G478" t="s">
        <v>20051</v>
      </c>
      <c r="H478" t="s">
        <v>20117</v>
      </c>
      <c r="I478" t="s">
        <v>20118</v>
      </c>
      <c r="J478" t="s">
        <v>8119</v>
      </c>
      <c r="K478" t="s">
        <v>8120</v>
      </c>
      <c r="L478" t="s">
        <v>8121</v>
      </c>
      <c r="M478" t="s">
        <v>20555</v>
      </c>
      <c r="N478" t="s">
        <v>6338</v>
      </c>
      <c r="O478" t="s">
        <v>20084</v>
      </c>
      <c r="P478" t="s">
        <v>20120</v>
      </c>
      <c r="Q478" t="s">
        <v>20121</v>
      </c>
      <c r="R478" t="s">
        <v>20898</v>
      </c>
      <c r="S478">
        <v>1</v>
      </c>
      <c r="T478">
        <v>1</v>
      </c>
      <c r="U478">
        <v>0</v>
      </c>
      <c r="V478">
        <v>419</v>
      </c>
      <c r="W478">
        <v>18</v>
      </c>
    </row>
    <row r="479" spans="1:23" x14ac:dyDescent="0.3">
      <c r="A479" t="s">
        <v>489</v>
      </c>
      <c r="B479" t="s">
        <v>20527</v>
      </c>
      <c r="C479">
        <v>0</v>
      </c>
      <c r="D479">
        <v>0</v>
      </c>
      <c r="E479" t="s">
        <v>20088</v>
      </c>
      <c r="F479" t="s">
        <v>8122</v>
      </c>
      <c r="G479" t="s">
        <v>20089</v>
      </c>
      <c r="H479" t="s">
        <v>20176</v>
      </c>
      <c r="I479" t="s">
        <v>20344</v>
      </c>
      <c r="J479" t="s">
        <v>8123</v>
      </c>
      <c r="K479" t="s">
        <v>6896</v>
      </c>
      <c r="L479" t="s">
        <v>6897</v>
      </c>
      <c r="M479" t="s">
        <v>20206</v>
      </c>
      <c r="N479" t="s">
        <v>6351</v>
      </c>
      <c r="O479" t="s">
        <v>20061</v>
      </c>
      <c r="P479" t="s">
        <v>20294</v>
      </c>
      <c r="Q479" t="s">
        <v>6897</v>
      </c>
      <c r="R479" t="s">
        <v>20708</v>
      </c>
      <c r="S479">
        <v>0</v>
      </c>
      <c r="T479">
        <v>0</v>
      </c>
      <c r="U479">
        <v>0</v>
      </c>
      <c r="V479">
        <v>535</v>
      </c>
      <c r="W479">
        <v>19</v>
      </c>
    </row>
    <row r="480" spans="1:23" x14ac:dyDescent="0.3">
      <c r="A480" t="s">
        <v>490</v>
      </c>
      <c r="B480" t="s">
        <v>20527</v>
      </c>
      <c r="C480">
        <v>0</v>
      </c>
      <c r="D480">
        <v>0</v>
      </c>
      <c r="E480" t="s">
        <v>20088</v>
      </c>
      <c r="F480" t="s">
        <v>8124</v>
      </c>
      <c r="G480" t="s">
        <v>20089</v>
      </c>
      <c r="H480" t="s">
        <v>20899</v>
      </c>
      <c r="I480" t="s">
        <v>20900</v>
      </c>
      <c r="J480" t="s">
        <v>8125</v>
      </c>
      <c r="K480" t="s">
        <v>6352</v>
      </c>
      <c r="L480" t="s">
        <v>6353</v>
      </c>
      <c r="M480" t="s">
        <v>20075</v>
      </c>
      <c r="N480" t="s">
        <v>6345</v>
      </c>
      <c r="O480" t="s">
        <v>20167</v>
      </c>
      <c r="P480" t="s">
        <v>20337</v>
      </c>
      <c r="Q480" t="s">
        <v>20338</v>
      </c>
      <c r="R480" t="s">
        <v>20709</v>
      </c>
      <c r="S480">
        <v>0</v>
      </c>
      <c r="T480">
        <v>1</v>
      </c>
      <c r="U480">
        <v>0</v>
      </c>
      <c r="V480">
        <v>309</v>
      </c>
      <c r="W480">
        <v>14</v>
      </c>
    </row>
    <row r="481" spans="1:23" x14ac:dyDescent="0.3">
      <c r="A481" t="s">
        <v>491</v>
      </c>
      <c r="B481" t="s">
        <v>20527</v>
      </c>
      <c r="C481">
        <v>0</v>
      </c>
      <c r="D481">
        <v>0</v>
      </c>
      <c r="E481" t="s">
        <v>20050</v>
      </c>
      <c r="F481" t="s">
        <v>8126</v>
      </c>
      <c r="G481" t="s">
        <v>20066</v>
      </c>
      <c r="H481" t="s">
        <v>20711</v>
      </c>
      <c r="I481" t="s">
        <v>20712</v>
      </c>
      <c r="J481" t="s">
        <v>7210</v>
      </c>
      <c r="K481" t="s">
        <v>6614</v>
      </c>
      <c r="L481" t="s">
        <v>6615</v>
      </c>
      <c r="M481" t="s">
        <v>20355</v>
      </c>
      <c r="N481" t="s">
        <v>6348</v>
      </c>
      <c r="O481" t="s">
        <v>20213</v>
      </c>
      <c r="P481" t="s">
        <v>20641</v>
      </c>
      <c r="Q481" t="s">
        <v>20642</v>
      </c>
      <c r="R481" t="s">
        <v>20713</v>
      </c>
      <c r="S481">
        <v>1</v>
      </c>
      <c r="T481">
        <v>1</v>
      </c>
      <c r="U481">
        <v>0</v>
      </c>
      <c r="V481">
        <v>599</v>
      </c>
      <c r="W481">
        <v>24</v>
      </c>
    </row>
    <row r="482" spans="1:23" x14ac:dyDescent="0.3">
      <c r="A482" t="s">
        <v>492</v>
      </c>
      <c r="B482" t="s">
        <v>20527</v>
      </c>
      <c r="C482">
        <v>0</v>
      </c>
      <c r="D482">
        <v>0</v>
      </c>
      <c r="E482" t="s">
        <v>20050</v>
      </c>
      <c r="F482" t="s">
        <v>8127</v>
      </c>
      <c r="G482" t="s">
        <v>20051</v>
      </c>
      <c r="H482" t="s">
        <v>20117</v>
      </c>
      <c r="I482" t="s">
        <v>20118</v>
      </c>
      <c r="J482" t="s">
        <v>8128</v>
      </c>
      <c r="K482" t="s">
        <v>8129</v>
      </c>
      <c r="L482" t="s">
        <v>8130</v>
      </c>
      <c r="M482" t="s">
        <v>20457</v>
      </c>
      <c r="N482" t="s">
        <v>6338</v>
      </c>
      <c r="O482" t="s">
        <v>20084</v>
      </c>
      <c r="P482" t="s">
        <v>20120</v>
      </c>
      <c r="Q482" t="s">
        <v>20121</v>
      </c>
      <c r="R482" t="s">
        <v>20901</v>
      </c>
      <c r="S482">
        <v>1</v>
      </c>
      <c r="T482">
        <v>1</v>
      </c>
      <c r="U482">
        <v>0</v>
      </c>
      <c r="V482">
        <v>589</v>
      </c>
      <c r="W482">
        <v>23</v>
      </c>
    </row>
    <row r="483" spans="1:23" x14ac:dyDescent="0.3">
      <c r="A483" t="s">
        <v>493</v>
      </c>
      <c r="B483" t="s">
        <v>20527</v>
      </c>
      <c r="C483">
        <v>0</v>
      </c>
      <c r="D483">
        <v>0</v>
      </c>
      <c r="E483" t="s">
        <v>20050</v>
      </c>
      <c r="F483" t="s">
        <v>8131</v>
      </c>
      <c r="G483" t="s">
        <v>20051</v>
      </c>
      <c r="H483" t="s">
        <v>20170</v>
      </c>
      <c r="I483" t="s">
        <v>20171</v>
      </c>
      <c r="J483" t="s">
        <v>8132</v>
      </c>
      <c r="K483" t="s">
        <v>6409</v>
      </c>
      <c r="L483" t="s">
        <v>6380</v>
      </c>
      <c r="M483" t="s">
        <v>20157</v>
      </c>
      <c r="N483" t="s">
        <v>6345</v>
      </c>
      <c r="O483" t="s">
        <v>20167</v>
      </c>
      <c r="P483" t="s">
        <v>20173</v>
      </c>
      <c r="Q483" t="s">
        <v>20174</v>
      </c>
      <c r="R483" t="s">
        <v>20902</v>
      </c>
      <c r="S483">
        <v>1</v>
      </c>
      <c r="T483">
        <v>1</v>
      </c>
      <c r="U483">
        <v>0</v>
      </c>
      <c r="V483">
        <v>913</v>
      </c>
      <c r="W483">
        <v>35</v>
      </c>
    </row>
    <row r="484" spans="1:23" x14ac:dyDescent="0.3">
      <c r="A484" t="s">
        <v>494</v>
      </c>
      <c r="B484" t="s">
        <v>20527</v>
      </c>
      <c r="C484">
        <v>0</v>
      </c>
      <c r="D484">
        <v>0</v>
      </c>
      <c r="E484" t="s">
        <v>20050</v>
      </c>
      <c r="F484" t="s">
        <v>8133</v>
      </c>
      <c r="G484" t="s">
        <v>20051</v>
      </c>
      <c r="H484" t="s">
        <v>20807</v>
      </c>
      <c r="I484" t="s">
        <v>20808</v>
      </c>
      <c r="J484" t="s">
        <v>8134</v>
      </c>
      <c r="K484" t="s">
        <v>8135</v>
      </c>
      <c r="L484" t="s">
        <v>8136</v>
      </c>
      <c r="M484" t="s">
        <v>20075</v>
      </c>
      <c r="N484" t="s">
        <v>6334</v>
      </c>
      <c r="O484" t="s">
        <v>20097</v>
      </c>
      <c r="P484" t="s">
        <v>20809</v>
      </c>
      <c r="Q484" t="s">
        <v>20810</v>
      </c>
      <c r="R484" t="s">
        <v>20903</v>
      </c>
      <c r="S484">
        <v>1</v>
      </c>
      <c r="T484">
        <v>1</v>
      </c>
      <c r="U484">
        <v>0</v>
      </c>
      <c r="V484">
        <v>452</v>
      </c>
      <c r="W484">
        <v>19</v>
      </c>
    </row>
    <row r="485" spans="1:23" x14ac:dyDescent="0.3">
      <c r="A485" t="s">
        <v>495</v>
      </c>
      <c r="B485" t="s">
        <v>20527</v>
      </c>
      <c r="C485">
        <v>0</v>
      </c>
      <c r="D485">
        <v>0</v>
      </c>
      <c r="E485" t="s">
        <v>20050</v>
      </c>
      <c r="F485" t="s">
        <v>8137</v>
      </c>
      <c r="G485" t="s">
        <v>20066</v>
      </c>
      <c r="H485" t="s">
        <v>20803</v>
      </c>
      <c r="I485" t="s">
        <v>20804</v>
      </c>
      <c r="J485" t="s">
        <v>8138</v>
      </c>
      <c r="K485" t="s">
        <v>6466</v>
      </c>
      <c r="L485" t="s">
        <v>6467</v>
      </c>
      <c r="M485" t="s">
        <v>20555</v>
      </c>
      <c r="N485" t="s">
        <v>6322</v>
      </c>
      <c r="O485" t="s">
        <v>20076</v>
      </c>
      <c r="P485" t="s">
        <v>20238</v>
      </c>
      <c r="Q485" t="s">
        <v>6469</v>
      </c>
      <c r="R485" t="s">
        <v>20904</v>
      </c>
      <c r="S485">
        <v>1</v>
      </c>
      <c r="T485">
        <v>0</v>
      </c>
      <c r="U485">
        <v>0</v>
      </c>
      <c r="V485">
        <v>998</v>
      </c>
      <c r="W485">
        <v>38</v>
      </c>
    </row>
    <row r="486" spans="1:23" x14ac:dyDescent="0.3">
      <c r="A486" t="s">
        <v>496</v>
      </c>
      <c r="B486" t="s">
        <v>20527</v>
      </c>
      <c r="C486">
        <v>0</v>
      </c>
      <c r="D486">
        <v>0</v>
      </c>
      <c r="E486" t="s">
        <v>20050</v>
      </c>
      <c r="F486" t="s">
        <v>8139</v>
      </c>
      <c r="G486" t="s">
        <v>20051</v>
      </c>
      <c r="H486" t="s">
        <v>20490</v>
      </c>
      <c r="I486" t="s">
        <v>20491</v>
      </c>
      <c r="J486" t="s">
        <v>8140</v>
      </c>
      <c r="K486" t="s">
        <v>7213</v>
      </c>
      <c r="L486" t="s">
        <v>7214</v>
      </c>
      <c r="M486" t="s">
        <v>20258</v>
      </c>
      <c r="N486" t="s">
        <v>6345</v>
      </c>
      <c r="O486" t="s">
        <v>20167</v>
      </c>
      <c r="P486" t="s">
        <v>20492</v>
      </c>
      <c r="Q486" t="s">
        <v>20493</v>
      </c>
      <c r="R486" t="s">
        <v>20714</v>
      </c>
      <c r="S486">
        <v>1</v>
      </c>
      <c r="T486">
        <v>1</v>
      </c>
      <c r="U486">
        <v>0</v>
      </c>
      <c r="V486">
        <v>666</v>
      </c>
      <c r="W486">
        <v>24</v>
      </c>
    </row>
    <row r="487" spans="1:23" x14ac:dyDescent="0.3">
      <c r="A487" t="s">
        <v>497</v>
      </c>
      <c r="B487" t="s">
        <v>20527</v>
      </c>
      <c r="C487">
        <v>0</v>
      </c>
      <c r="D487">
        <v>0</v>
      </c>
      <c r="E487" t="s">
        <v>20050</v>
      </c>
      <c r="F487" t="s">
        <v>8141</v>
      </c>
      <c r="G487" t="s">
        <v>20051</v>
      </c>
      <c r="H487" t="s">
        <v>20417</v>
      </c>
      <c r="I487" t="s">
        <v>20418</v>
      </c>
      <c r="J487" t="s">
        <v>8142</v>
      </c>
      <c r="K487" t="s">
        <v>6855</v>
      </c>
      <c r="L487" t="s">
        <v>6856</v>
      </c>
      <c r="M487" t="s">
        <v>20258</v>
      </c>
      <c r="N487" t="s">
        <v>6345</v>
      </c>
      <c r="O487" t="s">
        <v>20167</v>
      </c>
      <c r="P487" t="s">
        <v>20419</v>
      </c>
      <c r="Q487" t="s">
        <v>20420</v>
      </c>
      <c r="R487" t="s">
        <v>20497</v>
      </c>
      <c r="S487">
        <v>1</v>
      </c>
      <c r="T487">
        <v>0</v>
      </c>
      <c r="U487">
        <v>0</v>
      </c>
      <c r="V487">
        <v>892</v>
      </c>
      <c r="W487">
        <v>34</v>
      </c>
    </row>
    <row r="488" spans="1:23" x14ac:dyDescent="0.3">
      <c r="A488" t="s">
        <v>498</v>
      </c>
      <c r="B488" t="s">
        <v>20527</v>
      </c>
      <c r="C488">
        <v>0</v>
      </c>
      <c r="D488">
        <v>0</v>
      </c>
      <c r="E488" t="s">
        <v>20050</v>
      </c>
      <c r="F488" t="s">
        <v>8143</v>
      </c>
      <c r="G488" t="s">
        <v>20051</v>
      </c>
      <c r="H488" t="s">
        <v>20165</v>
      </c>
      <c r="I488" t="s">
        <v>20166</v>
      </c>
      <c r="J488" t="s">
        <v>8144</v>
      </c>
      <c r="K488" t="s">
        <v>7217</v>
      </c>
      <c r="L488" t="s">
        <v>7218</v>
      </c>
      <c r="M488" t="s">
        <v>20504</v>
      </c>
      <c r="N488" t="s">
        <v>6345</v>
      </c>
      <c r="O488" t="s">
        <v>20167</v>
      </c>
      <c r="P488" t="s">
        <v>20168</v>
      </c>
      <c r="Q488" t="s">
        <v>6598</v>
      </c>
      <c r="R488" t="s">
        <v>20715</v>
      </c>
      <c r="S488">
        <v>1</v>
      </c>
      <c r="T488">
        <v>1</v>
      </c>
      <c r="U488">
        <v>0</v>
      </c>
      <c r="V488">
        <v>796</v>
      </c>
      <c r="W488">
        <v>32</v>
      </c>
    </row>
    <row r="489" spans="1:23" x14ac:dyDescent="0.3">
      <c r="A489" t="s">
        <v>499</v>
      </c>
      <c r="B489" t="s">
        <v>20527</v>
      </c>
      <c r="C489">
        <v>0</v>
      </c>
      <c r="D489">
        <v>0</v>
      </c>
      <c r="E489" t="s">
        <v>20050</v>
      </c>
      <c r="F489" t="s">
        <v>8145</v>
      </c>
      <c r="G489" t="s">
        <v>20051</v>
      </c>
      <c r="H489" t="s">
        <v>20878</v>
      </c>
      <c r="I489" t="s">
        <v>20879</v>
      </c>
      <c r="J489" t="s">
        <v>8146</v>
      </c>
      <c r="K489" t="s">
        <v>8147</v>
      </c>
      <c r="L489" t="s">
        <v>8148</v>
      </c>
      <c r="M489" t="s">
        <v>20227</v>
      </c>
      <c r="N489" t="s">
        <v>6334</v>
      </c>
      <c r="O489" t="s">
        <v>20097</v>
      </c>
      <c r="P489" t="s">
        <v>20880</v>
      </c>
      <c r="Q489" t="s">
        <v>20881</v>
      </c>
      <c r="R489" t="s">
        <v>20905</v>
      </c>
      <c r="S489">
        <v>1</v>
      </c>
      <c r="T489">
        <v>0</v>
      </c>
      <c r="U489">
        <v>0</v>
      </c>
      <c r="V489">
        <v>753</v>
      </c>
      <c r="W489">
        <v>29</v>
      </c>
    </row>
    <row r="490" spans="1:23" x14ac:dyDescent="0.3">
      <c r="A490" t="s">
        <v>500</v>
      </c>
      <c r="B490" t="s">
        <v>20527</v>
      </c>
      <c r="C490">
        <v>0</v>
      </c>
      <c r="D490">
        <v>0</v>
      </c>
      <c r="E490" t="s">
        <v>20050</v>
      </c>
      <c r="F490" t="s">
        <v>8149</v>
      </c>
      <c r="G490" t="s">
        <v>20080</v>
      </c>
      <c r="H490" t="s">
        <v>20717</v>
      </c>
      <c r="I490" t="s">
        <v>20718</v>
      </c>
      <c r="J490" t="s">
        <v>7228</v>
      </c>
      <c r="K490" t="s">
        <v>6823</v>
      </c>
      <c r="L490" t="s">
        <v>6416</v>
      </c>
      <c r="M490" t="s">
        <v>20083</v>
      </c>
      <c r="N490" t="s">
        <v>6334</v>
      </c>
      <c r="O490" t="s">
        <v>20097</v>
      </c>
      <c r="P490" t="s">
        <v>20719</v>
      </c>
      <c r="Q490" t="s">
        <v>20720</v>
      </c>
      <c r="R490" t="s">
        <v>20721</v>
      </c>
      <c r="S490">
        <v>1</v>
      </c>
      <c r="T490">
        <v>1</v>
      </c>
      <c r="U490">
        <v>0</v>
      </c>
      <c r="V490">
        <v>569</v>
      </c>
      <c r="W490">
        <v>22</v>
      </c>
    </row>
    <row r="491" spans="1:23" x14ac:dyDescent="0.3">
      <c r="A491" t="s">
        <v>501</v>
      </c>
      <c r="B491" t="s">
        <v>20527</v>
      </c>
      <c r="C491">
        <v>0</v>
      </c>
      <c r="D491">
        <v>0</v>
      </c>
      <c r="E491" t="s">
        <v>20050</v>
      </c>
      <c r="F491" t="s">
        <v>8150</v>
      </c>
      <c r="G491" t="s">
        <v>20051</v>
      </c>
      <c r="H491" t="s">
        <v>20639</v>
      </c>
      <c r="I491" t="s">
        <v>20640</v>
      </c>
      <c r="J491" t="s">
        <v>8151</v>
      </c>
      <c r="K491" t="s">
        <v>6866</v>
      </c>
      <c r="L491" t="s">
        <v>6867</v>
      </c>
      <c r="M491" t="s">
        <v>20840</v>
      </c>
      <c r="N491" t="s">
        <v>6348</v>
      </c>
      <c r="O491" t="s">
        <v>20213</v>
      </c>
      <c r="P491" t="s">
        <v>20641</v>
      </c>
      <c r="Q491" t="s">
        <v>20642</v>
      </c>
      <c r="R491" t="s">
        <v>20906</v>
      </c>
      <c r="S491">
        <v>1</v>
      </c>
      <c r="T491">
        <v>1</v>
      </c>
      <c r="U491">
        <v>0</v>
      </c>
      <c r="V491">
        <v>267</v>
      </c>
      <c r="W491">
        <v>12</v>
      </c>
    </row>
    <row r="492" spans="1:23" x14ac:dyDescent="0.3">
      <c r="A492" t="s">
        <v>502</v>
      </c>
      <c r="B492" t="s">
        <v>20527</v>
      </c>
      <c r="C492">
        <v>0</v>
      </c>
      <c r="D492">
        <v>0</v>
      </c>
      <c r="E492" t="s">
        <v>20088</v>
      </c>
      <c r="F492" t="s">
        <v>8152</v>
      </c>
      <c r="G492" t="s">
        <v>20089</v>
      </c>
      <c r="H492" t="s">
        <v>20176</v>
      </c>
      <c r="I492" t="s">
        <v>20344</v>
      </c>
      <c r="J492" t="s">
        <v>8153</v>
      </c>
      <c r="K492" t="s">
        <v>6901</v>
      </c>
      <c r="L492" t="s">
        <v>6902</v>
      </c>
      <c r="M492" t="s">
        <v>20688</v>
      </c>
      <c r="N492" t="s">
        <v>6351</v>
      </c>
      <c r="O492" t="s">
        <v>20061</v>
      </c>
      <c r="P492" t="s">
        <v>20207</v>
      </c>
      <c r="Q492" t="s">
        <v>6450</v>
      </c>
      <c r="R492" t="s">
        <v>20727</v>
      </c>
      <c r="S492">
        <v>0</v>
      </c>
      <c r="T492">
        <v>0</v>
      </c>
      <c r="U492">
        <v>0</v>
      </c>
      <c r="V492">
        <v>461</v>
      </c>
      <c r="W492">
        <v>17</v>
      </c>
    </row>
    <row r="493" spans="1:23" x14ac:dyDescent="0.3">
      <c r="A493" t="s">
        <v>503</v>
      </c>
      <c r="B493" t="s">
        <v>20527</v>
      </c>
      <c r="C493">
        <v>0</v>
      </c>
      <c r="D493">
        <v>0</v>
      </c>
      <c r="E493" t="s">
        <v>20050</v>
      </c>
      <c r="F493" t="s">
        <v>8154</v>
      </c>
      <c r="G493" t="s">
        <v>20080</v>
      </c>
      <c r="H493" t="s">
        <v>20907</v>
      </c>
      <c r="I493" t="s">
        <v>20908</v>
      </c>
      <c r="J493" t="s">
        <v>8155</v>
      </c>
      <c r="K493" t="s">
        <v>6493</v>
      </c>
      <c r="L493" t="s">
        <v>6494</v>
      </c>
      <c r="M493" t="s">
        <v>20555</v>
      </c>
      <c r="N493" t="s">
        <v>6351</v>
      </c>
      <c r="O493" t="s">
        <v>20061</v>
      </c>
      <c r="P493" t="s">
        <v>20233</v>
      </c>
      <c r="Q493" t="s">
        <v>20234</v>
      </c>
      <c r="R493" t="s">
        <v>20909</v>
      </c>
      <c r="S493">
        <v>1</v>
      </c>
      <c r="T493">
        <v>1</v>
      </c>
      <c r="U493">
        <v>0</v>
      </c>
      <c r="V493">
        <v>330</v>
      </c>
      <c r="W493">
        <v>16</v>
      </c>
    </row>
    <row r="494" spans="1:23" x14ac:dyDescent="0.3">
      <c r="A494" t="s">
        <v>504</v>
      </c>
      <c r="B494" t="s">
        <v>20527</v>
      </c>
      <c r="C494">
        <v>0</v>
      </c>
      <c r="D494">
        <v>0</v>
      </c>
      <c r="E494" t="s">
        <v>20088</v>
      </c>
      <c r="F494" t="s">
        <v>8156</v>
      </c>
      <c r="G494" t="s">
        <v>20089</v>
      </c>
      <c r="H494" t="s">
        <v>20176</v>
      </c>
      <c r="I494" t="s">
        <v>20344</v>
      </c>
      <c r="J494" t="s">
        <v>8157</v>
      </c>
      <c r="K494" t="s">
        <v>6493</v>
      </c>
      <c r="L494" t="s">
        <v>6494</v>
      </c>
      <c r="M494" t="s">
        <v>20555</v>
      </c>
      <c r="N494" t="s">
        <v>6351</v>
      </c>
      <c r="O494" t="s">
        <v>20061</v>
      </c>
      <c r="P494" t="s">
        <v>20233</v>
      </c>
      <c r="Q494" t="s">
        <v>20234</v>
      </c>
      <c r="R494" t="s">
        <v>20909</v>
      </c>
      <c r="S494">
        <v>0</v>
      </c>
      <c r="T494">
        <v>1</v>
      </c>
      <c r="U494">
        <v>0</v>
      </c>
      <c r="V494">
        <v>367</v>
      </c>
      <c r="W494">
        <v>13</v>
      </c>
    </row>
    <row r="495" spans="1:23" x14ac:dyDescent="0.3">
      <c r="A495" t="s">
        <v>505</v>
      </c>
      <c r="B495" t="s">
        <v>20527</v>
      </c>
      <c r="C495">
        <v>0</v>
      </c>
      <c r="D495">
        <v>0</v>
      </c>
      <c r="E495" t="s">
        <v>20088</v>
      </c>
      <c r="F495" t="s">
        <v>8158</v>
      </c>
      <c r="G495" t="s">
        <v>20089</v>
      </c>
      <c r="H495" t="s">
        <v>20133</v>
      </c>
      <c r="I495" t="s">
        <v>20134</v>
      </c>
      <c r="J495" t="s">
        <v>8159</v>
      </c>
      <c r="K495" t="s">
        <v>8160</v>
      </c>
      <c r="L495" t="s">
        <v>8161</v>
      </c>
      <c r="M495" t="s">
        <v>20453</v>
      </c>
      <c r="N495" t="s">
        <v>6322</v>
      </c>
      <c r="O495" t="s">
        <v>20076</v>
      </c>
      <c r="P495" t="s">
        <v>20523</v>
      </c>
      <c r="Q495" t="s">
        <v>6411</v>
      </c>
      <c r="R495" t="s">
        <v>20910</v>
      </c>
      <c r="S495">
        <v>0</v>
      </c>
      <c r="T495">
        <v>0</v>
      </c>
      <c r="U495">
        <v>0</v>
      </c>
      <c r="V495">
        <v>812</v>
      </c>
      <c r="W495">
        <v>32</v>
      </c>
    </row>
    <row r="496" spans="1:23" x14ac:dyDescent="0.3">
      <c r="A496" t="s">
        <v>506</v>
      </c>
      <c r="B496" t="s">
        <v>20527</v>
      </c>
      <c r="C496">
        <v>0</v>
      </c>
      <c r="D496">
        <v>0</v>
      </c>
      <c r="E496" t="s">
        <v>20050</v>
      </c>
      <c r="F496" t="s">
        <v>8162</v>
      </c>
      <c r="G496" t="s">
        <v>20080</v>
      </c>
      <c r="H496" t="s">
        <v>20464</v>
      </c>
      <c r="I496" t="s">
        <v>20465</v>
      </c>
      <c r="J496" t="s">
        <v>8163</v>
      </c>
      <c r="K496" t="s">
        <v>6447</v>
      </c>
      <c r="L496" t="s">
        <v>6448</v>
      </c>
      <c r="M496" t="s">
        <v>20083</v>
      </c>
      <c r="N496" t="s">
        <v>6322</v>
      </c>
      <c r="O496" t="s">
        <v>20076</v>
      </c>
      <c r="P496" t="s">
        <v>20183</v>
      </c>
      <c r="Q496" t="s">
        <v>6448</v>
      </c>
      <c r="R496" t="s">
        <v>20466</v>
      </c>
      <c r="S496">
        <v>1</v>
      </c>
      <c r="T496">
        <v>0</v>
      </c>
      <c r="U496">
        <v>0</v>
      </c>
      <c r="V496">
        <v>659</v>
      </c>
      <c r="W496">
        <v>27</v>
      </c>
    </row>
    <row r="497" spans="1:23" x14ac:dyDescent="0.3">
      <c r="A497" t="s">
        <v>507</v>
      </c>
      <c r="B497" t="s">
        <v>20527</v>
      </c>
      <c r="C497">
        <v>0</v>
      </c>
      <c r="D497">
        <v>0</v>
      </c>
      <c r="E497" t="s">
        <v>20088</v>
      </c>
      <c r="F497" t="s">
        <v>8164</v>
      </c>
      <c r="G497" t="s">
        <v>20089</v>
      </c>
      <c r="H497" t="s">
        <v>20528</v>
      </c>
      <c r="I497" t="s">
        <v>20729</v>
      </c>
      <c r="J497" t="s">
        <v>6676</v>
      </c>
      <c r="K497" t="s">
        <v>6447</v>
      </c>
      <c r="L497" t="s">
        <v>6448</v>
      </c>
      <c r="M497" t="s">
        <v>20083</v>
      </c>
      <c r="N497" t="s">
        <v>6322</v>
      </c>
      <c r="O497" t="s">
        <v>20076</v>
      </c>
      <c r="P497" t="s">
        <v>20183</v>
      </c>
      <c r="Q497" t="s">
        <v>6448</v>
      </c>
      <c r="R497" t="s">
        <v>20466</v>
      </c>
      <c r="S497">
        <v>0</v>
      </c>
      <c r="T497">
        <v>0</v>
      </c>
      <c r="U497">
        <v>0</v>
      </c>
      <c r="V497">
        <v>646</v>
      </c>
      <c r="W497">
        <v>25</v>
      </c>
    </row>
    <row r="498" spans="1:23" x14ac:dyDescent="0.3">
      <c r="A498" t="s">
        <v>508</v>
      </c>
      <c r="B498" t="s">
        <v>20527</v>
      </c>
      <c r="C498">
        <v>0</v>
      </c>
      <c r="D498">
        <v>0</v>
      </c>
      <c r="E498" t="s">
        <v>20050</v>
      </c>
      <c r="F498" t="s">
        <v>8165</v>
      </c>
      <c r="G498" t="s">
        <v>20051</v>
      </c>
      <c r="H498" t="s">
        <v>20424</v>
      </c>
      <c r="I498" t="s">
        <v>20425</v>
      </c>
      <c r="J498" t="s">
        <v>8166</v>
      </c>
      <c r="K498" t="s">
        <v>6620</v>
      </c>
      <c r="L498" t="s">
        <v>6621</v>
      </c>
      <c r="M498" t="s">
        <v>20189</v>
      </c>
      <c r="N498" t="s">
        <v>6348</v>
      </c>
      <c r="O498" t="s">
        <v>20213</v>
      </c>
      <c r="P498" t="s">
        <v>20426</v>
      </c>
      <c r="Q498" t="s">
        <v>20427</v>
      </c>
      <c r="R498" t="s">
        <v>20467</v>
      </c>
      <c r="S498">
        <v>1</v>
      </c>
      <c r="T498">
        <v>1</v>
      </c>
      <c r="U498">
        <v>0</v>
      </c>
      <c r="V498">
        <v>510</v>
      </c>
      <c r="W498">
        <v>21</v>
      </c>
    </row>
    <row r="499" spans="1:23" x14ac:dyDescent="0.3">
      <c r="A499" t="s">
        <v>509</v>
      </c>
      <c r="B499" t="s">
        <v>20527</v>
      </c>
      <c r="C499">
        <v>0</v>
      </c>
      <c r="D499">
        <v>0</v>
      </c>
      <c r="E499" t="s">
        <v>20050</v>
      </c>
      <c r="F499" t="s">
        <v>8167</v>
      </c>
      <c r="G499" t="s">
        <v>20080</v>
      </c>
      <c r="H499" t="s">
        <v>20732</v>
      </c>
      <c r="I499" t="s">
        <v>20733</v>
      </c>
      <c r="J499" t="s">
        <v>8168</v>
      </c>
      <c r="K499" t="s">
        <v>6685</v>
      </c>
      <c r="L499" t="s">
        <v>6686</v>
      </c>
      <c r="M499" t="s">
        <v>20083</v>
      </c>
      <c r="N499" t="s">
        <v>6351</v>
      </c>
      <c r="O499" t="s">
        <v>20061</v>
      </c>
      <c r="P499" t="s">
        <v>20734</v>
      </c>
      <c r="Q499" t="s">
        <v>6686</v>
      </c>
      <c r="R499" t="s">
        <v>20735</v>
      </c>
      <c r="S499">
        <v>1</v>
      </c>
      <c r="T499">
        <v>1</v>
      </c>
      <c r="U499">
        <v>0</v>
      </c>
      <c r="V499">
        <v>670</v>
      </c>
      <c r="W499">
        <v>26</v>
      </c>
    </row>
    <row r="500" spans="1:23" x14ac:dyDescent="0.3">
      <c r="A500" t="s">
        <v>510</v>
      </c>
      <c r="B500" t="s">
        <v>20527</v>
      </c>
      <c r="C500">
        <v>0</v>
      </c>
      <c r="D500">
        <v>0</v>
      </c>
      <c r="E500" t="s">
        <v>20088</v>
      </c>
      <c r="F500" t="s">
        <v>8169</v>
      </c>
      <c r="G500" t="s">
        <v>20089</v>
      </c>
      <c r="H500" t="s">
        <v>20176</v>
      </c>
      <c r="I500" t="s">
        <v>20344</v>
      </c>
      <c r="J500" t="s">
        <v>8170</v>
      </c>
      <c r="K500" t="s">
        <v>6685</v>
      </c>
      <c r="L500" t="s">
        <v>6686</v>
      </c>
      <c r="M500" t="s">
        <v>20083</v>
      </c>
      <c r="N500" t="s">
        <v>6351</v>
      </c>
      <c r="O500" t="s">
        <v>20061</v>
      </c>
      <c r="P500" t="s">
        <v>20734</v>
      </c>
      <c r="Q500" t="s">
        <v>6686</v>
      </c>
      <c r="R500" t="s">
        <v>20735</v>
      </c>
      <c r="S500">
        <v>0</v>
      </c>
      <c r="T500">
        <v>1</v>
      </c>
      <c r="U500">
        <v>0</v>
      </c>
      <c r="V500">
        <v>610</v>
      </c>
      <c r="W500">
        <v>22</v>
      </c>
    </row>
    <row r="501" spans="1:23" x14ac:dyDescent="0.3">
      <c r="A501" t="s">
        <v>511</v>
      </c>
      <c r="B501" t="s">
        <v>20527</v>
      </c>
      <c r="C501">
        <v>0</v>
      </c>
      <c r="D501">
        <v>0</v>
      </c>
      <c r="E501" t="s">
        <v>20050</v>
      </c>
      <c r="F501" t="s">
        <v>8171</v>
      </c>
      <c r="G501" t="s">
        <v>20051</v>
      </c>
      <c r="H501" t="s">
        <v>20261</v>
      </c>
      <c r="I501" t="s">
        <v>20262</v>
      </c>
      <c r="J501" t="s">
        <v>8172</v>
      </c>
      <c r="K501" t="s">
        <v>8173</v>
      </c>
      <c r="L501" t="s">
        <v>8174</v>
      </c>
      <c r="M501" t="s">
        <v>20688</v>
      </c>
      <c r="N501" t="s">
        <v>6331</v>
      </c>
      <c r="O501" t="s">
        <v>20055</v>
      </c>
      <c r="P501" t="s">
        <v>20263</v>
      </c>
      <c r="Q501" t="s">
        <v>6579</v>
      </c>
      <c r="R501" t="s">
        <v>20911</v>
      </c>
      <c r="S501">
        <v>1</v>
      </c>
      <c r="T501">
        <v>1</v>
      </c>
      <c r="U501">
        <v>0</v>
      </c>
      <c r="V501">
        <v>803</v>
      </c>
      <c r="W501">
        <v>33</v>
      </c>
    </row>
    <row r="502" spans="1:23" x14ac:dyDescent="0.3">
      <c r="A502" t="s">
        <v>512</v>
      </c>
      <c r="B502" t="s">
        <v>20527</v>
      </c>
      <c r="C502">
        <v>0</v>
      </c>
      <c r="D502">
        <v>0</v>
      </c>
      <c r="E502" t="s">
        <v>20088</v>
      </c>
      <c r="F502" t="s">
        <v>8175</v>
      </c>
      <c r="G502" t="s">
        <v>20089</v>
      </c>
      <c r="H502" t="s">
        <v>20912</v>
      </c>
      <c r="I502" t="s">
        <v>20913</v>
      </c>
      <c r="J502" t="s">
        <v>8176</v>
      </c>
      <c r="K502" t="s">
        <v>8177</v>
      </c>
      <c r="L502" t="s">
        <v>6321</v>
      </c>
      <c r="M502" t="s">
        <v>20083</v>
      </c>
      <c r="N502" t="s">
        <v>6322</v>
      </c>
      <c r="O502" t="s">
        <v>20076</v>
      </c>
      <c r="P502" t="s">
        <v>20125</v>
      </c>
      <c r="Q502" t="s">
        <v>20153</v>
      </c>
      <c r="R502" t="s">
        <v>20154</v>
      </c>
      <c r="S502">
        <v>0</v>
      </c>
      <c r="T502">
        <v>0</v>
      </c>
      <c r="U502">
        <v>0</v>
      </c>
      <c r="V502">
        <v>117</v>
      </c>
      <c r="W502">
        <v>6</v>
      </c>
    </row>
    <row r="503" spans="1:23" x14ac:dyDescent="0.3">
      <c r="A503" t="s">
        <v>513</v>
      </c>
      <c r="B503" t="s">
        <v>20527</v>
      </c>
      <c r="C503">
        <v>0</v>
      </c>
      <c r="D503">
        <v>0</v>
      </c>
      <c r="E503" t="s">
        <v>20050</v>
      </c>
      <c r="F503" t="s">
        <v>8178</v>
      </c>
      <c r="G503" t="s">
        <v>20080</v>
      </c>
      <c r="H503" t="s">
        <v>20739</v>
      </c>
      <c r="I503" t="s">
        <v>20740</v>
      </c>
      <c r="J503" t="s">
        <v>8179</v>
      </c>
      <c r="K503" t="s">
        <v>6461</v>
      </c>
      <c r="L503" t="s">
        <v>6462</v>
      </c>
      <c r="M503" t="s">
        <v>20083</v>
      </c>
      <c r="N503" t="s">
        <v>6351</v>
      </c>
      <c r="O503" t="s">
        <v>20061</v>
      </c>
      <c r="P503" t="s">
        <v>20741</v>
      </c>
      <c r="Q503" t="s">
        <v>6462</v>
      </c>
      <c r="R503" t="s">
        <v>20742</v>
      </c>
      <c r="S503">
        <v>1</v>
      </c>
      <c r="T503">
        <v>0</v>
      </c>
      <c r="U503">
        <v>0</v>
      </c>
      <c r="V503">
        <v>750</v>
      </c>
      <c r="W503">
        <v>32</v>
      </c>
    </row>
    <row r="504" spans="1:23" x14ac:dyDescent="0.3">
      <c r="A504" t="s">
        <v>514</v>
      </c>
      <c r="B504" t="s">
        <v>20527</v>
      </c>
      <c r="C504">
        <v>0</v>
      </c>
      <c r="D504">
        <v>0</v>
      </c>
      <c r="E504" t="s">
        <v>20065</v>
      </c>
      <c r="F504" t="s">
        <v>8180</v>
      </c>
      <c r="G504" t="s">
        <v>20080</v>
      </c>
      <c r="H504" t="s">
        <v>20739</v>
      </c>
      <c r="I504" t="s">
        <v>20740</v>
      </c>
      <c r="J504" t="s">
        <v>8181</v>
      </c>
      <c r="K504" t="s">
        <v>6697</v>
      </c>
      <c r="L504" t="s">
        <v>6462</v>
      </c>
      <c r="M504" t="s">
        <v>20083</v>
      </c>
      <c r="N504" t="s">
        <v>6351</v>
      </c>
      <c r="O504" t="s">
        <v>20061</v>
      </c>
      <c r="P504" t="s">
        <v>20741</v>
      </c>
      <c r="Q504" t="s">
        <v>6462</v>
      </c>
      <c r="R504" t="s">
        <v>20742</v>
      </c>
      <c r="S504">
        <v>1</v>
      </c>
      <c r="T504">
        <v>0</v>
      </c>
      <c r="U504">
        <v>0</v>
      </c>
      <c r="V504">
        <v>468</v>
      </c>
      <c r="W504">
        <v>18</v>
      </c>
    </row>
    <row r="505" spans="1:23" x14ac:dyDescent="0.3">
      <c r="A505" t="s">
        <v>515</v>
      </c>
      <c r="B505" t="s">
        <v>20527</v>
      </c>
      <c r="C505">
        <v>0</v>
      </c>
      <c r="D505">
        <v>0</v>
      </c>
      <c r="E505" t="s">
        <v>20088</v>
      </c>
      <c r="F505" t="s">
        <v>8182</v>
      </c>
      <c r="G505" t="s">
        <v>20089</v>
      </c>
      <c r="H505" t="s">
        <v>20176</v>
      </c>
      <c r="I505" t="s">
        <v>20344</v>
      </c>
      <c r="J505" t="s">
        <v>8183</v>
      </c>
      <c r="K505" t="s">
        <v>6697</v>
      </c>
      <c r="L505" t="s">
        <v>6462</v>
      </c>
      <c r="M505" t="s">
        <v>20083</v>
      </c>
      <c r="N505" t="s">
        <v>6351</v>
      </c>
      <c r="O505" t="s">
        <v>20061</v>
      </c>
      <c r="P505" t="s">
        <v>20741</v>
      </c>
      <c r="Q505" t="s">
        <v>6462</v>
      </c>
      <c r="R505" t="s">
        <v>20742</v>
      </c>
      <c r="S505">
        <v>0</v>
      </c>
      <c r="T505">
        <v>0</v>
      </c>
      <c r="U505">
        <v>0</v>
      </c>
      <c r="V505">
        <v>653</v>
      </c>
      <c r="W505">
        <v>23</v>
      </c>
    </row>
    <row r="506" spans="1:23" x14ac:dyDescent="0.3">
      <c r="A506" t="s">
        <v>516</v>
      </c>
      <c r="B506" t="s">
        <v>20527</v>
      </c>
      <c r="C506">
        <v>0</v>
      </c>
      <c r="D506">
        <v>0</v>
      </c>
      <c r="E506" t="s">
        <v>20050</v>
      </c>
      <c r="F506" t="s">
        <v>8184</v>
      </c>
      <c r="G506" t="s">
        <v>20051</v>
      </c>
      <c r="H506" t="s">
        <v>20743</v>
      </c>
      <c r="I506" t="s">
        <v>20744</v>
      </c>
      <c r="J506" t="s">
        <v>8185</v>
      </c>
      <c r="K506" t="s">
        <v>6616</v>
      </c>
      <c r="L506" t="s">
        <v>6617</v>
      </c>
      <c r="M506" t="s">
        <v>20119</v>
      </c>
      <c r="N506" t="s">
        <v>6348</v>
      </c>
      <c r="O506" t="s">
        <v>20213</v>
      </c>
      <c r="P506" t="s">
        <v>20349</v>
      </c>
      <c r="Q506" t="s">
        <v>6617</v>
      </c>
      <c r="R506" t="s">
        <v>20745</v>
      </c>
      <c r="S506">
        <v>1</v>
      </c>
      <c r="T506">
        <v>1</v>
      </c>
      <c r="U506">
        <v>0</v>
      </c>
      <c r="V506">
        <v>612</v>
      </c>
      <c r="W506">
        <v>24</v>
      </c>
    </row>
    <row r="507" spans="1:23" x14ac:dyDescent="0.3">
      <c r="A507" t="s">
        <v>517</v>
      </c>
      <c r="B507" t="s">
        <v>20527</v>
      </c>
      <c r="C507">
        <v>0</v>
      </c>
      <c r="D507">
        <v>0</v>
      </c>
      <c r="E507" t="s">
        <v>20050</v>
      </c>
      <c r="F507" t="s">
        <v>8186</v>
      </c>
      <c r="G507" t="s">
        <v>20051</v>
      </c>
      <c r="H507" t="s">
        <v>20761</v>
      </c>
      <c r="I507" t="s">
        <v>20762</v>
      </c>
      <c r="J507" t="s">
        <v>8187</v>
      </c>
      <c r="K507" t="s">
        <v>8188</v>
      </c>
      <c r="L507" t="s">
        <v>8189</v>
      </c>
      <c r="M507" t="s">
        <v>20757</v>
      </c>
      <c r="N507" t="s">
        <v>6322</v>
      </c>
      <c r="O507" t="s">
        <v>20076</v>
      </c>
      <c r="P507" t="s">
        <v>20179</v>
      </c>
      <c r="Q507" t="s">
        <v>6549</v>
      </c>
      <c r="R507" t="s">
        <v>20914</v>
      </c>
      <c r="S507">
        <v>1</v>
      </c>
      <c r="T507">
        <v>0</v>
      </c>
      <c r="U507">
        <v>0</v>
      </c>
      <c r="V507">
        <v>507</v>
      </c>
      <c r="W507">
        <v>18</v>
      </c>
    </row>
    <row r="508" spans="1:23" x14ac:dyDescent="0.3">
      <c r="A508" t="s">
        <v>518</v>
      </c>
      <c r="B508" t="s">
        <v>20527</v>
      </c>
      <c r="C508">
        <v>0</v>
      </c>
      <c r="D508">
        <v>0</v>
      </c>
      <c r="E508" t="s">
        <v>20050</v>
      </c>
      <c r="F508" t="s">
        <v>8190</v>
      </c>
      <c r="G508" t="s">
        <v>20051</v>
      </c>
      <c r="H508" t="s">
        <v>20459</v>
      </c>
      <c r="I508" t="s">
        <v>20460</v>
      </c>
      <c r="J508" t="s">
        <v>8191</v>
      </c>
      <c r="K508" t="s">
        <v>6390</v>
      </c>
      <c r="L508" t="s">
        <v>6391</v>
      </c>
      <c r="M508" t="s">
        <v>20162</v>
      </c>
      <c r="N508" t="s">
        <v>6351</v>
      </c>
      <c r="O508" t="s">
        <v>20061</v>
      </c>
      <c r="P508" t="s">
        <v>20461</v>
      </c>
      <c r="Q508" t="s">
        <v>20462</v>
      </c>
      <c r="R508" t="s">
        <v>20746</v>
      </c>
      <c r="S508">
        <v>1</v>
      </c>
      <c r="T508">
        <v>0</v>
      </c>
      <c r="U508">
        <v>0</v>
      </c>
      <c r="V508">
        <v>616</v>
      </c>
      <c r="W508">
        <v>24</v>
      </c>
    </row>
    <row r="509" spans="1:23" x14ac:dyDescent="0.3">
      <c r="A509" t="s">
        <v>519</v>
      </c>
      <c r="B509" t="s">
        <v>20527</v>
      </c>
      <c r="C509">
        <v>0</v>
      </c>
      <c r="D509">
        <v>0</v>
      </c>
      <c r="E509" t="s">
        <v>20050</v>
      </c>
      <c r="F509" t="s">
        <v>8192</v>
      </c>
      <c r="G509" t="s">
        <v>20051</v>
      </c>
      <c r="H509" t="s">
        <v>20584</v>
      </c>
      <c r="I509" t="s">
        <v>20585</v>
      </c>
      <c r="J509" t="s">
        <v>8193</v>
      </c>
      <c r="K509" t="s">
        <v>7253</v>
      </c>
      <c r="L509" t="s">
        <v>7254</v>
      </c>
      <c r="M509" t="s">
        <v>20119</v>
      </c>
      <c r="N509" t="s">
        <v>6348</v>
      </c>
      <c r="O509" t="s">
        <v>20213</v>
      </c>
      <c r="P509" t="s">
        <v>20586</v>
      </c>
      <c r="Q509" t="s">
        <v>20587</v>
      </c>
      <c r="R509" t="s">
        <v>20747</v>
      </c>
      <c r="S509">
        <v>1</v>
      </c>
      <c r="T509">
        <v>1</v>
      </c>
      <c r="U509">
        <v>0</v>
      </c>
      <c r="V509">
        <v>422</v>
      </c>
      <c r="W509">
        <v>19</v>
      </c>
    </row>
    <row r="510" spans="1:23" x14ac:dyDescent="0.3">
      <c r="A510" t="s">
        <v>520</v>
      </c>
      <c r="B510" t="s">
        <v>20527</v>
      </c>
      <c r="C510">
        <v>0</v>
      </c>
      <c r="D510">
        <v>0</v>
      </c>
      <c r="E510" t="s">
        <v>20050</v>
      </c>
      <c r="F510" t="s">
        <v>8194</v>
      </c>
      <c r="G510" t="s">
        <v>20051</v>
      </c>
      <c r="H510" t="s">
        <v>20616</v>
      </c>
      <c r="I510" t="s">
        <v>20617</v>
      </c>
      <c r="J510" t="s">
        <v>8195</v>
      </c>
      <c r="K510" t="s">
        <v>7257</v>
      </c>
      <c r="L510" t="s">
        <v>7258</v>
      </c>
      <c r="M510" t="s">
        <v>20736</v>
      </c>
      <c r="N510" t="s">
        <v>6331</v>
      </c>
      <c r="O510" t="s">
        <v>20055</v>
      </c>
      <c r="P510" t="s">
        <v>20618</v>
      </c>
      <c r="Q510" t="s">
        <v>6573</v>
      </c>
      <c r="R510" t="s">
        <v>20748</v>
      </c>
      <c r="S510">
        <v>1</v>
      </c>
      <c r="T510">
        <v>1</v>
      </c>
      <c r="U510">
        <v>0</v>
      </c>
      <c r="V510">
        <v>478</v>
      </c>
      <c r="W510">
        <v>19</v>
      </c>
    </row>
    <row r="511" spans="1:23" x14ac:dyDescent="0.3">
      <c r="A511" t="s">
        <v>521</v>
      </c>
      <c r="B511" t="s">
        <v>20527</v>
      </c>
      <c r="C511">
        <v>0</v>
      </c>
      <c r="D511">
        <v>0</v>
      </c>
      <c r="E511" t="s">
        <v>20050</v>
      </c>
      <c r="F511" t="s">
        <v>8196</v>
      </c>
      <c r="G511" t="s">
        <v>20051</v>
      </c>
      <c r="H511" t="s">
        <v>20749</v>
      </c>
      <c r="I511" t="s">
        <v>20750</v>
      </c>
      <c r="J511" t="s">
        <v>8197</v>
      </c>
      <c r="K511" t="s">
        <v>6585</v>
      </c>
      <c r="L511" t="s">
        <v>6586</v>
      </c>
      <c r="M511" t="s">
        <v>20227</v>
      </c>
      <c r="N511" t="s">
        <v>6334</v>
      </c>
      <c r="O511" t="s">
        <v>20097</v>
      </c>
      <c r="P511" t="s">
        <v>20751</v>
      </c>
      <c r="Q511" t="s">
        <v>6586</v>
      </c>
      <c r="R511" t="s">
        <v>20752</v>
      </c>
      <c r="S511">
        <v>1</v>
      </c>
      <c r="T511">
        <v>1</v>
      </c>
      <c r="U511">
        <v>0</v>
      </c>
      <c r="V511">
        <v>567</v>
      </c>
      <c r="W511">
        <v>24</v>
      </c>
    </row>
    <row r="512" spans="1:23" x14ac:dyDescent="0.3">
      <c r="A512" t="s">
        <v>522</v>
      </c>
      <c r="B512" t="s">
        <v>20527</v>
      </c>
      <c r="C512">
        <v>0</v>
      </c>
      <c r="D512">
        <v>0</v>
      </c>
      <c r="E512" t="s">
        <v>20050</v>
      </c>
      <c r="F512" t="s">
        <v>8198</v>
      </c>
      <c r="G512" t="s">
        <v>20051</v>
      </c>
      <c r="H512" t="s">
        <v>20706</v>
      </c>
      <c r="I512" t="s">
        <v>20707</v>
      </c>
      <c r="J512" t="s">
        <v>8199</v>
      </c>
      <c r="K512" t="s">
        <v>6499</v>
      </c>
      <c r="L512" t="s">
        <v>6500</v>
      </c>
      <c r="M512" t="s">
        <v>20753</v>
      </c>
      <c r="N512" t="s">
        <v>6351</v>
      </c>
      <c r="O512" t="s">
        <v>20061</v>
      </c>
      <c r="P512" t="s">
        <v>20294</v>
      </c>
      <c r="Q512" t="s">
        <v>6897</v>
      </c>
      <c r="R512" t="s">
        <v>20754</v>
      </c>
      <c r="S512">
        <v>1</v>
      </c>
      <c r="T512">
        <v>0</v>
      </c>
      <c r="U512">
        <v>0</v>
      </c>
      <c r="V512">
        <v>461</v>
      </c>
      <c r="W512">
        <v>19</v>
      </c>
    </row>
    <row r="513" spans="1:23" x14ac:dyDescent="0.3">
      <c r="A513" t="s">
        <v>523</v>
      </c>
      <c r="B513" t="s">
        <v>20527</v>
      </c>
      <c r="C513">
        <v>0</v>
      </c>
      <c r="D513">
        <v>0</v>
      </c>
      <c r="E513" t="s">
        <v>20050</v>
      </c>
      <c r="F513" t="s">
        <v>8200</v>
      </c>
      <c r="G513" t="s">
        <v>20051</v>
      </c>
      <c r="H513" t="s">
        <v>20755</v>
      </c>
      <c r="I513" t="s">
        <v>20756</v>
      </c>
      <c r="J513" t="s">
        <v>8201</v>
      </c>
      <c r="K513" t="s">
        <v>6587</v>
      </c>
      <c r="L513" t="s">
        <v>6588</v>
      </c>
      <c r="M513" t="s">
        <v>20757</v>
      </c>
      <c r="N513" t="s">
        <v>6334</v>
      </c>
      <c r="O513" t="s">
        <v>20097</v>
      </c>
      <c r="P513" t="s">
        <v>20758</v>
      </c>
      <c r="Q513" t="s">
        <v>6588</v>
      </c>
      <c r="R513" t="s">
        <v>20759</v>
      </c>
      <c r="S513">
        <v>1</v>
      </c>
      <c r="T513">
        <v>1</v>
      </c>
      <c r="U513">
        <v>0</v>
      </c>
      <c r="V513">
        <v>662</v>
      </c>
      <c r="W513">
        <v>27</v>
      </c>
    </row>
    <row r="514" spans="1:23" x14ac:dyDescent="0.3">
      <c r="A514" t="s">
        <v>524</v>
      </c>
      <c r="B514" t="s">
        <v>20527</v>
      </c>
      <c r="C514">
        <v>0</v>
      </c>
      <c r="D514">
        <v>0</v>
      </c>
      <c r="E514" t="s">
        <v>20050</v>
      </c>
      <c r="F514" t="s">
        <v>8202</v>
      </c>
      <c r="G514" t="s">
        <v>20051</v>
      </c>
      <c r="H514" t="s">
        <v>20632</v>
      </c>
      <c r="I514" t="s">
        <v>20633</v>
      </c>
      <c r="J514" t="s">
        <v>8203</v>
      </c>
      <c r="K514" t="s">
        <v>7269</v>
      </c>
      <c r="L514" t="s">
        <v>7270</v>
      </c>
      <c r="M514" t="s">
        <v>20324</v>
      </c>
      <c r="N514" t="s">
        <v>6338</v>
      </c>
      <c r="O514" t="s">
        <v>20084</v>
      </c>
      <c r="P514" t="s">
        <v>20634</v>
      </c>
      <c r="Q514" t="s">
        <v>20635</v>
      </c>
      <c r="R514" t="s">
        <v>20760</v>
      </c>
      <c r="S514">
        <v>1</v>
      </c>
      <c r="T514">
        <v>0</v>
      </c>
      <c r="U514">
        <v>0</v>
      </c>
      <c r="V514">
        <v>671</v>
      </c>
      <c r="W514">
        <v>28</v>
      </c>
    </row>
    <row r="515" spans="1:23" x14ac:dyDescent="0.3">
      <c r="A515" t="s">
        <v>525</v>
      </c>
      <c r="B515" t="s">
        <v>20527</v>
      </c>
      <c r="C515">
        <v>0</v>
      </c>
      <c r="D515">
        <v>0</v>
      </c>
      <c r="E515" t="s">
        <v>20050</v>
      </c>
      <c r="F515" t="s">
        <v>8204</v>
      </c>
      <c r="G515" t="s">
        <v>20051</v>
      </c>
      <c r="H515" t="s">
        <v>20761</v>
      </c>
      <c r="I515" t="s">
        <v>20762</v>
      </c>
      <c r="J515" t="s">
        <v>7272</v>
      </c>
      <c r="K515" t="s">
        <v>6548</v>
      </c>
      <c r="L515" t="s">
        <v>6549</v>
      </c>
      <c r="M515" t="s">
        <v>20422</v>
      </c>
      <c r="N515" t="s">
        <v>6322</v>
      </c>
      <c r="O515" t="s">
        <v>20076</v>
      </c>
      <c r="P515" t="s">
        <v>20179</v>
      </c>
      <c r="Q515" t="s">
        <v>6549</v>
      </c>
      <c r="R515" t="s">
        <v>20763</v>
      </c>
      <c r="S515">
        <v>1</v>
      </c>
      <c r="T515">
        <v>0</v>
      </c>
      <c r="U515">
        <v>0</v>
      </c>
      <c r="V515">
        <v>950</v>
      </c>
      <c r="W515">
        <v>37</v>
      </c>
    </row>
    <row r="516" spans="1:23" x14ac:dyDescent="0.3">
      <c r="A516" t="s">
        <v>526</v>
      </c>
      <c r="B516" t="s">
        <v>20527</v>
      </c>
      <c r="C516">
        <v>0</v>
      </c>
      <c r="D516">
        <v>0</v>
      </c>
      <c r="E516" t="s">
        <v>20050</v>
      </c>
      <c r="F516" t="s">
        <v>8205</v>
      </c>
      <c r="G516" t="s">
        <v>20080</v>
      </c>
      <c r="H516" t="s">
        <v>20764</v>
      </c>
      <c r="I516" t="s">
        <v>20765</v>
      </c>
      <c r="J516" t="s">
        <v>6475</v>
      </c>
      <c r="K516" t="s">
        <v>6336</v>
      </c>
      <c r="L516" t="s">
        <v>6337</v>
      </c>
      <c r="M516" t="s">
        <v>20083</v>
      </c>
      <c r="N516" t="s">
        <v>6338</v>
      </c>
      <c r="O516" t="s">
        <v>20084</v>
      </c>
      <c r="P516" t="s">
        <v>20766</v>
      </c>
      <c r="Q516" t="s">
        <v>20767</v>
      </c>
      <c r="R516" t="s">
        <v>20768</v>
      </c>
      <c r="S516">
        <v>1</v>
      </c>
      <c r="T516">
        <v>0</v>
      </c>
      <c r="U516">
        <v>0</v>
      </c>
      <c r="V516">
        <v>892</v>
      </c>
      <c r="W516">
        <v>35</v>
      </c>
    </row>
    <row r="517" spans="1:23" x14ac:dyDescent="0.3">
      <c r="A517" t="s">
        <v>527</v>
      </c>
      <c r="B517" t="s">
        <v>20527</v>
      </c>
      <c r="C517">
        <v>0</v>
      </c>
      <c r="D517">
        <v>0</v>
      </c>
      <c r="E517" t="s">
        <v>20088</v>
      </c>
      <c r="F517" t="s">
        <v>8206</v>
      </c>
      <c r="G517" t="s">
        <v>20089</v>
      </c>
      <c r="H517" t="s">
        <v>20133</v>
      </c>
      <c r="I517" t="s">
        <v>20915</v>
      </c>
      <c r="J517" t="s">
        <v>8207</v>
      </c>
      <c r="K517" t="s">
        <v>6336</v>
      </c>
      <c r="L517" t="s">
        <v>6337</v>
      </c>
      <c r="M517" t="s">
        <v>20083</v>
      </c>
      <c r="N517" t="s">
        <v>6338</v>
      </c>
      <c r="O517" t="s">
        <v>20084</v>
      </c>
      <c r="P517" t="s">
        <v>20766</v>
      </c>
      <c r="Q517" t="s">
        <v>20767</v>
      </c>
      <c r="R517" t="s">
        <v>20768</v>
      </c>
      <c r="S517">
        <v>0</v>
      </c>
      <c r="T517">
        <v>0</v>
      </c>
      <c r="U517">
        <v>0</v>
      </c>
      <c r="V517">
        <v>668</v>
      </c>
      <c r="W517">
        <v>28</v>
      </c>
    </row>
    <row r="518" spans="1:23" x14ac:dyDescent="0.3">
      <c r="A518" t="s">
        <v>528</v>
      </c>
      <c r="B518" t="s">
        <v>20527</v>
      </c>
      <c r="C518">
        <v>0</v>
      </c>
      <c r="D518">
        <v>0</v>
      </c>
      <c r="E518" t="s">
        <v>20050</v>
      </c>
      <c r="F518" t="s">
        <v>8208</v>
      </c>
      <c r="G518" t="s">
        <v>20051</v>
      </c>
      <c r="H518" t="s">
        <v>20490</v>
      </c>
      <c r="I518" t="s">
        <v>20491</v>
      </c>
      <c r="J518" t="s">
        <v>8209</v>
      </c>
      <c r="K518" t="s">
        <v>6652</v>
      </c>
      <c r="L518" t="s">
        <v>6653</v>
      </c>
      <c r="M518" t="s">
        <v>20107</v>
      </c>
      <c r="N518" t="s">
        <v>6345</v>
      </c>
      <c r="O518" t="s">
        <v>20167</v>
      </c>
      <c r="P518" t="s">
        <v>20492</v>
      </c>
      <c r="Q518" t="s">
        <v>20493</v>
      </c>
      <c r="R518" t="s">
        <v>20771</v>
      </c>
      <c r="S518">
        <v>1</v>
      </c>
      <c r="T518">
        <v>0</v>
      </c>
      <c r="U518">
        <v>0</v>
      </c>
      <c r="V518">
        <v>786</v>
      </c>
      <c r="W518">
        <v>30</v>
      </c>
    </row>
    <row r="519" spans="1:23" x14ac:dyDescent="0.3">
      <c r="A519" t="s">
        <v>529</v>
      </c>
      <c r="B519" t="s">
        <v>20527</v>
      </c>
      <c r="C519">
        <v>0</v>
      </c>
      <c r="D519">
        <v>0</v>
      </c>
      <c r="E519" t="s">
        <v>20050</v>
      </c>
      <c r="F519" t="s">
        <v>8210</v>
      </c>
      <c r="G519" t="s">
        <v>20051</v>
      </c>
      <c r="H519" t="s">
        <v>20436</v>
      </c>
      <c r="I519" t="s">
        <v>20437</v>
      </c>
      <c r="J519" t="s">
        <v>8211</v>
      </c>
      <c r="K519" t="s">
        <v>6918</v>
      </c>
      <c r="L519" t="s">
        <v>6919</v>
      </c>
      <c r="M519" t="s">
        <v>20298</v>
      </c>
      <c r="N519" t="s">
        <v>6351</v>
      </c>
      <c r="O519" t="s">
        <v>20061</v>
      </c>
      <c r="P519" t="s">
        <v>20438</v>
      </c>
      <c r="Q519" t="s">
        <v>6377</v>
      </c>
      <c r="R519" t="s">
        <v>20773</v>
      </c>
      <c r="S519">
        <v>1</v>
      </c>
      <c r="T519">
        <v>1</v>
      </c>
      <c r="U519">
        <v>0</v>
      </c>
      <c r="V519">
        <v>528</v>
      </c>
      <c r="W519">
        <v>21</v>
      </c>
    </row>
    <row r="520" spans="1:23" x14ac:dyDescent="0.3">
      <c r="A520" t="s">
        <v>530</v>
      </c>
      <c r="B520" t="s">
        <v>20527</v>
      </c>
      <c r="C520">
        <v>0</v>
      </c>
      <c r="D520">
        <v>0</v>
      </c>
      <c r="E520" t="s">
        <v>20088</v>
      </c>
      <c r="F520" t="s">
        <v>8212</v>
      </c>
      <c r="G520" t="s">
        <v>20089</v>
      </c>
      <c r="H520" t="s">
        <v>20133</v>
      </c>
      <c r="I520" t="s">
        <v>20134</v>
      </c>
      <c r="J520" t="s">
        <v>7230</v>
      </c>
      <c r="K520" t="s">
        <v>7231</v>
      </c>
      <c r="L520" t="s">
        <v>7232</v>
      </c>
      <c r="M520" t="s">
        <v>20206</v>
      </c>
      <c r="N520" t="s">
        <v>6322</v>
      </c>
      <c r="O520" t="s">
        <v>20076</v>
      </c>
      <c r="P520" t="s">
        <v>20147</v>
      </c>
      <c r="Q520" t="s">
        <v>20148</v>
      </c>
      <c r="R520" t="s">
        <v>20722</v>
      </c>
      <c r="S520">
        <v>0</v>
      </c>
      <c r="T520">
        <v>0</v>
      </c>
      <c r="U520">
        <v>0</v>
      </c>
      <c r="V520">
        <v>369</v>
      </c>
      <c r="W520">
        <v>17</v>
      </c>
    </row>
    <row r="521" spans="1:23" x14ac:dyDescent="0.3">
      <c r="A521" t="s">
        <v>531</v>
      </c>
      <c r="B521" t="s">
        <v>20527</v>
      </c>
      <c r="C521">
        <v>0</v>
      </c>
      <c r="D521">
        <v>0</v>
      </c>
      <c r="E521" t="s">
        <v>20050</v>
      </c>
      <c r="F521" t="s">
        <v>8213</v>
      </c>
      <c r="G521" t="s">
        <v>20051</v>
      </c>
      <c r="H521" t="s">
        <v>20429</v>
      </c>
      <c r="I521" t="s">
        <v>20430</v>
      </c>
      <c r="J521" t="s">
        <v>8214</v>
      </c>
      <c r="K521" t="s">
        <v>8215</v>
      </c>
      <c r="L521" t="s">
        <v>8216</v>
      </c>
      <c r="M521" t="s">
        <v>20206</v>
      </c>
      <c r="N521" t="s">
        <v>6322</v>
      </c>
      <c r="O521" t="s">
        <v>20076</v>
      </c>
      <c r="P521" t="s">
        <v>20096</v>
      </c>
      <c r="Q521" t="s">
        <v>6544</v>
      </c>
      <c r="R521" t="s">
        <v>20916</v>
      </c>
      <c r="S521">
        <v>1</v>
      </c>
      <c r="T521">
        <v>0</v>
      </c>
      <c r="U521">
        <v>0</v>
      </c>
      <c r="V521">
        <v>712</v>
      </c>
      <c r="W521">
        <v>25</v>
      </c>
    </row>
    <row r="522" spans="1:23" x14ac:dyDescent="0.3">
      <c r="A522" t="s">
        <v>532</v>
      </c>
      <c r="B522" t="s">
        <v>20527</v>
      </c>
      <c r="C522">
        <v>0</v>
      </c>
      <c r="D522">
        <v>0</v>
      </c>
      <c r="E522" t="s">
        <v>20050</v>
      </c>
      <c r="F522" t="s">
        <v>8217</v>
      </c>
      <c r="G522" t="s">
        <v>20051</v>
      </c>
      <c r="H522" t="s">
        <v>20775</v>
      </c>
      <c r="I522" t="s">
        <v>20776</v>
      </c>
      <c r="J522" t="s">
        <v>8218</v>
      </c>
      <c r="K522" t="s">
        <v>6921</v>
      </c>
      <c r="L522" t="s">
        <v>6922</v>
      </c>
      <c r="M522" t="s">
        <v>20293</v>
      </c>
      <c r="N522" t="s">
        <v>6351</v>
      </c>
      <c r="O522" t="s">
        <v>20061</v>
      </c>
      <c r="P522" t="s">
        <v>20777</v>
      </c>
      <c r="Q522" t="s">
        <v>6922</v>
      </c>
      <c r="R522" t="s">
        <v>20778</v>
      </c>
      <c r="S522">
        <v>1</v>
      </c>
      <c r="T522">
        <v>0</v>
      </c>
      <c r="U522">
        <v>0</v>
      </c>
      <c r="V522">
        <v>270</v>
      </c>
      <c r="W522">
        <v>12</v>
      </c>
    </row>
    <row r="523" spans="1:23" x14ac:dyDescent="0.3">
      <c r="A523" t="s">
        <v>533</v>
      </c>
      <c r="B523" t="s">
        <v>20527</v>
      </c>
      <c r="C523">
        <v>0</v>
      </c>
      <c r="D523">
        <v>0</v>
      </c>
      <c r="E523" t="s">
        <v>20088</v>
      </c>
      <c r="F523" t="s">
        <v>8219</v>
      </c>
      <c r="G523" t="s">
        <v>20089</v>
      </c>
      <c r="H523" t="s">
        <v>20176</v>
      </c>
      <c r="I523" t="s">
        <v>20344</v>
      </c>
      <c r="J523" t="s">
        <v>8220</v>
      </c>
      <c r="K523" t="s">
        <v>6921</v>
      </c>
      <c r="L523" t="s">
        <v>6922</v>
      </c>
      <c r="M523" t="s">
        <v>20293</v>
      </c>
      <c r="N523" t="s">
        <v>6351</v>
      </c>
      <c r="O523" t="s">
        <v>20061</v>
      </c>
      <c r="P523" t="s">
        <v>20777</v>
      </c>
      <c r="Q523" t="s">
        <v>6922</v>
      </c>
      <c r="R523" t="s">
        <v>20778</v>
      </c>
      <c r="S523">
        <v>0</v>
      </c>
      <c r="T523">
        <v>0</v>
      </c>
      <c r="U523">
        <v>0</v>
      </c>
      <c r="V523">
        <v>230</v>
      </c>
      <c r="W523">
        <v>10</v>
      </c>
    </row>
    <row r="524" spans="1:23" x14ac:dyDescent="0.3">
      <c r="A524" t="s">
        <v>534</v>
      </c>
      <c r="B524" t="s">
        <v>20527</v>
      </c>
      <c r="C524">
        <v>0</v>
      </c>
      <c r="D524">
        <v>0</v>
      </c>
      <c r="E524" t="s">
        <v>20050</v>
      </c>
      <c r="F524" t="s">
        <v>8221</v>
      </c>
      <c r="G524" t="s">
        <v>20051</v>
      </c>
      <c r="H524" t="s">
        <v>20775</v>
      </c>
      <c r="I524" t="s">
        <v>20776</v>
      </c>
      <c r="J524" t="s">
        <v>8222</v>
      </c>
      <c r="K524" t="s">
        <v>7296</v>
      </c>
      <c r="L524" t="s">
        <v>7297</v>
      </c>
      <c r="M524" t="s">
        <v>20515</v>
      </c>
      <c r="N524" t="s">
        <v>6351</v>
      </c>
      <c r="O524" t="s">
        <v>20061</v>
      </c>
      <c r="P524" t="s">
        <v>20777</v>
      </c>
      <c r="Q524" t="s">
        <v>6922</v>
      </c>
      <c r="R524" t="s">
        <v>20779</v>
      </c>
      <c r="S524">
        <v>1</v>
      </c>
      <c r="T524">
        <v>0</v>
      </c>
      <c r="U524">
        <v>0</v>
      </c>
      <c r="V524">
        <v>736</v>
      </c>
      <c r="W524">
        <v>30</v>
      </c>
    </row>
    <row r="525" spans="1:23" x14ac:dyDescent="0.3">
      <c r="A525" t="s">
        <v>535</v>
      </c>
      <c r="B525" t="s">
        <v>20527</v>
      </c>
      <c r="C525">
        <v>0</v>
      </c>
      <c r="D525">
        <v>0</v>
      </c>
      <c r="E525" t="s">
        <v>20050</v>
      </c>
      <c r="F525" t="s">
        <v>8223</v>
      </c>
      <c r="G525" t="s">
        <v>20066</v>
      </c>
      <c r="H525" t="s">
        <v>20917</v>
      </c>
      <c r="I525" t="s">
        <v>20918</v>
      </c>
      <c r="J525" t="s">
        <v>8224</v>
      </c>
      <c r="K525" t="s">
        <v>8225</v>
      </c>
      <c r="L525" t="s">
        <v>8226</v>
      </c>
      <c r="M525" t="s">
        <v>20545</v>
      </c>
      <c r="N525" t="s">
        <v>6322</v>
      </c>
      <c r="O525" t="s">
        <v>20076</v>
      </c>
      <c r="P525" t="s">
        <v>20077</v>
      </c>
      <c r="Q525" t="s">
        <v>20078</v>
      </c>
      <c r="R525" t="s">
        <v>20919</v>
      </c>
      <c r="S525">
        <v>1</v>
      </c>
      <c r="T525">
        <v>0</v>
      </c>
      <c r="U525">
        <v>0</v>
      </c>
      <c r="V525">
        <v>696</v>
      </c>
      <c r="W525">
        <v>27</v>
      </c>
    </row>
    <row r="526" spans="1:23" x14ac:dyDescent="0.3">
      <c r="A526" t="s">
        <v>536</v>
      </c>
      <c r="B526" t="s">
        <v>20527</v>
      </c>
      <c r="C526">
        <v>0</v>
      </c>
      <c r="D526">
        <v>0</v>
      </c>
      <c r="E526" t="s">
        <v>20088</v>
      </c>
      <c r="F526" t="s">
        <v>8227</v>
      </c>
      <c r="G526" t="s">
        <v>20089</v>
      </c>
      <c r="H526" t="s">
        <v>20140</v>
      </c>
      <c r="I526" t="s">
        <v>20690</v>
      </c>
      <c r="J526" t="s">
        <v>8228</v>
      </c>
      <c r="K526" t="s">
        <v>7983</v>
      </c>
      <c r="L526" t="s">
        <v>7984</v>
      </c>
      <c r="M526" t="s">
        <v>20189</v>
      </c>
      <c r="N526" t="s">
        <v>6338</v>
      </c>
      <c r="O526" t="s">
        <v>20084</v>
      </c>
      <c r="P526" t="s">
        <v>20405</v>
      </c>
      <c r="Q526" t="s">
        <v>20406</v>
      </c>
      <c r="R526" t="s">
        <v>20506</v>
      </c>
      <c r="S526">
        <v>0</v>
      </c>
      <c r="T526">
        <v>0</v>
      </c>
      <c r="U526">
        <v>0</v>
      </c>
      <c r="V526">
        <v>308</v>
      </c>
      <c r="W526">
        <v>12</v>
      </c>
    </row>
    <row r="527" spans="1:23" x14ac:dyDescent="0.3">
      <c r="A527" t="s">
        <v>537</v>
      </c>
      <c r="B527" t="s">
        <v>20527</v>
      </c>
      <c r="C527">
        <v>0</v>
      </c>
      <c r="D527">
        <v>0</v>
      </c>
      <c r="E527" t="s">
        <v>20050</v>
      </c>
      <c r="F527" t="s">
        <v>8229</v>
      </c>
      <c r="G527" t="s">
        <v>20051</v>
      </c>
      <c r="H527" t="s">
        <v>20256</v>
      </c>
      <c r="I527" t="s">
        <v>20257</v>
      </c>
      <c r="J527" t="s">
        <v>8230</v>
      </c>
      <c r="K527" t="s">
        <v>8231</v>
      </c>
      <c r="L527" t="s">
        <v>8232</v>
      </c>
      <c r="M527" t="s">
        <v>20293</v>
      </c>
      <c r="N527" t="s">
        <v>6322</v>
      </c>
      <c r="O527" t="s">
        <v>20076</v>
      </c>
      <c r="P527" t="s">
        <v>20259</v>
      </c>
      <c r="Q527" t="s">
        <v>6552</v>
      </c>
      <c r="R527" t="s">
        <v>20920</v>
      </c>
      <c r="S527">
        <v>1</v>
      </c>
      <c r="T527">
        <v>0</v>
      </c>
      <c r="U527">
        <v>0</v>
      </c>
      <c r="V527">
        <v>660</v>
      </c>
      <c r="W527">
        <v>27</v>
      </c>
    </row>
    <row r="528" spans="1:23" x14ac:dyDescent="0.3">
      <c r="A528" t="s">
        <v>538</v>
      </c>
      <c r="B528" t="s">
        <v>20527</v>
      </c>
      <c r="C528">
        <v>0</v>
      </c>
      <c r="D528">
        <v>0</v>
      </c>
      <c r="E528" t="s">
        <v>20088</v>
      </c>
      <c r="F528" t="s">
        <v>8233</v>
      </c>
      <c r="G528" t="s">
        <v>20089</v>
      </c>
      <c r="H528" t="s">
        <v>20921</v>
      </c>
      <c r="I528" t="s">
        <v>20922</v>
      </c>
      <c r="J528" t="s">
        <v>7897</v>
      </c>
      <c r="K528" t="s">
        <v>7308</v>
      </c>
      <c r="L528" t="s">
        <v>7309</v>
      </c>
      <c r="M528" t="s">
        <v>20355</v>
      </c>
      <c r="N528" t="s">
        <v>6348</v>
      </c>
      <c r="O528" t="s">
        <v>20213</v>
      </c>
      <c r="P528" t="s">
        <v>20349</v>
      </c>
      <c r="Q528" t="s">
        <v>6617</v>
      </c>
      <c r="R528" t="s">
        <v>20784</v>
      </c>
      <c r="S528">
        <v>0</v>
      </c>
      <c r="T528">
        <v>1</v>
      </c>
      <c r="U528">
        <v>0</v>
      </c>
      <c r="V528">
        <v>241</v>
      </c>
      <c r="W528">
        <v>12</v>
      </c>
    </row>
    <row r="529" spans="1:23" x14ac:dyDescent="0.3">
      <c r="A529" t="s">
        <v>539</v>
      </c>
      <c r="B529" t="s">
        <v>20527</v>
      </c>
      <c r="C529">
        <v>0</v>
      </c>
      <c r="D529">
        <v>0</v>
      </c>
      <c r="E529" t="s">
        <v>20050</v>
      </c>
      <c r="F529" t="s">
        <v>8234</v>
      </c>
      <c r="G529" t="s">
        <v>20051</v>
      </c>
      <c r="H529" t="s">
        <v>20424</v>
      </c>
      <c r="I529" t="s">
        <v>20425</v>
      </c>
      <c r="J529" t="s">
        <v>8235</v>
      </c>
      <c r="K529" t="s">
        <v>7827</v>
      </c>
      <c r="L529" t="s">
        <v>7828</v>
      </c>
      <c r="M529" t="s">
        <v>20273</v>
      </c>
      <c r="N529" t="s">
        <v>6348</v>
      </c>
      <c r="O529" t="s">
        <v>20213</v>
      </c>
      <c r="P529" t="s">
        <v>20426</v>
      </c>
      <c r="Q529" t="s">
        <v>20427</v>
      </c>
      <c r="R529" t="s">
        <v>20428</v>
      </c>
      <c r="S529">
        <v>1</v>
      </c>
      <c r="T529">
        <v>1</v>
      </c>
      <c r="U529">
        <v>0</v>
      </c>
      <c r="V529">
        <v>599</v>
      </c>
      <c r="W529">
        <v>24</v>
      </c>
    </row>
    <row r="530" spans="1:23" x14ac:dyDescent="0.3">
      <c r="A530" t="s">
        <v>567</v>
      </c>
      <c r="B530" t="s">
        <v>20527</v>
      </c>
      <c r="C530">
        <v>0</v>
      </c>
      <c r="D530">
        <v>0</v>
      </c>
      <c r="E530" t="s">
        <v>20050</v>
      </c>
      <c r="F530" t="s">
        <v>8300</v>
      </c>
      <c r="G530" t="s">
        <v>20051</v>
      </c>
      <c r="H530" t="s">
        <v>20670</v>
      </c>
      <c r="I530" t="s">
        <v>20671</v>
      </c>
      <c r="J530" t="s">
        <v>8301</v>
      </c>
      <c r="K530" t="s">
        <v>6502</v>
      </c>
      <c r="L530" t="s">
        <v>6503</v>
      </c>
      <c r="M530" t="s">
        <v>20054</v>
      </c>
      <c r="N530" t="s">
        <v>6351</v>
      </c>
      <c r="O530" t="s">
        <v>20061</v>
      </c>
      <c r="P530" t="s">
        <v>20672</v>
      </c>
      <c r="Q530" t="s">
        <v>20673</v>
      </c>
      <c r="R530" t="s">
        <v>20787</v>
      </c>
      <c r="S530">
        <v>1</v>
      </c>
      <c r="T530">
        <v>0</v>
      </c>
      <c r="U530">
        <v>0</v>
      </c>
      <c r="V530">
        <v>790</v>
      </c>
      <c r="W530">
        <v>32</v>
      </c>
    </row>
    <row r="531" spans="1:23" x14ac:dyDescent="0.3">
      <c r="A531" t="s">
        <v>568</v>
      </c>
      <c r="B531" t="s">
        <v>20527</v>
      </c>
      <c r="C531">
        <v>0</v>
      </c>
      <c r="D531">
        <v>0</v>
      </c>
      <c r="E531" t="s">
        <v>20050</v>
      </c>
      <c r="F531" t="s">
        <v>8302</v>
      </c>
      <c r="G531" t="s">
        <v>20051</v>
      </c>
      <c r="H531" t="s">
        <v>20219</v>
      </c>
      <c r="I531" t="s">
        <v>20220</v>
      </c>
      <c r="J531" t="s">
        <v>8303</v>
      </c>
      <c r="K531" t="s">
        <v>6837</v>
      </c>
      <c r="L531" t="s">
        <v>6838</v>
      </c>
      <c r="M531" t="s">
        <v>20075</v>
      </c>
      <c r="N531" t="s">
        <v>6334</v>
      </c>
      <c r="O531" t="s">
        <v>20097</v>
      </c>
      <c r="P531" t="s">
        <v>20222</v>
      </c>
      <c r="Q531" t="s">
        <v>20223</v>
      </c>
      <c r="R531" t="s">
        <v>20788</v>
      </c>
      <c r="S531">
        <v>1</v>
      </c>
      <c r="T531">
        <v>1</v>
      </c>
      <c r="U531">
        <v>0</v>
      </c>
      <c r="V531">
        <v>446</v>
      </c>
      <c r="W531">
        <v>19</v>
      </c>
    </row>
    <row r="532" spans="1:23" x14ac:dyDescent="0.3">
      <c r="A532" t="s">
        <v>569</v>
      </c>
      <c r="B532" t="s">
        <v>20527</v>
      </c>
      <c r="C532">
        <v>0</v>
      </c>
      <c r="D532">
        <v>0</v>
      </c>
      <c r="E532" t="s">
        <v>20050</v>
      </c>
      <c r="F532" t="s">
        <v>8304</v>
      </c>
      <c r="G532" t="s">
        <v>20051</v>
      </c>
      <c r="H532" t="s">
        <v>20459</v>
      </c>
      <c r="I532" t="s">
        <v>20460</v>
      </c>
      <c r="J532" t="s">
        <v>8305</v>
      </c>
      <c r="K532" t="s">
        <v>8306</v>
      </c>
      <c r="L532" t="s">
        <v>8307</v>
      </c>
      <c r="M532" t="s">
        <v>20336</v>
      </c>
      <c r="N532" t="s">
        <v>6351</v>
      </c>
      <c r="O532" t="s">
        <v>20061</v>
      </c>
      <c r="P532" t="s">
        <v>20461</v>
      </c>
      <c r="Q532" t="s">
        <v>20462</v>
      </c>
      <c r="R532" t="s">
        <v>20923</v>
      </c>
      <c r="S532">
        <v>1</v>
      </c>
      <c r="T532">
        <v>0</v>
      </c>
      <c r="U532">
        <v>0</v>
      </c>
      <c r="V532">
        <v>913</v>
      </c>
      <c r="W532">
        <v>34</v>
      </c>
    </row>
    <row r="533" spans="1:23" x14ac:dyDescent="0.3">
      <c r="A533" t="s">
        <v>570</v>
      </c>
      <c r="B533" t="s">
        <v>20527</v>
      </c>
      <c r="C533">
        <v>0</v>
      </c>
      <c r="D533">
        <v>0</v>
      </c>
      <c r="E533" t="s">
        <v>20050</v>
      </c>
      <c r="F533" t="s">
        <v>8308</v>
      </c>
      <c r="G533" t="s">
        <v>20080</v>
      </c>
      <c r="H533" t="s">
        <v>20924</v>
      </c>
      <c r="I533" t="s">
        <v>20925</v>
      </c>
      <c r="J533" t="s">
        <v>8309</v>
      </c>
      <c r="K533" t="s">
        <v>7320</v>
      </c>
      <c r="L533" t="s">
        <v>7321</v>
      </c>
      <c r="M533" t="s">
        <v>20286</v>
      </c>
      <c r="N533" t="s">
        <v>6348</v>
      </c>
      <c r="O533" t="s">
        <v>20213</v>
      </c>
      <c r="P533" t="s">
        <v>20586</v>
      </c>
      <c r="Q533" t="s">
        <v>20587</v>
      </c>
      <c r="R533" t="s">
        <v>20792</v>
      </c>
      <c r="S533">
        <v>1</v>
      </c>
      <c r="T533">
        <v>1</v>
      </c>
      <c r="U533">
        <v>0</v>
      </c>
      <c r="V533">
        <v>395</v>
      </c>
      <c r="W533">
        <v>18</v>
      </c>
    </row>
    <row r="534" spans="1:23" x14ac:dyDescent="0.3">
      <c r="A534" t="s">
        <v>571</v>
      </c>
      <c r="B534" t="s">
        <v>20527</v>
      </c>
      <c r="C534">
        <v>0</v>
      </c>
      <c r="D534">
        <v>0</v>
      </c>
      <c r="E534" t="s">
        <v>20065</v>
      </c>
      <c r="F534" t="s">
        <v>8310</v>
      </c>
      <c r="G534" t="s">
        <v>20080</v>
      </c>
      <c r="H534" t="s">
        <v>20793</v>
      </c>
      <c r="I534" t="s">
        <v>20794</v>
      </c>
      <c r="J534" t="s">
        <v>8311</v>
      </c>
      <c r="K534" t="s">
        <v>6754</v>
      </c>
      <c r="L534" t="s">
        <v>6755</v>
      </c>
      <c r="M534" t="s">
        <v>20083</v>
      </c>
      <c r="N534" t="s">
        <v>6351</v>
      </c>
      <c r="O534" t="s">
        <v>20061</v>
      </c>
      <c r="P534" t="s">
        <v>20795</v>
      </c>
      <c r="Q534" t="s">
        <v>6755</v>
      </c>
      <c r="R534" t="s">
        <v>20796</v>
      </c>
      <c r="S534">
        <v>1</v>
      </c>
      <c r="T534">
        <v>0</v>
      </c>
      <c r="U534">
        <v>0</v>
      </c>
      <c r="V534">
        <v>478</v>
      </c>
      <c r="W534">
        <v>21</v>
      </c>
    </row>
    <row r="535" spans="1:23" x14ac:dyDescent="0.3">
      <c r="A535" t="s">
        <v>572</v>
      </c>
      <c r="B535" t="s">
        <v>20527</v>
      </c>
      <c r="C535">
        <v>0</v>
      </c>
      <c r="D535">
        <v>0</v>
      </c>
      <c r="E535" t="s">
        <v>20050</v>
      </c>
      <c r="F535" t="s">
        <v>8312</v>
      </c>
      <c r="G535" t="s">
        <v>20051</v>
      </c>
      <c r="H535" t="s">
        <v>20256</v>
      </c>
      <c r="I535" t="s">
        <v>20257</v>
      </c>
      <c r="J535" t="s">
        <v>8313</v>
      </c>
      <c r="K535" t="s">
        <v>6551</v>
      </c>
      <c r="L535" t="s">
        <v>6552</v>
      </c>
      <c r="M535" t="s">
        <v>20630</v>
      </c>
      <c r="N535" t="s">
        <v>6322</v>
      </c>
      <c r="O535" t="s">
        <v>20076</v>
      </c>
      <c r="P535" t="s">
        <v>20259</v>
      </c>
      <c r="Q535" t="s">
        <v>6552</v>
      </c>
      <c r="R535" t="s">
        <v>20800</v>
      </c>
      <c r="S535">
        <v>1</v>
      </c>
      <c r="T535">
        <v>0</v>
      </c>
      <c r="U535">
        <v>0</v>
      </c>
      <c r="V535">
        <v>768</v>
      </c>
      <c r="W535">
        <v>29</v>
      </c>
    </row>
    <row r="536" spans="1:23" x14ac:dyDescent="0.3">
      <c r="A536" t="s">
        <v>573</v>
      </c>
      <c r="B536" t="s">
        <v>20527</v>
      </c>
      <c r="C536">
        <v>0</v>
      </c>
      <c r="D536">
        <v>0</v>
      </c>
      <c r="E536" t="s">
        <v>20050</v>
      </c>
      <c r="F536" t="s">
        <v>8314</v>
      </c>
      <c r="G536" t="s">
        <v>20051</v>
      </c>
      <c r="H536" t="s">
        <v>20372</v>
      </c>
      <c r="I536" t="s">
        <v>20373</v>
      </c>
      <c r="J536" t="s">
        <v>8315</v>
      </c>
      <c r="K536" t="s">
        <v>6618</v>
      </c>
      <c r="L536" t="s">
        <v>6619</v>
      </c>
      <c r="M536" t="s">
        <v>20131</v>
      </c>
      <c r="N536" t="s">
        <v>6348</v>
      </c>
      <c r="O536" t="s">
        <v>20213</v>
      </c>
      <c r="P536" t="s">
        <v>20375</v>
      </c>
      <c r="Q536" t="s">
        <v>6619</v>
      </c>
      <c r="R536" t="s">
        <v>20801</v>
      </c>
      <c r="S536">
        <v>1</v>
      </c>
      <c r="T536">
        <v>1</v>
      </c>
      <c r="U536">
        <v>0</v>
      </c>
      <c r="V536">
        <v>502</v>
      </c>
      <c r="W536">
        <v>21</v>
      </c>
    </row>
    <row r="537" spans="1:23" x14ac:dyDescent="0.3">
      <c r="A537" t="s">
        <v>574</v>
      </c>
      <c r="B537" t="s">
        <v>20527</v>
      </c>
      <c r="C537">
        <v>0</v>
      </c>
      <c r="D537">
        <v>0</v>
      </c>
      <c r="E537" t="s">
        <v>20088</v>
      </c>
      <c r="F537" t="s">
        <v>8316</v>
      </c>
      <c r="G537" t="s">
        <v>20089</v>
      </c>
      <c r="H537" t="s">
        <v>20176</v>
      </c>
      <c r="I537" t="s">
        <v>20344</v>
      </c>
      <c r="J537" t="s">
        <v>8317</v>
      </c>
      <c r="K537" t="s">
        <v>6931</v>
      </c>
      <c r="L537" t="s">
        <v>6350</v>
      </c>
      <c r="M537" t="s">
        <v>20083</v>
      </c>
      <c r="N537" t="s">
        <v>6351</v>
      </c>
      <c r="O537" t="s">
        <v>20061</v>
      </c>
      <c r="P537" t="s">
        <v>20396</v>
      </c>
      <c r="Q537" t="s">
        <v>20397</v>
      </c>
      <c r="R537" t="s">
        <v>20398</v>
      </c>
      <c r="S537">
        <v>0</v>
      </c>
      <c r="T537">
        <v>0</v>
      </c>
      <c r="U537">
        <v>0</v>
      </c>
      <c r="V537">
        <v>303</v>
      </c>
      <c r="W537">
        <v>12</v>
      </c>
    </row>
    <row r="538" spans="1:23" x14ac:dyDescent="0.3">
      <c r="A538" t="s">
        <v>575</v>
      </c>
      <c r="B538" t="s">
        <v>20527</v>
      </c>
      <c r="C538">
        <v>0</v>
      </c>
      <c r="D538">
        <v>0</v>
      </c>
      <c r="E538" t="s">
        <v>20088</v>
      </c>
      <c r="F538" t="s">
        <v>8318</v>
      </c>
      <c r="G538" t="s">
        <v>20089</v>
      </c>
      <c r="H538" t="s">
        <v>20176</v>
      </c>
      <c r="I538" t="s">
        <v>20344</v>
      </c>
      <c r="J538" t="s">
        <v>8319</v>
      </c>
      <c r="K538" t="s">
        <v>6495</v>
      </c>
      <c r="L538" t="s">
        <v>6496</v>
      </c>
      <c r="M538" t="s">
        <v>20147</v>
      </c>
      <c r="N538" t="s">
        <v>6351</v>
      </c>
      <c r="O538" t="s">
        <v>20061</v>
      </c>
      <c r="P538" t="s">
        <v>20070</v>
      </c>
      <c r="Q538" t="s">
        <v>20071</v>
      </c>
      <c r="R538" t="s">
        <v>20802</v>
      </c>
      <c r="S538">
        <v>0</v>
      </c>
      <c r="T538">
        <v>0</v>
      </c>
      <c r="U538">
        <v>0</v>
      </c>
      <c r="V538">
        <v>642</v>
      </c>
      <c r="W538">
        <v>23</v>
      </c>
    </row>
    <row r="539" spans="1:23" x14ac:dyDescent="0.3">
      <c r="A539" t="s">
        <v>576</v>
      </c>
      <c r="B539" t="s">
        <v>20527</v>
      </c>
      <c r="C539">
        <v>0</v>
      </c>
      <c r="D539">
        <v>0</v>
      </c>
      <c r="E539" t="s">
        <v>20088</v>
      </c>
      <c r="F539" t="s">
        <v>8320</v>
      </c>
      <c r="G539" t="s">
        <v>20089</v>
      </c>
      <c r="H539" t="s">
        <v>20176</v>
      </c>
      <c r="I539" t="s">
        <v>20344</v>
      </c>
      <c r="J539" t="s">
        <v>7335</v>
      </c>
      <c r="K539" t="s">
        <v>6495</v>
      </c>
      <c r="L539" t="s">
        <v>6496</v>
      </c>
      <c r="M539" t="s">
        <v>20147</v>
      </c>
      <c r="N539" t="s">
        <v>6351</v>
      </c>
      <c r="O539" t="s">
        <v>20061</v>
      </c>
      <c r="P539" t="s">
        <v>20070</v>
      </c>
      <c r="Q539" t="s">
        <v>20071</v>
      </c>
      <c r="R539" t="s">
        <v>20802</v>
      </c>
      <c r="S539">
        <v>0</v>
      </c>
      <c r="T539">
        <v>0</v>
      </c>
      <c r="U539">
        <v>0</v>
      </c>
      <c r="V539">
        <v>552</v>
      </c>
      <c r="W539">
        <v>20</v>
      </c>
    </row>
    <row r="540" spans="1:23" x14ac:dyDescent="0.3">
      <c r="A540" t="s">
        <v>577</v>
      </c>
      <c r="B540" t="s">
        <v>20527</v>
      </c>
      <c r="C540">
        <v>0</v>
      </c>
      <c r="D540">
        <v>0</v>
      </c>
      <c r="E540" t="s">
        <v>20050</v>
      </c>
      <c r="F540" t="s">
        <v>8321</v>
      </c>
      <c r="G540" t="s">
        <v>20051</v>
      </c>
      <c r="H540" t="s">
        <v>20675</v>
      </c>
      <c r="I540" t="s">
        <v>20676</v>
      </c>
      <c r="J540" t="s">
        <v>8322</v>
      </c>
      <c r="K540" t="s">
        <v>7534</v>
      </c>
      <c r="L540" t="s">
        <v>7535</v>
      </c>
      <c r="M540" t="s">
        <v>20103</v>
      </c>
      <c r="N540" t="s">
        <v>6322</v>
      </c>
      <c r="O540" t="s">
        <v>20076</v>
      </c>
      <c r="P540" t="s">
        <v>20348</v>
      </c>
      <c r="Q540" t="s">
        <v>6384</v>
      </c>
      <c r="R540" t="s">
        <v>20819</v>
      </c>
      <c r="S540">
        <v>1</v>
      </c>
      <c r="T540">
        <v>0</v>
      </c>
      <c r="U540">
        <v>0</v>
      </c>
      <c r="V540">
        <v>812</v>
      </c>
      <c r="W540">
        <v>31</v>
      </c>
    </row>
    <row r="541" spans="1:23" x14ac:dyDescent="0.3">
      <c r="A541" t="s">
        <v>578</v>
      </c>
      <c r="B541" t="s">
        <v>20527</v>
      </c>
      <c r="C541">
        <v>0</v>
      </c>
      <c r="D541">
        <v>0</v>
      </c>
      <c r="E541" t="s">
        <v>20065</v>
      </c>
      <c r="F541" t="s">
        <v>8323</v>
      </c>
      <c r="G541" t="s">
        <v>20080</v>
      </c>
      <c r="H541" t="s">
        <v>20209</v>
      </c>
      <c r="I541" t="s">
        <v>20210</v>
      </c>
      <c r="J541" t="s">
        <v>8324</v>
      </c>
      <c r="K541" t="s">
        <v>6320</v>
      </c>
      <c r="L541" t="s">
        <v>6321</v>
      </c>
      <c r="M541" t="s">
        <v>20083</v>
      </c>
      <c r="N541" t="s">
        <v>6322</v>
      </c>
      <c r="O541" t="s">
        <v>20076</v>
      </c>
      <c r="P541" t="s">
        <v>20125</v>
      </c>
      <c r="Q541" t="s">
        <v>20153</v>
      </c>
      <c r="R541" t="s">
        <v>20154</v>
      </c>
      <c r="S541">
        <v>1</v>
      </c>
      <c r="T541">
        <v>0</v>
      </c>
      <c r="U541">
        <v>0</v>
      </c>
      <c r="V541">
        <v>290</v>
      </c>
      <c r="W541">
        <v>10</v>
      </c>
    </row>
    <row r="542" spans="1:23" x14ac:dyDescent="0.3">
      <c r="A542" t="s">
        <v>579</v>
      </c>
      <c r="B542" t="s">
        <v>20527</v>
      </c>
      <c r="C542">
        <v>0</v>
      </c>
      <c r="D542">
        <v>0</v>
      </c>
      <c r="E542" t="s">
        <v>20065</v>
      </c>
      <c r="F542" t="s">
        <v>8325</v>
      </c>
      <c r="G542" t="s">
        <v>20080</v>
      </c>
      <c r="H542" t="s">
        <v>20209</v>
      </c>
      <c r="I542" t="s">
        <v>20210</v>
      </c>
      <c r="J542" t="s">
        <v>8326</v>
      </c>
      <c r="K542" t="s">
        <v>8327</v>
      </c>
      <c r="L542" t="s">
        <v>6321</v>
      </c>
      <c r="M542" t="s">
        <v>20083</v>
      </c>
      <c r="N542" t="s">
        <v>6322</v>
      </c>
      <c r="O542" t="s">
        <v>20076</v>
      </c>
      <c r="P542" t="s">
        <v>20125</v>
      </c>
      <c r="Q542" t="s">
        <v>20153</v>
      </c>
      <c r="R542" t="s">
        <v>20154</v>
      </c>
      <c r="S542">
        <v>1</v>
      </c>
      <c r="T542">
        <v>0</v>
      </c>
      <c r="U542">
        <v>0</v>
      </c>
      <c r="V542">
        <v>720</v>
      </c>
      <c r="W542">
        <v>26</v>
      </c>
    </row>
    <row r="543" spans="1:23" x14ac:dyDescent="0.3">
      <c r="A543" t="s">
        <v>580</v>
      </c>
      <c r="B543" t="s">
        <v>20527</v>
      </c>
      <c r="C543">
        <v>0</v>
      </c>
      <c r="D543">
        <v>0</v>
      </c>
      <c r="E543" t="s">
        <v>20065</v>
      </c>
      <c r="F543" t="s">
        <v>8328</v>
      </c>
      <c r="G543" t="s">
        <v>20080</v>
      </c>
      <c r="H543" t="s">
        <v>20209</v>
      </c>
      <c r="I543" t="s">
        <v>20210</v>
      </c>
      <c r="J543" t="s">
        <v>8329</v>
      </c>
      <c r="K543" t="s">
        <v>6638</v>
      </c>
      <c r="L543" t="s">
        <v>6321</v>
      </c>
      <c r="M543" t="s">
        <v>20083</v>
      </c>
      <c r="N543" t="s">
        <v>6322</v>
      </c>
      <c r="O543" t="s">
        <v>20076</v>
      </c>
      <c r="P543" t="s">
        <v>20125</v>
      </c>
      <c r="Q543" t="s">
        <v>20153</v>
      </c>
      <c r="R543" t="s">
        <v>20154</v>
      </c>
      <c r="S543">
        <v>1</v>
      </c>
      <c r="T543">
        <v>0</v>
      </c>
      <c r="U543">
        <v>0</v>
      </c>
      <c r="V543">
        <v>613</v>
      </c>
      <c r="W543">
        <v>22</v>
      </c>
    </row>
    <row r="544" spans="1:23" x14ac:dyDescent="0.3">
      <c r="A544" t="s">
        <v>581</v>
      </c>
      <c r="B544" t="s">
        <v>20527</v>
      </c>
      <c r="C544">
        <v>0</v>
      </c>
      <c r="D544">
        <v>0</v>
      </c>
      <c r="E544" t="s">
        <v>20065</v>
      </c>
      <c r="F544" t="s">
        <v>8330</v>
      </c>
      <c r="G544" t="s">
        <v>20080</v>
      </c>
      <c r="H544" t="s">
        <v>20209</v>
      </c>
      <c r="I544" t="s">
        <v>20210</v>
      </c>
      <c r="J544" t="s">
        <v>8331</v>
      </c>
      <c r="K544" t="s">
        <v>6436</v>
      </c>
      <c r="L544" t="s">
        <v>6321</v>
      </c>
      <c r="M544" t="s">
        <v>20083</v>
      </c>
      <c r="N544" t="s">
        <v>6322</v>
      </c>
      <c r="O544" t="s">
        <v>20076</v>
      </c>
      <c r="P544" t="s">
        <v>20125</v>
      </c>
      <c r="Q544" t="s">
        <v>20153</v>
      </c>
      <c r="R544" t="s">
        <v>20154</v>
      </c>
      <c r="S544">
        <v>1</v>
      </c>
      <c r="T544">
        <v>0</v>
      </c>
      <c r="U544">
        <v>0</v>
      </c>
      <c r="V544">
        <v>593</v>
      </c>
      <c r="W544">
        <v>21</v>
      </c>
    </row>
    <row r="545" spans="1:23" x14ac:dyDescent="0.3">
      <c r="A545" t="s">
        <v>582</v>
      </c>
      <c r="B545" t="s">
        <v>20527</v>
      </c>
      <c r="C545">
        <v>0</v>
      </c>
      <c r="D545">
        <v>0</v>
      </c>
      <c r="E545" t="s">
        <v>20065</v>
      </c>
      <c r="F545" t="s">
        <v>8332</v>
      </c>
      <c r="G545" t="s">
        <v>20080</v>
      </c>
      <c r="H545" t="s">
        <v>20209</v>
      </c>
      <c r="I545" t="s">
        <v>20210</v>
      </c>
      <c r="J545" t="s">
        <v>8303</v>
      </c>
      <c r="K545" t="s">
        <v>8333</v>
      </c>
      <c r="L545" t="s">
        <v>6321</v>
      </c>
      <c r="M545" t="s">
        <v>20083</v>
      </c>
      <c r="N545" t="s">
        <v>6322</v>
      </c>
      <c r="O545" t="s">
        <v>20076</v>
      </c>
      <c r="P545" t="s">
        <v>20125</v>
      </c>
      <c r="Q545" t="s">
        <v>20153</v>
      </c>
      <c r="R545" t="s">
        <v>20154</v>
      </c>
      <c r="S545">
        <v>1</v>
      </c>
      <c r="T545">
        <v>0</v>
      </c>
      <c r="U545">
        <v>0</v>
      </c>
      <c r="V545">
        <v>491</v>
      </c>
      <c r="W545">
        <v>18</v>
      </c>
    </row>
    <row r="546" spans="1:23" x14ac:dyDescent="0.3">
      <c r="A546" t="s">
        <v>583</v>
      </c>
      <c r="B546" t="s">
        <v>20527</v>
      </c>
      <c r="C546">
        <v>0</v>
      </c>
      <c r="D546">
        <v>0</v>
      </c>
      <c r="E546" t="s">
        <v>20065</v>
      </c>
      <c r="F546" t="s">
        <v>8334</v>
      </c>
      <c r="G546" t="s">
        <v>20080</v>
      </c>
      <c r="H546" t="s">
        <v>20209</v>
      </c>
      <c r="I546" t="s">
        <v>20210</v>
      </c>
      <c r="J546" t="s">
        <v>8335</v>
      </c>
      <c r="K546" t="s">
        <v>8336</v>
      </c>
      <c r="L546" t="s">
        <v>6321</v>
      </c>
      <c r="M546" t="s">
        <v>20083</v>
      </c>
      <c r="N546" t="s">
        <v>6322</v>
      </c>
      <c r="O546" t="s">
        <v>20076</v>
      </c>
      <c r="P546" t="s">
        <v>20125</v>
      </c>
      <c r="Q546" t="s">
        <v>20153</v>
      </c>
      <c r="R546" t="s">
        <v>20154</v>
      </c>
      <c r="S546">
        <v>1</v>
      </c>
      <c r="T546">
        <v>0</v>
      </c>
      <c r="U546">
        <v>0</v>
      </c>
      <c r="V546">
        <v>568</v>
      </c>
      <c r="W546">
        <v>23</v>
      </c>
    </row>
    <row r="547" spans="1:23" x14ac:dyDescent="0.3">
      <c r="A547" t="s">
        <v>584</v>
      </c>
      <c r="B547" t="s">
        <v>20527</v>
      </c>
      <c r="C547">
        <v>0</v>
      </c>
      <c r="D547">
        <v>0</v>
      </c>
      <c r="E547" t="s">
        <v>20065</v>
      </c>
      <c r="F547" t="s">
        <v>8337</v>
      </c>
      <c r="G547" t="s">
        <v>20080</v>
      </c>
      <c r="H547" t="s">
        <v>20209</v>
      </c>
      <c r="I547" t="s">
        <v>20210</v>
      </c>
      <c r="J547" t="s">
        <v>8338</v>
      </c>
      <c r="K547" t="s">
        <v>7370</v>
      </c>
      <c r="L547" t="s">
        <v>6321</v>
      </c>
      <c r="M547" t="s">
        <v>20083</v>
      </c>
      <c r="N547" t="s">
        <v>6322</v>
      </c>
      <c r="O547" t="s">
        <v>20076</v>
      </c>
      <c r="P547" t="s">
        <v>20125</v>
      </c>
      <c r="Q547" t="s">
        <v>20153</v>
      </c>
      <c r="R547" t="s">
        <v>20154</v>
      </c>
      <c r="S547">
        <v>1</v>
      </c>
      <c r="T547">
        <v>0</v>
      </c>
      <c r="U547">
        <v>0</v>
      </c>
      <c r="V547">
        <v>471</v>
      </c>
      <c r="W547">
        <v>18</v>
      </c>
    </row>
    <row r="548" spans="1:23" x14ac:dyDescent="0.3">
      <c r="A548" t="s">
        <v>585</v>
      </c>
      <c r="B548" t="s">
        <v>20527</v>
      </c>
      <c r="C548">
        <v>0</v>
      </c>
      <c r="D548">
        <v>0</v>
      </c>
      <c r="E548" t="s">
        <v>20065</v>
      </c>
      <c r="F548" t="s">
        <v>8339</v>
      </c>
      <c r="G548" t="s">
        <v>20080</v>
      </c>
      <c r="H548" t="s">
        <v>20209</v>
      </c>
      <c r="I548" t="s">
        <v>20210</v>
      </c>
      <c r="J548" t="s">
        <v>8340</v>
      </c>
      <c r="K548" t="s">
        <v>6393</v>
      </c>
      <c r="L548" t="s">
        <v>6321</v>
      </c>
      <c r="M548" t="s">
        <v>20083</v>
      </c>
      <c r="N548" t="s">
        <v>6322</v>
      </c>
      <c r="O548" t="s">
        <v>20076</v>
      </c>
      <c r="P548" t="s">
        <v>20125</v>
      </c>
      <c r="Q548" t="s">
        <v>20153</v>
      </c>
      <c r="R548" t="s">
        <v>20154</v>
      </c>
      <c r="S548">
        <v>1</v>
      </c>
      <c r="T548">
        <v>0</v>
      </c>
      <c r="U548">
        <v>0</v>
      </c>
      <c r="V548">
        <v>546</v>
      </c>
      <c r="W548">
        <v>20</v>
      </c>
    </row>
    <row r="549" spans="1:23" x14ac:dyDescent="0.3">
      <c r="A549" t="s">
        <v>586</v>
      </c>
      <c r="B549" t="s">
        <v>20527</v>
      </c>
      <c r="C549">
        <v>0</v>
      </c>
      <c r="D549">
        <v>0</v>
      </c>
      <c r="E549" t="s">
        <v>20065</v>
      </c>
      <c r="F549" t="s">
        <v>8341</v>
      </c>
      <c r="G549" t="s">
        <v>20080</v>
      </c>
      <c r="H549" t="s">
        <v>20209</v>
      </c>
      <c r="I549" t="s">
        <v>20210</v>
      </c>
      <c r="J549" t="s">
        <v>8342</v>
      </c>
      <c r="K549" t="s">
        <v>7421</v>
      </c>
      <c r="L549" t="s">
        <v>6321</v>
      </c>
      <c r="M549" t="s">
        <v>20083</v>
      </c>
      <c r="N549" t="s">
        <v>6322</v>
      </c>
      <c r="O549" t="s">
        <v>20076</v>
      </c>
      <c r="P549" t="s">
        <v>20125</v>
      </c>
      <c r="Q549" t="s">
        <v>20153</v>
      </c>
      <c r="R549" t="s">
        <v>20154</v>
      </c>
      <c r="S549">
        <v>1</v>
      </c>
      <c r="T549">
        <v>0</v>
      </c>
      <c r="U549">
        <v>0</v>
      </c>
      <c r="V549">
        <v>416</v>
      </c>
      <c r="W549">
        <v>17</v>
      </c>
    </row>
    <row r="550" spans="1:23" x14ac:dyDescent="0.3">
      <c r="A550" t="s">
        <v>587</v>
      </c>
      <c r="B550" t="s">
        <v>20527</v>
      </c>
      <c r="C550">
        <v>0</v>
      </c>
      <c r="D550">
        <v>0</v>
      </c>
      <c r="E550" t="s">
        <v>20050</v>
      </c>
      <c r="F550" t="s">
        <v>8343</v>
      </c>
      <c r="G550" t="s">
        <v>20051</v>
      </c>
      <c r="H550" t="s">
        <v>20490</v>
      </c>
      <c r="I550" t="s">
        <v>20491</v>
      </c>
      <c r="J550" t="s">
        <v>8344</v>
      </c>
      <c r="K550" t="s">
        <v>7957</v>
      </c>
      <c r="L550" t="s">
        <v>7958</v>
      </c>
      <c r="M550" t="s">
        <v>20221</v>
      </c>
      <c r="N550" t="s">
        <v>6345</v>
      </c>
      <c r="O550" t="s">
        <v>20167</v>
      </c>
      <c r="P550" t="s">
        <v>20492</v>
      </c>
      <c r="Q550" t="s">
        <v>20493</v>
      </c>
      <c r="R550" t="s">
        <v>20494</v>
      </c>
      <c r="S550">
        <v>1</v>
      </c>
      <c r="T550">
        <v>1</v>
      </c>
      <c r="U550">
        <v>0</v>
      </c>
      <c r="V550">
        <v>654</v>
      </c>
      <c r="W550">
        <v>25</v>
      </c>
    </row>
    <row r="551" spans="1:23" x14ac:dyDescent="0.3">
      <c r="A551" t="s">
        <v>588</v>
      </c>
      <c r="B551" t="s">
        <v>20527</v>
      </c>
      <c r="C551">
        <v>0</v>
      </c>
      <c r="D551">
        <v>0</v>
      </c>
      <c r="E551" t="s">
        <v>20065</v>
      </c>
      <c r="F551" t="s">
        <v>8345</v>
      </c>
      <c r="G551" t="s">
        <v>20080</v>
      </c>
      <c r="H551" t="s">
        <v>20209</v>
      </c>
      <c r="I551" t="s">
        <v>20210</v>
      </c>
      <c r="J551" t="s">
        <v>8346</v>
      </c>
      <c r="K551" t="s">
        <v>6360</v>
      </c>
      <c r="L551" t="s">
        <v>6321</v>
      </c>
      <c r="M551" t="s">
        <v>20083</v>
      </c>
      <c r="N551" t="s">
        <v>6322</v>
      </c>
      <c r="O551" t="s">
        <v>20076</v>
      </c>
      <c r="P551" t="s">
        <v>20125</v>
      </c>
      <c r="Q551" t="s">
        <v>20153</v>
      </c>
      <c r="R551" t="s">
        <v>20154</v>
      </c>
      <c r="S551">
        <v>1</v>
      </c>
      <c r="T551">
        <v>0</v>
      </c>
      <c r="U551">
        <v>0</v>
      </c>
      <c r="V551">
        <v>571</v>
      </c>
      <c r="W551">
        <v>20</v>
      </c>
    </row>
    <row r="552" spans="1:23" x14ac:dyDescent="0.3">
      <c r="A552" t="s">
        <v>589</v>
      </c>
      <c r="B552" t="s">
        <v>20527</v>
      </c>
      <c r="C552">
        <v>0</v>
      </c>
      <c r="D552">
        <v>0</v>
      </c>
      <c r="E552" t="s">
        <v>20065</v>
      </c>
      <c r="F552" t="s">
        <v>8347</v>
      </c>
      <c r="G552" t="s">
        <v>20080</v>
      </c>
      <c r="H552" t="s">
        <v>20209</v>
      </c>
      <c r="I552" t="s">
        <v>20210</v>
      </c>
      <c r="J552" t="s">
        <v>8348</v>
      </c>
      <c r="K552" t="s">
        <v>6332</v>
      </c>
      <c r="L552" t="s">
        <v>6321</v>
      </c>
      <c r="M552" t="s">
        <v>20083</v>
      </c>
      <c r="N552" t="s">
        <v>6322</v>
      </c>
      <c r="O552" t="s">
        <v>20076</v>
      </c>
      <c r="P552" t="s">
        <v>20125</v>
      </c>
      <c r="Q552" t="s">
        <v>20153</v>
      </c>
      <c r="R552" t="s">
        <v>20154</v>
      </c>
      <c r="S552">
        <v>1</v>
      </c>
      <c r="T552">
        <v>0</v>
      </c>
      <c r="U552">
        <v>0</v>
      </c>
      <c r="V552">
        <v>684</v>
      </c>
      <c r="W552">
        <v>23</v>
      </c>
    </row>
    <row r="553" spans="1:23" x14ac:dyDescent="0.3">
      <c r="A553" t="s">
        <v>590</v>
      </c>
      <c r="B553" t="s">
        <v>20527</v>
      </c>
      <c r="C553">
        <v>0</v>
      </c>
      <c r="D553">
        <v>0</v>
      </c>
      <c r="E553" t="s">
        <v>20065</v>
      </c>
      <c r="F553" t="s">
        <v>8349</v>
      </c>
      <c r="G553" t="s">
        <v>20080</v>
      </c>
      <c r="H553" t="s">
        <v>20209</v>
      </c>
      <c r="I553" t="s">
        <v>20210</v>
      </c>
      <c r="J553" t="s">
        <v>8350</v>
      </c>
      <c r="K553" t="s">
        <v>6724</v>
      </c>
      <c r="L553" t="s">
        <v>6321</v>
      </c>
      <c r="M553" t="s">
        <v>20083</v>
      </c>
      <c r="N553" t="s">
        <v>6322</v>
      </c>
      <c r="O553" t="s">
        <v>20076</v>
      </c>
      <c r="P553" t="s">
        <v>20125</v>
      </c>
      <c r="Q553" t="s">
        <v>20153</v>
      </c>
      <c r="R553" t="s">
        <v>20154</v>
      </c>
      <c r="S553">
        <v>1</v>
      </c>
      <c r="T553">
        <v>0</v>
      </c>
      <c r="U553">
        <v>0</v>
      </c>
      <c r="V553">
        <v>539</v>
      </c>
      <c r="W553">
        <v>25</v>
      </c>
    </row>
    <row r="554" spans="1:23" x14ac:dyDescent="0.3">
      <c r="A554" t="s">
        <v>591</v>
      </c>
      <c r="B554" t="s">
        <v>20527</v>
      </c>
      <c r="C554">
        <v>0</v>
      </c>
      <c r="D554">
        <v>0</v>
      </c>
      <c r="E554" t="s">
        <v>20065</v>
      </c>
      <c r="F554" t="s">
        <v>8351</v>
      </c>
      <c r="G554" t="s">
        <v>20080</v>
      </c>
      <c r="H554" t="s">
        <v>20209</v>
      </c>
      <c r="I554" t="s">
        <v>20210</v>
      </c>
      <c r="J554" t="s">
        <v>8352</v>
      </c>
      <c r="K554" t="s">
        <v>6332</v>
      </c>
      <c r="L554" t="s">
        <v>6321</v>
      </c>
      <c r="M554" t="s">
        <v>20083</v>
      </c>
      <c r="N554" t="s">
        <v>6322</v>
      </c>
      <c r="O554" t="s">
        <v>20076</v>
      </c>
      <c r="P554" t="s">
        <v>20125</v>
      </c>
      <c r="Q554" t="s">
        <v>20153</v>
      </c>
      <c r="R554" t="s">
        <v>20154</v>
      </c>
      <c r="S554">
        <v>1</v>
      </c>
      <c r="T554">
        <v>0</v>
      </c>
      <c r="U554">
        <v>0</v>
      </c>
      <c r="V554">
        <v>424</v>
      </c>
      <c r="W554">
        <v>16</v>
      </c>
    </row>
    <row r="555" spans="1:23" x14ac:dyDescent="0.3">
      <c r="A555" t="s">
        <v>592</v>
      </c>
      <c r="B555" t="s">
        <v>20527</v>
      </c>
      <c r="C555">
        <v>0</v>
      </c>
      <c r="D555">
        <v>0</v>
      </c>
      <c r="E555" t="s">
        <v>20088</v>
      </c>
      <c r="F555" t="s">
        <v>8353</v>
      </c>
      <c r="G555" t="s">
        <v>20089</v>
      </c>
      <c r="H555" t="s">
        <v>20133</v>
      </c>
      <c r="I555" t="s">
        <v>20134</v>
      </c>
      <c r="J555" t="s">
        <v>7526</v>
      </c>
      <c r="K555" t="s">
        <v>7527</v>
      </c>
      <c r="L555" t="s">
        <v>6321</v>
      </c>
      <c r="M555" t="s">
        <v>20083</v>
      </c>
      <c r="N555" t="s">
        <v>6322</v>
      </c>
      <c r="O555" t="s">
        <v>20076</v>
      </c>
      <c r="P555" t="s">
        <v>20125</v>
      </c>
      <c r="Q555" t="s">
        <v>20153</v>
      </c>
      <c r="R555" t="s">
        <v>20154</v>
      </c>
      <c r="S555">
        <v>0</v>
      </c>
      <c r="T555">
        <v>0</v>
      </c>
      <c r="U555">
        <v>0</v>
      </c>
      <c r="V555">
        <v>447</v>
      </c>
      <c r="W555">
        <v>17</v>
      </c>
    </row>
    <row r="556" spans="1:23" x14ac:dyDescent="0.3">
      <c r="A556" t="s">
        <v>593</v>
      </c>
      <c r="B556" t="s">
        <v>20527</v>
      </c>
      <c r="C556">
        <v>0</v>
      </c>
      <c r="D556">
        <v>0</v>
      </c>
      <c r="E556" t="s">
        <v>20050</v>
      </c>
      <c r="F556" t="s">
        <v>8354</v>
      </c>
      <c r="G556" t="s">
        <v>20051</v>
      </c>
      <c r="H556" t="s">
        <v>20706</v>
      </c>
      <c r="I556" t="s">
        <v>20707</v>
      </c>
      <c r="J556" t="s">
        <v>8355</v>
      </c>
      <c r="K556" t="s">
        <v>8356</v>
      </c>
      <c r="L556" t="s">
        <v>8357</v>
      </c>
      <c r="M556" t="s">
        <v>20103</v>
      </c>
      <c r="N556" t="s">
        <v>6351</v>
      </c>
      <c r="O556" t="s">
        <v>20061</v>
      </c>
      <c r="P556" t="s">
        <v>20294</v>
      </c>
      <c r="Q556" t="s">
        <v>6897</v>
      </c>
      <c r="R556" t="s">
        <v>20926</v>
      </c>
      <c r="S556">
        <v>1</v>
      </c>
      <c r="T556">
        <v>0</v>
      </c>
      <c r="U556">
        <v>0</v>
      </c>
      <c r="V556">
        <v>496</v>
      </c>
      <c r="W556">
        <v>22</v>
      </c>
    </row>
    <row r="557" spans="1:23" x14ac:dyDescent="0.3">
      <c r="A557" t="s">
        <v>594</v>
      </c>
      <c r="B557" t="s">
        <v>20527</v>
      </c>
      <c r="C557">
        <v>0</v>
      </c>
      <c r="D557">
        <v>0</v>
      </c>
      <c r="E557" t="s">
        <v>20088</v>
      </c>
      <c r="F557" t="s">
        <v>8358</v>
      </c>
      <c r="G557" t="s">
        <v>20089</v>
      </c>
      <c r="H557" t="s">
        <v>20133</v>
      </c>
      <c r="I557" t="s">
        <v>20134</v>
      </c>
      <c r="J557" t="s">
        <v>8359</v>
      </c>
      <c r="K557" t="s">
        <v>6724</v>
      </c>
      <c r="L557" t="s">
        <v>6321</v>
      </c>
      <c r="M557" t="s">
        <v>20083</v>
      </c>
      <c r="N557" t="s">
        <v>6322</v>
      </c>
      <c r="O557" t="s">
        <v>20076</v>
      </c>
      <c r="P557" t="s">
        <v>20125</v>
      </c>
      <c r="Q557" t="s">
        <v>20153</v>
      </c>
      <c r="R557" t="s">
        <v>20154</v>
      </c>
      <c r="S557">
        <v>0</v>
      </c>
      <c r="T557">
        <v>0</v>
      </c>
      <c r="U557">
        <v>0</v>
      </c>
      <c r="V557">
        <v>444</v>
      </c>
      <c r="W557">
        <v>18</v>
      </c>
    </row>
    <row r="558" spans="1:23" x14ac:dyDescent="0.3">
      <c r="A558" t="s">
        <v>595</v>
      </c>
      <c r="B558" t="s">
        <v>20527</v>
      </c>
      <c r="C558">
        <v>0</v>
      </c>
      <c r="D558">
        <v>0</v>
      </c>
      <c r="E558" t="s">
        <v>20088</v>
      </c>
      <c r="F558" t="s">
        <v>8360</v>
      </c>
      <c r="G558" t="s">
        <v>20089</v>
      </c>
      <c r="H558" t="s">
        <v>20133</v>
      </c>
      <c r="I558" t="s">
        <v>20134</v>
      </c>
      <c r="J558" t="s">
        <v>8361</v>
      </c>
      <c r="K558" t="s">
        <v>6354</v>
      </c>
      <c r="L558" t="s">
        <v>6321</v>
      </c>
      <c r="M558" t="s">
        <v>20083</v>
      </c>
      <c r="N558" t="s">
        <v>6322</v>
      </c>
      <c r="O558" t="s">
        <v>20076</v>
      </c>
      <c r="P558" t="s">
        <v>20125</v>
      </c>
      <c r="Q558" t="s">
        <v>20153</v>
      </c>
      <c r="R558" t="s">
        <v>20154</v>
      </c>
      <c r="S558">
        <v>0</v>
      </c>
      <c r="T558">
        <v>0</v>
      </c>
      <c r="U558">
        <v>0</v>
      </c>
      <c r="V558">
        <v>550</v>
      </c>
      <c r="W558">
        <v>22</v>
      </c>
    </row>
    <row r="559" spans="1:23" x14ac:dyDescent="0.3">
      <c r="A559" t="s">
        <v>596</v>
      </c>
      <c r="B559" t="s">
        <v>20527</v>
      </c>
      <c r="C559">
        <v>0</v>
      </c>
      <c r="D559">
        <v>0</v>
      </c>
      <c r="E559" t="s">
        <v>20050</v>
      </c>
      <c r="F559" t="s">
        <v>8362</v>
      </c>
      <c r="G559" t="s">
        <v>20051</v>
      </c>
      <c r="H559" t="s">
        <v>20322</v>
      </c>
      <c r="I559" t="s">
        <v>20323</v>
      </c>
      <c r="J559" t="s">
        <v>8363</v>
      </c>
      <c r="K559" t="s">
        <v>8364</v>
      </c>
      <c r="L559" t="s">
        <v>8365</v>
      </c>
      <c r="M559" t="s">
        <v>20320</v>
      </c>
      <c r="N559" t="s">
        <v>6345</v>
      </c>
      <c r="O559" t="s">
        <v>20167</v>
      </c>
      <c r="P559" t="s">
        <v>20325</v>
      </c>
      <c r="Q559" t="s">
        <v>20326</v>
      </c>
      <c r="R559" t="s">
        <v>20927</v>
      </c>
      <c r="S559">
        <v>1</v>
      </c>
      <c r="T559">
        <v>0</v>
      </c>
      <c r="U559">
        <v>0</v>
      </c>
      <c r="V559">
        <v>562</v>
      </c>
      <c r="W559">
        <v>23</v>
      </c>
    </row>
    <row r="560" spans="1:23" x14ac:dyDescent="0.3">
      <c r="A560" t="s">
        <v>597</v>
      </c>
      <c r="B560" t="s">
        <v>20527</v>
      </c>
      <c r="C560">
        <v>0</v>
      </c>
      <c r="D560">
        <v>0</v>
      </c>
      <c r="E560" t="s">
        <v>20050</v>
      </c>
      <c r="F560" t="s">
        <v>8366</v>
      </c>
      <c r="G560" t="s">
        <v>20080</v>
      </c>
      <c r="H560" t="s">
        <v>20793</v>
      </c>
      <c r="I560" t="s">
        <v>20794</v>
      </c>
      <c r="J560" t="s">
        <v>8367</v>
      </c>
      <c r="K560" t="s">
        <v>6754</v>
      </c>
      <c r="L560" t="s">
        <v>6755</v>
      </c>
      <c r="M560" t="s">
        <v>20083</v>
      </c>
      <c r="N560" t="s">
        <v>6351</v>
      </c>
      <c r="O560" t="s">
        <v>20061</v>
      </c>
      <c r="P560" t="s">
        <v>20795</v>
      </c>
      <c r="Q560" t="s">
        <v>6755</v>
      </c>
      <c r="R560" t="s">
        <v>20796</v>
      </c>
      <c r="S560">
        <v>1</v>
      </c>
      <c r="T560">
        <v>0</v>
      </c>
      <c r="U560">
        <v>0</v>
      </c>
      <c r="V560">
        <v>467</v>
      </c>
      <c r="W560">
        <v>20</v>
      </c>
    </row>
    <row r="561" spans="1:23" x14ac:dyDescent="0.3">
      <c r="A561" t="s">
        <v>598</v>
      </c>
      <c r="B561" t="s">
        <v>20928</v>
      </c>
      <c r="C561">
        <v>0</v>
      </c>
      <c r="D561">
        <v>0</v>
      </c>
      <c r="E561" t="s">
        <v>20088</v>
      </c>
      <c r="F561" t="s">
        <v>8368</v>
      </c>
      <c r="G561" t="s">
        <v>20089</v>
      </c>
      <c r="H561" t="s">
        <v>20929</v>
      </c>
      <c r="I561" t="s">
        <v>20930</v>
      </c>
      <c r="J561" t="s">
        <v>8369</v>
      </c>
      <c r="K561" t="s">
        <v>7504</v>
      </c>
      <c r="L561" t="s">
        <v>6321</v>
      </c>
      <c r="M561" t="s">
        <v>20083</v>
      </c>
      <c r="N561" t="s">
        <v>6322</v>
      </c>
      <c r="O561" t="s">
        <v>20076</v>
      </c>
      <c r="P561" t="s">
        <v>20125</v>
      </c>
      <c r="Q561" t="s">
        <v>20153</v>
      </c>
      <c r="R561" t="s">
        <v>20154</v>
      </c>
      <c r="S561">
        <v>0</v>
      </c>
      <c r="T561">
        <v>0</v>
      </c>
      <c r="U561">
        <v>1</v>
      </c>
      <c r="V561">
        <v>166</v>
      </c>
      <c r="W561">
        <v>12</v>
      </c>
    </row>
    <row r="562" spans="1:23" x14ac:dyDescent="0.3">
      <c r="A562" t="s">
        <v>599</v>
      </c>
      <c r="B562" t="s">
        <v>20527</v>
      </c>
      <c r="C562">
        <v>0</v>
      </c>
      <c r="D562">
        <v>0</v>
      </c>
      <c r="E562" t="s">
        <v>20050</v>
      </c>
      <c r="F562" t="s">
        <v>8370</v>
      </c>
      <c r="G562" t="s">
        <v>20051</v>
      </c>
      <c r="H562" t="s">
        <v>20052</v>
      </c>
      <c r="I562" t="s">
        <v>20053</v>
      </c>
      <c r="J562" t="s">
        <v>8371</v>
      </c>
      <c r="K562" t="s">
        <v>7560</v>
      </c>
      <c r="L562" t="s">
        <v>7561</v>
      </c>
      <c r="M562" t="s">
        <v>20298</v>
      </c>
      <c r="N562" t="s">
        <v>6331</v>
      </c>
      <c r="O562" t="s">
        <v>20055</v>
      </c>
      <c r="P562" t="s">
        <v>20056</v>
      </c>
      <c r="Q562" t="s">
        <v>6749</v>
      </c>
      <c r="R562" t="s">
        <v>20834</v>
      </c>
      <c r="S562">
        <v>1</v>
      </c>
      <c r="T562">
        <v>1</v>
      </c>
      <c r="U562">
        <v>0</v>
      </c>
      <c r="V562">
        <v>665</v>
      </c>
      <c r="W562">
        <v>26</v>
      </c>
    </row>
    <row r="563" spans="1:23" x14ac:dyDescent="0.3">
      <c r="A563" t="s">
        <v>600</v>
      </c>
      <c r="B563" t="s">
        <v>20527</v>
      </c>
      <c r="C563">
        <v>0</v>
      </c>
      <c r="D563">
        <v>0</v>
      </c>
      <c r="E563" t="s">
        <v>20050</v>
      </c>
      <c r="F563" t="s">
        <v>8372</v>
      </c>
      <c r="G563" t="s">
        <v>20051</v>
      </c>
      <c r="H563" t="s">
        <v>20807</v>
      </c>
      <c r="I563" t="s">
        <v>20808</v>
      </c>
      <c r="J563" t="s">
        <v>8373</v>
      </c>
      <c r="K563" t="s">
        <v>7564</v>
      </c>
      <c r="L563" t="s">
        <v>7565</v>
      </c>
      <c r="M563" t="s">
        <v>20835</v>
      </c>
      <c r="N563" t="s">
        <v>6334</v>
      </c>
      <c r="O563" t="s">
        <v>20097</v>
      </c>
      <c r="P563" t="s">
        <v>20809</v>
      </c>
      <c r="Q563" t="s">
        <v>20810</v>
      </c>
      <c r="R563" t="s">
        <v>20836</v>
      </c>
      <c r="S563">
        <v>1</v>
      </c>
      <c r="T563">
        <v>1</v>
      </c>
      <c r="U563">
        <v>0</v>
      </c>
      <c r="V563">
        <v>453</v>
      </c>
      <c r="W563">
        <v>19</v>
      </c>
    </row>
    <row r="564" spans="1:23" x14ac:dyDescent="0.3">
      <c r="A564" t="s">
        <v>601</v>
      </c>
      <c r="B564" t="s">
        <v>20527</v>
      </c>
      <c r="C564">
        <v>0</v>
      </c>
      <c r="D564">
        <v>0</v>
      </c>
      <c r="E564" t="s">
        <v>20050</v>
      </c>
      <c r="F564" t="s">
        <v>8374</v>
      </c>
      <c r="G564" t="s">
        <v>20051</v>
      </c>
      <c r="H564" t="s">
        <v>20193</v>
      </c>
      <c r="I564" t="s">
        <v>20194</v>
      </c>
      <c r="J564" t="s">
        <v>8375</v>
      </c>
      <c r="K564" t="s">
        <v>6515</v>
      </c>
      <c r="L564" t="s">
        <v>6516</v>
      </c>
      <c r="M564" t="s">
        <v>20840</v>
      </c>
      <c r="N564" t="s">
        <v>6322</v>
      </c>
      <c r="O564" t="s">
        <v>20076</v>
      </c>
      <c r="P564" t="s">
        <v>20196</v>
      </c>
      <c r="Q564" t="s">
        <v>20197</v>
      </c>
      <c r="R564" t="s">
        <v>20841</v>
      </c>
      <c r="S564">
        <v>1</v>
      </c>
      <c r="T564">
        <v>0</v>
      </c>
      <c r="U564">
        <v>0</v>
      </c>
      <c r="V564">
        <v>641</v>
      </c>
      <c r="W564">
        <v>25</v>
      </c>
    </row>
    <row r="565" spans="1:23" x14ac:dyDescent="0.3">
      <c r="A565" t="s">
        <v>602</v>
      </c>
      <c r="B565" t="s">
        <v>20527</v>
      </c>
      <c r="C565">
        <v>0</v>
      </c>
      <c r="D565">
        <v>0</v>
      </c>
      <c r="E565" t="s">
        <v>20088</v>
      </c>
      <c r="F565" t="s">
        <v>8376</v>
      </c>
      <c r="G565" t="s">
        <v>20089</v>
      </c>
      <c r="H565" t="s">
        <v>20176</v>
      </c>
      <c r="I565" t="s">
        <v>20177</v>
      </c>
      <c r="J565" t="s">
        <v>8377</v>
      </c>
      <c r="K565" t="s">
        <v>6515</v>
      </c>
      <c r="L565" t="s">
        <v>6516</v>
      </c>
      <c r="M565" t="s">
        <v>20840</v>
      </c>
      <c r="N565" t="s">
        <v>6322</v>
      </c>
      <c r="O565" t="s">
        <v>20076</v>
      </c>
      <c r="P565" t="s">
        <v>20196</v>
      </c>
      <c r="Q565" t="s">
        <v>20197</v>
      </c>
      <c r="R565" t="s">
        <v>20841</v>
      </c>
      <c r="S565">
        <v>0</v>
      </c>
      <c r="T565">
        <v>0</v>
      </c>
      <c r="U565">
        <v>0</v>
      </c>
      <c r="V565">
        <v>474</v>
      </c>
      <c r="W565">
        <v>17</v>
      </c>
    </row>
    <row r="566" spans="1:23" x14ac:dyDescent="0.3">
      <c r="A566" t="s">
        <v>603</v>
      </c>
      <c r="B566" t="s">
        <v>20527</v>
      </c>
      <c r="C566">
        <v>0</v>
      </c>
      <c r="D566">
        <v>0</v>
      </c>
      <c r="E566" t="s">
        <v>20088</v>
      </c>
      <c r="F566" t="s">
        <v>8378</v>
      </c>
      <c r="G566" t="s">
        <v>20089</v>
      </c>
      <c r="H566" t="s">
        <v>20842</v>
      </c>
      <c r="I566" t="s">
        <v>20843</v>
      </c>
      <c r="J566" t="s">
        <v>7573</v>
      </c>
      <c r="K566" t="s">
        <v>6425</v>
      </c>
      <c r="L566" t="s">
        <v>6426</v>
      </c>
      <c r="M566" t="s">
        <v>20661</v>
      </c>
      <c r="N566" t="s">
        <v>6345</v>
      </c>
      <c r="O566" t="s">
        <v>20167</v>
      </c>
      <c r="P566" t="s">
        <v>20173</v>
      </c>
      <c r="Q566" t="s">
        <v>20174</v>
      </c>
      <c r="R566" t="s">
        <v>20844</v>
      </c>
      <c r="S566">
        <v>0</v>
      </c>
      <c r="T566">
        <v>1</v>
      </c>
      <c r="U566">
        <v>0</v>
      </c>
      <c r="V566">
        <v>448</v>
      </c>
      <c r="W566">
        <v>20</v>
      </c>
    </row>
    <row r="567" spans="1:23" x14ac:dyDescent="0.3">
      <c r="A567" t="s">
        <v>604</v>
      </c>
      <c r="B567" t="s">
        <v>20527</v>
      </c>
      <c r="C567">
        <v>0</v>
      </c>
      <c r="D567">
        <v>0</v>
      </c>
      <c r="E567" t="s">
        <v>20050</v>
      </c>
      <c r="F567" t="s">
        <v>8379</v>
      </c>
      <c r="G567" t="s">
        <v>20051</v>
      </c>
      <c r="H567" t="s">
        <v>20477</v>
      </c>
      <c r="I567" t="s">
        <v>20478</v>
      </c>
      <c r="J567" t="s">
        <v>8380</v>
      </c>
      <c r="K567" t="s">
        <v>8381</v>
      </c>
      <c r="L567" t="s">
        <v>8382</v>
      </c>
      <c r="M567" t="s">
        <v>20282</v>
      </c>
      <c r="N567" t="s">
        <v>6338</v>
      </c>
      <c r="O567" t="s">
        <v>20084</v>
      </c>
      <c r="P567" t="s">
        <v>20479</v>
      </c>
      <c r="Q567" t="s">
        <v>20480</v>
      </c>
      <c r="R567" t="s">
        <v>20931</v>
      </c>
      <c r="S567">
        <v>1</v>
      </c>
      <c r="T567">
        <v>0</v>
      </c>
      <c r="U567">
        <v>0</v>
      </c>
      <c r="V567">
        <v>453</v>
      </c>
      <c r="W567">
        <v>17</v>
      </c>
    </row>
    <row r="568" spans="1:23" x14ac:dyDescent="0.3">
      <c r="A568" t="s">
        <v>605</v>
      </c>
      <c r="B568" t="s">
        <v>20527</v>
      </c>
      <c r="C568">
        <v>0</v>
      </c>
      <c r="D568">
        <v>0</v>
      </c>
      <c r="E568" t="s">
        <v>20088</v>
      </c>
      <c r="F568" t="s">
        <v>8383</v>
      </c>
      <c r="G568" t="s">
        <v>20089</v>
      </c>
      <c r="H568" t="s">
        <v>20092</v>
      </c>
      <c r="I568" t="s">
        <v>20093</v>
      </c>
      <c r="J568" t="s">
        <v>8384</v>
      </c>
      <c r="K568" t="s">
        <v>8385</v>
      </c>
      <c r="L568" t="s">
        <v>8386</v>
      </c>
      <c r="M568" t="s">
        <v>20893</v>
      </c>
      <c r="N568" t="s">
        <v>6338</v>
      </c>
      <c r="O568" t="s">
        <v>20084</v>
      </c>
      <c r="P568" t="s">
        <v>20120</v>
      </c>
      <c r="Q568" t="s">
        <v>20121</v>
      </c>
      <c r="R568" t="s">
        <v>20932</v>
      </c>
      <c r="S568">
        <v>0</v>
      </c>
      <c r="T568">
        <v>1</v>
      </c>
      <c r="U568">
        <v>0</v>
      </c>
      <c r="V568">
        <v>722</v>
      </c>
      <c r="W568">
        <v>27</v>
      </c>
    </row>
    <row r="569" spans="1:23" x14ac:dyDescent="0.3">
      <c r="A569" t="s">
        <v>606</v>
      </c>
      <c r="B569" t="s">
        <v>20527</v>
      </c>
      <c r="C569">
        <v>0</v>
      </c>
      <c r="D569">
        <v>0</v>
      </c>
      <c r="E569" t="s">
        <v>20050</v>
      </c>
      <c r="F569" t="s">
        <v>8387</v>
      </c>
      <c r="G569" t="s">
        <v>20051</v>
      </c>
      <c r="H569" t="s">
        <v>20468</v>
      </c>
      <c r="I569" t="s">
        <v>20469</v>
      </c>
      <c r="J569" t="s">
        <v>8388</v>
      </c>
      <c r="K569" t="s">
        <v>6574</v>
      </c>
      <c r="L569" t="s">
        <v>6575</v>
      </c>
      <c r="M569" t="s">
        <v>20355</v>
      </c>
      <c r="N569" t="s">
        <v>6331</v>
      </c>
      <c r="O569" t="s">
        <v>20055</v>
      </c>
      <c r="P569" t="s">
        <v>20470</v>
      </c>
      <c r="Q569" t="s">
        <v>6575</v>
      </c>
      <c r="R569" t="s">
        <v>20471</v>
      </c>
      <c r="S569">
        <v>1</v>
      </c>
      <c r="T569">
        <v>0</v>
      </c>
      <c r="U569">
        <v>0</v>
      </c>
      <c r="V569">
        <v>672</v>
      </c>
      <c r="W569">
        <v>27</v>
      </c>
    </row>
    <row r="570" spans="1:23" x14ac:dyDescent="0.3">
      <c r="A570" t="s">
        <v>607</v>
      </c>
      <c r="B570" t="s">
        <v>20527</v>
      </c>
      <c r="C570">
        <v>0</v>
      </c>
      <c r="D570">
        <v>0</v>
      </c>
      <c r="E570" t="s">
        <v>20050</v>
      </c>
      <c r="F570" t="s">
        <v>8389</v>
      </c>
      <c r="G570" t="s">
        <v>20051</v>
      </c>
      <c r="H570" t="s">
        <v>20468</v>
      </c>
      <c r="I570" t="s">
        <v>20469</v>
      </c>
      <c r="J570" t="s">
        <v>8390</v>
      </c>
      <c r="K570" t="s">
        <v>6574</v>
      </c>
      <c r="L570" t="s">
        <v>6575</v>
      </c>
      <c r="M570" t="s">
        <v>20355</v>
      </c>
      <c r="N570" t="s">
        <v>6331</v>
      </c>
      <c r="O570" t="s">
        <v>20055</v>
      </c>
      <c r="P570" t="s">
        <v>20470</v>
      </c>
      <c r="Q570" t="s">
        <v>6575</v>
      </c>
      <c r="R570" t="s">
        <v>20471</v>
      </c>
      <c r="S570">
        <v>1</v>
      </c>
      <c r="T570">
        <v>0</v>
      </c>
      <c r="U570">
        <v>0</v>
      </c>
      <c r="V570">
        <v>817</v>
      </c>
      <c r="W570">
        <v>31</v>
      </c>
    </row>
    <row r="571" spans="1:23" x14ac:dyDescent="0.3">
      <c r="A571" t="s">
        <v>608</v>
      </c>
      <c r="B571" t="s">
        <v>20527</v>
      </c>
      <c r="C571">
        <v>0</v>
      </c>
      <c r="D571">
        <v>0</v>
      </c>
      <c r="E571" t="s">
        <v>20050</v>
      </c>
      <c r="F571" t="s">
        <v>8391</v>
      </c>
      <c r="G571" t="s">
        <v>20051</v>
      </c>
      <c r="H571" t="s">
        <v>20052</v>
      </c>
      <c r="I571" t="s">
        <v>20053</v>
      </c>
      <c r="J571" t="s">
        <v>8392</v>
      </c>
      <c r="K571" t="s">
        <v>6804</v>
      </c>
      <c r="L571" t="s">
        <v>6805</v>
      </c>
      <c r="M571" t="s">
        <v>20355</v>
      </c>
      <c r="N571" t="s">
        <v>6331</v>
      </c>
      <c r="O571" t="s">
        <v>20055</v>
      </c>
      <c r="P571" t="s">
        <v>20056</v>
      </c>
      <c r="Q571" t="s">
        <v>6749</v>
      </c>
      <c r="R571" t="s">
        <v>20933</v>
      </c>
      <c r="S571">
        <v>1</v>
      </c>
      <c r="T571">
        <v>1</v>
      </c>
      <c r="U571">
        <v>0</v>
      </c>
      <c r="V571">
        <v>493</v>
      </c>
      <c r="W571">
        <v>20</v>
      </c>
    </row>
    <row r="572" spans="1:23" x14ac:dyDescent="0.3">
      <c r="A572" t="s">
        <v>609</v>
      </c>
      <c r="B572" t="s">
        <v>20527</v>
      </c>
      <c r="C572">
        <v>0</v>
      </c>
      <c r="D572">
        <v>0</v>
      </c>
      <c r="E572" t="s">
        <v>20088</v>
      </c>
      <c r="F572" t="s">
        <v>8393</v>
      </c>
      <c r="G572" t="s">
        <v>20089</v>
      </c>
      <c r="H572" t="s">
        <v>20934</v>
      </c>
      <c r="I572" t="s">
        <v>20935</v>
      </c>
      <c r="J572" t="s">
        <v>8394</v>
      </c>
      <c r="K572" t="s">
        <v>6605</v>
      </c>
      <c r="L572" t="s">
        <v>6471</v>
      </c>
      <c r="M572" t="s">
        <v>20083</v>
      </c>
      <c r="N572" t="s">
        <v>6348</v>
      </c>
      <c r="O572" t="s">
        <v>20213</v>
      </c>
      <c r="P572" t="s">
        <v>20549</v>
      </c>
      <c r="Q572" t="s">
        <v>20550</v>
      </c>
      <c r="R572" t="s">
        <v>20551</v>
      </c>
      <c r="S572">
        <v>0</v>
      </c>
      <c r="T572">
        <v>1</v>
      </c>
      <c r="U572">
        <v>0</v>
      </c>
      <c r="V572">
        <v>104</v>
      </c>
      <c r="W572">
        <v>7</v>
      </c>
    </row>
    <row r="573" spans="1:23" x14ac:dyDescent="0.3">
      <c r="A573" t="s">
        <v>610</v>
      </c>
      <c r="B573" t="s">
        <v>20527</v>
      </c>
      <c r="C573">
        <v>0</v>
      </c>
      <c r="D573">
        <v>0</v>
      </c>
      <c r="E573" t="s">
        <v>20050</v>
      </c>
      <c r="F573" t="s">
        <v>8395</v>
      </c>
      <c r="G573" t="s">
        <v>20051</v>
      </c>
      <c r="H573" t="s">
        <v>20181</v>
      </c>
      <c r="I573" t="s">
        <v>20182</v>
      </c>
      <c r="J573" t="s">
        <v>7579</v>
      </c>
      <c r="K573" t="s">
        <v>6601</v>
      </c>
      <c r="L573" t="s">
        <v>6602</v>
      </c>
      <c r="M573" t="s">
        <v>20282</v>
      </c>
      <c r="N573" t="s">
        <v>6345</v>
      </c>
      <c r="O573" t="s">
        <v>20167</v>
      </c>
      <c r="P573" t="s">
        <v>20184</v>
      </c>
      <c r="Q573" t="s">
        <v>20185</v>
      </c>
      <c r="R573" t="s">
        <v>20846</v>
      </c>
      <c r="S573">
        <v>1</v>
      </c>
      <c r="T573">
        <v>1</v>
      </c>
      <c r="U573">
        <v>0</v>
      </c>
      <c r="V573">
        <v>947</v>
      </c>
      <c r="W573">
        <v>36</v>
      </c>
    </row>
    <row r="574" spans="1:23" x14ac:dyDescent="0.3">
      <c r="A574" t="s">
        <v>611</v>
      </c>
      <c r="B574" t="s">
        <v>20527</v>
      </c>
      <c r="C574">
        <v>0</v>
      </c>
      <c r="D574">
        <v>0</v>
      </c>
      <c r="E574" t="s">
        <v>20050</v>
      </c>
      <c r="F574" t="s">
        <v>8396</v>
      </c>
      <c r="G574" t="s">
        <v>20051</v>
      </c>
      <c r="H574" t="s">
        <v>20486</v>
      </c>
      <c r="I574" t="s">
        <v>20487</v>
      </c>
      <c r="J574" t="s">
        <v>8397</v>
      </c>
      <c r="K574" t="s">
        <v>6570</v>
      </c>
      <c r="L574" t="s">
        <v>6571</v>
      </c>
      <c r="M574" t="s">
        <v>20131</v>
      </c>
      <c r="N574" t="s">
        <v>6331</v>
      </c>
      <c r="O574" t="s">
        <v>20055</v>
      </c>
      <c r="P574" t="s">
        <v>20488</v>
      </c>
      <c r="Q574" t="s">
        <v>6571</v>
      </c>
      <c r="R574" t="s">
        <v>20489</v>
      </c>
      <c r="S574">
        <v>1</v>
      </c>
      <c r="T574">
        <v>1</v>
      </c>
      <c r="U574">
        <v>0</v>
      </c>
      <c r="V574">
        <v>799</v>
      </c>
      <c r="W574">
        <v>32</v>
      </c>
    </row>
    <row r="575" spans="1:23" x14ac:dyDescent="0.3">
      <c r="A575" t="s">
        <v>612</v>
      </c>
      <c r="B575" t="s">
        <v>20527</v>
      </c>
      <c r="C575">
        <v>0</v>
      </c>
      <c r="D575">
        <v>0</v>
      </c>
      <c r="E575" t="s">
        <v>20050</v>
      </c>
      <c r="F575" t="s">
        <v>8398</v>
      </c>
      <c r="G575" t="s">
        <v>20051</v>
      </c>
      <c r="H575" t="s">
        <v>20847</v>
      </c>
      <c r="I575" t="s">
        <v>20848</v>
      </c>
      <c r="J575" t="s">
        <v>8399</v>
      </c>
      <c r="K575" t="s">
        <v>7582</v>
      </c>
      <c r="L575" t="s">
        <v>7583</v>
      </c>
      <c r="M575" t="s">
        <v>20054</v>
      </c>
      <c r="N575" t="s">
        <v>6334</v>
      </c>
      <c r="O575" t="s">
        <v>20097</v>
      </c>
      <c r="P575" t="s">
        <v>20849</v>
      </c>
      <c r="Q575" t="s">
        <v>20850</v>
      </c>
      <c r="R575" t="s">
        <v>20851</v>
      </c>
      <c r="S575">
        <v>1</v>
      </c>
      <c r="T575">
        <v>1</v>
      </c>
      <c r="U575">
        <v>0</v>
      </c>
      <c r="V575">
        <v>569</v>
      </c>
      <c r="W575">
        <v>24</v>
      </c>
    </row>
    <row r="576" spans="1:23" x14ac:dyDescent="0.3">
      <c r="A576" t="s">
        <v>613</v>
      </c>
      <c r="B576" t="s">
        <v>20527</v>
      </c>
      <c r="C576">
        <v>0</v>
      </c>
      <c r="D576">
        <v>0</v>
      </c>
      <c r="E576" t="s">
        <v>20088</v>
      </c>
      <c r="F576" t="s">
        <v>8400</v>
      </c>
      <c r="G576" t="s">
        <v>20089</v>
      </c>
      <c r="H576" t="s">
        <v>20936</v>
      </c>
      <c r="I576" t="s">
        <v>20937</v>
      </c>
      <c r="J576" t="s">
        <v>8401</v>
      </c>
      <c r="K576" t="s">
        <v>8402</v>
      </c>
      <c r="L576" t="s">
        <v>8403</v>
      </c>
      <c r="M576" t="s">
        <v>20107</v>
      </c>
      <c r="N576" t="s">
        <v>6338</v>
      </c>
      <c r="O576" t="s">
        <v>20084</v>
      </c>
      <c r="P576" t="s">
        <v>20120</v>
      </c>
      <c r="Q576" t="s">
        <v>20121</v>
      </c>
      <c r="R576" t="s">
        <v>20938</v>
      </c>
      <c r="S576">
        <v>0</v>
      </c>
      <c r="T576">
        <v>1</v>
      </c>
      <c r="U576">
        <v>0</v>
      </c>
      <c r="V576">
        <v>325</v>
      </c>
      <c r="W576">
        <v>14</v>
      </c>
    </row>
    <row r="577" spans="1:23" x14ac:dyDescent="0.3">
      <c r="A577" t="s">
        <v>614</v>
      </c>
      <c r="B577" t="s">
        <v>20527</v>
      </c>
      <c r="C577">
        <v>0</v>
      </c>
      <c r="D577">
        <v>0</v>
      </c>
      <c r="E577" t="s">
        <v>20050</v>
      </c>
      <c r="F577" t="s">
        <v>8404</v>
      </c>
      <c r="G577" t="s">
        <v>20051</v>
      </c>
      <c r="H577" t="s">
        <v>20521</v>
      </c>
      <c r="I577" t="s">
        <v>20522</v>
      </c>
      <c r="J577" t="s">
        <v>8405</v>
      </c>
      <c r="K577" t="s">
        <v>8005</v>
      </c>
      <c r="L577" t="s">
        <v>8006</v>
      </c>
      <c r="M577" t="s">
        <v>20523</v>
      </c>
      <c r="N577" t="s">
        <v>6331</v>
      </c>
      <c r="O577" t="s">
        <v>20055</v>
      </c>
      <c r="P577" t="s">
        <v>20524</v>
      </c>
      <c r="Q577" t="s">
        <v>20525</v>
      </c>
      <c r="R577" t="s">
        <v>20526</v>
      </c>
      <c r="S577">
        <v>1</v>
      </c>
      <c r="T577">
        <v>0</v>
      </c>
      <c r="U577">
        <v>0</v>
      </c>
      <c r="V577">
        <v>821</v>
      </c>
      <c r="W577">
        <v>30</v>
      </c>
    </row>
    <row r="578" spans="1:23" x14ac:dyDescent="0.3">
      <c r="A578" t="s">
        <v>615</v>
      </c>
      <c r="B578" t="s">
        <v>20527</v>
      </c>
      <c r="C578">
        <v>0</v>
      </c>
      <c r="D578">
        <v>0</v>
      </c>
      <c r="E578" t="s">
        <v>20050</v>
      </c>
      <c r="F578" t="s">
        <v>8406</v>
      </c>
      <c r="G578" t="s">
        <v>20051</v>
      </c>
      <c r="H578" t="s">
        <v>20204</v>
      </c>
      <c r="I578" t="s">
        <v>20205</v>
      </c>
      <c r="J578" t="s">
        <v>8407</v>
      </c>
      <c r="K578" t="s">
        <v>6449</v>
      </c>
      <c r="L578" t="s">
        <v>6450</v>
      </c>
      <c r="M578" t="s">
        <v>20206</v>
      </c>
      <c r="N578" t="s">
        <v>6351</v>
      </c>
      <c r="O578" t="s">
        <v>20061</v>
      </c>
      <c r="P578" t="s">
        <v>20207</v>
      </c>
      <c r="Q578" t="s">
        <v>6450</v>
      </c>
      <c r="R578" t="s">
        <v>20208</v>
      </c>
      <c r="S578">
        <v>1</v>
      </c>
      <c r="T578">
        <v>0</v>
      </c>
      <c r="U578">
        <v>0</v>
      </c>
      <c r="V578">
        <v>609</v>
      </c>
      <c r="W578">
        <v>25</v>
      </c>
    </row>
    <row r="579" spans="1:23" x14ac:dyDescent="0.3">
      <c r="A579" t="s">
        <v>616</v>
      </c>
      <c r="B579" t="s">
        <v>20527</v>
      </c>
      <c r="C579">
        <v>0</v>
      </c>
      <c r="D579">
        <v>0</v>
      </c>
      <c r="E579" t="s">
        <v>20088</v>
      </c>
      <c r="F579" t="s">
        <v>8408</v>
      </c>
      <c r="G579" t="s">
        <v>20089</v>
      </c>
      <c r="H579" t="s">
        <v>20939</v>
      </c>
      <c r="I579" t="s">
        <v>20940</v>
      </c>
      <c r="J579" t="s">
        <v>8409</v>
      </c>
      <c r="K579" t="s">
        <v>8410</v>
      </c>
      <c r="L579" t="s">
        <v>8411</v>
      </c>
      <c r="M579" t="s">
        <v>20422</v>
      </c>
      <c r="N579" t="s">
        <v>6338</v>
      </c>
      <c r="O579" t="s">
        <v>20084</v>
      </c>
      <c r="P579" t="s">
        <v>20634</v>
      </c>
      <c r="Q579" t="s">
        <v>20635</v>
      </c>
      <c r="R579" t="s">
        <v>20941</v>
      </c>
      <c r="S579">
        <v>0</v>
      </c>
      <c r="T579">
        <v>0</v>
      </c>
      <c r="U579">
        <v>0</v>
      </c>
      <c r="V579">
        <v>614</v>
      </c>
      <c r="W579">
        <v>23</v>
      </c>
    </row>
    <row r="580" spans="1:23" x14ac:dyDescent="0.3">
      <c r="A580" t="s">
        <v>617</v>
      </c>
      <c r="B580" t="s">
        <v>20527</v>
      </c>
      <c r="C580">
        <v>0</v>
      </c>
      <c r="D580">
        <v>0</v>
      </c>
      <c r="E580" t="s">
        <v>20088</v>
      </c>
      <c r="F580" t="s">
        <v>8412</v>
      </c>
      <c r="G580" t="s">
        <v>20089</v>
      </c>
      <c r="H580" t="s">
        <v>20176</v>
      </c>
      <c r="I580" t="s">
        <v>20344</v>
      </c>
      <c r="J580" t="s">
        <v>8413</v>
      </c>
      <c r="K580" t="s">
        <v>6924</v>
      </c>
      <c r="L580" t="s">
        <v>6925</v>
      </c>
      <c r="M580" t="s">
        <v>20856</v>
      </c>
      <c r="N580" t="s">
        <v>6351</v>
      </c>
      <c r="O580" t="s">
        <v>20061</v>
      </c>
      <c r="P580" t="s">
        <v>20062</v>
      </c>
      <c r="Q580" t="s">
        <v>20063</v>
      </c>
      <c r="R580" t="s">
        <v>20857</v>
      </c>
      <c r="S580">
        <v>0</v>
      </c>
      <c r="T580">
        <v>0</v>
      </c>
      <c r="U580">
        <v>0</v>
      </c>
      <c r="V580">
        <v>520</v>
      </c>
      <c r="W580">
        <v>19</v>
      </c>
    </row>
    <row r="581" spans="1:23" x14ac:dyDescent="0.3">
      <c r="A581" t="s">
        <v>618</v>
      </c>
      <c r="B581" t="s">
        <v>20527</v>
      </c>
      <c r="C581">
        <v>0</v>
      </c>
      <c r="D581">
        <v>0</v>
      </c>
      <c r="E581" t="s">
        <v>20065</v>
      </c>
      <c r="F581" t="s">
        <v>8414</v>
      </c>
      <c r="G581" t="s">
        <v>20080</v>
      </c>
      <c r="H581" t="s">
        <v>20312</v>
      </c>
      <c r="I581" t="s">
        <v>20313</v>
      </c>
      <c r="J581" t="s">
        <v>7616</v>
      </c>
      <c r="K581" t="s">
        <v>7617</v>
      </c>
      <c r="L581" t="s">
        <v>6388</v>
      </c>
      <c r="M581" t="s">
        <v>20083</v>
      </c>
      <c r="N581" t="s">
        <v>6345</v>
      </c>
      <c r="O581" t="s">
        <v>20167</v>
      </c>
      <c r="P581" t="s">
        <v>20314</v>
      </c>
      <c r="Q581" t="s">
        <v>6388</v>
      </c>
      <c r="R581" t="s">
        <v>20315</v>
      </c>
      <c r="S581">
        <v>1</v>
      </c>
      <c r="T581">
        <v>0</v>
      </c>
      <c r="U581">
        <v>0</v>
      </c>
      <c r="V581">
        <v>532</v>
      </c>
      <c r="W581">
        <v>21</v>
      </c>
    </row>
    <row r="582" spans="1:23" x14ac:dyDescent="0.3">
      <c r="A582" t="s">
        <v>619</v>
      </c>
      <c r="B582" t="s">
        <v>20527</v>
      </c>
      <c r="C582">
        <v>0</v>
      </c>
      <c r="D582">
        <v>0</v>
      </c>
      <c r="E582" t="s">
        <v>20065</v>
      </c>
      <c r="F582" t="s">
        <v>8415</v>
      </c>
      <c r="G582" t="s">
        <v>20080</v>
      </c>
      <c r="H582" t="s">
        <v>20312</v>
      </c>
      <c r="I582" t="s">
        <v>20313</v>
      </c>
      <c r="J582" t="s">
        <v>8416</v>
      </c>
      <c r="K582" t="s">
        <v>6658</v>
      </c>
      <c r="L582" t="s">
        <v>6388</v>
      </c>
      <c r="M582" t="s">
        <v>20083</v>
      </c>
      <c r="N582" t="s">
        <v>6345</v>
      </c>
      <c r="O582" t="s">
        <v>20167</v>
      </c>
      <c r="P582" t="s">
        <v>20314</v>
      </c>
      <c r="Q582" t="s">
        <v>6388</v>
      </c>
      <c r="R582" t="s">
        <v>20315</v>
      </c>
      <c r="S582">
        <v>1</v>
      </c>
      <c r="T582">
        <v>0</v>
      </c>
      <c r="U582">
        <v>0</v>
      </c>
      <c r="V582">
        <v>768</v>
      </c>
      <c r="W582">
        <v>29</v>
      </c>
    </row>
    <row r="583" spans="1:23" x14ac:dyDescent="0.3">
      <c r="A583" t="s">
        <v>620</v>
      </c>
      <c r="B583" t="s">
        <v>20527</v>
      </c>
      <c r="C583">
        <v>0</v>
      </c>
      <c r="D583">
        <v>0</v>
      </c>
      <c r="E583" t="s">
        <v>20065</v>
      </c>
      <c r="F583" t="s">
        <v>8417</v>
      </c>
      <c r="G583" t="s">
        <v>20080</v>
      </c>
      <c r="H583" t="s">
        <v>20312</v>
      </c>
      <c r="I583" t="s">
        <v>20313</v>
      </c>
      <c r="J583" t="s">
        <v>8418</v>
      </c>
      <c r="K583" t="s">
        <v>7543</v>
      </c>
      <c r="L583" t="s">
        <v>6388</v>
      </c>
      <c r="M583" t="s">
        <v>20083</v>
      </c>
      <c r="N583" t="s">
        <v>6345</v>
      </c>
      <c r="O583" t="s">
        <v>20167</v>
      </c>
      <c r="P583" t="s">
        <v>20314</v>
      </c>
      <c r="Q583" t="s">
        <v>6388</v>
      </c>
      <c r="R583" t="s">
        <v>20315</v>
      </c>
      <c r="S583">
        <v>1</v>
      </c>
      <c r="T583">
        <v>0</v>
      </c>
      <c r="U583">
        <v>0</v>
      </c>
      <c r="V583">
        <v>523</v>
      </c>
      <c r="W583">
        <v>22</v>
      </c>
    </row>
    <row r="584" spans="1:23" x14ac:dyDescent="0.3">
      <c r="A584" t="s">
        <v>621</v>
      </c>
      <c r="B584" t="s">
        <v>20527</v>
      </c>
      <c r="C584">
        <v>0</v>
      </c>
      <c r="D584">
        <v>0</v>
      </c>
      <c r="E584" t="s">
        <v>20088</v>
      </c>
      <c r="F584" t="s">
        <v>8419</v>
      </c>
      <c r="G584" t="s">
        <v>20089</v>
      </c>
      <c r="H584" t="s">
        <v>20316</v>
      </c>
      <c r="I584" t="s">
        <v>20317</v>
      </c>
      <c r="J584" t="s">
        <v>7619</v>
      </c>
      <c r="K584" t="s">
        <v>6452</v>
      </c>
      <c r="L584" t="s">
        <v>6388</v>
      </c>
      <c r="M584" t="s">
        <v>20083</v>
      </c>
      <c r="N584" t="s">
        <v>6345</v>
      </c>
      <c r="O584" t="s">
        <v>20167</v>
      </c>
      <c r="P584" t="s">
        <v>20314</v>
      </c>
      <c r="Q584" t="s">
        <v>6388</v>
      </c>
      <c r="R584" t="s">
        <v>20315</v>
      </c>
      <c r="S584">
        <v>0</v>
      </c>
      <c r="T584">
        <v>0</v>
      </c>
      <c r="U584">
        <v>0</v>
      </c>
      <c r="V584">
        <v>415</v>
      </c>
      <c r="W584">
        <v>16</v>
      </c>
    </row>
    <row r="585" spans="1:23" x14ac:dyDescent="0.3">
      <c r="A585" t="s">
        <v>622</v>
      </c>
      <c r="B585" t="s">
        <v>20527</v>
      </c>
      <c r="C585">
        <v>0</v>
      </c>
      <c r="D585">
        <v>0</v>
      </c>
      <c r="E585" t="s">
        <v>20088</v>
      </c>
      <c r="F585" t="s">
        <v>8420</v>
      </c>
      <c r="G585" t="s">
        <v>20089</v>
      </c>
      <c r="H585" t="s">
        <v>20318</v>
      </c>
      <c r="I585" t="s">
        <v>20319</v>
      </c>
      <c r="J585" t="s">
        <v>7621</v>
      </c>
      <c r="K585" t="s">
        <v>6460</v>
      </c>
      <c r="L585" t="s">
        <v>6388</v>
      </c>
      <c r="M585" t="s">
        <v>20083</v>
      </c>
      <c r="N585" t="s">
        <v>6345</v>
      </c>
      <c r="O585" t="s">
        <v>20167</v>
      </c>
      <c r="P585" t="s">
        <v>20314</v>
      </c>
      <c r="Q585" t="s">
        <v>6388</v>
      </c>
      <c r="R585" t="s">
        <v>20315</v>
      </c>
      <c r="S585">
        <v>0</v>
      </c>
      <c r="T585">
        <v>0</v>
      </c>
      <c r="U585">
        <v>0</v>
      </c>
      <c r="V585">
        <v>423</v>
      </c>
      <c r="W585">
        <v>16</v>
      </c>
    </row>
    <row r="586" spans="1:23" x14ac:dyDescent="0.3">
      <c r="A586" t="s">
        <v>623</v>
      </c>
      <c r="B586" t="s">
        <v>20527</v>
      </c>
      <c r="C586">
        <v>0</v>
      </c>
      <c r="D586">
        <v>0</v>
      </c>
      <c r="E586" t="s">
        <v>20150</v>
      </c>
      <c r="F586" t="s">
        <v>8421</v>
      </c>
      <c r="G586" t="s">
        <v>20089</v>
      </c>
      <c r="H586" t="s">
        <v>20824</v>
      </c>
      <c r="I586" t="s">
        <v>20825</v>
      </c>
      <c r="J586" t="s">
        <v>8422</v>
      </c>
      <c r="K586" t="s">
        <v>7608</v>
      </c>
      <c r="L586" t="s">
        <v>6388</v>
      </c>
      <c r="M586" t="s">
        <v>20083</v>
      </c>
      <c r="N586" t="s">
        <v>6345</v>
      </c>
      <c r="O586" t="s">
        <v>20167</v>
      </c>
      <c r="P586" t="s">
        <v>20314</v>
      </c>
      <c r="Q586" t="s">
        <v>6388</v>
      </c>
      <c r="R586" t="s">
        <v>20315</v>
      </c>
      <c r="S586">
        <v>0</v>
      </c>
      <c r="T586">
        <v>0</v>
      </c>
      <c r="U586">
        <v>0</v>
      </c>
      <c r="V586">
        <v>66</v>
      </c>
      <c r="W586">
        <v>5</v>
      </c>
    </row>
    <row r="587" spans="1:23" x14ac:dyDescent="0.3">
      <c r="A587" t="s">
        <v>624</v>
      </c>
      <c r="B587" t="s">
        <v>20527</v>
      </c>
      <c r="C587">
        <v>0</v>
      </c>
      <c r="D587">
        <v>0</v>
      </c>
      <c r="E587" t="s">
        <v>20088</v>
      </c>
      <c r="F587" t="s">
        <v>8423</v>
      </c>
      <c r="G587" t="s">
        <v>20089</v>
      </c>
      <c r="H587" t="s">
        <v>20942</v>
      </c>
      <c r="I587" t="s">
        <v>20943</v>
      </c>
      <c r="J587" t="s">
        <v>8424</v>
      </c>
      <c r="K587" t="s">
        <v>8425</v>
      </c>
      <c r="L587" t="s">
        <v>6321</v>
      </c>
      <c r="M587" t="s">
        <v>20083</v>
      </c>
      <c r="N587" t="s">
        <v>6322</v>
      </c>
      <c r="O587" t="s">
        <v>20076</v>
      </c>
      <c r="P587" t="s">
        <v>20125</v>
      </c>
      <c r="Q587" t="s">
        <v>20153</v>
      </c>
      <c r="R587" t="s">
        <v>20154</v>
      </c>
      <c r="S587">
        <v>0</v>
      </c>
      <c r="T587">
        <v>0</v>
      </c>
      <c r="U587">
        <v>0</v>
      </c>
      <c r="V587">
        <v>130</v>
      </c>
      <c r="W587">
        <v>6</v>
      </c>
    </row>
    <row r="588" spans="1:23" x14ac:dyDescent="0.3">
      <c r="A588" t="s">
        <v>625</v>
      </c>
      <c r="B588" t="s">
        <v>20527</v>
      </c>
      <c r="C588">
        <v>0</v>
      </c>
      <c r="D588">
        <v>0</v>
      </c>
      <c r="E588" t="s">
        <v>20050</v>
      </c>
      <c r="F588" t="s">
        <v>8426</v>
      </c>
      <c r="G588" t="s">
        <v>20051</v>
      </c>
      <c r="H588" t="s">
        <v>20372</v>
      </c>
      <c r="I588" t="s">
        <v>20373</v>
      </c>
      <c r="J588" t="s">
        <v>8427</v>
      </c>
      <c r="K588" t="s">
        <v>8428</v>
      </c>
      <c r="L588" t="s">
        <v>8429</v>
      </c>
      <c r="M588" t="s">
        <v>20227</v>
      </c>
      <c r="N588" t="s">
        <v>6348</v>
      </c>
      <c r="O588" t="s">
        <v>20213</v>
      </c>
      <c r="P588" t="s">
        <v>20375</v>
      </c>
      <c r="Q588" t="s">
        <v>6619</v>
      </c>
      <c r="R588" t="s">
        <v>20944</v>
      </c>
      <c r="S588">
        <v>1</v>
      </c>
      <c r="T588">
        <v>1</v>
      </c>
      <c r="U588">
        <v>0</v>
      </c>
      <c r="V588">
        <v>583</v>
      </c>
      <c r="W588">
        <v>25</v>
      </c>
    </row>
    <row r="589" spans="1:23" x14ac:dyDescent="0.3">
      <c r="A589" t="s">
        <v>626</v>
      </c>
      <c r="B589" t="s">
        <v>20527</v>
      </c>
      <c r="C589">
        <v>0</v>
      </c>
      <c r="D589">
        <v>0</v>
      </c>
      <c r="E589" t="s">
        <v>20088</v>
      </c>
      <c r="F589" t="s">
        <v>8430</v>
      </c>
      <c r="G589" t="s">
        <v>20089</v>
      </c>
      <c r="H589" t="s">
        <v>20140</v>
      </c>
      <c r="I589" t="s">
        <v>20690</v>
      </c>
      <c r="J589" t="s">
        <v>8032</v>
      </c>
      <c r="K589" t="s">
        <v>8431</v>
      </c>
      <c r="L589" t="s">
        <v>8432</v>
      </c>
      <c r="M589" t="s">
        <v>20647</v>
      </c>
      <c r="N589" t="s">
        <v>6338</v>
      </c>
      <c r="O589" t="s">
        <v>20084</v>
      </c>
      <c r="P589" t="s">
        <v>20479</v>
      </c>
      <c r="Q589" t="s">
        <v>20480</v>
      </c>
      <c r="R589" t="s">
        <v>20945</v>
      </c>
      <c r="S589">
        <v>0</v>
      </c>
      <c r="T589">
        <v>0</v>
      </c>
      <c r="U589">
        <v>0</v>
      </c>
      <c r="V589">
        <v>381</v>
      </c>
      <c r="W589">
        <v>16</v>
      </c>
    </row>
    <row r="590" spans="1:23" x14ac:dyDescent="0.3">
      <c r="A590" t="s">
        <v>627</v>
      </c>
      <c r="B590" t="s">
        <v>20527</v>
      </c>
      <c r="C590">
        <v>0</v>
      </c>
      <c r="D590">
        <v>0</v>
      </c>
      <c r="E590" t="s">
        <v>20050</v>
      </c>
      <c r="F590" t="s">
        <v>8433</v>
      </c>
      <c r="G590" t="s">
        <v>20051</v>
      </c>
      <c r="H590" t="s">
        <v>20495</v>
      </c>
      <c r="I590" t="s">
        <v>20496</v>
      </c>
      <c r="J590" t="s">
        <v>8434</v>
      </c>
      <c r="K590" t="s">
        <v>6872</v>
      </c>
      <c r="L590" t="s">
        <v>6873</v>
      </c>
      <c r="M590" t="s">
        <v>20946</v>
      </c>
      <c r="N590" t="s">
        <v>6348</v>
      </c>
      <c r="O590" t="s">
        <v>20213</v>
      </c>
      <c r="P590" t="s">
        <v>20390</v>
      </c>
      <c r="Q590" t="s">
        <v>20391</v>
      </c>
      <c r="R590" t="s">
        <v>20947</v>
      </c>
      <c r="S590">
        <v>1</v>
      </c>
      <c r="T590">
        <v>1</v>
      </c>
      <c r="U590">
        <v>0</v>
      </c>
      <c r="V590">
        <v>487</v>
      </c>
      <c r="W590">
        <v>19</v>
      </c>
    </row>
    <row r="591" spans="1:23" x14ac:dyDescent="0.3">
      <c r="A591" t="s">
        <v>628</v>
      </c>
      <c r="B591" t="s">
        <v>20527</v>
      </c>
      <c r="C591">
        <v>0</v>
      </c>
      <c r="D591">
        <v>0</v>
      </c>
      <c r="E591" t="s">
        <v>20088</v>
      </c>
      <c r="F591" t="s">
        <v>8435</v>
      </c>
      <c r="G591" t="s">
        <v>20089</v>
      </c>
      <c r="H591" t="s">
        <v>20948</v>
      </c>
      <c r="I591" t="s">
        <v>20949</v>
      </c>
      <c r="J591" t="s">
        <v>8436</v>
      </c>
      <c r="K591" t="s">
        <v>8402</v>
      </c>
      <c r="L591" t="s">
        <v>8403</v>
      </c>
      <c r="M591" t="s">
        <v>20107</v>
      </c>
      <c r="N591" t="s">
        <v>6338</v>
      </c>
      <c r="O591" t="s">
        <v>20084</v>
      </c>
      <c r="P591" t="s">
        <v>20120</v>
      </c>
      <c r="Q591" t="s">
        <v>20121</v>
      </c>
      <c r="R591" t="s">
        <v>20938</v>
      </c>
      <c r="S591">
        <v>0</v>
      </c>
      <c r="T591">
        <v>1</v>
      </c>
      <c r="U591">
        <v>0</v>
      </c>
      <c r="V591">
        <v>255</v>
      </c>
      <c r="W591">
        <v>11</v>
      </c>
    </row>
    <row r="592" spans="1:23" x14ac:dyDescent="0.3">
      <c r="A592" t="s">
        <v>629</v>
      </c>
      <c r="B592" t="s">
        <v>20527</v>
      </c>
      <c r="C592">
        <v>0</v>
      </c>
      <c r="D592">
        <v>0</v>
      </c>
      <c r="E592" t="s">
        <v>20050</v>
      </c>
      <c r="F592" t="s">
        <v>8437</v>
      </c>
      <c r="G592" t="s">
        <v>20051</v>
      </c>
      <c r="H592" t="s">
        <v>20408</v>
      </c>
      <c r="I592" t="s">
        <v>20409</v>
      </c>
      <c r="J592" t="s">
        <v>8438</v>
      </c>
      <c r="K592" t="s">
        <v>6774</v>
      </c>
      <c r="L592" t="s">
        <v>6775</v>
      </c>
      <c r="M592" t="s">
        <v>20119</v>
      </c>
      <c r="N592" t="s">
        <v>6338</v>
      </c>
      <c r="O592" t="s">
        <v>20084</v>
      </c>
      <c r="P592" t="s">
        <v>20411</v>
      </c>
      <c r="Q592" t="s">
        <v>6454</v>
      </c>
      <c r="R592" t="s">
        <v>20950</v>
      </c>
      <c r="S592">
        <v>1</v>
      </c>
      <c r="T592">
        <v>0</v>
      </c>
      <c r="U592">
        <v>0</v>
      </c>
      <c r="V592">
        <v>425</v>
      </c>
      <c r="W592">
        <v>18</v>
      </c>
    </row>
    <row r="593" spans="1:23" x14ac:dyDescent="0.3">
      <c r="A593" t="s">
        <v>630</v>
      </c>
      <c r="B593" t="s">
        <v>20527</v>
      </c>
      <c r="C593">
        <v>0</v>
      </c>
      <c r="D593">
        <v>0</v>
      </c>
      <c r="E593" t="s">
        <v>20050</v>
      </c>
      <c r="F593" t="s">
        <v>8439</v>
      </c>
      <c r="G593" t="s">
        <v>20051</v>
      </c>
      <c r="H593" t="s">
        <v>20468</v>
      </c>
      <c r="I593" t="s">
        <v>20469</v>
      </c>
      <c r="J593" t="s">
        <v>8440</v>
      </c>
      <c r="K593" t="s">
        <v>7942</v>
      </c>
      <c r="L593" t="s">
        <v>7943</v>
      </c>
      <c r="M593" t="s">
        <v>20054</v>
      </c>
      <c r="N593" t="s">
        <v>6331</v>
      </c>
      <c r="O593" t="s">
        <v>20055</v>
      </c>
      <c r="P593" t="s">
        <v>20470</v>
      </c>
      <c r="Q593" t="s">
        <v>6575</v>
      </c>
      <c r="R593" t="s">
        <v>20473</v>
      </c>
      <c r="S593">
        <v>1</v>
      </c>
      <c r="T593">
        <v>0</v>
      </c>
      <c r="U593">
        <v>0</v>
      </c>
      <c r="V593">
        <v>800</v>
      </c>
      <c r="W593">
        <v>31</v>
      </c>
    </row>
    <row r="594" spans="1:23" x14ac:dyDescent="0.3">
      <c r="A594" t="s">
        <v>631</v>
      </c>
      <c r="B594" t="s">
        <v>20527</v>
      </c>
      <c r="C594">
        <v>0</v>
      </c>
      <c r="D594">
        <v>0</v>
      </c>
      <c r="E594" t="s">
        <v>20088</v>
      </c>
      <c r="F594" t="s">
        <v>8441</v>
      </c>
      <c r="G594" t="s">
        <v>20089</v>
      </c>
      <c r="H594" t="s">
        <v>20090</v>
      </c>
      <c r="I594" t="s">
        <v>20091</v>
      </c>
      <c r="J594" t="s">
        <v>7655</v>
      </c>
      <c r="K594" t="s">
        <v>6401</v>
      </c>
      <c r="L594" t="s">
        <v>6402</v>
      </c>
      <c r="M594" t="s">
        <v>20083</v>
      </c>
      <c r="N594" t="s">
        <v>6338</v>
      </c>
      <c r="O594" t="s">
        <v>20084</v>
      </c>
      <c r="P594" t="s">
        <v>20085</v>
      </c>
      <c r="Q594" t="s">
        <v>20086</v>
      </c>
      <c r="R594" t="s">
        <v>20087</v>
      </c>
      <c r="S594">
        <v>0</v>
      </c>
      <c r="T594">
        <v>1</v>
      </c>
      <c r="U594">
        <v>0</v>
      </c>
      <c r="V594">
        <v>385</v>
      </c>
      <c r="W594">
        <v>17</v>
      </c>
    </row>
    <row r="595" spans="1:23" x14ac:dyDescent="0.3">
      <c r="A595" t="s">
        <v>632</v>
      </c>
      <c r="B595" t="s">
        <v>20527</v>
      </c>
      <c r="C595">
        <v>0</v>
      </c>
      <c r="D595">
        <v>0</v>
      </c>
      <c r="E595" t="s">
        <v>20050</v>
      </c>
      <c r="F595" t="s">
        <v>8442</v>
      </c>
      <c r="G595" t="s">
        <v>20051</v>
      </c>
      <c r="H595" t="s">
        <v>20866</v>
      </c>
      <c r="I595" t="s">
        <v>20867</v>
      </c>
      <c r="J595" t="s">
        <v>8443</v>
      </c>
      <c r="K595" t="s">
        <v>6811</v>
      </c>
      <c r="L595" t="s">
        <v>6812</v>
      </c>
      <c r="M595" t="s">
        <v>20096</v>
      </c>
      <c r="N595" t="s">
        <v>6334</v>
      </c>
      <c r="O595" t="s">
        <v>20097</v>
      </c>
      <c r="P595" t="s">
        <v>20098</v>
      </c>
      <c r="Q595" t="s">
        <v>20099</v>
      </c>
      <c r="R595" t="s">
        <v>20100</v>
      </c>
      <c r="S595">
        <v>1</v>
      </c>
      <c r="T595">
        <v>1</v>
      </c>
      <c r="U595">
        <v>0</v>
      </c>
      <c r="V595">
        <v>610</v>
      </c>
      <c r="W595">
        <v>25</v>
      </c>
    </row>
    <row r="596" spans="1:23" x14ac:dyDescent="0.3">
      <c r="A596" t="s">
        <v>633</v>
      </c>
      <c r="B596" t="s">
        <v>20527</v>
      </c>
      <c r="C596">
        <v>0</v>
      </c>
      <c r="D596">
        <v>0</v>
      </c>
      <c r="E596" t="s">
        <v>20050</v>
      </c>
      <c r="F596" t="s">
        <v>8444</v>
      </c>
      <c r="G596" t="s">
        <v>20051</v>
      </c>
      <c r="H596" t="s">
        <v>20187</v>
      </c>
      <c r="I596" t="s">
        <v>20188</v>
      </c>
      <c r="J596" t="s">
        <v>8445</v>
      </c>
      <c r="K596" t="s">
        <v>8446</v>
      </c>
      <c r="L596" t="s">
        <v>8447</v>
      </c>
      <c r="M596" t="s">
        <v>20119</v>
      </c>
      <c r="N596" t="s">
        <v>6322</v>
      </c>
      <c r="O596" t="s">
        <v>20076</v>
      </c>
      <c r="P596" t="s">
        <v>20190</v>
      </c>
      <c r="Q596" t="s">
        <v>20191</v>
      </c>
      <c r="R596" t="s">
        <v>20951</v>
      </c>
      <c r="S596">
        <v>1</v>
      </c>
      <c r="T596">
        <v>0</v>
      </c>
      <c r="U596">
        <v>0</v>
      </c>
      <c r="V596">
        <v>514</v>
      </c>
      <c r="W596">
        <v>22</v>
      </c>
    </row>
    <row r="597" spans="1:23" x14ac:dyDescent="0.3">
      <c r="A597" t="s">
        <v>634</v>
      </c>
      <c r="B597" t="s">
        <v>20527</v>
      </c>
      <c r="C597">
        <v>0</v>
      </c>
      <c r="D597">
        <v>0</v>
      </c>
      <c r="E597" t="s">
        <v>20050</v>
      </c>
      <c r="F597" t="s">
        <v>8448</v>
      </c>
      <c r="G597" t="s">
        <v>20051</v>
      </c>
      <c r="H597" t="s">
        <v>20101</v>
      </c>
      <c r="I597" t="s">
        <v>20102</v>
      </c>
      <c r="J597" t="s">
        <v>8449</v>
      </c>
      <c r="K597" t="s">
        <v>6519</v>
      </c>
      <c r="L597" t="s">
        <v>6520</v>
      </c>
      <c r="M597" t="s">
        <v>20103</v>
      </c>
      <c r="N597" t="s">
        <v>6322</v>
      </c>
      <c r="O597" t="s">
        <v>20076</v>
      </c>
      <c r="P597" t="s">
        <v>20069</v>
      </c>
      <c r="Q597" t="s">
        <v>6520</v>
      </c>
      <c r="R597" t="s">
        <v>20104</v>
      </c>
      <c r="S597">
        <v>1</v>
      </c>
      <c r="T597">
        <v>0</v>
      </c>
      <c r="U597">
        <v>0</v>
      </c>
      <c r="V597">
        <v>987</v>
      </c>
      <c r="W597">
        <v>39</v>
      </c>
    </row>
    <row r="598" spans="1:23" x14ac:dyDescent="0.3">
      <c r="A598" t="s">
        <v>635</v>
      </c>
      <c r="B598" t="s">
        <v>20527</v>
      </c>
      <c r="C598">
        <v>0</v>
      </c>
      <c r="D598">
        <v>0</v>
      </c>
      <c r="E598" t="s">
        <v>20050</v>
      </c>
      <c r="F598" t="s">
        <v>8450</v>
      </c>
      <c r="G598" t="s">
        <v>20051</v>
      </c>
      <c r="H598" t="s">
        <v>20225</v>
      </c>
      <c r="I598" t="s">
        <v>20226</v>
      </c>
      <c r="J598" t="s">
        <v>8451</v>
      </c>
      <c r="K598" t="s">
        <v>6735</v>
      </c>
      <c r="L598" t="s">
        <v>6736</v>
      </c>
      <c r="M598" t="s">
        <v>20107</v>
      </c>
      <c r="N598" t="s">
        <v>6338</v>
      </c>
      <c r="O598" t="s">
        <v>20084</v>
      </c>
      <c r="P598" t="s">
        <v>20108</v>
      </c>
      <c r="Q598" t="s">
        <v>20109</v>
      </c>
      <c r="R598" t="s">
        <v>20110</v>
      </c>
      <c r="S598">
        <v>1</v>
      </c>
      <c r="T598">
        <v>1</v>
      </c>
      <c r="U598">
        <v>0</v>
      </c>
      <c r="V598">
        <v>690</v>
      </c>
      <c r="W598">
        <v>28</v>
      </c>
    </row>
    <row r="599" spans="1:23" x14ac:dyDescent="0.3">
      <c r="A599" t="s">
        <v>636</v>
      </c>
      <c r="B599" t="s">
        <v>20527</v>
      </c>
      <c r="C599">
        <v>0</v>
      </c>
      <c r="D599">
        <v>0</v>
      </c>
      <c r="E599" t="s">
        <v>20088</v>
      </c>
      <c r="F599" t="s">
        <v>8452</v>
      </c>
      <c r="G599" t="s">
        <v>20089</v>
      </c>
      <c r="H599" t="s">
        <v>20952</v>
      </c>
      <c r="I599" t="s">
        <v>20953</v>
      </c>
      <c r="J599" t="s">
        <v>8453</v>
      </c>
      <c r="K599" t="s">
        <v>6628</v>
      </c>
      <c r="L599" t="s">
        <v>6448</v>
      </c>
      <c r="M599" t="s">
        <v>20083</v>
      </c>
      <c r="N599" t="s">
        <v>6322</v>
      </c>
      <c r="O599" t="s">
        <v>20076</v>
      </c>
      <c r="P599" t="s">
        <v>20183</v>
      </c>
      <c r="Q599" t="s">
        <v>6448</v>
      </c>
      <c r="R599" t="s">
        <v>20466</v>
      </c>
      <c r="S599">
        <v>0</v>
      </c>
      <c r="T599">
        <v>0</v>
      </c>
      <c r="U599">
        <v>0</v>
      </c>
      <c r="V599">
        <v>280</v>
      </c>
      <c r="W599">
        <v>12</v>
      </c>
    </row>
    <row r="600" spans="1:23" x14ac:dyDescent="0.3">
      <c r="A600" t="s">
        <v>637</v>
      </c>
      <c r="B600" t="s">
        <v>20527</v>
      </c>
      <c r="C600">
        <v>0</v>
      </c>
      <c r="D600">
        <v>0</v>
      </c>
      <c r="E600" t="s">
        <v>20050</v>
      </c>
      <c r="F600" t="s">
        <v>8454</v>
      </c>
      <c r="G600" t="s">
        <v>20051</v>
      </c>
      <c r="H600" t="s">
        <v>20408</v>
      </c>
      <c r="I600" t="s">
        <v>20409</v>
      </c>
      <c r="J600" t="s">
        <v>8455</v>
      </c>
      <c r="K600" t="s">
        <v>6771</v>
      </c>
      <c r="L600" t="s">
        <v>6772</v>
      </c>
      <c r="M600" t="s">
        <v>20113</v>
      </c>
      <c r="N600" t="s">
        <v>6338</v>
      </c>
      <c r="O600" t="s">
        <v>20084</v>
      </c>
      <c r="P600" t="s">
        <v>20411</v>
      </c>
      <c r="Q600" t="s">
        <v>6454</v>
      </c>
      <c r="R600" t="s">
        <v>20954</v>
      </c>
      <c r="S600">
        <v>1</v>
      </c>
      <c r="T600">
        <v>0</v>
      </c>
      <c r="U600">
        <v>0</v>
      </c>
      <c r="V600">
        <v>498</v>
      </c>
      <c r="W600">
        <v>23</v>
      </c>
    </row>
    <row r="601" spans="1:23" x14ac:dyDescent="0.3">
      <c r="A601" t="s">
        <v>638</v>
      </c>
      <c r="B601" t="s">
        <v>20527</v>
      </c>
      <c r="C601">
        <v>0</v>
      </c>
      <c r="D601">
        <v>0</v>
      </c>
      <c r="E601" t="s">
        <v>20050</v>
      </c>
      <c r="F601" t="s">
        <v>8456</v>
      </c>
      <c r="G601" t="s">
        <v>20051</v>
      </c>
      <c r="H601" t="s">
        <v>20170</v>
      </c>
      <c r="I601" t="s">
        <v>20171</v>
      </c>
      <c r="J601" t="s">
        <v>8457</v>
      </c>
      <c r="K601" t="s">
        <v>8458</v>
      </c>
      <c r="L601" t="s">
        <v>8459</v>
      </c>
      <c r="M601" t="s">
        <v>20955</v>
      </c>
      <c r="N601" t="s">
        <v>6345</v>
      </c>
      <c r="O601" t="s">
        <v>20167</v>
      </c>
      <c r="P601" t="s">
        <v>20173</v>
      </c>
      <c r="Q601" t="s">
        <v>20174</v>
      </c>
      <c r="R601" t="s">
        <v>20956</v>
      </c>
      <c r="S601">
        <v>1</v>
      </c>
      <c r="T601">
        <v>1</v>
      </c>
      <c r="U601">
        <v>0</v>
      </c>
      <c r="V601">
        <v>572</v>
      </c>
      <c r="W601">
        <v>23</v>
      </c>
    </row>
    <row r="602" spans="1:23" x14ac:dyDescent="0.3">
      <c r="A602" t="s">
        <v>639</v>
      </c>
      <c r="B602" t="s">
        <v>20527</v>
      </c>
      <c r="C602">
        <v>0</v>
      </c>
      <c r="D602">
        <v>0</v>
      </c>
      <c r="E602" t="s">
        <v>20088</v>
      </c>
      <c r="F602" t="s">
        <v>8460</v>
      </c>
      <c r="G602" t="s">
        <v>20089</v>
      </c>
      <c r="H602" t="s">
        <v>20133</v>
      </c>
      <c r="I602" t="s">
        <v>20134</v>
      </c>
      <c r="J602" t="s">
        <v>7682</v>
      </c>
      <c r="K602" t="s">
        <v>7679</v>
      </c>
      <c r="L602" t="s">
        <v>7680</v>
      </c>
      <c r="M602" t="s">
        <v>20131</v>
      </c>
      <c r="N602" t="s">
        <v>6322</v>
      </c>
      <c r="O602" t="s">
        <v>20076</v>
      </c>
      <c r="P602" t="s">
        <v>20077</v>
      </c>
      <c r="Q602" t="s">
        <v>20078</v>
      </c>
      <c r="R602" t="s">
        <v>20132</v>
      </c>
      <c r="S602">
        <v>0</v>
      </c>
      <c r="T602">
        <v>0</v>
      </c>
      <c r="U602">
        <v>0</v>
      </c>
      <c r="V602">
        <v>281</v>
      </c>
      <c r="W602">
        <v>12</v>
      </c>
    </row>
    <row r="603" spans="1:23" x14ac:dyDescent="0.3">
      <c r="A603" t="s">
        <v>640</v>
      </c>
      <c r="B603" t="s">
        <v>20527</v>
      </c>
      <c r="C603">
        <v>0</v>
      </c>
      <c r="D603">
        <v>0</v>
      </c>
      <c r="E603" t="s">
        <v>20088</v>
      </c>
      <c r="F603" t="s">
        <v>8461</v>
      </c>
      <c r="G603" t="s">
        <v>20089</v>
      </c>
      <c r="H603" t="s">
        <v>20528</v>
      </c>
      <c r="I603" t="s">
        <v>20729</v>
      </c>
      <c r="J603" t="s">
        <v>7862</v>
      </c>
      <c r="K603" t="s">
        <v>6403</v>
      </c>
      <c r="L603" t="s">
        <v>6404</v>
      </c>
      <c r="M603" t="s">
        <v>20484</v>
      </c>
      <c r="N603" t="s">
        <v>6322</v>
      </c>
      <c r="O603" t="s">
        <v>20076</v>
      </c>
      <c r="P603" t="s">
        <v>20647</v>
      </c>
      <c r="Q603" t="s">
        <v>6404</v>
      </c>
      <c r="R603" t="s">
        <v>20648</v>
      </c>
      <c r="S603">
        <v>0</v>
      </c>
      <c r="T603">
        <v>0</v>
      </c>
      <c r="U603">
        <v>0</v>
      </c>
      <c r="V603">
        <v>621</v>
      </c>
      <c r="W603">
        <v>25</v>
      </c>
    </row>
    <row r="604" spans="1:23" x14ac:dyDescent="0.3">
      <c r="A604" t="s">
        <v>540</v>
      </c>
      <c r="B604" t="s">
        <v>20527</v>
      </c>
      <c r="C604">
        <v>0</v>
      </c>
      <c r="D604">
        <v>0</v>
      </c>
      <c r="E604" t="s">
        <v>20050</v>
      </c>
      <c r="F604" t="s">
        <v>8236</v>
      </c>
      <c r="G604" t="s">
        <v>20051</v>
      </c>
      <c r="H604" t="s">
        <v>20296</v>
      </c>
      <c r="I604" t="s">
        <v>20297</v>
      </c>
      <c r="J604" t="s">
        <v>8237</v>
      </c>
      <c r="K604" t="s">
        <v>6563</v>
      </c>
      <c r="L604" t="s">
        <v>6564</v>
      </c>
      <c r="M604" t="s">
        <v>20107</v>
      </c>
      <c r="N604" t="s">
        <v>6338</v>
      </c>
      <c r="O604" t="s">
        <v>20084</v>
      </c>
      <c r="P604" t="s">
        <v>20299</v>
      </c>
      <c r="Q604" t="s">
        <v>6564</v>
      </c>
      <c r="R604" t="s">
        <v>20957</v>
      </c>
      <c r="S604">
        <v>1</v>
      </c>
      <c r="T604">
        <v>1</v>
      </c>
      <c r="U604">
        <v>0</v>
      </c>
      <c r="V604">
        <v>580</v>
      </c>
      <c r="W604">
        <v>24</v>
      </c>
    </row>
    <row r="605" spans="1:23" x14ac:dyDescent="0.3">
      <c r="A605" t="s">
        <v>541</v>
      </c>
      <c r="B605" t="s">
        <v>20527</v>
      </c>
      <c r="C605">
        <v>0</v>
      </c>
      <c r="D605">
        <v>0</v>
      </c>
      <c r="E605" t="s">
        <v>20050</v>
      </c>
      <c r="F605" t="s">
        <v>8238</v>
      </c>
      <c r="G605" t="s">
        <v>20080</v>
      </c>
      <c r="H605" t="s">
        <v>20135</v>
      </c>
      <c r="I605" t="s">
        <v>20136</v>
      </c>
      <c r="J605" t="s">
        <v>8239</v>
      </c>
      <c r="K605" t="s">
        <v>6339</v>
      </c>
      <c r="L605" t="s">
        <v>6340</v>
      </c>
      <c r="M605" t="s">
        <v>20083</v>
      </c>
      <c r="N605" t="s">
        <v>6331</v>
      </c>
      <c r="O605" t="s">
        <v>20055</v>
      </c>
      <c r="P605" t="s">
        <v>20137</v>
      </c>
      <c r="Q605" t="s">
        <v>20138</v>
      </c>
      <c r="R605" t="s">
        <v>20139</v>
      </c>
      <c r="S605">
        <v>1</v>
      </c>
      <c r="T605">
        <v>0</v>
      </c>
      <c r="U605">
        <v>0</v>
      </c>
      <c r="V605">
        <v>603</v>
      </c>
      <c r="W605">
        <v>24</v>
      </c>
    </row>
    <row r="606" spans="1:23" x14ac:dyDescent="0.3">
      <c r="A606" t="s">
        <v>542</v>
      </c>
      <c r="B606" t="s">
        <v>20527</v>
      </c>
      <c r="C606">
        <v>0</v>
      </c>
      <c r="D606">
        <v>0</v>
      </c>
      <c r="E606" t="s">
        <v>20050</v>
      </c>
      <c r="F606" t="s">
        <v>8240</v>
      </c>
      <c r="G606" t="s">
        <v>20080</v>
      </c>
      <c r="H606" t="s">
        <v>20135</v>
      </c>
      <c r="I606" t="s">
        <v>20136</v>
      </c>
      <c r="J606" t="s">
        <v>6476</v>
      </c>
      <c r="K606" t="s">
        <v>6477</v>
      </c>
      <c r="L606" t="s">
        <v>6340</v>
      </c>
      <c r="M606" t="s">
        <v>20083</v>
      </c>
      <c r="N606" t="s">
        <v>6331</v>
      </c>
      <c r="O606" t="s">
        <v>20055</v>
      </c>
      <c r="P606" t="s">
        <v>20137</v>
      </c>
      <c r="Q606" t="s">
        <v>20138</v>
      </c>
      <c r="R606" t="s">
        <v>20139</v>
      </c>
      <c r="S606">
        <v>1</v>
      </c>
      <c r="T606">
        <v>0</v>
      </c>
      <c r="U606">
        <v>0</v>
      </c>
      <c r="V606">
        <v>515</v>
      </c>
      <c r="W606">
        <v>20</v>
      </c>
    </row>
    <row r="607" spans="1:23" x14ac:dyDescent="0.3">
      <c r="A607" t="s">
        <v>543</v>
      </c>
      <c r="B607" t="s">
        <v>20527</v>
      </c>
      <c r="C607">
        <v>0</v>
      </c>
      <c r="D607">
        <v>0</v>
      </c>
      <c r="E607" t="s">
        <v>20088</v>
      </c>
      <c r="F607" t="s">
        <v>8241</v>
      </c>
      <c r="G607" t="s">
        <v>20089</v>
      </c>
      <c r="H607" t="s">
        <v>20814</v>
      </c>
      <c r="I607" t="s">
        <v>20958</v>
      </c>
      <c r="J607" t="s">
        <v>8242</v>
      </c>
      <c r="K607" t="s">
        <v>6339</v>
      </c>
      <c r="L607" t="s">
        <v>6340</v>
      </c>
      <c r="M607" t="s">
        <v>20083</v>
      </c>
      <c r="N607" t="s">
        <v>6331</v>
      </c>
      <c r="O607" t="s">
        <v>20055</v>
      </c>
      <c r="P607" t="s">
        <v>20137</v>
      </c>
      <c r="Q607" t="s">
        <v>20138</v>
      </c>
      <c r="R607" t="s">
        <v>20139</v>
      </c>
      <c r="S607">
        <v>0</v>
      </c>
      <c r="T607">
        <v>0</v>
      </c>
      <c r="U607">
        <v>0</v>
      </c>
      <c r="V607">
        <v>321</v>
      </c>
      <c r="W607">
        <v>12</v>
      </c>
    </row>
    <row r="608" spans="1:23" x14ac:dyDescent="0.3">
      <c r="A608" t="s">
        <v>544</v>
      </c>
      <c r="B608" t="s">
        <v>20527</v>
      </c>
      <c r="C608">
        <v>0</v>
      </c>
      <c r="D608">
        <v>0</v>
      </c>
      <c r="E608" t="s">
        <v>20088</v>
      </c>
      <c r="F608" t="s">
        <v>8243</v>
      </c>
      <c r="G608" t="s">
        <v>20089</v>
      </c>
      <c r="H608" t="s">
        <v>20140</v>
      </c>
      <c r="I608" t="s">
        <v>20141</v>
      </c>
      <c r="J608" t="s">
        <v>7694</v>
      </c>
      <c r="K608" t="s">
        <v>6339</v>
      </c>
      <c r="L608" t="s">
        <v>6340</v>
      </c>
      <c r="M608" t="s">
        <v>20083</v>
      </c>
      <c r="N608" t="s">
        <v>6331</v>
      </c>
      <c r="O608" t="s">
        <v>20055</v>
      </c>
      <c r="P608" t="s">
        <v>20137</v>
      </c>
      <c r="Q608" t="s">
        <v>20138</v>
      </c>
      <c r="R608" t="s">
        <v>20139</v>
      </c>
      <c r="S608">
        <v>0</v>
      </c>
      <c r="T608">
        <v>0</v>
      </c>
      <c r="U608">
        <v>0</v>
      </c>
      <c r="V608">
        <v>501</v>
      </c>
      <c r="W608">
        <v>18</v>
      </c>
    </row>
    <row r="609" spans="1:23" x14ac:dyDescent="0.3">
      <c r="A609" t="s">
        <v>545</v>
      </c>
      <c r="B609" t="s">
        <v>20527</v>
      </c>
      <c r="C609">
        <v>0</v>
      </c>
      <c r="D609">
        <v>0</v>
      </c>
      <c r="E609" t="s">
        <v>20088</v>
      </c>
      <c r="F609" t="s">
        <v>8244</v>
      </c>
      <c r="G609" t="s">
        <v>20089</v>
      </c>
      <c r="H609" t="s">
        <v>20498</v>
      </c>
      <c r="I609" t="s">
        <v>20499</v>
      </c>
      <c r="J609" t="s">
        <v>6750</v>
      </c>
      <c r="K609" t="s">
        <v>6414</v>
      </c>
      <c r="L609" t="s">
        <v>6340</v>
      </c>
      <c r="M609" t="s">
        <v>20083</v>
      </c>
      <c r="N609" t="s">
        <v>6331</v>
      </c>
      <c r="O609" t="s">
        <v>20055</v>
      </c>
      <c r="P609" t="s">
        <v>20137</v>
      </c>
      <c r="Q609" t="s">
        <v>20138</v>
      </c>
      <c r="R609" t="s">
        <v>20139</v>
      </c>
      <c r="S609">
        <v>0</v>
      </c>
      <c r="T609">
        <v>0</v>
      </c>
      <c r="U609">
        <v>0</v>
      </c>
      <c r="V609">
        <v>505</v>
      </c>
      <c r="W609">
        <v>21</v>
      </c>
    </row>
    <row r="610" spans="1:23" x14ac:dyDescent="0.3">
      <c r="A610" t="s">
        <v>546</v>
      </c>
      <c r="B610" t="s">
        <v>20527</v>
      </c>
      <c r="C610">
        <v>0</v>
      </c>
      <c r="D610">
        <v>0</v>
      </c>
      <c r="E610" t="s">
        <v>20050</v>
      </c>
      <c r="F610" t="s">
        <v>8245</v>
      </c>
      <c r="G610" t="s">
        <v>20080</v>
      </c>
      <c r="H610" t="s">
        <v>20959</v>
      </c>
      <c r="I610" t="s">
        <v>20960</v>
      </c>
      <c r="J610" t="s">
        <v>8246</v>
      </c>
      <c r="K610" t="s">
        <v>8247</v>
      </c>
      <c r="L610" t="s">
        <v>8248</v>
      </c>
      <c r="M610" t="s">
        <v>20125</v>
      </c>
      <c r="N610" t="s">
        <v>6334</v>
      </c>
      <c r="O610" t="s">
        <v>20097</v>
      </c>
      <c r="P610" t="s">
        <v>20809</v>
      </c>
      <c r="Q610" t="s">
        <v>20810</v>
      </c>
      <c r="R610" t="s">
        <v>20961</v>
      </c>
      <c r="S610">
        <v>1</v>
      </c>
      <c r="T610">
        <v>1</v>
      </c>
      <c r="U610">
        <v>0</v>
      </c>
      <c r="V610">
        <v>481</v>
      </c>
      <c r="W610">
        <v>20</v>
      </c>
    </row>
    <row r="611" spans="1:23" x14ac:dyDescent="0.3">
      <c r="A611" t="s">
        <v>547</v>
      </c>
      <c r="B611" t="s">
        <v>20527</v>
      </c>
      <c r="C611">
        <v>0</v>
      </c>
      <c r="D611">
        <v>0</v>
      </c>
      <c r="E611" t="s">
        <v>20050</v>
      </c>
      <c r="F611" t="s">
        <v>8249</v>
      </c>
      <c r="G611" t="s">
        <v>20051</v>
      </c>
      <c r="H611" t="s">
        <v>20432</v>
      </c>
      <c r="I611" t="s">
        <v>20433</v>
      </c>
      <c r="J611" t="s">
        <v>8250</v>
      </c>
      <c r="K611" t="s">
        <v>8251</v>
      </c>
      <c r="L611" t="s">
        <v>8252</v>
      </c>
      <c r="M611" t="s">
        <v>20410</v>
      </c>
      <c r="N611" t="s">
        <v>6322</v>
      </c>
      <c r="O611" t="s">
        <v>20076</v>
      </c>
      <c r="P611" t="s">
        <v>20434</v>
      </c>
      <c r="Q611" t="s">
        <v>6513</v>
      </c>
      <c r="R611" t="s">
        <v>20962</v>
      </c>
      <c r="S611">
        <v>1</v>
      </c>
      <c r="T611">
        <v>1</v>
      </c>
      <c r="U611">
        <v>0</v>
      </c>
      <c r="V611">
        <v>662</v>
      </c>
      <c r="W611">
        <v>25</v>
      </c>
    </row>
    <row r="612" spans="1:23" x14ac:dyDescent="0.3">
      <c r="A612" t="s">
        <v>548</v>
      </c>
      <c r="B612" t="s">
        <v>20527</v>
      </c>
      <c r="C612">
        <v>0</v>
      </c>
      <c r="D612">
        <v>0</v>
      </c>
      <c r="E612" t="s">
        <v>20050</v>
      </c>
      <c r="F612" t="s">
        <v>8253</v>
      </c>
      <c r="G612" t="s">
        <v>20051</v>
      </c>
      <c r="H612" t="s">
        <v>20531</v>
      </c>
      <c r="I612" t="s">
        <v>20532</v>
      </c>
      <c r="J612" t="s">
        <v>8254</v>
      </c>
      <c r="K612" t="s">
        <v>8255</v>
      </c>
      <c r="L612" t="s">
        <v>8256</v>
      </c>
      <c r="M612" t="s">
        <v>20340</v>
      </c>
      <c r="N612" t="s">
        <v>6338</v>
      </c>
      <c r="O612" t="s">
        <v>20084</v>
      </c>
      <c r="P612" t="s">
        <v>20158</v>
      </c>
      <c r="Q612" t="s">
        <v>6562</v>
      </c>
      <c r="R612" t="s">
        <v>20963</v>
      </c>
      <c r="S612">
        <v>1</v>
      </c>
      <c r="T612">
        <v>0</v>
      </c>
      <c r="U612">
        <v>0</v>
      </c>
      <c r="V612">
        <v>733</v>
      </c>
      <c r="W612">
        <v>29</v>
      </c>
    </row>
    <row r="613" spans="1:23" x14ac:dyDescent="0.3">
      <c r="A613" t="s">
        <v>549</v>
      </c>
      <c r="B613" t="s">
        <v>20527</v>
      </c>
      <c r="C613">
        <v>0</v>
      </c>
      <c r="D613">
        <v>0</v>
      </c>
      <c r="E613" t="s">
        <v>20088</v>
      </c>
      <c r="F613" t="s">
        <v>8257</v>
      </c>
      <c r="G613" t="s">
        <v>20089</v>
      </c>
      <c r="H613" t="s">
        <v>20140</v>
      </c>
      <c r="I613" t="s">
        <v>20690</v>
      </c>
      <c r="J613" t="s">
        <v>8258</v>
      </c>
      <c r="K613" t="s">
        <v>8255</v>
      </c>
      <c r="L613" t="s">
        <v>8256</v>
      </c>
      <c r="M613" t="s">
        <v>20340</v>
      </c>
      <c r="N613" t="s">
        <v>6338</v>
      </c>
      <c r="O613" t="s">
        <v>20084</v>
      </c>
      <c r="P613" t="s">
        <v>20158</v>
      </c>
      <c r="Q613" t="s">
        <v>6562</v>
      </c>
      <c r="R613" t="s">
        <v>20963</v>
      </c>
      <c r="S613">
        <v>0</v>
      </c>
      <c r="T613">
        <v>0</v>
      </c>
      <c r="U613">
        <v>0</v>
      </c>
      <c r="V613">
        <v>410</v>
      </c>
      <c r="W613">
        <v>16</v>
      </c>
    </row>
    <row r="614" spans="1:23" x14ac:dyDescent="0.3">
      <c r="A614" t="s">
        <v>550</v>
      </c>
      <c r="B614" t="s">
        <v>20527</v>
      </c>
      <c r="C614">
        <v>0</v>
      </c>
      <c r="D614">
        <v>0</v>
      </c>
      <c r="E614" t="s">
        <v>20050</v>
      </c>
      <c r="F614" t="s">
        <v>8259</v>
      </c>
      <c r="G614" t="s">
        <v>20051</v>
      </c>
      <c r="H614" t="s">
        <v>20616</v>
      </c>
      <c r="I614" t="s">
        <v>20617</v>
      </c>
      <c r="J614" t="s">
        <v>8260</v>
      </c>
      <c r="K614" t="s">
        <v>8261</v>
      </c>
      <c r="L614" t="s">
        <v>8262</v>
      </c>
      <c r="M614" t="s">
        <v>20282</v>
      </c>
      <c r="N614" t="s">
        <v>6331</v>
      </c>
      <c r="O614" t="s">
        <v>20055</v>
      </c>
      <c r="P614" t="s">
        <v>20618</v>
      </c>
      <c r="Q614" t="s">
        <v>6573</v>
      </c>
      <c r="R614" t="s">
        <v>20964</v>
      </c>
      <c r="S614">
        <v>1</v>
      </c>
      <c r="T614">
        <v>1</v>
      </c>
      <c r="U614">
        <v>0</v>
      </c>
      <c r="V614">
        <v>638</v>
      </c>
      <c r="W614">
        <v>26</v>
      </c>
    </row>
    <row r="615" spans="1:23" x14ac:dyDescent="0.3">
      <c r="A615" t="s">
        <v>551</v>
      </c>
      <c r="B615" t="s">
        <v>20527</v>
      </c>
      <c r="C615">
        <v>0</v>
      </c>
      <c r="D615">
        <v>0</v>
      </c>
      <c r="E615" t="s">
        <v>20050</v>
      </c>
      <c r="F615" t="s">
        <v>8263</v>
      </c>
      <c r="G615" t="s">
        <v>20080</v>
      </c>
      <c r="H615" t="s">
        <v>20160</v>
      </c>
      <c r="I615" t="s">
        <v>20161</v>
      </c>
      <c r="J615" t="s">
        <v>8264</v>
      </c>
      <c r="K615" t="s">
        <v>6536</v>
      </c>
      <c r="L615" t="s">
        <v>6458</v>
      </c>
      <c r="M615" t="s">
        <v>20083</v>
      </c>
      <c r="N615" t="s">
        <v>6322</v>
      </c>
      <c r="O615" t="s">
        <v>20076</v>
      </c>
      <c r="P615" t="s">
        <v>20162</v>
      </c>
      <c r="Q615" t="s">
        <v>20163</v>
      </c>
      <c r="R615" t="s">
        <v>20164</v>
      </c>
      <c r="S615">
        <v>1</v>
      </c>
      <c r="T615">
        <v>0</v>
      </c>
      <c r="U615">
        <v>0</v>
      </c>
      <c r="V615">
        <v>681</v>
      </c>
      <c r="W615">
        <v>26</v>
      </c>
    </row>
    <row r="616" spans="1:23" x14ac:dyDescent="0.3">
      <c r="A616" t="s">
        <v>552</v>
      </c>
      <c r="B616" t="s">
        <v>20527</v>
      </c>
      <c r="C616">
        <v>0</v>
      </c>
      <c r="D616">
        <v>0</v>
      </c>
      <c r="E616" t="s">
        <v>20065</v>
      </c>
      <c r="F616" t="s">
        <v>8265</v>
      </c>
      <c r="G616" t="s">
        <v>20080</v>
      </c>
      <c r="H616" t="s">
        <v>20160</v>
      </c>
      <c r="I616" t="s">
        <v>20161</v>
      </c>
      <c r="J616" t="s">
        <v>8266</v>
      </c>
      <c r="K616" t="s">
        <v>6536</v>
      </c>
      <c r="L616" t="s">
        <v>6458</v>
      </c>
      <c r="M616" t="s">
        <v>20083</v>
      </c>
      <c r="N616" t="s">
        <v>6322</v>
      </c>
      <c r="O616" t="s">
        <v>20076</v>
      </c>
      <c r="P616" t="s">
        <v>20162</v>
      </c>
      <c r="Q616" t="s">
        <v>20163</v>
      </c>
      <c r="R616" t="s">
        <v>20164</v>
      </c>
      <c r="S616">
        <v>1</v>
      </c>
      <c r="T616">
        <v>0</v>
      </c>
      <c r="U616">
        <v>0</v>
      </c>
      <c r="V616">
        <v>679</v>
      </c>
      <c r="W616">
        <v>25</v>
      </c>
    </row>
    <row r="617" spans="1:23" x14ac:dyDescent="0.3">
      <c r="A617" t="s">
        <v>553</v>
      </c>
      <c r="B617" t="s">
        <v>20527</v>
      </c>
      <c r="C617">
        <v>0</v>
      </c>
      <c r="D617">
        <v>0</v>
      </c>
      <c r="E617" t="s">
        <v>20050</v>
      </c>
      <c r="F617" t="s">
        <v>8267</v>
      </c>
      <c r="G617" t="s">
        <v>20051</v>
      </c>
      <c r="H617" t="s">
        <v>20165</v>
      </c>
      <c r="I617" t="s">
        <v>20166</v>
      </c>
      <c r="J617" t="s">
        <v>8268</v>
      </c>
      <c r="K617" t="s">
        <v>6597</v>
      </c>
      <c r="L617" t="s">
        <v>6598</v>
      </c>
      <c r="M617" t="s">
        <v>20103</v>
      </c>
      <c r="N617" t="s">
        <v>6345</v>
      </c>
      <c r="O617" t="s">
        <v>20167</v>
      </c>
      <c r="P617" t="s">
        <v>20168</v>
      </c>
      <c r="Q617" t="s">
        <v>6598</v>
      </c>
      <c r="R617" t="s">
        <v>20169</v>
      </c>
      <c r="S617">
        <v>1</v>
      </c>
      <c r="T617">
        <v>1</v>
      </c>
      <c r="U617">
        <v>0</v>
      </c>
      <c r="V617">
        <v>936</v>
      </c>
      <c r="W617">
        <v>36</v>
      </c>
    </row>
    <row r="618" spans="1:23" x14ac:dyDescent="0.3">
      <c r="A618" t="s">
        <v>554</v>
      </c>
      <c r="B618" t="s">
        <v>20527</v>
      </c>
      <c r="C618">
        <v>0</v>
      </c>
      <c r="D618">
        <v>0</v>
      </c>
      <c r="E618" t="s">
        <v>20050</v>
      </c>
      <c r="F618" t="s">
        <v>8269</v>
      </c>
      <c r="G618" t="s">
        <v>20051</v>
      </c>
      <c r="H618" t="s">
        <v>20170</v>
      </c>
      <c r="I618" t="s">
        <v>20171</v>
      </c>
      <c r="J618" t="s">
        <v>8270</v>
      </c>
      <c r="K618" t="s">
        <v>6858</v>
      </c>
      <c r="L618" t="s">
        <v>6859</v>
      </c>
      <c r="M618" t="s">
        <v>20172</v>
      </c>
      <c r="N618" t="s">
        <v>6345</v>
      </c>
      <c r="O618" t="s">
        <v>20167</v>
      </c>
      <c r="P618" t="s">
        <v>20173</v>
      </c>
      <c r="Q618" t="s">
        <v>20174</v>
      </c>
      <c r="R618" t="s">
        <v>20175</v>
      </c>
      <c r="S618">
        <v>1</v>
      </c>
      <c r="T618">
        <v>1</v>
      </c>
      <c r="U618">
        <v>0</v>
      </c>
      <c r="V618">
        <v>523</v>
      </c>
      <c r="W618">
        <v>22</v>
      </c>
    </row>
    <row r="619" spans="1:23" x14ac:dyDescent="0.3">
      <c r="A619" t="s">
        <v>555</v>
      </c>
      <c r="B619" t="s">
        <v>20527</v>
      </c>
      <c r="C619">
        <v>0</v>
      </c>
      <c r="D619">
        <v>0</v>
      </c>
      <c r="E619" t="s">
        <v>20088</v>
      </c>
      <c r="F619" t="s">
        <v>8271</v>
      </c>
      <c r="G619" t="s">
        <v>20089</v>
      </c>
      <c r="H619" t="s">
        <v>20965</v>
      </c>
      <c r="I619" t="s">
        <v>20966</v>
      </c>
      <c r="J619" t="s">
        <v>8272</v>
      </c>
      <c r="K619" t="s">
        <v>6861</v>
      </c>
      <c r="L619" t="s">
        <v>6862</v>
      </c>
      <c r="M619" t="s">
        <v>20183</v>
      </c>
      <c r="N619" t="s">
        <v>6345</v>
      </c>
      <c r="O619" t="s">
        <v>20167</v>
      </c>
      <c r="P619" t="s">
        <v>20184</v>
      </c>
      <c r="Q619" t="s">
        <v>20185</v>
      </c>
      <c r="R619" t="s">
        <v>20186</v>
      </c>
      <c r="S619">
        <v>0</v>
      </c>
      <c r="T619">
        <v>1</v>
      </c>
      <c r="U619">
        <v>0</v>
      </c>
      <c r="V619">
        <v>471</v>
      </c>
      <c r="W619">
        <v>22</v>
      </c>
    </row>
    <row r="620" spans="1:23" x14ac:dyDescent="0.3">
      <c r="A620" t="s">
        <v>556</v>
      </c>
      <c r="B620" t="s">
        <v>20527</v>
      </c>
      <c r="C620">
        <v>0</v>
      </c>
      <c r="D620">
        <v>0</v>
      </c>
      <c r="E620" t="s">
        <v>20088</v>
      </c>
      <c r="F620" t="s">
        <v>8273</v>
      </c>
      <c r="G620" t="s">
        <v>20089</v>
      </c>
      <c r="H620" t="s">
        <v>20316</v>
      </c>
      <c r="I620" t="s">
        <v>20317</v>
      </c>
      <c r="J620" t="s">
        <v>8274</v>
      </c>
      <c r="K620" t="s">
        <v>8275</v>
      </c>
      <c r="L620" t="s">
        <v>8276</v>
      </c>
      <c r="M620" t="s">
        <v>20967</v>
      </c>
      <c r="N620" t="s">
        <v>6345</v>
      </c>
      <c r="O620" t="s">
        <v>20167</v>
      </c>
      <c r="P620" t="s">
        <v>20173</v>
      </c>
      <c r="Q620" t="s">
        <v>20174</v>
      </c>
      <c r="R620" t="s">
        <v>20968</v>
      </c>
      <c r="S620">
        <v>0</v>
      </c>
      <c r="T620">
        <v>1</v>
      </c>
      <c r="U620">
        <v>0</v>
      </c>
      <c r="V620">
        <v>199</v>
      </c>
      <c r="W620">
        <v>10</v>
      </c>
    </row>
    <row r="621" spans="1:23" x14ac:dyDescent="0.3">
      <c r="A621" t="s">
        <v>557</v>
      </c>
      <c r="B621" t="s">
        <v>20527</v>
      </c>
      <c r="C621">
        <v>0</v>
      </c>
      <c r="D621">
        <v>0</v>
      </c>
      <c r="E621" t="s">
        <v>20088</v>
      </c>
      <c r="F621" t="s">
        <v>8277</v>
      </c>
      <c r="G621" t="s">
        <v>20089</v>
      </c>
      <c r="H621" t="s">
        <v>20133</v>
      </c>
      <c r="I621" t="s">
        <v>20134</v>
      </c>
      <c r="J621" t="s">
        <v>8278</v>
      </c>
      <c r="K621" t="s">
        <v>8279</v>
      </c>
      <c r="L621" t="s">
        <v>8280</v>
      </c>
      <c r="M621" t="s">
        <v>20286</v>
      </c>
      <c r="N621" t="s">
        <v>6322</v>
      </c>
      <c r="O621" t="s">
        <v>20076</v>
      </c>
      <c r="P621" t="s">
        <v>20147</v>
      </c>
      <c r="Q621" t="s">
        <v>20148</v>
      </c>
      <c r="R621" t="s">
        <v>20969</v>
      </c>
      <c r="S621">
        <v>0</v>
      </c>
      <c r="T621">
        <v>0</v>
      </c>
      <c r="U621">
        <v>0</v>
      </c>
      <c r="V621">
        <v>332</v>
      </c>
      <c r="W621">
        <v>12</v>
      </c>
    </row>
    <row r="622" spans="1:23" x14ac:dyDescent="0.3">
      <c r="A622" t="s">
        <v>558</v>
      </c>
      <c r="B622" t="s">
        <v>20527</v>
      </c>
      <c r="C622">
        <v>0</v>
      </c>
      <c r="D622">
        <v>0</v>
      </c>
      <c r="E622" t="s">
        <v>20050</v>
      </c>
      <c r="F622" t="s">
        <v>8281</v>
      </c>
      <c r="G622" t="s">
        <v>20051</v>
      </c>
      <c r="H622" t="s">
        <v>20761</v>
      </c>
      <c r="I622" t="s">
        <v>20762</v>
      </c>
      <c r="J622" t="s">
        <v>8282</v>
      </c>
      <c r="K622" t="s">
        <v>7710</v>
      </c>
      <c r="L622" t="s">
        <v>7711</v>
      </c>
      <c r="M622" t="s">
        <v>20131</v>
      </c>
      <c r="N622" t="s">
        <v>6322</v>
      </c>
      <c r="O622" t="s">
        <v>20076</v>
      </c>
      <c r="P622" t="s">
        <v>20179</v>
      </c>
      <c r="Q622" t="s">
        <v>6549</v>
      </c>
      <c r="R622" t="s">
        <v>20290</v>
      </c>
      <c r="S622">
        <v>1</v>
      </c>
      <c r="T622">
        <v>0</v>
      </c>
      <c r="U622">
        <v>0</v>
      </c>
      <c r="V622">
        <v>564</v>
      </c>
      <c r="W622">
        <v>23</v>
      </c>
    </row>
    <row r="623" spans="1:23" x14ac:dyDescent="0.3">
      <c r="A623" t="s">
        <v>559</v>
      </c>
      <c r="B623" t="s">
        <v>20527</v>
      </c>
      <c r="C623">
        <v>0</v>
      </c>
      <c r="D623">
        <v>0</v>
      </c>
      <c r="E623" t="s">
        <v>20050</v>
      </c>
      <c r="F623" t="s">
        <v>8283</v>
      </c>
      <c r="G623" t="s">
        <v>20051</v>
      </c>
      <c r="H623" t="s">
        <v>20187</v>
      </c>
      <c r="I623" t="s">
        <v>20188</v>
      </c>
      <c r="J623" t="s">
        <v>8284</v>
      </c>
      <c r="K623" t="s">
        <v>6522</v>
      </c>
      <c r="L623" t="s">
        <v>6523</v>
      </c>
      <c r="M623" t="s">
        <v>20189</v>
      </c>
      <c r="N623" t="s">
        <v>6322</v>
      </c>
      <c r="O623" t="s">
        <v>20076</v>
      </c>
      <c r="P623" t="s">
        <v>20190</v>
      </c>
      <c r="Q623" t="s">
        <v>20191</v>
      </c>
      <c r="R623" t="s">
        <v>20192</v>
      </c>
      <c r="S623">
        <v>1</v>
      </c>
      <c r="T623">
        <v>0</v>
      </c>
      <c r="U623">
        <v>0</v>
      </c>
      <c r="V623">
        <v>762</v>
      </c>
      <c r="W623">
        <v>31</v>
      </c>
    </row>
    <row r="624" spans="1:23" x14ac:dyDescent="0.3">
      <c r="A624" t="s">
        <v>560</v>
      </c>
      <c r="B624" t="s">
        <v>20527</v>
      </c>
      <c r="C624">
        <v>0</v>
      </c>
      <c r="D624">
        <v>0</v>
      </c>
      <c r="E624" t="s">
        <v>20088</v>
      </c>
      <c r="F624" t="s">
        <v>8285</v>
      </c>
      <c r="G624" t="s">
        <v>20089</v>
      </c>
      <c r="H624" t="s">
        <v>20176</v>
      </c>
      <c r="I624" t="s">
        <v>20177</v>
      </c>
      <c r="J624" t="s">
        <v>8286</v>
      </c>
      <c r="K624" t="s">
        <v>7408</v>
      </c>
      <c r="L624" t="s">
        <v>7409</v>
      </c>
      <c r="M624" t="s">
        <v>20195</v>
      </c>
      <c r="N624" t="s">
        <v>6322</v>
      </c>
      <c r="O624" t="s">
        <v>20076</v>
      </c>
      <c r="P624" t="s">
        <v>20196</v>
      </c>
      <c r="Q624" t="s">
        <v>20197</v>
      </c>
      <c r="R624" t="s">
        <v>20198</v>
      </c>
      <c r="S624">
        <v>0</v>
      </c>
      <c r="T624">
        <v>0</v>
      </c>
      <c r="U624">
        <v>0</v>
      </c>
      <c r="V624">
        <v>684</v>
      </c>
      <c r="W624">
        <v>24</v>
      </c>
    </row>
    <row r="625" spans="1:23" x14ac:dyDescent="0.3">
      <c r="A625" t="s">
        <v>561</v>
      </c>
      <c r="B625" t="s">
        <v>20527</v>
      </c>
      <c r="C625">
        <v>0</v>
      </c>
      <c r="D625">
        <v>0</v>
      </c>
      <c r="E625" t="s">
        <v>20050</v>
      </c>
      <c r="F625" t="s">
        <v>8287</v>
      </c>
      <c r="G625" t="s">
        <v>20051</v>
      </c>
      <c r="H625" t="s">
        <v>20123</v>
      </c>
      <c r="I625" t="s">
        <v>20124</v>
      </c>
      <c r="J625" t="s">
        <v>8288</v>
      </c>
      <c r="K625" t="s">
        <v>8289</v>
      </c>
      <c r="L625" t="s">
        <v>8290</v>
      </c>
      <c r="M625" t="s">
        <v>20324</v>
      </c>
      <c r="N625" t="s">
        <v>6322</v>
      </c>
      <c r="O625" t="s">
        <v>20076</v>
      </c>
      <c r="P625" t="s">
        <v>20126</v>
      </c>
      <c r="Q625" t="s">
        <v>20127</v>
      </c>
      <c r="R625" t="s">
        <v>20970</v>
      </c>
      <c r="S625">
        <v>1</v>
      </c>
      <c r="T625">
        <v>0</v>
      </c>
      <c r="U625">
        <v>0</v>
      </c>
      <c r="V625">
        <v>623</v>
      </c>
      <c r="W625">
        <v>25</v>
      </c>
    </row>
    <row r="626" spans="1:23" x14ac:dyDescent="0.3">
      <c r="A626" t="s">
        <v>562</v>
      </c>
      <c r="B626" t="s">
        <v>20527</v>
      </c>
      <c r="C626">
        <v>0</v>
      </c>
      <c r="D626">
        <v>0</v>
      </c>
      <c r="E626" t="s">
        <v>20050</v>
      </c>
      <c r="F626" t="s">
        <v>8291</v>
      </c>
      <c r="G626" t="s">
        <v>20051</v>
      </c>
      <c r="H626" t="s">
        <v>20052</v>
      </c>
      <c r="I626" t="s">
        <v>20053</v>
      </c>
      <c r="J626" t="s">
        <v>8292</v>
      </c>
      <c r="K626" t="s">
        <v>6748</v>
      </c>
      <c r="L626" t="s">
        <v>6749</v>
      </c>
      <c r="M626" t="s">
        <v>20183</v>
      </c>
      <c r="N626" t="s">
        <v>6331</v>
      </c>
      <c r="O626" t="s">
        <v>20055</v>
      </c>
      <c r="P626" t="s">
        <v>20056</v>
      </c>
      <c r="Q626" t="s">
        <v>6749</v>
      </c>
      <c r="R626" t="s">
        <v>20203</v>
      </c>
      <c r="S626">
        <v>1</v>
      </c>
      <c r="T626">
        <v>1</v>
      </c>
      <c r="U626">
        <v>0</v>
      </c>
      <c r="V626">
        <v>344</v>
      </c>
      <c r="W626">
        <v>14</v>
      </c>
    </row>
    <row r="627" spans="1:23" x14ac:dyDescent="0.3">
      <c r="A627" t="s">
        <v>563</v>
      </c>
      <c r="B627" t="s">
        <v>20527</v>
      </c>
      <c r="C627">
        <v>0</v>
      </c>
      <c r="D627">
        <v>0</v>
      </c>
      <c r="E627" t="s">
        <v>20088</v>
      </c>
      <c r="F627" t="s">
        <v>8293</v>
      </c>
      <c r="G627" t="s">
        <v>20089</v>
      </c>
      <c r="H627" t="s">
        <v>20140</v>
      </c>
      <c r="I627" t="s">
        <v>20141</v>
      </c>
      <c r="J627" t="s">
        <v>8294</v>
      </c>
      <c r="K627" t="s">
        <v>6748</v>
      </c>
      <c r="L627" t="s">
        <v>6749</v>
      </c>
      <c r="M627" t="s">
        <v>20183</v>
      </c>
      <c r="N627" t="s">
        <v>6331</v>
      </c>
      <c r="O627" t="s">
        <v>20055</v>
      </c>
      <c r="P627" t="s">
        <v>20056</v>
      </c>
      <c r="Q627" t="s">
        <v>6749</v>
      </c>
      <c r="R627" t="s">
        <v>20203</v>
      </c>
      <c r="S627">
        <v>0</v>
      </c>
      <c r="T627">
        <v>1</v>
      </c>
      <c r="U627">
        <v>0</v>
      </c>
      <c r="V627">
        <v>352</v>
      </c>
      <c r="W627">
        <v>14</v>
      </c>
    </row>
    <row r="628" spans="1:23" x14ac:dyDescent="0.3">
      <c r="A628" t="s">
        <v>564</v>
      </c>
      <c r="B628" t="s">
        <v>20527</v>
      </c>
      <c r="C628">
        <v>0</v>
      </c>
      <c r="D628">
        <v>0</v>
      </c>
      <c r="E628" t="s">
        <v>20050</v>
      </c>
      <c r="F628" t="s">
        <v>8295</v>
      </c>
      <c r="G628" t="s">
        <v>20080</v>
      </c>
      <c r="H628" t="s">
        <v>20217</v>
      </c>
      <c r="I628" t="s">
        <v>20218</v>
      </c>
      <c r="J628" t="s">
        <v>8296</v>
      </c>
      <c r="K628" t="s">
        <v>6606</v>
      </c>
      <c r="L628" t="s">
        <v>6607</v>
      </c>
      <c r="M628" t="s">
        <v>20083</v>
      </c>
      <c r="N628" t="s">
        <v>6348</v>
      </c>
      <c r="O628" t="s">
        <v>20213</v>
      </c>
      <c r="P628" t="s">
        <v>20214</v>
      </c>
      <c r="Q628" t="s">
        <v>20215</v>
      </c>
      <c r="R628" t="s">
        <v>20216</v>
      </c>
      <c r="S628">
        <v>1</v>
      </c>
      <c r="T628">
        <v>1</v>
      </c>
      <c r="U628">
        <v>0</v>
      </c>
      <c r="V628">
        <v>792</v>
      </c>
      <c r="W628">
        <v>31</v>
      </c>
    </row>
    <row r="629" spans="1:23" x14ac:dyDescent="0.3">
      <c r="A629" t="s">
        <v>565</v>
      </c>
      <c r="B629" t="s">
        <v>20527</v>
      </c>
      <c r="C629">
        <v>0</v>
      </c>
      <c r="D629">
        <v>0</v>
      </c>
      <c r="E629" t="s">
        <v>20065</v>
      </c>
      <c r="F629" t="s">
        <v>8297</v>
      </c>
      <c r="G629" t="s">
        <v>20080</v>
      </c>
      <c r="H629" t="s">
        <v>20217</v>
      </c>
      <c r="I629" t="s">
        <v>20218</v>
      </c>
      <c r="J629" t="s">
        <v>7428</v>
      </c>
      <c r="K629" t="s">
        <v>6606</v>
      </c>
      <c r="L629" t="s">
        <v>6607</v>
      </c>
      <c r="M629" t="s">
        <v>20083</v>
      </c>
      <c r="N629" t="s">
        <v>6348</v>
      </c>
      <c r="O629" t="s">
        <v>20213</v>
      </c>
      <c r="P629" t="s">
        <v>20214</v>
      </c>
      <c r="Q629" t="s">
        <v>20215</v>
      </c>
      <c r="R629" t="s">
        <v>20216</v>
      </c>
      <c r="S629">
        <v>1</v>
      </c>
      <c r="T629">
        <v>1</v>
      </c>
      <c r="U629">
        <v>0</v>
      </c>
      <c r="V629">
        <v>700</v>
      </c>
      <c r="W629">
        <v>28</v>
      </c>
    </row>
    <row r="630" spans="1:23" x14ac:dyDescent="0.3">
      <c r="A630" t="s">
        <v>566</v>
      </c>
      <c r="B630" t="s">
        <v>20527</v>
      </c>
      <c r="C630">
        <v>0</v>
      </c>
      <c r="D630">
        <v>0</v>
      </c>
      <c r="E630" t="s">
        <v>20050</v>
      </c>
      <c r="F630" t="s">
        <v>8298</v>
      </c>
      <c r="G630" t="s">
        <v>20051</v>
      </c>
      <c r="H630" t="s">
        <v>20219</v>
      </c>
      <c r="I630" t="s">
        <v>20220</v>
      </c>
      <c r="J630" t="s">
        <v>8299</v>
      </c>
      <c r="K630" t="s">
        <v>6818</v>
      </c>
      <c r="L630" t="s">
        <v>6819</v>
      </c>
      <c r="M630" t="s">
        <v>20221</v>
      </c>
      <c r="N630" t="s">
        <v>6334</v>
      </c>
      <c r="O630" t="s">
        <v>20097</v>
      </c>
      <c r="P630" t="s">
        <v>20222</v>
      </c>
      <c r="Q630" t="s">
        <v>20223</v>
      </c>
      <c r="R630" t="s">
        <v>20224</v>
      </c>
      <c r="S630">
        <v>1</v>
      </c>
      <c r="T630">
        <v>1</v>
      </c>
      <c r="U630">
        <v>0</v>
      </c>
      <c r="V630">
        <v>308</v>
      </c>
      <c r="W630">
        <v>13</v>
      </c>
    </row>
    <row r="631" spans="1:23" x14ac:dyDescent="0.3">
      <c r="A631" t="s">
        <v>641</v>
      </c>
      <c r="B631" t="s">
        <v>20527</v>
      </c>
      <c r="C631">
        <v>0</v>
      </c>
      <c r="D631">
        <v>0</v>
      </c>
      <c r="E631" t="s">
        <v>20150</v>
      </c>
      <c r="F631" t="s">
        <v>8462</v>
      </c>
      <c r="G631" t="s">
        <v>20089</v>
      </c>
      <c r="H631" t="s">
        <v>20971</v>
      </c>
      <c r="I631" t="s">
        <v>20972</v>
      </c>
      <c r="J631" t="s">
        <v>8463</v>
      </c>
      <c r="K631" t="s">
        <v>6407</v>
      </c>
      <c r="L631" t="s">
        <v>6321</v>
      </c>
      <c r="M631" t="s">
        <v>20083</v>
      </c>
      <c r="N631" t="s">
        <v>6322</v>
      </c>
      <c r="O631" t="s">
        <v>20076</v>
      </c>
      <c r="P631" t="s">
        <v>20125</v>
      </c>
      <c r="Q631" t="s">
        <v>20153</v>
      </c>
      <c r="R631" t="s">
        <v>20154</v>
      </c>
      <c r="S631">
        <v>0</v>
      </c>
      <c r="T631">
        <v>0</v>
      </c>
      <c r="U631">
        <v>0</v>
      </c>
      <c r="V631">
        <v>87</v>
      </c>
      <c r="W631">
        <v>6</v>
      </c>
    </row>
    <row r="632" spans="1:23" x14ac:dyDescent="0.3">
      <c r="A632" t="s">
        <v>642</v>
      </c>
      <c r="B632" t="s">
        <v>20527</v>
      </c>
      <c r="C632">
        <v>0</v>
      </c>
      <c r="D632">
        <v>0</v>
      </c>
      <c r="E632" t="s">
        <v>20050</v>
      </c>
      <c r="F632" t="s">
        <v>8464</v>
      </c>
      <c r="G632" t="s">
        <v>20080</v>
      </c>
      <c r="H632" t="s">
        <v>20231</v>
      </c>
      <c r="I632" t="s">
        <v>20232</v>
      </c>
      <c r="J632" t="s">
        <v>8465</v>
      </c>
      <c r="K632" t="s">
        <v>7437</v>
      </c>
      <c r="L632" t="s">
        <v>7438</v>
      </c>
      <c r="M632" t="s">
        <v>20131</v>
      </c>
      <c r="N632" t="s">
        <v>6351</v>
      </c>
      <c r="O632" t="s">
        <v>20061</v>
      </c>
      <c r="P632" t="s">
        <v>20233</v>
      </c>
      <c r="Q632" t="s">
        <v>20234</v>
      </c>
      <c r="R632" t="s">
        <v>20235</v>
      </c>
      <c r="S632">
        <v>1</v>
      </c>
      <c r="T632">
        <v>1</v>
      </c>
      <c r="U632">
        <v>0</v>
      </c>
      <c r="V632">
        <v>610</v>
      </c>
      <c r="W632">
        <v>23</v>
      </c>
    </row>
    <row r="633" spans="1:23" x14ac:dyDescent="0.3">
      <c r="A633" t="s">
        <v>643</v>
      </c>
      <c r="B633" t="s">
        <v>20527</v>
      </c>
      <c r="C633">
        <v>0</v>
      </c>
      <c r="D633">
        <v>0</v>
      </c>
      <c r="E633" t="s">
        <v>20050</v>
      </c>
      <c r="F633" t="s">
        <v>8466</v>
      </c>
      <c r="G633" t="s">
        <v>20051</v>
      </c>
      <c r="H633" t="s">
        <v>20608</v>
      </c>
      <c r="I633" t="s">
        <v>20609</v>
      </c>
      <c r="J633" t="s">
        <v>8467</v>
      </c>
      <c r="K633" t="s">
        <v>6842</v>
      </c>
      <c r="L633" t="s">
        <v>6843</v>
      </c>
      <c r="M633" t="s">
        <v>20157</v>
      </c>
      <c r="N633" t="s">
        <v>6334</v>
      </c>
      <c r="O633" t="s">
        <v>20097</v>
      </c>
      <c r="P633" t="s">
        <v>20610</v>
      </c>
      <c r="Q633" t="s">
        <v>6590</v>
      </c>
      <c r="R633" t="s">
        <v>20973</v>
      </c>
      <c r="S633">
        <v>1</v>
      </c>
      <c r="T633">
        <v>1</v>
      </c>
      <c r="U633">
        <v>0</v>
      </c>
      <c r="V633">
        <v>545</v>
      </c>
      <c r="W633">
        <v>23</v>
      </c>
    </row>
    <row r="634" spans="1:23" x14ac:dyDescent="0.3">
      <c r="A634" t="s">
        <v>644</v>
      </c>
      <c r="B634" t="s">
        <v>20527</v>
      </c>
      <c r="C634">
        <v>0</v>
      </c>
      <c r="D634">
        <v>0</v>
      </c>
      <c r="E634" t="s">
        <v>20050</v>
      </c>
      <c r="F634" t="s">
        <v>8468</v>
      </c>
      <c r="G634" t="s">
        <v>20080</v>
      </c>
      <c r="H634" t="s">
        <v>20245</v>
      </c>
      <c r="I634" t="s">
        <v>20246</v>
      </c>
      <c r="J634" t="s">
        <v>8469</v>
      </c>
      <c r="K634" t="s">
        <v>6491</v>
      </c>
      <c r="L634" t="s">
        <v>6492</v>
      </c>
      <c r="M634" t="s">
        <v>20083</v>
      </c>
      <c r="N634" t="s">
        <v>6338</v>
      </c>
      <c r="O634" t="s">
        <v>20084</v>
      </c>
      <c r="P634" t="s">
        <v>20247</v>
      </c>
      <c r="Q634" t="s">
        <v>6492</v>
      </c>
      <c r="R634" t="s">
        <v>20248</v>
      </c>
      <c r="S634">
        <v>1</v>
      </c>
      <c r="T634">
        <v>0</v>
      </c>
      <c r="U634">
        <v>0</v>
      </c>
      <c r="V634">
        <v>499</v>
      </c>
      <c r="W634">
        <v>21</v>
      </c>
    </row>
    <row r="635" spans="1:23" x14ac:dyDescent="0.3">
      <c r="A635" t="s">
        <v>645</v>
      </c>
      <c r="B635" t="s">
        <v>20527</v>
      </c>
      <c r="C635">
        <v>0</v>
      </c>
      <c r="D635">
        <v>0</v>
      </c>
      <c r="E635" t="s">
        <v>20088</v>
      </c>
      <c r="F635" t="s">
        <v>8470</v>
      </c>
      <c r="G635" t="s">
        <v>20089</v>
      </c>
      <c r="H635" t="s">
        <v>20249</v>
      </c>
      <c r="I635" t="s">
        <v>20250</v>
      </c>
      <c r="J635" t="s">
        <v>7452</v>
      </c>
      <c r="K635" t="s">
        <v>6491</v>
      </c>
      <c r="L635" t="s">
        <v>6492</v>
      </c>
      <c r="M635" t="s">
        <v>20083</v>
      </c>
      <c r="N635" t="s">
        <v>6338</v>
      </c>
      <c r="O635" t="s">
        <v>20084</v>
      </c>
      <c r="P635" t="s">
        <v>20247</v>
      </c>
      <c r="Q635" t="s">
        <v>6492</v>
      </c>
      <c r="R635" t="s">
        <v>20248</v>
      </c>
      <c r="S635">
        <v>0</v>
      </c>
      <c r="T635">
        <v>0</v>
      </c>
      <c r="U635">
        <v>0</v>
      </c>
      <c r="V635">
        <v>612</v>
      </c>
      <c r="W635">
        <v>25</v>
      </c>
    </row>
    <row r="636" spans="1:23" x14ac:dyDescent="0.3">
      <c r="A636" t="s">
        <v>646</v>
      </c>
      <c r="B636" t="s">
        <v>20527</v>
      </c>
      <c r="C636">
        <v>0</v>
      </c>
      <c r="D636">
        <v>0</v>
      </c>
      <c r="E636" t="s">
        <v>20050</v>
      </c>
      <c r="F636" t="s">
        <v>8471</v>
      </c>
      <c r="G636" t="s">
        <v>20051</v>
      </c>
      <c r="H636" t="s">
        <v>20251</v>
      </c>
      <c r="I636" t="s">
        <v>20252</v>
      </c>
      <c r="J636" t="s">
        <v>8472</v>
      </c>
      <c r="K636" t="s">
        <v>6793</v>
      </c>
      <c r="L636" t="s">
        <v>6794</v>
      </c>
      <c r="M636" t="s">
        <v>20054</v>
      </c>
      <c r="N636" t="s">
        <v>6331</v>
      </c>
      <c r="O636" t="s">
        <v>20055</v>
      </c>
      <c r="P636" t="s">
        <v>20253</v>
      </c>
      <c r="Q636" t="s">
        <v>20254</v>
      </c>
      <c r="R636" t="s">
        <v>20255</v>
      </c>
      <c r="S636">
        <v>1</v>
      </c>
      <c r="T636">
        <v>1</v>
      </c>
      <c r="U636">
        <v>0</v>
      </c>
      <c r="V636">
        <v>613</v>
      </c>
      <c r="W636">
        <v>25</v>
      </c>
    </row>
    <row r="637" spans="1:23" x14ac:dyDescent="0.3">
      <c r="A637" t="s">
        <v>647</v>
      </c>
      <c r="B637" t="s">
        <v>20527</v>
      </c>
      <c r="C637">
        <v>0</v>
      </c>
      <c r="D637">
        <v>0</v>
      </c>
      <c r="E637" t="s">
        <v>20050</v>
      </c>
      <c r="F637" t="s">
        <v>8473</v>
      </c>
      <c r="G637" t="s">
        <v>20051</v>
      </c>
      <c r="H637" t="s">
        <v>20706</v>
      </c>
      <c r="I637" t="s">
        <v>20707</v>
      </c>
      <c r="J637" t="s">
        <v>8474</v>
      </c>
      <c r="K637" t="s">
        <v>8475</v>
      </c>
      <c r="L637" t="s">
        <v>8476</v>
      </c>
      <c r="M637" t="s">
        <v>20196</v>
      </c>
      <c r="N637" t="s">
        <v>6351</v>
      </c>
      <c r="O637" t="s">
        <v>20061</v>
      </c>
      <c r="P637" t="s">
        <v>20294</v>
      </c>
      <c r="Q637" t="s">
        <v>6897</v>
      </c>
      <c r="R637" t="s">
        <v>20974</v>
      </c>
      <c r="S637">
        <v>1</v>
      </c>
      <c r="T637">
        <v>1</v>
      </c>
      <c r="U637">
        <v>0</v>
      </c>
      <c r="V637">
        <v>669</v>
      </c>
      <c r="W637">
        <v>26</v>
      </c>
    </row>
    <row r="638" spans="1:23" x14ac:dyDescent="0.3">
      <c r="A638" t="s">
        <v>648</v>
      </c>
      <c r="B638" t="s">
        <v>20527</v>
      </c>
      <c r="C638">
        <v>0</v>
      </c>
      <c r="D638">
        <v>0</v>
      </c>
      <c r="E638" t="s">
        <v>20050</v>
      </c>
      <c r="F638" t="s">
        <v>8477</v>
      </c>
      <c r="G638" t="s">
        <v>20051</v>
      </c>
      <c r="H638" t="s">
        <v>20117</v>
      </c>
      <c r="I638" t="s">
        <v>20118</v>
      </c>
      <c r="J638" t="s">
        <v>8478</v>
      </c>
      <c r="K638" t="s">
        <v>8479</v>
      </c>
      <c r="L638" t="s">
        <v>8480</v>
      </c>
      <c r="M638" t="s">
        <v>20221</v>
      </c>
      <c r="N638" t="s">
        <v>6338</v>
      </c>
      <c r="O638" t="s">
        <v>20084</v>
      </c>
      <c r="P638" t="s">
        <v>20120</v>
      </c>
      <c r="Q638" t="s">
        <v>20121</v>
      </c>
      <c r="R638" t="s">
        <v>20975</v>
      </c>
      <c r="S638">
        <v>1</v>
      </c>
      <c r="T638">
        <v>1</v>
      </c>
      <c r="U638">
        <v>0</v>
      </c>
      <c r="V638">
        <v>517</v>
      </c>
      <c r="W638">
        <v>21</v>
      </c>
    </row>
    <row r="639" spans="1:23" x14ac:dyDescent="0.3">
      <c r="A639" t="s">
        <v>649</v>
      </c>
      <c r="B639" t="s">
        <v>20527</v>
      </c>
      <c r="C639">
        <v>0</v>
      </c>
      <c r="D639">
        <v>0</v>
      </c>
      <c r="E639" t="s">
        <v>20050</v>
      </c>
      <c r="F639" t="s">
        <v>8481</v>
      </c>
      <c r="G639" t="s">
        <v>20051</v>
      </c>
      <c r="H639" t="s">
        <v>20269</v>
      </c>
      <c r="I639" t="s">
        <v>20270</v>
      </c>
      <c r="J639" t="s">
        <v>8482</v>
      </c>
      <c r="K639" t="s">
        <v>6554</v>
      </c>
      <c r="L639" t="s">
        <v>6555</v>
      </c>
      <c r="M639" t="s">
        <v>20271</v>
      </c>
      <c r="N639" t="s">
        <v>6322</v>
      </c>
      <c r="O639" t="s">
        <v>20076</v>
      </c>
      <c r="P639" t="s">
        <v>20243</v>
      </c>
      <c r="Q639" t="s">
        <v>6555</v>
      </c>
      <c r="R639" t="s">
        <v>20272</v>
      </c>
      <c r="S639">
        <v>1</v>
      </c>
      <c r="T639">
        <v>0</v>
      </c>
      <c r="U639">
        <v>0</v>
      </c>
      <c r="V639">
        <v>615</v>
      </c>
      <c r="W639">
        <v>24</v>
      </c>
    </row>
    <row r="640" spans="1:23" x14ac:dyDescent="0.3">
      <c r="A640" t="s">
        <v>650</v>
      </c>
      <c r="B640" t="s">
        <v>20527</v>
      </c>
      <c r="C640">
        <v>0</v>
      </c>
      <c r="D640">
        <v>0</v>
      </c>
      <c r="E640" t="s">
        <v>20088</v>
      </c>
      <c r="F640" t="s">
        <v>8483</v>
      </c>
      <c r="G640" t="s">
        <v>20089</v>
      </c>
      <c r="H640" t="s">
        <v>20133</v>
      </c>
      <c r="I640" t="s">
        <v>20134</v>
      </c>
      <c r="J640" t="s">
        <v>8484</v>
      </c>
      <c r="K640" t="s">
        <v>6554</v>
      </c>
      <c r="L640" t="s">
        <v>6555</v>
      </c>
      <c r="M640" t="s">
        <v>20271</v>
      </c>
      <c r="N640" t="s">
        <v>6322</v>
      </c>
      <c r="O640" t="s">
        <v>20076</v>
      </c>
      <c r="P640" t="s">
        <v>20243</v>
      </c>
      <c r="Q640" t="s">
        <v>6555</v>
      </c>
      <c r="R640" t="s">
        <v>20272</v>
      </c>
      <c r="S640">
        <v>0</v>
      </c>
      <c r="T640">
        <v>0</v>
      </c>
      <c r="U640">
        <v>0</v>
      </c>
      <c r="V640">
        <v>519</v>
      </c>
      <c r="W640">
        <v>22</v>
      </c>
    </row>
    <row r="641" spans="1:23" x14ac:dyDescent="0.3">
      <c r="A641" t="s">
        <v>651</v>
      </c>
      <c r="B641" t="s">
        <v>20527</v>
      </c>
      <c r="C641">
        <v>0</v>
      </c>
      <c r="D641">
        <v>0</v>
      </c>
      <c r="E641" t="s">
        <v>20088</v>
      </c>
      <c r="F641" t="s">
        <v>8485</v>
      </c>
      <c r="G641" t="s">
        <v>20089</v>
      </c>
      <c r="H641" t="s">
        <v>20976</v>
      </c>
      <c r="I641" t="s">
        <v>20977</v>
      </c>
      <c r="J641" t="s">
        <v>8486</v>
      </c>
      <c r="K641" t="s">
        <v>8487</v>
      </c>
      <c r="L641" t="s">
        <v>8488</v>
      </c>
      <c r="M641" t="s">
        <v>20077</v>
      </c>
      <c r="N641" t="s">
        <v>6331</v>
      </c>
      <c r="O641" t="s">
        <v>20055</v>
      </c>
      <c r="P641" t="s">
        <v>20524</v>
      </c>
      <c r="Q641" t="s">
        <v>20525</v>
      </c>
      <c r="R641" t="s">
        <v>20978</v>
      </c>
      <c r="S641">
        <v>0</v>
      </c>
      <c r="T641">
        <v>0</v>
      </c>
      <c r="U641">
        <v>0</v>
      </c>
      <c r="V641">
        <v>90</v>
      </c>
      <c r="W641">
        <v>6</v>
      </c>
    </row>
    <row r="642" spans="1:23" x14ac:dyDescent="0.3">
      <c r="A642" t="s">
        <v>652</v>
      </c>
      <c r="B642" t="s">
        <v>20527</v>
      </c>
      <c r="C642">
        <v>0</v>
      </c>
      <c r="D642">
        <v>0</v>
      </c>
      <c r="E642" t="s">
        <v>20050</v>
      </c>
      <c r="F642" t="s">
        <v>8489</v>
      </c>
      <c r="G642" t="s">
        <v>20051</v>
      </c>
      <c r="H642" t="s">
        <v>20269</v>
      </c>
      <c r="I642" t="s">
        <v>20270</v>
      </c>
      <c r="J642" t="s">
        <v>8490</v>
      </c>
      <c r="K642" t="s">
        <v>7475</v>
      </c>
      <c r="L642" t="s">
        <v>7476</v>
      </c>
      <c r="M642" t="s">
        <v>20273</v>
      </c>
      <c r="N642" t="s">
        <v>6322</v>
      </c>
      <c r="O642" t="s">
        <v>20076</v>
      </c>
      <c r="P642" t="s">
        <v>20243</v>
      </c>
      <c r="Q642" t="s">
        <v>6555</v>
      </c>
      <c r="R642" t="s">
        <v>20274</v>
      </c>
      <c r="S642">
        <v>1</v>
      </c>
      <c r="T642">
        <v>1</v>
      </c>
      <c r="U642">
        <v>0</v>
      </c>
      <c r="V642">
        <v>802</v>
      </c>
      <c r="W642">
        <v>31</v>
      </c>
    </row>
    <row r="643" spans="1:23" x14ac:dyDescent="0.3">
      <c r="A643" t="s">
        <v>653</v>
      </c>
      <c r="B643" t="s">
        <v>20527</v>
      </c>
      <c r="C643">
        <v>0</v>
      </c>
      <c r="D643">
        <v>0</v>
      </c>
      <c r="E643" t="s">
        <v>20088</v>
      </c>
      <c r="F643" t="s">
        <v>8491</v>
      </c>
      <c r="G643" t="s">
        <v>20089</v>
      </c>
      <c r="H643" t="s">
        <v>20176</v>
      </c>
      <c r="I643" t="s">
        <v>20177</v>
      </c>
      <c r="J643" t="s">
        <v>8492</v>
      </c>
      <c r="K643" t="s">
        <v>7479</v>
      </c>
      <c r="L643" t="s">
        <v>7480</v>
      </c>
      <c r="M643" t="s">
        <v>20119</v>
      </c>
      <c r="N643" t="s">
        <v>6322</v>
      </c>
      <c r="O643" t="s">
        <v>20076</v>
      </c>
      <c r="P643" t="s">
        <v>20238</v>
      </c>
      <c r="Q643" t="s">
        <v>6469</v>
      </c>
      <c r="R643" t="s">
        <v>20277</v>
      </c>
      <c r="S643">
        <v>0</v>
      </c>
      <c r="T643">
        <v>0</v>
      </c>
      <c r="U643">
        <v>0</v>
      </c>
      <c r="V643">
        <v>499</v>
      </c>
      <c r="W643">
        <v>18</v>
      </c>
    </row>
    <row r="644" spans="1:23" x14ac:dyDescent="0.3">
      <c r="A644" t="s">
        <v>654</v>
      </c>
      <c r="B644" t="s">
        <v>20527</v>
      </c>
      <c r="C644">
        <v>0</v>
      </c>
      <c r="D644">
        <v>0</v>
      </c>
      <c r="E644" t="s">
        <v>20088</v>
      </c>
      <c r="F644" t="s">
        <v>8493</v>
      </c>
      <c r="G644" t="s">
        <v>20089</v>
      </c>
      <c r="H644" t="s">
        <v>20278</v>
      </c>
      <c r="I644" t="s">
        <v>20279</v>
      </c>
      <c r="J644" t="s">
        <v>7697</v>
      </c>
      <c r="K644" t="s">
        <v>7698</v>
      </c>
      <c r="L644" t="s">
        <v>7699</v>
      </c>
      <c r="M644" t="s">
        <v>20280</v>
      </c>
      <c r="N644" t="s">
        <v>6345</v>
      </c>
      <c r="O644" t="s">
        <v>20167</v>
      </c>
      <c r="P644" t="s">
        <v>20184</v>
      </c>
      <c r="Q644" t="s">
        <v>20185</v>
      </c>
      <c r="R644" t="s">
        <v>20281</v>
      </c>
      <c r="S644">
        <v>0</v>
      </c>
      <c r="T644">
        <v>1</v>
      </c>
      <c r="U644">
        <v>0</v>
      </c>
      <c r="V644">
        <v>554</v>
      </c>
      <c r="W644">
        <v>22</v>
      </c>
    </row>
    <row r="645" spans="1:23" x14ac:dyDescent="0.3">
      <c r="A645" t="s">
        <v>655</v>
      </c>
      <c r="B645" t="s">
        <v>20527</v>
      </c>
      <c r="C645">
        <v>0</v>
      </c>
      <c r="D645">
        <v>0</v>
      </c>
      <c r="E645" t="s">
        <v>20050</v>
      </c>
      <c r="F645" t="s">
        <v>8494</v>
      </c>
      <c r="G645" t="s">
        <v>20328</v>
      </c>
      <c r="H645" t="s">
        <v>20979</v>
      </c>
      <c r="I645" t="s">
        <v>20980</v>
      </c>
      <c r="J645" t="s">
        <v>8495</v>
      </c>
      <c r="K645" t="s">
        <v>8496</v>
      </c>
      <c r="L645" t="s">
        <v>8497</v>
      </c>
      <c r="M645" t="s">
        <v>20442</v>
      </c>
      <c r="N645" t="s">
        <v>6338</v>
      </c>
      <c r="O645" t="s">
        <v>20084</v>
      </c>
      <c r="P645" t="s">
        <v>20108</v>
      </c>
      <c r="Q645" t="s">
        <v>20109</v>
      </c>
      <c r="R645" t="s">
        <v>20981</v>
      </c>
      <c r="S645">
        <v>1</v>
      </c>
      <c r="T645">
        <v>1</v>
      </c>
      <c r="U645">
        <v>0</v>
      </c>
      <c r="V645">
        <v>700</v>
      </c>
      <c r="W645">
        <v>28</v>
      </c>
    </row>
    <row r="646" spans="1:23" x14ac:dyDescent="0.3">
      <c r="A646" t="s">
        <v>656</v>
      </c>
      <c r="B646" t="s">
        <v>20527</v>
      </c>
      <c r="C646">
        <v>0</v>
      </c>
      <c r="D646">
        <v>0</v>
      </c>
      <c r="E646" t="s">
        <v>20050</v>
      </c>
      <c r="F646" t="s">
        <v>8498</v>
      </c>
      <c r="G646" t="s">
        <v>20051</v>
      </c>
      <c r="H646" t="s">
        <v>20296</v>
      </c>
      <c r="I646" t="s">
        <v>20297</v>
      </c>
      <c r="J646" t="s">
        <v>8499</v>
      </c>
      <c r="K646" t="s">
        <v>7718</v>
      </c>
      <c r="L646" t="s">
        <v>7719</v>
      </c>
      <c r="M646" t="s">
        <v>20298</v>
      </c>
      <c r="N646" t="s">
        <v>6338</v>
      </c>
      <c r="O646" t="s">
        <v>20084</v>
      </c>
      <c r="P646" t="s">
        <v>20299</v>
      </c>
      <c r="Q646" t="s">
        <v>6564</v>
      </c>
      <c r="R646" t="s">
        <v>20300</v>
      </c>
      <c r="S646">
        <v>1</v>
      </c>
      <c r="T646">
        <v>1</v>
      </c>
      <c r="U646">
        <v>0</v>
      </c>
      <c r="V646">
        <v>587</v>
      </c>
      <c r="W646">
        <v>23</v>
      </c>
    </row>
    <row r="647" spans="1:23" x14ac:dyDescent="0.3">
      <c r="A647" t="s">
        <v>657</v>
      </c>
      <c r="B647" t="s">
        <v>20527</v>
      </c>
      <c r="C647">
        <v>0</v>
      </c>
      <c r="D647">
        <v>0</v>
      </c>
      <c r="E647" t="s">
        <v>20050</v>
      </c>
      <c r="F647" t="s">
        <v>8500</v>
      </c>
      <c r="G647" t="s">
        <v>20051</v>
      </c>
      <c r="H647" t="s">
        <v>20477</v>
      </c>
      <c r="I647" t="s">
        <v>20478</v>
      </c>
      <c r="J647" t="s">
        <v>8501</v>
      </c>
      <c r="K647" t="s">
        <v>7948</v>
      </c>
      <c r="L647" t="s">
        <v>7949</v>
      </c>
      <c r="M647" t="s">
        <v>20077</v>
      </c>
      <c r="N647" t="s">
        <v>6338</v>
      </c>
      <c r="O647" t="s">
        <v>20084</v>
      </c>
      <c r="P647" t="s">
        <v>20479</v>
      </c>
      <c r="Q647" t="s">
        <v>20480</v>
      </c>
      <c r="R647" t="s">
        <v>20481</v>
      </c>
      <c r="S647">
        <v>1</v>
      </c>
      <c r="T647">
        <v>0</v>
      </c>
      <c r="U647">
        <v>0</v>
      </c>
      <c r="V647">
        <v>1082</v>
      </c>
      <c r="W647">
        <v>42</v>
      </c>
    </row>
    <row r="648" spans="1:23" x14ac:dyDescent="0.3">
      <c r="A648" t="s">
        <v>658</v>
      </c>
      <c r="B648" t="s">
        <v>20527</v>
      </c>
      <c r="C648">
        <v>0</v>
      </c>
      <c r="D648">
        <v>0</v>
      </c>
      <c r="E648" t="s">
        <v>20050</v>
      </c>
      <c r="F648" t="s">
        <v>8502</v>
      </c>
      <c r="G648" t="s">
        <v>20051</v>
      </c>
      <c r="H648" t="s">
        <v>20204</v>
      </c>
      <c r="I648" t="s">
        <v>20205</v>
      </c>
      <c r="J648" t="s">
        <v>8503</v>
      </c>
      <c r="K648" t="s">
        <v>7993</v>
      </c>
      <c r="L648" t="s">
        <v>7994</v>
      </c>
      <c r="M648" t="s">
        <v>20125</v>
      </c>
      <c r="N648" t="s">
        <v>6351</v>
      </c>
      <c r="O648" t="s">
        <v>20061</v>
      </c>
      <c r="P648" t="s">
        <v>20207</v>
      </c>
      <c r="Q648" t="s">
        <v>6450</v>
      </c>
      <c r="R648" t="s">
        <v>20512</v>
      </c>
      <c r="S648">
        <v>1</v>
      </c>
      <c r="T648">
        <v>0</v>
      </c>
      <c r="U648">
        <v>0</v>
      </c>
      <c r="V648">
        <v>529</v>
      </c>
      <c r="W648">
        <v>22</v>
      </c>
    </row>
    <row r="649" spans="1:23" x14ac:dyDescent="0.3">
      <c r="A649" t="s">
        <v>659</v>
      </c>
      <c r="B649" t="s">
        <v>20527</v>
      </c>
      <c r="C649">
        <v>0</v>
      </c>
      <c r="D649">
        <v>0</v>
      </c>
      <c r="E649" t="s">
        <v>20050</v>
      </c>
      <c r="F649" t="s">
        <v>8504</v>
      </c>
      <c r="G649" t="s">
        <v>20051</v>
      </c>
      <c r="H649" t="s">
        <v>20486</v>
      </c>
      <c r="I649" t="s">
        <v>20487</v>
      </c>
      <c r="J649" t="s">
        <v>8505</v>
      </c>
      <c r="K649" t="s">
        <v>8506</v>
      </c>
      <c r="L649" t="s">
        <v>8507</v>
      </c>
      <c r="M649" t="s">
        <v>20125</v>
      </c>
      <c r="N649" t="s">
        <v>6331</v>
      </c>
      <c r="O649" t="s">
        <v>20055</v>
      </c>
      <c r="P649" t="s">
        <v>20488</v>
      </c>
      <c r="Q649" t="s">
        <v>6571</v>
      </c>
      <c r="R649" t="s">
        <v>20982</v>
      </c>
      <c r="S649">
        <v>1</v>
      </c>
      <c r="T649">
        <v>1</v>
      </c>
      <c r="U649">
        <v>0</v>
      </c>
      <c r="V649">
        <v>464</v>
      </c>
      <c r="W649">
        <v>19</v>
      </c>
    </row>
    <row r="650" spans="1:23" x14ac:dyDescent="0.3">
      <c r="A650" t="s">
        <v>660</v>
      </c>
      <c r="B650" t="s">
        <v>20527</v>
      </c>
      <c r="C650">
        <v>0</v>
      </c>
      <c r="D650">
        <v>0</v>
      </c>
      <c r="E650" t="s">
        <v>20088</v>
      </c>
      <c r="F650" t="s">
        <v>8508</v>
      </c>
      <c r="G650" t="s">
        <v>20089</v>
      </c>
      <c r="H650" t="s">
        <v>20983</v>
      </c>
      <c r="I650" t="s">
        <v>20984</v>
      </c>
      <c r="J650" t="s">
        <v>7848</v>
      </c>
      <c r="K650" t="s">
        <v>7168</v>
      </c>
      <c r="L650" t="s">
        <v>7169</v>
      </c>
      <c r="M650" t="s">
        <v>20523</v>
      </c>
      <c r="N650" t="s">
        <v>6348</v>
      </c>
      <c r="O650" t="s">
        <v>20213</v>
      </c>
      <c r="P650" t="s">
        <v>20349</v>
      </c>
      <c r="Q650" t="s">
        <v>6617</v>
      </c>
      <c r="R650" t="s">
        <v>20692</v>
      </c>
      <c r="S650">
        <v>0</v>
      </c>
      <c r="T650">
        <v>1</v>
      </c>
      <c r="U650">
        <v>0</v>
      </c>
      <c r="V650">
        <v>287</v>
      </c>
      <c r="W650">
        <v>12</v>
      </c>
    </row>
    <row r="651" spans="1:23" x14ac:dyDescent="0.3">
      <c r="A651" t="s">
        <v>661</v>
      </c>
      <c r="B651" t="s">
        <v>20527</v>
      </c>
      <c r="C651">
        <v>0</v>
      </c>
      <c r="D651">
        <v>0</v>
      </c>
      <c r="E651" t="s">
        <v>20050</v>
      </c>
      <c r="F651" t="s">
        <v>8509</v>
      </c>
      <c r="G651" t="s">
        <v>20051</v>
      </c>
      <c r="H651" t="s">
        <v>20432</v>
      </c>
      <c r="I651" t="s">
        <v>20433</v>
      </c>
      <c r="J651" t="s">
        <v>8510</v>
      </c>
      <c r="K651" t="s">
        <v>7835</v>
      </c>
      <c r="L651" t="s">
        <v>7836</v>
      </c>
      <c r="M651" t="s">
        <v>20189</v>
      </c>
      <c r="N651" t="s">
        <v>6322</v>
      </c>
      <c r="O651" t="s">
        <v>20076</v>
      </c>
      <c r="P651" t="s">
        <v>20434</v>
      </c>
      <c r="Q651" t="s">
        <v>6513</v>
      </c>
      <c r="R651" t="s">
        <v>20435</v>
      </c>
      <c r="S651">
        <v>1</v>
      </c>
      <c r="T651">
        <v>1</v>
      </c>
      <c r="U651">
        <v>0</v>
      </c>
      <c r="V651">
        <v>1087</v>
      </c>
      <c r="W651">
        <v>41</v>
      </c>
    </row>
    <row r="652" spans="1:23" x14ac:dyDescent="0.3">
      <c r="A652" t="s">
        <v>662</v>
      </c>
      <c r="B652" t="s">
        <v>20527</v>
      </c>
      <c r="C652">
        <v>0</v>
      </c>
      <c r="D652">
        <v>0</v>
      </c>
      <c r="E652" t="s">
        <v>20050</v>
      </c>
      <c r="F652" t="s">
        <v>8511</v>
      </c>
      <c r="G652" t="s">
        <v>20051</v>
      </c>
      <c r="H652" t="s">
        <v>20261</v>
      </c>
      <c r="I652" t="s">
        <v>20262</v>
      </c>
      <c r="J652" t="s">
        <v>8282</v>
      </c>
      <c r="K652" t="s">
        <v>8512</v>
      </c>
      <c r="L652" t="s">
        <v>8513</v>
      </c>
      <c r="M652" t="s">
        <v>20195</v>
      </c>
      <c r="N652" t="s">
        <v>6331</v>
      </c>
      <c r="O652" t="s">
        <v>20055</v>
      </c>
      <c r="P652" t="s">
        <v>20263</v>
      </c>
      <c r="Q652" t="s">
        <v>6579</v>
      </c>
      <c r="R652" t="s">
        <v>20985</v>
      </c>
      <c r="S652">
        <v>1</v>
      </c>
      <c r="T652">
        <v>1</v>
      </c>
      <c r="U652">
        <v>0</v>
      </c>
      <c r="V652">
        <v>309</v>
      </c>
      <c r="W652">
        <v>13</v>
      </c>
    </row>
    <row r="653" spans="1:23" x14ac:dyDescent="0.3">
      <c r="A653" t="s">
        <v>663</v>
      </c>
      <c r="B653" t="s">
        <v>20527</v>
      </c>
      <c r="C653">
        <v>0</v>
      </c>
      <c r="D653">
        <v>0</v>
      </c>
      <c r="E653" t="s">
        <v>20088</v>
      </c>
      <c r="F653" t="s">
        <v>8514</v>
      </c>
      <c r="G653" t="s">
        <v>20089</v>
      </c>
      <c r="H653" t="s">
        <v>20986</v>
      </c>
      <c r="I653" t="s">
        <v>20987</v>
      </c>
      <c r="J653" t="s">
        <v>8515</v>
      </c>
      <c r="K653" t="s">
        <v>8512</v>
      </c>
      <c r="L653" t="s">
        <v>8513</v>
      </c>
      <c r="M653" t="s">
        <v>20195</v>
      </c>
      <c r="N653" t="s">
        <v>6331</v>
      </c>
      <c r="O653" t="s">
        <v>20055</v>
      </c>
      <c r="P653" t="s">
        <v>20263</v>
      </c>
      <c r="Q653" t="s">
        <v>6579</v>
      </c>
      <c r="R653" t="s">
        <v>20985</v>
      </c>
      <c r="S653">
        <v>0</v>
      </c>
      <c r="T653">
        <v>1</v>
      </c>
      <c r="U653">
        <v>0</v>
      </c>
      <c r="V653">
        <v>273</v>
      </c>
      <c r="W653">
        <v>12</v>
      </c>
    </row>
    <row r="654" spans="1:23" x14ac:dyDescent="0.3">
      <c r="A654" t="s">
        <v>664</v>
      </c>
      <c r="B654" t="s">
        <v>20527</v>
      </c>
      <c r="C654">
        <v>0</v>
      </c>
      <c r="D654">
        <v>0</v>
      </c>
      <c r="E654" t="s">
        <v>20088</v>
      </c>
      <c r="F654" t="s">
        <v>8516</v>
      </c>
      <c r="G654" t="s">
        <v>20089</v>
      </c>
      <c r="H654" t="s">
        <v>20176</v>
      </c>
      <c r="I654" t="s">
        <v>20344</v>
      </c>
      <c r="J654" t="s">
        <v>8517</v>
      </c>
      <c r="K654" t="s">
        <v>8518</v>
      </c>
      <c r="L654" t="s">
        <v>8519</v>
      </c>
      <c r="M654" t="s">
        <v>20988</v>
      </c>
      <c r="N654" t="s">
        <v>6351</v>
      </c>
      <c r="O654" t="s">
        <v>20061</v>
      </c>
      <c r="P654" t="s">
        <v>20062</v>
      </c>
      <c r="Q654" t="s">
        <v>20063</v>
      </c>
      <c r="R654" t="s">
        <v>20989</v>
      </c>
      <c r="S654">
        <v>0</v>
      </c>
      <c r="T654">
        <v>0</v>
      </c>
      <c r="U654">
        <v>0</v>
      </c>
      <c r="V654">
        <v>161</v>
      </c>
      <c r="W654">
        <v>6</v>
      </c>
    </row>
    <row r="655" spans="1:23" x14ac:dyDescent="0.3">
      <c r="A655" t="s">
        <v>665</v>
      </c>
      <c r="B655" t="s">
        <v>20527</v>
      </c>
      <c r="C655">
        <v>0</v>
      </c>
      <c r="D655">
        <v>0</v>
      </c>
      <c r="E655" t="s">
        <v>20050</v>
      </c>
      <c r="F655" t="s">
        <v>8520</v>
      </c>
      <c r="G655" t="s">
        <v>20051</v>
      </c>
      <c r="H655" t="s">
        <v>20123</v>
      </c>
      <c r="I655" t="s">
        <v>20124</v>
      </c>
      <c r="J655" t="s">
        <v>8521</v>
      </c>
      <c r="K655" t="s">
        <v>6472</v>
      </c>
      <c r="L655" t="s">
        <v>6473</v>
      </c>
      <c r="M655" t="s">
        <v>20259</v>
      </c>
      <c r="N655" t="s">
        <v>6322</v>
      </c>
      <c r="O655" t="s">
        <v>20076</v>
      </c>
      <c r="P655" t="s">
        <v>20126</v>
      </c>
      <c r="Q655" t="s">
        <v>20127</v>
      </c>
      <c r="R655" t="s">
        <v>20307</v>
      </c>
      <c r="S655">
        <v>1</v>
      </c>
      <c r="T655">
        <v>0</v>
      </c>
      <c r="U655">
        <v>0</v>
      </c>
      <c r="V655">
        <v>927</v>
      </c>
      <c r="W655">
        <v>35</v>
      </c>
    </row>
    <row r="656" spans="1:23" x14ac:dyDescent="0.3">
      <c r="A656" t="s">
        <v>666</v>
      </c>
      <c r="B656" t="s">
        <v>20527</v>
      </c>
      <c r="C656">
        <v>0</v>
      </c>
      <c r="D656">
        <v>0</v>
      </c>
      <c r="E656" t="s">
        <v>20050</v>
      </c>
      <c r="F656" t="s">
        <v>8522</v>
      </c>
      <c r="G656" t="s">
        <v>20051</v>
      </c>
      <c r="H656" t="s">
        <v>20675</v>
      </c>
      <c r="I656" t="s">
        <v>20676</v>
      </c>
      <c r="J656" t="s">
        <v>8523</v>
      </c>
      <c r="K656" t="s">
        <v>8524</v>
      </c>
      <c r="L656" t="s">
        <v>8525</v>
      </c>
      <c r="M656" t="s">
        <v>20320</v>
      </c>
      <c r="N656" t="s">
        <v>6322</v>
      </c>
      <c r="O656" t="s">
        <v>20076</v>
      </c>
      <c r="P656" t="s">
        <v>20348</v>
      </c>
      <c r="Q656" t="s">
        <v>6384</v>
      </c>
      <c r="R656" t="s">
        <v>20990</v>
      </c>
      <c r="S656">
        <v>1</v>
      </c>
      <c r="T656">
        <v>0</v>
      </c>
      <c r="U656">
        <v>0</v>
      </c>
      <c r="V656">
        <v>542</v>
      </c>
      <c r="W656">
        <v>22</v>
      </c>
    </row>
    <row r="657" spans="1:23" x14ac:dyDescent="0.3">
      <c r="A657" t="s">
        <v>667</v>
      </c>
      <c r="B657" t="s">
        <v>20527</v>
      </c>
      <c r="C657">
        <v>0</v>
      </c>
      <c r="D657">
        <v>0</v>
      </c>
      <c r="E657" t="s">
        <v>20050</v>
      </c>
      <c r="F657" t="s">
        <v>8526</v>
      </c>
      <c r="G657" t="s">
        <v>20051</v>
      </c>
      <c r="H657" t="s">
        <v>20170</v>
      </c>
      <c r="I657" t="s">
        <v>20171</v>
      </c>
      <c r="J657" t="s">
        <v>8527</v>
      </c>
      <c r="K657" t="s">
        <v>8528</v>
      </c>
      <c r="L657" t="s">
        <v>8529</v>
      </c>
      <c r="M657" t="s">
        <v>20991</v>
      </c>
      <c r="N657" t="s">
        <v>6345</v>
      </c>
      <c r="O657" t="s">
        <v>20167</v>
      </c>
      <c r="P657" t="s">
        <v>20173</v>
      </c>
      <c r="Q657" t="s">
        <v>20174</v>
      </c>
      <c r="R657" t="s">
        <v>20992</v>
      </c>
      <c r="S657">
        <v>1</v>
      </c>
      <c r="T657">
        <v>1</v>
      </c>
      <c r="U657">
        <v>0</v>
      </c>
      <c r="V657">
        <v>400</v>
      </c>
      <c r="W657">
        <v>18</v>
      </c>
    </row>
    <row r="658" spans="1:23" x14ac:dyDescent="0.3">
      <c r="A658" t="s">
        <v>668</v>
      </c>
      <c r="B658" t="s">
        <v>20527</v>
      </c>
      <c r="C658">
        <v>0</v>
      </c>
      <c r="D658">
        <v>0</v>
      </c>
      <c r="E658" t="s">
        <v>20088</v>
      </c>
      <c r="F658" t="s">
        <v>8530</v>
      </c>
      <c r="G658" t="s">
        <v>20089</v>
      </c>
      <c r="H658" t="s">
        <v>20133</v>
      </c>
      <c r="I658" t="s">
        <v>20134</v>
      </c>
      <c r="J658" t="s">
        <v>8531</v>
      </c>
      <c r="K658" t="s">
        <v>8532</v>
      </c>
      <c r="L658" t="s">
        <v>8533</v>
      </c>
      <c r="M658" t="s">
        <v>20054</v>
      </c>
      <c r="N658" t="s">
        <v>6322</v>
      </c>
      <c r="O658" t="s">
        <v>20076</v>
      </c>
      <c r="P658" t="s">
        <v>20523</v>
      </c>
      <c r="Q658" t="s">
        <v>6411</v>
      </c>
      <c r="R658" t="s">
        <v>20993</v>
      </c>
      <c r="S658">
        <v>0</v>
      </c>
      <c r="T658">
        <v>0</v>
      </c>
      <c r="U658">
        <v>0</v>
      </c>
      <c r="V658">
        <v>676</v>
      </c>
      <c r="W658">
        <v>27</v>
      </c>
    </row>
    <row r="659" spans="1:23" x14ac:dyDescent="0.3">
      <c r="A659" t="s">
        <v>669</v>
      </c>
      <c r="B659" t="s">
        <v>20527</v>
      </c>
      <c r="C659">
        <v>0</v>
      </c>
      <c r="D659">
        <v>0</v>
      </c>
      <c r="E659" t="s">
        <v>20088</v>
      </c>
      <c r="F659" t="s">
        <v>8534</v>
      </c>
      <c r="G659" t="s">
        <v>20089</v>
      </c>
      <c r="H659" t="s">
        <v>20994</v>
      </c>
      <c r="I659" t="s">
        <v>20995</v>
      </c>
      <c r="J659" t="s">
        <v>8535</v>
      </c>
      <c r="K659" t="s">
        <v>8536</v>
      </c>
      <c r="L659" t="s">
        <v>6321</v>
      </c>
      <c r="M659" t="s">
        <v>20083</v>
      </c>
      <c r="N659" t="s">
        <v>6322</v>
      </c>
      <c r="O659" t="s">
        <v>20076</v>
      </c>
      <c r="P659" t="s">
        <v>20125</v>
      </c>
      <c r="Q659" t="s">
        <v>20153</v>
      </c>
      <c r="R659" t="s">
        <v>20154</v>
      </c>
      <c r="S659">
        <v>0</v>
      </c>
      <c r="T659">
        <v>0</v>
      </c>
      <c r="U659">
        <v>0</v>
      </c>
      <c r="V659">
        <v>167</v>
      </c>
      <c r="W659">
        <v>8</v>
      </c>
    </row>
    <row r="660" spans="1:23" x14ac:dyDescent="0.3">
      <c r="A660" t="s">
        <v>670</v>
      </c>
      <c r="B660" t="s">
        <v>20527</v>
      </c>
      <c r="C660">
        <v>0</v>
      </c>
      <c r="D660">
        <v>0</v>
      </c>
      <c r="E660" t="s">
        <v>20050</v>
      </c>
      <c r="F660" t="s">
        <v>8537</v>
      </c>
      <c r="G660" t="s">
        <v>20051</v>
      </c>
      <c r="H660" t="s">
        <v>20187</v>
      </c>
      <c r="I660" t="s">
        <v>20188</v>
      </c>
      <c r="J660" t="s">
        <v>8538</v>
      </c>
      <c r="K660" t="s">
        <v>6556</v>
      </c>
      <c r="L660" t="s">
        <v>7734</v>
      </c>
      <c r="M660" t="s">
        <v>20273</v>
      </c>
      <c r="N660" t="s">
        <v>6322</v>
      </c>
      <c r="O660" t="s">
        <v>20076</v>
      </c>
      <c r="P660" t="s">
        <v>20190</v>
      </c>
      <c r="Q660" t="s">
        <v>20191</v>
      </c>
      <c r="R660" t="s">
        <v>20333</v>
      </c>
      <c r="S660">
        <v>1</v>
      </c>
      <c r="T660">
        <v>0</v>
      </c>
      <c r="U660">
        <v>0</v>
      </c>
      <c r="V660">
        <v>597</v>
      </c>
      <c r="W660">
        <v>25</v>
      </c>
    </row>
    <row r="661" spans="1:23" x14ac:dyDescent="0.3">
      <c r="A661" t="s">
        <v>671</v>
      </c>
      <c r="B661" t="s">
        <v>20527</v>
      </c>
      <c r="C661">
        <v>0</v>
      </c>
      <c r="D661">
        <v>0</v>
      </c>
      <c r="E661" t="s">
        <v>20050</v>
      </c>
      <c r="F661" t="s">
        <v>8539</v>
      </c>
      <c r="G661" t="s">
        <v>20051</v>
      </c>
      <c r="H661" t="s">
        <v>20334</v>
      </c>
      <c r="I661" t="s">
        <v>20335</v>
      </c>
      <c r="J661" t="s">
        <v>8540</v>
      </c>
      <c r="K661" t="s">
        <v>6603</v>
      </c>
      <c r="L661" t="s">
        <v>6604</v>
      </c>
      <c r="M661" t="s">
        <v>20336</v>
      </c>
      <c r="N661" t="s">
        <v>6345</v>
      </c>
      <c r="O661" t="s">
        <v>20167</v>
      </c>
      <c r="P661" t="s">
        <v>20337</v>
      </c>
      <c r="Q661" t="s">
        <v>20338</v>
      </c>
      <c r="R661" t="s">
        <v>20339</v>
      </c>
      <c r="S661">
        <v>1</v>
      </c>
      <c r="T661">
        <v>1</v>
      </c>
      <c r="U661">
        <v>0</v>
      </c>
      <c r="V661">
        <v>545</v>
      </c>
      <c r="W661">
        <v>23</v>
      </c>
    </row>
    <row r="662" spans="1:23" x14ac:dyDescent="0.3">
      <c r="A662" t="s">
        <v>672</v>
      </c>
      <c r="B662" t="s">
        <v>20527</v>
      </c>
      <c r="C662">
        <v>0</v>
      </c>
      <c r="D662">
        <v>0</v>
      </c>
      <c r="E662" t="s">
        <v>20065</v>
      </c>
      <c r="F662" t="s">
        <v>8541</v>
      </c>
      <c r="G662" t="s">
        <v>20040</v>
      </c>
      <c r="H662" t="s">
        <v>20996</v>
      </c>
      <c r="I662" t="s">
        <v>20997</v>
      </c>
      <c r="J662" t="s">
        <v>8542</v>
      </c>
      <c r="K662" t="s">
        <v>7739</v>
      </c>
      <c r="L662" t="s">
        <v>7740</v>
      </c>
      <c r="M662" t="s">
        <v>20340</v>
      </c>
      <c r="N662" t="s">
        <v>6351</v>
      </c>
      <c r="O662" t="s">
        <v>20061</v>
      </c>
      <c r="P662" t="s">
        <v>20207</v>
      </c>
      <c r="Q662" t="s">
        <v>6450</v>
      </c>
      <c r="R662" t="s">
        <v>20341</v>
      </c>
      <c r="S662">
        <v>1</v>
      </c>
      <c r="T662">
        <v>0</v>
      </c>
      <c r="U662">
        <v>0</v>
      </c>
      <c r="V662">
        <v>688</v>
      </c>
      <c r="W662">
        <v>27</v>
      </c>
    </row>
    <row r="663" spans="1:23" x14ac:dyDescent="0.3">
      <c r="A663" t="s">
        <v>673</v>
      </c>
      <c r="B663" t="s">
        <v>20527</v>
      </c>
      <c r="C663">
        <v>0</v>
      </c>
      <c r="D663">
        <v>0</v>
      </c>
      <c r="E663" t="s">
        <v>20050</v>
      </c>
      <c r="F663" t="s">
        <v>8543</v>
      </c>
      <c r="G663" t="s">
        <v>20051</v>
      </c>
      <c r="H663" t="s">
        <v>20058</v>
      </c>
      <c r="I663" t="s">
        <v>20059</v>
      </c>
      <c r="J663" t="s">
        <v>8544</v>
      </c>
      <c r="K663" t="s">
        <v>8545</v>
      </c>
      <c r="L663" t="s">
        <v>8546</v>
      </c>
      <c r="M663" t="s">
        <v>20998</v>
      </c>
      <c r="N663" t="s">
        <v>6351</v>
      </c>
      <c r="O663" t="s">
        <v>20061</v>
      </c>
      <c r="P663" t="s">
        <v>20062</v>
      </c>
      <c r="Q663" t="s">
        <v>20063</v>
      </c>
      <c r="R663" t="s">
        <v>20999</v>
      </c>
      <c r="S663">
        <v>1</v>
      </c>
      <c r="T663">
        <v>0</v>
      </c>
      <c r="U663">
        <v>0</v>
      </c>
      <c r="V663">
        <v>484</v>
      </c>
      <c r="W663">
        <v>20</v>
      </c>
    </row>
    <row r="664" spans="1:23" x14ac:dyDescent="0.3">
      <c r="A664" t="s">
        <v>674</v>
      </c>
      <c r="B664" t="s">
        <v>20527</v>
      </c>
      <c r="C664">
        <v>0</v>
      </c>
      <c r="D664">
        <v>0</v>
      </c>
      <c r="E664" t="s">
        <v>20050</v>
      </c>
      <c r="F664" t="s">
        <v>8547</v>
      </c>
      <c r="G664" t="s">
        <v>20051</v>
      </c>
      <c r="H664" t="s">
        <v>20436</v>
      </c>
      <c r="I664" t="s">
        <v>20437</v>
      </c>
      <c r="J664" t="s">
        <v>8548</v>
      </c>
      <c r="K664" t="s">
        <v>7839</v>
      </c>
      <c r="L664" t="s">
        <v>7840</v>
      </c>
      <c r="M664" t="s">
        <v>20259</v>
      </c>
      <c r="N664" t="s">
        <v>6351</v>
      </c>
      <c r="O664" t="s">
        <v>20061</v>
      </c>
      <c r="P664" t="s">
        <v>20438</v>
      </c>
      <c r="Q664" t="s">
        <v>6377</v>
      </c>
      <c r="R664" t="s">
        <v>20439</v>
      </c>
      <c r="S664">
        <v>1</v>
      </c>
      <c r="T664">
        <v>1</v>
      </c>
      <c r="U664">
        <v>0</v>
      </c>
      <c r="V664">
        <v>699</v>
      </c>
      <c r="W664">
        <v>26</v>
      </c>
    </row>
    <row r="665" spans="1:23" x14ac:dyDescent="0.3">
      <c r="A665" t="s">
        <v>675</v>
      </c>
      <c r="B665" t="s">
        <v>20527</v>
      </c>
      <c r="C665">
        <v>0</v>
      </c>
      <c r="D665">
        <v>0</v>
      </c>
      <c r="E665" t="s">
        <v>20050</v>
      </c>
      <c r="F665" t="s">
        <v>8549</v>
      </c>
      <c r="G665" t="s">
        <v>20066</v>
      </c>
      <c r="H665" t="s">
        <v>21000</v>
      </c>
      <c r="I665" t="s">
        <v>21001</v>
      </c>
      <c r="J665" t="s">
        <v>8550</v>
      </c>
      <c r="K665" t="s">
        <v>8551</v>
      </c>
      <c r="L665" t="s">
        <v>8552</v>
      </c>
      <c r="M665" t="s">
        <v>20545</v>
      </c>
      <c r="N665" t="s">
        <v>6348</v>
      </c>
      <c r="O665" t="s">
        <v>20213</v>
      </c>
      <c r="P665" t="s">
        <v>20509</v>
      </c>
      <c r="Q665" t="s">
        <v>20510</v>
      </c>
      <c r="R665" t="s">
        <v>21002</v>
      </c>
      <c r="S665">
        <v>1</v>
      </c>
      <c r="T665">
        <v>1</v>
      </c>
      <c r="U665">
        <v>0</v>
      </c>
      <c r="V665">
        <v>529</v>
      </c>
      <c r="W665">
        <v>21</v>
      </c>
    </row>
    <row r="666" spans="1:23" x14ac:dyDescent="0.3">
      <c r="A666" t="s">
        <v>676</v>
      </c>
      <c r="B666" t="s">
        <v>20527</v>
      </c>
      <c r="C666">
        <v>0</v>
      </c>
      <c r="D666">
        <v>0</v>
      </c>
      <c r="E666" t="s">
        <v>20050</v>
      </c>
      <c r="F666" t="s">
        <v>8553</v>
      </c>
      <c r="G666" t="s">
        <v>20051</v>
      </c>
      <c r="H666" t="s">
        <v>20455</v>
      </c>
      <c r="I666" t="s">
        <v>20456</v>
      </c>
      <c r="J666" t="s">
        <v>8554</v>
      </c>
      <c r="K666" t="s">
        <v>7760</v>
      </c>
      <c r="L666" t="s">
        <v>7761</v>
      </c>
      <c r="M666" t="s">
        <v>20355</v>
      </c>
      <c r="N666" t="s">
        <v>6322</v>
      </c>
      <c r="O666" t="s">
        <v>20076</v>
      </c>
      <c r="P666" t="s">
        <v>20147</v>
      </c>
      <c r="Q666" t="s">
        <v>20148</v>
      </c>
      <c r="R666" t="s">
        <v>20356</v>
      </c>
      <c r="S666">
        <v>1</v>
      </c>
      <c r="T666">
        <v>0</v>
      </c>
      <c r="U666">
        <v>0</v>
      </c>
      <c r="V666">
        <v>619</v>
      </c>
      <c r="W666">
        <v>26</v>
      </c>
    </row>
    <row r="667" spans="1:23" x14ac:dyDescent="0.3">
      <c r="A667" t="s">
        <v>677</v>
      </c>
      <c r="B667" t="s">
        <v>20527</v>
      </c>
      <c r="C667">
        <v>0</v>
      </c>
      <c r="D667">
        <v>0</v>
      </c>
      <c r="E667" t="s">
        <v>20050</v>
      </c>
      <c r="F667" t="s">
        <v>8555</v>
      </c>
      <c r="G667" t="s">
        <v>20080</v>
      </c>
      <c r="H667" t="s">
        <v>20357</v>
      </c>
      <c r="I667" t="s">
        <v>20358</v>
      </c>
      <c r="J667" t="s">
        <v>6481</v>
      </c>
      <c r="K667" t="s">
        <v>6482</v>
      </c>
      <c r="L667" t="s">
        <v>6347</v>
      </c>
      <c r="M667" t="s">
        <v>20083</v>
      </c>
      <c r="N667" t="s">
        <v>6348</v>
      </c>
      <c r="O667" t="s">
        <v>20213</v>
      </c>
      <c r="P667" t="s">
        <v>20359</v>
      </c>
      <c r="Q667" t="s">
        <v>20360</v>
      </c>
      <c r="R667" t="s">
        <v>20361</v>
      </c>
      <c r="S667">
        <v>1</v>
      </c>
      <c r="T667">
        <v>0</v>
      </c>
      <c r="U667">
        <v>0</v>
      </c>
      <c r="V667">
        <v>479</v>
      </c>
      <c r="W667">
        <v>19</v>
      </c>
    </row>
    <row r="668" spans="1:23" x14ac:dyDescent="0.3">
      <c r="A668" t="s">
        <v>678</v>
      </c>
      <c r="B668" t="s">
        <v>20527</v>
      </c>
      <c r="C668">
        <v>0</v>
      </c>
      <c r="D668">
        <v>0</v>
      </c>
      <c r="E668" t="s">
        <v>20050</v>
      </c>
      <c r="F668" t="s">
        <v>8556</v>
      </c>
      <c r="G668" t="s">
        <v>20080</v>
      </c>
      <c r="H668" t="s">
        <v>20357</v>
      </c>
      <c r="I668" t="s">
        <v>20358</v>
      </c>
      <c r="J668" t="s">
        <v>8557</v>
      </c>
      <c r="K668" t="s">
        <v>8558</v>
      </c>
      <c r="L668" t="s">
        <v>6347</v>
      </c>
      <c r="M668" t="s">
        <v>20083</v>
      </c>
      <c r="N668" t="s">
        <v>6348</v>
      </c>
      <c r="O668" t="s">
        <v>20213</v>
      </c>
      <c r="P668" t="s">
        <v>20359</v>
      </c>
      <c r="Q668" t="s">
        <v>20360</v>
      </c>
      <c r="R668" t="s">
        <v>20361</v>
      </c>
      <c r="S668">
        <v>1</v>
      </c>
      <c r="T668">
        <v>0</v>
      </c>
      <c r="U668">
        <v>0</v>
      </c>
      <c r="V668">
        <v>480</v>
      </c>
      <c r="W668">
        <v>20</v>
      </c>
    </row>
    <row r="669" spans="1:23" x14ac:dyDescent="0.3">
      <c r="A669" t="s">
        <v>679</v>
      </c>
      <c r="B669" t="s">
        <v>20527</v>
      </c>
      <c r="C669">
        <v>0</v>
      </c>
      <c r="D669">
        <v>0</v>
      </c>
      <c r="E669" t="s">
        <v>20088</v>
      </c>
      <c r="F669" t="s">
        <v>8559</v>
      </c>
      <c r="G669" t="s">
        <v>20089</v>
      </c>
      <c r="H669" t="s">
        <v>20547</v>
      </c>
      <c r="I669" t="s">
        <v>20548</v>
      </c>
      <c r="J669" t="s">
        <v>8560</v>
      </c>
      <c r="K669" t="s">
        <v>6418</v>
      </c>
      <c r="L669" t="s">
        <v>6347</v>
      </c>
      <c r="M669" t="s">
        <v>20083</v>
      </c>
      <c r="N669" t="s">
        <v>6348</v>
      </c>
      <c r="O669" t="s">
        <v>20213</v>
      </c>
      <c r="P669" t="s">
        <v>20359</v>
      </c>
      <c r="Q669" t="s">
        <v>20360</v>
      </c>
      <c r="R669" t="s">
        <v>20361</v>
      </c>
      <c r="S669">
        <v>0</v>
      </c>
      <c r="T669">
        <v>0</v>
      </c>
      <c r="U669">
        <v>0</v>
      </c>
      <c r="V669">
        <v>414</v>
      </c>
      <c r="W669">
        <v>16</v>
      </c>
    </row>
    <row r="670" spans="1:23" x14ac:dyDescent="0.3">
      <c r="A670" t="s">
        <v>680</v>
      </c>
      <c r="B670" t="s">
        <v>20527</v>
      </c>
      <c r="C670">
        <v>0</v>
      </c>
      <c r="D670">
        <v>0</v>
      </c>
      <c r="E670" t="s">
        <v>20088</v>
      </c>
      <c r="F670" t="s">
        <v>8561</v>
      </c>
      <c r="G670" t="s">
        <v>20089</v>
      </c>
      <c r="H670" t="s">
        <v>20367</v>
      </c>
      <c r="I670" t="s">
        <v>20368</v>
      </c>
      <c r="J670" t="s">
        <v>7775</v>
      </c>
      <c r="K670" t="s">
        <v>6346</v>
      </c>
      <c r="L670" t="s">
        <v>6347</v>
      </c>
      <c r="M670" t="s">
        <v>20083</v>
      </c>
      <c r="N670" t="s">
        <v>6348</v>
      </c>
      <c r="O670" t="s">
        <v>20213</v>
      </c>
      <c r="P670" t="s">
        <v>20359</v>
      </c>
      <c r="Q670" t="s">
        <v>20360</v>
      </c>
      <c r="R670" t="s">
        <v>20361</v>
      </c>
      <c r="S670">
        <v>0</v>
      </c>
      <c r="T670">
        <v>0</v>
      </c>
      <c r="U670">
        <v>0</v>
      </c>
      <c r="V670">
        <v>596</v>
      </c>
      <c r="W670">
        <v>24</v>
      </c>
    </row>
    <row r="671" spans="1:23" x14ac:dyDescent="0.3">
      <c r="A671" t="s">
        <v>681</v>
      </c>
      <c r="B671" t="s">
        <v>20527</v>
      </c>
      <c r="C671">
        <v>0</v>
      </c>
      <c r="D671">
        <v>0</v>
      </c>
      <c r="E671" t="s">
        <v>20050</v>
      </c>
      <c r="F671" t="s">
        <v>8562</v>
      </c>
      <c r="G671" t="s">
        <v>20051</v>
      </c>
      <c r="H671" t="s">
        <v>20256</v>
      </c>
      <c r="I671" t="s">
        <v>20257</v>
      </c>
      <c r="J671" t="s">
        <v>8563</v>
      </c>
      <c r="K671" t="s">
        <v>7624</v>
      </c>
      <c r="L671" t="s">
        <v>7625</v>
      </c>
      <c r="M671" t="s">
        <v>20320</v>
      </c>
      <c r="N671" t="s">
        <v>6322</v>
      </c>
      <c r="O671" t="s">
        <v>20076</v>
      </c>
      <c r="P671" t="s">
        <v>20259</v>
      </c>
      <c r="Q671" t="s">
        <v>6552</v>
      </c>
      <c r="R671" t="s">
        <v>20321</v>
      </c>
      <c r="S671">
        <v>1</v>
      </c>
      <c r="T671">
        <v>0</v>
      </c>
      <c r="U671">
        <v>0</v>
      </c>
      <c r="V671">
        <v>802</v>
      </c>
      <c r="W671">
        <v>32</v>
      </c>
    </row>
    <row r="672" spans="1:23" x14ac:dyDescent="0.3">
      <c r="A672" t="s">
        <v>682</v>
      </c>
      <c r="B672" t="s">
        <v>20527</v>
      </c>
      <c r="C672">
        <v>0</v>
      </c>
      <c r="D672">
        <v>0</v>
      </c>
      <c r="E672" t="s">
        <v>20050</v>
      </c>
      <c r="F672" t="s">
        <v>8564</v>
      </c>
      <c r="G672" t="s">
        <v>20080</v>
      </c>
      <c r="H672" t="s">
        <v>20209</v>
      </c>
      <c r="I672" t="s">
        <v>20210</v>
      </c>
      <c r="J672" t="s">
        <v>8565</v>
      </c>
      <c r="K672" t="s">
        <v>6407</v>
      </c>
      <c r="L672" t="s">
        <v>6321</v>
      </c>
      <c r="M672" t="s">
        <v>20083</v>
      </c>
      <c r="N672" t="s">
        <v>6322</v>
      </c>
      <c r="O672" t="s">
        <v>20076</v>
      </c>
      <c r="P672" t="s">
        <v>20125</v>
      </c>
      <c r="Q672" t="s">
        <v>20153</v>
      </c>
      <c r="R672" t="s">
        <v>20154</v>
      </c>
      <c r="S672">
        <v>1</v>
      </c>
      <c r="T672">
        <v>0</v>
      </c>
      <c r="U672">
        <v>0</v>
      </c>
      <c r="V672">
        <v>482</v>
      </c>
      <c r="W672">
        <v>20</v>
      </c>
    </row>
    <row r="673" spans="1:23" x14ac:dyDescent="0.3">
      <c r="A673" t="s">
        <v>683</v>
      </c>
      <c r="B673" t="s">
        <v>21003</v>
      </c>
      <c r="C673">
        <v>0</v>
      </c>
      <c r="D673">
        <v>0</v>
      </c>
      <c r="E673" t="s">
        <v>20065</v>
      </c>
      <c r="F673" t="s">
        <v>8567</v>
      </c>
      <c r="G673" t="s">
        <v>20080</v>
      </c>
      <c r="H673" t="s">
        <v>20574</v>
      </c>
      <c r="I673" t="s">
        <v>20575</v>
      </c>
      <c r="J673" t="s">
        <v>8039</v>
      </c>
      <c r="K673" t="s">
        <v>6349</v>
      </c>
      <c r="L673" t="s">
        <v>6350</v>
      </c>
      <c r="M673" t="s">
        <v>20083</v>
      </c>
      <c r="N673" t="s">
        <v>6351</v>
      </c>
      <c r="O673" t="s">
        <v>20061</v>
      </c>
      <c r="P673" t="s">
        <v>20396</v>
      </c>
      <c r="Q673" t="s">
        <v>20397</v>
      </c>
      <c r="R673" t="s">
        <v>20398</v>
      </c>
      <c r="S673">
        <v>1</v>
      </c>
      <c r="T673">
        <v>0</v>
      </c>
      <c r="U673">
        <v>0</v>
      </c>
      <c r="V673">
        <v>55</v>
      </c>
      <c r="W673">
        <v>3</v>
      </c>
    </row>
    <row r="674" spans="1:23" x14ac:dyDescent="0.3">
      <c r="A674" t="s">
        <v>684</v>
      </c>
      <c r="B674" t="s">
        <v>21003</v>
      </c>
      <c r="C674">
        <v>0</v>
      </c>
      <c r="D674">
        <v>0</v>
      </c>
      <c r="E674" t="s">
        <v>20065</v>
      </c>
      <c r="F674" t="s">
        <v>8568</v>
      </c>
      <c r="G674" t="s">
        <v>20080</v>
      </c>
      <c r="H674" t="s">
        <v>20209</v>
      </c>
      <c r="I674" t="s">
        <v>20210</v>
      </c>
      <c r="J674" t="s">
        <v>7513</v>
      </c>
      <c r="K674" t="s">
        <v>7485</v>
      </c>
      <c r="L674" t="s">
        <v>6321</v>
      </c>
      <c r="M674" t="s">
        <v>20083</v>
      </c>
      <c r="N674" t="s">
        <v>6322</v>
      </c>
      <c r="O674" t="s">
        <v>20076</v>
      </c>
      <c r="P674" t="s">
        <v>20125</v>
      </c>
      <c r="Q674" t="s">
        <v>20153</v>
      </c>
      <c r="R674" t="s">
        <v>20154</v>
      </c>
      <c r="S674">
        <v>1</v>
      </c>
      <c r="T674">
        <v>0</v>
      </c>
      <c r="U674">
        <v>0</v>
      </c>
      <c r="V674">
        <v>153</v>
      </c>
      <c r="W674">
        <v>6</v>
      </c>
    </row>
    <row r="675" spans="1:23" x14ac:dyDescent="0.3">
      <c r="A675" t="s">
        <v>685</v>
      </c>
      <c r="B675" t="s">
        <v>21003</v>
      </c>
      <c r="C675">
        <v>0</v>
      </c>
      <c r="D675">
        <v>0</v>
      </c>
      <c r="E675" t="s">
        <v>20065</v>
      </c>
      <c r="F675" t="s">
        <v>8569</v>
      </c>
      <c r="G675" t="s">
        <v>20080</v>
      </c>
      <c r="H675" t="s">
        <v>20312</v>
      </c>
      <c r="I675" t="s">
        <v>20313</v>
      </c>
      <c r="J675" t="s">
        <v>8416</v>
      </c>
      <c r="K675" t="s">
        <v>6658</v>
      </c>
      <c r="L675" t="s">
        <v>6388</v>
      </c>
      <c r="M675" t="s">
        <v>20083</v>
      </c>
      <c r="N675" t="s">
        <v>6345</v>
      </c>
      <c r="O675" t="s">
        <v>20167</v>
      </c>
      <c r="P675" t="s">
        <v>20314</v>
      </c>
      <c r="Q675" t="s">
        <v>6388</v>
      </c>
      <c r="R675" t="s">
        <v>20315</v>
      </c>
      <c r="S675">
        <v>1</v>
      </c>
      <c r="T675">
        <v>0</v>
      </c>
      <c r="U675">
        <v>0</v>
      </c>
      <c r="V675">
        <v>120</v>
      </c>
      <c r="W675">
        <v>8</v>
      </c>
    </row>
    <row r="676" spans="1:23" x14ac:dyDescent="0.3">
      <c r="A676" t="s">
        <v>686</v>
      </c>
      <c r="B676" t="s">
        <v>20527</v>
      </c>
      <c r="C676">
        <v>0</v>
      </c>
      <c r="D676">
        <v>0</v>
      </c>
      <c r="E676" t="s">
        <v>20050</v>
      </c>
      <c r="F676" t="s">
        <v>8570</v>
      </c>
      <c r="G676" t="s">
        <v>20051</v>
      </c>
      <c r="H676" t="s">
        <v>20743</v>
      </c>
      <c r="I676" t="s">
        <v>20744</v>
      </c>
      <c r="J676" t="s">
        <v>8571</v>
      </c>
      <c r="K676" t="s">
        <v>8572</v>
      </c>
      <c r="L676" t="s">
        <v>8573</v>
      </c>
      <c r="M676" t="s">
        <v>20515</v>
      </c>
      <c r="N676" t="s">
        <v>6348</v>
      </c>
      <c r="O676" t="s">
        <v>20213</v>
      </c>
      <c r="P676" t="s">
        <v>20349</v>
      </c>
      <c r="Q676" t="s">
        <v>6617</v>
      </c>
      <c r="R676" t="s">
        <v>21004</v>
      </c>
      <c r="S676">
        <v>1</v>
      </c>
      <c r="T676">
        <v>1</v>
      </c>
      <c r="U676">
        <v>0</v>
      </c>
      <c r="V676">
        <v>424</v>
      </c>
      <c r="W676">
        <v>17</v>
      </c>
    </row>
    <row r="677" spans="1:23" x14ac:dyDescent="0.3">
      <c r="A677" t="s">
        <v>687</v>
      </c>
      <c r="B677" t="s">
        <v>20527</v>
      </c>
      <c r="C677">
        <v>0</v>
      </c>
      <c r="D677">
        <v>0</v>
      </c>
      <c r="E677" t="s">
        <v>20050</v>
      </c>
      <c r="F677" t="s">
        <v>8574</v>
      </c>
      <c r="G677" t="s">
        <v>20080</v>
      </c>
      <c r="H677" t="s">
        <v>20653</v>
      </c>
      <c r="I677" t="s">
        <v>20654</v>
      </c>
      <c r="J677" t="s">
        <v>8575</v>
      </c>
      <c r="K677" t="s">
        <v>7101</v>
      </c>
      <c r="L677" t="s">
        <v>6396</v>
      </c>
      <c r="M677" t="s">
        <v>20083</v>
      </c>
      <c r="N677" t="s">
        <v>6345</v>
      </c>
      <c r="O677" t="s">
        <v>20167</v>
      </c>
      <c r="P677" t="s">
        <v>20655</v>
      </c>
      <c r="Q677" t="s">
        <v>6396</v>
      </c>
      <c r="R677" t="s">
        <v>20656</v>
      </c>
      <c r="S677">
        <v>1</v>
      </c>
      <c r="T677">
        <v>0</v>
      </c>
      <c r="U677">
        <v>0</v>
      </c>
      <c r="V677">
        <v>875</v>
      </c>
      <c r="W677">
        <v>32</v>
      </c>
    </row>
    <row r="678" spans="1:23" x14ac:dyDescent="0.3">
      <c r="A678" t="s">
        <v>688</v>
      </c>
      <c r="B678" t="s">
        <v>20527</v>
      </c>
      <c r="C678">
        <v>0</v>
      </c>
      <c r="D678">
        <v>0</v>
      </c>
      <c r="E678" t="s">
        <v>20050</v>
      </c>
      <c r="F678" t="s">
        <v>8576</v>
      </c>
      <c r="G678" t="s">
        <v>20051</v>
      </c>
      <c r="H678" t="s">
        <v>20455</v>
      </c>
      <c r="I678" t="s">
        <v>20456</v>
      </c>
      <c r="J678" t="s">
        <v>7917</v>
      </c>
      <c r="K678" t="s">
        <v>7918</v>
      </c>
      <c r="L678" t="s">
        <v>7919</v>
      </c>
      <c r="M678" t="s">
        <v>20457</v>
      </c>
      <c r="N678" t="s">
        <v>6322</v>
      </c>
      <c r="O678" t="s">
        <v>20076</v>
      </c>
      <c r="P678" t="s">
        <v>20147</v>
      </c>
      <c r="Q678" t="s">
        <v>20148</v>
      </c>
      <c r="R678" t="s">
        <v>20458</v>
      </c>
      <c r="S678">
        <v>1</v>
      </c>
      <c r="T678">
        <v>0</v>
      </c>
      <c r="U678">
        <v>0</v>
      </c>
      <c r="V678">
        <v>649</v>
      </c>
      <c r="W678">
        <v>26</v>
      </c>
    </row>
    <row r="679" spans="1:23" x14ac:dyDescent="0.3">
      <c r="A679" t="s">
        <v>689</v>
      </c>
      <c r="B679" t="s">
        <v>20527</v>
      </c>
      <c r="C679">
        <v>0</v>
      </c>
      <c r="D679">
        <v>0</v>
      </c>
      <c r="E679" t="s">
        <v>20050</v>
      </c>
      <c r="F679" t="s">
        <v>8577</v>
      </c>
      <c r="G679" t="s">
        <v>20080</v>
      </c>
      <c r="H679" t="s">
        <v>20209</v>
      </c>
      <c r="I679" t="s">
        <v>20210</v>
      </c>
      <c r="J679" t="s">
        <v>8578</v>
      </c>
      <c r="K679" t="s">
        <v>8579</v>
      </c>
      <c r="L679" t="s">
        <v>6321</v>
      </c>
      <c r="M679" t="s">
        <v>20083</v>
      </c>
      <c r="N679" t="s">
        <v>6322</v>
      </c>
      <c r="O679" t="s">
        <v>20076</v>
      </c>
      <c r="P679" t="s">
        <v>20125</v>
      </c>
      <c r="Q679" t="s">
        <v>20153</v>
      </c>
      <c r="R679" t="s">
        <v>20154</v>
      </c>
      <c r="S679">
        <v>1</v>
      </c>
      <c r="T679">
        <v>0</v>
      </c>
      <c r="U679">
        <v>0</v>
      </c>
      <c r="V679">
        <v>557</v>
      </c>
      <c r="W679">
        <v>20</v>
      </c>
    </row>
    <row r="680" spans="1:23" x14ac:dyDescent="0.3">
      <c r="A680" t="s">
        <v>690</v>
      </c>
      <c r="B680" t="s">
        <v>20527</v>
      </c>
      <c r="C680">
        <v>0</v>
      </c>
      <c r="D680">
        <v>0</v>
      </c>
      <c r="E680" t="s">
        <v>20050</v>
      </c>
      <c r="F680" t="s">
        <v>8580</v>
      </c>
      <c r="G680" t="s">
        <v>20080</v>
      </c>
      <c r="H680" t="s">
        <v>20312</v>
      </c>
      <c r="I680" t="s">
        <v>20313</v>
      </c>
      <c r="J680" t="s">
        <v>6479</v>
      </c>
      <c r="K680" t="s">
        <v>6480</v>
      </c>
      <c r="L680" t="s">
        <v>6388</v>
      </c>
      <c r="M680" t="s">
        <v>20083</v>
      </c>
      <c r="N680" t="s">
        <v>6345</v>
      </c>
      <c r="O680" t="s">
        <v>20167</v>
      </c>
      <c r="P680" t="s">
        <v>20314</v>
      </c>
      <c r="Q680" t="s">
        <v>6388</v>
      </c>
      <c r="R680" t="s">
        <v>20315</v>
      </c>
      <c r="S680">
        <v>1</v>
      </c>
      <c r="T680">
        <v>0</v>
      </c>
      <c r="U680">
        <v>0</v>
      </c>
      <c r="V680">
        <v>1033</v>
      </c>
      <c r="W680">
        <v>36</v>
      </c>
    </row>
    <row r="681" spans="1:23" x14ac:dyDescent="0.3">
      <c r="A681" t="s">
        <v>691</v>
      </c>
      <c r="B681" t="s">
        <v>20527</v>
      </c>
      <c r="C681">
        <v>0</v>
      </c>
      <c r="D681">
        <v>0</v>
      </c>
      <c r="E681" t="s">
        <v>20050</v>
      </c>
      <c r="F681" t="s">
        <v>8581</v>
      </c>
      <c r="G681" t="s">
        <v>20080</v>
      </c>
      <c r="H681" t="s">
        <v>20081</v>
      </c>
      <c r="I681" t="s">
        <v>20082</v>
      </c>
      <c r="J681" t="s">
        <v>8582</v>
      </c>
      <c r="K681" t="s">
        <v>6401</v>
      </c>
      <c r="L681" t="s">
        <v>6402</v>
      </c>
      <c r="M681" t="s">
        <v>20083</v>
      </c>
      <c r="N681" t="s">
        <v>6338</v>
      </c>
      <c r="O681" t="s">
        <v>20084</v>
      </c>
      <c r="P681" t="s">
        <v>20085</v>
      </c>
      <c r="Q681" t="s">
        <v>20086</v>
      </c>
      <c r="R681" t="s">
        <v>20087</v>
      </c>
      <c r="S681">
        <v>1</v>
      </c>
      <c r="T681">
        <v>1</v>
      </c>
      <c r="U681">
        <v>0</v>
      </c>
      <c r="V681">
        <v>490</v>
      </c>
      <c r="W681">
        <v>20</v>
      </c>
    </row>
    <row r="682" spans="1:23" x14ac:dyDescent="0.3">
      <c r="A682" t="s">
        <v>692</v>
      </c>
      <c r="B682" t="s">
        <v>20527</v>
      </c>
      <c r="C682">
        <v>0</v>
      </c>
      <c r="D682">
        <v>0</v>
      </c>
      <c r="E682" t="s">
        <v>20050</v>
      </c>
      <c r="F682" t="s">
        <v>8583</v>
      </c>
      <c r="G682" t="s">
        <v>20051</v>
      </c>
      <c r="H682" t="s">
        <v>20204</v>
      </c>
      <c r="I682" t="s">
        <v>20205</v>
      </c>
      <c r="J682" t="s">
        <v>8584</v>
      </c>
      <c r="K682" t="s">
        <v>7418</v>
      </c>
      <c r="L682" t="s">
        <v>6450</v>
      </c>
      <c r="M682" t="s">
        <v>20206</v>
      </c>
      <c r="N682" t="s">
        <v>6351</v>
      </c>
      <c r="O682" t="s">
        <v>20061</v>
      </c>
      <c r="P682" t="s">
        <v>20207</v>
      </c>
      <c r="Q682" t="s">
        <v>6450</v>
      </c>
      <c r="R682" t="s">
        <v>20208</v>
      </c>
      <c r="S682">
        <v>1</v>
      </c>
      <c r="T682">
        <v>0</v>
      </c>
      <c r="U682">
        <v>0</v>
      </c>
      <c r="V682">
        <v>647</v>
      </c>
      <c r="W682">
        <v>25</v>
      </c>
    </row>
    <row r="683" spans="1:23" x14ac:dyDescent="0.3">
      <c r="A683" t="s">
        <v>693</v>
      </c>
      <c r="B683" t="s">
        <v>20527</v>
      </c>
      <c r="C683">
        <v>0</v>
      </c>
      <c r="D683">
        <v>0</v>
      </c>
      <c r="E683" t="s">
        <v>20050</v>
      </c>
      <c r="F683" t="s">
        <v>8585</v>
      </c>
      <c r="G683" t="s">
        <v>20051</v>
      </c>
      <c r="H683" t="s">
        <v>20058</v>
      </c>
      <c r="I683" t="s">
        <v>20059</v>
      </c>
      <c r="J683" t="s">
        <v>8586</v>
      </c>
      <c r="K683" t="s">
        <v>8587</v>
      </c>
      <c r="L683" t="s">
        <v>8588</v>
      </c>
      <c r="M683" t="s">
        <v>21005</v>
      </c>
      <c r="N683" t="s">
        <v>6351</v>
      </c>
      <c r="O683" t="s">
        <v>20061</v>
      </c>
      <c r="P683" t="s">
        <v>20062</v>
      </c>
      <c r="Q683" t="s">
        <v>20063</v>
      </c>
      <c r="R683" t="s">
        <v>21006</v>
      </c>
      <c r="S683">
        <v>1</v>
      </c>
      <c r="T683">
        <v>0</v>
      </c>
      <c r="U683">
        <v>0</v>
      </c>
      <c r="V683">
        <v>692</v>
      </c>
      <c r="W683">
        <v>28</v>
      </c>
    </row>
    <row r="684" spans="1:23" x14ac:dyDescent="0.3">
      <c r="A684" t="s">
        <v>694</v>
      </c>
      <c r="B684" t="s">
        <v>20527</v>
      </c>
      <c r="C684">
        <v>0</v>
      </c>
      <c r="D684">
        <v>0</v>
      </c>
      <c r="E684" t="s">
        <v>20050</v>
      </c>
      <c r="F684" t="s">
        <v>8589</v>
      </c>
      <c r="G684" t="s">
        <v>20051</v>
      </c>
      <c r="H684" t="s">
        <v>20408</v>
      </c>
      <c r="I684" t="s">
        <v>20409</v>
      </c>
      <c r="J684" t="s">
        <v>8254</v>
      </c>
      <c r="K684" t="s">
        <v>8590</v>
      </c>
      <c r="L684" t="s">
        <v>8591</v>
      </c>
      <c r="M684" t="s">
        <v>20840</v>
      </c>
      <c r="N684" t="s">
        <v>6338</v>
      </c>
      <c r="O684" t="s">
        <v>20084</v>
      </c>
      <c r="P684" t="s">
        <v>20411</v>
      </c>
      <c r="Q684" t="s">
        <v>6454</v>
      </c>
      <c r="R684" t="s">
        <v>21007</v>
      </c>
      <c r="S684">
        <v>1</v>
      </c>
      <c r="T684">
        <v>1</v>
      </c>
      <c r="U684">
        <v>0</v>
      </c>
      <c r="V684">
        <v>703</v>
      </c>
      <c r="W684">
        <v>29</v>
      </c>
    </row>
    <row r="685" spans="1:23" x14ac:dyDescent="0.3">
      <c r="A685" t="s">
        <v>695</v>
      </c>
      <c r="B685" t="s">
        <v>20527</v>
      </c>
      <c r="C685">
        <v>0</v>
      </c>
      <c r="D685">
        <v>0</v>
      </c>
      <c r="E685" t="s">
        <v>20050</v>
      </c>
      <c r="F685" t="s">
        <v>8592</v>
      </c>
      <c r="G685" t="s">
        <v>20080</v>
      </c>
      <c r="H685" t="s">
        <v>20308</v>
      </c>
      <c r="I685" t="s">
        <v>20309</v>
      </c>
      <c r="J685" t="s">
        <v>8593</v>
      </c>
      <c r="K685" t="s">
        <v>6739</v>
      </c>
      <c r="L685" t="s">
        <v>6740</v>
      </c>
      <c r="M685" t="s">
        <v>20083</v>
      </c>
      <c r="N685" t="s">
        <v>6331</v>
      </c>
      <c r="O685" t="s">
        <v>20055</v>
      </c>
      <c r="P685" t="s">
        <v>20310</v>
      </c>
      <c r="Q685" t="s">
        <v>6740</v>
      </c>
      <c r="R685" t="s">
        <v>20311</v>
      </c>
      <c r="S685">
        <v>1</v>
      </c>
      <c r="T685">
        <v>1</v>
      </c>
      <c r="U685">
        <v>0</v>
      </c>
      <c r="V685">
        <v>424</v>
      </c>
      <c r="W685">
        <v>16</v>
      </c>
    </row>
    <row r="686" spans="1:23" x14ac:dyDescent="0.3">
      <c r="A686" t="s">
        <v>696</v>
      </c>
      <c r="B686" t="s">
        <v>20527</v>
      </c>
      <c r="C686">
        <v>0</v>
      </c>
      <c r="D686">
        <v>0</v>
      </c>
      <c r="E686" t="s">
        <v>20088</v>
      </c>
      <c r="F686" t="s">
        <v>8594</v>
      </c>
      <c r="G686" t="s">
        <v>20089</v>
      </c>
      <c r="H686" t="s">
        <v>21008</v>
      </c>
      <c r="I686" t="s">
        <v>21009</v>
      </c>
      <c r="J686" t="s">
        <v>8595</v>
      </c>
      <c r="K686" t="s">
        <v>6874</v>
      </c>
      <c r="L686" t="s">
        <v>6607</v>
      </c>
      <c r="M686" t="s">
        <v>20083</v>
      </c>
      <c r="N686" t="s">
        <v>6348</v>
      </c>
      <c r="O686" t="s">
        <v>20213</v>
      </c>
      <c r="P686" t="s">
        <v>20214</v>
      </c>
      <c r="Q686" t="s">
        <v>20215</v>
      </c>
      <c r="R686" t="s">
        <v>20216</v>
      </c>
      <c r="S686">
        <v>0</v>
      </c>
      <c r="T686">
        <v>1</v>
      </c>
      <c r="U686">
        <v>0</v>
      </c>
      <c r="V686">
        <v>89</v>
      </c>
      <c r="W686">
        <v>6</v>
      </c>
    </row>
    <row r="687" spans="1:23" x14ac:dyDescent="0.3">
      <c r="A687" t="s">
        <v>697</v>
      </c>
      <c r="B687" t="s">
        <v>20527</v>
      </c>
      <c r="C687">
        <v>0</v>
      </c>
      <c r="D687">
        <v>0</v>
      </c>
      <c r="E687" t="s">
        <v>20050</v>
      </c>
      <c r="F687" t="s">
        <v>8596</v>
      </c>
      <c r="G687" t="s">
        <v>20051</v>
      </c>
      <c r="H687" t="s">
        <v>20639</v>
      </c>
      <c r="I687" t="s">
        <v>20640</v>
      </c>
      <c r="J687" t="s">
        <v>8597</v>
      </c>
      <c r="K687" t="s">
        <v>8598</v>
      </c>
      <c r="L687" t="s">
        <v>8599</v>
      </c>
      <c r="M687" t="s">
        <v>20331</v>
      </c>
      <c r="N687" t="s">
        <v>6348</v>
      </c>
      <c r="O687" t="s">
        <v>20213</v>
      </c>
      <c r="P687" t="s">
        <v>20641</v>
      </c>
      <c r="Q687" t="s">
        <v>20642</v>
      </c>
      <c r="R687" t="s">
        <v>21010</v>
      </c>
      <c r="S687">
        <v>1</v>
      </c>
      <c r="T687">
        <v>1</v>
      </c>
      <c r="U687">
        <v>0</v>
      </c>
      <c r="V687">
        <v>581</v>
      </c>
      <c r="W687">
        <v>24</v>
      </c>
    </row>
    <row r="688" spans="1:23" x14ac:dyDescent="0.3">
      <c r="A688" t="s">
        <v>698</v>
      </c>
      <c r="B688" t="s">
        <v>20527</v>
      </c>
      <c r="C688">
        <v>0</v>
      </c>
      <c r="D688">
        <v>0</v>
      </c>
      <c r="E688" t="s">
        <v>20050</v>
      </c>
      <c r="F688" t="s">
        <v>8600</v>
      </c>
      <c r="G688" t="s">
        <v>20051</v>
      </c>
      <c r="H688" t="s">
        <v>20706</v>
      </c>
      <c r="I688" t="s">
        <v>20707</v>
      </c>
      <c r="J688" t="s">
        <v>8601</v>
      </c>
      <c r="K688" t="s">
        <v>6896</v>
      </c>
      <c r="L688" t="s">
        <v>6897</v>
      </c>
      <c r="M688" t="s">
        <v>20206</v>
      </c>
      <c r="N688" t="s">
        <v>6351</v>
      </c>
      <c r="O688" t="s">
        <v>20061</v>
      </c>
      <c r="P688" t="s">
        <v>20294</v>
      </c>
      <c r="Q688" t="s">
        <v>6897</v>
      </c>
      <c r="R688" t="s">
        <v>20708</v>
      </c>
      <c r="S688">
        <v>1</v>
      </c>
      <c r="T688">
        <v>0</v>
      </c>
      <c r="U688">
        <v>0</v>
      </c>
      <c r="V688">
        <v>259</v>
      </c>
      <c r="W688">
        <v>11</v>
      </c>
    </row>
    <row r="689" spans="1:23" x14ac:dyDescent="0.3">
      <c r="A689" t="s">
        <v>699</v>
      </c>
      <c r="B689" t="s">
        <v>20527</v>
      </c>
      <c r="C689">
        <v>0</v>
      </c>
      <c r="D689">
        <v>0</v>
      </c>
      <c r="E689" t="s">
        <v>20050</v>
      </c>
      <c r="F689" t="s">
        <v>8602</v>
      </c>
      <c r="G689" t="s">
        <v>20051</v>
      </c>
      <c r="H689" t="s">
        <v>20578</v>
      </c>
      <c r="I689" t="s">
        <v>20579</v>
      </c>
      <c r="J689" t="s">
        <v>8163</v>
      </c>
      <c r="K689" t="s">
        <v>7207</v>
      </c>
      <c r="L689" t="s">
        <v>7208</v>
      </c>
      <c r="M689" t="s">
        <v>20504</v>
      </c>
      <c r="N689" t="s">
        <v>6348</v>
      </c>
      <c r="O689" t="s">
        <v>20213</v>
      </c>
      <c r="P689" t="s">
        <v>20580</v>
      </c>
      <c r="Q689" t="s">
        <v>6611</v>
      </c>
      <c r="R689" t="s">
        <v>20710</v>
      </c>
      <c r="S689">
        <v>1</v>
      </c>
      <c r="T689">
        <v>1</v>
      </c>
      <c r="U689">
        <v>0</v>
      </c>
      <c r="V689">
        <v>444</v>
      </c>
      <c r="W689">
        <v>18</v>
      </c>
    </row>
    <row r="690" spans="1:23" x14ac:dyDescent="0.3">
      <c r="A690" t="s">
        <v>700</v>
      </c>
      <c r="B690" t="s">
        <v>20527</v>
      </c>
      <c r="C690">
        <v>0</v>
      </c>
      <c r="D690">
        <v>0</v>
      </c>
      <c r="E690" t="s">
        <v>20050</v>
      </c>
      <c r="F690" t="s">
        <v>8603</v>
      </c>
      <c r="G690" t="s">
        <v>20051</v>
      </c>
      <c r="H690" t="s">
        <v>20101</v>
      </c>
      <c r="I690" t="s">
        <v>20102</v>
      </c>
      <c r="J690" t="s">
        <v>8604</v>
      </c>
      <c r="K690" t="s">
        <v>8605</v>
      </c>
      <c r="L690" t="s">
        <v>8606</v>
      </c>
      <c r="M690" t="s">
        <v>20736</v>
      </c>
      <c r="N690" t="s">
        <v>6322</v>
      </c>
      <c r="O690" t="s">
        <v>20076</v>
      </c>
      <c r="P690" t="s">
        <v>20069</v>
      </c>
      <c r="Q690" t="s">
        <v>6520</v>
      </c>
      <c r="R690" t="s">
        <v>21011</v>
      </c>
      <c r="S690">
        <v>1</v>
      </c>
      <c r="T690">
        <v>0</v>
      </c>
      <c r="U690">
        <v>0</v>
      </c>
      <c r="V690">
        <v>702</v>
      </c>
      <c r="W690">
        <v>30</v>
      </c>
    </row>
    <row r="691" spans="1:23" x14ac:dyDescent="0.3">
      <c r="A691" t="s">
        <v>701</v>
      </c>
      <c r="B691" t="s">
        <v>20527</v>
      </c>
      <c r="C691">
        <v>0</v>
      </c>
      <c r="D691">
        <v>0</v>
      </c>
      <c r="E691" t="s">
        <v>20065</v>
      </c>
      <c r="F691" t="s">
        <v>8607</v>
      </c>
      <c r="G691" t="s">
        <v>20080</v>
      </c>
      <c r="H691" t="s">
        <v>20209</v>
      </c>
      <c r="I691" t="s">
        <v>20210</v>
      </c>
      <c r="J691" t="s">
        <v>8608</v>
      </c>
      <c r="K691" t="s">
        <v>7497</v>
      </c>
      <c r="L691" t="s">
        <v>6321</v>
      </c>
      <c r="M691" t="s">
        <v>20083</v>
      </c>
      <c r="N691" t="s">
        <v>6322</v>
      </c>
      <c r="O691" t="s">
        <v>20076</v>
      </c>
      <c r="P691" t="s">
        <v>20125</v>
      </c>
      <c r="Q691" t="s">
        <v>20153</v>
      </c>
      <c r="R691" t="s">
        <v>20154</v>
      </c>
      <c r="S691">
        <v>1</v>
      </c>
      <c r="T691">
        <v>0</v>
      </c>
      <c r="U691">
        <v>0</v>
      </c>
      <c r="V691">
        <v>513</v>
      </c>
      <c r="W691">
        <v>19</v>
      </c>
    </row>
    <row r="692" spans="1:23" x14ac:dyDescent="0.3">
      <c r="A692" t="s">
        <v>702</v>
      </c>
      <c r="B692" t="s">
        <v>20527</v>
      </c>
      <c r="C692">
        <v>0</v>
      </c>
      <c r="D692">
        <v>0</v>
      </c>
      <c r="E692" t="s">
        <v>20050</v>
      </c>
      <c r="F692" t="s">
        <v>8609</v>
      </c>
      <c r="G692" t="s">
        <v>20051</v>
      </c>
      <c r="H692" t="s">
        <v>20455</v>
      </c>
      <c r="I692" t="s">
        <v>20456</v>
      </c>
      <c r="J692" t="s">
        <v>8610</v>
      </c>
      <c r="K692" t="s">
        <v>6540</v>
      </c>
      <c r="L692" t="s">
        <v>6541</v>
      </c>
      <c r="M692" t="s">
        <v>20545</v>
      </c>
      <c r="N692" t="s">
        <v>6322</v>
      </c>
      <c r="O692" t="s">
        <v>20076</v>
      </c>
      <c r="P692" t="s">
        <v>20147</v>
      </c>
      <c r="Q692" t="s">
        <v>20148</v>
      </c>
      <c r="R692" t="s">
        <v>20594</v>
      </c>
      <c r="S692">
        <v>1</v>
      </c>
      <c r="T692">
        <v>0</v>
      </c>
      <c r="U692">
        <v>0</v>
      </c>
      <c r="V692">
        <v>542</v>
      </c>
      <c r="W692">
        <v>22</v>
      </c>
    </row>
    <row r="693" spans="1:23" x14ac:dyDescent="0.3">
      <c r="A693" t="s">
        <v>703</v>
      </c>
      <c r="B693" t="s">
        <v>20527</v>
      </c>
      <c r="C693">
        <v>0</v>
      </c>
      <c r="D693">
        <v>0</v>
      </c>
      <c r="E693" t="s">
        <v>20050</v>
      </c>
      <c r="F693" t="s">
        <v>8611</v>
      </c>
      <c r="G693" t="s">
        <v>20051</v>
      </c>
      <c r="H693" t="s">
        <v>20625</v>
      </c>
      <c r="I693" t="s">
        <v>20626</v>
      </c>
      <c r="J693" t="s">
        <v>8612</v>
      </c>
      <c r="K693" t="s">
        <v>6410</v>
      </c>
      <c r="L693" t="s">
        <v>6411</v>
      </c>
      <c r="M693" t="s">
        <v>20519</v>
      </c>
      <c r="N693" t="s">
        <v>6322</v>
      </c>
      <c r="O693" t="s">
        <v>20076</v>
      </c>
      <c r="P693" t="s">
        <v>20523</v>
      </c>
      <c r="Q693" t="s">
        <v>6411</v>
      </c>
      <c r="R693" t="s">
        <v>20627</v>
      </c>
      <c r="S693">
        <v>1</v>
      </c>
      <c r="T693">
        <v>0</v>
      </c>
      <c r="U693">
        <v>0</v>
      </c>
      <c r="V693">
        <v>838</v>
      </c>
      <c r="W693">
        <v>31</v>
      </c>
    </row>
    <row r="694" spans="1:23" x14ac:dyDescent="0.3">
      <c r="A694" t="s">
        <v>704</v>
      </c>
      <c r="B694" t="s">
        <v>20527</v>
      </c>
      <c r="C694">
        <v>0</v>
      </c>
      <c r="D694">
        <v>0</v>
      </c>
      <c r="E694" t="s">
        <v>20050</v>
      </c>
      <c r="F694" t="s">
        <v>8613</v>
      </c>
      <c r="G694" t="s">
        <v>20051</v>
      </c>
      <c r="H694" t="s">
        <v>20372</v>
      </c>
      <c r="I694" t="s">
        <v>20373</v>
      </c>
      <c r="J694" t="s">
        <v>8614</v>
      </c>
      <c r="K694" t="s">
        <v>7782</v>
      </c>
      <c r="L694" t="s">
        <v>7783</v>
      </c>
      <c r="M694" t="s">
        <v>20374</v>
      </c>
      <c r="N694" t="s">
        <v>6348</v>
      </c>
      <c r="O694" t="s">
        <v>20213</v>
      </c>
      <c r="P694" t="s">
        <v>20375</v>
      </c>
      <c r="Q694" t="s">
        <v>6619</v>
      </c>
      <c r="R694" t="s">
        <v>20376</v>
      </c>
      <c r="S694">
        <v>1</v>
      </c>
      <c r="T694">
        <v>1</v>
      </c>
      <c r="U694">
        <v>0</v>
      </c>
      <c r="V694">
        <v>681</v>
      </c>
      <c r="W694">
        <v>28</v>
      </c>
    </row>
    <row r="695" spans="1:23" x14ac:dyDescent="0.3">
      <c r="A695" t="s">
        <v>705</v>
      </c>
      <c r="B695" t="s">
        <v>20527</v>
      </c>
      <c r="C695">
        <v>0</v>
      </c>
      <c r="D695">
        <v>0</v>
      </c>
      <c r="E695" t="s">
        <v>20050</v>
      </c>
      <c r="F695" t="s">
        <v>8615</v>
      </c>
      <c r="G695" t="s">
        <v>20051</v>
      </c>
      <c r="H695" t="s">
        <v>20521</v>
      </c>
      <c r="I695" t="s">
        <v>20522</v>
      </c>
      <c r="J695" t="s">
        <v>8616</v>
      </c>
      <c r="K695" t="s">
        <v>6797</v>
      </c>
      <c r="L695" t="s">
        <v>6798</v>
      </c>
      <c r="M695" t="s">
        <v>20190</v>
      </c>
      <c r="N695" t="s">
        <v>6331</v>
      </c>
      <c r="O695" t="s">
        <v>20055</v>
      </c>
      <c r="P695" t="s">
        <v>20524</v>
      </c>
      <c r="Q695" t="s">
        <v>20525</v>
      </c>
      <c r="R695" t="s">
        <v>21012</v>
      </c>
      <c r="S695">
        <v>1</v>
      </c>
      <c r="T695">
        <v>0</v>
      </c>
      <c r="U695">
        <v>0</v>
      </c>
      <c r="V695">
        <v>733</v>
      </c>
      <c r="W695">
        <v>29</v>
      </c>
    </row>
    <row r="696" spans="1:23" x14ac:dyDescent="0.3">
      <c r="A696" t="s">
        <v>706</v>
      </c>
      <c r="B696" t="s">
        <v>20527</v>
      </c>
      <c r="C696">
        <v>0</v>
      </c>
      <c r="D696">
        <v>0</v>
      </c>
      <c r="E696" t="s">
        <v>20050</v>
      </c>
      <c r="F696" t="s">
        <v>8617</v>
      </c>
      <c r="G696" t="s">
        <v>20051</v>
      </c>
      <c r="H696" t="s">
        <v>20477</v>
      </c>
      <c r="I696" t="s">
        <v>20478</v>
      </c>
      <c r="J696" t="s">
        <v>8618</v>
      </c>
      <c r="K696" t="s">
        <v>8431</v>
      </c>
      <c r="L696" t="s">
        <v>8432</v>
      </c>
      <c r="M696" t="s">
        <v>20647</v>
      </c>
      <c r="N696" t="s">
        <v>6338</v>
      </c>
      <c r="O696" t="s">
        <v>20084</v>
      </c>
      <c r="P696" t="s">
        <v>20479</v>
      </c>
      <c r="Q696" t="s">
        <v>20480</v>
      </c>
      <c r="R696" t="s">
        <v>20945</v>
      </c>
      <c r="S696">
        <v>1</v>
      </c>
      <c r="T696">
        <v>0</v>
      </c>
      <c r="U696">
        <v>0</v>
      </c>
      <c r="V696">
        <v>699</v>
      </c>
      <c r="W696">
        <v>27</v>
      </c>
    </row>
    <row r="697" spans="1:23" x14ac:dyDescent="0.3">
      <c r="A697" t="s">
        <v>707</v>
      </c>
      <c r="B697" t="s">
        <v>20527</v>
      </c>
      <c r="C697">
        <v>0</v>
      </c>
      <c r="D697">
        <v>0</v>
      </c>
      <c r="E697" t="s">
        <v>20050</v>
      </c>
      <c r="F697" t="s">
        <v>8619</v>
      </c>
      <c r="G697" t="s">
        <v>20080</v>
      </c>
      <c r="H697" t="s">
        <v>20199</v>
      </c>
      <c r="I697" t="s">
        <v>20200</v>
      </c>
      <c r="J697" t="s">
        <v>8620</v>
      </c>
      <c r="K697" t="s">
        <v>6751</v>
      </c>
      <c r="L697" t="s">
        <v>6752</v>
      </c>
      <c r="M697" t="s">
        <v>20083</v>
      </c>
      <c r="N697" t="s">
        <v>6345</v>
      </c>
      <c r="O697" t="s">
        <v>20167</v>
      </c>
      <c r="P697" t="s">
        <v>20201</v>
      </c>
      <c r="Q697" t="s">
        <v>6752</v>
      </c>
      <c r="R697" t="s">
        <v>20202</v>
      </c>
      <c r="S697">
        <v>1</v>
      </c>
      <c r="T697">
        <v>0</v>
      </c>
      <c r="U697">
        <v>0</v>
      </c>
      <c r="V697">
        <v>758</v>
      </c>
      <c r="W697">
        <v>31</v>
      </c>
    </row>
    <row r="698" spans="1:23" x14ac:dyDescent="0.3">
      <c r="A698" t="s">
        <v>708</v>
      </c>
      <c r="B698" t="s">
        <v>20527</v>
      </c>
      <c r="C698">
        <v>0</v>
      </c>
      <c r="D698">
        <v>0</v>
      </c>
      <c r="E698" t="s">
        <v>20050</v>
      </c>
      <c r="F698" t="s">
        <v>8621</v>
      </c>
      <c r="G698" t="s">
        <v>20051</v>
      </c>
      <c r="H698" t="s">
        <v>20219</v>
      </c>
      <c r="I698" t="s">
        <v>20220</v>
      </c>
      <c r="J698" t="s">
        <v>8622</v>
      </c>
      <c r="K698" t="s">
        <v>6591</v>
      </c>
      <c r="L698" t="s">
        <v>6592</v>
      </c>
      <c r="M698" t="s">
        <v>20369</v>
      </c>
      <c r="N698" t="s">
        <v>6334</v>
      </c>
      <c r="O698" t="s">
        <v>20097</v>
      </c>
      <c r="P698" t="s">
        <v>20222</v>
      </c>
      <c r="Q698" t="s">
        <v>20223</v>
      </c>
      <c r="R698" t="s">
        <v>20370</v>
      </c>
      <c r="S698">
        <v>1</v>
      </c>
      <c r="T698">
        <v>1</v>
      </c>
      <c r="U698">
        <v>0</v>
      </c>
      <c r="V698">
        <v>530</v>
      </c>
      <c r="W698">
        <v>22</v>
      </c>
    </row>
    <row r="699" spans="1:23" x14ac:dyDescent="0.3">
      <c r="A699" t="s">
        <v>709</v>
      </c>
      <c r="B699" t="s">
        <v>20527</v>
      </c>
      <c r="C699">
        <v>0</v>
      </c>
      <c r="D699">
        <v>0</v>
      </c>
      <c r="E699" t="s">
        <v>20050</v>
      </c>
      <c r="F699" t="s">
        <v>8623</v>
      </c>
      <c r="G699" t="s">
        <v>20080</v>
      </c>
      <c r="H699" t="s">
        <v>20357</v>
      </c>
      <c r="I699" t="s">
        <v>20358</v>
      </c>
      <c r="J699" t="s">
        <v>8624</v>
      </c>
      <c r="K699" t="s">
        <v>6878</v>
      </c>
      <c r="L699" t="s">
        <v>6347</v>
      </c>
      <c r="M699" t="s">
        <v>20083</v>
      </c>
      <c r="N699" t="s">
        <v>6348</v>
      </c>
      <c r="O699" t="s">
        <v>20213</v>
      </c>
      <c r="P699" t="s">
        <v>20359</v>
      </c>
      <c r="Q699" t="s">
        <v>20360</v>
      </c>
      <c r="R699" t="s">
        <v>20361</v>
      </c>
      <c r="S699">
        <v>1</v>
      </c>
      <c r="T699">
        <v>0</v>
      </c>
      <c r="U699">
        <v>0</v>
      </c>
      <c r="V699">
        <v>389</v>
      </c>
      <c r="W699">
        <v>17</v>
      </c>
    </row>
    <row r="700" spans="1:23" x14ac:dyDescent="0.3">
      <c r="A700" t="s">
        <v>710</v>
      </c>
      <c r="B700" t="s">
        <v>20527</v>
      </c>
      <c r="C700">
        <v>0</v>
      </c>
      <c r="D700">
        <v>0</v>
      </c>
      <c r="E700" t="s">
        <v>20050</v>
      </c>
      <c r="F700" t="s">
        <v>8625</v>
      </c>
      <c r="G700" t="s">
        <v>20051</v>
      </c>
      <c r="H700" t="s">
        <v>20477</v>
      </c>
      <c r="I700" t="s">
        <v>20478</v>
      </c>
      <c r="J700" t="s">
        <v>8626</v>
      </c>
      <c r="K700" t="s">
        <v>6357</v>
      </c>
      <c r="L700" t="s">
        <v>6668</v>
      </c>
      <c r="M700" t="s">
        <v>20457</v>
      </c>
      <c r="N700" t="s">
        <v>6338</v>
      </c>
      <c r="O700" t="s">
        <v>20084</v>
      </c>
      <c r="P700" t="s">
        <v>20479</v>
      </c>
      <c r="Q700" t="s">
        <v>20480</v>
      </c>
      <c r="R700" t="s">
        <v>20728</v>
      </c>
      <c r="S700">
        <v>1</v>
      </c>
      <c r="T700">
        <v>0</v>
      </c>
      <c r="U700">
        <v>0</v>
      </c>
      <c r="V700">
        <v>782</v>
      </c>
      <c r="W700">
        <v>31</v>
      </c>
    </row>
    <row r="701" spans="1:23" x14ac:dyDescent="0.3">
      <c r="A701" t="s">
        <v>711</v>
      </c>
      <c r="B701" t="s">
        <v>20527</v>
      </c>
      <c r="C701">
        <v>0</v>
      </c>
      <c r="D701">
        <v>0</v>
      </c>
      <c r="E701" t="s">
        <v>20065</v>
      </c>
      <c r="F701" t="s">
        <v>8627</v>
      </c>
      <c r="G701" t="s">
        <v>20080</v>
      </c>
      <c r="H701" t="s">
        <v>20209</v>
      </c>
      <c r="I701" t="s">
        <v>20210</v>
      </c>
      <c r="J701" t="s">
        <v>7979</v>
      </c>
      <c r="K701" t="s">
        <v>7980</v>
      </c>
      <c r="L701" t="s">
        <v>6321</v>
      </c>
      <c r="M701" t="s">
        <v>20083</v>
      </c>
      <c r="N701" t="s">
        <v>6322</v>
      </c>
      <c r="O701" t="s">
        <v>20076</v>
      </c>
      <c r="P701" t="s">
        <v>20125</v>
      </c>
      <c r="Q701" t="s">
        <v>20153</v>
      </c>
      <c r="R701" t="s">
        <v>20154</v>
      </c>
      <c r="S701">
        <v>1</v>
      </c>
      <c r="T701">
        <v>0</v>
      </c>
      <c r="U701">
        <v>0</v>
      </c>
      <c r="V701">
        <v>732</v>
      </c>
      <c r="W701">
        <v>24</v>
      </c>
    </row>
    <row r="702" spans="1:23" x14ac:dyDescent="0.3">
      <c r="A702" t="s">
        <v>712</v>
      </c>
      <c r="B702" t="s">
        <v>20527</v>
      </c>
      <c r="C702">
        <v>0</v>
      </c>
      <c r="D702">
        <v>0</v>
      </c>
      <c r="E702" t="s">
        <v>20065</v>
      </c>
      <c r="F702" t="s">
        <v>8628</v>
      </c>
      <c r="G702" t="s">
        <v>20080</v>
      </c>
      <c r="H702" t="s">
        <v>20209</v>
      </c>
      <c r="I702" t="s">
        <v>20210</v>
      </c>
      <c r="J702" t="s">
        <v>8629</v>
      </c>
      <c r="K702" t="s">
        <v>6389</v>
      </c>
      <c r="L702" t="s">
        <v>6321</v>
      </c>
      <c r="M702" t="s">
        <v>20083</v>
      </c>
      <c r="N702" t="s">
        <v>6322</v>
      </c>
      <c r="O702" t="s">
        <v>20076</v>
      </c>
      <c r="P702" t="s">
        <v>20125</v>
      </c>
      <c r="Q702" t="s">
        <v>20153</v>
      </c>
      <c r="R702" t="s">
        <v>20154</v>
      </c>
      <c r="S702">
        <v>1</v>
      </c>
      <c r="T702">
        <v>0</v>
      </c>
      <c r="U702">
        <v>0</v>
      </c>
      <c r="V702">
        <v>351</v>
      </c>
      <c r="W702">
        <v>13</v>
      </c>
    </row>
    <row r="703" spans="1:23" x14ac:dyDescent="0.3">
      <c r="A703" t="s">
        <v>713</v>
      </c>
      <c r="B703" t="s">
        <v>20527</v>
      </c>
      <c r="C703">
        <v>0</v>
      </c>
      <c r="D703">
        <v>0</v>
      </c>
      <c r="E703" t="s">
        <v>20050</v>
      </c>
      <c r="F703" t="s">
        <v>8630</v>
      </c>
      <c r="G703" t="s">
        <v>20066</v>
      </c>
      <c r="H703" t="s">
        <v>21013</v>
      </c>
      <c r="I703" t="s">
        <v>21014</v>
      </c>
      <c r="J703" t="s">
        <v>8631</v>
      </c>
      <c r="K703" t="s">
        <v>8632</v>
      </c>
      <c r="L703" t="s">
        <v>8633</v>
      </c>
      <c r="M703" t="s">
        <v>20147</v>
      </c>
      <c r="N703" t="s">
        <v>6345</v>
      </c>
      <c r="O703" t="s">
        <v>20167</v>
      </c>
      <c r="P703" t="s">
        <v>20337</v>
      </c>
      <c r="Q703" t="s">
        <v>20338</v>
      </c>
      <c r="R703" t="s">
        <v>21015</v>
      </c>
      <c r="S703">
        <v>1</v>
      </c>
      <c r="T703">
        <v>1</v>
      </c>
      <c r="U703">
        <v>0</v>
      </c>
      <c r="V703">
        <v>431</v>
      </c>
      <c r="W703">
        <v>18</v>
      </c>
    </row>
    <row r="704" spans="1:23" x14ac:dyDescent="0.3">
      <c r="A704" t="s">
        <v>714</v>
      </c>
      <c r="B704" t="s">
        <v>20527</v>
      </c>
      <c r="C704">
        <v>0</v>
      </c>
      <c r="D704">
        <v>0</v>
      </c>
      <c r="E704" t="s">
        <v>20050</v>
      </c>
      <c r="F704" t="s">
        <v>8634</v>
      </c>
      <c r="G704" t="s">
        <v>20051</v>
      </c>
      <c r="H704" t="s">
        <v>20468</v>
      </c>
      <c r="I704" t="s">
        <v>20469</v>
      </c>
      <c r="J704" t="s">
        <v>8635</v>
      </c>
      <c r="K704" t="s">
        <v>8636</v>
      </c>
      <c r="L704" t="s">
        <v>8637</v>
      </c>
      <c r="M704" t="s">
        <v>20545</v>
      </c>
      <c r="N704" t="s">
        <v>6331</v>
      </c>
      <c r="O704" t="s">
        <v>20055</v>
      </c>
      <c r="P704" t="s">
        <v>20470</v>
      </c>
      <c r="Q704" t="s">
        <v>6575</v>
      </c>
      <c r="R704" t="s">
        <v>21016</v>
      </c>
      <c r="S704">
        <v>1</v>
      </c>
      <c r="T704">
        <v>0</v>
      </c>
      <c r="U704">
        <v>0</v>
      </c>
      <c r="V704">
        <v>405</v>
      </c>
      <c r="W704">
        <v>18</v>
      </c>
    </row>
    <row r="705" spans="1:23" x14ac:dyDescent="0.3">
      <c r="A705" t="s">
        <v>715</v>
      </c>
      <c r="B705" t="s">
        <v>20527</v>
      </c>
      <c r="C705">
        <v>0</v>
      </c>
      <c r="D705">
        <v>0</v>
      </c>
      <c r="E705" t="s">
        <v>20088</v>
      </c>
      <c r="F705" t="s">
        <v>8638</v>
      </c>
      <c r="G705" t="s">
        <v>20089</v>
      </c>
      <c r="H705" t="s">
        <v>21017</v>
      </c>
      <c r="I705" t="s">
        <v>21018</v>
      </c>
      <c r="J705" t="s">
        <v>8639</v>
      </c>
      <c r="K705" t="s">
        <v>6715</v>
      </c>
      <c r="L705" t="s">
        <v>6321</v>
      </c>
      <c r="M705" t="s">
        <v>20083</v>
      </c>
      <c r="N705" t="s">
        <v>6322</v>
      </c>
      <c r="O705" t="s">
        <v>20076</v>
      </c>
      <c r="P705" t="s">
        <v>20125</v>
      </c>
      <c r="Q705" t="s">
        <v>20153</v>
      </c>
      <c r="R705" t="s">
        <v>20154</v>
      </c>
      <c r="S705">
        <v>0</v>
      </c>
      <c r="T705">
        <v>0</v>
      </c>
      <c r="U705">
        <v>0</v>
      </c>
      <c r="V705">
        <v>314</v>
      </c>
      <c r="W705">
        <v>13</v>
      </c>
    </row>
    <row r="706" spans="1:23" x14ac:dyDescent="0.3">
      <c r="A706" t="s">
        <v>716</v>
      </c>
      <c r="B706" t="s">
        <v>20928</v>
      </c>
      <c r="C706">
        <v>0</v>
      </c>
      <c r="D706">
        <v>0</v>
      </c>
      <c r="E706" t="s">
        <v>20088</v>
      </c>
      <c r="F706" t="s">
        <v>8640</v>
      </c>
      <c r="G706" t="s">
        <v>20089</v>
      </c>
      <c r="H706" t="s">
        <v>21019</v>
      </c>
      <c r="I706" t="s">
        <v>21020</v>
      </c>
      <c r="J706" t="s">
        <v>8641</v>
      </c>
      <c r="K706" t="s">
        <v>6705</v>
      </c>
      <c r="L706" t="s">
        <v>6321</v>
      </c>
      <c r="M706" t="s">
        <v>20083</v>
      </c>
      <c r="N706" t="s">
        <v>6322</v>
      </c>
      <c r="O706" t="s">
        <v>20076</v>
      </c>
      <c r="P706" t="s">
        <v>20125</v>
      </c>
      <c r="Q706" t="s">
        <v>20153</v>
      </c>
      <c r="R706" t="s">
        <v>20154</v>
      </c>
      <c r="S706">
        <v>0</v>
      </c>
      <c r="T706">
        <v>0</v>
      </c>
      <c r="U706">
        <v>1</v>
      </c>
      <c r="V706">
        <v>509</v>
      </c>
      <c r="W706">
        <v>45</v>
      </c>
    </row>
    <row r="707" spans="1:23" x14ac:dyDescent="0.3">
      <c r="A707" t="s">
        <v>717</v>
      </c>
      <c r="B707" t="s">
        <v>20527</v>
      </c>
      <c r="C707">
        <v>0</v>
      </c>
      <c r="D707">
        <v>0</v>
      </c>
      <c r="E707" t="s">
        <v>20050</v>
      </c>
      <c r="F707" t="s">
        <v>8642</v>
      </c>
      <c r="G707" t="s">
        <v>20051</v>
      </c>
      <c r="H707" t="s">
        <v>20101</v>
      </c>
      <c r="I707" t="s">
        <v>20102</v>
      </c>
      <c r="J707" t="s">
        <v>8643</v>
      </c>
      <c r="K707" t="s">
        <v>8644</v>
      </c>
      <c r="L707" t="s">
        <v>8645</v>
      </c>
      <c r="M707" t="s">
        <v>20324</v>
      </c>
      <c r="N707" t="s">
        <v>6322</v>
      </c>
      <c r="O707" t="s">
        <v>20076</v>
      </c>
      <c r="P707" t="s">
        <v>20069</v>
      </c>
      <c r="Q707" t="s">
        <v>6520</v>
      </c>
      <c r="R707" t="s">
        <v>21021</v>
      </c>
      <c r="S707">
        <v>1</v>
      </c>
      <c r="T707">
        <v>0</v>
      </c>
      <c r="U707">
        <v>0</v>
      </c>
      <c r="V707">
        <v>879</v>
      </c>
      <c r="W707">
        <v>33</v>
      </c>
    </row>
    <row r="708" spans="1:23" x14ac:dyDescent="0.3">
      <c r="A708" t="s">
        <v>718</v>
      </c>
      <c r="B708" t="s">
        <v>20527</v>
      </c>
      <c r="C708">
        <v>0</v>
      </c>
      <c r="D708">
        <v>0</v>
      </c>
      <c r="E708" t="s">
        <v>20050</v>
      </c>
      <c r="F708" t="s">
        <v>8646</v>
      </c>
      <c r="G708" t="s">
        <v>20051</v>
      </c>
      <c r="H708" t="s">
        <v>20429</v>
      </c>
      <c r="I708" t="s">
        <v>20430</v>
      </c>
      <c r="J708" t="s">
        <v>8647</v>
      </c>
      <c r="K708" t="s">
        <v>7976</v>
      </c>
      <c r="L708" t="s">
        <v>7977</v>
      </c>
      <c r="M708" t="s">
        <v>20504</v>
      </c>
      <c r="N708" t="s">
        <v>6322</v>
      </c>
      <c r="O708" t="s">
        <v>20076</v>
      </c>
      <c r="P708" t="s">
        <v>20096</v>
      </c>
      <c r="Q708" t="s">
        <v>6544</v>
      </c>
      <c r="R708" t="s">
        <v>20505</v>
      </c>
      <c r="S708">
        <v>1</v>
      </c>
      <c r="T708">
        <v>0</v>
      </c>
      <c r="U708">
        <v>0</v>
      </c>
      <c r="V708">
        <v>492</v>
      </c>
      <c r="W708">
        <v>21</v>
      </c>
    </row>
    <row r="709" spans="1:23" x14ac:dyDescent="0.3">
      <c r="A709" t="s">
        <v>719</v>
      </c>
      <c r="B709" t="s">
        <v>20527</v>
      </c>
      <c r="C709">
        <v>0</v>
      </c>
      <c r="D709">
        <v>0</v>
      </c>
      <c r="E709" t="s">
        <v>20050</v>
      </c>
      <c r="F709" t="s">
        <v>8648</v>
      </c>
      <c r="G709" t="s">
        <v>20051</v>
      </c>
      <c r="H709" t="s">
        <v>20322</v>
      </c>
      <c r="I709" t="s">
        <v>20323</v>
      </c>
      <c r="J709" t="s">
        <v>8649</v>
      </c>
      <c r="K709" t="s">
        <v>8650</v>
      </c>
      <c r="L709" t="s">
        <v>8651</v>
      </c>
      <c r="M709" t="s">
        <v>20893</v>
      </c>
      <c r="N709" t="s">
        <v>6345</v>
      </c>
      <c r="O709" t="s">
        <v>20167</v>
      </c>
      <c r="P709" t="s">
        <v>20325</v>
      </c>
      <c r="Q709" t="s">
        <v>20326</v>
      </c>
      <c r="R709" t="s">
        <v>21022</v>
      </c>
      <c r="S709">
        <v>1</v>
      </c>
      <c r="T709">
        <v>1</v>
      </c>
      <c r="U709">
        <v>0</v>
      </c>
      <c r="V709">
        <v>914</v>
      </c>
      <c r="W709">
        <v>36</v>
      </c>
    </row>
    <row r="710" spans="1:23" x14ac:dyDescent="0.3">
      <c r="A710" t="s">
        <v>720</v>
      </c>
      <c r="B710" t="s">
        <v>20527</v>
      </c>
      <c r="C710">
        <v>0</v>
      </c>
      <c r="D710">
        <v>0</v>
      </c>
      <c r="E710" t="s">
        <v>20065</v>
      </c>
      <c r="F710" t="s">
        <v>8652</v>
      </c>
      <c r="G710" t="s">
        <v>20066</v>
      </c>
      <c r="H710" t="s">
        <v>20067</v>
      </c>
      <c r="I710" t="s">
        <v>20068</v>
      </c>
      <c r="J710" t="s">
        <v>7643</v>
      </c>
      <c r="K710" t="s">
        <v>7644</v>
      </c>
      <c r="L710" t="s">
        <v>7645</v>
      </c>
      <c r="M710" t="s">
        <v>20069</v>
      </c>
      <c r="N710" t="s">
        <v>6351</v>
      </c>
      <c r="O710" t="s">
        <v>20061</v>
      </c>
      <c r="P710" t="s">
        <v>20070</v>
      </c>
      <c r="Q710" t="s">
        <v>20071</v>
      </c>
      <c r="R710" t="s">
        <v>20072</v>
      </c>
      <c r="S710">
        <v>1</v>
      </c>
      <c r="T710">
        <v>0</v>
      </c>
      <c r="U710">
        <v>0</v>
      </c>
      <c r="V710">
        <v>656</v>
      </c>
      <c r="W710">
        <v>27</v>
      </c>
    </row>
    <row r="711" spans="1:23" x14ac:dyDescent="0.3">
      <c r="A711" t="s">
        <v>721</v>
      </c>
      <c r="B711" t="s">
        <v>20527</v>
      </c>
      <c r="C711">
        <v>0</v>
      </c>
      <c r="D711">
        <v>0</v>
      </c>
      <c r="E711" t="s">
        <v>20050</v>
      </c>
      <c r="F711" t="s">
        <v>8653</v>
      </c>
      <c r="G711" t="s">
        <v>20051</v>
      </c>
      <c r="H711" t="s">
        <v>20878</v>
      </c>
      <c r="I711" t="s">
        <v>20879</v>
      </c>
      <c r="J711" t="s">
        <v>8654</v>
      </c>
      <c r="K711" t="s">
        <v>8655</v>
      </c>
      <c r="L711" t="s">
        <v>8656</v>
      </c>
      <c r="M711" t="s">
        <v>20196</v>
      </c>
      <c r="N711" t="s">
        <v>6334</v>
      </c>
      <c r="O711" t="s">
        <v>20097</v>
      </c>
      <c r="P711" t="s">
        <v>20880</v>
      </c>
      <c r="Q711" t="s">
        <v>20881</v>
      </c>
      <c r="R711" t="s">
        <v>21023</v>
      </c>
      <c r="S711">
        <v>1</v>
      </c>
      <c r="T711">
        <v>0</v>
      </c>
      <c r="U711">
        <v>0</v>
      </c>
      <c r="V711">
        <v>707</v>
      </c>
      <c r="W711">
        <v>29</v>
      </c>
    </row>
    <row r="712" spans="1:23" x14ac:dyDescent="0.3">
      <c r="A712" t="s">
        <v>722</v>
      </c>
      <c r="B712" t="s">
        <v>20527</v>
      </c>
      <c r="C712">
        <v>0</v>
      </c>
      <c r="D712">
        <v>0</v>
      </c>
      <c r="E712" t="s">
        <v>20050</v>
      </c>
      <c r="F712" t="s">
        <v>8657</v>
      </c>
      <c r="G712" t="s">
        <v>20066</v>
      </c>
      <c r="H712" t="s">
        <v>20073</v>
      </c>
      <c r="I712" t="s">
        <v>20074</v>
      </c>
      <c r="J712" t="s">
        <v>8658</v>
      </c>
      <c r="K712" t="s">
        <v>6427</v>
      </c>
      <c r="L712" t="s">
        <v>6428</v>
      </c>
      <c r="M712" t="s">
        <v>20113</v>
      </c>
      <c r="N712" t="s">
        <v>6322</v>
      </c>
      <c r="O712" t="s">
        <v>20076</v>
      </c>
      <c r="P712" t="s">
        <v>20077</v>
      </c>
      <c r="Q712" t="s">
        <v>20078</v>
      </c>
      <c r="R712" t="s">
        <v>21024</v>
      </c>
      <c r="S712">
        <v>1</v>
      </c>
      <c r="T712">
        <v>0</v>
      </c>
      <c r="U712">
        <v>0</v>
      </c>
      <c r="V712">
        <v>852</v>
      </c>
      <c r="W712">
        <v>32</v>
      </c>
    </row>
    <row r="713" spans="1:23" x14ac:dyDescent="0.3">
      <c r="A713" t="s">
        <v>723</v>
      </c>
      <c r="B713" t="s">
        <v>20527</v>
      </c>
      <c r="C713">
        <v>0</v>
      </c>
      <c r="D713">
        <v>0</v>
      </c>
      <c r="E713" t="s">
        <v>20050</v>
      </c>
      <c r="F713" t="s">
        <v>8659</v>
      </c>
      <c r="G713" t="s">
        <v>20051</v>
      </c>
      <c r="H713" t="s">
        <v>20517</v>
      </c>
      <c r="I713" t="s">
        <v>20518</v>
      </c>
      <c r="J713" t="s">
        <v>8660</v>
      </c>
      <c r="K713" t="s">
        <v>8661</v>
      </c>
      <c r="L713" t="s">
        <v>8662</v>
      </c>
      <c r="M713" t="s">
        <v>20131</v>
      </c>
      <c r="N713" t="s">
        <v>6322</v>
      </c>
      <c r="O713" t="s">
        <v>20076</v>
      </c>
      <c r="P713" t="s">
        <v>20336</v>
      </c>
      <c r="Q713" t="s">
        <v>6546</v>
      </c>
      <c r="R713" t="s">
        <v>21025</v>
      </c>
      <c r="S713">
        <v>1</v>
      </c>
      <c r="T713">
        <v>0</v>
      </c>
      <c r="U713">
        <v>0</v>
      </c>
      <c r="V713">
        <v>779</v>
      </c>
      <c r="W713">
        <v>29</v>
      </c>
    </row>
    <row r="714" spans="1:23" x14ac:dyDescent="0.3">
      <c r="A714" t="s">
        <v>724</v>
      </c>
      <c r="B714" t="s">
        <v>20527</v>
      </c>
      <c r="C714">
        <v>0</v>
      </c>
      <c r="D714">
        <v>0</v>
      </c>
      <c r="E714" t="s">
        <v>20050</v>
      </c>
      <c r="F714" t="s">
        <v>8663</v>
      </c>
      <c r="G714" t="s">
        <v>20051</v>
      </c>
      <c r="H714" t="s">
        <v>20265</v>
      </c>
      <c r="I714" t="s">
        <v>20266</v>
      </c>
      <c r="J714" t="s">
        <v>8664</v>
      </c>
      <c r="K714" t="s">
        <v>8665</v>
      </c>
      <c r="L714" t="s">
        <v>8666</v>
      </c>
      <c r="M714" t="s">
        <v>20893</v>
      </c>
      <c r="N714" t="s">
        <v>6322</v>
      </c>
      <c r="O714" t="s">
        <v>20076</v>
      </c>
      <c r="P714" t="s">
        <v>20267</v>
      </c>
      <c r="Q714" t="s">
        <v>6465</v>
      </c>
      <c r="R714" t="s">
        <v>21026</v>
      </c>
      <c r="S714">
        <v>1</v>
      </c>
      <c r="T714">
        <v>0</v>
      </c>
      <c r="U714">
        <v>0</v>
      </c>
      <c r="V714">
        <v>956</v>
      </c>
      <c r="W714">
        <v>35</v>
      </c>
    </row>
    <row r="715" spans="1:23" x14ac:dyDescent="0.3">
      <c r="A715" t="s">
        <v>725</v>
      </c>
      <c r="B715" t="s">
        <v>20527</v>
      </c>
      <c r="C715">
        <v>0</v>
      </c>
      <c r="D715">
        <v>0</v>
      </c>
      <c r="E715" t="s">
        <v>20050</v>
      </c>
      <c r="F715" t="s">
        <v>8667</v>
      </c>
      <c r="G715" t="s">
        <v>20051</v>
      </c>
      <c r="H715" t="s">
        <v>20424</v>
      </c>
      <c r="I715" t="s">
        <v>20425</v>
      </c>
      <c r="J715" t="s">
        <v>8668</v>
      </c>
      <c r="K715" t="s">
        <v>7300</v>
      </c>
      <c r="L715" t="s">
        <v>7301</v>
      </c>
      <c r="M715" t="s">
        <v>20271</v>
      </c>
      <c r="N715" t="s">
        <v>6348</v>
      </c>
      <c r="O715" t="s">
        <v>20213</v>
      </c>
      <c r="P715" t="s">
        <v>20426</v>
      </c>
      <c r="Q715" t="s">
        <v>20427</v>
      </c>
      <c r="R715" t="s">
        <v>20782</v>
      </c>
      <c r="S715">
        <v>1</v>
      </c>
      <c r="T715">
        <v>1</v>
      </c>
      <c r="U715">
        <v>0</v>
      </c>
      <c r="V715">
        <v>380</v>
      </c>
      <c r="W715">
        <v>15</v>
      </c>
    </row>
    <row r="716" spans="1:23" x14ac:dyDescent="0.3">
      <c r="A716" t="s">
        <v>726</v>
      </c>
      <c r="B716" t="s">
        <v>20527</v>
      </c>
      <c r="C716">
        <v>0</v>
      </c>
      <c r="D716">
        <v>0</v>
      </c>
      <c r="E716" t="s">
        <v>20050</v>
      </c>
      <c r="F716" t="s">
        <v>8669</v>
      </c>
      <c r="G716" t="s">
        <v>20066</v>
      </c>
      <c r="H716" t="s">
        <v>21027</v>
      </c>
      <c r="I716" t="s">
        <v>21028</v>
      </c>
      <c r="J716" t="s">
        <v>8670</v>
      </c>
      <c r="K716" t="s">
        <v>8671</v>
      </c>
      <c r="L716" t="s">
        <v>8672</v>
      </c>
      <c r="M716" t="s">
        <v>20519</v>
      </c>
      <c r="N716" t="s">
        <v>6351</v>
      </c>
      <c r="O716" t="s">
        <v>20061</v>
      </c>
      <c r="P716" t="s">
        <v>20070</v>
      </c>
      <c r="Q716" t="s">
        <v>20071</v>
      </c>
      <c r="R716" t="s">
        <v>21029</v>
      </c>
      <c r="S716">
        <v>1</v>
      </c>
      <c r="T716">
        <v>0</v>
      </c>
      <c r="U716">
        <v>0</v>
      </c>
      <c r="V716">
        <v>530</v>
      </c>
      <c r="W716">
        <v>22</v>
      </c>
    </row>
    <row r="717" spans="1:23" x14ac:dyDescent="0.3">
      <c r="A717" t="s">
        <v>727</v>
      </c>
      <c r="B717" t="s">
        <v>20527</v>
      </c>
      <c r="C717">
        <v>0</v>
      </c>
      <c r="D717">
        <v>0</v>
      </c>
      <c r="E717" t="s">
        <v>20050</v>
      </c>
      <c r="F717" t="s">
        <v>8673</v>
      </c>
      <c r="G717" t="s">
        <v>20051</v>
      </c>
      <c r="H717" t="s">
        <v>20296</v>
      </c>
      <c r="I717" t="s">
        <v>20297</v>
      </c>
      <c r="J717" t="s">
        <v>8674</v>
      </c>
      <c r="K717" t="s">
        <v>6759</v>
      </c>
      <c r="L717" t="s">
        <v>6760</v>
      </c>
      <c r="M717" t="s">
        <v>20189</v>
      </c>
      <c r="N717" t="s">
        <v>6338</v>
      </c>
      <c r="O717" t="s">
        <v>20084</v>
      </c>
      <c r="P717" t="s">
        <v>20299</v>
      </c>
      <c r="Q717" t="s">
        <v>6564</v>
      </c>
      <c r="R717" t="s">
        <v>20371</v>
      </c>
      <c r="S717">
        <v>1</v>
      </c>
      <c r="T717">
        <v>1</v>
      </c>
      <c r="U717">
        <v>0</v>
      </c>
      <c r="V717">
        <v>295</v>
      </c>
      <c r="W717">
        <v>13</v>
      </c>
    </row>
    <row r="718" spans="1:23" x14ac:dyDescent="0.3">
      <c r="A718" t="s">
        <v>764</v>
      </c>
      <c r="B718" t="s">
        <v>20527</v>
      </c>
      <c r="C718">
        <v>0</v>
      </c>
      <c r="D718">
        <v>0</v>
      </c>
      <c r="E718" t="s">
        <v>20050</v>
      </c>
      <c r="F718" t="s">
        <v>8737</v>
      </c>
      <c r="G718" t="s">
        <v>20051</v>
      </c>
      <c r="H718" t="s">
        <v>20170</v>
      </c>
      <c r="I718" t="s">
        <v>20171</v>
      </c>
      <c r="J718" t="s">
        <v>8738</v>
      </c>
      <c r="K718" t="s">
        <v>6343</v>
      </c>
      <c r="L718" t="s">
        <v>6344</v>
      </c>
      <c r="M718" t="s">
        <v>20083</v>
      </c>
      <c r="N718" t="s">
        <v>6345</v>
      </c>
      <c r="O718" t="s">
        <v>20167</v>
      </c>
      <c r="P718" t="s">
        <v>20569</v>
      </c>
      <c r="Q718" t="s">
        <v>20570</v>
      </c>
      <c r="R718" t="s">
        <v>20571</v>
      </c>
      <c r="S718">
        <v>1</v>
      </c>
      <c r="T718">
        <v>1</v>
      </c>
      <c r="U718">
        <v>0</v>
      </c>
      <c r="V718">
        <v>967</v>
      </c>
      <c r="W718">
        <v>37</v>
      </c>
    </row>
    <row r="719" spans="1:23" x14ac:dyDescent="0.3">
      <c r="A719" t="s">
        <v>765</v>
      </c>
      <c r="B719" t="s">
        <v>20527</v>
      </c>
      <c r="C719">
        <v>0</v>
      </c>
      <c r="D719">
        <v>0</v>
      </c>
      <c r="E719" t="s">
        <v>20050</v>
      </c>
      <c r="F719" t="s">
        <v>8739</v>
      </c>
      <c r="G719" t="s">
        <v>20051</v>
      </c>
      <c r="H719" t="s">
        <v>20424</v>
      </c>
      <c r="I719" t="s">
        <v>20425</v>
      </c>
      <c r="J719" t="s">
        <v>8740</v>
      </c>
      <c r="K719" t="s">
        <v>8741</v>
      </c>
      <c r="L719" t="s">
        <v>8742</v>
      </c>
      <c r="M719" t="s">
        <v>20582</v>
      </c>
      <c r="N719" t="s">
        <v>6348</v>
      </c>
      <c r="O719" t="s">
        <v>20213</v>
      </c>
      <c r="P719" t="s">
        <v>20426</v>
      </c>
      <c r="Q719" t="s">
        <v>20427</v>
      </c>
      <c r="R719" t="s">
        <v>21030</v>
      </c>
      <c r="S719">
        <v>1</v>
      </c>
      <c r="T719">
        <v>1</v>
      </c>
      <c r="U719">
        <v>0</v>
      </c>
      <c r="V719">
        <v>436</v>
      </c>
      <c r="W719">
        <v>18</v>
      </c>
    </row>
    <row r="720" spans="1:23" x14ac:dyDescent="0.3">
      <c r="A720" t="s">
        <v>766</v>
      </c>
      <c r="B720" t="s">
        <v>20527</v>
      </c>
      <c r="C720">
        <v>0</v>
      </c>
      <c r="D720">
        <v>0</v>
      </c>
      <c r="E720" t="s">
        <v>20050</v>
      </c>
      <c r="F720" t="s">
        <v>8743</v>
      </c>
      <c r="G720" t="s">
        <v>20051</v>
      </c>
      <c r="H720" t="s">
        <v>20495</v>
      </c>
      <c r="I720" t="s">
        <v>20496</v>
      </c>
      <c r="J720" t="s">
        <v>8744</v>
      </c>
      <c r="K720" t="s">
        <v>8745</v>
      </c>
      <c r="L720" t="s">
        <v>8746</v>
      </c>
      <c r="M720" t="s">
        <v>20355</v>
      </c>
      <c r="N720" t="s">
        <v>6348</v>
      </c>
      <c r="O720" t="s">
        <v>20213</v>
      </c>
      <c r="P720" t="s">
        <v>20390</v>
      </c>
      <c r="Q720" t="s">
        <v>20391</v>
      </c>
      <c r="R720" t="s">
        <v>21031</v>
      </c>
      <c r="S720">
        <v>1</v>
      </c>
      <c r="T720">
        <v>1</v>
      </c>
      <c r="U720">
        <v>0</v>
      </c>
      <c r="V720">
        <v>908</v>
      </c>
      <c r="W720">
        <v>31</v>
      </c>
    </row>
    <row r="721" spans="1:23" x14ac:dyDescent="0.3">
      <c r="A721" t="s">
        <v>767</v>
      </c>
      <c r="B721" t="s">
        <v>20527</v>
      </c>
      <c r="C721">
        <v>0</v>
      </c>
      <c r="D721">
        <v>0</v>
      </c>
      <c r="E721" t="s">
        <v>20050</v>
      </c>
      <c r="F721" t="s">
        <v>8747</v>
      </c>
      <c r="G721" t="s">
        <v>20051</v>
      </c>
      <c r="H721" t="s">
        <v>20111</v>
      </c>
      <c r="I721" t="s">
        <v>20112</v>
      </c>
      <c r="J721" t="s">
        <v>8748</v>
      </c>
      <c r="K721" t="s">
        <v>7667</v>
      </c>
      <c r="L721" t="s">
        <v>7668</v>
      </c>
      <c r="M721" t="s">
        <v>20113</v>
      </c>
      <c r="N721" t="s">
        <v>6351</v>
      </c>
      <c r="O721" t="s">
        <v>20061</v>
      </c>
      <c r="P721" t="s">
        <v>20114</v>
      </c>
      <c r="Q721" t="s">
        <v>20115</v>
      </c>
      <c r="R721" t="s">
        <v>20116</v>
      </c>
      <c r="S721">
        <v>1</v>
      </c>
      <c r="T721">
        <v>0</v>
      </c>
      <c r="U721">
        <v>0</v>
      </c>
      <c r="V721">
        <v>609</v>
      </c>
      <c r="W721">
        <v>24</v>
      </c>
    </row>
    <row r="722" spans="1:23" x14ac:dyDescent="0.3">
      <c r="A722" t="s">
        <v>768</v>
      </c>
      <c r="B722" t="s">
        <v>20527</v>
      </c>
      <c r="C722">
        <v>0</v>
      </c>
      <c r="D722">
        <v>0</v>
      </c>
      <c r="E722" t="s">
        <v>20050</v>
      </c>
      <c r="F722" t="s">
        <v>8749</v>
      </c>
      <c r="G722" t="s">
        <v>20051</v>
      </c>
      <c r="H722" t="s">
        <v>20670</v>
      </c>
      <c r="I722" t="s">
        <v>20671</v>
      </c>
      <c r="J722" t="s">
        <v>8750</v>
      </c>
      <c r="K722" t="s">
        <v>8751</v>
      </c>
      <c r="L722" t="s">
        <v>8752</v>
      </c>
      <c r="M722" t="s">
        <v>20242</v>
      </c>
      <c r="N722" t="s">
        <v>6351</v>
      </c>
      <c r="O722" t="s">
        <v>20061</v>
      </c>
      <c r="P722" t="s">
        <v>20672</v>
      </c>
      <c r="Q722" t="s">
        <v>20673</v>
      </c>
      <c r="R722" t="s">
        <v>21032</v>
      </c>
      <c r="S722">
        <v>1</v>
      </c>
      <c r="T722">
        <v>1</v>
      </c>
      <c r="U722">
        <v>0</v>
      </c>
      <c r="V722">
        <v>492</v>
      </c>
      <c r="W722">
        <v>21</v>
      </c>
    </row>
    <row r="723" spans="1:23" x14ac:dyDescent="0.3">
      <c r="A723" t="s">
        <v>769</v>
      </c>
      <c r="B723" t="s">
        <v>20527</v>
      </c>
      <c r="C723">
        <v>0</v>
      </c>
      <c r="D723">
        <v>0</v>
      </c>
      <c r="E723" t="s">
        <v>20050</v>
      </c>
      <c r="F723" t="s">
        <v>8753</v>
      </c>
      <c r="G723" t="s">
        <v>20051</v>
      </c>
      <c r="H723" t="s">
        <v>20193</v>
      </c>
      <c r="I723" t="s">
        <v>20194</v>
      </c>
      <c r="J723" t="s">
        <v>8754</v>
      </c>
      <c r="K723" t="s">
        <v>7408</v>
      </c>
      <c r="L723" t="s">
        <v>7409</v>
      </c>
      <c r="M723" t="s">
        <v>20195</v>
      </c>
      <c r="N723" t="s">
        <v>6322</v>
      </c>
      <c r="O723" t="s">
        <v>20076</v>
      </c>
      <c r="P723" t="s">
        <v>20196</v>
      </c>
      <c r="Q723" t="s">
        <v>20197</v>
      </c>
      <c r="R723" t="s">
        <v>20198</v>
      </c>
      <c r="S723">
        <v>1</v>
      </c>
      <c r="T723">
        <v>0</v>
      </c>
      <c r="U723">
        <v>0</v>
      </c>
      <c r="V723">
        <v>508</v>
      </c>
      <c r="W723">
        <v>21</v>
      </c>
    </row>
    <row r="724" spans="1:23" x14ac:dyDescent="0.3">
      <c r="A724" t="s">
        <v>770</v>
      </c>
      <c r="B724" t="s">
        <v>20527</v>
      </c>
      <c r="C724">
        <v>0</v>
      </c>
      <c r="D724">
        <v>0</v>
      </c>
      <c r="E724" t="s">
        <v>20050</v>
      </c>
      <c r="F724" t="s">
        <v>8755</v>
      </c>
      <c r="G724" t="s">
        <v>20080</v>
      </c>
      <c r="H724" t="s">
        <v>20308</v>
      </c>
      <c r="I724" t="s">
        <v>20309</v>
      </c>
      <c r="J724" t="s">
        <v>8593</v>
      </c>
      <c r="K724" t="s">
        <v>6739</v>
      </c>
      <c r="L724" t="s">
        <v>6740</v>
      </c>
      <c r="M724" t="s">
        <v>20083</v>
      </c>
      <c r="N724" t="s">
        <v>6331</v>
      </c>
      <c r="O724" t="s">
        <v>20055</v>
      </c>
      <c r="P724" t="s">
        <v>20310</v>
      </c>
      <c r="Q724" t="s">
        <v>6740</v>
      </c>
      <c r="R724" t="s">
        <v>20311</v>
      </c>
      <c r="S724">
        <v>1</v>
      </c>
      <c r="T724">
        <v>1</v>
      </c>
      <c r="U724">
        <v>0</v>
      </c>
      <c r="V724">
        <v>510</v>
      </c>
      <c r="W724">
        <v>21</v>
      </c>
    </row>
    <row r="725" spans="1:23" x14ac:dyDescent="0.3">
      <c r="A725" t="s">
        <v>771</v>
      </c>
      <c r="B725" t="s">
        <v>20928</v>
      </c>
      <c r="C725">
        <v>0</v>
      </c>
      <c r="D725">
        <v>0</v>
      </c>
      <c r="E725" t="s">
        <v>20088</v>
      </c>
      <c r="F725" t="s">
        <v>8756</v>
      </c>
      <c r="G725" t="s">
        <v>20089</v>
      </c>
      <c r="H725" t="s">
        <v>21033</v>
      </c>
      <c r="I725" t="s">
        <v>21034</v>
      </c>
      <c r="J725" t="s">
        <v>8757</v>
      </c>
      <c r="K725" t="s">
        <v>8758</v>
      </c>
      <c r="L725" t="s">
        <v>8759</v>
      </c>
      <c r="M725" t="s">
        <v>20840</v>
      </c>
      <c r="N725" t="s">
        <v>6322</v>
      </c>
      <c r="O725" t="s">
        <v>20076</v>
      </c>
      <c r="P725" t="s">
        <v>20077</v>
      </c>
      <c r="Q725" t="s">
        <v>20078</v>
      </c>
      <c r="R725" t="s">
        <v>21035</v>
      </c>
      <c r="S725">
        <v>0</v>
      </c>
      <c r="T725">
        <v>0</v>
      </c>
      <c r="U725">
        <v>1</v>
      </c>
      <c r="V725">
        <v>75</v>
      </c>
      <c r="W725">
        <v>8</v>
      </c>
    </row>
    <row r="726" spans="1:23" x14ac:dyDescent="0.3">
      <c r="A726" t="s">
        <v>772</v>
      </c>
      <c r="B726" t="s">
        <v>20527</v>
      </c>
      <c r="C726">
        <v>0</v>
      </c>
      <c r="D726">
        <v>0</v>
      </c>
      <c r="E726" t="s">
        <v>20065</v>
      </c>
      <c r="F726" t="s">
        <v>8760</v>
      </c>
      <c r="G726" t="s">
        <v>20080</v>
      </c>
      <c r="H726" t="s">
        <v>20209</v>
      </c>
      <c r="I726" t="s">
        <v>20210</v>
      </c>
      <c r="J726" t="s">
        <v>7929</v>
      </c>
      <c r="K726" t="s">
        <v>7930</v>
      </c>
      <c r="L726" t="s">
        <v>6321</v>
      </c>
      <c r="M726" t="s">
        <v>20083</v>
      </c>
      <c r="N726" t="s">
        <v>6322</v>
      </c>
      <c r="O726" t="s">
        <v>20076</v>
      </c>
      <c r="P726" t="s">
        <v>20125</v>
      </c>
      <c r="Q726" t="s">
        <v>20153</v>
      </c>
      <c r="R726" t="s">
        <v>20154</v>
      </c>
      <c r="S726">
        <v>1</v>
      </c>
      <c r="T726">
        <v>0</v>
      </c>
      <c r="U726">
        <v>0</v>
      </c>
      <c r="V726">
        <v>548</v>
      </c>
      <c r="W726">
        <v>19</v>
      </c>
    </row>
    <row r="727" spans="1:23" x14ac:dyDescent="0.3">
      <c r="A727" t="s">
        <v>773</v>
      </c>
      <c r="B727" t="s">
        <v>20527</v>
      </c>
      <c r="C727">
        <v>0</v>
      </c>
      <c r="D727">
        <v>0</v>
      </c>
      <c r="E727" t="s">
        <v>20050</v>
      </c>
      <c r="F727" t="s">
        <v>8761</v>
      </c>
      <c r="G727" t="s">
        <v>20080</v>
      </c>
      <c r="H727" t="s">
        <v>20563</v>
      </c>
      <c r="I727" t="s">
        <v>20564</v>
      </c>
      <c r="J727" t="s">
        <v>8762</v>
      </c>
      <c r="K727" t="s">
        <v>6358</v>
      </c>
      <c r="L727" t="s">
        <v>6359</v>
      </c>
      <c r="M727" t="s">
        <v>20083</v>
      </c>
      <c r="N727" t="s">
        <v>6331</v>
      </c>
      <c r="O727" t="s">
        <v>20055</v>
      </c>
      <c r="P727" t="s">
        <v>20541</v>
      </c>
      <c r="Q727" t="s">
        <v>6359</v>
      </c>
      <c r="R727" t="s">
        <v>20542</v>
      </c>
      <c r="S727">
        <v>1</v>
      </c>
      <c r="T727">
        <v>1</v>
      </c>
      <c r="U727">
        <v>0</v>
      </c>
      <c r="V727">
        <v>847</v>
      </c>
      <c r="W727">
        <v>34</v>
      </c>
    </row>
    <row r="728" spans="1:23" x14ac:dyDescent="0.3">
      <c r="A728" t="s">
        <v>774</v>
      </c>
      <c r="B728" t="s">
        <v>20527</v>
      </c>
      <c r="C728">
        <v>0</v>
      </c>
      <c r="D728">
        <v>0</v>
      </c>
      <c r="E728" t="s">
        <v>20050</v>
      </c>
      <c r="F728" t="s">
        <v>8763</v>
      </c>
      <c r="G728" t="s">
        <v>20080</v>
      </c>
      <c r="H728" t="s">
        <v>20209</v>
      </c>
      <c r="I728" t="s">
        <v>20210</v>
      </c>
      <c r="J728" t="s">
        <v>7932</v>
      </c>
      <c r="K728" t="s">
        <v>7933</v>
      </c>
      <c r="L728" t="s">
        <v>6321</v>
      </c>
      <c r="M728" t="s">
        <v>20083</v>
      </c>
      <c r="N728" t="s">
        <v>6322</v>
      </c>
      <c r="O728" t="s">
        <v>20076</v>
      </c>
      <c r="P728" t="s">
        <v>20125</v>
      </c>
      <c r="Q728" t="s">
        <v>20153</v>
      </c>
      <c r="R728" t="s">
        <v>20154</v>
      </c>
      <c r="S728">
        <v>1</v>
      </c>
      <c r="T728">
        <v>0</v>
      </c>
      <c r="U728">
        <v>0</v>
      </c>
      <c r="V728">
        <v>858</v>
      </c>
      <c r="W728">
        <v>31</v>
      </c>
    </row>
    <row r="729" spans="1:23" x14ac:dyDescent="0.3">
      <c r="A729" t="s">
        <v>775</v>
      </c>
      <c r="B729" t="s">
        <v>20527</v>
      </c>
      <c r="C729">
        <v>0</v>
      </c>
      <c r="D729">
        <v>0</v>
      </c>
      <c r="E729" t="s">
        <v>20050</v>
      </c>
      <c r="F729" t="s">
        <v>8764</v>
      </c>
      <c r="G729" t="s">
        <v>20051</v>
      </c>
      <c r="H729" t="s">
        <v>20225</v>
      </c>
      <c r="I729" t="s">
        <v>20226</v>
      </c>
      <c r="J729" t="s">
        <v>8765</v>
      </c>
      <c r="K729" t="s">
        <v>6783</v>
      </c>
      <c r="L729" t="s">
        <v>6784</v>
      </c>
      <c r="M729" t="s">
        <v>20227</v>
      </c>
      <c r="N729" t="s">
        <v>6338</v>
      </c>
      <c r="O729" t="s">
        <v>20084</v>
      </c>
      <c r="P729" t="s">
        <v>20108</v>
      </c>
      <c r="Q729" t="s">
        <v>20109</v>
      </c>
      <c r="R729" t="s">
        <v>20228</v>
      </c>
      <c r="S729">
        <v>1</v>
      </c>
      <c r="T729">
        <v>1</v>
      </c>
      <c r="U729">
        <v>0</v>
      </c>
      <c r="V729">
        <v>511</v>
      </c>
      <c r="W729">
        <v>21</v>
      </c>
    </row>
    <row r="730" spans="1:23" x14ac:dyDescent="0.3">
      <c r="A730" t="s">
        <v>776</v>
      </c>
      <c r="B730" t="s">
        <v>20527</v>
      </c>
      <c r="C730">
        <v>0</v>
      </c>
      <c r="D730">
        <v>0</v>
      </c>
      <c r="E730" t="s">
        <v>20050</v>
      </c>
      <c r="F730" t="s">
        <v>8766</v>
      </c>
      <c r="G730" t="s">
        <v>20040</v>
      </c>
      <c r="H730" t="s">
        <v>21036</v>
      </c>
      <c r="I730" t="s">
        <v>21037</v>
      </c>
      <c r="J730" t="s">
        <v>8767</v>
      </c>
      <c r="K730" t="s">
        <v>8768</v>
      </c>
      <c r="L730" t="s">
        <v>8769</v>
      </c>
      <c r="M730" t="s">
        <v>20227</v>
      </c>
      <c r="N730" t="s">
        <v>6322</v>
      </c>
      <c r="O730" t="s">
        <v>20076</v>
      </c>
      <c r="P730" t="s">
        <v>20077</v>
      </c>
      <c r="Q730" t="s">
        <v>20078</v>
      </c>
      <c r="R730" t="s">
        <v>21038</v>
      </c>
      <c r="S730">
        <v>1</v>
      </c>
      <c r="T730">
        <v>0</v>
      </c>
      <c r="U730">
        <v>0</v>
      </c>
      <c r="V730">
        <v>905</v>
      </c>
      <c r="W730">
        <v>37</v>
      </c>
    </row>
    <row r="731" spans="1:23" x14ac:dyDescent="0.3">
      <c r="A731" t="s">
        <v>777</v>
      </c>
      <c r="B731" t="s">
        <v>20527</v>
      </c>
      <c r="C731">
        <v>0</v>
      </c>
      <c r="D731">
        <v>0</v>
      </c>
      <c r="E731" t="s">
        <v>20050</v>
      </c>
      <c r="F731" t="s">
        <v>8770</v>
      </c>
      <c r="G731" t="s">
        <v>20051</v>
      </c>
      <c r="H731" t="s">
        <v>20265</v>
      </c>
      <c r="I731" t="s">
        <v>20266</v>
      </c>
      <c r="J731" t="s">
        <v>8771</v>
      </c>
      <c r="K731" t="s">
        <v>7184</v>
      </c>
      <c r="L731" t="s">
        <v>7185</v>
      </c>
      <c r="M731" t="s">
        <v>20484</v>
      </c>
      <c r="N731" t="s">
        <v>6322</v>
      </c>
      <c r="O731" t="s">
        <v>20076</v>
      </c>
      <c r="P731" t="s">
        <v>20267</v>
      </c>
      <c r="Q731" t="s">
        <v>6465</v>
      </c>
      <c r="R731" t="s">
        <v>20700</v>
      </c>
      <c r="S731">
        <v>1</v>
      </c>
      <c r="T731">
        <v>0</v>
      </c>
      <c r="U731">
        <v>0</v>
      </c>
      <c r="V731">
        <v>843</v>
      </c>
      <c r="W731">
        <v>33</v>
      </c>
    </row>
    <row r="732" spans="1:23" x14ac:dyDescent="0.3">
      <c r="A732" t="s">
        <v>778</v>
      </c>
      <c r="B732" t="s">
        <v>20527</v>
      </c>
      <c r="C732">
        <v>0</v>
      </c>
      <c r="D732">
        <v>0</v>
      </c>
      <c r="E732" t="s">
        <v>20088</v>
      </c>
      <c r="F732" t="s">
        <v>8772</v>
      </c>
      <c r="G732" t="s">
        <v>20089</v>
      </c>
      <c r="H732" t="s">
        <v>21039</v>
      </c>
      <c r="I732" t="s">
        <v>21040</v>
      </c>
      <c r="J732" t="s">
        <v>7967</v>
      </c>
      <c r="K732" t="s">
        <v>6529</v>
      </c>
      <c r="L732" t="s">
        <v>6321</v>
      </c>
      <c r="M732" t="s">
        <v>20083</v>
      </c>
      <c r="N732" t="s">
        <v>6322</v>
      </c>
      <c r="O732" t="s">
        <v>20076</v>
      </c>
      <c r="P732" t="s">
        <v>20125</v>
      </c>
      <c r="Q732" t="s">
        <v>20153</v>
      </c>
      <c r="R732" t="s">
        <v>20154</v>
      </c>
      <c r="S732">
        <v>0</v>
      </c>
      <c r="T732">
        <v>0</v>
      </c>
      <c r="U732">
        <v>0</v>
      </c>
      <c r="V732">
        <v>150</v>
      </c>
      <c r="W732">
        <v>6</v>
      </c>
    </row>
    <row r="733" spans="1:23" x14ac:dyDescent="0.3">
      <c r="A733" t="s">
        <v>779</v>
      </c>
      <c r="B733" t="s">
        <v>20527</v>
      </c>
      <c r="C733">
        <v>0</v>
      </c>
      <c r="D733">
        <v>0</v>
      </c>
      <c r="E733" t="s">
        <v>20150</v>
      </c>
      <c r="F733" t="s">
        <v>8773</v>
      </c>
      <c r="G733" t="s">
        <v>20089</v>
      </c>
      <c r="H733" t="s">
        <v>21041</v>
      </c>
      <c r="I733" t="s">
        <v>21042</v>
      </c>
      <c r="J733" t="s">
        <v>8774</v>
      </c>
      <c r="K733" t="s">
        <v>6487</v>
      </c>
      <c r="L733" t="s">
        <v>6388</v>
      </c>
      <c r="M733" t="s">
        <v>20083</v>
      </c>
      <c r="N733" t="s">
        <v>6345</v>
      </c>
      <c r="O733" t="s">
        <v>20167</v>
      </c>
      <c r="P733" t="s">
        <v>20314</v>
      </c>
      <c r="Q733" t="s">
        <v>6388</v>
      </c>
      <c r="R733" t="s">
        <v>20315</v>
      </c>
      <c r="S733">
        <v>0</v>
      </c>
      <c r="T733">
        <v>0</v>
      </c>
      <c r="U733">
        <v>0</v>
      </c>
      <c r="V733">
        <v>331</v>
      </c>
      <c r="W733">
        <v>15</v>
      </c>
    </row>
    <row r="734" spans="1:23" x14ac:dyDescent="0.3">
      <c r="A734" t="s">
        <v>780</v>
      </c>
      <c r="B734" t="s">
        <v>20527</v>
      </c>
      <c r="C734">
        <v>0</v>
      </c>
      <c r="D734">
        <v>0</v>
      </c>
      <c r="E734" t="s">
        <v>20050</v>
      </c>
      <c r="F734" t="s">
        <v>8775</v>
      </c>
      <c r="G734" t="s">
        <v>20051</v>
      </c>
      <c r="H734" t="s">
        <v>20507</v>
      </c>
      <c r="I734" t="s">
        <v>20508</v>
      </c>
      <c r="J734" t="s">
        <v>7986</v>
      </c>
      <c r="K734" t="s">
        <v>7987</v>
      </c>
      <c r="L734" t="s">
        <v>7988</v>
      </c>
      <c r="M734" t="s">
        <v>20422</v>
      </c>
      <c r="N734" t="s">
        <v>6348</v>
      </c>
      <c r="O734" t="s">
        <v>20213</v>
      </c>
      <c r="P734" t="s">
        <v>20509</v>
      </c>
      <c r="Q734" t="s">
        <v>20510</v>
      </c>
      <c r="R734" t="s">
        <v>20511</v>
      </c>
      <c r="S734">
        <v>1</v>
      </c>
      <c r="T734">
        <v>1</v>
      </c>
      <c r="U734">
        <v>0</v>
      </c>
      <c r="V734">
        <v>905</v>
      </c>
      <c r="W734">
        <v>34</v>
      </c>
    </row>
    <row r="735" spans="1:23" x14ac:dyDescent="0.3">
      <c r="A735" t="s">
        <v>781</v>
      </c>
      <c r="B735" t="s">
        <v>20527</v>
      </c>
      <c r="C735">
        <v>0</v>
      </c>
      <c r="D735">
        <v>0</v>
      </c>
      <c r="E735" t="s">
        <v>20050</v>
      </c>
      <c r="F735" t="s">
        <v>8776</v>
      </c>
      <c r="G735" t="s">
        <v>20080</v>
      </c>
      <c r="H735" t="s">
        <v>20464</v>
      </c>
      <c r="I735" t="s">
        <v>20465</v>
      </c>
      <c r="J735" t="s">
        <v>8777</v>
      </c>
      <c r="K735" t="s">
        <v>6628</v>
      </c>
      <c r="L735" t="s">
        <v>6448</v>
      </c>
      <c r="M735" t="s">
        <v>20083</v>
      </c>
      <c r="N735" t="s">
        <v>6322</v>
      </c>
      <c r="O735" t="s">
        <v>20076</v>
      </c>
      <c r="P735" t="s">
        <v>20183</v>
      </c>
      <c r="Q735" t="s">
        <v>6448</v>
      </c>
      <c r="R735" t="s">
        <v>20466</v>
      </c>
      <c r="S735">
        <v>1</v>
      </c>
      <c r="T735">
        <v>0</v>
      </c>
      <c r="U735">
        <v>0</v>
      </c>
      <c r="V735">
        <v>921</v>
      </c>
      <c r="W735">
        <v>35</v>
      </c>
    </row>
    <row r="736" spans="1:23" x14ac:dyDescent="0.3">
      <c r="A736" t="s">
        <v>782</v>
      </c>
      <c r="B736" t="s">
        <v>20527</v>
      </c>
      <c r="C736">
        <v>0</v>
      </c>
      <c r="D736">
        <v>0</v>
      </c>
      <c r="E736" t="s">
        <v>20050</v>
      </c>
      <c r="F736" t="s">
        <v>8778</v>
      </c>
      <c r="G736" t="s">
        <v>20051</v>
      </c>
      <c r="H736" t="s">
        <v>20749</v>
      </c>
      <c r="I736" t="s">
        <v>20750</v>
      </c>
      <c r="J736" t="s">
        <v>8779</v>
      </c>
      <c r="K736" t="s">
        <v>6585</v>
      </c>
      <c r="L736" t="s">
        <v>6586</v>
      </c>
      <c r="M736" t="s">
        <v>20227</v>
      </c>
      <c r="N736" t="s">
        <v>6334</v>
      </c>
      <c r="O736" t="s">
        <v>20097</v>
      </c>
      <c r="P736" t="s">
        <v>20751</v>
      </c>
      <c r="Q736" t="s">
        <v>6586</v>
      </c>
      <c r="R736" t="s">
        <v>20752</v>
      </c>
      <c r="S736">
        <v>1</v>
      </c>
      <c r="T736">
        <v>1</v>
      </c>
      <c r="U736">
        <v>0</v>
      </c>
      <c r="V736">
        <v>497</v>
      </c>
      <c r="W736">
        <v>20</v>
      </c>
    </row>
    <row r="737" spans="1:23" x14ac:dyDescent="0.3">
      <c r="A737" t="s">
        <v>783</v>
      </c>
      <c r="B737" t="s">
        <v>20527</v>
      </c>
      <c r="C737">
        <v>0</v>
      </c>
      <c r="D737">
        <v>0</v>
      </c>
      <c r="E737" t="s">
        <v>20050</v>
      </c>
      <c r="F737" t="s">
        <v>8780</v>
      </c>
      <c r="G737" t="s">
        <v>20080</v>
      </c>
      <c r="H737" t="s">
        <v>20312</v>
      </c>
      <c r="I737" t="s">
        <v>20313</v>
      </c>
      <c r="J737" t="s">
        <v>8781</v>
      </c>
      <c r="K737" t="s">
        <v>8782</v>
      </c>
      <c r="L737" t="s">
        <v>6388</v>
      </c>
      <c r="M737" t="s">
        <v>20083</v>
      </c>
      <c r="N737" t="s">
        <v>6345</v>
      </c>
      <c r="O737" t="s">
        <v>20167</v>
      </c>
      <c r="P737" t="s">
        <v>20314</v>
      </c>
      <c r="Q737" t="s">
        <v>6388</v>
      </c>
      <c r="R737" t="s">
        <v>20315</v>
      </c>
      <c r="S737">
        <v>1</v>
      </c>
      <c r="T737">
        <v>0</v>
      </c>
      <c r="U737">
        <v>0</v>
      </c>
      <c r="V737">
        <v>852</v>
      </c>
      <c r="W737">
        <v>35</v>
      </c>
    </row>
    <row r="738" spans="1:23" x14ac:dyDescent="0.3">
      <c r="A738" t="s">
        <v>784</v>
      </c>
      <c r="B738" t="s">
        <v>20527</v>
      </c>
      <c r="C738">
        <v>0</v>
      </c>
      <c r="D738">
        <v>0</v>
      </c>
      <c r="E738" t="s">
        <v>20050</v>
      </c>
      <c r="F738" t="s">
        <v>8783</v>
      </c>
      <c r="G738" t="s">
        <v>20051</v>
      </c>
      <c r="H738" t="s">
        <v>20187</v>
      </c>
      <c r="I738" t="s">
        <v>20188</v>
      </c>
      <c r="J738" t="s">
        <v>8784</v>
      </c>
      <c r="K738" t="s">
        <v>8785</v>
      </c>
      <c r="L738" t="s">
        <v>8786</v>
      </c>
      <c r="M738" t="s">
        <v>20131</v>
      </c>
      <c r="N738" t="s">
        <v>6322</v>
      </c>
      <c r="O738" t="s">
        <v>20076</v>
      </c>
      <c r="P738" t="s">
        <v>20190</v>
      </c>
      <c r="Q738" t="s">
        <v>20191</v>
      </c>
      <c r="R738" t="s">
        <v>21043</v>
      </c>
      <c r="S738">
        <v>1</v>
      </c>
      <c r="T738">
        <v>1</v>
      </c>
      <c r="U738">
        <v>0</v>
      </c>
      <c r="V738">
        <v>449</v>
      </c>
      <c r="W738">
        <v>20</v>
      </c>
    </row>
    <row r="739" spans="1:23" x14ac:dyDescent="0.3">
      <c r="A739" t="s">
        <v>785</v>
      </c>
      <c r="B739" t="s">
        <v>20527</v>
      </c>
      <c r="C739">
        <v>0</v>
      </c>
      <c r="D739">
        <v>0</v>
      </c>
      <c r="E739" t="s">
        <v>20088</v>
      </c>
      <c r="F739" t="s">
        <v>8787</v>
      </c>
      <c r="G739" t="s">
        <v>20089</v>
      </c>
      <c r="H739" t="s">
        <v>20605</v>
      </c>
      <c r="I739" t="s">
        <v>20606</v>
      </c>
      <c r="J739" t="s">
        <v>8788</v>
      </c>
      <c r="K739" t="s">
        <v>7026</v>
      </c>
      <c r="L739" t="s">
        <v>7030</v>
      </c>
      <c r="M739" t="s">
        <v>20258</v>
      </c>
      <c r="N739" t="s">
        <v>6322</v>
      </c>
      <c r="O739" t="s">
        <v>20076</v>
      </c>
      <c r="P739" t="s">
        <v>20591</v>
      </c>
      <c r="Q739" t="s">
        <v>20592</v>
      </c>
      <c r="R739" t="s">
        <v>20607</v>
      </c>
      <c r="S739">
        <v>0</v>
      </c>
      <c r="T739">
        <v>0</v>
      </c>
      <c r="U739">
        <v>0</v>
      </c>
      <c r="V739">
        <v>323</v>
      </c>
      <c r="W739">
        <v>15</v>
      </c>
    </row>
    <row r="740" spans="1:23" x14ac:dyDescent="0.3">
      <c r="A740" t="s">
        <v>786</v>
      </c>
      <c r="B740" t="s">
        <v>20527</v>
      </c>
      <c r="C740">
        <v>0</v>
      </c>
      <c r="D740">
        <v>0</v>
      </c>
      <c r="E740" t="s">
        <v>20065</v>
      </c>
      <c r="F740" t="s">
        <v>8789</v>
      </c>
      <c r="G740" t="s">
        <v>20051</v>
      </c>
      <c r="H740" t="s">
        <v>20123</v>
      </c>
      <c r="I740" t="s">
        <v>20124</v>
      </c>
      <c r="J740" t="s">
        <v>8790</v>
      </c>
      <c r="K740" t="s">
        <v>7675</v>
      </c>
      <c r="L740" t="s">
        <v>7676</v>
      </c>
      <c r="M740" t="s">
        <v>20125</v>
      </c>
      <c r="N740" t="s">
        <v>6322</v>
      </c>
      <c r="O740" t="s">
        <v>20076</v>
      </c>
      <c r="P740" t="s">
        <v>20126</v>
      </c>
      <c r="Q740" t="s">
        <v>20127</v>
      </c>
      <c r="R740" t="s">
        <v>20128</v>
      </c>
      <c r="S740">
        <v>1</v>
      </c>
      <c r="T740">
        <v>0</v>
      </c>
      <c r="U740">
        <v>0</v>
      </c>
      <c r="V740">
        <v>333</v>
      </c>
      <c r="W740">
        <v>13</v>
      </c>
    </row>
    <row r="741" spans="1:23" x14ac:dyDescent="0.3">
      <c r="A741" t="s">
        <v>787</v>
      </c>
      <c r="B741" t="s">
        <v>20527</v>
      </c>
      <c r="C741">
        <v>0</v>
      </c>
      <c r="D741">
        <v>0</v>
      </c>
      <c r="E741" t="s">
        <v>20065</v>
      </c>
      <c r="F741" t="s">
        <v>8791</v>
      </c>
      <c r="G741" t="s">
        <v>20080</v>
      </c>
      <c r="H741" t="s">
        <v>20209</v>
      </c>
      <c r="I741" t="s">
        <v>20210</v>
      </c>
      <c r="J741" t="s">
        <v>8792</v>
      </c>
      <c r="K741" t="s">
        <v>7538</v>
      </c>
      <c r="L741" t="s">
        <v>6321</v>
      </c>
      <c r="M741" t="s">
        <v>20083</v>
      </c>
      <c r="N741" t="s">
        <v>6322</v>
      </c>
      <c r="O741" t="s">
        <v>20076</v>
      </c>
      <c r="P741" t="s">
        <v>20125</v>
      </c>
      <c r="Q741" t="s">
        <v>20153</v>
      </c>
      <c r="R741" t="s">
        <v>20154</v>
      </c>
      <c r="S741">
        <v>1</v>
      </c>
      <c r="T741">
        <v>0</v>
      </c>
      <c r="U741">
        <v>0</v>
      </c>
      <c r="V741">
        <v>457</v>
      </c>
      <c r="W741">
        <v>16</v>
      </c>
    </row>
    <row r="742" spans="1:23" x14ac:dyDescent="0.3">
      <c r="A742" t="s">
        <v>788</v>
      </c>
      <c r="B742" t="s">
        <v>21044</v>
      </c>
      <c r="C742">
        <v>0</v>
      </c>
      <c r="D742">
        <v>0</v>
      </c>
      <c r="E742" t="s">
        <v>20050</v>
      </c>
      <c r="F742" t="s">
        <v>8793</v>
      </c>
      <c r="H742" t="s">
        <v>21045</v>
      </c>
      <c r="I742" t="s">
        <v>21046</v>
      </c>
      <c r="J742" t="s">
        <v>6698</v>
      </c>
      <c r="K742" t="s">
        <v>6699</v>
      </c>
      <c r="L742" t="s">
        <v>6321</v>
      </c>
      <c r="M742" t="s">
        <v>20083</v>
      </c>
      <c r="N742" t="s">
        <v>6322</v>
      </c>
      <c r="O742" t="s">
        <v>20076</v>
      </c>
      <c r="P742" t="s">
        <v>20125</v>
      </c>
      <c r="Q742" t="s">
        <v>20153</v>
      </c>
      <c r="R742" t="s">
        <v>20154</v>
      </c>
      <c r="S742">
        <v>1</v>
      </c>
      <c r="T742">
        <v>0</v>
      </c>
      <c r="U742">
        <v>0</v>
      </c>
      <c r="V742">
        <v>234</v>
      </c>
      <c r="W742">
        <v>23</v>
      </c>
    </row>
    <row r="743" spans="1:23" x14ac:dyDescent="0.3">
      <c r="A743" t="s">
        <v>789</v>
      </c>
      <c r="B743" t="s">
        <v>20527</v>
      </c>
      <c r="C743">
        <v>0</v>
      </c>
      <c r="D743">
        <v>0</v>
      </c>
      <c r="E743" t="s">
        <v>20088</v>
      </c>
      <c r="F743" t="s">
        <v>8794</v>
      </c>
      <c r="G743" t="s">
        <v>20089</v>
      </c>
      <c r="H743" t="s">
        <v>20971</v>
      </c>
      <c r="I743" t="s">
        <v>20972</v>
      </c>
      <c r="J743" t="s">
        <v>8463</v>
      </c>
      <c r="K743" t="s">
        <v>6407</v>
      </c>
      <c r="L743" t="s">
        <v>6321</v>
      </c>
      <c r="M743" t="s">
        <v>20083</v>
      </c>
      <c r="N743" t="s">
        <v>6322</v>
      </c>
      <c r="O743" t="s">
        <v>20076</v>
      </c>
      <c r="P743" t="s">
        <v>20125</v>
      </c>
      <c r="Q743" t="s">
        <v>20153</v>
      </c>
      <c r="R743" t="s">
        <v>20154</v>
      </c>
      <c r="S743">
        <v>0</v>
      </c>
      <c r="T743">
        <v>0</v>
      </c>
      <c r="U743">
        <v>0</v>
      </c>
      <c r="V743">
        <v>272</v>
      </c>
      <c r="W743">
        <v>16</v>
      </c>
    </row>
    <row r="744" spans="1:23" x14ac:dyDescent="0.3">
      <c r="A744" t="s">
        <v>790</v>
      </c>
      <c r="B744" t="s">
        <v>20527</v>
      </c>
      <c r="C744">
        <v>0</v>
      </c>
      <c r="D744">
        <v>0</v>
      </c>
      <c r="E744" t="s">
        <v>20050</v>
      </c>
      <c r="F744" t="s">
        <v>8795</v>
      </c>
      <c r="G744" t="s">
        <v>20051</v>
      </c>
      <c r="H744" t="s">
        <v>20123</v>
      </c>
      <c r="I744" t="s">
        <v>20124</v>
      </c>
      <c r="J744" t="s">
        <v>8796</v>
      </c>
      <c r="K744" t="s">
        <v>8076</v>
      </c>
      <c r="L744" t="s">
        <v>8077</v>
      </c>
      <c r="M744" t="s">
        <v>20320</v>
      </c>
      <c r="N744" t="s">
        <v>6322</v>
      </c>
      <c r="O744" t="s">
        <v>20076</v>
      </c>
      <c r="P744" t="s">
        <v>20126</v>
      </c>
      <c r="Q744" t="s">
        <v>20127</v>
      </c>
      <c r="R744" t="s">
        <v>20874</v>
      </c>
      <c r="S744">
        <v>1</v>
      </c>
      <c r="T744">
        <v>0</v>
      </c>
      <c r="U744">
        <v>0</v>
      </c>
      <c r="V744">
        <v>761</v>
      </c>
      <c r="W744">
        <v>30</v>
      </c>
    </row>
    <row r="745" spans="1:23" x14ac:dyDescent="0.3">
      <c r="A745" t="s">
        <v>791</v>
      </c>
      <c r="B745" t="s">
        <v>20527</v>
      </c>
      <c r="C745">
        <v>0</v>
      </c>
      <c r="D745">
        <v>0</v>
      </c>
      <c r="E745" t="s">
        <v>20050</v>
      </c>
      <c r="F745" t="s">
        <v>8797</v>
      </c>
      <c r="G745" t="s">
        <v>20066</v>
      </c>
      <c r="H745" t="s">
        <v>21047</v>
      </c>
      <c r="I745" t="s">
        <v>21048</v>
      </c>
      <c r="J745" t="s">
        <v>8798</v>
      </c>
      <c r="K745" t="s">
        <v>8758</v>
      </c>
      <c r="L745" t="s">
        <v>8759</v>
      </c>
      <c r="M745" t="s">
        <v>20840</v>
      </c>
      <c r="N745" t="s">
        <v>6322</v>
      </c>
      <c r="O745" t="s">
        <v>20076</v>
      </c>
      <c r="P745" t="s">
        <v>20077</v>
      </c>
      <c r="Q745" t="s">
        <v>20078</v>
      </c>
      <c r="R745" t="s">
        <v>21035</v>
      </c>
      <c r="S745">
        <v>1</v>
      </c>
      <c r="T745">
        <v>0</v>
      </c>
      <c r="U745">
        <v>0</v>
      </c>
      <c r="V745">
        <v>756</v>
      </c>
      <c r="W745">
        <v>29</v>
      </c>
    </row>
    <row r="746" spans="1:23" x14ac:dyDescent="0.3">
      <c r="A746" t="s">
        <v>792</v>
      </c>
      <c r="B746" t="s">
        <v>20527</v>
      </c>
      <c r="C746">
        <v>0</v>
      </c>
      <c r="D746">
        <v>0</v>
      </c>
      <c r="E746" t="s">
        <v>20088</v>
      </c>
      <c r="F746" t="s">
        <v>8799</v>
      </c>
      <c r="G746" t="s">
        <v>20089</v>
      </c>
      <c r="H746" t="s">
        <v>20817</v>
      </c>
      <c r="I746" t="s">
        <v>20818</v>
      </c>
      <c r="J746" t="s">
        <v>7531</v>
      </c>
      <c r="K746" t="s">
        <v>7527</v>
      </c>
      <c r="L746" t="s">
        <v>6321</v>
      </c>
      <c r="M746" t="s">
        <v>20083</v>
      </c>
      <c r="N746" t="s">
        <v>6322</v>
      </c>
      <c r="O746" t="s">
        <v>20076</v>
      </c>
      <c r="P746" t="s">
        <v>20125</v>
      </c>
      <c r="Q746" t="s">
        <v>20153</v>
      </c>
      <c r="R746" t="s">
        <v>20154</v>
      </c>
      <c r="S746">
        <v>0</v>
      </c>
      <c r="T746">
        <v>0</v>
      </c>
      <c r="U746">
        <v>0</v>
      </c>
      <c r="V746">
        <v>143</v>
      </c>
      <c r="W746">
        <v>7</v>
      </c>
    </row>
    <row r="747" spans="1:23" x14ac:dyDescent="0.3">
      <c r="A747" t="s">
        <v>793</v>
      </c>
      <c r="B747" t="s">
        <v>20527</v>
      </c>
      <c r="C747">
        <v>0</v>
      </c>
      <c r="D747">
        <v>0</v>
      </c>
      <c r="E747" t="s">
        <v>20050</v>
      </c>
      <c r="F747" t="s">
        <v>8800</v>
      </c>
      <c r="G747" t="s">
        <v>20066</v>
      </c>
      <c r="H747" t="s">
        <v>21049</v>
      </c>
      <c r="I747" t="s">
        <v>21050</v>
      </c>
      <c r="J747" t="s">
        <v>8801</v>
      </c>
      <c r="K747" t="s">
        <v>7908</v>
      </c>
      <c r="L747" t="s">
        <v>7909</v>
      </c>
      <c r="M747" t="s">
        <v>20422</v>
      </c>
      <c r="N747" t="s">
        <v>6322</v>
      </c>
      <c r="O747" t="s">
        <v>20076</v>
      </c>
      <c r="P747" t="s">
        <v>20077</v>
      </c>
      <c r="Q747" t="s">
        <v>20078</v>
      </c>
      <c r="R747" t="s">
        <v>20447</v>
      </c>
      <c r="S747">
        <v>1</v>
      </c>
      <c r="T747">
        <v>0</v>
      </c>
      <c r="U747">
        <v>0</v>
      </c>
      <c r="V747">
        <v>667</v>
      </c>
      <c r="W747">
        <v>26</v>
      </c>
    </row>
    <row r="748" spans="1:23" x14ac:dyDescent="0.3">
      <c r="A748" t="s">
        <v>794</v>
      </c>
      <c r="B748" t="s">
        <v>20527</v>
      </c>
      <c r="C748">
        <v>0</v>
      </c>
      <c r="D748">
        <v>0</v>
      </c>
      <c r="E748" t="s">
        <v>20050</v>
      </c>
      <c r="F748" t="s">
        <v>8802</v>
      </c>
      <c r="G748" t="s">
        <v>20051</v>
      </c>
      <c r="H748" t="s">
        <v>20459</v>
      </c>
      <c r="I748" t="s">
        <v>20460</v>
      </c>
      <c r="J748" t="s">
        <v>8803</v>
      </c>
      <c r="K748" t="s">
        <v>8804</v>
      </c>
      <c r="L748" t="s">
        <v>8805</v>
      </c>
      <c r="M748" t="s">
        <v>21051</v>
      </c>
      <c r="N748" t="s">
        <v>6351</v>
      </c>
      <c r="O748" t="s">
        <v>20061</v>
      </c>
      <c r="P748" t="s">
        <v>20461</v>
      </c>
      <c r="Q748" t="s">
        <v>20462</v>
      </c>
      <c r="R748" t="s">
        <v>21052</v>
      </c>
      <c r="S748">
        <v>1</v>
      </c>
      <c r="T748">
        <v>0</v>
      </c>
      <c r="U748">
        <v>0</v>
      </c>
      <c r="V748">
        <v>932</v>
      </c>
      <c r="W748">
        <v>36</v>
      </c>
    </row>
    <row r="749" spans="1:23" x14ac:dyDescent="0.3">
      <c r="A749" t="s">
        <v>795</v>
      </c>
      <c r="B749" t="s">
        <v>20527</v>
      </c>
      <c r="C749">
        <v>0</v>
      </c>
      <c r="D749">
        <v>0</v>
      </c>
      <c r="E749" t="s">
        <v>20065</v>
      </c>
      <c r="F749" t="s">
        <v>8806</v>
      </c>
      <c r="G749" t="s">
        <v>20080</v>
      </c>
      <c r="H749" t="s">
        <v>20209</v>
      </c>
      <c r="I749" t="s">
        <v>20210</v>
      </c>
      <c r="J749" t="s">
        <v>8807</v>
      </c>
      <c r="K749" t="s">
        <v>8808</v>
      </c>
      <c r="L749" t="s">
        <v>6321</v>
      </c>
      <c r="M749" t="s">
        <v>20083</v>
      </c>
      <c r="N749" t="s">
        <v>6322</v>
      </c>
      <c r="O749" t="s">
        <v>20076</v>
      </c>
      <c r="P749" t="s">
        <v>20125</v>
      </c>
      <c r="Q749" t="s">
        <v>20153</v>
      </c>
      <c r="R749" t="s">
        <v>20154</v>
      </c>
      <c r="S749">
        <v>1</v>
      </c>
      <c r="T749">
        <v>0</v>
      </c>
      <c r="U749">
        <v>0</v>
      </c>
      <c r="V749">
        <v>396</v>
      </c>
      <c r="W749">
        <v>16</v>
      </c>
    </row>
    <row r="750" spans="1:23" x14ac:dyDescent="0.3">
      <c r="A750" t="s">
        <v>796</v>
      </c>
      <c r="B750" t="s">
        <v>20527</v>
      </c>
      <c r="C750">
        <v>0</v>
      </c>
      <c r="D750">
        <v>0</v>
      </c>
      <c r="E750" t="s">
        <v>20088</v>
      </c>
      <c r="F750" t="s">
        <v>8809</v>
      </c>
      <c r="G750" t="s">
        <v>20089</v>
      </c>
      <c r="H750" t="s">
        <v>21053</v>
      </c>
      <c r="I750" t="s">
        <v>21054</v>
      </c>
      <c r="J750" t="s">
        <v>8810</v>
      </c>
      <c r="K750" t="s">
        <v>6529</v>
      </c>
      <c r="L750" t="s">
        <v>6321</v>
      </c>
      <c r="M750" t="s">
        <v>20083</v>
      </c>
      <c r="N750" t="s">
        <v>6322</v>
      </c>
      <c r="O750" t="s">
        <v>20076</v>
      </c>
      <c r="P750" t="s">
        <v>20125</v>
      </c>
      <c r="Q750" t="s">
        <v>20153</v>
      </c>
      <c r="R750" t="s">
        <v>20154</v>
      </c>
      <c r="S750">
        <v>0</v>
      </c>
      <c r="T750">
        <v>0</v>
      </c>
      <c r="U750">
        <v>0</v>
      </c>
      <c r="V750">
        <v>150</v>
      </c>
      <c r="W750">
        <v>6</v>
      </c>
    </row>
    <row r="751" spans="1:23" x14ac:dyDescent="0.3">
      <c r="A751" t="s">
        <v>797</v>
      </c>
      <c r="B751" t="s">
        <v>20527</v>
      </c>
      <c r="C751">
        <v>0</v>
      </c>
      <c r="D751">
        <v>0</v>
      </c>
      <c r="E751" t="s">
        <v>20050</v>
      </c>
      <c r="F751" t="s">
        <v>8811</v>
      </c>
      <c r="G751" t="s">
        <v>20051</v>
      </c>
      <c r="H751" t="s">
        <v>20269</v>
      </c>
      <c r="I751" t="s">
        <v>20270</v>
      </c>
      <c r="J751" t="s">
        <v>8812</v>
      </c>
      <c r="K751" t="s">
        <v>7316</v>
      </c>
      <c r="L751" t="s">
        <v>7317</v>
      </c>
      <c r="M751" t="s">
        <v>20688</v>
      </c>
      <c r="N751" t="s">
        <v>6322</v>
      </c>
      <c r="O751" t="s">
        <v>20076</v>
      </c>
      <c r="P751" t="s">
        <v>20243</v>
      </c>
      <c r="Q751" t="s">
        <v>6555</v>
      </c>
      <c r="R751" t="s">
        <v>20791</v>
      </c>
      <c r="S751">
        <v>1</v>
      </c>
      <c r="T751">
        <v>0</v>
      </c>
      <c r="U751">
        <v>0</v>
      </c>
      <c r="V751">
        <v>538</v>
      </c>
      <c r="W751">
        <v>21</v>
      </c>
    </row>
    <row r="752" spans="1:23" x14ac:dyDescent="0.3">
      <c r="A752" t="s">
        <v>798</v>
      </c>
      <c r="B752" t="s">
        <v>20527</v>
      </c>
      <c r="C752">
        <v>0</v>
      </c>
      <c r="D752">
        <v>0</v>
      </c>
      <c r="E752" t="s">
        <v>20050</v>
      </c>
      <c r="F752" t="s">
        <v>8813</v>
      </c>
      <c r="G752" t="s">
        <v>20066</v>
      </c>
      <c r="H752" t="s">
        <v>21055</v>
      </c>
      <c r="I752" t="s">
        <v>21056</v>
      </c>
      <c r="J752" t="s">
        <v>8814</v>
      </c>
      <c r="K752" t="s">
        <v>7831</v>
      </c>
      <c r="L752" t="s">
        <v>7832</v>
      </c>
      <c r="M752" t="s">
        <v>20258</v>
      </c>
      <c r="N752" t="s">
        <v>6322</v>
      </c>
      <c r="O752" t="s">
        <v>20076</v>
      </c>
      <c r="P752" t="s">
        <v>20096</v>
      </c>
      <c r="Q752" t="s">
        <v>6544</v>
      </c>
      <c r="R752" t="s">
        <v>20431</v>
      </c>
      <c r="S752">
        <v>1</v>
      </c>
      <c r="T752">
        <v>0</v>
      </c>
      <c r="U752">
        <v>0</v>
      </c>
      <c r="V752">
        <v>1102</v>
      </c>
      <c r="W752">
        <v>42</v>
      </c>
    </row>
    <row r="753" spans="1:23" x14ac:dyDescent="0.3">
      <c r="A753" t="s">
        <v>799</v>
      </c>
      <c r="B753" t="s">
        <v>20527</v>
      </c>
      <c r="C753">
        <v>0</v>
      </c>
      <c r="D753">
        <v>0</v>
      </c>
      <c r="E753" t="s">
        <v>20050</v>
      </c>
      <c r="F753" t="s">
        <v>8815</v>
      </c>
      <c r="G753" t="s">
        <v>20051</v>
      </c>
      <c r="H753" t="s">
        <v>20693</v>
      </c>
      <c r="I753" t="s">
        <v>20694</v>
      </c>
      <c r="J753" t="s">
        <v>8816</v>
      </c>
      <c r="K753" t="s">
        <v>6420</v>
      </c>
      <c r="L753" t="s">
        <v>6421</v>
      </c>
      <c r="M753" t="s">
        <v>20515</v>
      </c>
      <c r="N753" t="s">
        <v>6322</v>
      </c>
      <c r="O753" t="s">
        <v>20076</v>
      </c>
      <c r="P753" t="s">
        <v>20661</v>
      </c>
      <c r="Q753" t="s">
        <v>6421</v>
      </c>
      <c r="R753" t="s">
        <v>20695</v>
      </c>
      <c r="S753">
        <v>1</v>
      </c>
      <c r="T753">
        <v>1</v>
      </c>
      <c r="U753">
        <v>0</v>
      </c>
      <c r="V753">
        <v>407</v>
      </c>
      <c r="W753">
        <v>18</v>
      </c>
    </row>
    <row r="754" spans="1:23" x14ac:dyDescent="0.3">
      <c r="A754" t="s">
        <v>800</v>
      </c>
      <c r="B754" t="s">
        <v>20527</v>
      </c>
      <c r="C754">
        <v>0</v>
      </c>
      <c r="D754">
        <v>0</v>
      </c>
      <c r="E754" t="s">
        <v>20050</v>
      </c>
      <c r="F754" t="s">
        <v>8817</v>
      </c>
      <c r="G754" t="s">
        <v>20051</v>
      </c>
      <c r="H754" t="s">
        <v>20459</v>
      </c>
      <c r="I754" t="s">
        <v>20460</v>
      </c>
      <c r="J754" t="s">
        <v>8818</v>
      </c>
      <c r="K754" t="s">
        <v>6909</v>
      </c>
      <c r="L754" t="s">
        <v>6910</v>
      </c>
      <c r="M754" t="s">
        <v>20077</v>
      </c>
      <c r="N754" t="s">
        <v>6351</v>
      </c>
      <c r="O754" t="s">
        <v>20061</v>
      </c>
      <c r="P754" t="s">
        <v>20461</v>
      </c>
      <c r="Q754" t="s">
        <v>20462</v>
      </c>
      <c r="R754" t="s">
        <v>20845</v>
      </c>
      <c r="S754">
        <v>1</v>
      </c>
      <c r="T754">
        <v>0</v>
      </c>
      <c r="U754">
        <v>0</v>
      </c>
      <c r="V754">
        <v>835</v>
      </c>
      <c r="W754">
        <v>32</v>
      </c>
    </row>
    <row r="755" spans="1:23" x14ac:dyDescent="0.3">
      <c r="A755" t="s">
        <v>801</v>
      </c>
      <c r="B755" t="s">
        <v>20527</v>
      </c>
      <c r="C755">
        <v>0</v>
      </c>
      <c r="D755">
        <v>0</v>
      </c>
      <c r="E755" t="s">
        <v>20050</v>
      </c>
      <c r="F755" t="s">
        <v>8819</v>
      </c>
      <c r="G755" t="s">
        <v>20051</v>
      </c>
      <c r="H755" t="s">
        <v>20265</v>
      </c>
      <c r="I755" t="s">
        <v>20266</v>
      </c>
      <c r="J755" t="s">
        <v>8820</v>
      </c>
      <c r="K755" t="s">
        <v>7463</v>
      </c>
      <c r="L755" t="s">
        <v>7464</v>
      </c>
      <c r="M755" t="s">
        <v>20227</v>
      </c>
      <c r="N755" t="s">
        <v>6322</v>
      </c>
      <c r="O755" t="s">
        <v>20076</v>
      </c>
      <c r="P755" t="s">
        <v>20267</v>
      </c>
      <c r="Q755" t="s">
        <v>6465</v>
      </c>
      <c r="R755" t="s">
        <v>20268</v>
      </c>
      <c r="S755">
        <v>1</v>
      </c>
      <c r="T755">
        <v>0</v>
      </c>
      <c r="U755">
        <v>0</v>
      </c>
      <c r="V755">
        <v>965</v>
      </c>
      <c r="W755">
        <v>36</v>
      </c>
    </row>
    <row r="756" spans="1:23" x14ac:dyDescent="0.3">
      <c r="A756" t="s">
        <v>802</v>
      </c>
      <c r="B756" t="s">
        <v>20527</v>
      </c>
      <c r="C756">
        <v>0</v>
      </c>
      <c r="D756">
        <v>0</v>
      </c>
      <c r="E756" t="s">
        <v>20065</v>
      </c>
      <c r="F756" t="s">
        <v>8821</v>
      </c>
      <c r="G756" t="s">
        <v>20080</v>
      </c>
      <c r="H756" t="s">
        <v>20209</v>
      </c>
      <c r="I756" t="s">
        <v>20210</v>
      </c>
      <c r="J756" t="s">
        <v>8822</v>
      </c>
      <c r="K756" t="s">
        <v>6389</v>
      </c>
      <c r="L756" t="s">
        <v>6321</v>
      </c>
      <c r="M756" t="s">
        <v>20083</v>
      </c>
      <c r="N756" t="s">
        <v>6322</v>
      </c>
      <c r="O756" t="s">
        <v>20076</v>
      </c>
      <c r="P756" t="s">
        <v>20125</v>
      </c>
      <c r="Q756" t="s">
        <v>20153</v>
      </c>
      <c r="R756" t="s">
        <v>20154</v>
      </c>
      <c r="S756">
        <v>1</v>
      </c>
      <c r="T756">
        <v>0</v>
      </c>
      <c r="U756">
        <v>0</v>
      </c>
      <c r="V756">
        <v>795</v>
      </c>
      <c r="W756">
        <v>27</v>
      </c>
    </row>
    <row r="757" spans="1:23" x14ac:dyDescent="0.3">
      <c r="A757" t="s">
        <v>803</v>
      </c>
      <c r="B757" t="s">
        <v>20928</v>
      </c>
      <c r="C757">
        <v>0</v>
      </c>
      <c r="D757">
        <v>0</v>
      </c>
      <c r="E757" t="s">
        <v>20150</v>
      </c>
      <c r="F757" t="s">
        <v>8823</v>
      </c>
      <c r="G757" t="s">
        <v>20089</v>
      </c>
      <c r="H757" t="s">
        <v>21019</v>
      </c>
      <c r="I757" t="s">
        <v>21020</v>
      </c>
      <c r="J757" t="s">
        <v>7695</v>
      </c>
      <c r="K757" t="s">
        <v>7197</v>
      </c>
      <c r="L757" t="s">
        <v>7198</v>
      </c>
      <c r="M757" t="s">
        <v>20324</v>
      </c>
      <c r="N757" t="s">
        <v>6322</v>
      </c>
      <c r="O757" t="s">
        <v>20076</v>
      </c>
      <c r="P757" t="s">
        <v>20096</v>
      </c>
      <c r="Q757" t="s">
        <v>6544</v>
      </c>
      <c r="R757" t="s">
        <v>20705</v>
      </c>
      <c r="S757">
        <v>0</v>
      </c>
      <c r="T757">
        <v>0</v>
      </c>
      <c r="U757">
        <v>1</v>
      </c>
      <c r="V757">
        <v>65</v>
      </c>
      <c r="W757">
        <v>7</v>
      </c>
    </row>
    <row r="758" spans="1:23" x14ac:dyDescent="0.3">
      <c r="A758" t="s">
        <v>804</v>
      </c>
      <c r="B758" t="s">
        <v>20527</v>
      </c>
      <c r="C758">
        <v>0</v>
      </c>
      <c r="D758">
        <v>0</v>
      </c>
      <c r="E758" t="s">
        <v>20150</v>
      </c>
      <c r="F758" t="s">
        <v>8824</v>
      </c>
      <c r="G758" t="s">
        <v>20089</v>
      </c>
      <c r="H758" t="s">
        <v>21057</v>
      </c>
      <c r="I758" t="s">
        <v>21058</v>
      </c>
      <c r="J758" t="s">
        <v>8825</v>
      </c>
      <c r="K758" t="s">
        <v>8826</v>
      </c>
      <c r="L758" t="s">
        <v>8827</v>
      </c>
      <c r="M758" t="s">
        <v>20298</v>
      </c>
      <c r="N758" t="s">
        <v>6351</v>
      </c>
      <c r="O758" t="s">
        <v>20061</v>
      </c>
      <c r="P758" t="s">
        <v>20294</v>
      </c>
      <c r="Q758" t="s">
        <v>6897</v>
      </c>
      <c r="R758" t="s">
        <v>21059</v>
      </c>
      <c r="S758">
        <v>0</v>
      </c>
      <c r="T758">
        <v>0</v>
      </c>
      <c r="U758">
        <v>0</v>
      </c>
      <c r="V758">
        <v>80</v>
      </c>
      <c r="W758">
        <v>7</v>
      </c>
    </row>
    <row r="759" spans="1:23" x14ac:dyDescent="0.3">
      <c r="A759" t="s">
        <v>805</v>
      </c>
      <c r="B759" t="s">
        <v>20527</v>
      </c>
      <c r="C759">
        <v>0</v>
      </c>
      <c r="D759">
        <v>0</v>
      </c>
      <c r="E759" t="s">
        <v>20065</v>
      </c>
      <c r="F759" t="s">
        <v>8828</v>
      </c>
      <c r="G759" t="s">
        <v>20080</v>
      </c>
      <c r="H759" t="s">
        <v>20312</v>
      </c>
      <c r="I759" t="s">
        <v>20313</v>
      </c>
      <c r="J759" t="s">
        <v>8829</v>
      </c>
      <c r="K759" t="s">
        <v>6596</v>
      </c>
      <c r="L759" t="s">
        <v>6388</v>
      </c>
      <c r="M759" t="s">
        <v>20083</v>
      </c>
      <c r="N759" t="s">
        <v>6345</v>
      </c>
      <c r="O759" t="s">
        <v>20167</v>
      </c>
      <c r="P759" t="s">
        <v>20314</v>
      </c>
      <c r="Q759" t="s">
        <v>6388</v>
      </c>
      <c r="R759" t="s">
        <v>20315</v>
      </c>
      <c r="S759">
        <v>1</v>
      </c>
      <c r="T759">
        <v>0</v>
      </c>
      <c r="U759">
        <v>0</v>
      </c>
      <c r="V759">
        <v>726</v>
      </c>
      <c r="W759">
        <v>29</v>
      </c>
    </row>
    <row r="760" spans="1:23" x14ac:dyDescent="0.3">
      <c r="A760" t="s">
        <v>806</v>
      </c>
      <c r="B760" t="s">
        <v>20527</v>
      </c>
      <c r="C760">
        <v>0</v>
      </c>
      <c r="D760">
        <v>0</v>
      </c>
      <c r="E760" t="s">
        <v>20088</v>
      </c>
      <c r="F760" t="s">
        <v>8830</v>
      </c>
      <c r="G760" t="s">
        <v>20089</v>
      </c>
      <c r="H760" t="s">
        <v>20824</v>
      </c>
      <c r="I760" t="s">
        <v>20825</v>
      </c>
      <c r="J760" t="s">
        <v>8831</v>
      </c>
      <c r="K760" t="s">
        <v>7608</v>
      </c>
      <c r="L760" t="s">
        <v>6388</v>
      </c>
      <c r="M760" t="s">
        <v>20083</v>
      </c>
      <c r="N760" t="s">
        <v>6345</v>
      </c>
      <c r="O760" t="s">
        <v>20167</v>
      </c>
      <c r="P760" t="s">
        <v>20314</v>
      </c>
      <c r="Q760" t="s">
        <v>6388</v>
      </c>
      <c r="R760" t="s">
        <v>20315</v>
      </c>
      <c r="S760">
        <v>0</v>
      </c>
      <c r="T760">
        <v>0</v>
      </c>
      <c r="U760">
        <v>0</v>
      </c>
      <c r="V760">
        <v>130</v>
      </c>
      <c r="W760">
        <v>8</v>
      </c>
    </row>
    <row r="761" spans="1:23" x14ac:dyDescent="0.3">
      <c r="A761" t="s">
        <v>807</v>
      </c>
      <c r="B761" t="s">
        <v>20527</v>
      </c>
      <c r="C761">
        <v>0</v>
      </c>
      <c r="D761">
        <v>0</v>
      </c>
      <c r="E761" t="s">
        <v>20150</v>
      </c>
      <c r="F761" t="s">
        <v>8832</v>
      </c>
      <c r="G761" t="s">
        <v>20089</v>
      </c>
      <c r="H761" t="s">
        <v>20942</v>
      </c>
      <c r="I761" t="s">
        <v>20943</v>
      </c>
      <c r="J761" t="s">
        <v>8424</v>
      </c>
      <c r="K761" t="s">
        <v>8425</v>
      </c>
      <c r="L761" t="s">
        <v>6321</v>
      </c>
      <c r="M761" t="s">
        <v>20083</v>
      </c>
      <c r="N761" t="s">
        <v>6322</v>
      </c>
      <c r="O761" t="s">
        <v>20076</v>
      </c>
      <c r="P761" t="s">
        <v>20125</v>
      </c>
      <c r="Q761" t="s">
        <v>20153</v>
      </c>
      <c r="R761" t="s">
        <v>20154</v>
      </c>
      <c r="S761">
        <v>0</v>
      </c>
      <c r="T761">
        <v>0</v>
      </c>
      <c r="U761">
        <v>0</v>
      </c>
      <c r="V761">
        <v>127</v>
      </c>
      <c r="W761">
        <v>6</v>
      </c>
    </row>
    <row r="762" spans="1:23" x14ac:dyDescent="0.3">
      <c r="A762" t="s">
        <v>808</v>
      </c>
      <c r="B762" t="s">
        <v>20527</v>
      </c>
      <c r="C762">
        <v>0</v>
      </c>
      <c r="D762">
        <v>0</v>
      </c>
      <c r="E762" t="s">
        <v>20050</v>
      </c>
      <c r="F762" t="s">
        <v>8833</v>
      </c>
      <c r="G762" t="s">
        <v>20080</v>
      </c>
      <c r="H762" t="s">
        <v>20312</v>
      </c>
      <c r="I762" t="s">
        <v>20313</v>
      </c>
      <c r="J762" t="s">
        <v>8834</v>
      </c>
      <c r="K762" t="s">
        <v>6460</v>
      </c>
      <c r="L762" t="s">
        <v>6388</v>
      </c>
      <c r="M762" t="s">
        <v>20083</v>
      </c>
      <c r="N762" t="s">
        <v>6345</v>
      </c>
      <c r="O762" t="s">
        <v>20167</v>
      </c>
      <c r="P762" t="s">
        <v>20314</v>
      </c>
      <c r="Q762" t="s">
        <v>6388</v>
      </c>
      <c r="R762" t="s">
        <v>20315</v>
      </c>
      <c r="S762">
        <v>1</v>
      </c>
      <c r="T762">
        <v>0</v>
      </c>
      <c r="U762">
        <v>0</v>
      </c>
      <c r="V762">
        <v>785</v>
      </c>
      <c r="W762">
        <v>31</v>
      </c>
    </row>
    <row r="763" spans="1:23" x14ac:dyDescent="0.3">
      <c r="A763" t="s">
        <v>809</v>
      </c>
      <c r="B763" t="s">
        <v>20527</v>
      </c>
      <c r="C763">
        <v>0</v>
      </c>
      <c r="D763">
        <v>0</v>
      </c>
      <c r="E763" t="s">
        <v>20050</v>
      </c>
      <c r="F763" t="s">
        <v>8835</v>
      </c>
      <c r="G763" t="s">
        <v>20051</v>
      </c>
      <c r="H763" t="s">
        <v>20459</v>
      </c>
      <c r="I763" t="s">
        <v>20460</v>
      </c>
      <c r="J763" t="s">
        <v>8836</v>
      </c>
      <c r="K763" t="s">
        <v>8837</v>
      </c>
      <c r="L763" t="s">
        <v>8838</v>
      </c>
      <c r="M763" t="s">
        <v>21060</v>
      </c>
      <c r="N763" t="s">
        <v>6351</v>
      </c>
      <c r="O763" t="s">
        <v>20061</v>
      </c>
      <c r="P763" t="s">
        <v>20461</v>
      </c>
      <c r="Q763" t="s">
        <v>20462</v>
      </c>
      <c r="R763" t="s">
        <v>21061</v>
      </c>
      <c r="S763">
        <v>1</v>
      </c>
      <c r="T763">
        <v>0</v>
      </c>
      <c r="U763">
        <v>0</v>
      </c>
      <c r="V763">
        <v>727</v>
      </c>
      <c r="W763">
        <v>28</v>
      </c>
    </row>
    <row r="764" spans="1:23" x14ac:dyDescent="0.3">
      <c r="A764" t="s">
        <v>810</v>
      </c>
      <c r="B764" t="s">
        <v>20527</v>
      </c>
      <c r="C764">
        <v>0</v>
      </c>
      <c r="D764">
        <v>0</v>
      </c>
      <c r="E764" t="s">
        <v>20088</v>
      </c>
      <c r="F764" t="s">
        <v>8839</v>
      </c>
      <c r="G764" t="s">
        <v>20089</v>
      </c>
      <c r="H764" t="s">
        <v>21062</v>
      </c>
      <c r="I764" t="s">
        <v>21063</v>
      </c>
      <c r="J764" t="s">
        <v>8840</v>
      </c>
      <c r="K764" t="s">
        <v>6767</v>
      </c>
      <c r="L764" t="s">
        <v>6768</v>
      </c>
      <c r="M764" t="s">
        <v>20242</v>
      </c>
      <c r="N764" t="s">
        <v>6338</v>
      </c>
      <c r="O764" t="s">
        <v>20084</v>
      </c>
      <c r="P764" t="s">
        <v>20120</v>
      </c>
      <c r="Q764" t="s">
        <v>20121</v>
      </c>
      <c r="R764" t="s">
        <v>20301</v>
      </c>
      <c r="S764">
        <v>0</v>
      </c>
      <c r="T764">
        <v>1</v>
      </c>
      <c r="U764">
        <v>0</v>
      </c>
      <c r="V764">
        <v>397</v>
      </c>
      <c r="W764">
        <v>14</v>
      </c>
    </row>
    <row r="765" spans="1:23" x14ac:dyDescent="0.3">
      <c r="A765" t="s">
        <v>811</v>
      </c>
      <c r="B765" t="s">
        <v>20527</v>
      </c>
      <c r="C765">
        <v>0</v>
      </c>
      <c r="D765">
        <v>0</v>
      </c>
      <c r="E765" t="s">
        <v>20050</v>
      </c>
      <c r="F765" t="s">
        <v>8841</v>
      </c>
      <c r="G765" t="s">
        <v>20051</v>
      </c>
      <c r="H765" t="s">
        <v>20417</v>
      </c>
      <c r="I765" t="s">
        <v>20418</v>
      </c>
      <c r="J765" t="s">
        <v>8842</v>
      </c>
      <c r="K765" t="s">
        <v>7221</v>
      </c>
      <c r="L765" t="s">
        <v>7222</v>
      </c>
      <c r="M765" t="s">
        <v>20206</v>
      </c>
      <c r="N765" t="s">
        <v>6345</v>
      </c>
      <c r="O765" t="s">
        <v>20167</v>
      </c>
      <c r="P765" t="s">
        <v>20419</v>
      </c>
      <c r="Q765" t="s">
        <v>20420</v>
      </c>
      <c r="R765" t="s">
        <v>20716</v>
      </c>
      <c r="S765">
        <v>1</v>
      </c>
      <c r="T765">
        <v>0</v>
      </c>
      <c r="U765">
        <v>0</v>
      </c>
      <c r="V765">
        <v>852</v>
      </c>
      <c r="W765">
        <v>33</v>
      </c>
    </row>
    <row r="766" spans="1:23" x14ac:dyDescent="0.3">
      <c r="A766" t="s">
        <v>812</v>
      </c>
      <c r="B766" t="s">
        <v>20527</v>
      </c>
      <c r="C766">
        <v>0</v>
      </c>
      <c r="D766">
        <v>0</v>
      </c>
      <c r="E766" t="s">
        <v>20050</v>
      </c>
      <c r="F766" t="s">
        <v>8843</v>
      </c>
      <c r="G766" t="s">
        <v>20051</v>
      </c>
      <c r="H766" t="s">
        <v>20868</v>
      </c>
      <c r="I766" t="s">
        <v>20869</v>
      </c>
      <c r="J766" t="s">
        <v>8844</v>
      </c>
      <c r="K766" t="s">
        <v>8845</v>
      </c>
      <c r="L766" t="s">
        <v>8846</v>
      </c>
      <c r="M766" t="s">
        <v>20131</v>
      </c>
      <c r="N766" t="s">
        <v>6322</v>
      </c>
      <c r="O766" t="s">
        <v>20076</v>
      </c>
      <c r="P766" t="s">
        <v>20647</v>
      </c>
      <c r="Q766" t="s">
        <v>6404</v>
      </c>
      <c r="R766" t="s">
        <v>21064</v>
      </c>
      <c r="S766">
        <v>1</v>
      </c>
      <c r="T766">
        <v>0</v>
      </c>
      <c r="U766">
        <v>0</v>
      </c>
      <c r="V766">
        <v>789</v>
      </c>
      <c r="W766">
        <v>30</v>
      </c>
    </row>
    <row r="767" spans="1:23" x14ac:dyDescent="0.3">
      <c r="A767" t="s">
        <v>813</v>
      </c>
      <c r="B767" t="s">
        <v>21065</v>
      </c>
      <c r="C767">
        <v>1</v>
      </c>
      <c r="D767">
        <v>0</v>
      </c>
      <c r="E767" t="s">
        <v>20050</v>
      </c>
      <c r="F767" t="s">
        <v>8848</v>
      </c>
      <c r="G767" t="s">
        <v>20051</v>
      </c>
      <c r="H767" t="s">
        <v>20517</v>
      </c>
      <c r="I767" t="s">
        <v>20518</v>
      </c>
      <c r="J767" t="s">
        <v>8849</v>
      </c>
      <c r="K767" t="s">
        <v>6545</v>
      </c>
      <c r="L767" t="s">
        <v>6546</v>
      </c>
      <c r="M767" t="s">
        <v>20515</v>
      </c>
      <c r="N767" t="s">
        <v>6322</v>
      </c>
      <c r="O767" t="s">
        <v>20076</v>
      </c>
      <c r="P767" t="s">
        <v>20336</v>
      </c>
      <c r="Q767" t="s">
        <v>6546</v>
      </c>
      <c r="R767" t="s">
        <v>20652</v>
      </c>
      <c r="S767">
        <v>1</v>
      </c>
      <c r="T767">
        <v>0</v>
      </c>
      <c r="U767">
        <v>0</v>
      </c>
      <c r="V767">
        <v>104</v>
      </c>
      <c r="W767">
        <v>6</v>
      </c>
    </row>
    <row r="768" spans="1:23" x14ac:dyDescent="0.3">
      <c r="A768" t="s">
        <v>814</v>
      </c>
      <c r="B768" t="s">
        <v>21065</v>
      </c>
      <c r="C768">
        <v>1</v>
      </c>
      <c r="D768">
        <v>0</v>
      </c>
      <c r="E768" t="s">
        <v>20050</v>
      </c>
      <c r="F768" t="s">
        <v>8850</v>
      </c>
      <c r="G768" t="s">
        <v>20051</v>
      </c>
      <c r="H768" t="s">
        <v>20265</v>
      </c>
      <c r="I768" t="s">
        <v>20266</v>
      </c>
      <c r="J768" t="s">
        <v>8851</v>
      </c>
      <c r="K768" t="s">
        <v>6464</v>
      </c>
      <c r="L768" t="s">
        <v>6465</v>
      </c>
      <c r="M768" t="s">
        <v>20374</v>
      </c>
      <c r="N768" t="s">
        <v>6322</v>
      </c>
      <c r="O768" t="s">
        <v>20076</v>
      </c>
      <c r="P768" t="s">
        <v>20267</v>
      </c>
      <c r="Q768" t="s">
        <v>6465</v>
      </c>
      <c r="R768" t="s">
        <v>20503</v>
      </c>
      <c r="S768">
        <v>1</v>
      </c>
      <c r="T768">
        <v>0</v>
      </c>
      <c r="U768">
        <v>0</v>
      </c>
      <c r="V768">
        <v>139</v>
      </c>
      <c r="W768">
        <v>6</v>
      </c>
    </row>
    <row r="769" spans="1:23" x14ac:dyDescent="0.3">
      <c r="A769" t="s">
        <v>815</v>
      </c>
      <c r="B769" t="s">
        <v>21065</v>
      </c>
      <c r="C769">
        <v>1</v>
      </c>
      <c r="D769">
        <v>0</v>
      </c>
      <c r="E769" t="s">
        <v>20050</v>
      </c>
      <c r="F769" t="s">
        <v>8852</v>
      </c>
      <c r="G769" t="s">
        <v>20080</v>
      </c>
      <c r="H769" t="s">
        <v>20209</v>
      </c>
      <c r="I769" t="s">
        <v>20210</v>
      </c>
      <c r="J769" t="s">
        <v>6708</v>
      </c>
      <c r="K769" t="s">
        <v>6637</v>
      </c>
      <c r="L769" t="s">
        <v>6321</v>
      </c>
      <c r="M769" t="s">
        <v>20083</v>
      </c>
      <c r="N769" t="s">
        <v>6322</v>
      </c>
      <c r="O769" t="s">
        <v>20076</v>
      </c>
      <c r="P769" t="s">
        <v>20125</v>
      </c>
      <c r="Q769" t="s">
        <v>20153</v>
      </c>
      <c r="R769" t="s">
        <v>20154</v>
      </c>
      <c r="S769">
        <v>1</v>
      </c>
      <c r="T769">
        <v>0</v>
      </c>
      <c r="U769">
        <v>0</v>
      </c>
      <c r="V769">
        <v>240</v>
      </c>
      <c r="W769">
        <v>10</v>
      </c>
    </row>
    <row r="770" spans="1:23" x14ac:dyDescent="0.3">
      <c r="A770" t="s">
        <v>816</v>
      </c>
      <c r="B770" t="s">
        <v>21065</v>
      </c>
      <c r="C770">
        <v>1</v>
      </c>
      <c r="D770">
        <v>0</v>
      </c>
      <c r="E770" t="s">
        <v>20050</v>
      </c>
      <c r="F770" t="s">
        <v>8853</v>
      </c>
      <c r="G770" t="s">
        <v>20051</v>
      </c>
      <c r="H770" t="s">
        <v>20531</v>
      </c>
      <c r="I770" t="s">
        <v>20532</v>
      </c>
      <c r="J770" t="s">
        <v>6731</v>
      </c>
      <c r="K770" t="s">
        <v>6561</v>
      </c>
      <c r="L770" t="s">
        <v>6562</v>
      </c>
      <c r="M770" t="s">
        <v>20736</v>
      </c>
      <c r="N770" t="s">
        <v>6338</v>
      </c>
      <c r="O770" t="s">
        <v>20084</v>
      </c>
      <c r="P770" t="s">
        <v>20158</v>
      </c>
      <c r="Q770" t="s">
        <v>6562</v>
      </c>
      <c r="R770" t="s">
        <v>20737</v>
      </c>
      <c r="S770">
        <v>1</v>
      </c>
      <c r="T770">
        <v>0</v>
      </c>
      <c r="U770">
        <v>0</v>
      </c>
      <c r="V770">
        <v>65</v>
      </c>
      <c r="W770">
        <v>4</v>
      </c>
    </row>
    <row r="771" spans="1:23" x14ac:dyDescent="0.3">
      <c r="A771" t="s">
        <v>817</v>
      </c>
      <c r="B771" t="s">
        <v>21065</v>
      </c>
      <c r="C771">
        <v>1</v>
      </c>
      <c r="D771">
        <v>0</v>
      </c>
      <c r="E771" t="s">
        <v>20050</v>
      </c>
      <c r="F771" t="s">
        <v>8854</v>
      </c>
      <c r="G771" t="s">
        <v>20051</v>
      </c>
      <c r="H771" t="s">
        <v>20706</v>
      </c>
      <c r="I771" t="s">
        <v>20707</v>
      </c>
      <c r="J771" t="s">
        <v>8855</v>
      </c>
      <c r="K771" t="s">
        <v>6499</v>
      </c>
      <c r="L771" t="s">
        <v>6500</v>
      </c>
      <c r="M771" t="s">
        <v>20753</v>
      </c>
      <c r="N771" t="s">
        <v>6351</v>
      </c>
      <c r="O771" t="s">
        <v>20061</v>
      </c>
      <c r="P771" t="s">
        <v>20294</v>
      </c>
      <c r="Q771" t="s">
        <v>6897</v>
      </c>
      <c r="R771" t="s">
        <v>20754</v>
      </c>
      <c r="S771">
        <v>1</v>
      </c>
      <c r="T771">
        <v>0</v>
      </c>
      <c r="U771">
        <v>0</v>
      </c>
      <c r="V771">
        <v>62</v>
      </c>
      <c r="W771">
        <v>4</v>
      </c>
    </row>
    <row r="772" spans="1:23" x14ac:dyDescent="0.3">
      <c r="A772" t="s">
        <v>818</v>
      </c>
      <c r="B772" t="s">
        <v>21065</v>
      </c>
      <c r="C772">
        <v>1</v>
      </c>
      <c r="D772">
        <v>0</v>
      </c>
      <c r="E772" t="s">
        <v>20050</v>
      </c>
      <c r="F772" t="s">
        <v>8856</v>
      </c>
      <c r="G772" t="s">
        <v>20051</v>
      </c>
      <c r="H772" t="s">
        <v>20372</v>
      </c>
      <c r="I772" t="s">
        <v>20373</v>
      </c>
      <c r="J772" t="s">
        <v>8857</v>
      </c>
      <c r="K772" t="s">
        <v>8428</v>
      </c>
      <c r="L772" t="s">
        <v>8429</v>
      </c>
      <c r="M772" t="s">
        <v>20227</v>
      </c>
      <c r="N772" t="s">
        <v>6348</v>
      </c>
      <c r="O772" t="s">
        <v>20213</v>
      </c>
      <c r="P772" t="s">
        <v>20375</v>
      </c>
      <c r="Q772" t="s">
        <v>6619</v>
      </c>
      <c r="R772" t="s">
        <v>20944</v>
      </c>
      <c r="S772">
        <v>1</v>
      </c>
      <c r="T772">
        <v>1</v>
      </c>
      <c r="U772">
        <v>0</v>
      </c>
      <c r="V772">
        <v>15</v>
      </c>
      <c r="W772">
        <v>1</v>
      </c>
    </row>
    <row r="773" spans="1:23" x14ac:dyDescent="0.3">
      <c r="A773" t="s">
        <v>819</v>
      </c>
      <c r="B773" t="s">
        <v>21065</v>
      </c>
      <c r="C773">
        <v>1</v>
      </c>
      <c r="D773">
        <v>0</v>
      </c>
      <c r="E773" t="s">
        <v>20050</v>
      </c>
      <c r="F773" t="s">
        <v>8858</v>
      </c>
      <c r="G773" t="s">
        <v>20051</v>
      </c>
      <c r="H773" t="s">
        <v>20225</v>
      </c>
      <c r="I773" t="s">
        <v>20226</v>
      </c>
      <c r="J773" t="s">
        <v>8859</v>
      </c>
      <c r="K773" t="s">
        <v>6735</v>
      </c>
      <c r="L773" t="s">
        <v>6736</v>
      </c>
      <c r="M773" t="s">
        <v>20107</v>
      </c>
      <c r="N773" t="s">
        <v>6338</v>
      </c>
      <c r="O773" t="s">
        <v>20084</v>
      </c>
      <c r="P773" t="s">
        <v>20108</v>
      </c>
      <c r="Q773" t="s">
        <v>20109</v>
      </c>
      <c r="R773" t="s">
        <v>20110</v>
      </c>
      <c r="S773">
        <v>1</v>
      </c>
      <c r="T773">
        <v>1</v>
      </c>
      <c r="U773">
        <v>0</v>
      </c>
      <c r="V773">
        <v>50</v>
      </c>
      <c r="W773">
        <v>5</v>
      </c>
    </row>
    <row r="774" spans="1:23" x14ac:dyDescent="0.3">
      <c r="A774" t="s">
        <v>820</v>
      </c>
      <c r="B774" t="s">
        <v>21065</v>
      </c>
      <c r="C774">
        <v>1</v>
      </c>
      <c r="D774">
        <v>0</v>
      </c>
      <c r="E774" t="s">
        <v>20050</v>
      </c>
      <c r="F774" t="s">
        <v>8860</v>
      </c>
      <c r="G774" t="s">
        <v>20051</v>
      </c>
      <c r="H774" t="s">
        <v>20761</v>
      </c>
      <c r="I774" t="s">
        <v>20762</v>
      </c>
      <c r="J774" t="s">
        <v>8861</v>
      </c>
      <c r="K774" t="s">
        <v>6548</v>
      </c>
      <c r="L774" t="s">
        <v>6549</v>
      </c>
      <c r="M774" t="s">
        <v>20422</v>
      </c>
      <c r="N774" t="s">
        <v>6322</v>
      </c>
      <c r="O774" t="s">
        <v>20076</v>
      </c>
      <c r="P774" t="s">
        <v>20179</v>
      </c>
      <c r="Q774" t="s">
        <v>6549</v>
      </c>
      <c r="R774" t="s">
        <v>20763</v>
      </c>
      <c r="S774">
        <v>1</v>
      </c>
      <c r="T774">
        <v>0</v>
      </c>
      <c r="U774">
        <v>0</v>
      </c>
      <c r="V774">
        <v>113</v>
      </c>
      <c r="W774">
        <v>7</v>
      </c>
    </row>
    <row r="775" spans="1:23" x14ac:dyDescent="0.3">
      <c r="A775" t="s">
        <v>821</v>
      </c>
      <c r="B775" t="s">
        <v>21065</v>
      </c>
      <c r="C775">
        <v>1</v>
      </c>
      <c r="D775">
        <v>0</v>
      </c>
      <c r="E775" t="s">
        <v>20065</v>
      </c>
      <c r="F775" t="s">
        <v>8862</v>
      </c>
      <c r="G775" t="s">
        <v>20080</v>
      </c>
      <c r="H775" t="s">
        <v>20199</v>
      </c>
      <c r="I775" t="s">
        <v>20200</v>
      </c>
      <c r="J775" t="s">
        <v>8863</v>
      </c>
      <c r="K775" t="s">
        <v>6751</v>
      </c>
      <c r="L775" t="s">
        <v>6752</v>
      </c>
      <c r="M775" t="s">
        <v>20083</v>
      </c>
      <c r="N775" t="s">
        <v>6345</v>
      </c>
      <c r="O775" t="s">
        <v>20167</v>
      </c>
      <c r="P775" t="s">
        <v>20201</v>
      </c>
      <c r="Q775" t="s">
        <v>6752</v>
      </c>
      <c r="R775" t="s">
        <v>20202</v>
      </c>
      <c r="S775">
        <v>1</v>
      </c>
      <c r="T775">
        <v>0</v>
      </c>
      <c r="U775">
        <v>0</v>
      </c>
      <c r="V775">
        <v>0</v>
      </c>
      <c r="W775">
        <v>0</v>
      </c>
    </row>
    <row r="776" spans="1:23" x14ac:dyDescent="0.3">
      <c r="A776" t="s">
        <v>822</v>
      </c>
      <c r="B776" t="s">
        <v>21065</v>
      </c>
      <c r="C776">
        <v>1</v>
      </c>
      <c r="D776">
        <v>0</v>
      </c>
      <c r="E776" t="s">
        <v>20050</v>
      </c>
      <c r="F776" t="s">
        <v>8864</v>
      </c>
      <c r="G776" t="s">
        <v>20080</v>
      </c>
      <c r="H776" t="s">
        <v>20464</v>
      </c>
      <c r="I776" t="s">
        <v>20465</v>
      </c>
      <c r="J776" t="s">
        <v>8736</v>
      </c>
      <c r="K776" t="s">
        <v>6447</v>
      </c>
      <c r="L776" t="s">
        <v>6448</v>
      </c>
      <c r="M776" t="s">
        <v>20083</v>
      </c>
      <c r="N776" t="s">
        <v>6322</v>
      </c>
      <c r="O776" t="s">
        <v>20076</v>
      </c>
      <c r="P776" t="s">
        <v>20183</v>
      </c>
      <c r="Q776" t="s">
        <v>6448</v>
      </c>
      <c r="R776" t="s">
        <v>20466</v>
      </c>
      <c r="S776">
        <v>1</v>
      </c>
      <c r="T776">
        <v>0</v>
      </c>
      <c r="U776">
        <v>0</v>
      </c>
      <c r="V776">
        <v>249</v>
      </c>
      <c r="W776">
        <v>14</v>
      </c>
    </row>
    <row r="777" spans="1:23" x14ac:dyDescent="0.3">
      <c r="A777" t="s">
        <v>823</v>
      </c>
      <c r="B777" t="s">
        <v>21065</v>
      </c>
      <c r="C777">
        <v>1</v>
      </c>
      <c r="D777">
        <v>0</v>
      </c>
      <c r="E777" t="s">
        <v>20050</v>
      </c>
      <c r="F777" t="s">
        <v>8865</v>
      </c>
      <c r="G777" t="s">
        <v>20066</v>
      </c>
      <c r="H777" t="s">
        <v>21066</v>
      </c>
      <c r="I777" t="s">
        <v>21067</v>
      </c>
      <c r="J777" t="s">
        <v>6780</v>
      </c>
      <c r="K777" t="s">
        <v>6413</v>
      </c>
      <c r="L777" t="s">
        <v>6337</v>
      </c>
      <c r="M777" t="s">
        <v>20083</v>
      </c>
      <c r="N777" t="s">
        <v>6338</v>
      </c>
      <c r="O777" t="s">
        <v>20084</v>
      </c>
      <c r="P777" t="s">
        <v>20766</v>
      </c>
      <c r="Q777" t="s">
        <v>20767</v>
      </c>
      <c r="R777" t="s">
        <v>20768</v>
      </c>
      <c r="S777">
        <v>1</v>
      </c>
      <c r="T777">
        <v>0</v>
      </c>
      <c r="U777">
        <v>0</v>
      </c>
      <c r="V777">
        <v>233</v>
      </c>
      <c r="W777">
        <v>11</v>
      </c>
    </row>
    <row r="778" spans="1:23" x14ac:dyDescent="0.3">
      <c r="A778" t="s">
        <v>824</v>
      </c>
      <c r="B778" t="s">
        <v>21065</v>
      </c>
      <c r="C778">
        <v>1</v>
      </c>
      <c r="D778">
        <v>0</v>
      </c>
      <c r="E778" t="s">
        <v>20050</v>
      </c>
      <c r="F778" t="s">
        <v>8866</v>
      </c>
      <c r="G778" t="s">
        <v>20080</v>
      </c>
      <c r="H778" t="s">
        <v>20209</v>
      </c>
      <c r="I778" t="s">
        <v>20210</v>
      </c>
      <c r="J778" t="s">
        <v>8867</v>
      </c>
      <c r="K778" t="s">
        <v>6335</v>
      </c>
      <c r="L778" t="s">
        <v>6321</v>
      </c>
      <c r="M778" t="s">
        <v>20083</v>
      </c>
      <c r="N778" t="s">
        <v>6322</v>
      </c>
      <c r="O778" t="s">
        <v>20076</v>
      </c>
      <c r="P778" t="s">
        <v>20125</v>
      </c>
      <c r="Q778" t="s">
        <v>20153</v>
      </c>
      <c r="R778" t="s">
        <v>20154</v>
      </c>
      <c r="S778">
        <v>1</v>
      </c>
      <c r="T778">
        <v>0</v>
      </c>
      <c r="U778">
        <v>0</v>
      </c>
      <c r="V778">
        <v>154</v>
      </c>
      <c r="W778">
        <v>7</v>
      </c>
    </row>
    <row r="779" spans="1:23" x14ac:dyDescent="0.3">
      <c r="A779" t="s">
        <v>825</v>
      </c>
      <c r="B779" t="s">
        <v>21065</v>
      </c>
      <c r="C779">
        <v>1</v>
      </c>
      <c r="D779">
        <v>0</v>
      </c>
      <c r="E779" t="s">
        <v>20050</v>
      </c>
      <c r="F779" t="s">
        <v>8869</v>
      </c>
      <c r="G779" t="s">
        <v>20080</v>
      </c>
      <c r="H779" t="s">
        <v>20081</v>
      </c>
      <c r="I779" t="s">
        <v>20082</v>
      </c>
      <c r="J779" t="s">
        <v>8870</v>
      </c>
      <c r="K779" t="s">
        <v>6401</v>
      </c>
      <c r="L779" t="s">
        <v>6402</v>
      </c>
      <c r="M779" t="s">
        <v>20083</v>
      </c>
      <c r="N779" t="s">
        <v>6338</v>
      </c>
      <c r="O779" t="s">
        <v>20084</v>
      </c>
      <c r="P779" t="s">
        <v>20085</v>
      </c>
      <c r="Q779" t="s">
        <v>20086</v>
      </c>
      <c r="R779" t="s">
        <v>20087</v>
      </c>
      <c r="S779">
        <v>1</v>
      </c>
      <c r="T779">
        <v>1</v>
      </c>
      <c r="U779">
        <v>0</v>
      </c>
      <c r="V779">
        <v>124</v>
      </c>
      <c r="W779">
        <v>6</v>
      </c>
    </row>
    <row r="780" spans="1:23" x14ac:dyDescent="0.3">
      <c r="A780" t="s">
        <v>826</v>
      </c>
      <c r="B780" t="s">
        <v>21065</v>
      </c>
      <c r="C780">
        <v>1</v>
      </c>
      <c r="D780">
        <v>0</v>
      </c>
      <c r="E780" t="s">
        <v>20050</v>
      </c>
      <c r="F780" t="s">
        <v>8871</v>
      </c>
      <c r="G780" t="s">
        <v>20080</v>
      </c>
      <c r="H780" t="s">
        <v>20135</v>
      </c>
      <c r="I780" t="s">
        <v>20136</v>
      </c>
      <c r="J780" t="s">
        <v>8872</v>
      </c>
      <c r="K780" t="s">
        <v>6434</v>
      </c>
      <c r="L780" t="s">
        <v>6340</v>
      </c>
      <c r="M780" t="s">
        <v>20083</v>
      </c>
      <c r="N780" t="s">
        <v>6331</v>
      </c>
      <c r="O780" t="s">
        <v>20055</v>
      </c>
      <c r="P780" t="s">
        <v>20137</v>
      </c>
      <c r="Q780" t="s">
        <v>20138</v>
      </c>
      <c r="R780" t="s">
        <v>20139</v>
      </c>
      <c r="S780">
        <v>1</v>
      </c>
      <c r="T780">
        <v>0</v>
      </c>
      <c r="U780">
        <v>0</v>
      </c>
      <c r="V780">
        <v>191</v>
      </c>
      <c r="W780">
        <v>11</v>
      </c>
    </row>
    <row r="781" spans="1:23" x14ac:dyDescent="0.3">
      <c r="A781" t="s">
        <v>827</v>
      </c>
      <c r="B781" t="s">
        <v>21065</v>
      </c>
      <c r="C781">
        <v>1</v>
      </c>
      <c r="D781">
        <v>0</v>
      </c>
      <c r="E781" t="s">
        <v>20050</v>
      </c>
      <c r="F781" t="s">
        <v>8873</v>
      </c>
      <c r="G781" t="s">
        <v>20051</v>
      </c>
      <c r="H781" t="s">
        <v>20170</v>
      </c>
      <c r="I781" t="s">
        <v>20171</v>
      </c>
      <c r="J781" t="s">
        <v>8874</v>
      </c>
      <c r="K781" t="s">
        <v>8875</v>
      </c>
      <c r="L781" t="s">
        <v>8876</v>
      </c>
      <c r="M781" t="s">
        <v>21068</v>
      </c>
      <c r="N781" t="s">
        <v>6345</v>
      </c>
      <c r="O781" t="s">
        <v>20167</v>
      </c>
      <c r="P781" t="s">
        <v>20173</v>
      </c>
      <c r="Q781" t="s">
        <v>20174</v>
      </c>
      <c r="R781" t="s">
        <v>21069</v>
      </c>
      <c r="S781">
        <v>1</v>
      </c>
      <c r="T781">
        <v>1</v>
      </c>
      <c r="U781">
        <v>0</v>
      </c>
      <c r="V781">
        <v>23</v>
      </c>
      <c r="W781">
        <v>2</v>
      </c>
    </row>
    <row r="782" spans="1:23" x14ac:dyDescent="0.3">
      <c r="A782" t="s">
        <v>828</v>
      </c>
      <c r="B782" t="s">
        <v>21065</v>
      </c>
      <c r="C782">
        <v>1</v>
      </c>
      <c r="D782">
        <v>0</v>
      </c>
      <c r="E782" t="s">
        <v>20050</v>
      </c>
      <c r="F782" t="s">
        <v>8877</v>
      </c>
      <c r="G782" t="s">
        <v>20080</v>
      </c>
      <c r="H782" t="s">
        <v>20793</v>
      </c>
      <c r="I782" t="s">
        <v>20794</v>
      </c>
      <c r="J782" t="s">
        <v>8878</v>
      </c>
      <c r="K782" t="s">
        <v>6754</v>
      </c>
      <c r="L782" t="s">
        <v>6755</v>
      </c>
      <c r="M782" t="s">
        <v>20083</v>
      </c>
      <c r="N782" t="s">
        <v>6351</v>
      </c>
      <c r="O782" t="s">
        <v>20061</v>
      </c>
      <c r="P782" t="s">
        <v>20795</v>
      </c>
      <c r="Q782" t="s">
        <v>6755</v>
      </c>
      <c r="R782" t="s">
        <v>20796</v>
      </c>
      <c r="S782">
        <v>1</v>
      </c>
      <c r="T782">
        <v>0</v>
      </c>
      <c r="U782">
        <v>0</v>
      </c>
      <c r="V782">
        <v>85</v>
      </c>
      <c r="W782">
        <v>6</v>
      </c>
    </row>
    <row r="783" spans="1:23" x14ac:dyDescent="0.3">
      <c r="A783" t="s">
        <v>829</v>
      </c>
      <c r="B783" t="s">
        <v>21065</v>
      </c>
      <c r="C783">
        <v>1</v>
      </c>
      <c r="D783">
        <v>0</v>
      </c>
      <c r="E783" t="s">
        <v>20050</v>
      </c>
      <c r="F783" t="s">
        <v>8879</v>
      </c>
      <c r="G783" t="s">
        <v>20051</v>
      </c>
      <c r="H783" t="s">
        <v>20123</v>
      </c>
      <c r="I783" t="s">
        <v>20124</v>
      </c>
      <c r="J783" t="s">
        <v>8880</v>
      </c>
      <c r="K783" t="s">
        <v>6472</v>
      </c>
      <c r="L783" t="s">
        <v>6473</v>
      </c>
      <c r="M783" t="s">
        <v>20259</v>
      </c>
      <c r="N783" t="s">
        <v>6322</v>
      </c>
      <c r="O783" t="s">
        <v>20076</v>
      </c>
      <c r="P783" t="s">
        <v>20126</v>
      </c>
      <c r="Q783" t="s">
        <v>20127</v>
      </c>
      <c r="R783" t="s">
        <v>20307</v>
      </c>
      <c r="S783">
        <v>1</v>
      </c>
      <c r="T783">
        <v>0</v>
      </c>
      <c r="U783">
        <v>0</v>
      </c>
      <c r="V783">
        <v>70</v>
      </c>
      <c r="W783">
        <v>6</v>
      </c>
    </row>
    <row r="784" spans="1:23" x14ac:dyDescent="0.3">
      <c r="A784" t="s">
        <v>830</v>
      </c>
      <c r="B784" t="s">
        <v>21065</v>
      </c>
      <c r="C784">
        <v>1</v>
      </c>
      <c r="D784">
        <v>0</v>
      </c>
      <c r="E784" t="s">
        <v>20050</v>
      </c>
      <c r="F784" t="s">
        <v>8881</v>
      </c>
      <c r="G784" t="s">
        <v>20051</v>
      </c>
      <c r="H784" t="s">
        <v>20584</v>
      </c>
      <c r="I784" t="s">
        <v>20585</v>
      </c>
      <c r="J784" t="s">
        <v>8718</v>
      </c>
      <c r="K784" t="s">
        <v>6612</v>
      </c>
      <c r="L784" t="s">
        <v>6613</v>
      </c>
      <c r="M784" t="s">
        <v>20582</v>
      </c>
      <c r="N784" t="s">
        <v>6348</v>
      </c>
      <c r="O784" t="s">
        <v>20213</v>
      </c>
      <c r="P784" t="s">
        <v>20586</v>
      </c>
      <c r="Q784" t="s">
        <v>20587</v>
      </c>
      <c r="R784" t="s">
        <v>20588</v>
      </c>
      <c r="S784">
        <v>1</v>
      </c>
      <c r="T784">
        <v>1</v>
      </c>
      <c r="U784">
        <v>0</v>
      </c>
      <c r="V784">
        <v>65</v>
      </c>
      <c r="W784">
        <v>5</v>
      </c>
    </row>
    <row r="785" spans="1:23" x14ac:dyDescent="0.3">
      <c r="A785" t="s">
        <v>831</v>
      </c>
      <c r="B785" t="s">
        <v>21065</v>
      </c>
      <c r="C785">
        <v>1</v>
      </c>
      <c r="D785">
        <v>0</v>
      </c>
      <c r="E785" t="s">
        <v>20050</v>
      </c>
      <c r="F785" t="s">
        <v>8883</v>
      </c>
      <c r="G785" t="s">
        <v>20080</v>
      </c>
      <c r="H785" t="s">
        <v>20563</v>
      </c>
      <c r="I785" t="s">
        <v>20564</v>
      </c>
      <c r="J785" t="s">
        <v>8709</v>
      </c>
      <c r="K785" t="s">
        <v>6358</v>
      </c>
      <c r="L785" t="s">
        <v>6359</v>
      </c>
      <c r="M785" t="s">
        <v>20083</v>
      </c>
      <c r="N785" t="s">
        <v>6331</v>
      </c>
      <c r="O785" t="s">
        <v>20055</v>
      </c>
      <c r="P785" t="s">
        <v>20541</v>
      </c>
      <c r="Q785" t="s">
        <v>6359</v>
      </c>
      <c r="R785" t="s">
        <v>20542</v>
      </c>
      <c r="S785">
        <v>1</v>
      </c>
      <c r="T785">
        <v>1</v>
      </c>
      <c r="U785">
        <v>0</v>
      </c>
      <c r="V785">
        <v>73</v>
      </c>
      <c r="W785">
        <v>4</v>
      </c>
    </row>
    <row r="786" spans="1:23" x14ac:dyDescent="0.3">
      <c r="A786" t="s">
        <v>832</v>
      </c>
      <c r="B786" t="s">
        <v>21065</v>
      </c>
      <c r="C786">
        <v>1</v>
      </c>
      <c r="D786">
        <v>0</v>
      </c>
      <c r="E786" t="s">
        <v>20050</v>
      </c>
      <c r="F786" t="s">
        <v>8884</v>
      </c>
      <c r="G786" t="s">
        <v>20080</v>
      </c>
      <c r="H786" t="s">
        <v>20567</v>
      </c>
      <c r="I786" t="s">
        <v>20568</v>
      </c>
      <c r="J786" t="s">
        <v>8711</v>
      </c>
      <c r="K786" t="s">
        <v>6343</v>
      </c>
      <c r="L786" t="s">
        <v>6344</v>
      </c>
      <c r="M786" t="s">
        <v>20083</v>
      </c>
      <c r="N786" t="s">
        <v>6345</v>
      </c>
      <c r="O786" t="s">
        <v>20167</v>
      </c>
      <c r="P786" t="s">
        <v>20569</v>
      </c>
      <c r="Q786" t="s">
        <v>20570</v>
      </c>
      <c r="R786" t="s">
        <v>20571</v>
      </c>
      <c r="S786">
        <v>1</v>
      </c>
      <c r="T786">
        <v>1</v>
      </c>
      <c r="U786">
        <v>0</v>
      </c>
      <c r="V786">
        <v>67</v>
      </c>
      <c r="W786">
        <v>3</v>
      </c>
    </row>
    <row r="787" spans="1:23" x14ac:dyDescent="0.3">
      <c r="A787" t="s">
        <v>833</v>
      </c>
      <c r="B787" t="s">
        <v>21065</v>
      </c>
      <c r="C787">
        <v>1</v>
      </c>
      <c r="D787">
        <v>0</v>
      </c>
      <c r="E787" t="s">
        <v>20050</v>
      </c>
      <c r="F787" t="s">
        <v>8885</v>
      </c>
      <c r="G787" t="s">
        <v>20066</v>
      </c>
      <c r="H787" t="s">
        <v>21070</v>
      </c>
      <c r="I787" t="s">
        <v>21071</v>
      </c>
      <c r="J787" t="s">
        <v>8713</v>
      </c>
      <c r="K787" t="s">
        <v>6605</v>
      </c>
      <c r="L787" t="s">
        <v>6471</v>
      </c>
      <c r="M787" t="s">
        <v>20083</v>
      </c>
      <c r="N787" t="s">
        <v>6348</v>
      </c>
      <c r="O787" t="s">
        <v>20213</v>
      </c>
      <c r="P787" t="s">
        <v>20549</v>
      </c>
      <c r="Q787" t="s">
        <v>20550</v>
      </c>
      <c r="R787" t="s">
        <v>20551</v>
      </c>
      <c r="S787">
        <v>1</v>
      </c>
      <c r="T787">
        <v>1</v>
      </c>
      <c r="U787">
        <v>0</v>
      </c>
      <c r="V787">
        <v>71</v>
      </c>
      <c r="W787">
        <v>5</v>
      </c>
    </row>
    <row r="788" spans="1:23" x14ac:dyDescent="0.3">
      <c r="A788" t="s">
        <v>834</v>
      </c>
      <c r="B788" t="s">
        <v>21065</v>
      </c>
      <c r="C788">
        <v>1</v>
      </c>
      <c r="D788">
        <v>0</v>
      </c>
      <c r="E788" t="s">
        <v>20065</v>
      </c>
      <c r="F788" t="s">
        <v>8886</v>
      </c>
      <c r="G788" t="s">
        <v>20080</v>
      </c>
      <c r="H788" t="s">
        <v>20209</v>
      </c>
      <c r="I788" t="s">
        <v>20210</v>
      </c>
      <c r="J788" t="s">
        <v>8887</v>
      </c>
      <c r="K788" t="s">
        <v>8808</v>
      </c>
      <c r="L788" t="s">
        <v>6321</v>
      </c>
      <c r="M788" t="s">
        <v>20083</v>
      </c>
      <c r="N788" t="s">
        <v>6322</v>
      </c>
      <c r="O788" t="s">
        <v>20076</v>
      </c>
      <c r="P788" t="s">
        <v>20125</v>
      </c>
      <c r="Q788" t="s">
        <v>20153</v>
      </c>
      <c r="R788" t="s">
        <v>20154</v>
      </c>
      <c r="S788">
        <v>1</v>
      </c>
      <c r="T788">
        <v>0</v>
      </c>
      <c r="U788">
        <v>0</v>
      </c>
      <c r="V788">
        <v>247</v>
      </c>
      <c r="W788">
        <v>10</v>
      </c>
    </row>
    <row r="789" spans="1:23" x14ac:dyDescent="0.3">
      <c r="A789" t="s">
        <v>835</v>
      </c>
      <c r="B789" t="s">
        <v>21065</v>
      </c>
      <c r="C789">
        <v>1</v>
      </c>
      <c r="D789">
        <v>0</v>
      </c>
      <c r="E789" t="s">
        <v>20065</v>
      </c>
      <c r="F789" t="s">
        <v>8888</v>
      </c>
      <c r="G789" t="s">
        <v>20080</v>
      </c>
      <c r="H789" t="s">
        <v>20209</v>
      </c>
      <c r="I789" t="s">
        <v>20210</v>
      </c>
      <c r="J789" t="s">
        <v>6707</v>
      </c>
      <c r="K789" t="s">
        <v>6325</v>
      </c>
      <c r="L789" t="s">
        <v>6321</v>
      </c>
      <c r="M789" t="s">
        <v>20083</v>
      </c>
      <c r="N789" t="s">
        <v>6322</v>
      </c>
      <c r="O789" t="s">
        <v>20076</v>
      </c>
      <c r="P789" t="s">
        <v>20125</v>
      </c>
      <c r="Q789" t="s">
        <v>20153</v>
      </c>
      <c r="R789" t="s">
        <v>20154</v>
      </c>
      <c r="S789">
        <v>1</v>
      </c>
      <c r="T789">
        <v>0</v>
      </c>
      <c r="U789">
        <v>0</v>
      </c>
      <c r="V789">
        <v>361</v>
      </c>
      <c r="W789">
        <v>16</v>
      </c>
    </row>
    <row r="790" spans="1:23" x14ac:dyDescent="0.3">
      <c r="A790" t="s">
        <v>836</v>
      </c>
      <c r="B790" t="s">
        <v>21065</v>
      </c>
      <c r="C790">
        <v>1</v>
      </c>
      <c r="D790">
        <v>0</v>
      </c>
      <c r="E790" t="s">
        <v>20050</v>
      </c>
      <c r="F790" t="s">
        <v>8889</v>
      </c>
      <c r="G790" t="s">
        <v>20051</v>
      </c>
      <c r="H790" t="s">
        <v>20775</v>
      </c>
      <c r="I790" t="s">
        <v>20776</v>
      </c>
      <c r="J790" t="s">
        <v>8890</v>
      </c>
      <c r="K790" t="s">
        <v>6921</v>
      </c>
      <c r="L790" t="s">
        <v>6922</v>
      </c>
      <c r="M790" t="s">
        <v>20293</v>
      </c>
      <c r="N790" t="s">
        <v>6351</v>
      </c>
      <c r="O790" t="s">
        <v>20061</v>
      </c>
      <c r="P790" t="s">
        <v>20777</v>
      </c>
      <c r="Q790" t="s">
        <v>6922</v>
      </c>
      <c r="R790" t="s">
        <v>20778</v>
      </c>
      <c r="S790">
        <v>1</v>
      </c>
      <c r="T790">
        <v>0</v>
      </c>
      <c r="U790">
        <v>0</v>
      </c>
      <c r="V790">
        <v>0</v>
      </c>
      <c r="W790">
        <v>0</v>
      </c>
    </row>
    <row r="791" spans="1:23" x14ac:dyDescent="0.3">
      <c r="A791" t="s">
        <v>837</v>
      </c>
      <c r="B791" t="s">
        <v>21065</v>
      </c>
      <c r="C791">
        <v>1</v>
      </c>
      <c r="D791">
        <v>0</v>
      </c>
      <c r="E791" t="s">
        <v>20050</v>
      </c>
      <c r="F791" t="s">
        <v>8891</v>
      </c>
      <c r="G791" t="s">
        <v>20080</v>
      </c>
      <c r="H791" t="s">
        <v>20864</v>
      </c>
      <c r="I791" t="s">
        <v>20865</v>
      </c>
      <c r="J791" t="s">
        <v>8720</v>
      </c>
      <c r="K791" t="s">
        <v>6580</v>
      </c>
      <c r="L791" t="s">
        <v>6375</v>
      </c>
      <c r="M791" t="s">
        <v>20083</v>
      </c>
      <c r="N791" t="s">
        <v>6334</v>
      </c>
      <c r="O791" t="s">
        <v>20097</v>
      </c>
      <c r="P791" t="s">
        <v>20383</v>
      </c>
      <c r="Q791" t="s">
        <v>20384</v>
      </c>
      <c r="R791" t="s">
        <v>20385</v>
      </c>
      <c r="S791">
        <v>1</v>
      </c>
      <c r="T791">
        <v>0</v>
      </c>
      <c r="U791">
        <v>0</v>
      </c>
      <c r="V791">
        <v>153</v>
      </c>
      <c r="W791">
        <v>7</v>
      </c>
    </row>
    <row r="792" spans="1:23" x14ac:dyDescent="0.3">
      <c r="A792" t="s">
        <v>838</v>
      </c>
      <c r="B792" t="s">
        <v>21065</v>
      </c>
      <c r="C792">
        <v>1</v>
      </c>
      <c r="D792">
        <v>0</v>
      </c>
      <c r="E792" t="s">
        <v>20065</v>
      </c>
      <c r="F792" t="s">
        <v>8892</v>
      </c>
      <c r="G792" t="s">
        <v>20080</v>
      </c>
      <c r="H792" t="s">
        <v>20312</v>
      </c>
      <c r="I792" t="s">
        <v>20313</v>
      </c>
      <c r="J792" t="s">
        <v>8681</v>
      </c>
      <c r="K792" t="s">
        <v>6452</v>
      </c>
      <c r="L792" t="s">
        <v>6388</v>
      </c>
      <c r="M792" t="s">
        <v>20083</v>
      </c>
      <c r="N792" t="s">
        <v>6345</v>
      </c>
      <c r="O792" t="s">
        <v>20167</v>
      </c>
      <c r="P792" t="s">
        <v>20314</v>
      </c>
      <c r="Q792" t="s">
        <v>6388</v>
      </c>
      <c r="R792" t="s">
        <v>20315</v>
      </c>
      <c r="S792">
        <v>1</v>
      </c>
      <c r="T792">
        <v>0</v>
      </c>
      <c r="U792">
        <v>0</v>
      </c>
      <c r="V792">
        <v>196</v>
      </c>
      <c r="W792">
        <v>8</v>
      </c>
    </row>
    <row r="793" spans="1:23" x14ac:dyDescent="0.3">
      <c r="A793" t="s">
        <v>839</v>
      </c>
      <c r="B793" t="s">
        <v>21065</v>
      </c>
      <c r="C793">
        <v>1</v>
      </c>
      <c r="D793">
        <v>0</v>
      </c>
      <c r="E793" t="s">
        <v>20050</v>
      </c>
      <c r="F793" t="s">
        <v>8894</v>
      </c>
      <c r="G793" t="s">
        <v>20051</v>
      </c>
      <c r="H793" t="s">
        <v>20058</v>
      </c>
      <c r="I793" t="s">
        <v>20059</v>
      </c>
      <c r="J793" t="s">
        <v>8727</v>
      </c>
      <c r="K793" t="s">
        <v>6504</v>
      </c>
      <c r="L793" t="s">
        <v>6505</v>
      </c>
      <c r="M793" t="s">
        <v>20453</v>
      </c>
      <c r="N793" t="s">
        <v>6351</v>
      </c>
      <c r="O793" t="s">
        <v>20061</v>
      </c>
      <c r="P793" t="s">
        <v>20062</v>
      </c>
      <c r="Q793" t="s">
        <v>20063</v>
      </c>
      <c r="R793" t="s">
        <v>20638</v>
      </c>
      <c r="S793">
        <v>1</v>
      </c>
      <c r="T793">
        <v>0</v>
      </c>
      <c r="U793">
        <v>0</v>
      </c>
      <c r="V793">
        <v>119</v>
      </c>
      <c r="W793">
        <v>9</v>
      </c>
    </row>
    <row r="794" spans="1:23" x14ac:dyDescent="0.3">
      <c r="A794" t="s">
        <v>840</v>
      </c>
      <c r="B794" t="s">
        <v>21065</v>
      </c>
      <c r="C794">
        <v>1</v>
      </c>
      <c r="D794">
        <v>0</v>
      </c>
      <c r="E794" t="s">
        <v>20050</v>
      </c>
      <c r="F794" t="s">
        <v>8895</v>
      </c>
      <c r="G794" t="s">
        <v>20051</v>
      </c>
      <c r="H794" t="s">
        <v>20219</v>
      </c>
      <c r="I794" t="s">
        <v>20220</v>
      </c>
      <c r="J794" t="s">
        <v>6836</v>
      </c>
      <c r="K794" t="s">
        <v>6837</v>
      </c>
      <c r="L794" t="s">
        <v>6838</v>
      </c>
      <c r="M794" t="s">
        <v>20075</v>
      </c>
      <c r="N794" t="s">
        <v>6334</v>
      </c>
      <c r="O794" t="s">
        <v>20097</v>
      </c>
      <c r="P794" t="s">
        <v>20222</v>
      </c>
      <c r="Q794" t="s">
        <v>20223</v>
      </c>
      <c r="R794" t="s">
        <v>20788</v>
      </c>
      <c r="S794">
        <v>1</v>
      </c>
      <c r="T794">
        <v>1</v>
      </c>
      <c r="U794">
        <v>0</v>
      </c>
      <c r="V794">
        <v>0</v>
      </c>
      <c r="W794">
        <v>0</v>
      </c>
    </row>
    <row r="795" spans="1:23" x14ac:dyDescent="0.3">
      <c r="A795" t="s">
        <v>841</v>
      </c>
      <c r="B795" t="s">
        <v>21065</v>
      </c>
      <c r="C795">
        <v>1</v>
      </c>
      <c r="D795">
        <v>0</v>
      </c>
      <c r="E795" t="s">
        <v>20050</v>
      </c>
      <c r="F795" t="s">
        <v>8896</v>
      </c>
      <c r="G795" t="s">
        <v>20051</v>
      </c>
      <c r="H795" t="s">
        <v>20111</v>
      </c>
      <c r="I795" t="s">
        <v>20112</v>
      </c>
      <c r="J795" t="s">
        <v>8897</v>
      </c>
      <c r="K795" t="s">
        <v>6893</v>
      </c>
      <c r="L795" t="s">
        <v>6894</v>
      </c>
      <c r="M795" t="s">
        <v>20422</v>
      </c>
      <c r="N795" t="s">
        <v>6351</v>
      </c>
      <c r="O795" t="s">
        <v>20061</v>
      </c>
      <c r="P795" t="s">
        <v>20114</v>
      </c>
      <c r="Q795" t="s">
        <v>20115</v>
      </c>
      <c r="R795" t="s">
        <v>20423</v>
      </c>
      <c r="S795">
        <v>1</v>
      </c>
      <c r="T795">
        <v>0</v>
      </c>
      <c r="U795">
        <v>0</v>
      </c>
      <c r="V795">
        <v>88</v>
      </c>
      <c r="W795">
        <v>5</v>
      </c>
    </row>
    <row r="796" spans="1:23" x14ac:dyDescent="0.3">
      <c r="A796" t="s">
        <v>842</v>
      </c>
      <c r="B796" t="s">
        <v>21065</v>
      </c>
      <c r="C796">
        <v>1</v>
      </c>
      <c r="D796">
        <v>0</v>
      </c>
      <c r="E796" t="s">
        <v>20065</v>
      </c>
      <c r="F796" t="s">
        <v>8898</v>
      </c>
      <c r="G796" t="s">
        <v>20080</v>
      </c>
      <c r="H796" t="s">
        <v>20574</v>
      </c>
      <c r="I796" t="s">
        <v>20575</v>
      </c>
      <c r="J796" t="s">
        <v>6913</v>
      </c>
      <c r="K796" t="s">
        <v>6451</v>
      </c>
      <c r="L796" t="s">
        <v>6350</v>
      </c>
      <c r="M796" t="s">
        <v>20083</v>
      </c>
      <c r="N796" t="s">
        <v>6351</v>
      </c>
      <c r="O796" t="s">
        <v>20061</v>
      </c>
      <c r="P796" t="s">
        <v>20396</v>
      </c>
      <c r="Q796" t="s">
        <v>20397</v>
      </c>
      <c r="R796" t="s">
        <v>20398</v>
      </c>
      <c r="S796">
        <v>1</v>
      </c>
      <c r="T796">
        <v>0</v>
      </c>
      <c r="U796">
        <v>0</v>
      </c>
      <c r="V796">
        <v>127</v>
      </c>
      <c r="W796">
        <v>6</v>
      </c>
    </row>
    <row r="797" spans="1:23" x14ac:dyDescent="0.3">
      <c r="A797" t="s">
        <v>843</v>
      </c>
      <c r="B797" t="s">
        <v>21065</v>
      </c>
      <c r="C797">
        <v>1</v>
      </c>
      <c r="D797">
        <v>0</v>
      </c>
      <c r="E797" t="s">
        <v>20050</v>
      </c>
      <c r="F797" t="s">
        <v>8899</v>
      </c>
      <c r="G797" t="s">
        <v>20051</v>
      </c>
      <c r="H797" t="s">
        <v>20302</v>
      </c>
      <c r="I797" t="s">
        <v>20303</v>
      </c>
      <c r="J797" t="s">
        <v>6761</v>
      </c>
      <c r="K797" t="s">
        <v>6762</v>
      </c>
      <c r="L797" t="s">
        <v>6763</v>
      </c>
      <c r="M797" t="s">
        <v>20054</v>
      </c>
      <c r="N797" t="s">
        <v>6338</v>
      </c>
      <c r="O797" t="s">
        <v>20084</v>
      </c>
      <c r="P797" t="s">
        <v>20304</v>
      </c>
      <c r="Q797" t="s">
        <v>20305</v>
      </c>
      <c r="R797" t="s">
        <v>20306</v>
      </c>
      <c r="S797">
        <v>1</v>
      </c>
      <c r="T797">
        <v>1</v>
      </c>
      <c r="U797">
        <v>0</v>
      </c>
      <c r="V797">
        <v>16</v>
      </c>
      <c r="W797">
        <v>1</v>
      </c>
    </row>
    <row r="798" spans="1:23" x14ac:dyDescent="0.3">
      <c r="A798" t="s">
        <v>844</v>
      </c>
      <c r="B798" t="s">
        <v>21065</v>
      </c>
      <c r="C798">
        <v>1</v>
      </c>
      <c r="D798">
        <v>0</v>
      </c>
      <c r="E798" t="s">
        <v>20050</v>
      </c>
      <c r="F798" t="s">
        <v>8900</v>
      </c>
      <c r="G798" t="s">
        <v>20051</v>
      </c>
      <c r="H798" t="s">
        <v>20459</v>
      </c>
      <c r="I798" t="s">
        <v>20460</v>
      </c>
      <c r="J798" t="s">
        <v>8901</v>
      </c>
      <c r="K798" t="s">
        <v>6909</v>
      </c>
      <c r="L798" t="s">
        <v>6910</v>
      </c>
      <c r="M798" t="s">
        <v>20077</v>
      </c>
      <c r="N798" t="s">
        <v>6351</v>
      </c>
      <c r="O798" t="s">
        <v>20061</v>
      </c>
      <c r="P798" t="s">
        <v>20461</v>
      </c>
      <c r="Q798" t="s">
        <v>20462</v>
      </c>
      <c r="R798" t="s">
        <v>20845</v>
      </c>
      <c r="S798">
        <v>1</v>
      </c>
      <c r="T798">
        <v>0</v>
      </c>
      <c r="U798">
        <v>0</v>
      </c>
      <c r="V798">
        <v>95</v>
      </c>
      <c r="W798">
        <v>5</v>
      </c>
    </row>
    <row r="799" spans="1:23" x14ac:dyDescent="0.3">
      <c r="A799" t="s">
        <v>845</v>
      </c>
      <c r="B799" t="s">
        <v>21065</v>
      </c>
      <c r="C799">
        <v>1</v>
      </c>
      <c r="D799">
        <v>0</v>
      </c>
      <c r="E799" t="s">
        <v>20050</v>
      </c>
      <c r="F799" t="s">
        <v>8902</v>
      </c>
      <c r="G799" t="s">
        <v>20080</v>
      </c>
      <c r="H799" t="s">
        <v>20732</v>
      </c>
      <c r="I799" t="s">
        <v>20733</v>
      </c>
      <c r="J799" t="s">
        <v>8903</v>
      </c>
      <c r="K799" t="s">
        <v>6685</v>
      </c>
      <c r="L799" t="s">
        <v>6686</v>
      </c>
      <c r="M799" t="s">
        <v>20083</v>
      </c>
      <c r="N799" t="s">
        <v>6351</v>
      </c>
      <c r="O799" t="s">
        <v>20061</v>
      </c>
      <c r="P799" t="s">
        <v>20734</v>
      </c>
      <c r="Q799" t="s">
        <v>6686</v>
      </c>
      <c r="R799" t="s">
        <v>20735</v>
      </c>
      <c r="S799">
        <v>1</v>
      </c>
      <c r="T799">
        <v>1</v>
      </c>
      <c r="U799">
        <v>0</v>
      </c>
      <c r="V799">
        <v>127</v>
      </c>
      <c r="W799">
        <v>6</v>
      </c>
    </row>
    <row r="800" spans="1:23" x14ac:dyDescent="0.3">
      <c r="A800" t="s">
        <v>846</v>
      </c>
      <c r="B800" t="s">
        <v>21065</v>
      </c>
      <c r="C800">
        <v>1</v>
      </c>
      <c r="D800">
        <v>0</v>
      </c>
      <c r="E800" t="s">
        <v>20050</v>
      </c>
      <c r="F800" t="s">
        <v>8904</v>
      </c>
      <c r="G800" t="s">
        <v>20051</v>
      </c>
      <c r="H800" t="s">
        <v>20455</v>
      </c>
      <c r="I800" t="s">
        <v>20456</v>
      </c>
      <c r="J800" t="s">
        <v>8716</v>
      </c>
      <c r="K800" t="s">
        <v>6540</v>
      </c>
      <c r="L800" t="s">
        <v>6541</v>
      </c>
      <c r="M800" t="s">
        <v>20545</v>
      </c>
      <c r="N800" t="s">
        <v>6322</v>
      </c>
      <c r="O800" t="s">
        <v>20076</v>
      </c>
      <c r="P800" t="s">
        <v>20147</v>
      </c>
      <c r="Q800" t="s">
        <v>20148</v>
      </c>
      <c r="R800" t="s">
        <v>20594</v>
      </c>
      <c r="S800">
        <v>1</v>
      </c>
      <c r="T800">
        <v>0</v>
      </c>
      <c r="U800">
        <v>0</v>
      </c>
      <c r="V800">
        <v>101</v>
      </c>
      <c r="W800">
        <v>5</v>
      </c>
    </row>
    <row r="801" spans="1:23" x14ac:dyDescent="0.3">
      <c r="A801" t="s">
        <v>847</v>
      </c>
      <c r="B801" t="s">
        <v>21065</v>
      </c>
      <c r="C801">
        <v>1</v>
      </c>
      <c r="D801">
        <v>0</v>
      </c>
      <c r="E801" t="s">
        <v>20050</v>
      </c>
      <c r="F801" t="s">
        <v>8905</v>
      </c>
      <c r="G801" t="s">
        <v>20051</v>
      </c>
      <c r="H801" t="s">
        <v>20616</v>
      </c>
      <c r="I801" t="s">
        <v>20617</v>
      </c>
      <c r="J801" t="s">
        <v>6737</v>
      </c>
      <c r="K801" t="s">
        <v>6572</v>
      </c>
      <c r="L801" t="s">
        <v>6573</v>
      </c>
      <c r="M801" t="s">
        <v>20293</v>
      </c>
      <c r="N801" t="s">
        <v>6331</v>
      </c>
      <c r="O801" t="s">
        <v>20055</v>
      </c>
      <c r="P801" t="s">
        <v>20618</v>
      </c>
      <c r="Q801" t="s">
        <v>6573</v>
      </c>
      <c r="R801" t="s">
        <v>20619</v>
      </c>
      <c r="S801">
        <v>1</v>
      </c>
      <c r="T801">
        <v>1</v>
      </c>
      <c r="U801">
        <v>0</v>
      </c>
      <c r="V801">
        <v>54</v>
      </c>
      <c r="W801">
        <v>4</v>
      </c>
    </row>
    <row r="802" spans="1:23" x14ac:dyDescent="0.3">
      <c r="A802" t="s">
        <v>848</v>
      </c>
      <c r="B802" t="s">
        <v>21065</v>
      </c>
      <c r="C802">
        <v>1</v>
      </c>
      <c r="D802">
        <v>0</v>
      </c>
      <c r="E802" t="s">
        <v>20050</v>
      </c>
      <c r="F802" t="s">
        <v>8906</v>
      </c>
      <c r="G802" t="s">
        <v>20080</v>
      </c>
      <c r="H802" t="s">
        <v>20620</v>
      </c>
      <c r="I802" t="s">
        <v>20621</v>
      </c>
      <c r="J802" t="s">
        <v>6813</v>
      </c>
      <c r="K802" t="s">
        <v>6445</v>
      </c>
      <c r="L802" t="s">
        <v>6446</v>
      </c>
      <c r="M802" t="s">
        <v>20083</v>
      </c>
      <c r="N802" t="s">
        <v>6334</v>
      </c>
      <c r="O802" t="s">
        <v>20097</v>
      </c>
      <c r="P802" t="s">
        <v>20622</v>
      </c>
      <c r="Q802" t="s">
        <v>20623</v>
      </c>
      <c r="R802" t="s">
        <v>20624</v>
      </c>
      <c r="S802">
        <v>1</v>
      </c>
      <c r="T802">
        <v>1</v>
      </c>
      <c r="U802">
        <v>0</v>
      </c>
      <c r="V802">
        <v>72</v>
      </c>
      <c r="W802">
        <v>3</v>
      </c>
    </row>
    <row r="803" spans="1:23" x14ac:dyDescent="0.3">
      <c r="A803" t="s">
        <v>849</v>
      </c>
      <c r="B803" t="s">
        <v>21065</v>
      </c>
      <c r="C803">
        <v>1</v>
      </c>
      <c r="D803">
        <v>0</v>
      </c>
      <c r="E803" t="s">
        <v>20050</v>
      </c>
      <c r="F803" t="s">
        <v>8907</v>
      </c>
      <c r="G803" t="s">
        <v>20051</v>
      </c>
      <c r="H803" t="s">
        <v>20408</v>
      </c>
      <c r="I803" t="s">
        <v>20409</v>
      </c>
      <c r="J803" t="s">
        <v>8725</v>
      </c>
      <c r="K803" t="s">
        <v>6453</v>
      </c>
      <c r="L803" t="s">
        <v>6454</v>
      </c>
      <c r="M803" t="s">
        <v>20410</v>
      </c>
      <c r="N803" t="s">
        <v>6338</v>
      </c>
      <c r="O803" t="s">
        <v>20084</v>
      </c>
      <c r="P803" t="s">
        <v>20411</v>
      </c>
      <c r="Q803" t="s">
        <v>6454</v>
      </c>
      <c r="R803" t="s">
        <v>20412</v>
      </c>
      <c r="S803">
        <v>1</v>
      </c>
      <c r="T803">
        <v>0</v>
      </c>
      <c r="U803">
        <v>0</v>
      </c>
      <c r="V803">
        <v>103</v>
      </c>
      <c r="W803">
        <v>7</v>
      </c>
    </row>
    <row r="804" spans="1:23" x14ac:dyDescent="0.3">
      <c r="A804" t="s">
        <v>850</v>
      </c>
      <c r="B804" t="s">
        <v>21065</v>
      </c>
      <c r="C804">
        <v>1</v>
      </c>
      <c r="D804">
        <v>0</v>
      </c>
      <c r="E804" t="s">
        <v>20065</v>
      </c>
      <c r="F804" t="s">
        <v>8908</v>
      </c>
      <c r="G804" t="s">
        <v>20080</v>
      </c>
      <c r="H804" t="s">
        <v>20135</v>
      </c>
      <c r="I804" t="s">
        <v>20136</v>
      </c>
      <c r="J804" t="s">
        <v>8909</v>
      </c>
      <c r="K804" t="s">
        <v>6339</v>
      </c>
      <c r="L804" t="s">
        <v>6340</v>
      </c>
      <c r="M804" t="s">
        <v>20083</v>
      </c>
      <c r="N804" t="s">
        <v>6331</v>
      </c>
      <c r="O804" t="s">
        <v>20055</v>
      </c>
      <c r="P804" t="s">
        <v>20137</v>
      </c>
      <c r="Q804" t="s">
        <v>20138</v>
      </c>
      <c r="R804" t="s">
        <v>20139</v>
      </c>
      <c r="S804">
        <v>1</v>
      </c>
      <c r="T804">
        <v>0</v>
      </c>
      <c r="U804">
        <v>0</v>
      </c>
      <c r="V804">
        <v>99</v>
      </c>
      <c r="W804">
        <v>5</v>
      </c>
    </row>
    <row r="805" spans="1:23" x14ac:dyDescent="0.3">
      <c r="A805" t="s">
        <v>851</v>
      </c>
      <c r="B805" t="s">
        <v>21065</v>
      </c>
      <c r="C805">
        <v>1</v>
      </c>
      <c r="D805">
        <v>0</v>
      </c>
      <c r="E805" t="s">
        <v>20050</v>
      </c>
      <c r="F805" t="s">
        <v>8910</v>
      </c>
      <c r="G805" t="s">
        <v>20051</v>
      </c>
      <c r="H805" t="s">
        <v>20743</v>
      </c>
      <c r="I805" t="s">
        <v>20744</v>
      </c>
      <c r="J805" t="s">
        <v>8911</v>
      </c>
      <c r="K805" t="s">
        <v>6616</v>
      </c>
      <c r="L805" t="s">
        <v>6617</v>
      </c>
      <c r="M805" t="s">
        <v>20119</v>
      </c>
      <c r="N805" t="s">
        <v>6348</v>
      </c>
      <c r="O805" t="s">
        <v>20213</v>
      </c>
      <c r="P805" t="s">
        <v>20349</v>
      </c>
      <c r="Q805" t="s">
        <v>6617</v>
      </c>
      <c r="R805" t="s">
        <v>20745</v>
      </c>
      <c r="S805">
        <v>1</v>
      </c>
      <c r="T805">
        <v>1</v>
      </c>
      <c r="U805">
        <v>0</v>
      </c>
      <c r="V805">
        <v>29</v>
      </c>
      <c r="W805">
        <v>1</v>
      </c>
    </row>
    <row r="806" spans="1:23" x14ac:dyDescent="0.3">
      <c r="A806" t="s">
        <v>852</v>
      </c>
      <c r="B806" t="s">
        <v>21065</v>
      </c>
      <c r="C806">
        <v>1</v>
      </c>
      <c r="D806">
        <v>0</v>
      </c>
      <c r="E806" t="s">
        <v>20050</v>
      </c>
      <c r="F806" t="s">
        <v>8912</v>
      </c>
      <c r="G806" t="s">
        <v>20080</v>
      </c>
      <c r="H806" t="s">
        <v>20653</v>
      </c>
      <c r="I806" t="s">
        <v>20654</v>
      </c>
      <c r="J806" t="s">
        <v>6490</v>
      </c>
      <c r="K806" t="s">
        <v>6395</v>
      </c>
      <c r="L806" t="s">
        <v>6396</v>
      </c>
      <c r="M806" t="s">
        <v>20083</v>
      </c>
      <c r="N806" t="s">
        <v>6345</v>
      </c>
      <c r="O806" t="s">
        <v>20167</v>
      </c>
      <c r="P806" t="s">
        <v>20655</v>
      </c>
      <c r="Q806" t="s">
        <v>6396</v>
      </c>
      <c r="R806" t="s">
        <v>20656</v>
      </c>
      <c r="S806">
        <v>1</v>
      </c>
      <c r="T806">
        <v>0</v>
      </c>
      <c r="U806">
        <v>0</v>
      </c>
      <c r="V806">
        <v>61</v>
      </c>
      <c r="W806">
        <v>3</v>
      </c>
    </row>
    <row r="807" spans="1:23" x14ac:dyDescent="0.3">
      <c r="A807" t="s">
        <v>853</v>
      </c>
      <c r="B807" t="s">
        <v>21065</v>
      </c>
      <c r="C807">
        <v>1</v>
      </c>
      <c r="D807">
        <v>0</v>
      </c>
      <c r="E807" t="s">
        <v>20050</v>
      </c>
      <c r="F807" t="s">
        <v>8913</v>
      </c>
      <c r="G807" t="s">
        <v>20051</v>
      </c>
      <c r="H807" t="s">
        <v>20675</v>
      </c>
      <c r="I807" t="s">
        <v>20676</v>
      </c>
      <c r="J807" t="s">
        <v>8730</v>
      </c>
      <c r="K807" t="s">
        <v>6383</v>
      </c>
      <c r="L807" t="s">
        <v>6384</v>
      </c>
      <c r="M807" t="s">
        <v>20555</v>
      </c>
      <c r="N807" t="s">
        <v>6322</v>
      </c>
      <c r="O807" t="s">
        <v>20076</v>
      </c>
      <c r="P807" t="s">
        <v>20348</v>
      </c>
      <c r="Q807" t="s">
        <v>6384</v>
      </c>
      <c r="R807" t="s">
        <v>20556</v>
      </c>
      <c r="S807">
        <v>1</v>
      </c>
      <c r="T807">
        <v>0</v>
      </c>
      <c r="U807">
        <v>0</v>
      </c>
      <c r="V807">
        <v>66</v>
      </c>
      <c r="W807">
        <v>4</v>
      </c>
    </row>
    <row r="808" spans="1:23" x14ac:dyDescent="0.3">
      <c r="A808" t="s">
        <v>854</v>
      </c>
      <c r="B808" t="s">
        <v>21065</v>
      </c>
      <c r="C808">
        <v>1</v>
      </c>
      <c r="D808">
        <v>0</v>
      </c>
      <c r="E808" t="s">
        <v>20050</v>
      </c>
      <c r="F808" t="s">
        <v>8914</v>
      </c>
      <c r="G808" t="s">
        <v>20066</v>
      </c>
      <c r="H808" t="s">
        <v>21072</v>
      </c>
      <c r="I808" t="s">
        <v>21073</v>
      </c>
      <c r="J808" t="s">
        <v>8733</v>
      </c>
      <c r="K808" t="s">
        <v>6594</v>
      </c>
      <c r="L808" t="s">
        <v>6595</v>
      </c>
      <c r="M808" t="s">
        <v>20083</v>
      </c>
      <c r="N808" t="s">
        <v>6345</v>
      </c>
      <c r="O808" t="s">
        <v>20167</v>
      </c>
      <c r="P808" t="s">
        <v>20685</v>
      </c>
      <c r="Q808" t="s">
        <v>20686</v>
      </c>
      <c r="R808" t="s">
        <v>20687</v>
      </c>
      <c r="S808">
        <v>1</v>
      </c>
      <c r="T808">
        <v>0</v>
      </c>
      <c r="U808">
        <v>0</v>
      </c>
      <c r="V808">
        <v>54</v>
      </c>
      <c r="W808">
        <v>4</v>
      </c>
    </row>
    <row r="809" spans="1:23" x14ac:dyDescent="0.3">
      <c r="A809" t="s">
        <v>855</v>
      </c>
      <c r="B809" t="s">
        <v>21065</v>
      </c>
      <c r="C809">
        <v>1</v>
      </c>
      <c r="D809">
        <v>0</v>
      </c>
      <c r="E809" t="s">
        <v>20050</v>
      </c>
      <c r="F809" t="s">
        <v>8915</v>
      </c>
      <c r="G809" t="s">
        <v>20080</v>
      </c>
      <c r="H809" t="s">
        <v>20717</v>
      </c>
      <c r="I809" t="s">
        <v>20718</v>
      </c>
      <c r="J809" t="s">
        <v>6839</v>
      </c>
      <c r="K809" t="s">
        <v>6415</v>
      </c>
      <c r="L809" t="s">
        <v>6416</v>
      </c>
      <c r="M809" t="s">
        <v>20083</v>
      </c>
      <c r="N809" t="s">
        <v>6334</v>
      </c>
      <c r="O809" t="s">
        <v>20097</v>
      </c>
      <c r="P809" t="s">
        <v>20719</v>
      </c>
      <c r="Q809" t="s">
        <v>20720</v>
      </c>
      <c r="R809" t="s">
        <v>20721</v>
      </c>
      <c r="S809">
        <v>1</v>
      </c>
      <c r="T809">
        <v>1</v>
      </c>
      <c r="U809">
        <v>0</v>
      </c>
      <c r="V809">
        <v>54</v>
      </c>
      <c r="W809">
        <v>2</v>
      </c>
    </row>
    <row r="810" spans="1:23" x14ac:dyDescent="0.3">
      <c r="A810" t="s">
        <v>856</v>
      </c>
      <c r="B810" t="s">
        <v>21065</v>
      </c>
      <c r="C810">
        <v>1</v>
      </c>
      <c r="D810">
        <v>0</v>
      </c>
      <c r="E810" t="s">
        <v>20050</v>
      </c>
      <c r="F810" t="s">
        <v>8916</v>
      </c>
      <c r="G810" t="s">
        <v>20051</v>
      </c>
      <c r="H810" t="s">
        <v>20424</v>
      </c>
      <c r="I810" t="s">
        <v>20425</v>
      </c>
      <c r="J810" t="s">
        <v>8917</v>
      </c>
      <c r="K810" t="s">
        <v>7827</v>
      </c>
      <c r="L810" t="s">
        <v>7828</v>
      </c>
      <c r="M810" t="s">
        <v>20273</v>
      </c>
      <c r="N810" t="s">
        <v>6348</v>
      </c>
      <c r="O810" t="s">
        <v>20213</v>
      </c>
      <c r="P810" t="s">
        <v>20426</v>
      </c>
      <c r="Q810" t="s">
        <v>20427</v>
      </c>
      <c r="R810" t="s">
        <v>20428</v>
      </c>
      <c r="S810">
        <v>1</v>
      </c>
      <c r="T810">
        <v>1</v>
      </c>
      <c r="U810">
        <v>0</v>
      </c>
      <c r="V810">
        <v>29</v>
      </c>
      <c r="W810">
        <v>2</v>
      </c>
    </row>
    <row r="811" spans="1:23" x14ac:dyDescent="0.3">
      <c r="A811" t="s">
        <v>857</v>
      </c>
      <c r="B811" t="s">
        <v>21065</v>
      </c>
      <c r="C811">
        <v>1</v>
      </c>
      <c r="D811">
        <v>0</v>
      </c>
      <c r="E811" t="s">
        <v>20050</v>
      </c>
      <c r="F811" t="s">
        <v>8918</v>
      </c>
      <c r="G811" t="s">
        <v>20051</v>
      </c>
      <c r="H811" t="s">
        <v>20468</v>
      </c>
      <c r="I811" t="s">
        <v>20469</v>
      </c>
      <c r="J811" t="s">
        <v>8919</v>
      </c>
      <c r="K811" t="s">
        <v>6574</v>
      </c>
      <c r="L811" t="s">
        <v>6575</v>
      </c>
      <c r="M811" t="s">
        <v>20355</v>
      </c>
      <c r="N811" t="s">
        <v>6331</v>
      </c>
      <c r="O811" t="s">
        <v>20055</v>
      </c>
      <c r="P811" t="s">
        <v>20470</v>
      </c>
      <c r="Q811" t="s">
        <v>6575</v>
      </c>
      <c r="R811" t="s">
        <v>20471</v>
      </c>
      <c r="S811">
        <v>1</v>
      </c>
      <c r="T811">
        <v>0</v>
      </c>
      <c r="U811">
        <v>0</v>
      </c>
      <c r="V811">
        <v>104</v>
      </c>
      <c r="W811">
        <v>6</v>
      </c>
    </row>
    <row r="812" spans="1:23" x14ac:dyDescent="0.3">
      <c r="A812" t="s">
        <v>858</v>
      </c>
      <c r="B812" t="s">
        <v>21065</v>
      </c>
      <c r="C812">
        <v>1</v>
      </c>
      <c r="D812">
        <v>0</v>
      </c>
      <c r="E812" t="s">
        <v>20050</v>
      </c>
      <c r="F812" t="s">
        <v>8920</v>
      </c>
      <c r="G812" t="s">
        <v>20051</v>
      </c>
      <c r="H812" t="s">
        <v>20204</v>
      </c>
      <c r="I812" t="s">
        <v>20205</v>
      </c>
      <c r="J812" t="s">
        <v>8921</v>
      </c>
      <c r="K812" t="s">
        <v>6449</v>
      </c>
      <c r="L812" t="s">
        <v>6450</v>
      </c>
      <c r="M812" t="s">
        <v>20206</v>
      </c>
      <c r="N812" t="s">
        <v>6351</v>
      </c>
      <c r="O812" t="s">
        <v>20061</v>
      </c>
      <c r="P812" t="s">
        <v>20207</v>
      </c>
      <c r="Q812" t="s">
        <v>6450</v>
      </c>
      <c r="R812" t="s">
        <v>20208</v>
      </c>
      <c r="S812">
        <v>1</v>
      </c>
      <c r="T812">
        <v>0</v>
      </c>
      <c r="U812">
        <v>0</v>
      </c>
      <c r="V812">
        <v>152</v>
      </c>
      <c r="W812">
        <v>7</v>
      </c>
    </row>
    <row r="813" spans="1:23" x14ac:dyDescent="0.3">
      <c r="A813" t="s">
        <v>728</v>
      </c>
      <c r="B813" t="s">
        <v>21065</v>
      </c>
      <c r="C813">
        <v>1</v>
      </c>
      <c r="D813">
        <v>0</v>
      </c>
      <c r="E813" t="s">
        <v>20050</v>
      </c>
      <c r="F813" t="s">
        <v>8675</v>
      </c>
      <c r="G813" t="s">
        <v>20066</v>
      </c>
      <c r="H813" t="s">
        <v>21074</v>
      </c>
      <c r="I813" t="s">
        <v>21075</v>
      </c>
      <c r="J813" t="s">
        <v>8676</v>
      </c>
      <c r="K813" t="s">
        <v>6491</v>
      </c>
      <c r="L813" t="s">
        <v>6492</v>
      </c>
      <c r="M813" t="s">
        <v>20083</v>
      </c>
      <c r="N813" t="s">
        <v>6338</v>
      </c>
      <c r="O813" t="s">
        <v>20084</v>
      </c>
      <c r="P813" t="s">
        <v>20247</v>
      </c>
      <c r="Q813" t="s">
        <v>6492</v>
      </c>
      <c r="R813" t="s">
        <v>20248</v>
      </c>
      <c r="S813">
        <v>1</v>
      </c>
      <c r="T813">
        <v>0</v>
      </c>
      <c r="U813">
        <v>0</v>
      </c>
      <c r="V813">
        <v>112</v>
      </c>
      <c r="W813">
        <v>6</v>
      </c>
    </row>
    <row r="814" spans="1:23" x14ac:dyDescent="0.3">
      <c r="A814" t="s">
        <v>729</v>
      </c>
      <c r="B814" t="s">
        <v>21065</v>
      </c>
      <c r="C814">
        <v>1</v>
      </c>
      <c r="D814">
        <v>0</v>
      </c>
      <c r="E814" t="s">
        <v>20050</v>
      </c>
      <c r="F814" t="s">
        <v>8677</v>
      </c>
      <c r="G814" t="s">
        <v>20041</v>
      </c>
      <c r="H814" t="s">
        <v>21076</v>
      </c>
      <c r="I814" t="s">
        <v>21077</v>
      </c>
      <c r="J814" t="s">
        <v>6764</v>
      </c>
      <c r="K814" t="s">
        <v>6463</v>
      </c>
      <c r="L814" t="s">
        <v>6337</v>
      </c>
      <c r="M814" t="s">
        <v>20083</v>
      </c>
      <c r="N814" t="s">
        <v>6338</v>
      </c>
      <c r="O814" t="s">
        <v>20084</v>
      </c>
      <c r="P814" t="s">
        <v>20766</v>
      </c>
      <c r="Q814" t="s">
        <v>20767</v>
      </c>
      <c r="R814" t="s">
        <v>20768</v>
      </c>
      <c r="S814">
        <v>1</v>
      </c>
      <c r="T814">
        <v>0</v>
      </c>
      <c r="U814">
        <v>0</v>
      </c>
      <c r="V814">
        <v>73</v>
      </c>
      <c r="W814">
        <v>4</v>
      </c>
    </row>
    <row r="815" spans="1:23" x14ac:dyDescent="0.3">
      <c r="A815" t="s">
        <v>730</v>
      </c>
      <c r="B815" t="s">
        <v>21065</v>
      </c>
      <c r="C815">
        <v>1</v>
      </c>
      <c r="D815">
        <v>0</v>
      </c>
      <c r="E815" t="s">
        <v>20050</v>
      </c>
      <c r="F815" t="s">
        <v>8678</v>
      </c>
      <c r="G815" t="s">
        <v>20051</v>
      </c>
      <c r="H815" t="s">
        <v>20256</v>
      </c>
      <c r="I815" t="s">
        <v>20257</v>
      </c>
      <c r="J815" t="s">
        <v>8679</v>
      </c>
      <c r="K815" t="s">
        <v>6551</v>
      </c>
      <c r="L815" t="s">
        <v>6552</v>
      </c>
      <c r="M815" t="s">
        <v>20630</v>
      </c>
      <c r="N815" t="s">
        <v>6322</v>
      </c>
      <c r="O815" t="s">
        <v>20076</v>
      </c>
      <c r="P815" t="s">
        <v>20259</v>
      </c>
      <c r="Q815" t="s">
        <v>6552</v>
      </c>
      <c r="R815" t="s">
        <v>20800</v>
      </c>
      <c r="S815">
        <v>1</v>
      </c>
      <c r="T815">
        <v>0</v>
      </c>
      <c r="U815">
        <v>0</v>
      </c>
      <c r="V815">
        <v>42</v>
      </c>
      <c r="W815">
        <v>3</v>
      </c>
    </row>
    <row r="816" spans="1:23" x14ac:dyDescent="0.3">
      <c r="A816" t="s">
        <v>731</v>
      </c>
      <c r="B816" t="s">
        <v>21065</v>
      </c>
      <c r="C816">
        <v>1</v>
      </c>
      <c r="D816">
        <v>0</v>
      </c>
      <c r="E816" t="s">
        <v>20050</v>
      </c>
      <c r="F816" t="s">
        <v>8680</v>
      </c>
      <c r="G816" t="s">
        <v>20080</v>
      </c>
      <c r="H816" t="s">
        <v>20312</v>
      </c>
      <c r="I816" t="s">
        <v>20313</v>
      </c>
      <c r="J816" t="s">
        <v>8681</v>
      </c>
      <c r="K816" t="s">
        <v>6452</v>
      </c>
      <c r="L816" t="s">
        <v>6388</v>
      </c>
      <c r="M816" t="s">
        <v>20083</v>
      </c>
      <c r="N816" t="s">
        <v>6345</v>
      </c>
      <c r="O816" t="s">
        <v>20167</v>
      </c>
      <c r="P816" t="s">
        <v>20314</v>
      </c>
      <c r="Q816" t="s">
        <v>6388</v>
      </c>
      <c r="R816" t="s">
        <v>20315</v>
      </c>
      <c r="S816">
        <v>1</v>
      </c>
      <c r="T816">
        <v>0</v>
      </c>
      <c r="U816">
        <v>0</v>
      </c>
      <c r="V816">
        <v>379</v>
      </c>
      <c r="W816">
        <v>18</v>
      </c>
    </row>
    <row r="817" spans="1:23" x14ac:dyDescent="0.3">
      <c r="A817" t="s">
        <v>732</v>
      </c>
      <c r="B817" t="s">
        <v>21065</v>
      </c>
      <c r="C817">
        <v>1</v>
      </c>
      <c r="D817">
        <v>0</v>
      </c>
      <c r="E817" t="s">
        <v>20050</v>
      </c>
      <c r="F817" t="s">
        <v>8682</v>
      </c>
      <c r="G817" t="s">
        <v>20051</v>
      </c>
      <c r="H817" t="s">
        <v>20101</v>
      </c>
      <c r="I817" t="s">
        <v>20102</v>
      </c>
      <c r="J817" t="s">
        <v>8683</v>
      </c>
      <c r="K817" t="s">
        <v>8684</v>
      </c>
      <c r="L817" t="s">
        <v>8685</v>
      </c>
      <c r="M817" t="s">
        <v>20054</v>
      </c>
      <c r="N817" t="s">
        <v>6322</v>
      </c>
      <c r="O817" t="s">
        <v>20076</v>
      </c>
      <c r="P817" t="s">
        <v>20069</v>
      </c>
      <c r="Q817" t="s">
        <v>6520</v>
      </c>
      <c r="R817" t="s">
        <v>21078</v>
      </c>
      <c r="S817">
        <v>1</v>
      </c>
      <c r="T817">
        <v>0</v>
      </c>
      <c r="U817">
        <v>0</v>
      </c>
      <c r="V817">
        <v>114</v>
      </c>
      <c r="W817">
        <v>6</v>
      </c>
    </row>
    <row r="818" spans="1:23" x14ac:dyDescent="0.3">
      <c r="A818" t="s">
        <v>733</v>
      </c>
      <c r="B818" t="s">
        <v>21065</v>
      </c>
      <c r="C818">
        <v>1</v>
      </c>
      <c r="D818">
        <v>0</v>
      </c>
      <c r="E818" t="s">
        <v>20050</v>
      </c>
      <c r="F818" t="s">
        <v>8686</v>
      </c>
      <c r="G818" t="s">
        <v>20051</v>
      </c>
      <c r="H818" t="s">
        <v>20440</v>
      </c>
      <c r="I818" t="s">
        <v>20441</v>
      </c>
      <c r="J818" t="s">
        <v>8687</v>
      </c>
      <c r="K818" t="s">
        <v>6507</v>
      </c>
      <c r="L818" t="s">
        <v>6508</v>
      </c>
      <c r="M818" t="s">
        <v>20442</v>
      </c>
      <c r="N818" t="s">
        <v>6322</v>
      </c>
      <c r="O818" t="s">
        <v>20076</v>
      </c>
      <c r="P818" t="s">
        <v>20443</v>
      </c>
      <c r="Q818" t="s">
        <v>6508</v>
      </c>
      <c r="R818" t="s">
        <v>20444</v>
      </c>
      <c r="S818">
        <v>1</v>
      </c>
      <c r="T818">
        <v>0</v>
      </c>
      <c r="U818">
        <v>0</v>
      </c>
      <c r="V818">
        <v>172</v>
      </c>
      <c r="W818">
        <v>12</v>
      </c>
    </row>
    <row r="819" spans="1:23" x14ac:dyDescent="0.3">
      <c r="A819" t="s">
        <v>734</v>
      </c>
      <c r="B819" t="s">
        <v>21065</v>
      </c>
      <c r="C819">
        <v>1</v>
      </c>
      <c r="D819">
        <v>0</v>
      </c>
      <c r="E819" t="s">
        <v>20050</v>
      </c>
      <c r="F819" t="s">
        <v>8688</v>
      </c>
      <c r="G819" t="s">
        <v>20051</v>
      </c>
      <c r="H819" t="s">
        <v>20123</v>
      </c>
      <c r="I819" t="s">
        <v>20124</v>
      </c>
      <c r="J819" t="s">
        <v>8689</v>
      </c>
      <c r="K819" t="s">
        <v>6457</v>
      </c>
      <c r="L819" t="s">
        <v>6458</v>
      </c>
      <c r="M819" t="s">
        <v>20083</v>
      </c>
      <c r="N819" t="s">
        <v>6322</v>
      </c>
      <c r="O819" t="s">
        <v>20076</v>
      </c>
      <c r="P819" t="s">
        <v>20162</v>
      </c>
      <c r="Q819" t="s">
        <v>20163</v>
      </c>
      <c r="R819" t="s">
        <v>20164</v>
      </c>
      <c r="S819">
        <v>1</v>
      </c>
      <c r="T819">
        <v>0</v>
      </c>
      <c r="U819">
        <v>0</v>
      </c>
      <c r="V819">
        <v>161</v>
      </c>
      <c r="W819">
        <v>8</v>
      </c>
    </row>
    <row r="820" spans="1:23" x14ac:dyDescent="0.3">
      <c r="A820" t="s">
        <v>735</v>
      </c>
      <c r="B820" t="s">
        <v>21065</v>
      </c>
      <c r="C820">
        <v>1</v>
      </c>
      <c r="D820">
        <v>0</v>
      </c>
      <c r="E820" t="s">
        <v>20050</v>
      </c>
      <c r="F820" t="s">
        <v>8690</v>
      </c>
      <c r="G820" t="s">
        <v>20066</v>
      </c>
      <c r="H820" t="s">
        <v>21079</v>
      </c>
      <c r="I820" t="s">
        <v>21080</v>
      </c>
      <c r="J820" t="s">
        <v>8691</v>
      </c>
      <c r="K820" t="s">
        <v>6461</v>
      </c>
      <c r="L820" t="s">
        <v>6462</v>
      </c>
      <c r="M820" t="s">
        <v>20083</v>
      </c>
      <c r="N820" t="s">
        <v>6351</v>
      </c>
      <c r="O820" t="s">
        <v>20061</v>
      </c>
      <c r="P820" t="s">
        <v>20741</v>
      </c>
      <c r="Q820" t="s">
        <v>6462</v>
      </c>
      <c r="R820" t="s">
        <v>20742</v>
      </c>
      <c r="S820">
        <v>1</v>
      </c>
      <c r="T820">
        <v>0</v>
      </c>
      <c r="U820">
        <v>0</v>
      </c>
      <c r="V820">
        <v>151</v>
      </c>
      <c r="W820">
        <v>8</v>
      </c>
    </row>
    <row r="821" spans="1:23" x14ac:dyDescent="0.3">
      <c r="A821" t="s">
        <v>736</v>
      </c>
      <c r="B821" t="s">
        <v>21065</v>
      </c>
      <c r="C821">
        <v>1</v>
      </c>
      <c r="D821">
        <v>0</v>
      </c>
      <c r="E821" t="s">
        <v>20050</v>
      </c>
      <c r="F821" t="s">
        <v>8692</v>
      </c>
      <c r="G821" t="s">
        <v>20051</v>
      </c>
      <c r="H821" t="s">
        <v>20052</v>
      </c>
      <c r="I821" t="s">
        <v>20053</v>
      </c>
      <c r="J821" t="s">
        <v>6747</v>
      </c>
      <c r="K821" t="s">
        <v>6748</v>
      </c>
      <c r="L821" t="s">
        <v>6749</v>
      </c>
      <c r="M821" t="s">
        <v>20183</v>
      </c>
      <c r="N821" t="s">
        <v>6331</v>
      </c>
      <c r="O821" t="s">
        <v>20055</v>
      </c>
      <c r="P821" t="s">
        <v>20056</v>
      </c>
      <c r="Q821" t="s">
        <v>6749</v>
      </c>
      <c r="R821" t="s">
        <v>20203</v>
      </c>
      <c r="S821">
        <v>1</v>
      </c>
      <c r="T821">
        <v>1</v>
      </c>
      <c r="U821">
        <v>0</v>
      </c>
      <c r="V821">
        <v>41</v>
      </c>
      <c r="W821">
        <v>3</v>
      </c>
    </row>
    <row r="822" spans="1:23" x14ac:dyDescent="0.3">
      <c r="A822" t="s">
        <v>737</v>
      </c>
      <c r="B822" t="s">
        <v>21065</v>
      </c>
      <c r="C822">
        <v>1</v>
      </c>
      <c r="D822">
        <v>0</v>
      </c>
      <c r="E822" t="s">
        <v>20050</v>
      </c>
      <c r="F822" t="s">
        <v>8693</v>
      </c>
      <c r="G822" t="s">
        <v>20066</v>
      </c>
      <c r="H822" t="s">
        <v>21081</v>
      </c>
      <c r="I822" t="s">
        <v>21082</v>
      </c>
      <c r="J822" t="s">
        <v>8694</v>
      </c>
      <c r="K822" t="s">
        <v>6606</v>
      </c>
      <c r="L822" t="s">
        <v>6607</v>
      </c>
      <c r="M822" t="s">
        <v>20083</v>
      </c>
      <c r="N822" t="s">
        <v>6348</v>
      </c>
      <c r="O822" t="s">
        <v>20213</v>
      </c>
      <c r="P822" t="s">
        <v>20214</v>
      </c>
      <c r="Q822" t="s">
        <v>20215</v>
      </c>
      <c r="R822" t="s">
        <v>20216</v>
      </c>
      <c r="S822">
        <v>1</v>
      </c>
      <c r="T822">
        <v>1</v>
      </c>
      <c r="U822">
        <v>0</v>
      </c>
      <c r="V822">
        <v>129</v>
      </c>
      <c r="W822">
        <v>8</v>
      </c>
    </row>
    <row r="823" spans="1:23" x14ac:dyDescent="0.3">
      <c r="A823" t="s">
        <v>738</v>
      </c>
      <c r="B823" t="s">
        <v>21065</v>
      </c>
      <c r="C823">
        <v>1</v>
      </c>
      <c r="D823">
        <v>0</v>
      </c>
      <c r="E823" t="s">
        <v>20050</v>
      </c>
      <c r="F823" t="s">
        <v>8695</v>
      </c>
      <c r="G823" t="s">
        <v>20051</v>
      </c>
      <c r="H823" t="s">
        <v>20269</v>
      </c>
      <c r="I823" t="s">
        <v>20270</v>
      </c>
      <c r="J823" t="s">
        <v>8696</v>
      </c>
      <c r="K823" t="s">
        <v>6554</v>
      </c>
      <c r="L823" t="s">
        <v>6555</v>
      </c>
      <c r="M823" t="s">
        <v>20271</v>
      </c>
      <c r="N823" t="s">
        <v>6322</v>
      </c>
      <c r="O823" t="s">
        <v>20076</v>
      </c>
      <c r="P823" t="s">
        <v>20243</v>
      </c>
      <c r="Q823" t="s">
        <v>6555</v>
      </c>
      <c r="R823" t="s">
        <v>20272</v>
      </c>
      <c r="S823">
        <v>1</v>
      </c>
      <c r="T823">
        <v>0</v>
      </c>
      <c r="U823">
        <v>0</v>
      </c>
      <c r="V823">
        <v>148</v>
      </c>
      <c r="W823">
        <v>8</v>
      </c>
    </row>
    <row r="824" spans="1:23" x14ac:dyDescent="0.3">
      <c r="A824" t="s">
        <v>739</v>
      </c>
      <c r="B824" t="s">
        <v>21065</v>
      </c>
      <c r="C824">
        <v>1</v>
      </c>
      <c r="D824">
        <v>0</v>
      </c>
      <c r="E824" t="s">
        <v>20050</v>
      </c>
      <c r="F824" t="s">
        <v>8697</v>
      </c>
      <c r="G824" t="s">
        <v>20080</v>
      </c>
      <c r="H824" t="s">
        <v>20574</v>
      </c>
      <c r="I824" t="s">
        <v>20575</v>
      </c>
      <c r="J824" t="s">
        <v>6534</v>
      </c>
      <c r="K824" t="s">
        <v>6398</v>
      </c>
      <c r="L824" t="s">
        <v>6350</v>
      </c>
      <c r="M824" t="s">
        <v>20083</v>
      </c>
      <c r="N824" t="s">
        <v>6351</v>
      </c>
      <c r="O824" t="s">
        <v>20061</v>
      </c>
      <c r="P824" t="s">
        <v>20396</v>
      </c>
      <c r="Q824" t="s">
        <v>20397</v>
      </c>
      <c r="R824" t="s">
        <v>20398</v>
      </c>
      <c r="S824">
        <v>1</v>
      </c>
      <c r="T824">
        <v>0</v>
      </c>
      <c r="U824">
        <v>0</v>
      </c>
      <c r="V824">
        <v>148</v>
      </c>
      <c r="W824">
        <v>9</v>
      </c>
    </row>
    <row r="825" spans="1:23" x14ac:dyDescent="0.3">
      <c r="A825" t="s">
        <v>740</v>
      </c>
      <c r="B825" t="s">
        <v>21065</v>
      </c>
      <c r="C825">
        <v>1</v>
      </c>
      <c r="D825">
        <v>0</v>
      </c>
      <c r="E825" t="s">
        <v>20050</v>
      </c>
      <c r="F825" t="s">
        <v>8698</v>
      </c>
      <c r="G825" t="s">
        <v>20080</v>
      </c>
      <c r="H825" t="s">
        <v>20308</v>
      </c>
      <c r="I825" t="s">
        <v>20309</v>
      </c>
      <c r="J825" t="s">
        <v>8699</v>
      </c>
      <c r="K825" t="s">
        <v>6739</v>
      </c>
      <c r="L825" t="s">
        <v>6740</v>
      </c>
      <c r="M825" t="s">
        <v>20083</v>
      </c>
      <c r="N825" t="s">
        <v>6331</v>
      </c>
      <c r="O825" t="s">
        <v>20055</v>
      </c>
      <c r="P825" t="s">
        <v>20310</v>
      </c>
      <c r="Q825" t="s">
        <v>6740</v>
      </c>
      <c r="R825" t="s">
        <v>20311</v>
      </c>
      <c r="S825">
        <v>1</v>
      </c>
      <c r="T825">
        <v>1</v>
      </c>
      <c r="U825">
        <v>0</v>
      </c>
      <c r="V825">
        <v>98</v>
      </c>
      <c r="W825">
        <v>5</v>
      </c>
    </row>
    <row r="826" spans="1:23" x14ac:dyDescent="0.3">
      <c r="A826" t="s">
        <v>741</v>
      </c>
      <c r="B826" t="s">
        <v>21065</v>
      </c>
      <c r="C826">
        <v>1</v>
      </c>
      <c r="D826">
        <v>0</v>
      </c>
      <c r="E826" t="s">
        <v>20050</v>
      </c>
      <c r="F826" t="s">
        <v>8700</v>
      </c>
      <c r="G826" t="s">
        <v>20051</v>
      </c>
      <c r="H826" t="s">
        <v>20187</v>
      </c>
      <c r="I826" t="s">
        <v>20188</v>
      </c>
      <c r="J826" t="s">
        <v>8081</v>
      </c>
      <c r="K826" t="s">
        <v>6556</v>
      </c>
      <c r="L826" t="s">
        <v>7734</v>
      </c>
      <c r="M826" t="s">
        <v>20273</v>
      </c>
      <c r="N826" t="s">
        <v>6322</v>
      </c>
      <c r="O826" t="s">
        <v>20076</v>
      </c>
      <c r="P826" t="s">
        <v>20190</v>
      </c>
      <c r="Q826" t="s">
        <v>20191</v>
      </c>
      <c r="R826" t="s">
        <v>20333</v>
      </c>
      <c r="S826">
        <v>1</v>
      </c>
      <c r="T826">
        <v>0</v>
      </c>
      <c r="U826">
        <v>0</v>
      </c>
      <c r="V826">
        <v>79</v>
      </c>
      <c r="W826">
        <v>4</v>
      </c>
    </row>
    <row r="827" spans="1:23" x14ac:dyDescent="0.3">
      <c r="A827" t="s">
        <v>742</v>
      </c>
      <c r="B827" t="s">
        <v>21065</v>
      </c>
      <c r="C827">
        <v>1</v>
      </c>
      <c r="D827">
        <v>0</v>
      </c>
      <c r="E827" t="s">
        <v>20050</v>
      </c>
      <c r="F827" t="s">
        <v>8701</v>
      </c>
      <c r="G827" t="s">
        <v>20051</v>
      </c>
      <c r="H827" t="s">
        <v>20334</v>
      </c>
      <c r="I827" t="s">
        <v>20335</v>
      </c>
      <c r="J827" t="s">
        <v>8702</v>
      </c>
      <c r="K827" t="s">
        <v>6603</v>
      </c>
      <c r="L827" t="s">
        <v>6604</v>
      </c>
      <c r="M827" t="s">
        <v>20336</v>
      </c>
      <c r="N827" t="s">
        <v>6345</v>
      </c>
      <c r="O827" t="s">
        <v>20167</v>
      </c>
      <c r="P827" t="s">
        <v>20337</v>
      </c>
      <c r="Q827" t="s">
        <v>20338</v>
      </c>
      <c r="R827" t="s">
        <v>20339</v>
      </c>
      <c r="S827">
        <v>1</v>
      </c>
      <c r="T827">
        <v>1</v>
      </c>
      <c r="U827">
        <v>0</v>
      </c>
      <c r="V827">
        <v>72</v>
      </c>
      <c r="W827">
        <v>4</v>
      </c>
    </row>
    <row r="828" spans="1:23" x14ac:dyDescent="0.3">
      <c r="A828" t="s">
        <v>743</v>
      </c>
      <c r="B828" t="s">
        <v>21065</v>
      </c>
      <c r="C828">
        <v>1</v>
      </c>
      <c r="D828">
        <v>0</v>
      </c>
      <c r="E828" t="s">
        <v>20050</v>
      </c>
      <c r="F828" t="s">
        <v>8703</v>
      </c>
      <c r="G828" t="s">
        <v>20080</v>
      </c>
      <c r="H828" t="s">
        <v>20598</v>
      </c>
      <c r="I828" t="s">
        <v>20599</v>
      </c>
      <c r="J828" t="s">
        <v>8704</v>
      </c>
      <c r="K828" t="s">
        <v>6581</v>
      </c>
      <c r="L828" t="s">
        <v>6342</v>
      </c>
      <c r="M828" t="s">
        <v>20083</v>
      </c>
      <c r="N828" t="s">
        <v>6334</v>
      </c>
      <c r="O828" t="s">
        <v>20097</v>
      </c>
      <c r="P828" t="s">
        <v>20559</v>
      </c>
      <c r="Q828" t="s">
        <v>20560</v>
      </c>
      <c r="R828" t="s">
        <v>20561</v>
      </c>
      <c r="S828">
        <v>1</v>
      </c>
      <c r="T828">
        <v>1</v>
      </c>
      <c r="U828">
        <v>0</v>
      </c>
      <c r="V828">
        <v>73</v>
      </c>
      <c r="W828">
        <v>5</v>
      </c>
    </row>
    <row r="829" spans="1:23" x14ac:dyDescent="0.3">
      <c r="A829" t="s">
        <v>744</v>
      </c>
      <c r="B829" t="s">
        <v>21065</v>
      </c>
      <c r="C829">
        <v>1</v>
      </c>
      <c r="D829">
        <v>0</v>
      </c>
      <c r="E829" t="s">
        <v>20050</v>
      </c>
      <c r="F829" t="s">
        <v>8705</v>
      </c>
      <c r="G829" t="s">
        <v>20051</v>
      </c>
      <c r="H829" t="s">
        <v>20755</v>
      </c>
      <c r="I829" t="s">
        <v>20756</v>
      </c>
      <c r="J829" t="s">
        <v>8706</v>
      </c>
      <c r="K829" t="s">
        <v>6587</v>
      </c>
      <c r="L829" t="s">
        <v>6588</v>
      </c>
      <c r="M829" t="s">
        <v>20757</v>
      </c>
      <c r="N829" t="s">
        <v>6334</v>
      </c>
      <c r="O829" t="s">
        <v>20097</v>
      </c>
      <c r="P829" t="s">
        <v>20758</v>
      </c>
      <c r="Q829" t="s">
        <v>6588</v>
      </c>
      <c r="R829" t="s">
        <v>20759</v>
      </c>
      <c r="S829">
        <v>1</v>
      </c>
      <c r="T829">
        <v>1</v>
      </c>
      <c r="U829">
        <v>0</v>
      </c>
      <c r="V829">
        <v>48</v>
      </c>
      <c r="W829">
        <v>4</v>
      </c>
    </row>
    <row r="830" spans="1:23" x14ac:dyDescent="0.3">
      <c r="A830" t="s">
        <v>745</v>
      </c>
      <c r="B830" t="s">
        <v>21083</v>
      </c>
      <c r="C830">
        <v>1</v>
      </c>
      <c r="D830">
        <v>0</v>
      </c>
      <c r="E830" t="s">
        <v>20050</v>
      </c>
      <c r="F830" t="s">
        <v>8707</v>
      </c>
      <c r="G830" t="s">
        <v>20051</v>
      </c>
      <c r="H830" t="s">
        <v>20440</v>
      </c>
      <c r="I830" t="s">
        <v>20441</v>
      </c>
      <c r="J830" t="s">
        <v>8687</v>
      </c>
      <c r="K830" t="s">
        <v>6507</v>
      </c>
      <c r="L830" t="s">
        <v>6508</v>
      </c>
      <c r="M830" t="s">
        <v>20442</v>
      </c>
      <c r="N830" t="s">
        <v>6322</v>
      </c>
      <c r="O830" t="s">
        <v>20076</v>
      </c>
      <c r="P830" t="s">
        <v>20443</v>
      </c>
      <c r="Q830" t="s">
        <v>6508</v>
      </c>
      <c r="R830" t="s">
        <v>20444</v>
      </c>
      <c r="S830">
        <v>1</v>
      </c>
      <c r="T830">
        <v>0</v>
      </c>
      <c r="U830">
        <v>0</v>
      </c>
      <c r="V830">
        <v>812</v>
      </c>
      <c r="W830">
        <v>38</v>
      </c>
    </row>
    <row r="831" spans="1:23" x14ac:dyDescent="0.3">
      <c r="A831" t="s">
        <v>746</v>
      </c>
      <c r="B831" t="s">
        <v>21083</v>
      </c>
      <c r="C831">
        <v>1</v>
      </c>
      <c r="D831">
        <v>0</v>
      </c>
      <c r="E831" t="s">
        <v>20050</v>
      </c>
      <c r="F831" t="s">
        <v>8708</v>
      </c>
      <c r="G831" t="s">
        <v>20080</v>
      </c>
      <c r="H831" t="s">
        <v>20563</v>
      </c>
      <c r="I831" t="s">
        <v>20564</v>
      </c>
      <c r="J831" t="s">
        <v>8709</v>
      </c>
      <c r="K831" t="s">
        <v>6358</v>
      </c>
      <c r="L831" t="s">
        <v>6359</v>
      </c>
      <c r="M831" t="s">
        <v>20083</v>
      </c>
      <c r="N831" t="s">
        <v>6331</v>
      </c>
      <c r="O831" t="s">
        <v>20055</v>
      </c>
      <c r="P831" t="s">
        <v>20541</v>
      </c>
      <c r="Q831" t="s">
        <v>6359</v>
      </c>
      <c r="R831" t="s">
        <v>20542</v>
      </c>
      <c r="S831">
        <v>1</v>
      </c>
      <c r="T831">
        <v>1</v>
      </c>
      <c r="U831">
        <v>0</v>
      </c>
      <c r="V831">
        <v>541</v>
      </c>
      <c r="W831">
        <v>25</v>
      </c>
    </row>
    <row r="832" spans="1:23" x14ac:dyDescent="0.3">
      <c r="A832" t="s">
        <v>747</v>
      </c>
      <c r="B832" t="s">
        <v>21083</v>
      </c>
      <c r="C832">
        <v>1</v>
      </c>
      <c r="D832">
        <v>0</v>
      </c>
      <c r="E832" t="s">
        <v>20050</v>
      </c>
      <c r="F832" t="s">
        <v>8710</v>
      </c>
      <c r="G832" t="s">
        <v>20080</v>
      </c>
      <c r="H832" t="s">
        <v>20567</v>
      </c>
      <c r="I832" t="s">
        <v>20568</v>
      </c>
      <c r="J832" t="s">
        <v>8711</v>
      </c>
      <c r="K832" t="s">
        <v>6343</v>
      </c>
      <c r="L832" t="s">
        <v>6344</v>
      </c>
      <c r="M832" t="s">
        <v>20083</v>
      </c>
      <c r="N832" t="s">
        <v>6345</v>
      </c>
      <c r="O832" t="s">
        <v>20167</v>
      </c>
      <c r="P832" t="s">
        <v>20569</v>
      </c>
      <c r="Q832" t="s">
        <v>20570</v>
      </c>
      <c r="R832" t="s">
        <v>20571</v>
      </c>
      <c r="S832">
        <v>1</v>
      </c>
      <c r="T832">
        <v>1</v>
      </c>
      <c r="U832">
        <v>0</v>
      </c>
      <c r="V832">
        <v>438</v>
      </c>
      <c r="W832">
        <v>21</v>
      </c>
    </row>
    <row r="833" spans="1:23" x14ac:dyDescent="0.3">
      <c r="A833" t="s">
        <v>748</v>
      </c>
      <c r="B833" t="s">
        <v>21083</v>
      </c>
      <c r="C833">
        <v>1</v>
      </c>
      <c r="D833">
        <v>0</v>
      </c>
      <c r="E833" t="s">
        <v>20050</v>
      </c>
      <c r="F833" t="s">
        <v>8712</v>
      </c>
      <c r="G833" t="s">
        <v>20066</v>
      </c>
      <c r="H833" t="s">
        <v>21070</v>
      </c>
      <c r="I833" t="s">
        <v>21071</v>
      </c>
      <c r="J833" t="s">
        <v>8713</v>
      </c>
      <c r="K833" t="s">
        <v>6605</v>
      </c>
      <c r="L833" t="s">
        <v>6471</v>
      </c>
      <c r="M833" t="s">
        <v>20083</v>
      </c>
      <c r="N833" t="s">
        <v>6348</v>
      </c>
      <c r="O833" t="s">
        <v>20213</v>
      </c>
      <c r="P833" t="s">
        <v>20549</v>
      </c>
      <c r="Q833" t="s">
        <v>20550</v>
      </c>
      <c r="R833" t="s">
        <v>20551</v>
      </c>
      <c r="S833">
        <v>1</v>
      </c>
      <c r="T833">
        <v>1</v>
      </c>
      <c r="U833">
        <v>0</v>
      </c>
      <c r="V833">
        <v>652</v>
      </c>
      <c r="W833">
        <v>29</v>
      </c>
    </row>
    <row r="834" spans="1:23" x14ac:dyDescent="0.3">
      <c r="A834" t="s">
        <v>749</v>
      </c>
      <c r="B834" t="s">
        <v>21083</v>
      </c>
      <c r="C834">
        <v>1</v>
      </c>
      <c r="D834">
        <v>0</v>
      </c>
      <c r="E834" t="s">
        <v>20050</v>
      </c>
      <c r="F834" t="s">
        <v>8714</v>
      </c>
      <c r="G834" t="s">
        <v>20080</v>
      </c>
      <c r="H834" t="s">
        <v>20574</v>
      </c>
      <c r="I834" t="s">
        <v>20575</v>
      </c>
      <c r="J834" t="s">
        <v>6534</v>
      </c>
      <c r="K834" t="s">
        <v>6398</v>
      </c>
      <c r="L834" t="s">
        <v>6350</v>
      </c>
      <c r="M834" t="s">
        <v>20083</v>
      </c>
      <c r="N834" t="s">
        <v>6351</v>
      </c>
      <c r="O834" t="s">
        <v>20061</v>
      </c>
      <c r="P834" t="s">
        <v>20396</v>
      </c>
      <c r="Q834" t="s">
        <v>20397</v>
      </c>
      <c r="R834" t="s">
        <v>20398</v>
      </c>
      <c r="S834">
        <v>1</v>
      </c>
      <c r="T834">
        <v>0</v>
      </c>
      <c r="U834">
        <v>0</v>
      </c>
      <c r="V834">
        <v>1019</v>
      </c>
      <c r="W834">
        <v>42</v>
      </c>
    </row>
    <row r="835" spans="1:23" x14ac:dyDescent="0.3">
      <c r="A835" t="s">
        <v>750</v>
      </c>
      <c r="B835" t="s">
        <v>21083</v>
      </c>
      <c r="C835">
        <v>1</v>
      </c>
      <c r="D835">
        <v>0</v>
      </c>
      <c r="E835" t="s">
        <v>20050</v>
      </c>
      <c r="F835" t="s">
        <v>8715</v>
      </c>
      <c r="G835" t="s">
        <v>20051</v>
      </c>
      <c r="H835" t="s">
        <v>20455</v>
      </c>
      <c r="I835" t="s">
        <v>20456</v>
      </c>
      <c r="J835" t="s">
        <v>8716</v>
      </c>
      <c r="K835" t="s">
        <v>6540</v>
      </c>
      <c r="L835" t="s">
        <v>6541</v>
      </c>
      <c r="M835" t="s">
        <v>20545</v>
      </c>
      <c r="N835" t="s">
        <v>6322</v>
      </c>
      <c r="O835" t="s">
        <v>20076</v>
      </c>
      <c r="P835" t="s">
        <v>20147</v>
      </c>
      <c r="Q835" t="s">
        <v>20148</v>
      </c>
      <c r="R835" t="s">
        <v>20594</v>
      </c>
      <c r="S835">
        <v>1</v>
      </c>
      <c r="T835">
        <v>0</v>
      </c>
      <c r="U835">
        <v>0</v>
      </c>
      <c r="V835">
        <v>590</v>
      </c>
      <c r="W835">
        <v>26</v>
      </c>
    </row>
    <row r="836" spans="1:23" x14ac:dyDescent="0.3">
      <c r="A836" t="s">
        <v>751</v>
      </c>
      <c r="B836" t="s">
        <v>21083</v>
      </c>
      <c r="C836">
        <v>1</v>
      </c>
      <c r="D836">
        <v>0</v>
      </c>
      <c r="E836" t="s">
        <v>20050</v>
      </c>
      <c r="F836" t="s">
        <v>8717</v>
      </c>
      <c r="G836" t="s">
        <v>20051</v>
      </c>
      <c r="H836" t="s">
        <v>20584</v>
      </c>
      <c r="I836" t="s">
        <v>20585</v>
      </c>
      <c r="J836" t="s">
        <v>8718</v>
      </c>
      <c r="K836" t="s">
        <v>6612</v>
      </c>
      <c r="L836" t="s">
        <v>6613</v>
      </c>
      <c r="M836" t="s">
        <v>20582</v>
      </c>
      <c r="N836" t="s">
        <v>6348</v>
      </c>
      <c r="O836" t="s">
        <v>20213</v>
      </c>
      <c r="P836" t="s">
        <v>20586</v>
      </c>
      <c r="Q836" t="s">
        <v>20587</v>
      </c>
      <c r="R836" t="s">
        <v>20588</v>
      </c>
      <c r="S836">
        <v>1</v>
      </c>
      <c r="T836">
        <v>1</v>
      </c>
      <c r="U836">
        <v>0</v>
      </c>
      <c r="V836">
        <v>370</v>
      </c>
      <c r="W836">
        <v>18</v>
      </c>
    </row>
    <row r="837" spans="1:23" x14ac:dyDescent="0.3">
      <c r="A837" t="s">
        <v>752</v>
      </c>
      <c r="B837" t="s">
        <v>21083</v>
      </c>
      <c r="C837">
        <v>1</v>
      </c>
      <c r="D837">
        <v>0</v>
      </c>
      <c r="E837" t="s">
        <v>20050</v>
      </c>
      <c r="F837" t="s">
        <v>8719</v>
      </c>
      <c r="G837" t="s">
        <v>20080</v>
      </c>
      <c r="H837" t="s">
        <v>20864</v>
      </c>
      <c r="I837" t="s">
        <v>20865</v>
      </c>
      <c r="J837" t="s">
        <v>8720</v>
      </c>
      <c r="K837" t="s">
        <v>6580</v>
      </c>
      <c r="L837" t="s">
        <v>6375</v>
      </c>
      <c r="M837" t="s">
        <v>20083</v>
      </c>
      <c r="N837" t="s">
        <v>6334</v>
      </c>
      <c r="O837" t="s">
        <v>20097</v>
      </c>
      <c r="P837" t="s">
        <v>20383</v>
      </c>
      <c r="Q837" t="s">
        <v>20384</v>
      </c>
      <c r="R837" t="s">
        <v>20385</v>
      </c>
      <c r="S837">
        <v>1</v>
      </c>
      <c r="T837">
        <v>0</v>
      </c>
      <c r="U837">
        <v>0</v>
      </c>
      <c r="V837">
        <v>541</v>
      </c>
      <c r="W837">
        <v>24</v>
      </c>
    </row>
    <row r="838" spans="1:23" x14ac:dyDescent="0.3">
      <c r="A838" t="s">
        <v>753</v>
      </c>
      <c r="B838" t="s">
        <v>21083</v>
      </c>
      <c r="C838">
        <v>1</v>
      </c>
      <c r="D838">
        <v>0</v>
      </c>
      <c r="E838" t="s">
        <v>20050</v>
      </c>
      <c r="F838" t="s">
        <v>8721</v>
      </c>
      <c r="G838" t="s">
        <v>20080</v>
      </c>
      <c r="H838" t="s">
        <v>20598</v>
      </c>
      <c r="I838" t="s">
        <v>20599</v>
      </c>
      <c r="J838" t="s">
        <v>8704</v>
      </c>
      <c r="K838" t="s">
        <v>6581</v>
      </c>
      <c r="L838" t="s">
        <v>6342</v>
      </c>
      <c r="M838" t="s">
        <v>20083</v>
      </c>
      <c r="N838" t="s">
        <v>6334</v>
      </c>
      <c r="O838" t="s">
        <v>20097</v>
      </c>
      <c r="P838" t="s">
        <v>20559</v>
      </c>
      <c r="Q838" t="s">
        <v>20560</v>
      </c>
      <c r="R838" t="s">
        <v>20561</v>
      </c>
      <c r="S838">
        <v>1</v>
      </c>
      <c r="T838">
        <v>1</v>
      </c>
      <c r="U838">
        <v>0</v>
      </c>
      <c r="V838">
        <v>620</v>
      </c>
      <c r="W838">
        <v>26</v>
      </c>
    </row>
    <row r="839" spans="1:23" x14ac:dyDescent="0.3">
      <c r="A839" t="s">
        <v>754</v>
      </c>
      <c r="B839" t="s">
        <v>21083</v>
      </c>
      <c r="C839">
        <v>1</v>
      </c>
      <c r="D839">
        <v>0</v>
      </c>
      <c r="E839" t="s">
        <v>20050</v>
      </c>
      <c r="F839" t="s">
        <v>8722</v>
      </c>
      <c r="G839" t="s">
        <v>20051</v>
      </c>
      <c r="H839" t="s">
        <v>20616</v>
      </c>
      <c r="I839" t="s">
        <v>20617</v>
      </c>
      <c r="J839" t="s">
        <v>6737</v>
      </c>
      <c r="K839" t="s">
        <v>6572</v>
      </c>
      <c r="L839" t="s">
        <v>6573</v>
      </c>
      <c r="M839" t="s">
        <v>20293</v>
      </c>
      <c r="N839" t="s">
        <v>6331</v>
      </c>
      <c r="O839" t="s">
        <v>20055</v>
      </c>
      <c r="P839" t="s">
        <v>20618</v>
      </c>
      <c r="Q839" t="s">
        <v>6573</v>
      </c>
      <c r="R839" t="s">
        <v>20619</v>
      </c>
      <c r="S839">
        <v>1</v>
      </c>
      <c r="T839">
        <v>1</v>
      </c>
      <c r="U839">
        <v>0</v>
      </c>
      <c r="V839">
        <v>351</v>
      </c>
      <c r="W839">
        <v>16</v>
      </c>
    </row>
    <row r="840" spans="1:23" x14ac:dyDescent="0.3">
      <c r="A840" t="s">
        <v>755</v>
      </c>
      <c r="B840" t="s">
        <v>21083</v>
      </c>
      <c r="C840">
        <v>1</v>
      </c>
      <c r="D840">
        <v>0</v>
      </c>
      <c r="E840" t="s">
        <v>20050</v>
      </c>
      <c r="F840" t="s">
        <v>8723</v>
      </c>
      <c r="G840" t="s">
        <v>20080</v>
      </c>
      <c r="H840" t="s">
        <v>20620</v>
      </c>
      <c r="I840" t="s">
        <v>20621</v>
      </c>
      <c r="J840" t="s">
        <v>6813</v>
      </c>
      <c r="K840" t="s">
        <v>6445</v>
      </c>
      <c r="L840" t="s">
        <v>6446</v>
      </c>
      <c r="M840" t="s">
        <v>20083</v>
      </c>
      <c r="N840" t="s">
        <v>6334</v>
      </c>
      <c r="O840" t="s">
        <v>20097</v>
      </c>
      <c r="P840" t="s">
        <v>20622</v>
      </c>
      <c r="Q840" t="s">
        <v>20623</v>
      </c>
      <c r="R840" t="s">
        <v>20624</v>
      </c>
      <c r="S840">
        <v>1</v>
      </c>
      <c r="T840">
        <v>1</v>
      </c>
      <c r="U840">
        <v>0</v>
      </c>
      <c r="V840">
        <v>428</v>
      </c>
      <c r="W840">
        <v>21</v>
      </c>
    </row>
    <row r="841" spans="1:23" x14ac:dyDescent="0.3">
      <c r="A841" t="s">
        <v>756</v>
      </c>
      <c r="B841" t="s">
        <v>21083</v>
      </c>
      <c r="C841">
        <v>1</v>
      </c>
      <c r="D841">
        <v>0</v>
      </c>
      <c r="E841" t="s">
        <v>20050</v>
      </c>
      <c r="F841" t="s">
        <v>8724</v>
      </c>
      <c r="G841" t="s">
        <v>20051</v>
      </c>
      <c r="H841" t="s">
        <v>20408</v>
      </c>
      <c r="I841" t="s">
        <v>20409</v>
      </c>
      <c r="J841" t="s">
        <v>8725</v>
      </c>
      <c r="K841" t="s">
        <v>6453</v>
      </c>
      <c r="L841" t="s">
        <v>6454</v>
      </c>
      <c r="M841" t="s">
        <v>20410</v>
      </c>
      <c r="N841" t="s">
        <v>6338</v>
      </c>
      <c r="O841" t="s">
        <v>20084</v>
      </c>
      <c r="P841" t="s">
        <v>20411</v>
      </c>
      <c r="Q841" t="s">
        <v>6454</v>
      </c>
      <c r="R841" t="s">
        <v>20412</v>
      </c>
      <c r="S841">
        <v>1</v>
      </c>
      <c r="T841">
        <v>0</v>
      </c>
      <c r="U841">
        <v>0</v>
      </c>
      <c r="V841">
        <v>459</v>
      </c>
      <c r="W841">
        <v>20</v>
      </c>
    </row>
    <row r="842" spans="1:23" x14ac:dyDescent="0.3">
      <c r="A842" t="s">
        <v>757</v>
      </c>
      <c r="B842" t="s">
        <v>21083</v>
      </c>
      <c r="C842">
        <v>1</v>
      </c>
      <c r="D842">
        <v>0</v>
      </c>
      <c r="E842" t="s">
        <v>20050</v>
      </c>
      <c r="F842" t="s">
        <v>8726</v>
      </c>
      <c r="G842" t="s">
        <v>20051</v>
      </c>
      <c r="H842" t="s">
        <v>20058</v>
      </c>
      <c r="I842" t="s">
        <v>20059</v>
      </c>
      <c r="J842" t="s">
        <v>8727</v>
      </c>
      <c r="K842" t="s">
        <v>6504</v>
      </c>
      <c r="L842" t="s">
        <v>6505</v>
      </c>
      <c r="M842" t="s">
        <v>20453</v>
      </c>
      <c r="N842" t="s">
        <v>6351</v>
      </c>
      <c r="O842" t="s">
        <v>20061</v>
      </c>
      <c r="P842" t="s">
        <v>20062</v>
      </c>
      <c r="Q842" t="s">
        <v>20063</v>
      </c>
      <c r="R842" t="s">
        <v>20638</v>
      </c>
      <c r="S842">
        <v>1</v>
      </c>
      <c r="T842">
        <v>0</v>
      </c>
      <c r="U842">
        <v>0</v>
      </c>
      <c r="V842">
        <v>469</v>
      </c>
      <c r="W842">
        <v>23</v>
      </c>
    </row>
    <row r="843" spans="1:23" x14ac:dyDescent="0.3">
      <c r="A843" t="s">
        <v>758</v>
      </c>
      <c r="B843" t="s">
        <v>21083</v>
      </c>
      <c r="C843">
        <v>1</v>
      </c>
      <c r="D843">
        <v>0</v>
      </c>
      <c r="E843" t="s">
        <v>20050</v>
      </c>
      <c r="F843" t="s">
        <v>8728</v>
      </c>
      <c r="G843" t="s">
        <v>20080</v>
      </c>
      <c r="H843" t="s">
        <v>20653</v>
      </c>
      <c r="I843" t="s">
        <v>20654</v>
      </c>
      <c r="J843" t="s">
        <v>6490</v>
      </c>
      <c r="K843" t="s">
        <v>6395</v>
      </c>
      <c r="L843" t="s">
        <v>6396</v>
      </c>
      <c r="M843" t="s">
        <v>20083</v>
      </c>
      <c r="N843" t="s">
        <v>6345</v>
      </c>
      <c r="O843" t="s">
        <v>20167</v>
      </c>
      <c r="P843" t="s">
        <v>20655</v>
      </c>
      <c r="Q843" t="s">
        <v>6396</v>
      </c>
      <c r="R843" t="s">
        <v>20656</v>
      </c>
      <c r="S843">
        <v>1</v>
      </c>
      <c r="T843">
        <v>0</v>
      </c>
      <c r="U843">
        <v>0</v>
      </c>
      <c r="V843">
        <v>667</v>
      </c>
      <c r="W843">
        <v>28</v>
      </c>
    </row>
    <row r="844" spans="1:23" x14ac:dyDescent="0.3">
      <c r="A844" t="s">
        <v>759</v>
      </c>
      <c r="B844" t="s">
        <v>21083</v>
      </c>
      <c r="C844">
        <v>1</v>
      </c>
      <c r="D844">
        <v>0</v>
      </c>
      <c r="E844" t="s">
        <v>20050</v>
      </c>
      <c r="F844" t="s">
        <v>8729</v>
      </c>
      <c r="G844" t="s">
        <v>20051</v>
      </c>
      <c r="H844" t="s">
        <v>20675</v>
      </c>
      <c r="I844" t="s">
        <v>20676</v>
      </c>
      <c r="J844" t="s">
        <v>8730</v>
      </c>
      <c r="K844" t="s">
        <v>6383</v>
      </c>
      <c r="L844" t="s">
        <v>6384</v>
      </c>
      <c r="M844" t="s">
        <v>20555</v>
      </c>
      <c r="N844" t="s">
        <v>6322</v>
      </c>
      <c r="O844" t="s">
        <v>20076</v>
      </c>
      <c r="P844" t="s">
        <v>20348</v>
      </c>
      <c r="Q844" t="s">
        <v>6384</v>
      </c>
      <c r="R844" t="s">
        <v>20556</v>
      </c>
      <c r="S844">
        <v>1</v>
      </c>
      <c r="T844">
        <v>0</v>
      </c>
      <c r="U844">
        <v>0</v>
      </c>
      <c r="V844">
        <v>630</v>
      </c>
      <c r="W844">
        <v>27</v>
      </c>
    </row>
    <row r="845" spans="1:23" x14ac:dyDescent="0.3">
      <c r="A845" t="s">
        <v>760</v>
      </c>
      <c r="B845" t="s">
        <v>21083</v>
      </c>
      <c r="C845">
        <v>1</v>
      </c>
      <c r="D845">
        <v>0</v>
      </c>
      <c r="E845" t="s">
        <v>20088</v>
      </c>
      <c r="F845" t="s">
        <v>8731</v>
      </c>
      <c r="G845" t="s">
        <v>20089</v>
      </c>
      <c r="H845" t="s">
        <v>20965</v>
      </c>
      <c r="I845" t="s">
        <v>20966</v>
      </c>
      <c r="J845" t="s">
        <v>8272</v>
      </c>
      <c r="K845" t="s">
        <v>6861</v>
      </c>
      <c r="L845" t="s">
        <v>6862</v>
      </c>
      <c r="M845" t="s">
        <v>20183</v>
      </c>
      <c r="N845" t="s">
        <v>6345</v>
      </c>
      <c r="O845" t="s">
        <v>20167</v>
      </c>
      <c r="P845" t="s">
        <v>20184</v>
      </c>
      <c r="Q845" t="s">
        <v>20185</v>
      </c>
      <c r="R845" t="s">
        <v>20186</v>
      </c>
      <c r="S845">
        <v>0</v>
      </c>
      <c r="T845">
        <v>1</v>
      </c>
      <c r="U845">
        <v>0</v>
      </c>
      <c r="V845">
        <v>175</v>
      </c>
      <c r="W845">
        <v>10</v>
      </c>
    </row>
    <row r="846" spans="1:23" x14ac:dyDescent="0.3">
      <c r="A846" t="s">
        <v>761</v>
      </c>
      <c r="B846" t="s">
        <v>21083</v>
      </c>
      <c r="C846">
        <v>1</v>
      </c>
      <c r="D846">
        <v>0</v>
      </c>
      <c r="E846" t="s">
        <v>20050</v>
      </c>
      <c r="F846" t="s">
        <v>8732</v>
      </c>
      <c r="G846" t="s">
        <v>20066</v>
      </c>
      <c r="H846" t="s">
        <v>21072</v>
      </c>
      <c r="I846" t="s">
        <v>21073</v>
      </c>
      <c r="J846" t="s">
        <v>8733</v>
      </c>
      <c r="K846" t="s">
        <v>6594</v>
      </c>
      <c r="L846" t="s">
        <v>6595</v>
      </c>
      <c r="M846" t="s">
        <v>20083</v>
      </c>
      <c r="N846" t="s">
        <v>6345</v>
      </c>
      <c r="O846" t="s">
        <v>20167</v>
      </c>
      <c r="P846" t="s">
        <v>20685</v>
      </c>
      <c r="Q846" t="s">
        <v>20686</v>
      </c>
      <c r="R846" t="s">
        <v>20687</v>
      </c>
      <c r="S846">
        <v>1</v>
      </c>
      <c r="T846">
        <v>0</v>
      </c>
      <c r="U846">
        <v>0</v>
      </c>
      <c r="V846">
        <v>656</v>
      </c>
      <c r="W846">
        <v>31</v>
      </c>
    </row>
    <row r="847" spans="1:23" x14ac:dyDescent="0.3">
      <c r="A847" t="s">
        <v>762</v>
      </c>
      <c r="B847" t="s">
        <v>21083</v>
      </c>
      <c r="C847">
        <v>1</v>
      </c>
      <c r="D847">
        <v>0</v>
      </c>
      <c r="E847" t="s">
        <v>20050</v>
      </c>
      <c r="F847" t="s">
        <v>8734</v>
      </c>
      <c r="G847" t="s">
        <v>20080</v>
      </c>
      <c r="H847" t="s">
        <v>20717</v>
      </c>
      <c r="I847" t="s">
        <v>20718</v>
      </c>
      <c r="J847" t="s">
        <v>6839</v>
      </c>
      <c r="K847" t="s">
        <v>6415</v>
      </c>
      <c r="L847" t="s">
        <v>6416</v>
      </c>
      <c r="M847" t="s">
        <v>20083</v>
      </c>
      <c r="N847" t="s">
        <v>6334</v>
      </c>
      <c r="O847" t="s">
        <v>20097</v>
      </c>
      <c r="P847" t="s">
        <v>20719</v>
      </c>
      <c r="Q847" t="s">
        <v>20720</v>
      </c>
      <c r="R847" t="s">
        <v>20721</v>
      </c>
      <c r="S847">
        <v>1</v>
      </c>
      <c r="T847">
        <v>1</v>
      </c>
      <c r="U847">
        <v>0</v>
      </c>
      <c r="V847">
        <v>386</v>
      </c>
      <c r="W847">
        <v>16</v>
      </c>
    </row>
    <row r="848" spans="1:23" x14ac:dyDescent="0.3">
      <c r="A848" t="s">
        <v>763</v>
      </c>
      <c r="B848" t="s">
        <v>21083</v>
      </c>
      <c r="C848">
        <v>1</v>
      </c>
      <c r="D848">
        <v>0</v>
      </c>
      <c r="E848" t="s">
        <v>20050</v>
      </c>
      <c r="F848" t="s">
        <v>8735</v>
      </c>
      <c r="G848" t="s">
        <v>20080</v>
      </c>
      <c r="H848" t="s">
        <v>20464</v>
      </c>
      <c r="I848" t="s">
        <v>20465</v>
      </c>
      <c r="J848" t="s">
        <v>8736</v>
      </c>
      <c r="K848" t="s">
        <v>6447</v>
      </c>
      <c r="L848" t="s">
        <v>6448</v>
      </c>
      <c r="M848" t="s">
        <v>20083</v>
      </c>
      <c r="N848" t="s">
        <v>6322</v>
      </c>
      <c r="O848" t="s">
        <v>20076</v>
      </c>
      <c r="P848" t="s">
        <v>20183</v>
      </c>
      <c r="Q848" t="s">
        <v>6448</v>
      </c>
      <c r="R848" t="s">
        <v>20466</v>
      </c>
      <c r="S848">
        <v>1</v>
      </c>
      <c r="T848">
        <v>0</v>
      </c>
      <c r="U848">
        <v>0</v>
      </c>
      <c r="V848">
        <v>1344</v>
      </c>
      <c r="W848">
        <v>58</v>
      </c>
    </row>
    <row r="849" spans="1:23" x14ac:dyDescent="0.3">
      <c r="A849" t="s">
        <v>859</v>
      </c>
      <c r="B849" t="s">
        <v>21083</v>
      </c>
      <c r="C849">
        <v>1</v>
      </c>
      <c r="D849">
        <v>0</v>
      </c>
      <c r="E849" t="s">
        <v>20050</v>
      </c>
      <c r="F849" t="s">
        <v>8922</v>
      </c>
      <c r="G849" t="s">
        <v>20080</v>
      </c>
      <c r="H849" t="s">
        <v>20732</v>
      </c>
      <c r="I849" t="s">
        <v>20733</v>
      </c>
      <c r="J849" t="s">
        <v>8903</v>
      </c>
      <c r="K849" t="s">
        <v>6685</v>
      </c>
      <c r="L849" t="s">
        <v>6686</v>
      </c>
      <c r="M849" t="s">
        <v>20083</v>
      </c>
      <c r="N849" t="s">
        <v>6351</v>
      </c>
      <c r="O849" t="s">
        <v>20061</v>
      </c>
      <c r="P849" t="s">
        <v>20734</v>
      </c>
      <c r="Q849" t="s">
        <v>6686</v>
      </c>
      <c r="R849" t="s">
        <v>20735</v>
      </c>
      <c r="S849">
        <v>1</v>
      </c>
      <c r="T849">
        <v>1</v>
      </c>
      <c r="U849">
        <v>0</v>
      </c>
      <c r="V849">
        <v>718</v>
      </c>
      <c r="W849">
        <v>28</v>
      </c>
    </row>
    <row r="850" spans="1:23" x14ac:dyDescent="0.3">
      <c r="A850" t="s">
        <v>860</v>
      </c>
      <c r="B850" t="s">
        <v>21083</v>
      </c>
      <c r="C850">
        <v>1</v>
      </c>
      <c r="D850">
        <v>0</v>
      </c>
      <c r="E850" t="s">
        <v>20050</v>
      </c>
      <c r="F850" t="s">
        <v>8923</v>
      </c>
      <c r="G850" t="s">
        <v>20066</v>
      </c>
      <c r="H850" t="s">
        <v>21079</v>
      </c>
      <c r="I850" t="s">
        <v>21080</v>
      </c>
      <c r="J850" t="s">
        <v>8691</v>
      </c>
      <c r="K850" t="s">
        <v>6461</v>
      </c>
      <c r="L850" t="s">
        <v>6462</v>
      </c>
      <c r="M850" t="s">
        <v>20083</v>
      </c>
      <c r="N850" t="s">
        <v>6351</v>
      </c>
      <c r="O850" t="s">
        <v>20061</v>
      </c>
      <c r="P850" t="s">
        <v>20741</v>
      </c>
      <c r="Q850" t="s">
        <v>6462</v>
      </c>
      <c r="R850" t="s">
        <v>20742</v>
      </c>
      <c r="S850">
        <v>1</v>
      </c>
      <c r="T850">
        <v>0</v>
      </c>
      <c r="U850">
        <v>0</v>
      </c>
      <c r="V850">
        <v>583</v>
      </c>
      <c r="W850">
        <v>27</v>
      </c>
    </row>
    <row r="851" spans="1:23" x14ac:dyDescent="0.3">
      <c r="A851" t="s">
        <v>861</v>
      </c>
      <c r="B851" t="s">
        <v>21083</v>
      </c>
      <c r="C851">
        <v>1</v>
      </c>
      <c r="D851">
        <v>0</v>
      </c>
      <c r="E851" t="s">
        <v>20050</v>
      </c>
      <c r="F851" t="s">
        <v>8924</v>
      </c>
      <c r="G851" t="s">
        <v>20051</v>
      </c>
      <c r="H851" t="s">
        <v>20743</v>
      </c>
      <c r="I851" t="s">
        <v>20744</v>
      </c>
      <c r="J851" t="s">
        <v>8911</v>
      </c>
      <c r="K851" t="s">
        <v>6616</v>
      </c>
      <c r="L851" t="s">
        <v>6617</v>
      </c>
      <c r="M851" t="s">
        <v>20119</v>
      </c>
      <c r="N851" t="s">
        <v>6348</v>
      </c>
      <c r="O851" t="s">
        <v>20213</v>
      </c>
      <c r="P851" t="s">
        <v>20349</v>
      </c>
      <c r="Q851" t="s">
        <v>6617</v>
      </c>
      <c r="R851" t="s">
        <v>20745</v>
      </c>
      <c r="S851">
        <v>1</v>
      </c>
      <c r="T851">
        <v>1</v>
      </c>
      <c r="U851">
        <v>0</v>
      </c>
      <c r="V851">
        <v>275</v>
      </c>
      <c r="W851">
        <v>13</v>
      </c>
    </row>
    <row r="852" spans="1:23" x14ac:dyDescent="0.3">
      <c r="A852" t="s">
        <v>862</v>
      </c>
      <c r="B852" t="s">
        <v>21083</v>
      </c>
      <c r="C852">
        <v>1</v>
      </c>
      <c r="D852">
        <v>0</v>
      </c>
      <c r="E852" t="s">
        <v>20050</v>
      </c>
      <c r="F852" t="s">
        <v>8925</v>
      </c>
      <c r="G852" t="s">
        <v>20051</v>
      </c>
      <c r="H852" t="s">
        <v>20706</v>
      </c>
      <c r="I852" t="s">
        <v>20707</v>
      </c>
      <c r="J852" t="s">
        <v>8855</v>
      </c>
      <c r="K852" t="s">
        <v>6499</v>
      </c>
      <c r="L852" t="s">
        <v>6500</v>
      </c>
      <c r="M852" t="s">
        <v>20753</v>
      </c>
      <c r="N852" t="s">
        <v>6351</v>
      </c>
      <c r="O852" t="s">
        <v>20061</v>
      </c>
      <c r="P852" t="s">
        <v>20294</v>
      </c>
      <c r="Q852" t="s">
        <v>6897</v>
      </c>
      <c r="R852" t="s">
        <v>20754</v>
      </c>
      <c r="S852">
        <v>1</v>
      </c>
      <c r="T852">
        <v>0</v>
      </c>
      <c r="U852">
        <v>0</v>
      </c>
      <c r="V852">
        <v>320</v>
      </c>
      <c r="W852">
        <v>18</v>
      </c>
    </row>
    <row r="853" spans="1:23" x14ac:dyDescent="0.3">
      <c r="A853" t="s">
        <v>863</v>
      </c>
      <c r="B853" t="s">
        <v>21083</v>
      </c>
      <c r="C853">
        <v>1</v>
      </c>
      <c r="D853">
        <v>0</v>
      </c>
      <c r="E853" t="s">
        <v>20050</v>
      </c>
      <c r="F853" t="s">
        <v>8926</v>
      </c>
      <c r="G853" t="s">
        <v>20080</v>
      </c>
      <c r="H853" t="s">
        <v>20764</v>
      </c>
      <c r="I853" t="s">
        <v>20765</v>
      </c>
      <c r="J853" t="s">
        <v>8927</v>
      </c>
      <c r="K853" t="s">
        <v>6336</v>
      </c>
      <c r="L853" t="s">
        <v>6337</v>
      </c>
      <c r="M853" t="s">
        <v>20083</v>
      </c>
      <c r="N853" t="s">
        <v>6338</v>
      </c>
      <c r="O853" t="s">
        <v>20084</v>
      </c>
      <c r="P853" t="s">
        <v>20766</v>
      </c>
      <c r="Q853" t="s">
        <v>20767</v>
      </c>
      <c r="R853" t="s">
        <v>20768</v>
      </c>
      <c r="S853">
        <v>1</v>
      </c>
      <c r="T853">
        <v>0</v>
      </c>
      <c r="U853">
        <v>0</v>
      </c>
      <c r="V853">
        <v>855</v>
      </c>
      <c r="W853">
        <v>36</v>
      </c>
    </row>
    <row r="854" spans="1:23" x14ac:dyDescent="0.3">
      <c r="A854" t="s">
        <v>864</v>
      </c>
      <c r="B854" t="s">
        <v>21083</v>
      </c>
      <c r="C854">
        <v>1</v>
      </c>
      <c r="D854">
        <v>0</v>
      </c>
      <c r="E854" t="s">
        <v>20050</v>
      </c>
      <c r="F854" t="s">
        <v>8928</v>
      </c>
      <c r="G854" t="s">
        <v>20051</v>
      </c>
      <c r="H854" t="s">
        <v>20775</v>
      </c>
      <c r="I854" t="s">
        <v>20776</v>
      </c>
      <c r="J854" t="s">
        <v>8890</v>
      </c>
      <c r="K854" t="s">
        <v>6921</v>
      </c>
      <c r="L854" t="s">
        <v>6922</v>
      </c>
      <c r="M854" t="s">
        <v>20293</v>
      </c>
      <c r="N854" t="s">
        <v>6351</v>
      </c>
      <c r="O854" t="s">
        <v>20061</v>
      </c>
      <c r="P854" t="s">
        <v>20777</v>
      </c>
      <c r="Q854" t="s">
        <v>6922</v>
      </c>
      <c r="R854" t="s">
        <v>20778</v>
      </c>
      <c r="S854">
        <v>1</v>
      </c>
      <c r="T854">
        <v>0</v>
      </c>
      <c r="U854">
        <v>0</v>
      </c>
      <c r="V854">
        <v>246</v>
      </c>
      <c r="W854">
        <v>12</v>
      </c>
    </row>
    <row r="855" spans="1:23" x14ac:dyDescent="0.3">
      <c r="A855" t="s">
        <v>865</v>
      </c>
      <c r="B855" t="s">
        <v>21083</v>
      </c>
      <c r="C855">
        <v>1</v>
      </c>
      <c r="D855">
        <v>0</v>
      </c>
      <c r="E855" t="s">
        <v>20050</v>
      </c>
      <c r="F855" t="s">
        <v>8929</v>
      </c>
      <c r="G855" t="s">
        <v>20080</v>
      </c>
      <c r="H855" t="s">
        <v>20793</v>
      </c>
      <c r="I855" t="s">
        <v>20794</v>
      </c>
      <c r="J855" t="s">
        <v>8878</v>
      </c>
      <c r="K855" t="s">
        <v>6754</v>
      </c>
      <c r="L855" t="s">
        <v>6755</v>
      </c>
      <c r="M855" t="s">
        <v>20083</v>
      </c>
      <c r="N855" t="s">
        <v>6351</v>
      </c>
      <c r="O855" t="s">
        <v>20061</v>
      </c>
      <c r="P855" t="s">
        <v>20795</v>
      </c>
      <c r="Q855" t="s">
        <v>6755</v>
      </c>
      <c r="R855" t="s">
        <v>20796</v>
      </c>
      <c r="S855">
        <v>1</v>
      </c>
      <c r="T855">
        <v>0</v>
      </c>
      <c r="U855">
        <v>0</v>
      </c>
      <c r="V855">
        <v>569</v>
      </c>
      <c r="W855">
        <v>27</v>
      </c>
    </row>
    <row r="856" spans="1:23" x14ac:dyDescent="0.3">
      <c r="A856" t="s">
        <v>866</v>
      </c>
      <c r="B856" t="s">
        <v>21083</v>
      </c>
      <c r="C856">
        <v>1</v>
      </c>
      <c r="D856">
        <v>0</v>
      </c>
      <c r="E856" t="s">
        <v>20050</v>
      </c>
      <c r="F856" t="s">
        <v>8930</v>
      </c>
      <c r="G856" t="s">
        <v>20080</v>
      </c>
      <c r="H856" t="s">
        <v>20209</v>
      </c>
      <c r="I856" t="s">
        <v>20210</v>
      </c>
      <c r="J856" t="s">
        <v>8867</v>
      </c>
      <c r="K856" t="s">
        <v>6335</v>
      </c>
      <c r="L856" t="s">
        <v>6321</v>
      </c>
      <c r="M856" t="s">
        <v>20083</v>
      </c>
      <c r="N856" t="s">
        <v>6322</v>
      </c>
      <c r="O856" t="s">
        <v>20076</v>
      </c>
      <c r="P856" t="s">
        <v>20125</v>
      </c>
      <c r="Q856" t="s">
        <v>20153</v>
      </c>
      <c r="R856" t="s">
        <v>20154</v>
      </c>
      <c r="S856">
        <v>1</v>
      </c>
      <c r="T856">
        <v>0</v>
      </c>
      <c r="U856">
        <v>0</v>
      </c>
      <c r="V856">
        <v>652</v>
      </c>
      <c r="W856">
        <v>26</v>
      </c>
    </row>
    <row r="857" spans="1:23" x14ac:dyDescent="0.3">
      <c r="A857" t="s">
        <v>867</v>
      </c>
      <c r="B857" t="s">
        <v>21083</v>
      </c>
      <c r="C857">
        <v>1</v>
      </c>
      <c r="D857">
        <v>0</v>
      </c>
      <c r="E857" t="s">
        <v>20065</v>
      </c>
      <c r="F857" t="s">
        <v>8931</v>
      </c>
      <c r="G857" t="s">
        <v>20080</v>
      </c>
      <c r="H857" t="s">
        <v>20209</v>
      </c>
      <c r="I857" t="s">
        <v>20210</v>
      </c>
      <c r="J857" t="s">
        <v>6649</v>
      </c>
      <c r="K857" t="s">
        <v>6436</v>
      </c>
      <c r="L857" t="s">
        <v>6321</v>
      </c>
      <c r="M857" t="s">
        <v>20083</v>
      </c>
      <c r="N857" t="s">
        <v>6322</v>
      </c>
      <c r="O857" t="s">
        <v>20076</v>
      </c>
      <c r="P857" t="s">
        <v>20125</v>
      </c>
      <c r="Q857" t="s">
        <v>20153</v>
      </c>
      <c r="R857" t="s">
        <v>20154</v>
      </c>
      <c r="S857">
        <v>1</v>
      </c>
      <c r="T857">
        <v>0</v>
      </c>
      <c r="U857">
        <v>0</v>
      </c>
      <c r="V857">
        <v>810</v>
      </c>
      <c r="W857">
        <v>29</v>
      </c>
    </row>
    <row r="858" spans="1:23" x14ac:dyDescent="0.3">
      <c r="A858" t="s">
        <v>868</v>
      </c>
      <c r="B858" t="s">
        <v>21083</v>
      </c>
      <c r="C858">
        <v>1</v>
      </c>
      <c r="D858">
        <v>0</v>
      </c>
      <c r="E858" t="s">
        <v>20088</v>
      </c>
      <c r="F858" t="s">
        <v>8932</v>
      </c>
      <c r="G858" t="s">
        <v>20089</v>
      </c>
      <c r="H858" t="s">
        <v>21084</v>
      </c>
      <c r="I858" t="s">
        <v>21085</v>
      </c>
      <c r="J858" t="s">
        <v>8933</v>
      </c>
      <c r="K858" t="s">
        <v>6335</v>
      </c>
      <c r="L858" t="s">
        <v>6321</v>
      </c>
      <c r="M858" t="s">
        <v>20083</v>
      </c>
      <c r="N858" t="s">
        <v>6322</v>
      </c>
      <c r="O858" t="s">
        <v>20076</v>
      </c>
      <c r="P858" t="s">
        <v>20125</v>
      </c>
      <c r="Q858" t="s">
        <v>20153</v>
      </c>
      <c r="R858" t="s">
        <v>20154</v>
      </c>
      <c r="S858">
        <v>0</v>
      </c>
      <c r="T858">
        <v>0</v>
      </c>
      <c r="U858">
        <v>0</v>
      </c>
      <c r="V858">
        <v>130</v>
      </c>
      <c r="W858">
        <v>5</v>
      </c>
    </row>
    <row r="859" spans="1:23" x14ac:dyDescent="0.3">
      <c r="A859" t="s">
        <v>869</v>
      </c>
      <c r="B859" t="s">
        <v>21083</v>
      </c>
      <c r="C859">
        <v>1</v>
      </c>
      <c r="D859">
        <v>0</v>
      </c>
      <c r="E859" t="s">
        <v>20088</v>
      </c>
      <c r="F859" t="s">
        <v>8934</v>
      </c>
      <c r="G859" t="s">
        <v>20089</v>
      </c>
      <c r="H859" t="s">
        <v>21086</v>
      </c>
      <c r="I859" t="s">
        <v>21087</v>
      </c>
      <c r="J859" t="s">
        <v>8935</v>
      </c>
      <c r="K859" t="s">
        <v>6360</v>
      </c>
      <c r="L859" t="s">
        <v>6321</v>
      </c>
      <c r="M859" t="s">
        <v>20083</v>
      </c>
      <c r="N859" t="s">
        <v>6322</v>
      </c>
      <c r="O859" t="s">
        <v>20076</v>
      </c>
      <c r="P859" t="s">
        <v>20125</v>
      </c>
      <c r="Q859" t="s">
        <v>20153</v>
      </c>
      <c r="R859" t="s">
        <v>20154</v>
      </c>
      <c r="S859">
        <v>0</v>
      </c>
      <c r="T859">
        <v>0</v>
      </c>
      <c r="U859">
        <v>0</v>
      </c>
      <c r="V859">
        <v>357</v>
      </c>
      <c r="W859">
        <v>14</v>
      </c>
    </row>
    <row r="860" spans="1:23" x14ac:dyDescent="0.3">
      <c r="A860" t="s">
        <v>870</v>
      </c>
      <c r="B860" t="s">
        <v>21083</v>
      </c>
      <c r="C860">
        <v>1</v>
      </c>
      <c r="D860">
        <v>0</v>
      </c>
      <c r="E860" t="s">
        <v>20088</v>
      </c>
      <c r="F860" t="s">
        <v>8936</v>
      </c>
      <c r="G860" t="s">
        <v>20089</v>
      </c>
      <c r="H860" t="s">
        <v>20842</v>
      </c>
      <c r="I860" t="s">
        <v>20843</v>
      </c>
      <c r="J860" t="s">
        <v>7573</v>
      </c>
      <c r="K860" t="s">
        <v>6425</v>
      </c>
      <c r="L860" t="s">
        <v>6426</v>
      </c>
      <c r="M860" t="s">
        <v>20661</v>
      </c>
      <c r="N860" t="s">
        <v>6345</v>
      </c>
      <c r="O860" t="s">
        <v>20167</v>
      </c>
      <c r="P860" t="s">
        <v>20173</v>
      </c>
      <c r="Q860" t="s">
        <v>20174</v>
      </c>
      <c r="R860" t="s">
        <v>20844</v>
      </c>
      <c r="S860">
        <v>0</v>
      </c>
      <c r="T860">
        <v>1</v>
      </c>
      <c r="U860">
        <v>0</v>
      </c>
      <c r="V860">
        <v>61</v>
      </c>
      <c r="W860">
        <v>4</v>
      </c>
    </row>
    <row r="861" spans="1:23" x14ac:dyDescent="0.3">
      <c r="A861" t="s">
        <v>871</v>
      </c>
      <c r="B861" t="s">
        <v>21083</v>
      </c>
      <c r="C861">
        <v>1</v>
      </c>
      <c r="D861">
        <v>0</v>
      </c>
      <c r="E861" t="s">
        <v>20050</v>
      </c>
      <c r="F861" t="s">
        <v>8937</v>
      </c>
      <c r="G861" t="s">
        <v>20051</v>
      </c>
      <c r="H861" t="s">
        <v>20468</v>
      </c>
      <c r="I861" t="s">
        <v>20469</v>
      </c>
      <c r="J861" t="s">
        <v>8919</v>
      </c>
      <c r="K861" t="s">
        <v>6574</v>
      </c>
      <c r="L861" t="s">
        <v>6575</v>
      </c>
      <c r="M861" t="s">
        <v>20355</v>
      </c>
      <c r="N861" t="s">
        <v>6331</v>
      </c>
      <c r="O861" t="s">
        <v>20055</v>
      </c>
      <c r="P861" t="s">
        <v>20470</v>
      </c>
      <c r="Q861" t="s">
        <v>6575</v>
      </c>
      <c r="R861" t="s">
        <v>20471</v>
      </c>
      <c r="S861">
        <v>1</v>
      </c>
      <c r="T861">
        <v>0</v>
      </c>
      <c r="U861">
        <v>0</v>
      </c>
      <c r="V861">
        <v>632</v>
      </c>
      <c r="W861">
        <v>30</v>
      </c>
    </row>
    <row r="862" spans="1:23" x14ac:dyDescent="0.3">
      <c r="A862" t="s">
        <v>872</v>
      </c>
      <c r="B862" t="s">
        <v>21083</v>
      </c>
      <c r="C862">
        <v>1</v>
      </c>
      <c r="D862">
        <v>0</v>
      </c>
      <c r="E862" t="s">
        <v>20050</v>
      </c>
      <c r="F862" t="s">
        <v>8938</v>
      </c>
      <c r="G862" t="s">
        <v>20051</v>
      </c>
      <c r="H862" t="s">
        <v>20204</v>
      </c>
      <c r="I862" t="s">
        <v>20205</v>
      </c>
      <c r="J862" t="s">
        <v>8921</v>
      </c>
      <c r="K862" t="s">
        <v>6449</v>
      </c>
      <c r="L862" t="s">
        <v>6450</v>
      </c>
      <c r="M862" t="s">
        <v>20206</v>
      </c>
      <c r="N862" t="s">
        <v>6351</v>
      </c>
      <c r="O862" t="s">
        <v>20061</v>
      </c>
      <c r="P862" t="s">
        <v>20207</v>
      </c>
      <c r="Q862" t="s">
        <v>6450</v>
      </c>
      <c r="R862" t="s">
        <v>20208</v>
      </c>
      <c r="S862">
        <v>1</v>
      </c>
      <c r="T862">
        <v>0</v>
      </c>
      <c r="U862">
        <v>0</v>
      </c>
      <c r="V862">
        <v>787</v>
      </c>
      <c r="W862">
        <v>31</v>
      </c>
    </row>
    <row r="863" spans="1:23" x14ac:dyDescent="0.3">
      <c r="A863" t="s">
        <v>873</v>
      </c>
      <c r="B863" t="s">
        <v>21083</v>
      </c>
      <c r="C863">
        <v>1</v>
      </c>
      <c r="D863">
        <v>0</v>
      </c>
      <c r="E863" t="s">
        <v>20065</v>
      </c>
      <c r="F863" t="s">
        <v>8939</v>
      </c>
      <c r="G863" t="s">
        <v>20080</v>
      </c>
      <c r="H863" t="s">
        <v>20312</v>
      </c>
      <c r="I863" t="s">
        <v>20313</v>
      </c>
      <c r="J863" t="s">
        <v>8868</v>
      </c>
      <c r="K863" t="s">
        <v>6850</v>
      </c>
      <c r="L863" t="s">
        <v>6388</v>
      </c>
      <c r="M863" t="s">
        <v>20083</v>
      </c>
      <c r="N863" t="s">
        <v>6345</v>
      </c>
      <c r="O863" t="s">
        <v>20167</v>
      </c>
      <c r="P863" t="s">
        <v>20314</v>
      </c>
      <c r="Q863" t="s">
        <v>6388</v>
      </c>
      <c r="R863" t="s">
        <v>20315</v>
      </c>
      <c r="S863">
        <v>1</v>
      </c>
      <c r="T863">
        <v>0</v>
      </c>
      <c r="U863">
        <v>0</v>
      </c>
      <c r="V863">
        <v>685</v>
      </c>
      <c r="W863">
        <v>27</v>
      </c>
    </row>
    <row r="864" spans="1:23" x14ac:dyDescent="0.3">
      <c r="A864" t="s">
        <v>874</v>
      </c>
      <c r="B864" t="s">
        <v>21083</v>
      </c>
      <c r="C864">
        <v>1</v>
      </c>
      <c r="D864">
        <v>0</v>
      </c>
      <c r="E864" t="s">
        <v>20088</v>
      </c>
      <c r="F864" t="s">
        <v>8940</v>
      </c>
      <c r="G864" t="s">
        <v>20089</v>
      </c>
      <c r="H864" t="s">
        <v>20318</v>
      </c>
      <c r="I864" t="s">
        <v>20319</v>
      </c>
      <c r="J864" t="s">
        <v>7621</v>
      </c>
      <c r="K864" t="s">
        <v>6460</v>
      </c>
      <c r="L864" t="s">
        <v>6388</v>
      </c>
      <c r="M864" t="s">
        <v>20083</v>
      </c>
      <c r="N864" t="s">
        <v>6345</v>
      </c>
      <c r="O864" t="s">
        <v>20167</v>
      </c>
      <c r="P864" t="s">
        <v>20314</v>
      </c>
      <c r="Q864" t="s">
        <v>6388</v>
      </c>
      <c r="R864" t="s">
        <v>20315</v>
      </c>
      <c r="S864">
        <v>0</v>
      </c>
      <c r="T864">
        <v>0</v>
      </c>
      <c r="U864">
        <v>0</v>
      </c>
      <c r="V864">
        <v>111</v>
      </c>
      <c r="W864">
        <v>6</v>
      </c>
    </row>
    <row r="865" spans="1:23" x14ac:dyDescent="0.3">
      <c r="A865" t="s">
        <v>875</v>
      </c>
      <c r="B865" t="s">
        <v>21083</v>
      </c>
      <c r="C865">
        <v>1</v>
      </c>
      <c r="D865">
        <v>0</v>
      </c>
      <c r="E865" t="s">
        <v>20050</v>
      </c>
      <c r="F865" t="s">
        <v>8941</v>
      </c>
      <c r="G865" t="s">
        <v>20051</v>
      </c>
      <c r="H865" t="s">
        <v>20372</v>
      </c>
      <c r="I865" t="s">
        <v>20373</v>
      </c>
      <c r="J865" t="s">
        <v>8857</v>
      </c>
      <c r="K865" t="s">
        <v>8428</v>
      </c>
      <c r="L865" t="s">
        <v>8429</v>
      </c>
      <c r="M865" t="s">
        <v>20227</v>
      </c>
      <c r="N865" t="s">
        <v>6348</v>
      </c>
      <c r="O865" t="s">
        <v>20213</v>
      </c>
      <c r="P865" t="s">
        <v>20375</v>
      </c>
      <c r="Q865" t="s">
        <v>6619</v>
      </c>
      <c r="R865" t="s">
        <v>20944</v>
      </c>
      <c r="S865">
        <v>1</v>
      </c>
      <c r="T865">
        <v>1</v>
      </c>
      <c r="U865">
        <v>0</v>
      </c>
      <c r="V865">
        <v>158</v>
      </c>
      <c r="W865">
        <v>9</v>
      </c>
    </row>
    <row r="866" spans="1:23" x14ac:dyDescent="0.3">
      <c r="A866" t="s">
        <v>876</v>
      </c>
      <c r="B866" t="s">
        <v>21083</v>
      </c>
      <c r="C866">
        <v>1</v>
      </c>
      <c r="D866">
        <v>0</v>
      </c>
      <c r="E866" t="s">
        <v>20050</v>
      </c>
      <c r="F866" t="s">
        <v>8942</v>
      </c>
      <c r="G866" t="s">
        <v>20080</v>
      </c>
      <c r="H866" t="s">
        <v>20081</v>
      </c>
      <c r="I866" t="s">
        <v>20082</v>
      </c>
      <c r="J866" t="s">
        <v>8870</v>
      </c>
      <c r="K866" t="s">
        <v>6401</v>
      </c>
      <c r="L866" t="s">
        <v>6402</v>
      </c>
      <c r="M866" t="s">
        <v>20083</v>
      </c>
      <c r="N866" t="s">
        <v>6338</v>
      </c>
      <c r="O866" t="s">
        <v>20084</v>
      </c>
      <c r="P866" t="s">
        <v>20085</v>
      </c>
      <c r="Q866" t="s">
        <v>20086</v>
      </c>
      <c r="R866" t="s">
        <v>20087</v>
      </c>
      <c r="S866">
        <v>1</v>
      </c>
      <c r="T866">
        <v>1</v>
      </c>
      <c r="U866">
        <v>0</v>
      </c>
      <c r="V866">
        <v>619</v>
      </c>
      <c r="W866">
        <v>29</v>
      </c>
    </row>
    <row r="867" spans="1:23" x14ac:dyDescent="0.3">
      <c r="A867" t="s">
        <v>877</v>
      </c>
      <c r="B867" t="s">
        <v>21083</v>
      </c>
      <c r="C867">
        <v>1</v>
      </c>
      <c r="D867">
        <v>0</v>
      </c>
      <c r="E867" t="s">
        <v>20050</v>
      </c>
      <c r="F867" t="s">
        <v>8943</v>
      </c>
      <c r="G867" t="s">
        <v>20051</v>
      </c>
      <c r="H867" t="s">
        <v>20225</v>
      </c>
      <c r="I867" t="s">
        <v>20226</v>
      </c>
      <c r="J867" t="s">
        <v>8859</v>
      </c>
      <c r="K867" t="s">
        <v>6735</v>
      </c>
      <c r="L867" t="s">
        <v>6736</v>
      </c>
      <c r="M867" t="s">
        <v>20107</v>
      </c>
      <c r="N867" t="s">
        <v>6338</v>
      </c>
      <c r="O867" t="s">
        <v>20084</v>
      </c>
      <c r="P867" t="s">
        <v>20108</v>
      </c>
      <c r="Q867" t="s">
        <v>20109</v>
      </c>
      <c r="R867" t="s">
        <v>20110</v>
      </c>
      <c r="S867">
        <v>1</v>
      </c>
      <c r="T867">
        <v>1</v>
      </c>
      <c r="U867">
        <v>0</v>
      </c>
      <c r="V867">
        <v>454</v>
      </c>
      <c r="W867">
        <v>21</v>
      </c>
    </row>
    <row r="868" spans="1:23" x14ac:dyDescent="0.3">
      <c r="A868" t="s">
        <v>878</v>
      </c>
      <c r="B868" t="s">
        <v>21083</v>
      </c>
      <c r="C868">
        <v>1</v>
      </c>
      <c r="D868">
        <v>0</v>
      </c>
      <c r="E868" t="s">
        <v>20050</v>
      </c>
      <c r="F868" t="s">
        <v>8944</v>
      </c>
      <c r="G868" t="s">
        <v>20080</v>
      </c>
      <c r="H868" t="s">
        <v>20135</v>
      </c>
      <c r="I868" t="s">
        <v>20136</v>
      </c>
      <c r="J868" t="s">
        <v>8872</v>
      </c>
      <c r="K868" t="s">
        <v>6434</v>
      </c>
      <c r="L868" t="s">
        <v>6340</v>
      </c>
      <c r="M868" t="s">
        <v>20083</v>
      </c>
      <c r="N868" t="s">
        <v>6331</v>
      </c>
      <c r="O868" t="s">
        <v>20055</v>
      </c>
      <c r="P868" t="s">
        <v>20137</v>
      </c>
      <c r="Q868" t="s">
        <v>20138</v>
      </c>
      <c r="R868" t="s">
        <v>20139</v>
      </c>
      <c r="S868">
        <v>1</v>
      </c>
      <c r="T868">
        <v>0</v>
      </c>
      <c r="U868">
        <v>0</v>
      </c>
      <c r="V868">
        <v>1306</v>
      </c>
      <c r="W868">
        <v>54</v>
      </c>
    </row>
    <row r="869" spans="1:23" x14ac:dyDescent="0.3">
      <c r="A869" t="s">
        <v>879</v>
      </c>
      <c r="B869" t="s">
        <v>21083</v>
      </c>
      <c r="C869">
        <v>1</v>
      </c>
      <c r="D869">
        <v>0</v>
      </c>
      <c r="E869" t="s">
        <v>20050</v>
      </c>
      <c r="F869" t="s">
        <v>8945</v>
      </c>
      <c r="G869" t="s">
        <v>20051</v>
      </c>
      <c r="H869" t="s">
        <v>20123</v>
      </c>
      <c r="I869" t="s">
        <v>20124</v>
      </c>
      <c r="J869" t="s">
        <v>8689</v>
      </c>
      <c r="K869" t="s">
        <v>6457</v>
      </c>
      <c r="L869" t="s">
        <v>6458</v>
      </c>
      <c r="M869" t="s">
        <v>20083</v>
      </c>
      <c r="N869" t="s">
        <v>6322</v>
      </c>
      <c r="O869" t="s">
        <v>20076</v>
      </c>
      <c r="P869" t="s">
        <v>20162</v>
      </c>
      <c r="Q869" t="s">
        <v>20163</v>
      </c>
      <c r="R869" t="s">
        <v>20164</v>
      </c>
      <c r="S869">
        <v>1</v>
      </c>
      <c r="T869">
        <v>0</v>
      </c>
      <c r="U869">
        <v>0</v>
      </c>
      <c r="V869">
        <v>824</v>
      </c>
      <c r="W869">
        <v>38</v>
      </c>
    </row>
    <row r="870" spans="1:23" x14ac:dyDescent="0.3">
      <c r="A870" t="s">
        <v>880</v>
      </c>
      <c r="B870" t="s">
        <v>21083</v>
      </c>
      <c r="C870">
        <v>1</v>
      </c>
      <c r="D870">
        <v>0</v>
      </c>
      <c r="E870" t="s">
        <v>20050</v>
      </c>
      <c r="F870" t="s">
        <v>8946</v>
      </c>
      <c r="G870" t="s">
        <v>20041</v>
      </c>
      <c r="H870" t="s">
        <v>21076</v>
      </c>
      <c r="I870" t="s">
        <v>21077</v>
      </c>
      <c r="J870" t="s">
        <v>6764</v>
      </c>
      <c r="K870" t="s">
        <v>6463</v>
      </c>
      <c r="L870" t="s">
        <v>6337</v>
      </c>
      <c r="M870" t="s">
        <v>20083</v>
      </c>
      <c r="N870" t="s">
        <v>6338</v>
      </c>
      <c r="O870" t="s">
        <v>20084</v>
      </c>
      <c r="P870" t="s">
        <v>20766</v>
      </c>
      <c r="Q870" t="s">
        <v>20767</v>
      </c>
      <c r="R870" t="s">
        <v>20768</v>
      </c>
      <c r="S870">
        <v>1</v>
      </c>
      <c r="T870">
        <v>0</v>
      </c>
      <c r="U870">
        <v>0</v>
      </c>
      <c r="V870">
        <v>265</v>
      </c>
      <c r="W870">
        <v>12</v>
      </c>
    </row>
    <row r="871" spans="1:23" x14ac:dyDescent="0.3">
      <c r="A871" t="s">
        <v>881</v>
      </c>
      <c r="B871" t="s">
        <v>21083</v>
      </c>
      <c r="C871">
        <v>1</v>
      </c>
      <c r="D871">
        <v>0</v>
      </c>
      <c r="E871" t="s">
        <v>20050</v>
      </c>
      <c r="F871" t="s">
        <v>8947</v>
      </c>
      <c r="G871" t="s">
        <v>20051</v>
      </c>
      <c r="H871" t="s">
        <v>20052</v>
      </c>
      <c r="I871" t="s">
        <v>20053</v>
      </c>
      <c r="J871" t="s">
        <v>6747</v>
      </c>
      <c r="K871" t="s">
        <v>6748</v>
      </c>
      <c r="L871" t="s">
        <v>6749</v>
      </c>
      <c r="M871" t="s">
        <v>20183</v>
      </c>
      <c r="N871" t="s">
        <v>6331</v>
      </c>
      <c r="O871" t="s">
        <v>20055</v>
      </c>
      <c r="P871" t="s">
        <v>20056</v>
      </c>
      <c r="Q871" t="s">
        <v>6749</v>
      </c>
      <c r="R871" t="s">
        <v>20203</v>
      </c>
      <c r="S871">
        <v>1</v>
      </c>
      <c r="T871">
        <v>1</v>
      </c>
      <c r="U871">
        <v>0</v>
      </c>
      <c r="V871">
        <v>416</v>
      </c>
      <c r="W871">
        <v>20</v>
      </c>
    </row>
    <row r="872" spans="1:23" x14ac:dyDescent="0.3">
      <c r="A872" t="s">
        <v>882</v>
      </c>
      <c r="B872" t="s">
        <v>21083</v>
      </c>
      <c r="C872">
        <v>1</v>
      </c>
      <c r="D872">
        <v>0</v>
      </c>
      <c r="E872" t="s">
        <v>20050</v>
      </c>
      <c r="F872" t="s">
        <v>8948</v>
      </c>
      <c r="G872" t="s">
        <v>20066</v>
      </c>
      <c r="H872" t="s">
        <v>21081</v>
      </c>
      <c r="I872" t="s">
        <v>21082</v>
      </c>
      <c r="J872" t="s">
        <v>8694</v>
      </c>
      <c r="K872" t="s">
        <v>6606</v>
      </c>
      <c r="L872" t="s">
        <v>6607</v>
      </c>
      <c r="M872" t="s">
        <v>20083</v>
      </c>
      <c r="N872" t="s">
        <v>6348</v>
      </c>
      <c r="O872" t="s">
        <v>20213</v>
      </c>
      <c r="P872" t="s">
        <v>20214</v>
      </c>
      <c r="Q872" t="s">
        <v>20215</v>
      </c>
      <c r="R872" t="s">
        <v>20216</v>
      </c>
      <c r="S872">
        <v>1</v>
      </c>
      <c r="T872">
        <v>1</v>
      </c>
      <c r="U872">
        <v>0</v>
      </c>
      <c r="V872">
        <v>684</v>
      </c>
      <c r="W872">
        <v>32</v>
      </c>
    </row>
    <row r="873" spans="1:23" x14ac:dyDescent="0.3">
      <c r="A873" t="s">
        <v>883</v>
      </c>
      <c r="B873" t="s">
        <v>21083</v>
      </c>
      <c r="C873">
        <v>1</v>
      </c>
      <c r="D873">
        <v>0</v>
      </c>
      <c r="E873" t="s">
        <v>20050</v>
      </c>
      <c r="F873" t="s">
        <v>8949</v>
      </c>
      <c r="G873" t="s">
        <v>20051</v>
      </c>
      <c r="H873" t="s">
        <v>20269</v>
      </c>
      <c r="I873" t="s">
        <v>20270</v>
      </c>
      <c r="J873" t="s">
        <v>8696</v>
      </c>
      <c r="K873" t="s">
        <v>6554</v>
      </c>
      <c r="L873" t="s">
        <v>6555</v>
      </c>
      <c r="M873" t="s">
        <v>20271</v>
      </c>
      <c r="N873" t="s">
        <v>6322</v>
      </c>
      <c r="O873" t="s">
        <v>20076</v>
      </c>
      <c r="P873" t="s">
        <v>20243</v>
      </c>
      <c r="Q873" t="s">
        <v>6555</v>
      </c>
      <c r="R873" t="s">
        <v>20272</v>
      </c>
      <c r="S873">
        <v>1</v>
      </c>
      <c r="T873">
        <v>0</v>
      </c>
      <c r="U873">
        <v>0</v>
      </c>
      <c r="V873">
        <v>587</v>
      </c>
      <c r="W873">
        <v>28</v>
      </c>
    </row>
    <row r="874" spans="1:23" x14ac:dyDescent="0.3">
      <c r="A874" t="s">
        <v>884</v>
      </c>
      <c r="B874" t="s">
        <v>21083</v>
      </c>
      <c r="C874">
        <v>1</v>
      </c>
      <c r="D874">
        <v>0</v>
      </c>
      <c r="E874" t="s">
        <v>20050</v>
      </c>
      <c r="F874" t="s">
        <v>8950</v>
      </c>
      <c r="G874" t="s">
        <v>20051</v>
      </c>
      <c r="H874" t="s">
        <v>20170</v>
      </c>
      <c r="I874" t="s">
        <v>20171</v>
      </c>
      <c r="J874" t="s">
        <v>8874</v>
      </c>
      <c r="K874" t="s">
        <v>8875</v>
      </c>
      <c r="L874" t="s">
        <v>8876</v>
      </c>
      <c r="M874" t="s">
        <v>21068</v>
      </c>
      <c r="N874" t="s">
        <v>6345</v>
      </c>
      <c r="O874" t="s">
        <v>20167</v>
      </c>
      <c r="P874" t="s">
        <v>20173</v>
      </c>
      <c r="Q874" t="s">
        <v>20174</v>
      </c>
      <c r="R874" t="s">
        <v>21069</v>
      </c>
      <c r="S874">
        <v>1</v>
      </c>
      <c r="T874">
        <v>1</v>
      </c>
      <c r="U874">
        <v>0</v>
      </c>
      <c r="V874">
        <v>210</v>
      </c>
      <c r="W874">
        <v>10</v>
      </c>
    </row>
    <row r="875" spans="1:23" x14ac:dyDescent="0.3">
      <c r="A875" t="s">
        <v>885</v>
      </c>
      <c r="B875" t="s">
        <v>21083</v>
      </c>
      <c r="C875">
        <v>1</v>
      </c>
      <c r="D875">
        <v>0</v>
      </c>
      <c r="E875" t="s">
        <v>20050</v>
      </c>
      <c r="F875" t="s">
        <v>8951</v>
      </c>
      <c r="G875" t="s">
        <v>20080</v>
      </c>
      <c r="H875" t="s">
        <v>20308</v>
      </c>
      <c r="I875" t="s">
        <v>20309</v>
      </c>
      <c r="J875" t="s">
        <v>8699</v>
      </c>
      <c r="K875" t="s">
        <v>6739</v>
      </c>
      <c r="L875" t="s">
        <v>6740</v>
      </c>
      <c r="M875" t="s">
        <v>20083</v>
      </c>
      <c r="N875" t="s">
        <v>6331</v>
      </c>
      <c r="O875" t="s">
        <v>20055</v>
      </c>
      <c r="P875" t="s">
        <v>20310</v>
      </c>
      <c r="Q875" t="s">
        <v>6740</v>
      </c>
      <c r="R875" t="s">
        <v>20311</v>
      </c>
      <c r="S875">
        <v>1</v>
      </c>
      <c r="T875">
        <v>1</v>
      </c>
      <c r="U875">
        <v>0</v>
      </c>
      <c r="V875">
        <v>812</v>
      </c>
      <c r="W875">
        <v>34</v>
      </c>
    </row>
    <row r="876" spans="1:23" x14ac:dyDescent="0.3">
      <c r="A876" t="s">
        <v>886</v>
      </c>
      <c r="B876" t="s">
        <v>21083</v>
      </c>
      <c r="C876">
        <v>1</v>
      </c>
      <c r="D876">
        <v>0</v>
      </c>
      <c r="E876" t="s">
        <v>20050</v>
      </c>
      <c r="F876" t="s">
        <v>8952</v>
      </c>
      <c r="G876" t="s">
        <v>20051</v>
      </c>
      <c r="H876" t="s">
        <v>20187</v>
      </c>
      <c r="I876" t="s">
        <v>20188</v>
      </c>
      <c r="J876" t="s">
        <v>8081</v>
      </c>
      <c r="K876" t="s">
        <v>6556</v>
      </c>
      <c r="L876" t="s">
        <v>7734</v>
      </c>
      <c r="M876" t="s">
        <v>20273</v>
      </c>
      <c r="N876" t="s">
        <v>6322</v>
      </c>
      <c r="O876" t="s">
        <v>20076</v>
      </c>
      <c r="P876" t="s">
        <v>20190</v>
      </c>
      <c r="Q876" t="s">
        <v>20191</v>
      </c>
      <c r="R876" t="s">
        <v>20333</v>
      </c>
      <c r="S876">
        <v>1</v>
      </c>
      <c r="T876">
        <v>0</v>
      </c>
      <c r="U876">
        <v>0</v>
      </c>
      <c r="V876">
        <v>483</v>
      </c>
      <c r="W876">
        <v>21</v>
      </c>
    </row>
    <row r="877" spans="1:23" x14ac:dyDescent="0.3">
      <c r="A877" t="s">
        <v>887</v>
      </c>
      <c r="B877" t="s">
        <v>21083</v>
      </c>
      <c r="C877">
        <v>1</v>
      </c>
      <c r="D877">
        <v>0</v>
      </c>
      <c r="E877" t="s">
        <v>20050</v>
      </c>
      <c r="F877" t="s">
        <v>8953</v>
      </c>
      <c r="G877" t="s">
        <v>20051</v>
      </c>
      <c r="H877" t="s">
        <v>20334</v>
      </c>
      <c r="I877" t="s">
        <v>20335</v>
      </c>
      <c r="J877" t="s">
        <v>8702</v>
      </c>
      <c r="K877" t="s">
        <v>6603</v>
      </c>
      <c r="L877" t="s">
        <v>6604</v>
      </c>
      <c r="M877" t="s">
        <v>20336</v>
      </c>
      <c r="N877" t="s">
        <v>6345</v>
      </c>
      <c r="O877" t="s">
        <v>20167</v>
      </c>
      <c r="P877" t="s">
        <v>20337</v>
      </c>
      <c r="Q877" t="s">
        <v>20338</v>
      </c>
      <c r="R877" t="s">
        <v>20339</v>
      </c>
      <c r="S877">
        <v>1</v>
      </c>
      <c r="T877">
        <v>1</v>
      </c>
      <c r="U877">
        <v>0</v>
      </c>
      <c r="V877">
        <v>457</v>
      </c>
      <c r="W877">
        <v>21</v>
      </c>
    </row>
    <row r="878" spans="1:23" x14ac:dyDescent="0.3">
      <c r="A878" t="s">
        <v>888</v>
      </c>
      <c r="B878" t="s">
        <v>21083</v>
      </c>
      <c r="C878">
        <v>1</v>
      </c>
      <c r="D878">
        <v>0</v>
      </c>
      <c r="E878" t="s">
        <v>20050</v>
      </c>
      <c r="F878" t="s">
        <v>8954</v>
      </c>
      <c r="G878" t="s">
        <v>20051</v>
      </c>
      <c r="H878" t="s">
        <v>20755</v>
      </c>
      <c r="I878" t="s">
        <v>20756</v>
      </c>
      <c r="J878" t="s">
        <v>8706</v>
      </c>
      <c r="K878" t="s">
        <v>6587</v>
      </c>
      <c r="L878" t="s">
        <v>6588</v>
      </c>
      <c r="M878" t="s">
        <v>20757</v>
      </c>
      <c r="N878" t="s">
        <v>6334</v>
      </c>
      <c r="O878" t="s">
        <v>20097</v>
      </c>
      <c r="P878" t="s">
        <v>20758</v>
      </c>
      <c r="Q878" t="s">
        <v>6588</v>
      </c>
      <c r="R878" t="s">
        <v>20759</v>
      </c>
      <c r="S878">
        <v>1</v>
      </c>
      <c r="T878">
        <v>1</v>
      </c>
      <c r="U878">
        <v>0</v>
      </c>
      <c r="V878">
        <v>346</v>
      </c>
      <c r="W878">
        <v>17</v>
      </c>
    </row>
    <row r="879" spans="1:23" x14ac:dyDescent="0.3">
      <c r="A879" t="s">
        <v>889</v>
      </c>
      <c r="B879" t="s">
        <v>21083</v>
      </c>
      <c r="C879">
        <v>1</v>
      </c>
      <c r="D879">
        <v>0</v>
      </c>
      <c r="E879" t="s">
        <v>20050</v>
      </c>
      <c r="F879" t="s">
        <v>8955</v>
      </c>
      <c r="G879" t="s">
        <v>20051</v>
      </c>
      <c r="H879" t="s">
        <v>20424</v>
      </c>
      <c r="I879" t="s">
        <v>20425</v>
      </c>
      <c r="J879" t="s">
        <v>8917</v>
      </c>
      <c r="K879" t="s">
        <v>7827</v>
      </c>
      <c r="L879" t="s">
        <v>7828</v>
      </c>
      <c r="M879" t="s">
        <v>20273</v>
      </c>
      <c r="N879" t="s">
        <v>6348</v>
      </c>
      <c r="O879" t="s">
        <v>20213</v>
      </c>
      <c r="P879" t="s">
        <v>20426</v>
      </c>
      <c r="Q879" t="s">
        <v>20427</v>
      </c>
      <c r="R879" t="s">
        <v>20428</v>
      </c>
      <c r="S879">
        <v>1</v>
      </c>
      <c r="T879">
        <v>1</v>
      </c>
      <c r="U879">
        <v>0</v>
      </c>
      <c r="V879">
        <v>316</v>
      </c>
      <c r="W879">
        <v>15</v>
      </c>
    </row>
    <row r="880" spans="1:23" x14ac:dyDescent="0.3">
      <c r="A880" t="s">
        <v>890</v>
      </c>
      <c r="B880" t="s">
        <v>21083</v>
      </c>
      <c r="C880">
        <v>1</v>
      </c>
      <c r="D880">
        <v>0</v>
      </c>
      <c r="E880" t="s">
        <v>20088</v>
      </c>
      <c r="F880" t="s">
        <v>8956</v>
      </c>
      <c r="G880" t="s">
        <v>20089</v>
      </c>
      <c r="H880" t="s">
        <v>20872</v>
      </c>
      <c r="I880" t="s">
        <v>20873</v>
      </c>
      <c r="J880" t="s">
        <v>8075</v>
      </c>
      <c r="K880" t="s">
        <v>8076</v>
      </c>
      <c r="L880" t="s">
        <v>8077</v>
      </c>
      <c r="M880" t="s">
        <v>20320</v>
      </c>
      <c r="N880" t="s">
        <v>6322</v>
      </c>
      <c r="O880" t="s">
        <v>20076</v>
      </c>
      <c r="P880" t="s">
        <v>20126</v>
      </c>
      <c r="Q880" t="s">
        <v>20127</v>
      </c>
      <c r="R880" t="s">
        <v>20874</v>
      </c>
      <c r="S880">
        <v>0</v>
      </c>
      <c r="T880">
        <v>0</v>
      </c>
      <c r="U880">
        <v>0</v>
      </c>
      <c r="V880">
        <v>17</v>
      </c>
      <c r="W880">
        <v>2</v>
      </c>
    </row>
    <row r="881" spans="1:23" x14ac:dyDescent="0.3">
      <c r="A881" t="s">
        <v>891</v>
      </c>
      <c r="B881" t="s">
        <v>21083</v>
      </c>
      <c r="C881">
        <v>1</v>
      </c>
      <c r="D881">
        <v>0</v>
      </c>
      <c r="E881" t="s">
        <v>20050</v>
      </c>
      <c r="F881" t="s">
        <v>8957</v>
      </c>
      <c r="G881" t="s">
        <v>20080</v>
      </c>
      <c r="H881" t="s">
        <v>20312</v>
      </c>
      <c r="I881" t="s">
        <v>20313</v>
      </c>
      <c r="J881" t="s">
        <v>8958</v>
      </c>
      <c r="K881" t="s">
        <v>8959</v>
      </c>
      <c r="L881" t="s">
        <v>6388</v>
      </c>
      <c r="M881" t="s">
        <v>20083</v>
      </c>
      <c r="N881" t="s">
        <v>6345</v>
      </c>
      <c r="O881" t="s">
        <v>20167</v>
      </c>
      <c r="P881" t="s">
        <v>20314</v>
      </c>
      <c r="Q881" t="s">
        <v>6388</v>
      </c>
      <c r="R881" t="s">
        <v>20315</v>
      </c>
      <c r="S881">
        <v>1</v>
      </c>
      <c r="T881">
        <v>0</v>
      </c>
      <c r="U881">
        <v>0</v>
      </c>
      <c r="V881">
        <v>1154</v>
      </c>
      <c r="W881">
        <v>46</v>
      </c>
    </row>
    <row r="882" spans="1:23" x14ac:dyDescent="0.3">
      <c r="A882" t="s">
        <v>892</v>
      </c>
      <c r="B882" t="s">
        <v>21083</v>
      </c>
      <c r="C882">
        <v>1</v>
      </c>
      <c r="D882">
        <v>0</v>
      </c>
      <c r="E882" t="s">
        <v>20050</v>
      </c>
      <c r="F882" t="s">
        <v>8960</v>
      </c>
      <c r="G882" t="s">
        <v>20080</v>
      </c>
      <c r="H882" t="s">
        <v>20231</v>
      </c>
      <c r="I882" t="s">
        <v>20232</v>
      </c>
      <c r="J882" t="s">
        <v>8961</v>
      </c>
      <c r="K882" t="s">
        <v>7437</v>
      </c>
      <c r="L882" t="s">
        <v>7438</v>
      </c>
      <c r="M882" t="s">
        <v>20131</v>
      </c>
      <c r="N882" t="s">
        <v>6351</v>
      </c>
      <c r="O882" t="s">
        <v>20061</v>
      </c>
      <c r="P882" t="s">
        <v>20233</v>
      </c>
      <c r="Q882" t="s">
        <v>20234</v>
      </c>
      <c r="R882" t="s">
        <v>20235</v>
      </c>
      <c r="S882">
        <v>1</v>
      </c>
      <c r="T882">
        <v>1</v>
      </c>
      <c r="U882">
        <v>0</v>
      </c>
      <c r="V882">
        <v>300</v>
      </c>
      <c r="W882">
        <v>16</v>
      </c>
    </row>
    <row r="883" spans="1:23" x14ac:dyDescent="0.3">
      <c r="A883" t="s">
        <v>893</v>
      </c>
      <c r="B883" t="s">
        <v>21083</v>
      </c>
      <c r="C883">
        <v>1</v>
      </c>
      <c r="D883">
        <v>0</v>
      </c>
      <c r="E883" t="s">
        <v>20050</v>
      </c>
      <c r="F883" t="s">
        <v>8962</v>
      </c>
      <c r="G883" t="s">
        <v>20066</v>
      </c>
      <c r="H883" t="s">
        <v>21074</v>
      </c>
      <c r="I883" t="s">
        <v>21075</v>
      </c>
      <c r="J883" t="s">
        <v>8676</v>
      </c>
      <c r="K883" t="s">
        <v>6491</v>
      </c>
      <c r="L883" t="s">
        <v>6492</v>
      </c>
      <c r="M883" t="s">
        <v>20083</v>
      </c>
      <c r="N883" t="s">
        <v>6338</v>
      </c>
      <c r="O883" t="s">
        <v>20084</v>
      </c>
      <c r="P883" t="s">
        <v>20247</v>
      </c>
      <c r="Q883" t="s">
        <v>6492</v>
      </c>
      <c r="R883" t="s">
        <v>20248</v>
      </c>
      <c r="S883">
        <v>1</v>
      </c>
      <c r="T883">
        <v>0</v>
      </c>
      <c r="U883">
        <v>0</v>
      </c>
      <c r="V883">
        <v>598</v>
      </c>
      <c r="W883">
        <v>26</v>
      </c>
    </row>
    <row r="884" spans="1:23" x14ac:dyDescent="0.3">
      <c r="A884" t="s">
        <v>894</v>
      </c>
      <c r="B884" t="s">
        <v>21083</v>
      </c>
      <c r="C884">
        <v>1</v>
      </c>
      <c r="D884">
        <v>0</v>
      </c>
      <c r="E884" t="s">
        <v>20088</v>
      </c>
      <c r="F884" t="s">
        <v>8963</v>
      </c>
      <c r="G884" t="s">
        <v>20089</v>
      </c>
      <c r="H884" t="s">
        <v>20278</v>
      </c>
      <c r="I884" t="s">
        <v>20279</v>
      </c>
      <c r="J884" t="s">
        <v>7697</v>
      </c>
      <c r="K884" t="s">
        <v>7698</v>
      </c>
      <c r="L884" t="s">
        <v>7699</v>
      </c>
      <c r="M884" t="s">
        <v>20280</v>
      </c>
      <c r="N884" t="s">
        <v>6345</v>
      </c>
      <c r="O884" t="s">
        <v>20167</v>
      </c>
      <c r="P884" t="s">
        <v>20184</v>
      </c>
      <c r="Q884" t="s">
        <v>20185</v>
      </c>
      <c r="R884" t="s">
        <v>20281</v>
      </c>
      <c r="S884">
        <v>0</v>
      </c>
      <c r="T884">
        <v>1</v>
      </c>
      <c r="U884">
        <v>0</v>
      </c>
      <c r="V884">
        <v>53</v>
      </c>
      <c r="W884">
        <v>4</v>
      </c>
    </row>
    <row r="885" spans="1:23" x14ac:dyDescent="0.3">
      <c r="A885" t="s">
        <v>895</v>
      </c>
      <c r="B885" t="s">
        <v>21083</v>
      </c>
      <c r="C885">
        <v>1</v>
      </c>
      <c r="D885">
        <v>0</v>
      </c>
      <c r="E885" t="s">
        <v>20050</v>
      </c>
      <c r="F885" t="s">
        <v>8964</v>
      </c>
      <c r="G885" t="s">
        <v>20051</v>
      </c>
      <c r="H885" t="s">
        <v>20123</v>
      </c>
      <c r="I885" t="s">
        <v>20124</v>
      </c>
      <c r="J885" t="s">
        <v>8880</v>
      </c>
      <c r="K885" t="s">
        <v>6472</v>
      </c>
      <c r="L885" t="s">
        <v>6473</v>
      </c>
      <c r="M885" t="s">
        <v>20259</v>
      </c>
      <c r="N885" t="s">
        <v>6322</v>
      </c>
      <c r="O885" t="s">
        <v>20076</v>
      </c>
      <c r="P885" t="s">
        <v>20126</v>
      </c>
      <c r="Q885" t="s">
        <v>20127</v>
      </c>
      <c r="R885" t="s">
        <v>20307</v>
      </c>
      <c r="S885">
        <v>1</v>
      </c>
      <c r="T885">
        <v>0</v>
      </c>
      <c r="U885">
        <v>0</v>
      </c>
      <c r="V885">
        <v>393</v>
      </c>
      <c r="W885">
        <v>20</v>
      </c>
    </row>
    <row r="886" spans="1:23" x14ac:dyDescent="0.3">
      <c r="A886" t="s">
        <v>896</v>
      </c>
      <c r="B886" t="s">
        <v>21083</v>
      </c>
      <c r="C886">
        <v>1</v>
      </c>
      <c r="D886">
        <v>0</v>
      </c>
      <c r="E886" t="s">
        <v>20088</v>
      </c>
      <c r="F886" t="s">
        <v>8965</v>
      </c>
      <c r="G886" t="s">
        <v>20089</v>
      </c>
      <c r="H886" t="s">
        <v>21088</v>
      </c>
      <c r="I886" t="s">
        <v>21089</v>
      </c>
      <c r="J886" t="s">
        <v>8966</v>
      </c>
      <c r="K886" t="s">
        <v>6658</v>
      </c>
      <c r="L886" t="s">
        <v>6388</v>
      </c>
      <c r="M886" t="s">
        <v>20083</v>
      </c>
      <c r="N886" t="s">
        <v>6345</v>
      </c>
      <c r="O886" t="s">
        <v>20167</v>
      </c>
      <c r="P886" t="s">
        <v>20314</v>
      </c>
      <c r="Q886" t="s">
        <v>6388</v>
      </c>
      <c r="R886" t="s">
        <v>20315</v>
      </c>
      <c r="S886">
        <v>0</v>
      </c>
      <c r="T886">
        <v>0</v>
      </c>
      <c r="U886">
        <v>0</v>
      </c>
      <c r="V886">
        <v>186</v>
      </c>
      <c r="W886">
        <v>9</v>
      </c>
    </row>
    <row r="887" spans="1:23" x14ac:dyDescent="0.3">
      <c r="A887" t="s">
        <v>897</v>
      </c>
      <c r="B887" t="s">
        <v>21083</v>
      </c>
      <c r="C887">
        <v>1</v>
      </c>
      <c r="D887">
        <v>0</v>
      </c>
      <c r="E887" t="s">
        <v>20088</v>
      </c>
      <c r="F887" t="s">
        <v>8967</v>
      </c>
      <c r="G887" t="s">
        <v>20089</v>
      </c>
      <c r="H887" t="s">
        <v>20929</v>
      </c>
      <c r="I887" t="s">
        <v>20930</v>
      </c>
      <c r="J887" t="s">
        <v>8968</v>
      </c>
      <c r="K887" t="s">
        <v>7504</v>
      </c>
      <c r="L887" t="s">
        <v>6321</v>
      </c>
      <c r="M887" t="s">
        <v>20083</v>
      </c>
      <c r="N887" t="s">
        <v>6322</v>
      </c>
      <c r="O887" t="s">
        <v>20076</v>
      </c>
      <c r="P887" t="s">
        <v>20125</v>
      </c>
      <c r="Q887" t="s">
        <v>20153</v>
      </c>
      <c r="R887" t="s">
        <v>20154</v>
      </c>
      <c r="S887">
        <v>0</v>
      </c>
      <c r="T887">
        <v>0</v>
      </c>
      <c r="U887">
        <v>1</v>
      </c>
      <c r="V887">
        <v>98</v>
      </c>
      <c r="W887">
        <v>8</v>
      </c>
    </row>
    <row r="888" spans="1:23" x14ac:dyDescent="0.3">
      <c r="A888" t="s">
        <v>898</v>
      </c>
      <c r="B888" t="s">
        <v>21083</v>
      </c>
      <c r="C888">
        <v>1</v>
      </c>
      <c r="D888">
        <v>0</v>
      </c>
      <c r="E888" t="s">
        <v>20050</v>
      </c>
      <c r="F888" t="s">
        <v>8969</v>
      </c>
      <c r="G888" t="s">
        <v>20051</v>
      </c>
      <c r="H888" t="s">
        <v>20296</v>
      </c>
      <c r="I888" t="s">
        <v>20297</v>
      </c>
      <c r="J888" t="s">
        <v>6757</v>
      </c>
      <c r="K888" t="s">
        <v>6563</v>
      </c>
      <c r="L888" t="s">
        <v>6564</v>
      </c>
      <c r="M888" t="s">
        <v>20107</v>
      </c>
      <c r="N888" t="s">
        <v>6338</v>
      </c>
      <c r="O888" t="s">
        <v>20084</v>
      </c>
      <c r="P888" t="s">
        <v>20299</v>
      </c>
      <c r="Q888" t="s">
        <v>6564</v>
      </c>
      <c r="R888" t="s">
        <v>20957</v>
      </c>
      <c r="S888">
        <v>1</v>
      </c>
      <c r="T888">
        <v>1</v>
      </c>
      <c r="U888">
        <v>0</v>
      </c>
      <c r="V888">
        <v>153</v>
      </c>
      <c r="W888">
        <v>9</v>
      </c>
    </row>
    <row r="889" spans="1:23" x14ac:dyDescent="0.3">
      <c r="A889" t="s">
        <v>899</v>
      </c>
      <c r="B889" t="s">
        <v>21083</v>
      </c>
      <c r="C889">
        <v>1</v>
      </c>
      <c r="D889">
        <v>0</v>
      </c>
      <c r="E889" t="s">
        <v>20088</v>
      </c>
      <c r="F889" t="s">
        <v>8970</v>
      </c>
      <c r="G889" t="s">
        <v>20089</v>
      </c>
      <c r="H889" t="s">
        <v>20133</v>
      </c>
      <c r="I889" t="s">
        <v>20134</v>
      </c>
      <c r="J889" t="s">
        <v>7876</v>
      </c>
      <c r="K889" t="s">
        <v>6718</v>
      </c>
      <c r="L889" t="s">
        <v>6719</v>
      </c>
      <c r="M889" t="s">
        <v>20178</v>
      </c>
      <c r="N889" t="s">
        <v>6322</v>
      </c>
      <c r="O889" t="s">
        <v>20076</v>
      </c>
      <c r="P889" t="s">
        <v>20591</v>
      </c>
      <c r="Q889" t="s">
        <v>20592</v>
      </c>
      <c r="R889" t="s">
        <v>20884</v>
      </c>
      <c r="S889">
        <v>0</v>
      </c>
      <c r="T889">
        <v>0</v>
      </c>
      <c r="U889">
        <v>0</v>
      </c>
      <c r="V889">
        <v>116</v>
      </c>
      <c r="W889">
        <v>7</v>
      </c>
    </row>
    <row r="890" spans="1:23" x14ac:dyDescent="0.3">
      <c r="A890" t="s">
        <v>900</v>
      </c>
      <c r="B890" t="s">
        <v>21083</v>
      </c>
      <c r="C890">
        <v>1</v>
      </c>
      <c r="D890">
        <v>0</v>
      </c>
      <c r="E890" t="s">
        <v>20150</v>
      </c>
      <c r="F890" t="s">
        <v>8971</v>
      </c>
      <c r="G890" t="s">
        <v>20089</v>
      </c>
      <c r="H890" t="s">
        <v>21090</v>
      </c>
      <c r="I890" t="s">
        <v>21091</v>
      </c>
      <c r="J890" t="s">
        <v>8972</v>
      </c>
      <c r="K890" t="s">
        <v>8782</v>
      </c>
      <c r="L890" t="s">
        <v>6388</v>
      </c>
      <c r="M890" t="s">
        <v>20083</v>
      </c>
      <c r="N890" t="s">
        <v>6345</v>
      </c>
      <c r="O890" t="s">
        <v>20167</v>
      </c>
      <c r="P890" t="s">
        <v>20314</v>
      </c>
      <c r="Q890" t="s">
        <v>6388</v>
      </c>
      <c r="R890" t="s">
        <v>20315</v>
      </c>
      <c r="S890">
        <v>0</v>
      </c>
      <c r="T890">
        <v>0</v>
      </c>
      <c r="U890">
        <v>0</v>
      </c>
      <c r="V890">
        <v>52</v>
      </c>
      <c r="W890">
        <v>4</v>
      </c>
    </row>
    <row r="891" spans="1:23" x14ac:dyDescent="0.3">
      <c r="A891" t="s">
        <v>901</v>
      </c>
      <c r="B891" t="s">
        <v>21083</v>
      </c>
      <c r="C891">
        <v>1</v>
      </c>
      <c r="D891">
        <v>0</v>
      </c>
      <c r="E891" t="s">
        <v>20088</v>
      </c>
      <c r="F891" t="s">
        <v>8973</v>
      </c>
      <c r="G891" t="s">
        <v>20089</v>
      </c>
      <c r="H891" t="s">
        <v>21019</v>
      </c>
      <c r="I891" t="s">
        <v>21020</v>
      </c>
      <c r="J891" t="s">
        <v>8974</v>
      </c>
      <c r="K891" t="s">
        <v>6365</v>
      </c>
      <c r="L891" t="s">
        <v>6321</v>
      </c>
      <c r="M891" t="s">
        <v>20083</v>
      </c>
      <c r="N891" t="s">
        <v>6322</v>
      </c>
      <c r="O891" t="s">
        <v>20076</v>
      </c>
      <c r="P891" t="s">
        <v>20125</v>
      </c>
      <c r="Q891" t="s">
        <v>20153</v>
      </c>
      <c r="R891" t="s">
        <v>20154</v>
      </c>
      <c r="S891">
        <v>0</v>
      </c>
      <c r="T891">
        <v>0</v>
      </c>
      <c r="U891">
        <v>1</v>
      </c>
      <c r="V891">
        <v>161</v>
      </c>
      <c r="W891">
        <v>16</v>
      </c>
    </row>
    <row r="892" spans="1:23" x14ac:dyDescent="0.3">
      <c r="A892" t="s">
        <v>902</v>
      </c>
      <c r="B892" t="s">
        <v>21083</v>
      </c>
      <c r="C892">
        <v>1</v>
      </c>
      <c r="D892">
        <v>0</v>
      </c>
      <c r="E892" t="s">
        <v>20065</v>
      </c>
      <c r="F892" t="s">
        <v>8975</v>
      </c>
      <c r="G892" t="s">
        <v>20080</v>
      </c>
      <c r="H892" t="s">
        <v>20209</v>
      </c>
      <c r="I892" t="s">
        <v>20210</v>
      </c>
      <c r="J892" t="s">
        <v>8887</v>
      </c>
      <c r="K892" t="s">
        <v>8808</v>
      </c>
      <c r="L892" t="s">
        <v>6321</v>
      </c>
      <c r="M892" t="s">
        <v>20083</v>
      </c>
      <c r="N892" t="s">
        <v>6322</v>
      </c>
      <c r="O892" t="s">
        <v>20076</v>
      </c>
      <c r="P892" t="s">
        <v>20125</v>
      </c>
      <c r="Q892" t="s">
        <v>20153</v>
      </c>
      <c r="R892" t="s">
        <v>20154</v>
      </c>
      <c r="S892">
        <v>1</v>
      </c>
      <c r="T892">
        <v>0</v>
      </c>
      <c r="U892">
        <v>0</v>
      </c>
      <c r="V892">
        <v>488</v>
      </c>
      <c r="W892">
        <v>19</v>
      </c>
    </row>
    <row r="893" spans="1:23" x14ac:dyDescent="0.3">
      <c r="A893" t="s">
        <v>903</v>
      </c>
      <c r="B893" t="s">
        <v>21083</v>
      </c>
      <c r="C893">
        <v>1</v>
      </c>
      <c r="D893">
        <v>0</v>
      </c>
      <c r="E893" t="s">
        <v>20088</v>
      </c>
      <c r="F893" t="s">
        <v>8976</v>
      </c>
      <c r="G893" t="s">
        <v>20089</v>
      </c>
      <c r="H893" t="s">
        <v>21092</v>
      </c>
      <c r="I893" t="s">
        <v>21093</v>
      </c>
      <c r="J893" t="s">
        <v>7967</v>
      </c>
      <c r="K893" t="s">
        <v>6529</v>
      </c>
      <c r="L893" t="s">
        <v>6321</v>
      </c>
      <c r="M893" t="s">
        <v>20083</v>
      </c>
      <c r="N893" t="s">
        <v>6322</v>
      </c>
      <c r="O893" t="s">
        <v>20076</v>
      </c>
      <c r="P893" t="s">
        <v>20125</v>
      </c>
      <c r="Q893" t="s">
        <v>20153</v>
      </c>
      <c r="R893" t="s">
        <v>20154</v>
      </c>
      <c r="S893">
        <v>0</v>
      </c>
      <c r="T893">
        <v>0</v>
      </c>
      <c r="U893">
        <v>0</v>
      </c>
      <c r="V893">
        <v>49</v>
      </c>
      <c r="W893">
        <v>2</v>
      </c>
    </row>
    <row r="894" spans="1:23" x14ac:dyDescent="0.3">
      <c r="A894" t="s">
        <v>904</v>
      </c>
      <c r="B894" t="s">
        <v>21083</v>
      </c>
      <c r="C894">
        <v>1</v>
      </c>
      <c r="D894">
        <v>0</v>
      </c>
      <c r="E894" t="s">
        <v>20150</v>
      </c>
      <c r="F894" t="s">
        <v>8977</v>
      </c>
      <c r="G894" t="s">
        <v>20089</v>
      </c>
      <c r="H894" t="s">
        <v>20824</v>
      </c>
      <c r="I894" t="s">
        <v>20825</v>
      </c>
      <c r="J894" t="s">
        <v>8422</v>
      </c>
      <c r="K894" t="s">
        <v>7608</v>
      </c>
      <c r="L894" t="s">
        <v>6388</v>
      </c>
      <c r="M894" t="s">
        <v>20083</v>
      </c>
      <c r="N894" t="s">
        <v>6345</v>
      </c>
      <c r="O894" t="s">
        <v>20167</v>
      </c>
      <c r="P894" t="s">
        <v>20314</v>
      </c>
      <c r="Q894" t="s">
        <v>6388</v>
      </c>
      <c r="R894" t="s">
        <v>20315</v>
      </c>
      <c r="S894">
        <v>0</v>
      </c>
      <c r="T894">
        <v>0</v>
      </c>
      <c r="U894">
        <v>0</v>
      </c>
      <c r="V894">
        <v>55</v>
      </c>
      <c r="W894">
        <v>3</v>
      </c>
    </row>
    <row r="895" spans="1:23" x14ac:dyDescent="0.3">
      <c r="A895" t="s">
        <v>905</v>
      </c>
      <c r="B895" t="s">
        <v>21083</v>
      </c>
      <c r="C895">
        <v>1</v>
      </c>
      <c r="D895">
        <v>0</v>
      </c>
      <c r="E895" t="s">
        <v>20065</v>
      </c>
      <c r="F895" t="s">
        <v>8978</v>
      </c>
      <c r="G895" t="s">
        <v>20066</v>
      </c>
      <c r="H895" t="s">
        <v>21094</v>
      </c>
      <c r="I895" t="s">
        <v>21095</v>
      </c>
      <c r="J895" t="s">
        <v>6927</v>
      </c>
      <c r="K895" t="s">
        <v>6928</v>
      </c>
      <c r="L895" t="s">
        <v>6929</v>
      </c>
      <c r="M895" t="s">
        <v>20293</v>
      </c>
      <c r="N895" t="s">
        <v>6351</v>
      </c>
      <c r="O895" t="s">
        <v>20061</v>
      </c>
      <c r="P895" t="s">
        <v>20070</v>
      </c>
      <c r="Q895" t="s">
        <v>20071</v>
      </c>
      <c r="R895" t="s">
        <v>21096</v>
      </c>
      <c r="S895">
        <v>1</v>
      </c>
      <c r="T895">
        <v>0</v>
      </c>
      <c r="U895">
        <v>0</v>
      </c>
      <c r="V895">
        <v>213</v>
      </c>
      <c r="W895">
        <v>10</v>
      </c>
    </row>
    <row r="896" spans="1:23" x14ac:dyDescent="0.3">
      <c r="A896" t="s">
        <v>906</v>
      </c>
      <c r="B896" t="s">
        <v>21083</v>
      </c>
      <c r="C896">
        <v>1</v>
      </c>
      <c r="D896">
        <v>0</v>
      </c>
      <c r="E896" t="s">
        <v>20088</v>
      </c>
      <c r="F896" t="s">
        <v>8979</v>
      </c>
      <c r="G896" t="s">
        <v>20089</v>
      </c>
      <c r="H896" t="s">
        <v>21097</v>
      </c>
      <c r="I896" t="s">
        <v>21098</v>
      </c>
      <c r="J896" t="s">
        <v>8980</v>
      </c>
      <c r="K896" t="s">
        <v>8981</v>
      </c>
      <c r="L896" t="s">
        <v>8982</v>
      </c>
      <c r="M896" t="s">
        <v>20457</v>
      </c>
      <c r="N896" t="s">
        <v>6322</v>
      </c>
      <c r="O896" t="s">
        <v>20076</v>
      </c>
      <c r="P896" t="s">
        <v>20523</v>
      </c>
      <c r="Q896" t="s">
        <v>6411</v>
      </c>
      <c r="R896" t="s">
        <v>21099</v>
      </c>
      <c r="S896">
        <v>0</v>
      </c>
      <c r="T896">
        <v>0</v>
      </c>
      <c r="U896">
        <v>0</v>
      </c>
      <c r="V896">
        <v>375</v>
      </c>
      <c r="W896">
        <v>16</v>
      </c>
    </row>
    <row r="897" spans="1:23" x14ac:dyDescent="0.3">
      <c r="A897" t="s">
        <v>907</v>
      </c>
      <c r="B897" t="s">
        <v>21083</v>
      </c>
      <c r="C897">
        <v>1</v>
      </c>
      <c r="D897">
        <v>0</v>
      </c>
      <c r="E897" t="s">
        <v>20050</v>
      </c>
      <c r="F897" t="s">
        <v>8983</v>
      </c>
      <c r="G897" t="s">
        <v>20051</v>
      </c>
      <c r="H897" t="s">
        <v>20111</v>
      </c>
      <c r="I897" t="s">
        <v>20112</v>
      </c>
      <c r="J897" t="s">
        <v>8897</v>
      </c>
      <c r="K897" t="s">
        <v>6893</v>
      </c>
      <c r="L897" t="s">
        <v>6894</v>
      </c>
      <c r="M897" t="s">
        <v>20422</v>
      </c>
      <c r="N897" t="s">
        <v>6351</v>
      </c>
      <c r="O897" t="s">
        <v>20061</v>
      </c>
      <c r="P897" t="s">
        <v>20114</v>
      </c>
      <c r="Q897" t="s">
        <v>20115</v>
      </c>
      <c r="R897" t="s">
        <v>20423</v>
      </c>
      <c r="S897">
        <v>1</v>
      </c>
      <c r="T897">
        <v>0</v>
      </c>
      <c r="U897">
        <v>0</v>
      </c>
      <c r="V897">
        <v>982</v>
      </c>
      <c r="W897">
        <v>43</v>
      </c>
    </row>
    <row r="898" spans="1:23" x14ac:dyDescent="0.3">
      <c r="A898" t="s">
        <v>908</v>
      </c>
      <c r="B898" t="s">
        <v>21083</v>
      </c>
      <c r="C898">
        <v>1</v>
      </c>
      <c r="D898">
        <v>0</v>
      </c>
      <c r="E898" t="s">
        <v>20050</v>
      </c>
      <c r="F898" t="s">
        <v>8984</v>
      </c>
      <c r="G898" t="s">
        <v>20051</v>
      </c>
      <c r="H898" t="s">
        <v>20302</v>
      </c>
      <c r="I898" t="s">
        <v>20303</v>
      </c>
      <c r="J898" t="s">
        <v>6761</v>
      </c>
      <c r="K898" t="s">
        <v>6762</v>
      </c>
      <c r="L898" t="s">
        <v>6763</v>
      </c>
      <c r="M898" t="s">
        <v>20054</v>
      </c>
      <c r="N898" t="s">
        <v>6338</v>
      </c>
      <c r="O898" t="s">
        <v>20084</v>
      </c>
      <c r="P898" t="s">
        <v>20304</v>
      </c>
      <c r="Q898" t="s">
        <v>20305</v>
      </c>
      <c r="R898" t="s">
        <v>20306</v>
      </c>
      <c r="S898">
        <v>1</v>
      </c>
      <c r="T898">
        <v>1</v>
      </c>
      <c r="U898">
        <v>0</v>
      </c>
      <c r="V898">
        <v>178</v>
      </c>
      <c r="W898">
        <v>9</v>
      </c>
    </row>
    <row r="899" spans="1:23" x14ac:dyDescent="0.3">
      <c r="A899" t="s">
        <v>909</v>
      </c>
      <c r="B899" t="s">
        <v>21083</v>
      </c>
      <c r="C899">
        <v>1</v>
      </c>
      <c r="D899">
        <v>0</v>
      </c>
      <c r="E899" t="s">
        <v>20050</v>
      </c>
      <c r="F899" t="s">
        <v>8985</v>
      </c>
      <c r="G899" t="s">
        <v>20051</v>
      </c>
      <c r="H899" t="s">
        <v>20193</v>
      </c>
      <c r="I899" t="s">
        <v>20194</v>
      </c>
      <c r="J899" t="s">
        <v>8986</v>
      </c>
      <c r="K899" t="s">
        <v>6515</v>
      </c>
      <c r="L899" t="s">
        <v>6516</v>
      </c>
      <c r="M899" t="s">
        <v>20840</v>
      </c>
      <c r="N899" t="s">
        <v>6322</v>
      </c>
      <c r="O899" t="s">
        <v>20076</v>
      </c>
      <c r="P899" t="s">
        <v>20196</v>
      </c>
      <c r="Q899" t="s">
        <v>20197</v>
      </c>
      <c r="R899" t="s">
        <v>20841</v>
      </c>
      <c r="S899">
        <v>1</v>
      </c>
      <c r="T899">
        <v>0</v>
      </c>
      <c r="U899">
        <v>0</v>
      </c>
      <c r="V899">
        <v>423</v>
      </c>
      <c r="W899">
        <v>21</v>
      </c>
    </row>
    <row r="900" spans="1:23" x14ac:dyDescent="0.3">
      <c r="A900" t="s">
        <v>910</v>
      </c>
      <c r="B900" t="s">
        <v>21083</v>
      </c>
      <c r="C900">
        <v>1</v>
      </c>
      <c r="D900">
        <v>0</v>
      </c>
      <c r="E900" t="s">
        <v>20050</v>
      </c>
      <c r="F900" t="s">
        <v>8987</v>
      </c>
      <c r="G900" t="s">
        <v>20051</v>
      </c>
      <c r="H900" t="s">
        <v>20761</v>
      </c>
      <c r="I900" t="s">
        <v>20762</v>
      </c>
      <c r="J900" t="s">
        <v>8861</v>
      </c>
      <c r="K900" t="s">
        <v>6548</v>
      </c>
      <c r="L900" t="s">
        <v>6549</v>
      </c>
      <c r="M900" t="s">
        <v>20422</v>
      </c>
      <c r="N900" t="s">
        <v>6322</v>
      </c>
      <c r="O900" t="s">
        <v>20076</v>
      </c>
      <c r="P900" t="s">
        <v>20179</v>
      </c>
      <c r="Q900" t="s">
        <v>6549</v>
      </c>
      <c r="R900" t="s">
        <v>20763</v>
      </c>
      <c r="S900">
        <v>1</v>
      </c>
      <c r="T900">
        <v>0</v>
      </c>
      <c r="U900">
        <v>0</v>
      </c>
      <c r="V900">
        <v>592</v>
      </c>
      <c r="W900">
        <v>28</v>
      </c>
    </row>
    <row r="901" spans="1:23" x14ac:dyDescent="0.3">
      <c r="A901" t="s">
        <v>911</v>
      </c>
      <c r="B901" t="s">
        <v>21083</v>
      </c>
      <c r="C901">
        <v>1</v>
      </c>
      <c r="D901">
        <v>0</v>
      </c>
      <c r="E901" t="s">
        <v>20050</v>
      </c>
      <c r="F901" t="s">
        <v>8988</v>
      </c>
      <c r="G901" t="s">
        <v>20051</v>
      </c>
      <c r="H901" t="s">
        <v>20413</v>
      </c>
      <c r="I901" t="s">
        <v>20414</v>
      </c>
      <c r="J901" t="s">
        <v>8989</v>
      </c>
      <c r="K901" t="s">
        <v>6583</v>
      </c>
      <c r="L901" t="s">
        <v>6584</v>
      </c>
      <c r="M901" t="s">
        <v>20457</v>
      </c>
      <c r="N901" t="s">
        <v>6334</v>
      </c>
      <c r="O901" t="s">
        <v>20097</v>
      </c>
      <c r="P901" t="s">
        <v>20415</v>
      </c>
      <c r="Q901" t="s">
        <v>6584</v>
      </c>
      <c r="R901" t="s">
        <v>20669</v>
      </c>
      <c r="S901">
        <v>1</v>
      </c>
      <c r="T901">
        <v>1</v>
      </c>
      <c r="U901">
        <v>0</v>
      </c>
      <c r="V901">
        <v>196</v>
      </c>
      <c r="W901">
        <v>9</v>
      </c>
    </row>
    <row r="902" spans="1:23" x14ac:dyDescent="0.3">
      <c r="A902" t="s">
        <v>912</v>
      </c>
      <c r="B902" t="s">
        <v>21083</v>
      </c>
      <c r="C902">
        <v>1</v>
      </c>
      <c r="D902">
        <v>0</v>
      </c>
      <c r="E902" t="s">
        <v>20050</v>
      </c>
      <c r="F902" t="s">
        <v>8990</v>
      </c>
      <c r="G902" t="s">
        <v>20051</v>
      </c>
      <c r="H902" t="s">
        <v>20517</v>
      </c>
      <c r="I902" t="s">
        <v>20518</v>
      </c>
      <c r="J902" t="s">
        <v>8849</v>
      </c>
      <c r="K902" t="s">
        <v>6545</v>
      </c>
      <c r="L902" t="s">
        <v>6546</v>
      </c>
      <c r="M902" t="s">
        <v>20515</v>
      </c>
      <c r="N902" t="s">
        <v>6322</v>
      </c>
      <c r="O902" t="s">
        <v>20076</v>
      </c>
      <c r="P902" t="s">
        <v>20336</v>
      </c>
      <c r="Q902" t="s">
        <v>6546</v>
      </c>
      <c r="R902" t="s">
        <v>20652</v>
      </c>
      <c r="S902">
        <v>1</v>
      </c>
      <c r="T902">
        <v>0</v>
      </c>
      <c r="U902">
        <v>0</v>
      </c>
      <c r="V902">
        <v>788</v>
      </c>
      <c r="W902">
        <v>33</v>
      </c>
    </row>
    <row r="903" spans="1:23" x14ac:dyDescent="0.3">
      <c r="A903" t="s">
        <v>913</v>
      </c>
      <c r="B903" t="s">
        <v>21083</v>
      </c>
      <c r="C903">
        <v>1</v>
      </c>
      <c r="D903">
        <v>0</v>
      </c>
      <c r="E903" t="s">
        <v>20088</v>
      </c>
      <c r="F903" t="s">
        <v>8991</v>
      </c>
      <c r="G903" t="s">
        <v>20089</v>
      </c>
      <c r="H903" t="s">
        <v>21100</v>
      </c>
      <c r="I903" t="s">
        <v>21101</v>
      </c>
      <c r="J903" t="s">
        <v>8992</v>
      </c>
      <c r="K903" t="s">
        <v>6408</v>
      </c>
      <c r="L903" t="s">
        <v>6321</v>
      </c>
      <c r="M903" t="s">
        <v>20083</v>
      </c>
      <c r="N903" t="s">
        <v>6322</v>
      </c>
      <c r="O903" t="s">
        <v>20076</v>
      </c>
      <c r="P903" t="s">
        <v>20125</v>
      </c>
      <c r="Q903" t="s">
        <v>20153</v>
      </c>
      <c r="R903" t="s">
        <v>20154</v>
      </c>
      <c r="S903">
        <v>0</v>
      </c>
      <c r="T903">
        <v>0</v>
      </c>
      <c r="U903">
        <v>0</v>
      </c>
      <c r="V903">
        <v>128</v>
      </c>
      <c r="W903">
        <v>6</v>
      </c>
    </row>
    <row r="904" spans="1:23" x14ac:dyDescent="0.3">
      <c r="A904" t="s">
        <v>914</v>
      </c>
      <c r="B904" t="s">
        <v>21083</v>
      </c>
      <c r="C904">
        <v>1</v>
      </c>
      <c r="D904">
        <v>0</v>
      </c>
      <c r="E904" t="s">
        <v>20088</v>
      </c>
      <c r="F904" t="s">
        <v>8993</v>
      </c>
      <c r="G904" t="s">
        <v>20089</v>
      </c>
      <c r="H904" t="s">
        <v>20942</v>
      </c>
      <c r="I904" t="s">
        <v>20943</v>
      </c>
      <c r="J904" t="s">
        <v>8424</v>
      </c>
      <c r="K904" t="s">
        <v>8425</v>
      </c>
      <c r="L904" t="s">
        <v>6321</v>
      </c>
      <c r="M904" t="s">
        <v>20083</v>
      </c>
      <c r="N904" t="s">
        <v>6322</v>
      </c>
      <c r="O904" t="s">
        <v>20076</v>
      </c>
      <c r="P904" t="s">
        <v>20125</v>
      </c>
      <c r="Q904" t="s">
        <v>20153</v>
      </c>
      <c r="R904" t="s">
        <v>20154</v>
      </c>
      <c r="S904">
        <v>0</v>
      </c>
      <c r="T904">
        <v>0</v>
      </c>
      <c r="U904">
        <v>0</v>
      </c>
      <c r="V904">
        <v>136</v>
      </c>
      <c r="W904">
        <v>9</v>
      </c>
    </row>
    <row r="905" spans="1:23" x14ac:dyDescent="0.3">
      <c r="A905" t="s">
        <v>915</v>
      </c>
      <c r="B905" t="s">
        <v>21083</v>
      </c>
      <c r="C905">
        <v>1</v>
      </c>
      <c r="D905">
        <v>0</v>
      </c>
      <c r="E905" t="s">
        <v>20050</v>
      </c>
      <c r="F905" t="s">
        <v>8994</v>
      </c>
      <c r="G905" t="s">
        <v>20051</v>
      </c>
      <c r="H905" t="s">
        <v>20265</v>
      </c>
      <c r="I905" t="s">
        <v>20266</v>
      </c>
      <c r="J905" t="s">
        <v>8851</v>
      </c>
      <c r="K905" t="s">
        <v>6464</v>
      </c>
      <c r="L905" t="s">
        <v>6465</v>
      </c>
      <c r="M905" t="s">
        <v>20374</v>
      </c>
      <c r="N905" t="s">
        <v>6322</v>
      </c>
      <c r="O905" t="s">
        <v>20076</v>
      </c>
      <c r="P905" t="s">
        <v>20267</v>
      </c>
      <c r="Q905" t="s">
        <v>6465</v>
      </c>
      <c r="R905" t="s">
        <v>20503</v>
      </c>
      <c r="S905">
        <v>1</v>
      </c>
      <c r="T905">
        <v>0</v>
      </c>
      <c r="U905">
        <v>0</v>
      </c>
      <c r="V905">
        <v>996</v>
      </c>
      <c r="W905">
        <v>39</v>
      </c>
    </row>
    <row r="906" spans="1:23" x14ac:dyDescent="0.3">
      <c r="A906" t="s">
        <v>916</v>
      </c>
      <c r="B906" t="s">
        <v>21083</v>
      </c>
      <c r="C906">
        <v>1</v>
      </c>
      <c r="D906">
        <v>0</v>
      </c>
      <c r="E906" t="s">
        <v>20050</v>
      </c>
      <c r="F906" t="s">
        <v>8995</v>
      </c>
      <c r="G906" t="s">
        <v>20051</v>
      </c>
      <c r="H906" t="s">
        <v>20531</v>
      </c>
      <c r="I906" t="s">
        <v>20532</v>
      </c>
      <c r="J906" t="s">
        <v>6731</v>
      </c>
      <c r="K906" t="s">
        <v>6561</v>
      </c>
      <c r="L906" t="s">
        <v>6562</v>
      </c>
      <c r="M906" t="s">
        <v>20736</v>
      </c>
      <c r="N906" t="s">
        <v>6338</v>
      </c>
      <c r="O906" t="s">
        <v>20084</v>
      </c>
      <c r="P906" t="s">
        <v>20158</v>
      </c>
      <c r="Q906" t="s">
        <v>6562</v>
      </c>
      <c r="R906" t="s">
        <v>20737</v>
      </c>
      <c r="S906">
        <v>1</v>
      </c>
      <c r="T906">
        <v>0</v>
      </c>
      <c r="U906">
        <v>0</v>
      </c>
      <c r="V906">
        <v>380</v>
      </c>
      <c r="W906">
        <v>18</v>
      </c>
    </row>
    <row r="907" spans="1:23" x14ac:dyDescent="0.3">
      <c r="A907" t="s">
        <v>917</v>
      </c>
      <c r="B907" t="s">
        <v>21083</v>
      </c>
      <c r="C907">
        <v>1</v>
      </c>
      <c r="D907">
        <v>0</v>
      </c>
      <c r="E907" t="s">
        <v>20050</v>
      </c>
      <c r="F907" t="s">
        <v>8996</v>
      </c>
      <c r="G907" t="s">
        <v>20080</v>
      </c>
      <c r="H907" t="s">
        <v>20209</v>
      </c>
      <c r="I907" t="s">
        <v>20210</v>
      </c>
      <c r="J907" t="s">
        <v>6708</v>
      </c>
      <c r="K907" t="s">
        <v>6637</v>
      </c>
      <c r="L907" t="s">
        <v>6321</v>
      </c>
      <c r="M907" t="s">
        <v>20083</v>
      </c>
      <c r="N907" t="s">
        <v>6322</v>
      </c>
      <c r="O907" t="s">
        <v>20076</v>
      </c>
      <c r="P907" t="s">
        <v>20125</v>
      </c>
      <c r="Q907" t="s">
        <v>20153</v>
      </c>
      <c r="R907" t="s">
        <v>20154</v>
      </c>
      <c r="S907">
        <v>1</v>
      </c>
      <c r="T907">
        <v>0</v>
      </c>
      <c r="U907">
        <v>0</v>
      </c>
      <c r="V907">
        <v>1352</v>
      </c>
      <c r="W907">
        <v>50</v>
      </c>
    </row>
    <row r="908" spans="1:23" x14ac:dyDescent="0.3">
      <c r="A908" t="s">
        <v>918</v>
      </c>
      <c r="B908" t="s">
        <v>21083</v>
      </c>
      <c r="C908">
        <v>1</v>
      </c>
      <c r="D908">
        <v>0</v>
      </c>
      <c r="E908" t="s">
        <v>20088</v>
      </c>
      <c r="F908" t="s">
        <v>8997</v>
      </c>
      <c r="G908" t="s">
        <v>20089</v>
      </c>
      <c r="H908" t="s">
        <v>21102</v>
      </c>
      <c r="I908" t="s">
        <v>21103</v>
      </c>
      <c r="J908" t="s">
        <v>8998</v>
      </c>
      <c r="K908" t="s">
        <v>8999</v>
      </c>
      <c r="L908" t="s">
        <v>9000</v>
      </c>
      <c r="M908" t="s">
        <v>20484</v>
      </c>
      <c r="N908" t="s">
        <v>6334</v>
      </c>
      <c r="O908" t="s">
        <v>20097</v>
      </c>
      <c r="P908" t="s">
        <v>20415</v>
      </c>
      <c r="Q908" t="s">
        <v>6584</v>
      </c>
      <c r="R908" t="s">
        <v>21104</v>
      </c>
      <c r="S908">
        <v>0</v>
      </c>
      <c r="T908">
        <v>1</v>
      </c>
      <c r="U908">
        <v>0</v>
      </c>
      <c r="V908">
        <v>172</v>
      </c>
      <c r="W908">
        <v>9</v>
      </c>
    </row>
    <row r="909" spans="1:23" x14ac:dyDescent="0.3">
      <c r="A909" t="s">
        <v>919</v>
      </c>
      <c r="B909" t="s">
        <v>21083</v>
      </c>
      <c r="C909">
        <v>1</v>
      </c>
      <c r="D909">
        <v>0</v>
      </c>
      <c r="E909" t="s">
        <v>20050</v>
      </c>
      <c r="F909" t="s">
        <v>9001</v>
      </c>
      <c r="G909" t="s">
        <v>20051</v>
      </c>
      <c r="H909" t="s">
        <v>20459</v>
      </c>
      <c r="I909" t="s">
        <v>20460</v>
      </c>
      <c r="J909" t="s">
        <v>8901</v>
      </c>
      <c r="K909" t="s">
        <v>6909</v>
      </c>
      <c r="L909" t="s">
        <v>6910</v>
      </c>
      <c r="M909" t="s">
        <v>20077</v>
      </c>
      <c r="N909" t="s">
        <v>6351</v>
      </c>
      <c r="O909" t="s">
        <v>20061</v>
      </c>
      <c r="P909" t="s">
        <v>20461</v>
      </c>
      <c r="Q909" t="s">
        <v>20462</v>
      </c>
      <c r="R909" t="s">
        <v>20845</v>
      </c>
      <c r="S909">
        <v>1</v>
      </c>
      <c r="T909">
        <v>0</v>
      </c>
      <c r="U909">
        <v>0</v>
      </c>
      <c r="V909">
        <v>762</v>
      </c>
      <c r="W909">
        <v>31</v>
      </c>
    </row>
    <row r="910" spans="1:23" x14ac:dyDescent="0.3">
      <c r="A910" t="s">
        <v>920</v>
      </c>
      <c r="B910" t="s">
        <v>21083</v>
      </c>
      <c r="C910">
        <v>1</v>
      </c>
      <c r="D910">
        <v>0</v>
      </c>
      <c r="E910" t="s">
        <v>20150</v>
      </c>
      <c r="F910" t="s">
        <v>9002</v>
      </c>
      <c r="G910" t="s">
        <v>20089</v>
      </c>
      <c r="H910" t="s">
        <v>21105</v>
      </c>
      <c r="I910" t="s">
        <v>21106</v>
      </c>
      <c r="J910" t="s">
        <v>9003</v>
      </c>
      <c r="K910" t="s">
        <v>9004</v>
      </c>
      <c r="L910" t="s">
        <v>9005</v>
      </c>
      <c r="M910" t="s">
        <v>20369</v>
      </c>
      <c r="N910" t="s">
        <v>6322</v>
      </c>
      <c r="O910" t="s">
        <v>20076</v>
      </c>
      <c r="P910" t="s">
        <v>20126</v>
      </c>
      <c r="Q910" t="s">
        <v>20127</v>
      </c>
      <c r="R910" t="s">
        <v>21107</v>
      </c>
      <c r="S910">
        <v>0</v>
      </c>
      <c r="T910">
        <v>0</v>
      </c>
      <c r="U910">
        <v>0</v>
      </c>
      <c r="V910">
        <v>30</v>
      </c>
      <c r="W910">
        <v>2</v>
      </c>
    </row>
    <row r="911" spans="1:23" x14ac:dyDescent="0.3">
      <c r="A911" t="s">
        <v>921</v>
      </c>
      <c r="B911" t="s">
        <v>21083</v>
      </c>
      <c r="C911">
        <v>1</v>
      </c>
      <c r="D911">
        <v>0</v>
      </c>
      <c r="E911" t="s">
        <v>20150</v>
      </c>
      <c r="F911" t="s">
        <v>9006</v>
      </c>
      <c r="G911" t="s">
        <v>20089</v>
      </c>
      <c r="H911" t="s">
        <v>21108</v>
      </c>
      <c r="I911" t="s">
        <v>21109</v>
      </c>
      <c r="J911" t="s">
        <v>9007</v>
      </c>
      <c r="K911" t="s">
        <v>6401</v>
      </c>
      <c r="L911" t="s">
        <v>6402</v>
      </c>
      <c r="M911" t="s">
        <v>20083</v>
      </c>
      <c r="N911" t="s">
        <v>6338</v>
      </c>
      <c r="O911" t="s">
        <v>20084</v>
      </c>
      <c r="P911" t="s">
        <v>20085</v>
      </c>
      <c r="Q911" t="s">
        <v>20086</v>
      </c>
      <c r="R911" t="s">
        <v>20087</v>
      </c>
      <c r="S911">
        <v>0</v>
      </c>
      <c r="T911">
        <v>1</v>
      </c>
      <c r="U911">
        <v>0</v>
      </c>
      <c r="V911">
        <v>26</v>
      </c>
      <c r="W911">
        <v>2</v>
      </c>
    </row>
    <row r="912" spans="1:23" x14ac:dyDescent="0.3">
      <c r="A912" t="s">
        <v>922</v>
      </c>
      <c r="B912" t="s">
        <v>21083</v>
      </c>
      <c r="C912">
        <v>1</v>
      </c>
      <c r="D912">
        <v>0</v>
      </c>
      <c r="E912" t="s">
        <v>20150</v>
      </c>
      <c r="F912" t="s">
        <v>9008</v>
      </c>
      <c r="G912" t="s">
        <v>20089</v>
      </c>
      <c r="H912" t="s">
        <v>21110</v>
      </c>
      <c r="I912" t="s">
        <v>21111</v>
      </c>
      <c r="J912" t="s">
        <v>9009</v>
      </c>
      <c r="K912" t="s">
        <v>9010</v>
      </c>
      <c r="L912" t="s">
        <v>9011</v>
      </c>
      <c r="M912" t="s">
        <v>21112</v>
      </c>
      <c r="N912" t="s">
        <v>6348</v>
      </c>
      <c r="O912" t="s">
        <v>20213</v>
      </c>
      <c r="P912" t="s">
        <v>20390</v>
      </c>
      <c r="Q912" t="s">
        <v>20391</v>
      </c>
      <c r="R912" t="s">
        <v>21113</v>
      </c>
      <c r="S912">
        <v>0</v>
      </c>
      <c r="T912">
        <v>1</v>
      </c>
      <c r="U912">
        <v>0</v>
      </c>
      <c r="V912">
        <v>64</v>
      </c>
      <c r="W912">
        <v>3</v>
      </c>
    </row>
    <row r="913" spans="1:23" x14ac:dyDescent="0.3">
      <c r="A913" t="s">
        <v>923</v>
      </c>
      <c r="B913" t="s">
        <v>21083</v>
      </c>
      <c r="C913">
        <v>1</v>
      </c>
      <c r="D913">
        <v>0</v>
      </c>
      <c r="E913" t="s">
        <v>20150</v>
      </c>
      <c r="F913" t="s">
        <v>9012</v>
      </c>
      <c r="G913" t="s">
        <v>20089</v>
      </c>
      <c r="H913" t="s">
        <v>27380</v>
      </c>
      <c r="I913" t="s">
        <v>21114</v>
      </c>
      <c r="J913" t="s">
        <v>9013</v>
      </c>
      <c r="K913" t="s">
        <v>7839</v>
      </c>
      <c r="L913" t="s">
        <v>7840</v>
      </c>
      <c r="M913" t="s">
        <v>20259</v>
      </c>
      <c r="N913" t="s">
        <v>6351</v>
      </c>
      <c r="O913" t="s">
        <v>20061</v>
      </c>
      <c r="P913" t="s">
        <v>20438</v>
      </c>
      <c r="Q913" t="s">
        <v>6377</v>
      </c>
      <c r="R913" t="s">
        <v>20439</v>
      </c>
      <c r="S913">
        <v>0</v>
      </c>
      <c r="T913">
        <v>1</v>
      </c>
      <c r="U913">
        <v>0</v>
      </c>
      <c r="V913">
        <v>50</v>
      </c>
      <c r="W913">
        <v>2</v>
      </c>
    </row>
    <row r="914" spans="1:23" x14ac:dyDescent="0.3">
      <c r="A914" t="s">
        <v>924</v>
      </c>
      <c r="B914" t="s">
        <v>21083</v>
      </c>
      <c r="C914">
        <v>1</v>
      </c>
      <c r="D914">
        <v>0</v>
      </c>
      <c r="E914" t="s">
        <v>20150</v>
      </c>
      <c r="F914" t="s">
        <v>9014</v>
      </c>
      <c r="G914" t="s">
        <v>20089</v>
      </c>
      <c r="H914" t="s">
        <v>21115</v>
      </c>
      <c r="I914" t="s">
        <v>21116</v>
      </c>
      <c r="J914" t="s">
        <v>9015</v>
      </c>
      <c r="K914" t="s">
        <v>9016</v>
      </c>
      <c r="L914" t="s">
        <v>6321</v>
      </c>
      <c r="M914" t="s">
        <v>20083</v>
      </c>
      <c r="N914" t="s">
        <v>6322</v>
      </c>
      <c r="O914" t="s">
        <v>20076</v>
      </c>
      <c r="P914" t="s">
        <v>20125</v>
      </c>
      <c r="Q914" t="s">
        <v>20153</v>
      </c>
      <c r="R914" t="s">
        <v>20154</v>
      </c>
      <c r="S914">
        <v>0</v>
      </c>
      <c r="T914">
        <v>0</v>
      </c>
      <c r="U914">
        <v>0</v>
      </c>
      <c r="V914">
        <v>522</v>
      </c>
      <c r="W914">
        <v>26</v>
      </c>
    </row>
    <row r="915" spans="1:23" x14ac:dyDescent="0.3">
      <c r="A915" t="s">
        <v>925</v>
      </c>
      <c r="B915" t="s">
        <v>21083</v>
      </c>
      <c r="C915">
        <v>1</v>
      </c>
      <c r="D915">
        <v>0</v>
      </c>
      <c r="E915" t="s">
        <v>20150</v>
      </c>
      <c r="F915" t="s">
        <v>9017</v>
      </c>
      <c r="G915" t="s">
        <v>20089</v>
      </c>
      <c r="H915" t="s">
        <v>21117</v>
      </c>
      <c r="I915" t="s">
        <v>21118</v>
      </c>
      <c r="J915" t="s">
        <v>9018</v>
      </c>
      <c r="K915" t="s">
        <v>6397</v>
      </c>
      <c r="L915" t="s">
        <v>6340</v>
      </c>
      <c r="M915" t="s">
        <v>20083</v>
      </c>
      <c r="N915" t="s">
        <v>6331</v>
      </c>
      <c r="O915" t="s">
        <v>20055</v>
      </c>
      <c r="P915" t="s">
        <v>20137</v>
      </c>
      <c r="Q915" t="s">
        <v>20138</v>
      </c>
      <c r="R915" t="s">
        <v>20139</v>
      </c>
      <c r="S915">
        <v>0</v>
      </c>
      <c r="T915">
        <v>0</v>
      </c>
      <c r="U915">
        <v>0</v>
      </c>
      <c r="V915">
        <v>10</v>
      </c>
      <c r="W915">
        <v>2</v>
      </c>
    </row>
    <row r="916" spans="1:23" x14ac:dyDescent="0.3">
      <c r="A916" t="s">
        <v>956</v>
      </c>
      <c r="B916" t="s">
        <v>21083</v>
      </c>
      <c r="C916">
        <v>1</v>
      </c>
      <c r="D916">
        <v>0</v>
      </c>
      <c r="E916" t="s">
        <v>20050</v>
      </c>
      <c r="F916" t="s">
        <v>9123</v>
      </c>
      <c r="G916" t="s">
        <v>20051</v>
      </c>
      <c r="H916" t="s">
        <v>20219</v>
      </c>
      <c r="I916" t="s">
        <v>20220</v>
      </c>
      <c r="J916" t="s">
        <v>6836</v>
      </c>
      <c r="K916" t="s">
        <v>6837</v>
      </c>
      <c r="L916" t="s">
        <v>6838</v>
      </c>
      <c r="M916" t="s">
        <v>20075</v>
      </c>
      <c r="N916" t="s">
        <v>6334</v>
      </c>
      <c r="O916" t="s">
        <v>20097</v>
      </c>
      <c r="P916" t="s">
        <v>20222</v>
      </c>
      <c r="Q916" t="s">
        <v>20223</v>
      </c>
      <c r="R916" t="s">
        <v>20788</v>
      </c>
      <c r="S916">
        <v>1</v>
      </c>
      <c r="T916">
        <v>1</v>
      </c>
      <c r="U916">
        <v>0</v>
      </c>
      <c r="V916">
        <v>286</v>
      </c>
      <c r="W916">
        <v>11</v>
      </c>
    </row>
    <row r="917" spans="1:23" x14ac:dyDescent="0.3">
      <c r="A917" t="s">
        <v>957</v>
      </c>
      <c r="B917" t="s">
        <v>21083</v>
      </c>
      <c r="C917">
        <v>1</v>
      </c>
      <c r="D917">
        <v>0</v>
      </c>
      <c r="E917" t="s">
        <v>20088</v>
      </c>
      <c r="F917" t="s">
        <v>9124</v>
      </c>
      <c r="G917" t="s">
        <v>20089</v>
      </c>
      <c r="H917" t="s">
        <v>21119</v>
      </c>
      <c r="I917" t="s">
        <v>21120</v>
      </c>
      <c r="J917" t="s">
        <v>6455</v>
      </c>
      <c r="K917" t="s">
        <v>6652</v>
      </c>
      <c r="L917" t="s">
        <v>6653</v>
      </c>
      <c r="M917" t="s">
        <v>20107</v>
      </c>
      <c r="N917" t="s">
        <v>6345</v>
      </c>
      <c r="O917" t="s">
        <v>20167</v>
      </c>
      <c r="P917" t="s">
        <v>20492</v>
      </c>
      <c r="Q917" t="s">
        <v>20493</v>
      </c>
      <c r="R917" t="s">
        <v>20771</v>
      </c>
      <c r="S917">
        <v>0</v>
      </c>
      <c r="T917">
        <v>0</v>
      </c>
      <c r="U917">
        <v>0</v>
      </c>
      <c r="V917">
        <v>120</v>
      </c>
      <c r="W917">
        <v>7</v>
      </c>
    </row>
    <row r="918" spans="1:23" x14ac:dyDescent="0.3">
      <c r="A918" t="s">
        <v>958</v>
      </c>
      <c r="B918" t="s">
        <v>21083</v>
      </c>
      <c r="C918">
        <v>1</v>
      </c>
      <c r="D918">
        <v>0</v>
      </c>
      <c r="E918" t="s">
        <v>20088</v>
      </c>
      <c r="F918" t="s">
        <v>9125</v>
      </c>
      <c r="G918" t="s">
        <v>20089</v>
      </c>
      <c r="H918" t="s">
        <v>21121</v>
      </c>
      <c r="I918" t="s">
        <v>21122</v>
      </c>
      <c r="J918" t="s">
        <v>9126</v>
      </c>
      <c r="K918" t="s">
        <v>6339</v>
      </c>
      <c r="L918" t="s">
        <v>6340</v>
      </c>
      <c r="M918" t="s">
        <v>20083</v>
      </c>
      <c r="N918" t="s">
        <v>6331</v>
      </c>
      <c r="O918" t="s">
        <v>20055</v>
      </c>
      <c r="P918" t="s">
        <v>20137</v>
      </c>
      <c r="Q918" t="s">
        <v>20138</v>
      </c>
      <c r="R918" t="s">
        <v>20139</v>
      </c>
      <c r="S918">
        <v>0</v>
      </c>
      <c r="T918">
        <v>0</v>
      </c>
      <c r="U918">
        <v>0</v>
      </c>
      <c r="V918">
        <v>63</v>
      </c>
      <c r="W918">
        <v>6</v>
      </c>
    </row>
    <row r="919" spans="1:23" x14ac:dyDescent="0.3">
      <c r="A919" t="s">
        <v>959</v>
      </c>
      <c r="B919" t="s">
        <v>21083</v>
      </c>
      <c r="C919">
        <v>1</v>
      </c>
      <c r="D919">
        <v>0</v>
      </c>
      <c r="E919" t="s">
        <v>20088</v>
      </c>
      <c r="F919" t="s">
        <v>9127</v>
      </c>
      <c r="G919" t="s">
        <v>20089</v>
      </c>
      <c r="H919" t="s">
        <v>20498</v>
      </c>
      <c r="I919" t="s">
        <v>20499</v>
      </c>
      <c r="J919" t="s">
        <v>7965</v>
      </c>
      <c r="K919" t="s">
        <v>6414</v>
      </c>
      <c r="L919" t="s">
        <v>6340</v>
      </c>
      <c r="M919" t="s">
        <v>20083</v>
      </c>
      <c r="N919" t="s">
        <v>6331</v>
      </c>
      <c r="O919" t="s">
        <v>20055</v>
      </c>
      <c r="P919" t="s">
        <v>20137</v>
      </c>
      <c r="Q919" t="s">
        <v>20138</v>
      </c>
      <c r="R919" t="s">
        <v>20139</v>
      </c>
      <c r="S919">
        <v>0</v>
      </c>
      <c r="T919">
        <v>0</v>
      </c>
      <c r="U919">
        <v>0</v>
      </c>
      <c r="V919">
        <v>64</v>
      </c>
      <c r="W919">
        <v>4</v>
      </c>
    </row>
    <row r="920" spans="1:23" x14ac:dyDescent="0.3">
      <c r="A920" t="s">
        <v>960</v>
      </c>
      <c r="B920" t="s">
        <v>21083</v>
      </c>
      <c r="C920">
        <v>1</v>
      </c>
      <c r="D920">
        <v>0</v>
      </c>
      <c r="E920" t="s">
        <v>20088</v>
      </c>
      <c r="F920" t="s">
        <v>9128</v>
      </c>
      <c r="G920" t="s">
        <v>20089</v>
      </c>
      <c r="H920" t="s">
        <v>20971</v>
      </c>
      <c r="I920" t="s">
        <v>21123</v>
      </c>
      <c r="J920" t="s">
        <v>9129</v>
      </c>
      <c r="K920" t="s">
        <v>6585</v>
      </c>
      <c r="L920" t="s">
        <v>6586</v>
      </c>
      <c r="M920" t="s">
        <v>20227</v>
      </c>
      <c r="N920" t="s">
        <v>6334</v>
      </c>
      <c r="O920" t="s">
        <v>20097</v>
      </c>
      <c r="P920" t="s">
        <v>20751</v>
      </c>
      <c r="Q920" t="s">
        <v>6586</v>
      </c>
      <c r="R920" t="s">
        <v>20752</v>
      </c>
      <c r="S920">
        <v>0</v>
      </c>
      <c r="T920">
        <v>1</v>
      </c>
      <c r="U920">
        <v>0</v>
      </c>
      <c r="V920">
        <v>53</v>
      </c>
      <c r="W920">
        <v>4</v>
      </c>
    </row>
    <row r="921" spans="1:23" x14ac:dyDescent="0.3">
      <c r="A921" t="s">
        <v>961</v>
      </c>
      <c r="B921" t="s">
        <v>21083</v>
      </c>
      <c r="C921">
        <v>1</v>
      </c>
      <c r="D921">
        <v>0</v>
      </c>
      <c r="E921" t="s">
        <v>20050</v>
      </c>
      <c r="F921" t="s">
        <v>9130</v>
      </c>
      <c r="G921" t="s">
        <v>20051</v>
      </c>
      <c r="H921" t="s">
        <v>20101</v>
      </c>
      <c r="I921" t="s">
        <v>20102</v>
      </c>
      <c r="J921" t="s">
        <v>8683</v>
      </c>
      <c r="K921" t="s">
        <v>8684</v>
      </c>
      <c r="L921" t="s">
        <v>8685</v>
      </c>
      <c r="M921" t="s">
        <v>20054</v>
      </c>
      <c r="N921" t="s">
        <v>6322</v>
      </c>
      <c r="O921" t="s">
        <v>20076</v>
      </c>
      <c r="P921" t="s">
        <v>20069</v>
      </c>
      <c r="Q921" t="s">
        <v>6520</v>
      </c>
      <c r="R921" t="s">
        <v>21078</v>
      </c>
      <c r="S921">
        <v>1</v>
      </c>
      <c r="T921">
        <v>0</v>
      </c>
      <c r="U921">
        <v>0</v>
      </c>
      <c r="V921">
        <v>423</v>
      </c>
      <c r="W921">
        <v>19</v>
      </c>
    </row>
    <row r="922" spans="1:23" x14ac:dyDescent="0.3">
      <c r="A922" t="s">
        <v>962</v>
      </c>
      <c r="B922" t="s">
        <v>21083</v>
      </c>
      <c r="C922">
        <v>1</v>
      </c>
      <c r="D922">
        <v>0</v>
      </c>
      <c r="E922" t="s">
        <v>20150</v>
      </c>
      <c r="F922" t="s">
        <v>9131</v>
      </c>
      <c r="G922" t="s">
        <v>20089</v>
      </c>
      <c r="H922" t="s">
        <v>20942</v>
      </c>
      <c r="I922" t="s">
        <v>20943</v>
      </c>
      <c r="J922" t="s">
        <v>8424</v>
      </c>
      <c r="K922" t="s">
        <v>8425</v>
      </c>
      <c r="L922" t="s">
        <v>6321</v>
      </c>
      <c r="M922" t="s">
        <v>20083</v>
      </c>
      <c r="N922" t="s">
        <v>6322</v>
      </c>
      <c r="O922" t="s">
        <v>20076</v>
      </c>
      <c r="P922" t="s">
        <v>20125</v>
      </c>
      <c r="Q922" t="s">
        <v>20153</v>
      </c>
      <c r="R922" t="s">
        <v>20154</v>
      </c>
      <c r="S922">
        <v>0</v>
      </c>
      <c r="T922">
        <v>0</v>
      </c>
      <c r="U922">
        <v>0</v>
      </c>
      <c r="V922">
        <v>70</v>
      </c>
      <c r="W922">
        <v>4</v>
      </c>
    </row>
    <row r="923" spans="1:23" x14ac:dyDescent="0.3">
      <c r="A923" t="s">
        <v>963</v>
      </c>
      <c r="B923" t="s">
        <v>20049</v>
      </c>
      <c r="C923">
        <v>0</v>
      </c>
      <c r="D923">
        <v>0</v>
      </c>
      <c r="E923" t="s">
        <v>20050</v>
      </c>
      <c r="F923" t="s">
        <v>9132</v>
      </c>
      <c r="G923" t="s">
        <v>20080</v>
      </c>
      <c r="H923" t="s">
        <v>20574</v>
      </c>
      <c r="I923" t="s">
        <v>20575</v>
      </c>
      <c r="J923" t="s">
        <v>9133</v>
      </c>
      <c r="K923" t="s">
        <v>9134</v>
      </c>
      <c r="L923" t="s">
        <v>6350</v>
      </c>
      <c r="M923" t="s">
        <v>20083</v>
      </c>
      <c r="N923" t="s">
        <v>6351</v>
      </c>
      <c r="O923" t="s">
        <v>20061</v>
      </c>
      <c r="P923" t="s">
        <v>20396</v>
      </c>
      <c r="Q923" t="s">
        <v>20397</v>
      </c>
      <c r="R923" t="s">
        <v>20398</v>
      </c>
      <c r="S923">
        <v>1</v>
      </c>
      <c r="T923">
        <v>0</v>
      </c>
      <c r="U923">
        <v>0</v>
      </c>
      <c r="V923">
        <v>775</v>
      </c>
      <c r="W923">
        <v>23</v>
      </c>
    </row>
    <row r="924" spans="1:23" x14ac:dyDescent="0.3">
      <c r="A924" t="s">
        <v>964</v>
      </c>
      <c r="B924" t="s">
        <v>20049</v>
      </c>
      <c r="C924">
        <v>0</v>
      </c>
      <c r="D924">
        <v>0</v>
      </c>
      <c r="E924" t="s">
        <v>20050</v>
      </c>
      <c r="F924" t="s">
        <v>9135</v>
      </c>
      <c r="G924" t="s">
        <v>20051</v>
      </c>
      <c r="H924" t="s">
        <v>20761</v>
      </c>
      <c r="I924" t="s">
        <v>20762</v>
      </c>
      <c r="J924" t="s">
        <v>9136</v>
      </c>
      <c r="K924" t="s">
        <v>6548</v>
      </c>
      <c r="L924" t="s">
        <v>6549</v>
      </c>
      <c r="M924" t="s">
        <v>20422</v>
      </c>
      <c r="N924" t="s">
        <v>6322</v>
      </c>
      <c r="O924" t="s">
        <v>20076</v>
      </c>
      <c r="P924" t="s">
        <v>20179</v>
      </c>
      <c r="Q924" t="s">
        <v>6549</v>
      </c>
      <c r="R924" t="s">
        <v>20763</v>
      </c>
      <c r="S924">
        <v>1</v>
      </c>
      <c r="T924">
        <v>0</v>
      </c>
      <c r="U924">
        <v>0</v>
      </c>
      <c r="V924">
        <v>824</v>
      </c>
      <c r="W924">
        <v>24</v>
      </c>
    </row>
    <row r="925" spans="1:23" x14ac:dyDescent="0.3">
      <c r="A925" t="s">
        <v>965</v>
      </c>
      <c r="B925" t="s">
        <v>20049</v>
      </c>
      <c r="C925">
        <v>0</v>
      </c>
      <c r="D925">
        <v>0</v>
      </c>
      <c r="E925" t="s">
        <v>20050</v>
      </c>
      <c r="F925" t="s">
        <v>9137</v>
      </c>
      <c r="G925" t="s">
        <v>20066</v>
      </c>
      <c r="H925" t="s">
        <v>20073</v>
      </c>
      <c r="I925" t="s">
        <v>20074</v>
      </c>
      <c r="J925" t="s">
        <v>9138</v>
      </c>
      <c r="K925" t="s">
        <v>6427</v>
      </c>
      <c r="L925" t="s">
        <v>6428</v>
      </c>
      <c r="M925" t="s">
        <v>20113</v>
      </c>
      <c r="N925" t="s">
        <v>6322</v>
      </c>
      <c r="O925" t="s">
        <v>20076</v>
      </c>
      <c r="P925" t="s">
        <v>20077</v>
      </c>
      <c r="Q925" t="s">
        <v>20078</v>
      </c>
      <c r="R925" t="s">
        <v>21024</v>
      </c>
      <c r="S925">
        <v>1</v>
      </c>
      <c r="T925">
        <v>0</v>
      </c>
      <c r="U925">
        <v>0</v>
      </c>
      <c r="V925">
        <v>1281</v>
      </c>
      <c r="W925">
        <v>35</v>
      </c>
    </row>
    <row r="926" spans="1:23" x14ac:dyDescent="0.3">
      <c r="A926" t="s">
        <v>966</v>
      </c>
      <c r="B926" t="s">
        <v>20049</v>
      </c>
      <c r="C926">
        <v>0</v>
      </c>
      <c r="D926">
        <v>0</v>
      </c>
      <c r="E926" t="s">
        <v>20050</v>
      </c>
      <c r="F926" t="s">
        <v>9139</v>
      </c>
      <c r="G926" t="s">
        <v>20051</v>
      </c>
      <c r="H926" t="s">
        <v>20749</v>
      </c>
      <c r="I926" t="s">
        <v>20750</v>
      </c>
      <c r="J926" t="s">
        <v>9140</v>
      </c>
      <c r="K926" t="s">
        <v>6585</v>
      </c>
      <c r="L926" t="s">
        <v>6586</v>
      </c>
      <c r="M926" t="s">
        <v>20227</v>
      </c>
      <c r="N926" t="s">
        <v>6334</v>
      </c>
      <c r="O926" t="s">
        <v>20097</v>
      </c>
      <c r="P926" t="s">
        <v>20751</v>
      </c>
      <c r="Q926" t="s">
        <v>6586</v>
      </c>
      <c r="R926" t="s">
        <v>20752</v>
      </c>
      <c r="S926">
        <v>1</v>
      </c>
      <c r="T926">
        <v>1</v>
      </c>
      <c r="U926">
        <v>0</v>
      </c>
      <c r="V926">
        <v>660</v>
      </c>
      <c r="W926">
        <v>20</v>
      </c>
    </row>
    <row r="927" spans="1:23" x14ac:dyDescent="0.3">
      <c r="A927" t="s">
        <v>967</v>
      </c>
      <c r="B927" t="s">
        <v>20049</v>
      </c>
      <c r="C927">
        <v>0</v>
      </c>
      <c r="D927">
        <v>0</v>
      </c>
      <c r="E927" t="s">
        <v>20050</v>
      </c>
      <c r="F927" t="s">
        <v>9141</v>
      </c>
      <c r="G927" t="s">
        <v>20066</v>
      </c>
      <c r="H927" t="s">
        <v>21124</v>
      </c>
      <c r="I927" t="s">
        <v>21125</v>
      </c>
      <c r="J927" t="s">
        <v>9142</v>
      </c>
      <c r="K927" t="s">
        <v>9143</v>
      </c>
      <c r="L927" t="s">
        <v>9144</v>
      </c>
      <c r="M927" t="s">
        <v>20893</v>
      </c>
      <c r="N927" t="s">
        <v>6322</v>
      </c>
      <c r="O927" t="s">
        <v>20076</v>
      </c>
      <c r="P927" t="s">
        <v>20077</v>
      </c>
      <c r="Q927" t="s">
        <v>20078</v>
      </c>
      <c r="R927" t="s">
        <v>21126</v>
      </c>
      <c r="S927">
        <v>1</v>
      </c>
      <c r="T927">
        <v>0</v>
      </c>
      <c r="U927">
        <v>0</v>
      </c>
      <c r="V927">
        <v>914</v>
      </c>
      <c r="W927">
        <v>26</v>
      </c>
    </row>
    <row r="928" spans="1:23" x14ac:dyDescent="0.3">
      <c r="A928" t="s">
        <v>968</v>
      </c>
      <c r="B928" t="s">
        <v>20049</v>
      </c>
      <c r="C928">
        <v>0</v>
      </c>
      <c r="D928">
        <v>0</v>
      </c>
      <c r="E928" t="s">
        <v>20050</v>
      </c>
      <c r="F928" t="s">
        <v>9145</v>
      </c>
      <c r="G928" t="s">
        <v>20066</v>
      </c>
      <c r="H928" t="s">
        <v>21127</v>
      </c>
      <c r="I928" t="s">
        <v>21128</v>
      </c>
      <c r="J928" t="s">
        <v>9146</v>
      </c>
      <c r="K928" t="s">
        <v>9147</v>
      </c>
      <c r="L928" t="s">
        <v>9148</v>
      </c>
      <c r="M928" t="s">
        <v>20107</v>
      </c>
      <c r="N928" t="s">
        <v>6322</v>
      </c>
      <c r="O928" t="s">
        <v>20076</v>
      </c>
      <c r="P928" t="s">
        <v>20077</v>
      </c>
      <c r="Q928" t="s">
        <v>20078</v>
      </c>
      <c r="R928" t="s">
        <v>21129</v>
      </c>
      <c r="S928">
        <v>1</v>
      </c>
      <c r="T928">
        <v>0</v>
      </c>
      <c r="U928">
        <v>0</v>
      </c>
      <c r="V928">
        <v>965</v>
      </c>
      <c r="W928">
        <v>28</v>
      </c>
    </row>
    <row r="929" spans="1:23" x14ac:dyDescent="0.3">
      <c r="A929" t="s">
        <v>969</v>
      </c>
      <c r="B929" t="s">
        <v>20049</v>
      </c>
      <c r="C929">
        <v>0</v>
      </c>
      <c r="D929">
        <v>0</v>
      </c>
      <c r="E929" t="s">
        <v>20150</v>
      </c>
      <c r="F929" t="s">
        <v>9149</v>
      </c>
      <c r="G929" t="s">
        <v>20089</v>
      </c>
      <c r="H929" t="s">
        <v>21130</v>
      </c>
      <c r="I929" t="s">
        <v>21131</v>
      </c>
      <c r="J929" t="s">
        <v>9150</v>
      </c>
      <c r="K929" t="s">
        <v>9151</v>
      </c>
      <c r="L929" t="s">
        <v>6388</v>
      </c>
      <c r="M929" t="s">
        <v>20083</v>
      </c>
      <c r="N929" t="s">
        <v>6345</v>
      </c>
      <c r="O929" t="s">
        <v>20167</v>
      </c>
      <c r="P929" t="s">
        <v>20314</v>
      </c>
      <c r="Q929" t="s">
        <v>6388</v>
      </c>
      <c r="R929" t="s">
        <v>20315</v>
      </c>
      <c r="S929">
        <v>0</v>
      </c>
      <c r="T929">
        <v>0</v>
      </c>
      <c r="U929">
        <v>0</v>
      </c>
      <c r="V929">
        <v>213</v>
      </c>
      <c r="W929">
        <v>11</v>
      </c>
    </row>
    <row r="930" spans="1:23" x14ac:dyDescent="0.3">
      <c r="A930" t="s">
        <v>970</v>
      </c>
      <c r="B930" t="s">
        <v>20049</v>
      </c>
      <c r="C930">
        <v>0</v>
      </c>
      <c r="D930">
        <v>0</v>
      </c>
      <c r="E930" t="s">
        <v>20088</v>
      </c>
      <c r="F930" t="s">
        <v>21132</v>
      </c>
      <c r="G930" t="s">
        <v>20089</v>
      </c>
      <c r="H930" t="s">
        <v>21133</v>
      </c>
      <c r="I930" t="s">
        <v>21134</v>
      </c>
      <c r="J930" t="s">
        <v>9152</v>
      </c>
      <c r="K930" t="s">
        <v>7239</v>
      </c>
      <c r="L930" t="s">
        <v>7240</v>
      </c>
      <c r="M930" t="s">
        <v>20422</v>
      </c>
      <c r="N930" t="s">
        <v>6322</v>
      </c>
      <c r="O930" t="s">
        <v>20076</v>
      </c>
      <c r="P930" t="s">
        <v>20147</v>
      </c>
      <c r="Q930" t="s">
        <v>20148</v>
      </c>
      <c r="R930" t="s">
        <v>20726</v>
      </c>
      <c r="S930">
        <v>0</v>
      </c>
      <c r="T930">
        <v>0</v>
      </c>
      <c r="U930">
        <v>0</v>
      </c>
      <c r="V930">
        <v>135</v>
      </c>
      <c r="W930">
        <v>6</v>
      </c>
    </row>
    <row r="931" spans="1:23" x14ac:dyDescent="0.3">
      <c r="A931" t="s">
        <v>971</v>
      </c>
      <c r="B931" t="s">
        <v>20049</v>
      </c>
      <c r="C931">
        <v>0</v>
      </c>
      <c r="D931">
        <v>0</v>
      </c>
      <c r="E931" t="s">
        <v>20050</v>
      </c>
      <c r="F931" t="s">
        <v>9153</v>
      </c>
      <c r="G931" t="s">
        <v>20080</v>
      </c>
      <c r="H931" t="s">
        <v>20907</v>
      </c>
      <c r="I931" t="s">
        <v>20908</v>
      </c>
      <c r="J931" t="s">
        <v>9154</v>
      </c>
      <c r="K931" t="s">
        <v>6493</v>
      </c>
      <c r="L931" t="s">
        <v>6494</v>
      </c>
      <c r="M931" t="s">
        <v>20555</v>
      </c>
      <c r="N931" t="s">
        <v>6351</v>
      </c>
      <c r="O931" t="s">
        <v>20061</v>
      </c>
      <c r="P931" t="s">
        <v>20233</v>
      </c>
      <c r="Q931" t="s">
        <v>20234</v>
      </c>
      <c r="R931" t="s">
        <v>20909</v>
      </c>
      <c r="S931">
        <v>1</v>
      </c>
      <c r="T931">
        <v>1</v>
      </c>
      <c r="U931">
        <v>0</v>
      </c>
      <c r="V931">
        <v>509</v>
      </c>
      <c r="W931">
        <v>18</v>
      </c>
    </row>
    <row r="932" spans="1:23" x14ac:dyDescent="0.3">
      <c r="A932" t="s">
        <v>972</v>
      </c>
      <c r="B932" t="s">
        <v>20049</v>
      </c>
      <c r="C932">
        <v>0</v>
      </c>
      <c r="D932">
        <v>0</v>
      </c>
      <c r="E932" t="s">
        <v>20050</v>
      </c>
      <c r="F932" t="s">
        <v>9155</v>
      </c>
      <c r="G932" t="s">
        <v>20066</v>
      </c>
      <c r="H932" t="s">
        <v>21047</v>
      </c>
      <c r="I932" t="s">
        <v>21048</v>
      </c>
      <c r="J932" t="s">
        <v>9156</v>
      </c>
      <c r="K932" t="s">
        <v>8758</v>
      </c>
      <c r="L932" t="s">
        <v>8759</v>
      </c>
      <c r="M932" t="s">
        <v>20840</v>
      </c>
      <c r="N932" t="s">
        <v>6322</v>
      </c>
      <c r="O932" t="s">
        <v>20076</v>
      </c>
      <c r="P932" t="s">
        <v>20077</v>
      </c>
      <c r="Q932" t="s">
        <v>20078</v>
      </c>
      <c r="R932" t="s">
        <v>21035</v>
      </c>
      <c r="S932">
        <v>1</v>
      </c>
      <c r="T932">
        <v>0</v>
      </c>
      <c r="U932">
        <v>0</v>
      </c>
      <c r="V932">
        <v>1265</v>
      </c>
      <c r="W932">
        <v>38</v>
      </c>
    </row>
    <row r="933" spans="1:23" x14ac:dyDescent="0.3">
      <c r="A933" t="s">
        <v>973</v>
      </c>
      <c r="B933" t="s">
        <v>20049</v>
      </c>
      <c r="C933">
        <v>0</v>
      </c>
      <c r="D933">
        <v>0</v>
      </c>
      <c r="E933" t="s">
        <v>20050</v>
      </c>
      <c r="F933" t="s">
        <v>9157</v>
      </c>
      <c r="G933" t="s">
        <v>20051</v>
      </c>
      <c r="H933" t="s">
        <v>20459</v>
      </c>
      <c r="I933" t="s">
        <v>20460</v>
      </c>
      <c r="J933" t="s">
        <v>8803</v>
      </c>
      <c r="K933" t="s">
        <v>8804</v>
      </c>
      <c r="L933" t="s">
        <v>8805</v>
      </c>
      <c r="M933" t="s">
        <v>21051</v>
      </c>
      <c r="N933" t="s">
        <v>6351</v>
      </c>
      <c r="O933" t="s">
        <v>20061</v>
      </c>
      <c r="P933" t="s">
        <v>20461</v>
      </c>
      <c r="Q933" t="s">
        <v>20462</v>
      </c>
      <c r="R933" t="s">
        <v>21052</v>
      </c>
      <c r="S933">
        <v>1</v>
      </c>
      <c r="T933">
        <v>0</v>
      </c>
      <c r="U933">
        <v>0</v>
      </c>
      <c r="V933">
        <v>911</v>
      </c>
      <c r="W933">
        <v>29</v>
      </c>
    </row>
    <row r="934" spans="1:23" x14ac:dyDescent="0.3">
      <c r="A934" t="s">
        <v>974</v>
      </c>
      <c r="B934" t="s">
        <v>20049</v>
      </c>
      <c r="C934">
        <v>0</v>
      </c>
      <c r="D934">
        <v>0</v>
      </c>
      <c r="E934" t="s">
        <v>20065</v>
      </c>
      <c r="F934" t="s">
        <v>9158</v>
      </c>
      <c r="G934" t="s">
        <v>20080</v>
      </c>
      <c r="H934" t="s">
        <v>20209</v>
      </c>
      <c r="I934" t="s">
        <v>20210</v>
      </c>
      <c r="J934" t="s">
        <v>9159</v>
      </c>
      <c r="K934" t="s">
        <v>9160</v>
      </c>
      <c r="L934" t="s">
        <v>6321</v>
      </c>
      <c r="M934" t="s">
        <v>20083</v>
      </c>
      <c r="N934" t="s">
        <v>6322</v>
      </c>
      <c r="O934" t="s">
        <v>20076</v>
      </c>
      <c r="P934" t="s">
        <v>20125</v>
      </c>
      <c r="Q934" t="s">
        <v>20153</v>
      </c>
      <c r="R934" t="s">
        <v>20154</v>
      </c>
      <c r="S934">
        <v>1</v>
      </c>
      <c r="T934">
        <v>0</v>
      </c>
      <c r="U934">
        <v>0</v>
      </c>
      <c r="V934">
        <v>834</v>
      </c>
      <c r="W934">
        <v>26</v>
      </c>
    </row>
    <row r="935" spans="1:23" x14ac:dyDescent="0.3">
      <c r="A935" t="s">
        <v>975</v>
      </c>
      <c r="B935" t="s">
        <v>20049</v>
      </c>
      <c r="C935">
        <v>0</v>
      </c>
      <c r="D935">
        <v>0</v>
      </c>
      <c r="E935" t="s">
        <v>20065</v>
      </c>
      <c r="F935" t="s">
        <v>9161</v>
      </c>
      <c r="G935" t="s">
        <v>20080</v>
      </c>
      <c r="H935" t="s">
        <v>20209</v>
      </c>
      <c r="I935" t="s">
        <v>20210</v>
      </c>
      <c r="J935" t="s">
        <v>9162</v>
      </c>
      <c r="K935" t="s">
        <v>9163</v>
      </c>
      <c r="L935" t="s">
        <v>6321</v>
      </c>
      <c r="M935" t="s">
        <v>20083</v>
      </c>
      <c r="N935" t="s">
        <v>6322</v>
      </c>
      <c r="O935" t="s">
        <v>20076</v>
      </c>
      <c r="P935" t="s">
        <v>20125</v>
      </c>
      <c r="Q935" t="s">
        <v>20153</v>
      </c>
      <c r="R935" t="s">
        <v>20154</v>
      </c>
      <c r="S935">
        <v>1</v>
      </c>
      <c r="T935">
        <v>0</v>
      </c>
      <c r="U935">
        <v>0</v>
      </c>
      <c r="V935">
        <v>976</v>
      </c>
      <c r="W935">
        <v>30</v>
      </c>
    </row>
    <row r="936" spans="1:23" x14ac:dyDescent="0.3">
      <c r="A936" t="s">
        <v>976</v>
      </c>
      <c r="B936" t="s">
        <v>20049</v>
      </c>
      <c r="C936">
        <v>0</v>
      </c>
      <c r="D936">
        <v>0</v>
      </c>
      <c r="E936" t="s">
        <v>20050</v>
      </c>
      <c r="F936" t="s">
        <v>9164</v>
      </c>
      <c r="G936" t="s">
        <v>20051</v>
      </c>
      <c r="H936" t="s">
        <v>20265</v>
      </c>
      <c r="I936" t="s">
        <v>20266</v>
      </c>
      <c r="J936" t="s">
        <v>9165</v>
      </c>
      <c r="K936" t="s">
        <v>7184</v>
      </c>
      <c r="L936" t="s">
        <v>7185</v>
      </c>
      <c r="M936" t="s">
        <v>20484</v>
      </c>
      <c r="N936" t="s">
        <v>6322</v>
      </c>
      <c r="O936" t="s">
        <v>20076</v>
      </c>
      <c r="P936" t="s">
        <v>20267</v>
      </c>
      <c r="Q936" t="s">
        <v>6465</v>
      </c>
      <c r="R936" t="s">
        <v>20700</v>
      </c>
      <c r="S936">
        <v>1</v>
      </c>
      <c r="T936">
        <v>0</v>
      </c>
      <c r="U936">
        <v>0</v>
      </c>
      <c r="V936">
        <v>1032</v>
      </c>
      <c r="W936">
        <v>27</v>
      </c>
    </row>
    <row r="937" spans="1:23" x14ac:dyDescent="0.3">
      <c r="A937" t="s">
        <v>977</v>
      </c>
      <c r="B937" t="s">
        <v>20049</v>
      </c>
      <c r="C937">
        <v>0</v>
      </c>
      <c r="D937">
        <v>0</v>
      </c>
      <c r="E937" t="s">
        <v>20050</v>
      </c>
      <c r="F937" t="s">
        <v>9166</v>
      </c>
      <c r="G937" t="s">
        <v>20051</v>
      </c>
      <c r="H937" t="s">
        <v>20322</v>
      </c>
      <c r="I937" t="s">
        <v>20323</v>
      </c>
      <c r="J937" t="s">
        <v>9167</v>
      </c>
      <c r="K937" t="s">
        <v>9168</v>
      </c>
      <c r="L937" t="s">
        <v>9169</v>
      </c>
      <c r="M937" t="s">
        <v>20504</v>
      </c>
      <c r="N937" t="s">
        <v>6345</v>
      </c>
      <c r="O937" t="s">
        <v>20167</v>
      </c>
      <c r="P937" t="s">
        <v>20325</v>
      </c>
      <c r="Q937" t="s">
        <v>20326</v>
      </c>
      <c r="R937" t="s">
        <v>21135</v>
      </c>
      <c r="S937">
        <v>1</v>
      </c>
      <c r="T937">
        <v>0</v>
      </c>
      <c r="U937">
        <v>0</v>
      </c>
      <c r="V937">
        <v>950</v>
      </c>
      <c r="W937">
        <v>29</v>
      </c>
    </row>
    <row r="938" spans="1:23" x14ac:dyDescent="0.3">
      <c r="A938" t="s">
        <v>978</v>
      </c>
      <c r="B938" t="s">
        <v>20049</v>
      </c>
      <c r="C938">
        <v>0</v>
      </c>
      <c r="D938">
        <v>0</v>
      </c>
      <c r="E938" t="s">
        <v>20050</v>
      </c>
      <c r="F938" t="s">
        <v>9170</v>
      </c>
      <c r="G938" t="s">
        <v>20066</v>
      </c>
      <c r="H938" t="s">
        <v>21013</v>
      </c>
      <c r="I938" t="s">
        <v>21014</v>
      </c>
      <c r="J938" t="s">
        <v>8631</v>
      </c>
      <c r="K938" t="s">
        <v>8632</v>
      </c>
      <c r="L938" t="s">
        <v>8633</v>
      </c>
      <c r="M938" t="s">
        <v>20147</v>
      </c>
      <c r="N938" t="s">
        <v>6345</v>
      </c>
      <c r="O938" t="s">
        <v>20167</v>
      </c>
      <c r="P938" t="s">
        <v>20337</v>
      </c>
      <c r="Q938" t="s">
        <v>20338</v>
      </c>
      <c r="R938" t="s">
        <v>21015</v>
      </c>
      <c r="S938">
        <v>1</v>
      </c>
      <c r="T938">
        <v>1</v>
      </c>
      <c r="U938">
        <v>0</v>
      </c>
      <c r="V938">
        <v>266</v>
      </c>
      <c r="W938">
        <v>13</v>
      </c>
    </row>
    <row r="939" spans="1:23" x14ac:dyDescent="0.3">
      <c r="A939" t="s">
        <v>979</v>
      </c>
      <c r="B939" t="s">
        <v>20049</v>
      </c>
      <c r="C939">
        <v>0</v>
      </c>
      <c r="D939">
        <v>0</v>
      </c>
      <c r="E939" t="s">
        <v>20050</v>
      </c>
      <c r="F939" t="s">
        <v>9171</v>
      </c>
      <c r="G939" t="s">
        <v>20051</v>
      </c>
      <c r="H939" t="s">
        <v>20322</v>
      </c>
      <c r="I939" t="s">
        <v>20323</v>
      </c>
      <c r="J939" t="s">
        <v>9172</v>
      </c>
      <c r="K939" t="s">
        <v>8364</v>
      </c>
      <c r="L939" t="s">
        <v>8365</v>
      </c>
      <c r="M939" t="s">
        <v>20320</v>
      </c>
      <c r="N939" t="s">
        <v>6345</v>
      </c>
      <c r="O939" t="s">
        <v>20167</v>
      </c>
      <c r="P939" t="s">
        <v>20325</v>
      </c>
      <c r="Q939" t="s">
        <v>20326</v>
      </c>
      <c r="R939" t="s">
        <v>20927</v>
      </c>
      <c r="S939">
        <v>1</v>
      </c>
      <c r="T939">
        <v>0</v>
      </c>
      <c r="U939">
        <v>0</v>
      </c>
      <c r="V939">
        <v>807</v>
      </c>
      <c r="W939">
        <v>24</v>
      </c>
    </row>
    <row r="940" spans="1:23" x14ac:dyDescent="0.3">
      <c r="A940" t="s">
        <v>980</v>
      </c>
      <c r="B940" t="s">
        <v>20049</v>
      </c>
      <c r="C940">
        <v>0</v>
      </c>
      <c r="D940">
        <v>0</v>
      </c>
      <c r="E940" t="s">
        <v>20050</v>
      </c>
      <c r="F940" t="s">
        <v>9173</v>
      </c>
      <c r="G940" t="s">
        <v>20051</v>
      </c>
      <c r="H940" t="s">
        <v>20265</v>
      </c>
      <c r="I940" t="s">
        <v>20266</v>
      </c>
      <c r="J940" t="s">
        <v>9174</v>
      </c>
      <c r="K940" t="s">
        <v>9175</v>
      </c>
      <c r="L940" t="s">
        <v>9176</v>
      </c>
      <c r="M940" t="s">
        <v>20457</v>
      </c>
      <c r="N940" t="s">
        <v>6322</v>
      </c>
      <c r="O940" t="s">
        <v>20076</v>
      </c>
      <c r="P940" t="s">
        <v>20267</v>
      </c>
      <c r="Q940" t="s">
        <v>6465</v>
      </c>
      <c r="R940" t="s">
        <v>21136</v>
      </c>
      <c r="S940">
        <v>1</v>
      </c>
      <c r="T940">
        <v>0</v>
      </c>
      <c r="U940">
        <v>0</v>
      </c>
      <c r="V940">
        <v>1094</v>
      </c>
      <c r="W940">
        <v>33</v>
      </c>
    </row>
    <row r="941" spans="1:23" x14ac:dyDescent="0.3">
      <c r="A941" t="s">
        <v>981</v>
      </c>
      <c r="B941" t="s">
        <v>20049</v>
      </c>
      <c r="C941">
        <v>0</v>
      </c>
      <c r="D941">
        <v>0</v>
      </c>
      <c r="E941" t="s">
        <v>20050</v>
      </c>
      <c r="F941" t="s">
        <v>9177</v>
      </c>
      <c r="G941" t="s">
        <v>20051</v>
      </c>
      <c r="H941" t="s">
        <v>20187</v>
      </c>
      <c r="I941" t="s">
        <v>20188</v>
      </c>
      <c r="J941" t="s">
        <v>9178</v>
      </c>
      <c r="K941" t="s">
        <v>8446</v>
      </c>
      <c r="L941" t="s">
        <v>8447</v>
      </c>
      <c r="M941" t="s">
        <v>20119</v>
      </c>
      <c r="N941" t="s">
        <v>6322</v>
      </c>
      <c r="O941" t="s">
        <v>20076</v>
      </c>
      <c r="P941" t="s">
        <v>20190</v>
      </c>
      <c r="Q941" t="s">
        <v>20191</v>
      </c>
      <c r="R941" t="s">
        <v>20951</v>
      </c>
      <c r="S941">
        <v>1</v>
      </c>
      <c r="T941">
        <v>0</v>
      </c>
      <c r="U941">
        <v>0</v>
      </c>
      <c r="V941">
        <v>911</v>
      </c>
      <c r="W941">
        <v>28</v>
      </c>
    </row>
    <row r="942" spans="1:23" x14ac:dyDescent="0.3">
      <c r="A942" t="s">
        <v>982</v>
      </c>
      <c r="B942" t="s">
        <v>20049</v>
      </c>
      <c r="C942">
        <v>0</v>
      </c>
      <c r="D942">
        <v>0</v>
      </c>
      <c r="E942" t="s">
        <v>20050</v>
      </c>
      <c r="F942" t="s">
        <v>9179</v>
      </c>
      <c r="G942" t="s">
        <v>20051</v>
      </c>
      <c r="H942" t="s">
        <v>20495</v>
      </c>
      <c r="I942" t="s">
        <v>20496</v>
      </c>
      <c r="J942" t="s">
        <v>9180</v>
      </c>
      <c r="K942" t="s">
        <v>6886</v>
      </c>
      <c r="L942" t="s">
        <v>6887</v>
      </c>
      <c r="M942" t="s">
        <v>21137</v>
      </c>
      <c r="N942" t="s">
        <v>6348</v>
      </c>
      <c r="O942" t="s">
        <v>20213</v>
      </c>
      <c r="P942" t="s">
        <v>20390</v>
      </c>
      <c r="Q942" t="s">
        <v>20391</v>
      </c>
      <c r="R942" t="s">
        <v>21138</v>
      </c>
      <c r="S942">
        <v>1</v>
      </c>
      <c r="T942">
        <v>1</v>
      </c>
      <c r="U942">
        <v>0</v>
      </c>
      <c r="V942">
        <v>684</v>
      </c>
      <c r="W942">
        <v>20</v>
      </c>
    </row>
    <row r="943" spans="1:23" x14ac:dyDescent="0.3">
      <c r="A943" t="s">
        <v>983</v>
      </c>
      <c r="B943" t="s">
        <v>20049</v>
      </c>
      <c r="C943">
        <v>0</v>
      </c>
      <c r="D943">
        <v>0</v>
      </c>
      <c r="E943" t="s">
        <v>20050</v>
      </c>
      <c r="F943" t="s">
        <v>9181</v>
      </c>
      <c r="G943" t="s">
        <v>20051</v>
      </c>
      <c r="H943" t="s">
        <v>20413</v>
      </c>
      <c r="I943" t="s">
        <v>20414</v>
      </c>
      <c r="J943" t="s">
        <v>9182</v>
      </c>
      <c r="K943" t="s">
        <v>6583</v>
      </c>
      <c r="L943" t="s">
        <v>6584</v>
      </c>
      <c r="M943" t="s">
        <v>20457</v>
      </c>
      <c r="N943" t="s">
        <v>6334</v>
      </c>
      <c r="O943" t="s">
        <v>20097</v>
      </c>
      <c r="P943" t="s">
        <v>20415</v>
      </c>
      <c r="Q943" t="s">
        <v>6584</v>
      </c>
      <c r="R943" t="s">
        <v>20669</v>
      </c>
      <c r="S943">
        <v>1</v>
      </c>
      <c r="T943">
        <v>1</v>
      </c>
      <c r="U943">
        <v>0</v>
      </c>
      <c r="V943">
        <v>879</v>
      </c>
      <c r="W943">
        <v>28</v>
      </c>
    </row>
    <row r="944" spans="1:23" x14ac:dyDescent="0.3">
      <c r="A944" t="s">
        <v>984</v>
      </c>
      <c r="B944" t="s">
        <v>20049</v>
      </c>
      <c r="C944">
        <v>0</v>
      </c>
      <c r="D944">
        <v>0</v>
      </c>
      <c r="E944" t="s">
        <v>20050</v>
      </c>
      <c r="F944" t="s">
        <v>9183</v>
      </c>
      <c r="G944" t="s">
        <v>20066</v>
      </c>
      <c r="H944" t="s">
        <v>20917</v>
      </c>
      <c r="I944" t="s">
        <v>20918</v>
      </c>
      <c r="J944" t="s">
        <v>9184</v>
      </c>
      <c r="K944" t="s">
        <v>9101</v>
      </c>
      <c r="L944" t="s">
        <v>9185</v>
      </c>
      <c r="M944" t="s">
        <v>20453</v>
      </c>
      <c r="N944" t="s">
        <v>6322</v>
      </c>
      <c r="O944" t="s">
        <v>20076</v>
      </c>
      <c r="P944" t="s">
        <v>20077</v>
      </c>
      <c r="Q944" t="s">
        <v>20078</v>
      </c>
      <c r="R944" t="s">
        <v>21139</v>
      </c>
      <c r="S944">
        <v>1</v>
      </c>
      <c r="T944">
        <v>0</v>
      </c>
      <c r="U944">
        <v>0</v>
      </c>
      <c r="V944">
        <v>1289</v>
      </c>
      <c r="W944">
        <v>37</v>
      </c>
    </row>
    <row r="945" spans="1:23" x14ac:dyDescent="0.3">
      <c r="A945" t="s">
        <v>985</v>
      </c>
      <c r="B945" t="s">
        <v>20049</v>
      </c>
      <c r="C945">
        <v>0</v>
      </c>
      <c r="D945">
        <v>0</v>
      </c>
      <c r="E945" t="s">
        <v>20050</v>
      </c>
      <c r="F945" t="s">
        <v>9186</v>
      </c>
      <c r="G945" t="s">
        <v>20051</v>
      </c>
      <c r="H945" t="s">
        <v>20675</v>
      </c>
      <c r="I945" t="s">
        <v>20676</v>
      </c>
      <c r="J945" t="s">
        <v>9187</v>
      </c>
      <c r="K945" t="s">
        <v>9188</v>
      </c>
      <c r="L945" t="s">
        <v>9189</v>
      </c>
      <c r="M945" t="s">
        <v>20227</v>
      </c>
      <c r="N945" t="s">
        <v>6322</v>
      </c>
      <c r="O945" t="s">
        <v>20076</v>
      </c>
      <c r="P945" t="s">
        <v>20348</v>
      </c>
      <c r="Q945" t="s">
        <v>6384</v>
      </c>
      <c r="R945" t="s">
        <v>21140</v>
      </c>
      <c r="S945">
        <v>1</v>
      </c>
      <c r="T945">
        <v>0</v>
      </c>
      <c r="U945">
        <v>0</v>
      </c>
      <c r="V945">
        <v>924</v>
      </c>
      <c r="W945">
        <v>26</v>
      </c>
    </row>
    <row r="946" spans="1:23" x14ac:dyDescent="0.3">
      <c r="A946" t="s">
        <v>986</v>
      </c>
      <c r="B946" t="s">
        <v>20049</v>
      </c>
      <c r="C946">
        <v>0</v>
      </c>
      <c r="D946">
        <v>0</v>
      </c>
      <c r="E946" t="s">
        <v>20050</v>
      </c>
      <c r="F946" t="s">
        <v>9190</v>
      </c>
      <c r="G946" t="s">
        <v>20051</v>
      </c>
      <c r="H946" t="s">
        <v>20101</v>
      </c>
      <c r="I946" t="s">
        <v>20102</v>
      </c>
      <c r="J946" t="s">
        <v>9191</v>
      </c>
      <c r="K946" t="s">
        <v>9192</v>
      </c>
      <c r="L946" t="s">
        <v>9193</v>
      </c>
      <c r="M946" t="s">
        <v>20125</v>
      </c>
      <c r="N946" t="s">
        <v>6322</v>
      </c>
      <c r="O946" t="s">
        <v>20076</v>
      </c>
      <c r="P946" t="s">
        <v>20069</v>
      </c>
      <c r="Q946" t="s">
        <v>6520</v>
      </c>
      <c r="R946" t="s">
        <v>21141</v>
      </c>
      <c r="S946">
        <v>1</v>
      </c>
      <c r="T946">
        <v>0</v>
      </c>
      <c r="U946">
        <v>0</v>
      </c>
      <c r="V946">
        <v>784</v>
      </c>
      <c r="W946">
        <v>24</v>
      </c>
    </row>
    <row r="947" spans="1:23" x14ac:dyDescent="0.3">
      <c r="A947" t="s">
        <v>987</v>
      </c>
      <c r="B947" t="s">
        <v>20049</v>
      </c>
      <c r="C947">
        <v>0</v>
      </c>
      <c r="D947">
        <v>0</v>
      </c>
      <c r="E947" t="s">
        <v>20088</v>
      </c>
      <c r="F947" t="s">
        <v>9194</v>
      </c>
      <c r="G947" t="s">
        <v>20089</v>
      </c>
      <c r="H947" t="s">
        <v>21142</v>
      </c>
      <c r="I947" t="s">
        <v>21143</v>
      </c>
      <c r="J947" t="s">
        <v>7967</v>
      </c>
      <c r="K947" t="s">
        <v>6529</v>
      </c>
      <c r="L947" t="s">
        <v>6321</v>
      </c>
      <c r="M947" t="s">
        <v>20083</v>
      </c>
      <c r="N947" t="s">
        <v>6322</v>
      </c>
      <c r="O947" t="s">
        <v>20076</v>
      </c>
      <c r="P947" t="s">
        <v>20125</v>
      </c>
      <c r="Q947" t="s">
        <v>20153</v>
      </c>
      <c r="R947" t="s">
        <v>20154</v>
      </c>
      <c r="S947">
        <v>0</v>
      </c>
      <c r="T947">
        <v>0</v>
      </c>
      <c r="U947">
        <v>0</v>
      </c>
      <c r="V947">
        <v>207</v>
      </c>
      <c r="W947">
        <v>7</v>
      </c>
    </row>
    <row r="948" spans="1:23" x14ac:dyDescent="0.3">
      <c r="A948" t="s">
        <v>988</v>
      </c>
      <c r="B948" t="s">
        <v>20381</v>
      </c>
      <c r="C948">
        <v>0</v>
      </c>
      <c r="D948">
        <v>0</v>
      </c>
      <c r="E948" t="s">
        <v>20088</v>
      </c>
      <c r="F948" t="s">
        <v>9195</v>
      </c>
      <c r="G948" t="s">
        <v>20089</v>
      </c>
      <c r="H948" t="s">
        <v>21144</v>
      </c>
      <c r="I948" t="s">
        <v>21145</v>
      </c>
      <c r="J948" t="s">
        <v>9196</v>
      </c>
      <c r="K948" t="s">
        <v>6596</v>
      </c>
      <c r="L948" t="s">
        <v>6388</v>
      </c>
      <c r="M948" t="s">
        <v>20083</v>
      </c>
      <c r="N948" t="s">
        <v>6345</v>
      </c>
      <c r="O948" t="s">
        <v>20167</v>
      </c>
      <c r="P948" t="s">
        <v>20314</v>
      </c>
      <c r="Q948" t="s">
        <v>6388</v>
      </c>
      <c r="R948" t="s">
        <v>20315</v>
      </c>
      <c r="S948">
        <v>0</v>
      </c>
      <c r="T948">
        <v>0</v>
      </c>
      <c r="U948">
        <v>0</v>
      </c>
      <c r="V948">
        <v>281</v>
      </c>
      <c r="W948">
        <v>6</v>
      </c>
    </row>
    <row r="949" spans="1:23" x14ac:dyDescent="0.3">
      <c r="A949" t="s">
        <v>989</v>
      </c>
      <c r="B949" t="s">
        <v>20049</v>
      </c>
      <c r="C949">
        <v>0</v>
      </c>
      <c r="D949">
        <v>0</v>
      </c>
      <c r="E949" t="s">
        <v>20050</v>
      </c>
      <c r="F949" t="s">
        <v>9197</v>
      </c>
      <c r="G949" t="s">
        <v>20051</v>
      </c>
      <c r="H949" t="s">
        <v>20417</v>
      </c>
      <c r="I949" t="s">
        <v>20418</v>
      </c>
      <c r="J949" t="s">
        <v>9198</v>
      </c>
      <c r="K949" t="s">
        <v>9199</v>
      </c>
      <c r="L949" t="s">
        <v>9200</v>
      </c>
      <c r="M949" t="s">
        <v>20374</v>
      </c>
      <c r="N949" t="s">
        <v>6345</v>
      </c>
      <c r="O949" t="s">
        <v>20167</v>
      </c>
      <c r="P949" t="s">
        <v>20419</v>
      </c>
      <c r="Q949" t="s">
        <v>20420</v>
      </c>
      <c r="R949" t="s">
        <v>21146</v>
      </c>
      <c r="S949">
        <v>1</v>
      </c>
      <c r="T949">
        <v>0</v>
      </c>
      <c r="U949">
        <v>0</v>
      </c>
      <c r="V949">
        <v>1018</v>
      </c>
      <c r="W949">
        <v>29</v>
      </c>
    </row>
    <row r="950" spans="1:23" x14ac:dyDescent="0.3">
      <c r="A950" t="s">
        <v>990</v>
      </c>
      <c r="B950" t="s">
        <v>20049</v>
      </c>
      <c r="C950">
        <v>0</v>
      </c>
      <c r="D950">
        <v>0</v>
      </c>
      <c r="E950" t="s">
        <v>20088</v>
      </c>
      <c r="F950" t="s">
        <v>9201</v>
      </c>
      <c r="G950" t="s">
        <v>20089</v>
      </c>
      <c r="H950" t="s">
        <v>20942</v>
      </c>
      <c r="I950" t="s">
        <v>20943</v>
      </c>
      <c r="J950" t="s">
        <v>8424</v>
      </c>
      <c r="K950" t="s">
        <v>8425</v>
      </c>
      <c r="L950" t="s">
        <v>6321</v>
      </c>
      <c r="M950" t="s">
        <v>20083</v>
      </c>
      <c r="N950" t="s">
        <v>6322</v>
      </c>
      <c r="O950" t="s">
        <v>20076</v>
      </c>
      <c r="P950" t="s">
        <v>20125</v>
      </c>
      <c r="Q950" t="s">
        <v>20153</v>
      </c>
      <c r="R950" t="s">
        <v>20154</v>
      </c>
      <c r="S950">
        <v>0</v>
      </c>
      <c r="T950">
        <v>0</v>
      </c>
      <c r="U950">
        <v>0</v>
      </c>
      <c r="V950">
        <v>218</v>
      </c>
      <c r="W950">
        <v>6</v>
      </c>
    </row>
    <row r="951" spans="1:23" x14ac:dyDescent="0.3">
      <c r="A951" t="s">
        <v>991</v>
      </c>
      <c r="B951" t="s">
        <v>20049</v>
      </c>
      <c r="C951">
        <v>0</v>
      </c>
      <c r="D951">
        <v>0</v>
      </c>
      <c r="E951" t="s">
        <v>20050</v>
      </c>
      <c r="F951" t="s">
        <v>9202</v>
      </c>
      <c r="G951" t="s">
        <v>20051</v>
      </c>
      <c r="H951" t="s">
        <v>20625</v>
      </c>
      <c r="I951" t="s">
        <v>20626</v>
      </c>
      <c r="J951" t="s">
        <v>9203</v>
      </c>
      <c r="K951" t="s">
        <v>8160</v>
      </c>
      <c r="L951" t="s">
        <v>8161</v>
      </c>
      <c r="M951" t="s">
        <v>20453</v>
      </c>
      <c r="N951" t="s">
        <v>6322</v>
      </c>
      <c r="O951" t="s">
        <v>20076</v>
      </c>
      <c r="P951" t="s">
        <v>20523</v>
      </c>
      <c r="Q951" t="s">
        <v>6411</v>
      </c>
      <c r="R951" t="s">
        <v>20910</v>
      </c>
      <c r="S951">
        <v>1</v>
      </c>
      <c r="T951">
        <v>0</v>
      </c>
      <c r="U951">
        <v>0</v>
      </c>
      <c r="V951">
        <v>1122</v>
      </c>
      <c r="W951">
        <v>33</v>
      </c>
    </row>
    <row r="952" spans="1:23" x14ac:dyDescent="0.3">
      <c r="A952" t="s">
        <v>992</v>
      </c>
      <c r="B952" t="s">
        <v>20049</v>
      </c>
      <c r="C952">
        <v>0</v>
      </c>
      <c r="D952">
        <v>0</v>
      </c>
      <c r="E952" t="s">
        <v>20065</v>
      </c>
      <c r="F952" t="s">
        <v>9204</v>
      </c>
      <c r="G952" t="s">
        <v>20080</v>
      </c>
      <c r="H952" t="s">
        <v>20312</v>
      </c>
      <c r="I952" t="s">
        <v>20313</v>
      </c>
      <c r="J952" t="s">
        <v>8829</v>
      </c>
      <c r="K952" t="s">
        <v>6596</v>
      </c>
      <c r="L952" t="s">
        <v>6388</v>
      </c>
      <c r="M952" t="s">
        <v>20083</v>
      </c>
      <c r="N952" t="s">
        <v>6345</v>
      </c>
      <c r="O952" t="s">
        <v>20167</v>
      </c>
      <c r="P952" t="s">
        <v>20314</v>
      </c>
      <c r="Q952" t="s">
        <v>6388</v>
      </c>
      <c r="R952" t="s">
        <v>20315</v>
      </c>
      <c r="S952">
        <v>1</v>
      </c>
      <c r="T952">
        <v>0</v>
      </c>
      <c r="U952">
        <v>0</v>
      </c>
      <c r="V952">
        <v>777</v>
      </c>
      <c r="W952">
        <v>26</v>
      </c>
    </row>
    <row r="953" spans="1:23" x14ac:dyDescent="0.3">
      <c r="A953" t="s">
        <v>993</v>
      </c>
      <c r="B953" t="s">
        <v>20049</v>
      </c>
      <c r="C953">
        <v>0</v>
      </c>
      <c r="D953">
        <v>0</v>
      </c>
      <c r="E953" t="s">
        <v>20150</v>
      </c>
      <c r="F953" t="s">
        <v>9205</v>
      </c>
      <c r="G953" t="s">
        <v>20089</v>
      </c>
      <c r="H953" t="s">
        <v>21147</v>
      </c>
      <c r="I953" t="s">
        <v>21148</v>
      </c>
      <c r="J953" t="s">
        <v>9206</v>
      </c>
      <c r="K953" t="s">
        <v>6693</v>
      </c>
      <c r="L953" t="s">
        <v>6694</v>
      </c>
      <c r="M953" t="s">
        <v>20534</v>
      </c>
      <c r="N953" t="s">
        <v>6322</v>
      </c>
      <c r="O953" t="s">
        <v>20076</v>
      </c>
      <c r="P953" t="s">
        <v>20238</v>
      </c>
      <c r="Q953" t="s">
        <v>6469</v>
      </c>
      <c r="R953" t="s">
        <v>20738</v>
      </c>
      <c r="S953">
        <v>0</v>
      </c>
      <c r="T953">
        <v>0</v>
      </c>
      <c r="U953">
        <v>0</v>
      </c>
      <c r="V953">
        <v>248</v>
      </c>
      <c r="W953">
        <v>13</v>
      </c>
    </row>
    <row r="954" spans="1:23" x14ac:dyDescent="0.3">
      <c r="A954" t="s">
        <v>994</v>
      </c>
      <c r="B954" t="s">
        <v>20049</v>
      </c>
      <c r="C954">
        <v>0</v>
      </c>
      <c r="D954">
        <v>0</v>
      </c>
      <c r="E954" t="s">
        <v>20050</v>
      </c>
      <c r="F954" t="s">
        <v>9207</v>
      </c>
      <c r="G954" t="s">
        <v>20051</v>
      </c>
      <c r="H954" t="s">
        <v>20868</v>
      </c>
      <c r="I954" t="s">
        <v>20869</v>
      </c>
      <c r="J954" t="s">
        <v>9208</v>
      </c>
      <c r="K954" t="s">
        <v>8066</v>
      </c>
      <c r="L954" t="s">
        <v>8067</v>
      </c>
      <c r="M954" t="s">
        <v>20582</v>
      </c>
      <c r="N954" t="s">
        <v>6322</v>
      </c>
      <c r="O954" t="s">
        <v>20076</v>
      </c>
      <c r="P954" t="s">
        <v>20647</v>
      </c>
      <c r="Q954" t="s">
        <v>6404</v>
      </c>
      <c r="R954" t="s">
        <v>20870</v>
      </c>
      <c r="S954">
        <v>1</v>
      </c>
      <c r="T954">
        <v>0</v>
      </c>
      <c r="U954">
        <v>0</v>
      </c>
      <c r="V954">
        <v>664</v>
      </c>
      <c r="W954">
        <v>20</v>
      </c>
    </row>
    <row r="955" spans="1:23" x14ac:dyDescent="0.3">
      <c r="A955" t="s">
        <v>995</v>
      </c>
      <c r="B955" t="s">
        <v>20049</v>
      </c>
      <c r="C955">
        <v>0</v>
      </c>
      <c r="D955">
        <v>0</v>
      </c>
      <c r="E955" t="s">
        <v>20150</v>
      </c>
      <c r="F955" t="s">
        <v>9209</v>
      </c>
      <c r="G955" t="s">
        <v>20089</v>
      </c>
      <c r="H955" t="s">
        <v>20942</v>
      </c>
      <c r="I955" t="s">
        <v>20943</v>
      </c>
      <c r="J955" t="s">
        <v>8424</v>
      </c>
      <c r="K955" t="s">
        <v>8425</v>
      </c>
      <c r="L955" t="s">
        <v>6321</v>
      </c>
      <c r="M955" t="s">
        <v>20083</v>
      </c>
      <c r="N955" t="s">
        <v>6322</v>
      </c>
      <c r="O955" t="s">
        <v>20076</v>
      </c>
      <c r="P955" t="s">
        <v>20125</v>
      </c>
      <c r="Q955" t="s">
        <v>20153</v>
      </c>
      <c r="R955" t="s">
        <v>20154</v>
      </c>
      <c r="S955">
        <v>0</v>
      </c>
      <c r="T955">
        <v>0</v>
      </c>
      <c r="U955">
        <v>0</v>
      </c>
      <c r="V955">
        <v>158</v>
      </c>
      <c r="W955">
        <v>6</v>
      </c>
    </row>
    <row r="956" spans="1:23" x14ac:dyDescent="0.3">
      <c r="A956" t="s">
        <v>996</v>
      </c>
      <c r="B956" t="s">
        <v>20049</v>
      </c>
      <c r="C956">
        <v>0</v>
      </c>
      <c r="D956">
        <v>0</v>
      </c>
      <c r="E956" t="s">
        <v>20050</v>
      </c>
      <c r="F956" t="s">
        <v>9210</v>
      </c>
      <c r="G956" t="s">
        <v>20051</v>
      </c>
      <c r="H956" t="s">
        <v>20123</v>
      </c>
      <c r="I956" t="s">
        <v>20124</v>
      </c>
      <c r="J956" t="s">
        <v>9211</v>
      </c>
      <c r="K956" t="s">
        <v>8289</v>
      </c>
      <c r="L956" t="s">
        <v>8290</v>
      </c>
      <c r="M956" t="s">
        <v>20324</v>
      </c>
      <c r="N956" t="s">
        <v>6322</v>
      </c>
      <c r="O956" t="s">
        <v>20076</v>
      </c>
      <c r="P956" t="s">
        <v>20126</v>
      </c>
      <c r="Q956" t="s">
        <v>20127</v>
      </c>
      <c r="R956" t="s">
        <v>20970</v>
      </c>
      <c r="S956">
        <v>1</v>
      </c>
      <c r="T956">
        <v>0</v>
      </c>
      <c r="U956">
        <v>0</v>
      </c>
      <c r="V956">
        <v>756</v>
      </c>
      <c r="W956">
        <v>23</v>
      </c>
    </row>
    <row r="957" spans="1:23" x14ac:dyDescent="0.3">
      <c r="A957" t="s">
        <v>997</v>
      </c>
      <c r="B957" t="s">
        <v>20049</v>
      </c>
      <c r="C957">
        <v>0</v>
      </c>
      <c r="D957">
        <v>0</v>
      </c>
      <c r="E957" t="s">
        <v>20150</v>
      </c>
      <c r="F957" t="s">
        <v>9212</v>
      </c>
      <c r="G957" t="s">
        <v>20089</v>
      </c>
      <c r="H957" t="s">
        <v>20288</v>
      </c>
      <c r="I957" t="s">
        <v>20289</v>
      </c>
      <c r="J957" t="s">
        <v>7709</v>
      </c>
      <c r="K957" t="s">
        <v>7710</v>
      </c>
      <c r="L957" t="s">
        <v>7711</v>
      </c>
      <c r="M957" t="s">
        <v>20131</v>
      </c>
      <c r="N957" t="s">
        <v>6322</v>
      </c>
      <c r="O957" t="s">
        <v>20076</v>
      </c>
      <c r="P957" t="s">
        <v>20179</v>
      </c>
      <c r="Q957" t="s">
        <v>6549</v>
      </c>
      <c r="R957" t="s">
        <v>20290</v>
      </c>
      <c r="S957">
        <v>0</v>
      </c>
      <c r="T957">
        <v>0</v>
      </c>
      <c r="U957">
        <v>0</v>
      </c>
      <c r="V957">
        <v>53</v>
      </c>
      <c r="W957">
        <v>6</v>
      </c>
    </row>
    <row r="958" spans="1:23" x14ac:dyDescent="0.3">
      <c r="A958" t="s">
        <v>998</v>
      </c>
      <c r="B958" t="s">
        <v>20049</v>
      </c>
      <c r="C958">
        <v>0</v>
      </c>
      <c r="D958">
        <v>0</v>
      </c>
      <c r="E958" t="s">
        <v>20088</v>
      </c>
      <c r="F958" t="s">
        <v>9213</v>
      </c>
      <c r="G958" t="s">
        <v>20089</v>
      </c>
      <c r="H958" t="s">
        <v>21149</v>
      </c>
      <c r="I958" t="s">
        <v>21150</v>
      </c>
      <c r="J958" t="s">
        <v>9214</v>
      </c>
      <c r="K958" t="s">
        <v>7624</v>
      </c>
      <c r="L958" t="s">
        <v>7625</v>
      </c>
      <c r="M958" t="s">
        <v>20320</v>
      </c>
      <c r="N958" t="s">
        <v>6322</v>
      </c>
      <c r="O958" t="s">
        <v>20076</v>
      </c>
      <c r="P958" t="s">
        <v>20259</v>
      </c>
      <c r="Q958" t="s">
        <v>6552</v>
      </c>
      <c r="R958" t="s">
        <v>20321</v>
      </c>
      <c r="S958">
        <v>0</v>
      </c>
      <c r="T958">
        <v>0</v>
      </c>
      <c r="U958">
        <v>0</v>
      </c>
      <c r="V958">
        <v>408</v>
      </c>
      <c r="W958">
        <v>12</v>
      </c>
    </row>
    <row r="959" spans="1:23" x14ac:dyDescent="0.3">
      <c r="A959" t="s">
        <v>999</v>
      </c>
      <c r="B959" t="s">
        <v>20049</v>
      </c>
      <c r="C959">
        <v>0</v>
      </c>
      <c r="D959">
        <v>0</v>
      </c>
      <c r="E959" t="s">
        <v>20050</v>
      </c>
      <c r="F959" t="s">
        <v>9215</v>
      </c>
      <c r="G959" t="s">
        <v>20051</v>
      </c>
      <c r="H959" t="s">
        <v>20517</v>
      </c>
      <c r="I959" t="s">
        <v>20518</v>
      </c>
      <c r="J959" t="s">
        <v>9216</v>
      </c>
      <c r="K959" t="s">
        <v>6545</v>
      </c>
      <c r="L959" t="s">
        <v>6546</v>
      </c>
      <c r="M959" t="s">
        <v>20515</v>
      </c>
      <c r="N959" t="s">
        <v>6322</v>
      </c>
      <c r="O959" t="s">
        <v>20076</v>
      </c>
      <c r="P959" t="s">
        <v>20336</v>
      </c>
      <c r="Q959" t="s">
        <v>6546</v>
      </c>
      <c r="R959" t="s">
        <v>20652</v>
      </c>
      <c r="S959">
        <v>1</v>
      </c>
      <c r="T959">
        <v>0</v>
      </c>
      <c r="U959">
        <v>0</v>
      </c>
      <c r="V959">
        <v>1129</v>
      </c>
      <c r="W959">
        <v>32</v>
      </c>
    </row>
    <row r="960" spans="1:23" x14ac:dyDescent="0.3">
      <c r="A960" t="s">
        <v>1000</v>
      </c>
      <c r="B960" t="s">
        <v>20049</v>
      </c>
      <c r="C960">
        <v>0</v>
      </c>
      <c r="D960">
        <v>0</v>
      </c>
      <c r="E960" t="s">
        <v>20050</v>
      </c>
      <c r="F960" t="s">
        <v>9217</v>
      </c>
      <c r="G960" t="s">
        <v>20051</v>
      </c>
      <c r="H960" t="s">
        <v>20761</v>
      </c>
      <c r="I960" t="s">
        <v>20762</v>
      </c>
      <c r="J960" t="s">
        <v>9218</v>
      </c>
      <c r="K960" t="s">
        <v>8103</v>
      </c>
      <c r="L960" t="s">
        <v>8104</v>
      </c>
      <c r="M960" t="s">
        <v>20582</v>
      </c>
      <c r="N960" t="s">
        <v>6322</v>
      </c>
      <c r="O960" t="s">
        <v>20076</v>
      </c>
      <c r="P960" t="s">
        <v>20179</v>
      </c>
      <c r="Q960" t="s">
        <v>6549</v>
      </c>
      <c r="R960" t="s">
        <v>20876</v>
      </c>
      <c r="S960">
        <v>1</v>
      </c>
      <c r="T960">
        <v>0</v>
      </c>
      <c r="U960">
        <v>0</v>
      </c>
      <c r="V960">
        <v>861</v>
      </c>
      <c r="W960">
        <v>25</v>
      </c>
    </row>
    <row r="961" spans="1:23" x14ac:dyDescent="0.3">
      <c r="A961" t="s">
        <v>1001</v>
      </c>
      <c r="B961" t="s">
        <v>20049</v>
      </c>
      <c r="C961">
        <v>0</v>
      </c>
      <c r="D961">
        <v>0</v>
      </c>
      <c r="E961" t="s">
        <v>20050</v>
      </c>
      <c r="F961" t="s">
        <v>9219</v>
      </c>
      <c r="G961" t="s">
        <v>20051</v>
      </c>
      <c r="H961" t="s">
        <v>20429</v>
      </c>
      <c r="I961" t="s">
        <v>20430</v>
      </c>
      <c r="J961" t="s">
        <v>9220</v>
      </c>
      <c r="K961" t="s">
        <v>9221</v>
      </c>
      <c r="L961" t="s">
        <v>9222</v>
      </c>
      <c r="M961" t="s">
        <v>20555</v>
      </c>
      <c r="N961" t="s">
        <v>6322</v>
      </c>
      <c r="O961" t="s">
        <v>20076</v>
      </c>
      <c r="P961" t="s">
        <v>20096</v>
      </c>
      <c r="Q961" t="s">
        <v>6544</v>
      </c>
      <c r="R961" t="s">
        <v>21151</v>
      </c>
      <c r="S961">
        <v>1</v>
      </c>
      <c r="T961">
        <v>0</v>
      </c>
      <c r="U961">
        <v>0</v>
      </c>
      <c r="V961">
        <v>1004</v>
      </c>
      <c r="W961">
        <v>28</v>
      </c>
    </row>
    <row r="962" spans="1:23" x14ac:dyDescent="0.3">
      <c r="A962" t="s">
        <v>1002</v>
      </c>
      <c r="B962" t="s">
        <v>20049</v>
      </c>
      <c r="C962">
        <v>0</v>
      </c>
      <c r="D962">
        <v>0</v>
      </c>
      <c r="E962" t="s">
        <v>20150</v>
      </c>
      <c r="F962" t="s">
        <v>9224</v>
      </c>
      <c r="G962" t="s">
        <v>20089</v>
      </c>
      <c r="H962" t="s">
        <v>21152</v>
      </c>
      <c r="I962" t="s">
        <v>21153</v>
      </c>
      <c r="J962" t="s">
        <v>9225</v>
      </c>
      <c r="K962" t="s">
        <v>9226</v>
      </c>
      <c r="L962" t="s">
        <v>6448</v>
      </c>
      <c r="M962" t="s">
        <v>20083</v>
      </c>
      <c r="N962" t="s">
        <v>6322</v>
      </c>
      <c r="O962" t="s">
        <v>20076</v>
      </c>
      <c r="P962" t="s">
        <v>20183</v>
      </c>
      <c r="Q962" t="s">
        <v>6448</v>
      </c>
      <c r="R962" t="s">
        <v>20466</v>
      </c>
      <c r="S962">
        <v>0</v>
      </c>
      <c r="T962">
        <v>0</v>
      </c>
      <c r="U962">
        <v>0</v>
      </c>
      <c r="V962">
        <v>48</v>
      </c>
      <c r="W962">
        <v>6</v>
      </c>
    </row>
    <row r="963" spans="1:23" x14ac:dyDescent="0.3">
      <c r="A963" t="s">
        <v>1003</v>
      </c>
      <c r="B963" t="s">
        <v>20049</v>
      </c>
      <c r="C963">
        <v>0</v>
      </c>
      <c r="D963">
        <v>0</v>
      </c>
      <c r="E963" t="s">
        <v>20150</v>
      </c>
      <c r="F963" t="s">
        <v>9227</v>
      </c>
      <c r="G963" t="s">
        <v>20089</v>
      </c>
      <c r="H963" t="s">
        <v>21057</v>
      </c>
      <c r="I963" t="s">
        <v>21058</v>
      </c>
      <c r="J963" t="s">
        <v>8825</v>
      </c>
      <c r="K963" t="s">
        <v>8826</v>
      </c>
      <c r="L963" t="s">
        <v>8827</v>
      </c>
      <c r="M963" t="s">
        <v>20298</v>
      </c>
      <c r="N963" t="s">
        <v>6351</v>
      </c>
      <c r="O963" t="s">
        <v>20061</v>
      </c>
      <c r="P963" t="s">
        <v>20294</v>
      </c>
      <c r="Q963" t="s">
        <v>6897</v>
      </c>
      <c r="R963" t="s">
        <v>21059</v>
      </c>
      <c r="S963">
        <v>0</v>
      </c>
      <c r="T963">
        <v>0</v>
      </c>
      <c r="U963">
        <v>0</v>
      </c>
      <c r="V963">
        <v>76</v>
      </c>
      <c r="W963">
        <v>6</v>
      </c>
    </row>
    <row r="964" spans="1:23" x14ac:dyDescent="0.3">
      <c r="A964" t="s">
        <v>1004</v>
      </c>
      <c r="B964" t="s">
        <v>20049</v>
      </c>
      <c r="C964">
        <v>0</v>
      </c>
      <c r="D964">
        <v>0</v>
      </c>
      <c r="E964" t="s">
        <v>20050</v>
      </c>
      <c r="F964" t="s">
        <v>9228</v>
      </c>
      <c r="G964" t="s">
        <v>20066</v>
      </c>
      <c r="H964" t="s">
        <v>21154</v>
      </c>
      <c r="I964" t="s">
        <v>21155</v>
      </c>
      <c r="J964" t="s">
        <v>9229</v>
      </c>
      <c r="K964" t="s">
        <v>9230</v>
      </c>
      <c r="L964" t="s">
        <v>9231</v>
      </c>
      <c r="M964" t="s">
        <v>20457</v>
      </c>
      <c r="N964" t="s">
        <v>6322</v>
      </c>
      <c r="O964" t="s">
        <v>20076</v>
      </c>
      <c r="P964" t="s">
        <v>20647</v>
      </c>
      <c r="Q964" t="s">
        <v>6404</v>
      </c>
      <c r="R964" t="s">
        <v>21156</v>
      </c>
      <c r="S964">
        <v>1</v>
      </c>
      <c r="T964">
        <v>0</v>
      </c>
      <c r="U964">
        <v>0</v>
      </c>
      <c r="V964">
        <v>714</v>
      </c>
      <c r="W964">
        <v>22</v>
      </c>
    </row>
    <row r="965" spans="1:23" x14ac:dyDescent="0.3">
      <c r="A965" t="s">
        <v>1005</v>
      </c>
      <c r="B965" t="s">
        <v>20049</v>
      </c>
      <c r="C965">
        <v>0</v>
      </c>
      <c r="D965">
        <v>0</v>
      </c>
      <c r="E965" t="s">
        <v>20150</v>
      </c>
      <c r="F965" t="s">
        <v>9232</v>
      </c>
      <c r="G965" t="s">
        <v>20089</v>
      </c>
      <c r="H965" t="s">
        <v>21157</v>
      </c>
      <c r="I965" t="s">
        <v>21158</v>
      </c>
      <c r="J965" t="s">
        <v>9233</v>
      </c>
      <c r="K965" t="s">
        <v>6556</v>
      </c>
      <c r="L965" t="s">
        <v>7734</v>
      </c>
      <c r="M965" t="s">
        <v>20273</v>
      </c>
      <c r="N965" t="s">
        <v>6322</v>
      </c>
      <c r="O965" t="s">
        <v>20076</v>
      </c>
      <c r="P965" t="s">
        <v>20190</v>
      </c>
      <c r="Q965" t="s">
        <v>20191</v>
      </c>
      <c r="R965" t="s">
        <v>20333</v>
      </c>
      <c r="S965">
        <v>0</v>
      </c>
      <c r="T965">
        <v>0</v>
      </c>
      <c r="U965">
        <v>0</v>
      </c>
      <c r="V965">
        <v>84</v>
      </c>
      <c r="W965">
        <v>6</v>
      </c>
    </row>
    <row r="966" spans="1:23" x14ac:dyDescent="0.3">
      <c r="A966" t="s">
        <v>1006</v>
      </c>
      <c r="B966" t="s">
        <v>20049</v>
      </c>
      <c r="C966">
        <v>0</v>
      </c>
      <c r="D966">
        <v>0</v>
      </c>
      <c r="E966" t="s">
        <v>20150</v>
      </c>
      <c r="F966" t="s">
        <v>9234</v>
      </c>
      <c r="G966" t="s">
        <v>20089</v>
      </c>
      <c r="H966" t="s">
        <v>21017</v>
      </c>
      <c r="I966" t="s">
        <v>21018</v>
      </c>
      <c r="J966" t="s">
        <v>9235</v>
      </c>
      <c r="K966" t="s">
        <v>8579</v>
      </c>
      <c r="L966" t="s">
        <v>6321</v>
      </c>
      <c r="M966" t="s">
        <v>20083</v>
      </c>
      <c r="N966" t="s">
        <v>6322</v>
      </c>
      <c r="O966" t="s">
        <v>20076</v>
      </c>
      <c r="P966" t="s">
        <v>20125</v>
      </c>
      <c r="Q966" t="s">
        <v>20153</v>
      </c>
      <c r="R966" t="s">
        <v>20154</v>
      </c>
      <c r="S966">
        <v>0</v>
      </c>
      <c r="T966">
        <v>0</v>
      </c>
      <c r="U966">
        <v>0</v>
      </c>
      <c r="V966">
        <v>135</v>
      </c>
      <c r="W966">
        <v>6</v>
      </c>
    </row>
    <row r="967" spans="1:23" x14ac:dyDescent="0.3">
      <c r="A967" t="s">
        <v>1007</v>
      </c>
      <c r="B967" t="s">
        <v>20049</v>
      </c>
      <c r="C967">
        <v>0</v>
      </c>
      <c r="D967">
        <v>0</v>
      </c>
      <c r="E967" t="s">
        <v>20088</v>
      </c>
      <c r="F967" t="s">
        <v>9236</v>
      </c>
      <c r="G967" t="s">
        <v>20089</v>
      </c>
      <c r="H967" t="s">
        <v>21159</v>
      </c>
      <c r="I967" t="s">
        <v>21160</v>
      </c>
      <c r="J967" t="s">
        <v>9237</v>
      </c>
      <c r="K967" t="s">
        <v>6878</v>
      </c>
      <c r="L967" t="s">
        <v>6347</v>
      </c>
      <c r="M967" t="s">
        <v>20083</v>
      </c>
      <c r="N967" t="s">
        <v>6348</v>
      </c>
      <c r="O967" t="s">
        <v>20213</v>
      </c>
      <c r="P967" t="s">
        <v>20359</v>
      </c>
      <c r="Q967" t="s">
        <v>20360</v>
      </c>
      <c r="R967" t="s">
        <v>20361</v>
      </c>
      <c r="S967">
        <v>0</v>
      </c>
      <c r="T967">
        <v>0</v>
      </c>
      <c r="U967">
        <v>0</v>
      </c>
      <c r="V967">
        <v>506</v>
      </c>
      <c r="W967">
        <v>19</v>
      </c>
    </row>
    <row r="968" spans="1:23" x14ac:dyDescent="0.3">
      <c r="A968" t="s">
        <v>1008</v>
      </c>
      <c r="B968" t="s">
        <v>20049</v>
      </c>
      <c r="C968">
        <v>0</v>
      </c>
      <c r="D968">
        <v>0</v>
      </c>
      <c r="E968" t="s">
        <v>20150</v>
      </c>
      <c r="F968" t="s">
        <v>9238</v>
      </c>
      <c r="G968" t="s">
        <v>20089</v>
      </c>
      <c r="H968" t="s">
        <v>21152</v>
      </c>
      <c r="I968" t="s">
        <v>21161</v>
      </c>
      <c r="J968" t="s">
        <v>9239</v>
      </c>
      <c r="K968" t="s">
        <v>6414</v>
      </c>
      <c r="L968" t="s">
        <v>6340</v>
      </c>
      <c r="M968" t="s">
        <v>20083</v>
      </c>
      <c r="N968" t="s">
        <v>6331</v>
      </c>
      <c r="O968" t="s">
        <v>20055</v>
      </c>
      <c r="P968" t="s">
        <v>20137</v>
      </c>
      <c r="Q968" t="s">
        <v>20138</v>
      </c>
      <c r="R968" t="s">
        <v>20139</v>
      </c>
      <c r="S968">
        <v>0</v>
      </c>
      <c r="T968">
        <v>0</v>
      </c>
      <c r="U968">
        <v>0</v>
      </c>
      <c r="V968">
        <v>75</v>
      </c>
      <c r="W968">
        <v>6</v>
      </c>
    </row>
    <row r="969" spans="1:23" x14ac:dyDescent="0.3">
      <c r="A969" t="s">
        <v>1009</v>
      </c>
      <c r="B969" t="s">
        <v>20049</v>
      </c>
      <c r="C969">
        <v>0</v>
      </c>
      <c r="D969">
        <v>0</v>
      </c>
      <c r="E969" t="s">
        <v>20050</v>
      </c>
      <c r="F969" t="s">
        <v>9240</v>
      </c>
      <c r="G969" t="s">
        <v>20051</v>
      </c>
      <c r="H969" t="s">
        <v>20165</v>
      </c>
      <c r="I969" t="s">
        <v>20166</v>
      </c>
      <c r="J969" t="s">
        <v>9241</v>
      </c>
      <c r="K969" t="s">
        <v>9242</v>
      </c>
      <c r="L969" t="s">
        <v>9243</v>
      </c>
      <c r="M969" t="s">
        <v>20054</v>
      </c>
      <c r="N969" t="s">
        <v>6345</v>
      </c>
      <c r="O969" t="s">
        <v>20167</v>
      </c>
      <c r="P969" t="s">
        <v>20168</v>
      </c>
      <c r="Q969" t="s">
        <v>6598</v>
      </c>
      <c r="R969" t="s">
        <v>21162</v>
      </c>
      <c r="S969">
        <v>1</v>
      </c>
      <c r="T969">
        <v>1</v>
      </c>
      <c r="U969">
        <v>0</v>
      </c>
      <c r="V969">
        <v>953</v>
      </c>
      <c r="W969">
        <v>29</v>
      </c>
    </row>
    <row r="970" spans="1:23" x14ac:dyDescent="0.3">
      <c r="A970" t="s">
        <v>1010</v>
      </c>
      <c r="B970" t="s">
        <v>21163</v>
      </c>
      <c r="C970">
        <v>0</v>
      </c>
      <c r="D970">
        <v>0</v>
      </c>
      <c r="E970" t="s">
        <v>20150</v>
      </c>
      <c r="F970" t="s">
        <v>9244</v>
      </c>
      <c r="G970" t="s">
        <v>20089</v>
      </c>
      <c r="H970" t="s">
        <v>21164</v>
      </c>
      <c r="I970" t="s">
        <v>21165</v>
      </c>
      <c r="J970" t="s">
        <v>9245</v>
      </c>
      <c r="K970" t="s">
        <v>9246</v>
      </c>
      <c r="L970" t="s">
        <v>9247</v>
      </c>
      <c r="M970" t="s">
        <v>20453</v>
      </c>
      <c r="N970" t="s">
        <v>6322</v>
      </c>
      <c r="O970" t="s">
        <v>20076</v>
      </c>
      <c r="P970" t="s">
        <v>20190</v>
      </c>
      <c r="Q970" t="s">
        <v>20191</v>
      </c>
      <c r="R970" t="s">
        <v>21166</v>
      </c>
      <c r="S970">
        <v>0</v>
      </c>
      <c r="T970">
        <v>0</v>
      </c>
      <c r="U970">
        <v>0</v>
      </c>
      <c r="V970">
        <v>219</v>
      </c>
      <c r="W970">
        <v>9</v>
      </c>
    </row>
    <row r="971" spans="1:23" x14ac:dyDescent="0.3">
      <c r="A971" t="s">
        <v>1011</v>
      </c>
      <c r="B971" t="s">
        <v>21167</v>
      </c>
      <c r="C971">
        <v>0</v>
      </c>
      <c r="D971">
        <v>0</v>
      </c>
      <c r="E971" t="s">
        <v>20065</v>
      </c>
      <c r="F971" t="s">
        <v>9249</v>
      </c>
      <c r="G971" t="s">
        <v>20080</v>
      </c>
      <c r="H971" t="s">
        <v>20209</v>
      </c>
      <c r="I971" t="s">
        <v>20210</v>
      </c>
      <c r="J971" t="s">
        <v>9250</v>
      </c>
      <c r="K971" t="s">
        <v>9016</v>
      </c>
      <c r="L971" t="s">
        <v>6321</v>
      </c>
      <c r="M971" t="s">
        <v>20083</v>
      </c>
      <c r="N971" t="s">
        <v>6322</v>
      </c>
      <c r="O971" t="s">
        <v>20076</v>
      </c>
      <c r="P971" t="s">
        <v>20125</v>
      </c>
      <c r="Q971" t="s">
        <v>20153</v>
      </c>
      <c r="R971" t="s">
        <v>20154</v>
      </c>
      <c r="S971">
        <v>1</v>
      </c>
      <c r="T971">
        <v>0</v>
      </c>
      <c r="U971">
        <v>0</v>
      </c>
      <c r="V971">
        <v>925</v>
      </c>
      <c r="W971">
        <v>36</v>
      </c>
    </row>
    <row r="972" spans="1:23" x14ac:dyDescent="0.3">
      <c r="A972" t="s">
        <v>1012</v>
      </c>
      <c r="B972" t="s">
        <v>21163</v>
      </c>
      <c r="C972">
        <v>0</v>
      </c>
      <c r="D972">
        <v>0</v>
      </c>
      <c r="E972" t="s">
        <v>20150</v>
      </c>
      <c r="F972" t="s">
        <v>9251</v>
      </c>
      <c r="G972" t="s">
        <v>20089</v>
      </c>
      <c r="H972" t="s">
        <v>21168</v>
      </c>
      <c r="I972" t="s">
        <v>21169</v>
      </c>
      <c r="J972" t="s">
        <v>9252</v>
      </c>
      <c r="K972" t="s">
        <v>6394</v>
      </c>
      <c r="L972" t="s">
        <v>6321</v>
      </c>
      <c r="M972" t="s">
        <v>20083</v>
      </c>
      <c r="N972" t="s">
        <v>6322</v>
      </c>
      <c r="O972" t="s">
        <v>20076</v>
      </c>
      <c r="P972" t="s">
        <v>20125</v>
      </c>
      <c r="Q972" t="s">
        <v>20153</v>
      </c>
      <c r="R972" t="s">
        <v>20154</v>
      </c>
      <c r="S972">
        <v>0</v>
      </c>
      <c r="T972">
        <v>0</v>
      </c>
      <c r="U972">
        <v>0</v>
      </c>
      <c r="V972">
        <v>454</v>
      </c>
      <c r="W972">
        <v>18</v>
      </c>
    </row>
    <row r="973" spans="1:23" x14ac:dyDescent="0.3">
      <c r="A973" t="s">
        <v>1013</v>
      </c>
      <c r="B973" t="s">
        <v>21163</v>
      </c>
      <c r="C973">
        <v>0</v>
      </c>
      <c r="D973">
        <v>0</v>
      </c>
      <c r="E973" t="s">
        <v>20150</v>
      </c>
      <c r="F973" t="s">
        <v>9253</v>
      </c>
      <c r="G973" t="s">
        <v>20089</v>
      </c>
      <c r="H973" t="s">
        <v>21170</v>
      </c>
      <c r="I973" t="s">
        <v>21171</v>
      </c>
      <c r="J973" t="s">
        <v>9254</v>
      </c>
      <c r="K973" t="s">
        <v>6658</v>
      </c>
      <c r="L973" t="s">
        <v>6388</v>
      </c>
      <c r="M973" t="s">
        <v>20083</v>
      </c>
      <c r="N973" t="s">
        <v>6345</v>
      </c>
      <c r="O973" t="s">
        <v>20167</v>
      </c>
      <c r="P973" t="s">
        <v>20314</v>
      </c>
      <c r="Q973" t="s">
        <v>6388</v>
      </c>
      <c r="R973" t="s">
        <v>20315</v>
      </c>
      <c r="S973">
        <v>0</v>
      </c>
      <c r="T973">
        <v>0</v>
      </c>
      <c r="U973">
        <v>0</v>
      </c>
      <c r="V973">
        <v>921</v>
      </c>
      <c r="W973">
        <v>37</v>
      </c>
    </row>
    <row r="974" spans="1:23" x14ac:dyDescent="0.3">
      <c r="A974" t="s">
        <v>1014</v>
      </c>
      <c r="B974" t="s">
        <v>21163</v>
      </c>
      <c r="C974">
        <v>0</v>
      </c>
      <c r="D974">
        <v>0</v>
      </c>
      <c r="E974" t="s">
        <v>20150</v>
      </c>
      <c r="F974" t="s">
        <v>9255</v>
      </c>
      <c r="G974" t="s">
        <v>20089</v>
      </c>
      <c r="H974" t="s">
        <v>21172</v>
      </c>
      <c r="I974" t="s">
        <v>21173</v>
      </c>
      <c r="J974" t="s">
        <v>9256</v>
      </c>
      <c r="K974" t="s">
        <v>6434</v>
      </c>
      <c r="L974" t="s">
        <v>6340</v>
      </c>
      <c r="M974" t="s">
        <v>20083</v>
      </c>
      <c r="N974" t="s">
        <v>6331</v>
      </c>
      <c r="O974" t="s">
        <v>20055</v>
      </c>
      <c r="P974" t="s">
        <v>20137</v>
      </c>
      <c r="Q974" t="s">
        <v>20138</v>
      </c>
      <c r="R974" t="s">
        <v>20139</v>
      </c>
      <c r="S974">
        <v>0</v>
      </c>
      <c r="T974">
        <v>0</v>
      </c>
      <c r="U974">
        <v>0</v>
      </c>
      <c r="V974">
        <v>214</v>
      </c>
      <c r="W974">
        <v>8</v>
      </c>
    </row>
    <row r="975" spans="1:23" x14ac:dyDescent="0.3">
      <c r="A975" t="s">
        <v>1015</v>
      </c>
      <c r="B975" t="s">
        <v>21174</v>
      </c>
      <c r="C975">
        <v>0</v>
      </c>
      <c r="D975">
        <v>0</v>
      </c>
      <c r="E975" t="s">
        <v>20050</v>
      </c>
      <c r="F975" t="s">
        <v>9257</v>
      </c>
      <c r="G975" t="s">
        <v>20066</v>
      </c>
      <c r="H975" t="s">
        <v>21013</v>
      </c>
      <c r="I975" t="s">
        <v>21014</v>
      </c>
      <c r="J975" t="s">
        <v>8631</v>
      </c>
      <c r="K975" t="s">
        <v>8632</v>
      </c>
      <c r="L975" t="s">
        <v>8633</v>
      </c>
      <c r="M975" t="s">
        <v>20147</v>
      </c>
      <c r="N975" t="s">
        <v>6345</v>
      </c>
      <c r="O975" t="s">
        <v>20167</v>
      </c>
      <c r="P975" t="s">
        <v>20337</v>
      </c>
      <c r="Q975" t="s">
        <v>20338</v>
      </c>
      <c r="R975" t="s">
        <v>21015</v>
      </c>
      <c r="S975">
        <v>1</v>
      </c>
      <c r="T975">
        <v>1</v>
      </c>
      <c r="V975">
        <v>0</v>
      </c>
      <c r="W975">
        <v>0</v>
      </c>
    </row>
    <row r="976" spans="1:23" x14ac:dyDescent="0.3">
      <c r="A976" t="s">
        <v>1016</v>
      </c>
      <c r="B976" t="s">
        <v>21167</v>
      </c>
      <c r="C976">
        <v>0</v>
      </c>
      <c r="D976">
        <v>0</v>
      </c>
      <c r="E976" t="s">
        <v>20050</v>
      </c>
      <c r="F976" t="s">
        <v>9258</v>
      </c>
      <c r="G976" t="s">
        <v>20051</v>
      </c>
      <c r="H976" t="s">
        <v>21175</v>
      </c>
      <c r="I976" t="s">
        <v>21176</v>
      </c>
      <c r="J976" t="s">
        <v>9259</v>
      </c>
      <c r="K976" t="s">
        <v>9260</v>
      </c>
      <c r="L976" t="s">
        <v>9261</v>
      </c>
      <c r="M976" t="s">
        <v>20242</v>
      </c>
      <c r="N976" t="s">
        <v>6334</v>
      </c>
      <c r="O976" t="s">
        <v>20097</v>
      </c>
      <c r="P976" t="s">
        <v>20098</v>
      </c>
      <c r="Q976" t="s">
        <v>20099</v>
      </c>
      <c r="R976" t="s">
        <v>21177</v>
      </c>
      <c r="S976">
        <v>1</v>
      </c>
      <c r="T976">
        <v>1</v>
      </c>
      <c r="U976">
        <v>0</v>
      </c>
      <c r="V976">
        <v>986</v>
      </c>
      <c r="W976">
        <v>44</v>
      </c>
    </row>
    <row r="977" spans="1:23" x14ac:dyDescent="0.3">
      <c r="A977" t="s">
        <v>1017</v>
      </c>
      <c r="B977" t="s">
        <v>21174</v>
      </c>
      <c r="C977">
        <v>0</v>
      </c>
      <c r="D977">
        <v>0</v>
      </c>
      <c r="E977" t="s">
        <v>20088</v>
      </c>
      <c r="F977" t="s">
        <v>9262</v>
      </c>
      <c r="G977" t="s">
        <v>20089</v>
      </c>
      <c r="H977" t="s">
        <v>20318</v>
      </c>
      <c r="I977" t="s">
        <v>20319</v>
      </c>
      <c r="J977" t="s">
        <v>7621</v>
      </c>
      <c r="K977" t="s">
        <v>6460</v>
      </c>
      <c r="L977" t="s">
        <v>6388</v>
      </c>
      <c r="M977" t="s">
        <v>20083</v>
      </c>
      <c r="N977" t="s">
        <v>6345</v>
      </c>
      <c r="O977" t="s">
        <v>20167</v>
      </c>
      <c r="P977" t="s">
        <v>20314</v>
      </c>
      <c r="Q977" t="s">
        <v>6388</v>
      </c>
      <c r="R977" t="s">
        <v>20315</v>
      </c>
      <c r="S977">
        <v>0</v>
      </c>
      <c r="T977">
        <v>0</v>
      </c>
      <c r="V977">
        <v>0</v>
      </c>
      <c r="W977">
        <v>0</v>
      </c>
    </row>
    <row r="978" spans="1:23" x14ac:dyDescent="0.3">
      <c r="A978" t="s">
        <v>1018</v>
      </c>
      <c r="B978" t="s">
        <v>21167</v>
      </c>
      <c r="C978">
        <v>0</v>
      </c>
      <c r="D978">
        <v>0</v>
      </c>
      <c r="E978" t="s">
        <v>20065</v>
      </c>
      <c r="F978" t="s">
        <v>9265</v>
      </c>
      <c r="G978" t="s">
        <v>20080</v>
      </c>
      <c r="H978" t="s">
        <v>20209</v>
      </c>
      <c r="I978" t="s">
        <v>20210</v>
      </c>
      <c r="J978" t="s">
        <v>7929</v>
      </c>
      <c r="K978" t="s">
        <v>7930</v>
      </c>
      <c r="L978" t="s">
        <v>6321</v>
      </c>
      <c r="M978" t="s">
        <v>20083</v>
      </c>
      <c r="N978" t="s">
        <v>6322</v>
      </c>
      <c r="O978" t="s">
        <v>20076</v>
      </c>
      <c r="P978" t="s">
        <v>20125</v>
      </c>
      <c r="Q978" t="s">
        <v>20153</v>
      </c>
      <c r="R978" t="s">
        <v>20154</v>
      </c>
      <c r="S978">
        <v>1</v>
      </c>
      <c r="T978">
        <v>0</v>
      </c>
      <c r="U978">
        <v>0</v>
      </c>
      <c r="V978">
        <v>543</v>
      </c>
      <c r="W978">
        <v>20</v>
      </c>
    </row>
    <row r="979" spans="1:23" x14ac:dyDescent="0.3">
      <c r="A979" t="s">
        <v>1019</v>
      </c>
      <c r="B979" t="s">
        <v>21163</v>
      </c>
      <c r="C979">
        <v>0</v>
      </c>
      <c r="D979">
        <v>0</v>
      </c>
      <c r="E979" t="s">
        <v>20150</v>
      </c>
      <c r="F979" t="s">
        <v>9266</v>
      </c>
      <c r="G979" t="s">
        <v>20089</v>
      </c>
      <c r="H979" t="s">
        <v>21178</v>
      </c>
      <c r="I979" t="s">
        <v>21179</v>
      </c>
      <c r="J979" t="s">
        <v>9267</v>
      </c>
      <c r="K979" t="s">
        <v>6878</v>
      </c>
      <c r="L979" t="s">
        <v>6347</v>
      </c>
      <c r="M979" t="s">
        <v>20083</v>
      </c>
      <c r="N979" t="s">
        <v>6348</v>
      </c>
      <c r="O979" t="s">
        <v>20213</v>
      </c>
      <c r="P979" t="s">
        <v>20359</v>
      </c>
      <c r="Q979" t="s">
        <v>20360</v>
      </c>
      <c r="R979" t="s">
        <v>20361</v>
      </c>
      <c r="S979">
        <v>0</v>
      </c>
      <c r="T979">
        <v>0</v>
      </c>
      <c r="U979">
        <v>0</v>
      </c>
      <c r="V979">
        <v>396</v>
      </c>
      <c r="W979">
        <v>14</v>
      </c>
    </row>
    <row r="980" spans="1:23" x14ac:dyDescent="0.3">
      <c r="A980" t="s">
        <v>1020</v>
      </c>
      <c r="B980" t="s">
        <v>21163</v>
      </c>
      <c r="C980">
        <v>0</v>
      </c>
      <c r="D980">
        <v>0</v>
      </c>
      <c r="E980" t="s">
        <v>20150</v>
      </c>
      <c r="F980" t="s">
        <v>9268</v>
      </c>
      <c r="G980" t="s">
        <v>20089</v>
      </c>
      <c r="H980" t="s">
        <v>21180</v>
      </c>
      <c r="I980" t="s">
        <v>21181</v>
      </c>
      <c r="J980" t="s">
        <v>9269</v>
      </c>
      <c r="K980" t="s">
        <v>7675</v>
      </c>
      <c r="L980" t="s">
        <v>7676</v>
      </c>
      <c r="M980" t="s">
        <v>20125</v>
      </c>
      <c r="N980" t="s">
        <v>6322</v>
      </c>
      <c r="O980" t="s">
        <v>20076</v>
      </c>
      <c r="P980" t="s">
        <v>20126</v>
      </c>
      <c r="Q980" t="s">
        <v>20127</v>
      </c>
      <c r="R980" t="s">
        <v>20128</v>
      </c>
      <c r="S980">
        <v>0</v>
      </c>
      <c r="T980">
        <v>0</v>
      </c>
      <c r="U980">
        <v>0</v>
      </c>
      <c r="V980">
        <v>600</v>
      </c>
      <c r="W980">
        <v>25</v>
      </c>
    </row>
    <row r="981" spans="1:23" x14ac:dyDescent="0.3">
      <c r="A981" t="s">
        <v>1021</v>
      </c>
      <c r="B981" t="s">
        <v>21163</v>
      </c>
      <c r="C981">
        <v>0</v>
      </c>
      <c r="D981">
        <v>0</v>
      </c>
      <c r="E981" t="s">
        <v>20150</v>
      </c>
      <c r="F981" t="s">
        <v>9270</v>
      </c>
      <c r="G981" t="s">
        <v>20089</v>
      </c>
      <c r="H981" t="s">
        <v>21182</v>
      </c>
      <c r="I981" t="s">
        <v>21183</v>
      </c>
      <c r="J981" t="s">
        <v>9271</v>
      </c>
      <c r="K981" t="s">
        <v>6385</v>
      </c>
      <c r="L981" t="s">
        <v>6350</v>
      </c>
      <c r="M981" t="s">
        <v>20083</v>
      </c>
      <c r="N981" t="s">
        <v>6351</v>
      </c>
      <c r="O981" t="s">
        <v>20061</v>
      </c>
      <c r="P981" t="s">
        <v>20396</v>
      </c>
      <c r="Q981" t="s">
        <v>20397</v>
      </c>
      <c r="R981" t="s">
        <v>20398</v>
      </c>
      <c r="S981">
        <v>0</v>
      </c>
      <c r="T981">
        <v>0</v>
      </c>
      <c r="U981">
        <v>0</v>
      </c>
      <c r="V981">
        <v>387</v>
      </c>
      <c r="W981">
        <v>14</v>
      </c>
    </row>
    <row r="982" spans="1:23" x14ac:dyDescent="0.3">
      <c r="A982" t="s">
        <v>1022</v>
      </c>
      <c r="B982" t="s">
        <v>21163</v>
      </c>
      <c r="C982">
        <v>0</v>
      </c>
      <c r="D982">
        <v>0</v>
      </c>
      <c r="E982" t="s">
        <v>20150</v>
      </c>
      <c r="F982" t="s">
        <v>9272</v>
      </c>
      <c r="G982" t="s">
        <v>20089</v>
      </c>
      <c r="H982" t="s">
        <v>21184</v>
      </c>
      <c r="I982" t="s">
        <v>21185</v>
      </c>
      <c r="J982" t="s">
        <v>9273</v>
      </c>
      <c r="K982" t="s">
        <v>9274</v>
      </c>
      <c r="L982" t="s">
        <v>9275</v>
      </c>
      <c r="M982" t="s">
        <v>20515</v>
      </c>
      <c r="N982" t="s">
        <v>6351</v>
      </c>
      <c r="O982" t="s">
        <v>20061</v>
      </c>
      <c r="P982" t="s">
        <v>20233</v>
      </c>
      <c r="Q982" t="s">
        <v>20234</v>
      </c>
      <c r="R982" t="s">
        <v>21186</v>
      </c>
      <c r="S982">
        <v>0</v>
      </c>
      <c r="T982">
        <v>0</v>
      </c>
      <c r="U982">
        <v>0</v>
      </c>
      <c r="V982">
        <v>376</v>
      </c>
      <c r="W982">
        <v>14</v>
      </c>
    </row>
    <row r="983" spans="1:23" x14ac:dyDescent="0.3">
      <c r="A983" t="s">
        <v>1023</v>
      </c>
      <c r="B983" t="s">
        <v>21163</v>
      </c>
      <c r="C983">
        <v>0</v>
      </c>
      <c r="D983">
        <v>0</v>
      </c>
      <c r="E983" t="s">
        <v>20150</v>
      </c>
      <c r="F983" t="s">
        <v>9276</v>
      </c>
      <c r="G983" t="s">
        <v>20089</v>
      </c>
      <c r="H983" t="s">
        <v>21187</v>
      </c>
      <c r="I983" t="s">
        <v>21188</v>
      </c>
      <c r="J983" t="s">
        <v>9277</v>
      </c>
      <c r="K983" t="s">
        <v>9278</v>
      </c>
      <c r="L983" t="s">
        <v>9279</v>
      </c>
      <c r="M983" t="s">
        <v>20075</v>
      </c>
      <c r="N983" t="s">
        <v>6334</v>
      </c>
      <c r="O983" t="s">
        <v>20097</v>
      </c>
      <c r="P983" t="s">
        <v>20758</v>
      </c>
      <c r="Q983" t="s">
        <v>6588</v>
      </c>
      <c r="R983" t="s">
        <v>21189</v>
      </c>
      <c r="S983">
        <v>0</v>
      </c>
      <c r="T983">
        <v>1</v>
      </c>
      <c r="U983">
        <v>0</v>
      </c>
      <c r="V983">
        <v>76</v>
      </c>
      <c r="W983">
        <v>4</v>
      </c>
    </row>
    <row r="984" spans="1:23" x14ac:dyDescent="0.3">
      <c r="A984" t="s">
        <v>1024</v>
      </c>
      <c r="B984" t="s">
        <v>21163</v>
      </c>
      <c r="C984">
        <v>0</v>
      </c>
      <c r="D984">
        <v>0</v>
      </c>
      <c r="E984" t="s">
        <v>20150</v>
      </c>
      <c r="F984" t="s">
        <v>9280</v>
      </c>
      <c r="G984" t="s">
        <v>20089</v>
      </c>
      <c r="H984" t="s">
        <v>21190</v>
      </c>
      <c r="I984" t="s">
        <v>21191</v>
      </c>
      <c r="J984" t="s">
        <v>9281</v>
      </c>
      <c r="K984" t="s">
        <v>9175</v>
      </c>
      <c r="L984" t="s">
        <v>9176</v>
      </c>
      <c r="M984" t="s">
        <v>20457</v>
      </c>
      <c r="N984" t="s">
        <v>6322</v>
      </c>
      <c r="O984" t="s">
        <v>20076</v>
      </c>
      <c r="P984" t="s">
        <v>20267</v>
      </c>
      <c r="Q984" t="s">
        <v>6465</v>
      </c>
      <c r="R984" t="s">
        <v>21136</v>
      </c>
      <c r="S984">
        <v>0</v>
      </c>
      <c r="T984">
        <v>0</v>
      </c>
      <c r="U984">
        <v>0</v>
      </c>
      <c r="V984">
        <v>441</v>
      </c>
      <c r="W984">
        <v>14</v>
      </c>
    </row>
    <row r="985" spans="1:23" x14ac:dyDescent="0.3">
      <c r="A985" t="s">
        <v>1025</v>
      </c>
      <c r="B985" t="s">
        <v>21163</v>
      </c>
      <c r="C985">
        <v>0</v>
      </c>
      <c r="D985">
        <v>0</v>
      </c>
      <c r="E985" t="s">
        <v>20150</v>
      </c>
      <c r="F985" t="s">
        <v>9289</v>
      </c>
      <c r="G985" t="s">
        <v>20089</v>
      </c>
      <c r="H985" t="s">
        <v>21192</v>
      </c>
      <c r="I985" t="s">
        <v>21193</v>
      </c>
      <c r="J985" t="s">
        <v>9290</v>
      </c>
      <c r="K985" t="s">
        <v>9291</v>
      </c>
      <c r="L985" t="s">
        <v>6321</v>
      </c>
      <c r="M985" t="s">
        <v>20083</v>
      </c>
      <c r="N985" t="s">
        <v>6322</v>
      </c>
      <c r="O985" t="s">
        <v>20076</v>
      </c>
      <c r="P985" t="s">
        <v>20125</v>
      </c>
      <c r="Q985" t="s">
        <v>20153</v>
      </c>
      <c r="R985" t="s">
        <v>20154</v>
      </c>
      <c r="S985">
        <v>0</v>
      </c>
      <c r="T985">
        <v>0</v>
      </c>
      <c r="U985">
        <v>0</v>
      </c>
      <c r="V985">
        <v>652</v>
      </c>
      <c r="W985">
        <v>26</v>
      </c>
    </row>
    <row r="986" spans="1:23" x14ac:dyDescent="0.3">
      <c r="A986" t="s">
        <v>1026</v>
      </c>
      <c r="B986" t="s">
        <v>21163</v>
      </c>
      <c r="C986">
        <v>0</v>
      </c>
      <c r="D986">
        <v>0</v>
      </c>
      <c r="E986" t="s">
        <v>20150</v>
      </c>
      <c r="F986" t="s">
        <v>9292</v>
      </c>
      <c r="G986" t="s">
        <v>20089</v>
      </c>
      <c r="H986" t="s">
        <v>21194</v>
      </c>
      <c r="I986" t="s">
        <v>21195</v>
      </c>
      <c r="J986" t="s">
        <v>9293</v>
      </c>
      <c r="K986" t="s">
        <v>6593</v>
      </c>
      <c r="L986" t="s">
        <v>6396</v>
      </c>
      <c r="M986" t="s">
        <v>20083</v>
      </c>
      <c r="N986" t="s">
        <v>6345</v>
      </c>
      <c r="O986" t="s">
        <v>20167</v>
      </c>
      <c r="P986" t="s">
        <v>20655</v>
      </c>
      <c r="Q986" t="s">
        <v>6396</v>
      </c>
      <c r="R986" t="s">
        <v>20656</v>
      </c>
      <c r="S986">
        <v>0</v>
      </c>
      <c r="T986">
        <v>0</v>
      </c>
      <c r="U986">
        <v>0</v>
      </c>
      <c r="V986">
        <v>522</v>
      </c>
      <c r="W986">
        <v>25</v>
      </c>
    </row>
    <row r="987" spans="1:23" x14ac:dyDescent="0.3">
      <c r="A987" t="s">
        <v>1027</v>
      </c>
      <c r="B987" t="s">
        <v>21163</v>
      </c>
      <c r="C987">
        <v>0</v>
      </c>
      <c r="D987">
        <v>0</v>
      </c>
      <c r="E987" t="s">
        <v>20150</v>
      </c>
      <c r="F987" t="s">
        <v>9294</v>
      </c>
      <c r="G987" t="s">
        <v>20089</v>
      </c>
      <c r="H987" t="s">
        <v>21196</v>
      </c>
      <c r="I987" t="s">
        <v>21197</v>
      </c>
      <c r="J987" t="s">
        <v>9295</v>
      </c>
      <c r="K987" t="s">
        <v>6548</v>
      </c>
      <c r="L987" t="s">
        <v>6549</v>
      </c>
      <c r="M987" t="s">
        <v>20422</v>
      </c>
      <c r="N987" t="s">
        <v>6322</v>
      </c>
      <c r="O987" t="s">
        <v>20076</v>
      </c>
      <c r="P987" t="s">
        <v>20179</v>
      </c>
      <c r="Q987" t="s">
        <v>6549</v>
      </c>
      <c r="R987" t="s">
        <v>20763</v>
      </c>
      <c r="S987">
        <v>0</v>
      </c>
      <c r="T987">
        <v>0</v>
      </c>
      <c r="U987">
        <v>0</v>
      </c>
      <c r="V987">
        <v>398</v>
      </c>
      <c r="W987">
        <v>14</v>
      </c>
    </row>
    <row r="988" spans="1:23" x14ac:dyDescent="0.3">
      <c r="A988" t="s">
        <v>1028</v>
      </c>
      <c r="B988" t="s">
        <v>21163</v>
      </c>
      <c r="C988">
        <v>0</v>
      </c>
      <c r="D988">
        <v>0</v>
      </c>
      <c r="E988" t="s">
        <v>20150</v>
      </c>
      <c r="F988" t="s">
        <v>9296</v>
      </c>
      <c r="G988" t="s">
        <v>20089</v>
      </c>
      <c r="H988" t="s">
        <v>21198</v>
      </c>
      <c r="I988" t="s">
        <v>21199</v>
      </c>
      <c r="J988" t="s">
        <v>9297</v>
      </c>
      <c r="K988" t="s">
        <v>6445</v>
      </c>
      <c r="L988" t="s">
        <v>6446</v>
      </c>
      <c r="M988" t="s">
        <v>20083</v>
      </c>
      <c r="N988" t="s">
        <v>6334</v>
      </c>
      <c r="O988" t="s">
        <v>20097</v>
      </c>
      <c r="P988" t="s">
        <v>20622</v>
      </c>
      <c r="Q988" t="s">
        <v>20623</v>
      </c>
      <c r="R988" t="s">
        <v>20624</v>
      </c>
      <c r="S988">
        <v>0</v>
      </c>
      <c r="T988">
        <v>1</v>
      </c>
      <c r="U988">
        <v>0</v>
      </c>
      <c r="V988">
        <v>336</v>
      </c>
      <c r="W988">
        <v>14</v>
      </c>
    </row>
    <row r="989" spans="1:23" x14ac:dyDescent="0.3">
      <c r="A989" t="s">
        <v>1029</v>
      </c>
      <c r="B989" t="s">
        <v>21163</v>
      </c>
      <c r="C989">
        <v>0</v>
      </c>
      <c r="D989">
        <v>0</v>
      </c>
      <c r="E989" t="s">
        <v>20150</v>
      </c>
      <c r="F989" t="s">
        <v>9298</v>
      </c>
      <c r="G989" t="s">
        <v>20089</v>
      </c>
      <c r="H989" t="s">
        <v>21200</v>
      </c>
      <c r="I989" t="s">
        <v>21201</v>
      </c>
      <c r="J989" t="s">
        <v>9299</v>
      </c>
      <c r="K989" t="s">
        <v>7908</v>
      </c>
      <c r="L989" t="s">
        <v>7909</v>
      </c>
      <c r="M989" t="s">
        <v>20422</v>
      </c>
      <c r="N989" t="s">
        <v>6322</v>
      </c>
      <c r="O989" t="s">
        <v>20076</v>
      </c>
      <c r="P989" t="s">
        <v>20077</v>
      </c>
      <c r="Q989" t="s">
        <v>20078</v>
      </c>
      <c r="R989" t="s">
        <v>20447</v>
      </c>
      <c r="S989">
        <v>0</v>
      </c>
      <c r="T989">
        <v>0</v>
      </c>
      <c r="U989">
        <v>0</v>
      </c>
      <c r="V989">
        <v>373</v>
      </c>
      <c r="W989">
        <v>14</v>
      </c>
    </row>
    <row r="990" spans="1:23" x14ac:dyDescent="0.3">
      <c r="A990" t="s">
        <v>1030</v>
      </c>
      <c r="B990" t="s">
        <v>21163</v>
      </c>
      <c r="C990">
        <v>0</v>
      </c>
      <c r="D990">
        <v>0</v>
      </c>
      <c r="E990" t="s">
        <v>20150</v>
      </c>
      <c r="F990" t="s">
        <v>9300</v>
      </c>
      <c r="G990" t="s">
        <v>20089</v>
      </c>
      <c r="H990" t="s">
        <v>21202</v>
      </c>
      <c r="I990" t="s">
        <v>21203</v>
      </c>
      <c r="J990" t="s">
        <v>9301</v>
      </c>
      <c r="K990" t="s">
        <v>9302</v>
      </c>
      <c r="L990" t="s">
        <v>6321</v>
      </c>
      <c r="M990" t="s">
        <v>20083</v>
      </c>
      <c r="N990" t="s">
        <v>6322</v>
      </c>
      <c r="O990" t="s">
        <v>20076</v>
      </c>
      <c r="P990" t="s">
        <v>20125</v>
      </c>
      <c r="Q990" t="s">
        <v>20153</v>
      </c>
      <c r="R990" t="s">
        <v>20154</v>
      </c>
      <c r="S990">
        <v>0</v>
      </c>
      <c r="T990">
        <v>0</v>
      </c>
      <c r="U990">
        <v>0</v>
      </c>
      <c r="V990">
        <v>407</v>
      </c>
      <c r="W990">
        <v>14</v>
      </c>
    </row>
    <row r="991" spans="1:23" x14ac:dyDescent="0.3">
      <c r="A991" t="s">
        <v>1031</v>
      </c>
      <c r="B991" t="s">
        <v>21163</v>
      </c>
      <c r="C991">
        <v>0</v>
      </c>
      <c r="D991">
        <v>0</v>
      </c>
      <c r="E991" t="s">
        <v>20150</v>
      </c>
      <c r="F991" t="s">
        <v>9306</v>
      </c>
      <c r="G991" t="s">
        <v>20089</v>
      </c>
      <c r="H991" t="s">
        <v>21204</v>
      </c>
      <c r="I991" t="s">
        <v>21205</v>
      </c>
      <c r="J991" t="s">
        <v>9307</v>
      </c>
      <c r="K991" t="s">
        <v>6582</v>
      </c>
      <c r="L991" t="s">
        <v>6416</v>
      </c>
      <c r="M991" t="s">
        <v>20083</v>
      </c>
      <c r="N991" t="s">
        <v>6334</v>
      </c>
      <c r="O991" t="s">
        <v>20097</v>
      </c>
      <c r="P991" t="s">
        <v>20719</v>
      </c>
      <c r="Q991" t="s">
        <v>20720</v>
      </c>
      <c r="R991" t="s">
        <v>20721</v>
      </c>
      <c r="S991">
        <v>0</v>
      </c>
      <c r="T991">
        <v>1</v>
      </c>
      <c r="U991">
        <v>0</v>
      </c>
      <c r="V991">
        <v>262</v>
      </c>
      <c r="W991">
        <v>14</v>
      </c>
    </row>
    <row r="992" spans="1:23" x14ac:dyDescent="0.3">
      <c r="A992" t="s">
        <v>1032</v>
      </c>
      <c r="B992" t="s">
        <v>21163</v>
      </c>
      <c r="C992">
        <v>0</v>
      </c>
      <c r="D992">
        <v>0</v>
      </c>
      <c r="E992" t="s">
        <v>20150</v>
      </c>
      <c r="F992" t="s">
        <v>9308</v>
      </c>
      <c r="G992" t="s">
        <v>20089</v>
      </c>
      <c r="H992" t="s">
        <v>21206</v>
      </c>
      <c r="I992" t="s">
        <v>21207</v>
      </c>
      <c r="J992" t="s">
        <v>9309</v>
      </c>
      <c r="K992" t="s">
        <v>9242</v>
      </c>
      <c r="L992" t="s">
        <v>9243</v>
      </c>
      <c r="M992" t="s">
        <v>20054</v>
      </c>
      <c r="N992" t="s">
        <v>6345</v>
      </c>
      <c r="O992" t="s">
        <v>20167</v>
      </c>
      <c r="P992" t="s">
        <v>20168</v>
      </c>
      <c r="Q992" t="s">
        <v>6598</v>
      </c>
      <c r="R992" t="s">
        <v>21162</v>
      </c>
      <c r="S992">
        <v>0</v>
      </c>
      <c r="T992">
        <v>1</v>
      </c>
      <c r="U992">
        <v>0</v>
      </c>
      <c r="V992">
        <v>503</v>
      </c>
      <c r="W992">
        <v>27</v>
      </c>
    </row>
    <row r="993" spans="1:23" x14ac:dyDescent="0.3">
      <c r="A993" t="s">
        <v>1033</v>
      </c>
      <c r="B993" t="s">
        <v>21163</v>
      </c>
      <c r="C993">
        <v>0</v>
      </c>
      <c r="D993">
        <v>0</v>
      </c>
      <c r="E993" t="s">
        <v>20150</v>
      </c>
      <c r="F993" t="s">
        <v>9310</v>
      </c>
      <c r="G993" t="s">
        <v>20089</v>
      </c>
      <c r="H993" t="s">
        <v>21208</v>
      </c>
      <c r="I993" t="s">
        <v>21209</v>
      </c>
      <c r="J993" t="s">
        <v>9311</v>
      </c>
      <c r="K993" t="s">
        <v>9312</v>
      </c>
      <c r="L993" t="s">
        <v>6458</v>
      </c>
      <c r="M993" t="s">
        <v>20083</v>
      </c>
      <c r="N993" t="s">
        <v>6322</v>
      </c>
      <c r="O993" t="s">
        <v>20076</v>
      </c>
      <c r="P993" t="s">
        <v>20162</v>
      </c>
      <c r="Q993" t="s">
        <v>20163</v>
      </c>
      <c r="R993" t="s">
        <v>20164</v>
      </c>
      <c r="S993">
        <v>0</v>
      </c>
      <c r="T993">
        <v>0</v>
      </c>
      <c r="U993">
        <v>0</v>
      </c>
      <c r="V993">
        <v>324</v>
      </c>
      <c r="W993">
        <v>14</v>
      </c>
    </row>
    <row r="994" spans="1:23" x14ac:dyDescent="0.3">
      <c r="A994" t="s">
        <v>1034</v>
      </c>
      <c r="B994" t="s">
        <v>21163</v>
      </c>
      <c r="C994">
        <v>0</v>
      </c>
      <c r="D994">
        <v>0</v>
      </c>
      <c r="E994" t="s">
        <v>20150</v>
      </c>
      <c r="F994" t="s">
        <v>9313</v>
      </c>
      <c r="G994" t="s">
        <v>20089</v>
      </c>
      <c r="H994" t="s">
        <v>21210</v>
      </c>
      <c r="I994" t="s">
        <v>21211</v>
      </c>
      <c r="J994" t="s">
        <v>9314</v>
      </c>
      <c r="K994" t="s">
        <v>6614</v>
      </c>
      <c r="L994" t="s">
        <v>6615</v>
      </c>
      <c r="M994" t="s">
        <v>20355</v>
      </c>
      <c r="N994" t="s">
        <v>6348</v>
      </c>
      <c r="O994" t="s">
        <v>20213</v>
      </c>
      <c r="P994" t="s">
        <v>20641</v>
      </c>
      <c r="Q994" t="s">
        <v>20642</v>
      </c>
      <c r="R994" t="s">
        <v>20713</v>
      </c>
      <c r="S994">
        <v>0</v>
      </c>
      <c r="T994">
        <v>1</v>
      </c>
      <c r="U994">
        <v>0</v>
      </c>
      <c r="V994">
        <v>332</v>
      </c>
      <c r="W994">
        <v>15</v>
      </c>
    </row>
    <row r="995" spans="1:23" x14ac:dyDescent="0.3">
      <c r="A995" t="s">
        <v>1035</v>
      </c>
      <c r="B995" t="s">
        <v>21163</v>
      </c>
      <c r="C995">
        <v>0</v>
      </c>
      <c r="D995">
        <v>0</v>
      </c>
      <c r="E995" t="s">
        <v>20150</v>
      </c>
      <c r="F995" t="s">
        <v>9315</v>
      </c>
      <c r="G995" t="s">
        <v>20089</v>
      </c>
      <c r="H995" t="s">
        <v>21212</v>
      </c>
      <c r="I995" t="s">
        <v>21213</v>
      </c>
      <c r="J995" t="s">
        <v>9316</v>
      </c>
      <c r="K995" t="s">
        <v>9317</v>
      </c>
      <c r="L995" t="s">
        <v>9318</v>
      </c>
      <c r="M995" t="s">
        <v>20534</v>
      </c>
      <c r="N995" t="s">
        <v>6322</v>
      </c>
      <c r="O995" t="s">
        <v>20076</v>
      </c>
      <c r="P995" t="s">
        <v>20096</v>
      </c>
      <c r="Q995" t="s">
        <v>6544</v>
      </c>
      <c r="R995" t="s">
        <v>21214</v>
      </c>
      <c r="S995">
        <v>0</v>
      </c>
      <c r="T995">
        <v>0</v>
      </c>
      <c r="U995">
        <v>0</v>
      </c>
      <c r="V995">
        <v>440</v>
      </c>
      <c r="W995">
        <v>15</v>
      </c>
    </row>
    <row r="996" spans="1:23" x14ac:dyDescent="0.3">
      <c r="A996" t="s">
        <v>1036</v>
      </c>
      <c r="B996" t="s">
        <v>21163</v>
      </c>
      <c r="C996">
        <v>0</v>
      </c>
      <c r="D996">
        <v>0</v>
      </c>
      <c r="E996" t="s">
        <v>20150</v>
      </c>
      <c r="F996" t="s">
        <v>9319</v>
      </c>
      <c r="G996" t="s">
        <v>20089</v>
      </c>
      <c r="H996" t="s">
        <v>21215</v>
      </c>
      <c r="I996" t="s">
        <v>21216</v>
      </c>
      <c r="J996" t="s">
        <v>9320</v>
      </c>
      <c r="K996" t="s">
        <v>7918</v>
      </c>
      <c r="L996" t="s">
        <v>7919</v>
      </c>
      <c r="M996" t="s">
        <v>20457</v>
      </c>
      <c r="N996" t="s">
        <v>6322</v>
      </c>
      <c r="O996" t="s">
        <v>20076</v>
      </c>
      <c r="P996" t="s">
        <v>20147</v>
      </c>
      <c r="Q996" t="s">
        <v>20148</v>
      </c>
      <c r="R996" t="s">
        <v>20458</v>
      </c>
      <c r="S996">
        <v>0</v>
      </c>
      <c r="T996">
        <v>0</v>
      </c>
      <c r="U996">
        <v>0</v>
      </c>
      <c r="V996">
        <v>276</v>
      </c>
      <c r="W996">
        <v>14</v>
      </c>
    </row>
    <row r="997" spans="1:23" x14ac:dyDescent="0.3">
      <c r="A997" t="s">
        <v>1037</v>
      </c>
      <c r="B997" t="s">
        <v>21163</v>
      </c>
      <c r="C997">
        <v>0</v>
      </c>
      <c r="D997">
        <v>0</v>
      </c>
      <c r="E997" t="s">
        <v>20150</v>
      </c>
      <c r="F997" t="s">
        <v>9321</v>
      </c>
      <c r="G997" t="s">
        <v>20089</v>
      </c>
      <c r="H997" t="s">
        <v>21217</v>
      </c>
      <c r="I997" t="s">
        <v>21218</v>
      </c>
      <c r="J997" t="s">
        <v>7149</v>
      </c>
      <c r="K997" t="s">
        <v>9322</v>
      </c>
      <c r="L997" t="s">
        <v>9323</v>
      </c>
      <c r="M997" t="s">
        <v>20324</v>
      </c>
      <c r="N997" t="s">
        <v>6351</v>
      </c>
      <c r="O997" t="s">
        <v>20061</v>
      </c>
      <c r="P997" t="s">
        <v>20438</v>
      </c>
      <c r="Q997" t="s">
        <v>6377</v>
      </c>
      <c r="R997" t="s">
        <v>21219</v>
      </c>
      <c r="S997">
        <v>0</v>
      </c>
      <c r="T997">
        <v>1</v>
      </c>
      <c r="U997">
        <v>0</v>
      </c>
      <c r="V997">
        <v>96</v>
      </c>
      <c r="W997">
        <v>14</v>
      </c>
    </row>
    <row r="998" spans="1:23" x14ac:dyDescent="0.3">
      <c r="A998" t="s">
        <v>1038</v>
      </c>
      <c r="B998" t="s">
        <v>21163</v>
      </c>
      <c r="C998">
        <v>0</v>
      </c>
      <c r="D998">
        <v>0</v>
      </c>
      <c r="E998" t="s">
        <v>20150</v>
      </c>
      <c r="F998" t="s">
        <v>9324</v>
      </c>
      <c r="G998" t="s">
        <v>20089</v>
      </c>
      <c r="H998" t="s">
        <v>21220</v>
      </c>
      <c r="I998" t="s">
        <v>21221</v>
      </c>
      <c r="J998" t="s">
        <v>9325</v>
      </c>
      <c r="K998" t="s">
        <v>6413</v>
      </c>
      <c r="L998" t="s">
        <v>6337</v>
      </c>
      <c r="M998" t="s">
        <v>20083</v>
      </c>
      <c r="N998" t="s">
        <v>6338</v>
      </c>
      <c r="O998" t="s">
        <v>20084</v>
      </c>
      <c r="P998" t="s">
        <v>20766</v>
      </c>
      <c r="Q998" t="s">
        <v>20767</v>
      </c>
      <c r="R998" t="s">
        <v>20768</v>
      </c>
      <c r="S998">
        <v>0</v>
      </c>
      <c r="T998">
        <v>0</v>
      </c>
      <c r="U998">
        <v>0</v>
      </c>
      <c r="V998">
        <v>141</v>
      </c>
      <c r="W998">
        <v>6</v>
      </c>
    </row>
    <row r="999" spans="1:23" x14ac:dyDescent="0.3">
      <c r="A999" t="s">
        <v>1039</v>
      </c>
      <c r="B999" t="s">
        <v>21163</v>
      </c>
      <c r="C999">
        <v>0</v>
      </c>
      <c r="D999">
        <v>0</v>
      </c>
      <c r="E999" t="s">
        <v>20150</v>
      </c>
      <c r="F999" t="s">
        <v>21222</v>
      </c>
      <c r="G999" t="s">
        <v>20089</v>
      </c>
      <c r="H999" t="s">
        <v>21223</v>
      </c>
      <c r="I999" t="s">
        <v>21224</v>
      </c>
      <c r="J999" t="s">
        <v>8303</v>
      </c>
      <c r="K999" t="s">
        <v>9326</v>
      </c>
      <c r="L999" t="s">
        <v>9327</v>
      </c>
      <c r="M999" t="s">
        <v>20519</v>
      </c>
      <c r="N999" t="s">
        <v>6322</v>
      </c>
      <c r="O999" t="s">
        <v>20076</v>
      </c>
      <c r="P999" t="s">
        <v>20443</v>
      </c>
      <c r="Q999" t="s">
        <v>6508</v>
      </c>
      <c r="R999" t="s">
        <v>21225</v>
      </c>
      <c r="S999">
        <v>0</v>
      </c>
      <c r="T999">
        <v>0</v>
      </c>
      <c r="U999">
        <v>0</v>
      </c>
      <c r="V999">
        <v>93</v>
      </c>
      <c r="W999">
        <v>4</v>
      </c>
    </row>
    <row r="1000" spans="1:23" x14ac:dyDescent="0.3">
      <c r="A1000" t="s">
        <v>1040</v>
      </c>
      <c r="B1000" t="s">
        <v>20527</v>
      </c>
      <c r="C1000">
        <v>0</v>
      </c>
      <c r="D1000">
        <v>0</v>
      </c>
      <c r="E1000" t="s">
        <v>20050</v>
      </c>
      <c r="F1000" t="s">
        <v>9328</v>
      </c>
      <c r="G1000" t="s">
        <v>20051</v>
      </c>
      <c r="H1000" t="s">
        <v>20111</v>
      </c>
      <c r="I1000" t="s">
        <v>20112</v>
      </c>
      <c r="J1000" t="s">
        <v>9329</v>
      </c>
      <c r="K1000" t="s">
        <v>9330</v>
      </c>
      <c r="L1000" t="s">
        <v>9331</v>
      </c>
      <c r="M1000" t="s">
        <v>20545</v>
      </c>
      <c r="N1000" t="s">
        <v>6351</v>
      </c>
      <c r="O1000" t="s">
        <v>20061</v>
      </c>
      <c r="P1000" t="s">
        <v>20114</v>
      </c>
      <c r="Q1000" t="s">
        <v>20115</v>
      </c>
      <c r="R1000" t="s">
        <v>21226</v>
      </c>
      <c r="S1000">
        <v>1</v>
      </c>
      <c r="T1000">
        <v>0</v>
      </c>
      <c r="U1000">
        <v>0</v>
      </c>
      <c r="V1000">
        <v>517</v>
      </c>
      <c r="W1000">
        <v>19</v>
      </c>
    </row>
    <row r="1001" spans="1:23" x14ac:dyDescent="0.3">
      <c r="A1001" t="s">
        <v>1041</v>
      </c>
      <c r="B1001" t="s">
        <v>20527</v>
      </c>
      <c r="C1001">
        <v>0</v>
      </c>
      <c r="D1001">
        <v>0</v>
      </c>
      <c r="E1001" t="s">
        <v>20050</v>
      </c>
      <c r="F1001" t="s">
        <v>9332</v>
      </c>
      <c r="G1001" t="s">
        <v>20066</v>
      </c>
      <c r="H1001" t="s">
        <v>21227</v>
      </c>
      <c r="I1001" t="s">
        <v>21228</v>
      </c>
      <c r="J1001" t="s">
        <v>9333</v>
      </c>
      <c r="K1001" t="s">
        <v>9334</v>
      </c>
      <c r="L1001" t="s">
        <v>9335</v>
      </c>
      <c r="M1001" t="s">
        <v>20324</v>
      </c>
      <c r="N1001" t="s">
        <v>6348</v>
      </c>
      <c r="O1001" t="s">
        <v>20213</v>
      </c>
      <c r="P1001" t="s">
        <v>20509</v>
      </c>
      <c r="Q1001" t="s">
        <v>20510</v>
      </c>
      <c r="R1001" t="s">
        <v>21229</v>
      </c>
      <c r="S1001">
        <v>1</v>
      </c>
      <c r="T1001">
        <v>1</v>
      </c>
      <c r="U1001">
        <v>0</v>
      </c>
      <c r="V1001">
        <v>602</v>
      </c>
      <c r="W1001">
        <v>23</v>
      </c>
    </row>
    <row r="1002" spans="1:23" x14ac:dyDescent="0.3">
      <c r="A1002" t="s">
        <v>1042</v>
      </c>
      <c r="B1002" t="s">
        <v>20527</v>
      </c>
      <c r="C1002">
        <v>0</v>
      </c>
      <c r="D1002">
        <v>0</v>
      </c>
      <c r="E1002" t="s">
        <v>20150</v>
      </c>
      <c r="F1002" t="s">
        <v>9336</v>
      </c>
      <c r="G1002" t="s">
        <v>20089</v>
      </c>
      <c r="H1002" t="s">
        <v>21230</v>
      </c>
      <c r="I1002" t="s">
        <v>21231</v>
      </c>
      <c r="J1002" t="s">
        <v>9337</v>
      </c>
      <c r="K1002" t="s">
        <v>6728</v>
      </c>
      <c r="L1002" t="s">
        <v>6729</v>
      </c>
      <c r="M1002" t="s">
        <v>20515</v>
      </c>
      <c r="N1002" t="s">
        <v>6322</v>
      </c>
      <c r="O1002" t="s">
        <v>20076</v>
      </c>
      <c r="P1002" t="s">
        <v>20126</v>
      </c>
      <c r="Q1002" t="s">
        <v>20127</v>
      </c>
      <c r="R1002" t="s">
        <v>20516</v>
      </c>
      <c r="S1002">
        <v>0</v>
      </c>
      <c r="T1002">
        <v>0</v>
      </c>
      <c r="U1002">
        <v>0</v>
      </c>
      <c r="V1002">
        <v>146</v>
      </c>
      <c r="W1002">
        <v>9</v>
      </c>
    </row>
    <row r="1003" spans="1:23" x14ac:dyDescent="0.3">
      <c r="A1003" t="s">
        <v>1043</v>
      </c>
      <c r="B1003" t="s">
        <v>20527</v>
      </c>
      <c r="C1003">
        <v>0</v>
      </c>
      <c r="D1003">
        <v>0</v>
      </c>
      <c r="E1003" t="s">
        <v>20050</v>
      </c>
      <c r="F1003" t="s">
        <v>9338</v>
      </c>
      <c r="G1003" t="s">
        <v>20051</v>
      </c>
      <c r="H1003" t="s">
        <v>20211</v>
      </c>
      <c r="I1003" t="s">
        <v>20212</v>
      </c>
      <c r="J1003" t="s">
        <v>9339</v>
      </c>
      <c r="K1003" t="s">
        <v>9340</v>
      </c>
      <c r="L1003" t="s">
        <v>9341</v>
      </c>
      <c r="M1003" t="s">
        <v>20523</v>
      </c>
      <c r="N1003" t="s">
        <v>6348</v>
      </c>
      <c r="O1003" t="s">
        <v>20213</v>
      </c>
      <c r="P1003" t="s">
        <v>20894</v>
      </c>
      <c r="Q1003" t="s">
        <v>20895</v>
      </c>
      <c r="R1003" t="s">
        <v>21232</v>
      </c>
      <c r="S1003">
        <v>1</v>
      </c>
      <c r="T1003">
        <v>1</v>
      </c>
      <c r="U1003">
        <v>0</v>
      </c>
      <c r="V1003">
        <v>396</v>
      </c>
      <c r="W1003">
        <v>18</v>
      </c>
    </row>
    <row r="1004" spans="1:23" x14ac:dyDescent="0.3">
      <c r="A1004" t="s">
        <v>1044</v>
      </c>
      <c r="B1004" t="s">
        <v>20527</v>
      </c>
      <c r="C1004">
        <v>0</v>
      </c>
      <c r="D1004">
        <v>0</v>
      </c>
      <c r="E1004" t="s">
        <v>20050</v>
      </c>
      <c r="F1004" t="s">
        <v>9342</v>
      </c>
      <c r="G1004" t="s">
        <v>20051</v>
      </c>
      <c r="H1004" t="s">
        <v>20123</v>
      </c>
      <c r="I1004" t="s">
        <v>20124</v>
      </c>
      <c r="J1004" t="s">
        <v>9343</v>
      </c>
      <c r="K1004" t="s">
        <v>7675</v>
      </c>
      <c r="L1004" t="s">
        <v>7676</v>
      </c>
      <c r="M1004" t="s">
        <v>20125</v>
      </c>
      <c r="N1004" t="s">
        <v>6322</v>
      </c>
      <c r="O1004" t="s">
        <v>20076</v>
      </c>
      <c r="P1004" t="s">
        <v>20126</v>
      </c>
      <c r="Q1004" t="s">
        <v>20127</v>
      </c>
      <c r="R1004" t="s">
        <v>20128</v>
      </c>
      <c r="S1004">
        <v>1</v>
      </c>
      <c r="T1004">
        <v>0</v>
      </c>
      <c r="U1004">
        <v>0</v>
      </c>
      <c r="V1004">
        <v>384</v>
      </c>
      <c r="W1004">
        <v>16</v>
      </c>
    </row>
    <row r="1005" spans="1:23" x14ac:dyDescent="0.3">
      <c r="A1005" t="s">
        <v>1045</v>
      </c>
      <c r="B1005" t="s">
        <v>20527</v>
      </c>
      <c r="C1005">
        <v>0</v>
      </c>
      <c r="D1005">
        <v>0</v>
      </c>
      <c r="E1005" t="s">
        <v>20050</v>
      </c>
      <c r="F1005" t="s">
        <v>9344</v>
      </c>
      <c r="G1005" t="s">
        <v>20040</v>
      </c>
      <c r="H1005" t="s">
        <v>21233</v>
      </c>
      <c r="I1005" t="s">
        <v>21234</v>
      </c>
      <c r="J1005" t="s">
        <v>9345</v>
      </c>
      <c r="K1005" t="s">
        <v>9041</v>
      </c>
      <c r="L1005" t="s">
        <v>9042</v>
      </c>
      <c r="M1005" t="s">
        <v>20331</v>
      </c>
      <c r="N1005" t="s">
        <v>6322</v>
      </c>
      <c r="O1005" t="s">
        <v>20076</v>
      </c>
      <c r="P1005" t="s">
        <v>20336</v>
      </c>
      <c r="Q1005" t="s">
        <v>6546</v>
      </c>
      <c r="R1005" t="s">
        <v>21235</v>
      </c>
      <c r="S1005">
        <v>1</v>
      </c>
      <c r="T1005">
        <v>0</v>
      </c>
      <c r="U1005">
        <v>0</v>
      </c>
      <c r="V1005">
        <v>449</v>
      </c>
      <c r="W1005">
        <v>17</v>
      </c>
    </row>
    <row r="1006" spans="1:23" x14ac:dyDescent="0.3">
      <c r="A1006" t="s">
        <v>1046</v>
      </c>
      <c r="B1006" t="s">
        <v>20527</v>
      </c>
      <c r="C1006">
        <v>0</v>
      </c>
      <c r="D1006">
        <v>0</v>
      </c>
      <c r="E1006" t="s">
        <v>20050</v>
      </c>
      <c r="F1006" t="s">
        <v>9346</v>
      </c>
      <c r="G1006" t="s">
        <v>20051</v>
      </c>
      <c r="H1006" t="s">
        <v>20531</v>
      </c>
      <c r="I1006" t="s">
        <v>20532</v>
      </c>
      <c r="J1006" t="s">
        <v>9347</v>
      </c>
      <c r="K1006" t="s">
        <v>7304</v>
      </c>
      <c r="L1006" t="s">
        <v>7305</v>
      </c>
      <c r="M1006" t="s">
        <v>20355</v>
      </c>
      <c r="N1006" t="s">
        <v>6338</v>
      </c>
      <c r="O1006" t="s">
        <v>20084</v>
      </c>
      <c r="P1006" t="s">
        <v>20158</v>
      </c>
      <c r="Q1006" t="s">
        <v>6562</v>
      </c>
      <c r="R1006" t="s">
        <v>20783</v>
      </c>
      <c r="S1006">
        <v>1</v>
      </c>
      <c r="T1006">
        <v>0</v>
      </c>
      <c r="U1006">
        <v>0</v>
      </c>
      <c r="V1006">
        <v>382</v>
      </c>
      <c r="W1006">
        <v>13</v>
      </c>
    </row>
    <row r="1007" spans="1:23" x14ac:dyDescent="0.3">
      <c r="A1007" t="s">
        <v>1047</v>
      </c>
      <c r="B1007" t="s">
        <v>20527</v>
      </c>
      <c r="C1007">
        <v>0</v>
      </c>
      <c r="D1007">
        <v>0</v>
      </c>
      <c r="E1007" t="s">
        <v>20050</v>
      </c>
      <c r="F1007" t="s">
        <v>9348</v>
      </c>
      <c r="G1007" t="s">
        <v>20051</v>
      </c>
      <c r="H1007" t="s">
        <v>20693</v>
      </c>
      <c r="I1007" t="s">
        <v>20694</v>
      </c>
      <c r="J1007" t="s">
        <v>9349</v>
      </c>
      <c r="K1007" t="s">
        <v>7556</v>
      </c>
      <c r="L1007" t="s">
        <v>7557</v>
      </c>
      <c r="M1007" t="s">
        <v>20555</v>
      </c>
      <c r="N1007" t="s">
        <v>6322</v>
      </c>
      <c r="O1007" t="s">
        <v>20076</v>
      </c>
      <c r="P1007" t="s">
        <v>20661</v>
      </c>
      <c r="Q1007" t="s">
        <v>6421</v>
      </c>
      <c r="R1007" t="s">
        <v>20833</v>
      </c>
      <c r="S1007">
        <v>1</v>
      </c>
      <c r="T1007">
        <v>1</v>
      </c>
      <c r="U1007">
        <v>0</v>
      </c>
      <c r="V1007">
        <v>594</v>
      </c>
      <c r="W1007">
        <v>25</v>
      </c>
    </row>
    <row r="1008" spans="1:23" x14ac:dyDescent="0.3">
      <c r="A1008" t="s">
        <v>1048</v>
      </c>
      <c r="B1008" t="s">
        <v>20527</v>
      </c>
      <c r="C1008">
        <v>0</v>
      </c>
      <c r="D1008">
        <v>0</v>
      </c>
      <c r="E1008" t="s">
        <v>20050</v>
      </c>
      <c r="F1008" t="s">
        <v>9350</v>
      </c>
      <c r="G1008" t="s">
        <v>20051</v>
      </c>
      <c r="H1008" t="s">
        <v>20625</v>
      </c>
      <c r="I1008" t="s">
        <v>20626</v>
      </c>
      <c r="J1008" t="s">
        <v>9351</v>
      </c>
      <c r="K1008" t="s">
        <v>9352</v>
      </c>
      <c r="L1008" t="s">
        <v>9353</v>
      </c>
      <c r="M1008" t="s">
        <v>20206</v>
      </c>
      <c r="N1008" t="s">
        <v>6322</v>
      </c>
      <c r="O1008" t="s">
        <v>20076</v>
      </c>
      <c r="P1008" t="s">
        <v>20523</v>
      </c>
      <c r="Q1008" t="s">
        <v>6411</v>
      </c>
      <c r="R1008" t="s">
        <v>21236</v>
      </c>
      <c r="S1008">
        <v>1</v>
      </c>
      <c r="T1008">
        <v>0</v>
      </c>
      <c r="U1008">
        <v>0</v>
      </c>
      <c r="V1008">
        <v>361</v>
      </c>
      <c r="W1008">
        <v>14</v>
      </c>
    </row>
    <row r="1009" spans="1:23" x14ac:dyDescent="0.3">
      <c r="A1009" t="s">
        <v>1049</v>
      </c>
      <c r="B1009" t="s">
        <v>20527</v>
      </c>
      <c r="C1009">
        <v>0</v>
      </c>
      <c r="D1009">
        <v>0</v>
      </c>
      <c r="E1009" t="s">
        <v>20050</v>
      </c>
      <c r="F1009" t="s">
        <v>9354</v>
      </c>
      <c r="G1009" t="s">
        <v>20051</v>
      </c>
      <c r="H1009" t="s">
        <v>20675</v>
      </c>
      <c r="I1009" t="s">
        <v>20676</v>
      </c>
      <c r="J1009" t="s">
        <v>9355</v>
      </c>
      <c r="K1009" t="s">
        <v>6547</v>
      </c>
      <c r="L1009" t="s">
        <v>6384</v>
      </c>
      <c r="M1009" t="s">
        <v>20555</v>
      </c>
      <c r="N1009" t="s">
        <v>6322</v>
      </c>
      <c r="O1009" t="s">
        <v>20076</v>
      </c>
      <c r="P1009" t="s">
        <v>20348</v>
      </c>
      <c r="Q1009" t="s">
        <v>6384</v>
      </c>
      <c r="R1009" t="s">
        <v>20556</v>
      </c>
      <c r="S1009">
        <v>1</v>
      </c>
      <c r="T1009">
        <v>0</v>
      </c>
      <c r="U1009">
        <v>0</v>
      </c>
      <c r="V1009">
        <v>715</v>
      </c>
      <c r="W1009">
        <v>26</v>
      </c>
    </row>
    <row r="1010" spans="1:23" x14ac:dyDescent="0.3">
      <c r="A1010" t="s">
        <v>1050</v>
      </c>
      <c r="B1010" t="s">
        <v>20527</v>
      </c>
      <c r="C1010">
        <v>0</v>
      </c>
      <c r="D1010">
        <v>0</v>
      </c>
      <c r="E1010" t="s">
        <v>20050</v>
      </c>
      <c r="F1010" t="s">
        <v>9356</v>
      </c>
      <c r="G1010" t="s">
        <v>20080</v>
      </c>
      <c r="H1010" t="s">
        <v>20572</v>
      </c>
      <c r="I1010" t="s">
        <v>20573</v>
      </c>
      <c r="J1010" t="s">
        <v>8026</v>
      </c>
      <c r="K1010" t="s">
        <v>6605</v>
      </c>
      <c r="L1010" t="s">
        <v>6471</v>
      </c>
      <c r="M1010" t="s">
        <v>20083</v>
      </c>
      <c r="N1010" t="s">
        <v>6348</v>
      </c>
      <c r="O1010" t="s">
        <v>20213</v>
      </c>
      <c r="P1010" t="s">
        <v>20549</v>
      </c>
      <c r="Q1010" t="s">
        <v>20550</v>
      </c>
      <c r="R1010" t="s">
        <v>20551</v>
      </c>
      <c r="S1010">
        <v>1</v>
      </c>
      <c r="T1010">
        <v>1</v>
      </c>
      <c r="U1010">
        <v>0</v>
      </c>
      <c r="V1010">
        <v>1018</v>
      </c>
      <c r="W1010">
        <v>41</v>
      </c>
    </row>
    <row r="1011" spans="1:23" x14ac:dyDescent="0.3">
      <c r="A1011" t="s">
        <v>1051</v>
      </c>
      <c r="B1011" t="s">
        <v>20527</v>
      </c>
      <c r="C1011">
        <v>0</v>
      </c>
      <c r="D1011">
        <v>0</v>
      </c>
      <c r="E1011" t="s">
        <v>20050</v>
      </c>
      <c r="F1011" t="s">
        <v>9357</v>
      </c>
      <c r="G1011" t="s">
        <v>20051</v>
      </c>
      <c r="H1011" t="s">
        <v>20675</v>
      </c>
      <c r="I1011" t="s">
        <v>20676</v>
      </c>
      <c r="J1011" t="s">
        <v>9358</v>
      </c>
      <c r="K1011" t="s">
        <v>9359</v>
      </c>
      <c r="L1011" t="s">
        <v>9360</v>
      </c>
      <c r="M1011" t="s">
        <v>20293</v>
      </c>
      <c r="N1011" t="s">
        <v>6322</v>
      </c>
      <c r="O1011" t="s">
        <v>20076</v>
      </c>
      <c r="P1011" t="s">
        <v>20348</v>
      </c>
      <c r="Q1011" t="s">
        <v>6384</v>
      </c>
      <c r="R1011" t="s">
        <v>21237</v>
      </c>
      <c r="S1011">
        <v>1</v>
      </c>
      <c r="T1011">
        <v>0</v>
      </c>
      <c r="U1011">
        <v>0</v>
      </c>
      <c r="V1011">
        <v>356</v>
      </c>
      <c r="W1011">
        <v>14</v>
      </c>
    </row>
    <row r="1012" spans="1:23" x14ac:dyDescent="0.3">
      <c r="A1012" t="s">
        <v>1052</v>
      </c>
      <c r="B1012" t="s">
        <v>20527</v>
      </c>
      <c r="C1012">
        <v>0</v>
      </c>
      <c r="D1012">
        <v>0</v>
      </c>
      <c r="E1012" t="s">
        <v>20050</v>
      </c>
      <c r="F1012" t="s">
        <v>9361</v>
      </c>
      <c r="G1012" t="s">
        <v>20051</v>
      </c>
      <c r="H1012" t="s">
        <v>20616</v>
      </c>
      <c r="I1012" t="s">
        <v>20617</v>
      </c>
      <c r="J1012" t="s">
        <v>9362</v>
      </c>
      <c r="K1012" t="s">
        <v>9363</v>
      </c>
      <c r="L1012" t="s">
        <v>9364</v>
      </c>
      <c r="M1012" t="s">
        <v>20443</v>
      </c>
      <c r="N1012" t="s">
        <v>6331</v>
      </c>
      <c r="O1012" t="s">
        <v>20055</v>
      </c>
      <c r="P1012" t="s">
        <v>20618</v>
      </c>
      <c r="Q1012" t="s">
        <v>6573</v>
      </c>
      <c r="R1012" t="s">
        <v>21238</v>
      </c>
      <c r="S1012">
        <v>1</v>
      </c>
      <c r="T1012">
        <v>1</v>
      </c>
      <c r="U1012">
        <v>0</v>
      </c>
      <c r="V1012">
        <v>402</v>
      </c>
      <c r="W1012">
        <v>18</v>
      </c>
    </row>
    <row r="1013" spans="1:23" x14ac:dyDescent="0.3">
      <c r="A1013" t="s">
        <v>1053</v>
      </c>
      <c r="B1013" t="s">
        <v>20527</v>
      </c>
      <c r="C1013">
        <v>0</v>
      </c>
      <c r="D1013">
        <v>0</v>
      </c>
      <c r="E1013" t="s">
        <v>20150</v>
      </c>
      <c r="F1013" t="s">
        <v>9365</v>
      </c>
      <c r="G1013" t="s">
        <v>20089</v>
      </c>
      <c r="H1013" t="s">
        <v>21239</v>
      </c>
      <c r="I1013" t="s">
        <v>21240</v>
      </c>
      <c r="J1013" t="s">
        <v>9366</v>
      </c>
      <c r="K1013" t="s">
        <v>9285</v>
      </c>
      <c r="L1013" t="s">
        <v>6321</v>
      </c>
      <c r="M1013" t="s">
        <v>20083</v>
      </c>
      <c r="N1013" t="s">
        <v>6322</v>
      </c>
      <c r="O1013" t="s">
        <v>20076</v>
      </c>
      <c r="P1013" t="s">
        <v>20125</v>
      </c>
      <c r="Q1013" t="s">
        <v>20153</v>
      </c>
      <c r="R1013" t="s">
        <v>20154</v>
      </c>
      <c r="S1013">
        <v>0</v>
      </c>
      <c r="T1013">
        <v>0</v>
      </c>
      <c r="U1013">
        <v>0</v>
      </c>
      <c r="V1013">
        <v>63</v>
      </c>
      <c r="W1013">
        <v>5</v>
      </c>
    </row>
    <row r="1014" spans="1:23" x14ac:dyDescent="0.3">
      <c r="A1014" t="s">
        <v>1054</v>
      </c>
      <c r="B1014" t="s">
        <v>20049</v>
      </c>
      <c r="C1014">
        <v>0</v>
      </c>
      <c r="D1014">
        <v>0</v>
      </c>
      <c r="E1014" t="s">
        <v>20050</v>
      </c>
      <c r="F1014" t="s">
        <v>9367</v>
      </c>
      <c r="G1014" t="s">
        <v>20080</v>
      </c>
      <c r="H1014" t="s">
        <v>20209</v>
      </c>
      <c r="I1014" t="s">
        <v>20210</v>
      </c>
      <c r="J1014" t="s">
        <v>9368</v>
      </c>
      <c r="K1014" t="s">
        <v>9285</v>
      </c>
      <c r="L1014" t="s">
        <v>6321</v>
      </c>
      <c r="M1014" t="s">
        <v>20083</v>
      </c>
      <c r="N1014" t="s">
        <v>6322</v>
      </c>
      <c r="O1014" t="s">
        <v>20076</v>
      </c>
      <c r="P1014" t="s">
        <v>20125</v>
      </c>
      <c r="Q1014" t="s">
        <v>20153</v>
      </c>
      <c r="R1014" t="s">
        <v>20154</v>
      </c>
      <c r="S1014">
        <v>1</v>
      </c>
      <c r="T1014">
        <v>0</v>
      </c>
      <c r="V1014">
        <v>0</v>
      </c>
      <c r="W1014">
        <v>0</v>
      </c>
    </row>
    <row r="1015" spans="1:23" x14ac:dyDescent="0.3">
      <c r="A1015" t="s">
        <v>1055</v>
      </c>
      <c r="B1015" t="s">
        <v>20049</v>
      </c>
      <c r="C1015">
        <v>0</v>
      </c>
      <c r="D1015">
        <v>0</v>
      </c>
      <c r="E1015" t="s">
        <v>20050</v>
      </c>
      <c r="F1015" t="s">
        <v>9369</v>
      </c>
      <c r="G1015" t="s">
        <v>20080</v>
      </c>
      <c r="H1015" t="s">
        <v>20209</v>
      </c>
      <c r="I1015" t="s">
        <v>20210</v>
      </c>
      <c r="J1015" t="s">
        <v>9370</v>
      </c>
      <c r="K1015" t="s">
        <v>9371</v>
      </c>
      <c r="L1015" t="s">
        <v>6321</v>
      </c>
      <c r="M1015" t="s">
        <v>20083</v>
      </c>
      <c r="N1015" t="s">
        <v>6322</v>
      </c>
      <c r="O1015" t="s">
        <v>20076</v>
      </c>
      <c r="P1015" t="s">
        <v>20125</v>
      </c>
      <c r="Q1015" t="s">
        <v>20153</v>
      </c>
      <c r="R1015" t="s">
        <v>20154</v>
      </c>
      <c r="S1015">
        <v>1</v>
      </c>
      <c r="T1015">
        <v>0</v>
      </c>
      <c r="V1015">
        <v>439</v>
      </c>
      <c r="W1015">
        <v>15</v>
      </c>
    </row>
    <row r="1016" spans="1:23" x14ac:dyDescent="0.3">
      <c r="A1016" t="s">
        <v>1056</v>
      </c>
      <c r="B1016" t="s">
        <v>20049</v>
      </c>
      <c r="C1016">
        <v>0</v>
      </c>
      <c r="D1016">
        <v>0</v>
      </c>
      <c r="E1016" t="s">
        <v>20150</v>
      </c>
      <c r="F1016" t="s">
        <v>9372</v>
      </c>
      <c r="G1016" t="s">
        <v>20089</v>
      </c>
      <c r="H1016" t="s">
        <v>21241</v>
      </c>
      <c r="I1016" t="s">
        <v>21242</v>
      </c>
      <c r="J1016" t="s">
        <v>9373</v>
      </c>
      <c r="K1016" t="s">
        <v>6447</v>
      </c>
      <c r="L1016" t="s">
        <v>6448</v>
      </c>
      <c r="M1016" t="s">
        <v>20083</v>
      </c>
      <c r="N1016" t="s">
        <v>6322</v>
      </c>
      <c r="O1016" t="s">
        <v>20076</v>
      </c>
      <c r="P1016" t="s">
        <v>20183</v>
      </c>
      <c r="Q1016" t="s">
        <v>6448</v>
      </c>
      <c r="R1016" t="s">
        <v>20466</v>
      </c>
      <c r="S1016">
        <v>0</v>
      </c>
      <c r="T1016">
        <v>0</v>
      </c>
      <c r="V1016">
        <v>37</v>
      </c>
      <c r="W1016">
        <v>2</v>
      </c>
    </row>
    <row r="1017" spans="1:23" x14ac:dyDescent="0.3">
      <c r="A1017" t="s">
        <v>1057</v>
      </c>
      <c r="B1017" t="s">
        <v>21065</v>
      </c>
      <c r="C1017">
        <v>1</v>
      </c>
      <c r="D1017">
        <v>0</v>
      </c>
      <c r="E1017" t="s">
        <v>20050</v>
      </c>
      <c r="F1017" t="s">
        <v>9376</v>
      </c>
      <c r="G1017" t="s">
        <v>20051</v>
      </c>
      <c r="H1017" t="s">
        <v>20193</v>
      </c>
      <c r="I1017" t="s">
        <v>20194</v>
      </c>
      <c r="J1017" t="s">
        <v>8986</v>
      </c>
      <c r="K1017" t="s">
        <v>6515</v>
      </c>
      <c r="L1017" t="s">
        <v>6516</v>
      </c>
      <c r="M1017" t="s">
        <v>20840</v>
      </c>
      <c r="N1017" t="s">
        <v>6322</v>
      </c>
      <c r="O1017" t="s">
        <v>20076</v>
      </c>
      <c r="P1017" t="s">
        <v>20196</v>
      </c>
      <c r="Q1017" t="s">
        <v>20197</v>
      </c>
      <c r="R1017" t="s">
        <v>20841</v>
      </c>
      <c r="S1017">
        <v>1</v>
      </c>
      <c r="T1017">
        <v>0</v>
      </c>
      <c r="U1017">
        <v>0</v>
      </c>
      <c r="V1017">
        <v>80</v>
      </c>
      <c r="W1017">
        <v>5</v>
      </c>
    </row>
    <row r="1018" spans="1:23" x14ac:dyDescent="0.3">
      <c r="A1018" t="s">
        <v>1058</v>
      </c>
      <c r="B1018" t="s">
        <v>21065</v>
      </c>
      <c r="C1018">
        <v>1</v>
      </c>
      <c r="D1018">
        <v>0</v>
      </c>
      <c r="E1018" t="s">
        <v>20050</v>
      </c>
      <c r="F1018" t="s">
        <v>9377</v>
      </c>
      <c r="G1018" t="s">
        <v>20080</v>
      </c>
      <c r="H1018" t="s">
        <v>20357</v>
      </c>
      <c r="I1018" t="s">
        <v>20358</v>
      </c>
      <c r="J1018" t="s">
        <v>9378</v>
      </c>
      <c r="K1018" t="s">
        <v>6878</v>
      </c>
      <c r="L1018" t="s">
        <v>6347</v>
      </c>
      <c r="M1018" t="s">
        <v>20083</v>
      </c>
      <c r="N1018" t="s">
        <v>6348</v>
      </c>
      <c r="O1018" t="s">
        <v>20213</v>
      </c>
      <c r="P1018" t="s">
        <v>20359</v>
      </c>
      <c r="Q1018" t="s">
        <v>20360</v>
      </c>
      <c r="R1018" t="s">
        <v>20361</v>
      </c>
      <c r="S1018">
        <v>1</v>
      </c>
      <c r="T1018">
        <v>0</v>
      </c>
      <c r="U1018">
        <v>0</v>
      </c>
      <c r="V1018">
        <v>196</v>
      </c>
      <c r="W1018">
        <v>9</v>
      </c>
    </row>
    <row r="1019" spans="1:23" x14ac:dyDescent="0.3">
      <c r="A1019" t="s">
        <v>1059</v>
      </c>
      <c r="B1019" t="s">
        <v>21065</v>
      </c>
      <c r="C1019">
        <v>1</v>
      </c>
      <c r="D1019">
        <v>0</v>
      </c>
      <c r="E1019" t="s">
        <v>20050</v>
      </c>
      <c r="F1019" t="s">
        <v>9379</v>
      </c>
      <c r="G1019" t="s">
        <v>20051</v>
      </c>
      <c r="H1019" t="s">
        <v>21243</v>
      </c>
      <c r="I1019" t="s">
        <v>21244</v>
      </c>
      <c r="J1019" t="s">
        <v>9380</v>
      </c>
      <c r="K1019" t="s">
        <v>8758</v>
      </c>
      <c r="L1019" t="s">
        <v>8759</v>
      </c>
      <c r="M1019" t="s">
        <v>20840</v>
      </c>
      <c r="N1019" t="s">
        <v>6322</v>
      </c>
      <c r="O1019" t="s">
        <v>20076</v>
      </c>
      <c r="P1019" t="s">
        <v>20077</v>
      </c>
      <c r="Q1019" t="s">
        <v>20078</v>
      </c>
      <c r="R1019" t="s">
        <v>21035</v>
      </c>
      <c r="S1019">
        <v>1</v>
      </c>
      <c r="T1019">
        <v>0</v>
      </c>
      <c r="U1019">
        <v>0</v>
      </c>
      <c r="V1019">
        <v>57</v>
      </c>
      <c r="W1019">
        <v>3</v>
      </c>
    </row>
    <row r="1020" spans="1:23" x14ac:dyDescent="0.3">
      <c r="A1020" t="s">
        <v>1060</v>
      </c>
      <c r="B1020" t="s">
        <v>21065</v>
      </c>
      <c r="C1020">
        <v>1</v>
      </c>
      <c r="D1020">
        <v>0</v>
      </c>
      <c r="E1020" t="s">
        <v>20065</v>
      </c>
      <c r="F1020" t="s">
        <v>9381</v>
      </c>
      <c r="G1020" t="s">
        <v>20066</v>
      </c>
      <c r="H1020" t="s">
        <v>21094</v>
      </c>
      <c r="I1020" t="s">
        <v>21095</v>
      </c>
      <c r="J1020" t="s">
        <v>6927</v>
      </c>
      <c r="K1020" t="s">
        <v>6928</v>
      </c>
      <c r="L1020" t="s">
        <v>6929</v>
      </c>
      <c r="M1020" t="s">
        <v>20293</v>
      </c>
      <c r="N1020" t="s">
        <v>6351</v>
      </c>
      <c r="O1020" t="s">
        <v>20061</v>
      </c>
      <c r="P1020" t="s">
        <v>20070</v>
      </c>
      <c r="Q1020" t="s">
        <v>20071</v>
      </c>
      <c r="R1020" t="s">
        <v>21096</v>
      </c>
      <c r="S1020">
        <v>1</v>
      </c>
      <c r="T1020">
        <v>0</v>
      </c>
      <c r="U1020">
        <v>0</v>
      </c>
      <c r="V1020">
        <v>12</v>
      </c>
      <c r="W1020">
        <v>2</v>
      </c>
    </row>
    <row r="1021" spans="1:23" x14ac:dyDescent="0.3">
      <c r="A1021" t="s">
        <v>1061</v>
      </c>
      <c r="B1021" t="s">
        <v>21083</v>
      </c>
      <c r="C1021">
        <v>1</v>
      </c>
      <c r="D1021">
        <v>0</v>
      </c>
      <c r="E1021" t="s">
        <v>20050</v>
      </c>
      <c r="F1021" t="s">
        <v>9382</v>
      </c>
      <c r="G1021" t="s">
        <v>20051</v>
      </c>
      <c r="H1021" t="s">
        <v>20256</v>
      </c>
      <c r="I1021" t="s">
        <v>20257</v>
      </c>
      <c r="J1021" t="s">
        <v>9375</v>
      </c>
      <c r="K1021" t="s">
        <v>7624</v>
      </c>
      <c r="L1021" t="s">
        <v>7625</v>
      </c>
      <c r="M1021" t="s">
        <v>20320</v>
      </c>
      <c r="N1021" t="s">
        <v>6322</v>
      </c>
      <c r="O1021" t="s">
        <v>20076</v>
      </c>
      <c r="P1021" t="s">
        <v>20259</v>
      </c>
      <c r="Q1021" t="s">
        <v>6552</v>
      </c>
      <c r="R1021" t="s">
        <v>20321</v>
      </c>
      <c r="S1021">
        <v>1</v>
      </c>
      <c r="T1021">
        <v>0</v>
      </c>
      <c r="U1021">
        <v>0</v>
      </c>
      <c r="V1021">
        <v>674</v>
      </c>
      <c r="W1021">
        <v>28</v>
      </c>
    </row>
    <row r="1022" spans="1:23" x14ac:dyDescent="0.3">
      <c r="A1022" t="s">
        <v>1062</v>
      </c>
      <c r="B1022" t="s">
        <v>21083</v>
      </c>
      <c r="C1022">
        <v>1</v>
      </c>
      <c r="D1022">
        <v>0</v>
      </c>
      <c r="E1022" t="s">
        <v>20088</v>
      </c>
      <c r="F1022" t="s">
        <v>9383</v>
      </c>
      <c r="G1022" t="s">
        <v>20089</v>
      </c>
      <c r="H1022" t="s">
        <v>20971</v>
      </c>
      <c r="I1022" t="s">
        <v>20972</v>
      </c>
      <c r="J1022" t="s">
        <v>9374</v>
      </c>
      <c r="K1022" t="s">
        <v>6407</v>
      </c>
      <c r="L1022" t="s">
        <v>6321</v>
      </c>
      <c r="M1022" t="s">
        <v>20083</v>
      </c>
      <c r="N1022" t="s">
        <v>6322</v>
      </c>
      <c r="O1022" t="s">
        <v>20076</v>
      </c>
      <c r="P1022" t="s">
        <v>20125</v>
      </c>
      <c r="Q1022" t="s">
        <v>20153</v>
      </c>
      <c r="R1022" t="s">
        <v>20154</v>
      </c>
      <c r="S1022">
        <v>0</v>
      </c>
      <c r="T1022">
        <v>0</v>
      </c>
      <c r="U1022">
        <v>0</v>
      </c>
      <c r="V1022">
        <v>90</v>
      </c>
      <c r="W1022">
        <v>5</v>
      </c>
    </row>
    <row r="1023" spans="1:23" x14ac:dyDescent="0.3">
      <c r="A1023" t="s">
        <v>1063</v>
      </c>
      <c r="B1023" t="s">
        <v>21083</v>
      </c>
      <c r="C1023">
        <v>1</v>
      </c>
      <c r="D1023">
        <v>0</v>
      </c>
      <c r="E1023" t="s">
        <v>20050</v>
      </c>
      <c r="F1023" t="s">
        <v>9384</v>
      </c>
      <c r="G1023" t="s">
        <v>20080</v>
      </c>
      <c r="H1023" t="s">
        <v>20357</v>
      </c>
      <c r="I1023" t="s">
        <v>20358</v>
      </c>
      <c r="J1023" t="s">
        <v>9378</v>
      </c>
      <c r="K1023" t="s">
        <v>6878</v>
      </c>
      <c r="L1023" t="s">
        <v>6347</v>
      </c>
      <c r="M1023" t="s">
        <v>20083</v>
      </c>
      <c r="N1023" t="s">
        <v>6348</v>
      </c>
      <c r="O1023" t="s">
        <v>20213</v>
      </c>
      <c r="P1023" t="s">
        <v>20359</v>
      </c>
      <c r="Q1023" t="s">
        <v>20360</v>
      </c>
      <c r="R1023" t="s">
        <v>20361</v>
      </c>
      <c r="S1023">
        <v>1</v>
      </c>
      <c r="T1023">
        <v>0</v>
      </c>
      <c r="U1023">
        <v>0</v>
      </c>
      <c r="V1023">
        <v>1025</v>
      </c>
      <c r="W1023">
        <v>41</v>
      </c>
    </row>
    <row r="1024" spans="1:23" x14ac:dyDescent="0.3">
      <c r="A1024" t="s">
        <v>1064</v>
      </c>
      <c r="B1024" t="s">
        <v>21083</v>
      </c>
      <c r="C1024">
        <v>1</v>
      </c>
      <c r="D1024">
        <v>0</v>
      </c>
      <c r="E1024" t="s">
        <v>20050</v>
      </c>
      <c r="F1024" t="s">
        <v>9385</v>
      </c>
      <c r="G1024" t="s">
        <v>20051</v>
      </c>
      <c r="H1024" t="s">
        <v>21243</v>
      </c>
      <c r="I1024" t="s">
        <v>21244</v>
      </c>
      <c r="J1024" t="s">
        <v>9380</v>
      </c>
      <c r="K1024" t="s">
        <v>8758</v>
      </c>
      <c r="L1024" t="s">
        <v>8759</v>
      </c>
      <c r="M1024" t="s">
        <v>20840</v>
      </c>
      <c r="N1024" t="s">
        <v>6322</v>
      </c>
      <c r="O1024" t="s">
        <v>20076</v>
      </c>
      <c r="P1024" t="s">
        <v>20077</v>
      </c>
      <c r="Q1024" t="s">
        <v>20078</v>
      </c>
      <c r="R1024" t="s">
        <v>21035</v>
      </c>
      <c r="S1024">
        <v>1</v>
      </c>
      <c r="T1024">
        <v>0</v>
      </c>
      <c r="U1024">
        <v>0</v>
      </c>
      <c r="V1024">
        <v>1058</v>
      </c>
      <c r="W1024">
        <v>42</v>
      </c>
    </row>
    <row r="1025" spans="1:23" x14ac:dyDescent="0.3">
      <c r="A1025" t="s">
        <v>1065</v>
      </c>
      <c r="B1025" t="s">
        <v>21083</v>
      </c>
      <c r="C1025">
        <v>1</v>
      </c>
      <c r="D1025">
        <v>0</v>
      </c>
      <c r="E1025" t="s">
        <v>20065</v>
      </c>
      <c r="F1025" t="s">
        <v>9386</v>
      </c>
      <c r="G1025" t="s">
        <v>20080</v>
      </c>
      <c r="H1025" t="s">
        <v>20209</v>
      </c>
      <c r="I1025" t="s">
        <v>20210</v>
      </c>
      <c r="J1025" t="s">
        <v>8331</v>
      </c>
      <c r="K1025" t="s">
        <v>6436</v>
      </c>
      <c r="L1025" t="s">
        <v>6321</v>
      </c>
      <c r="M1025" t="s">
        <v>20083</v>
      </c>
      <c r="N1025" t="s">
        <v>6322</v>
      </c>
      <c r="O1025" t="s">
        <v>20076</v>
      </c>
      <c r="P1025" t="s">
        <v>20125</v>
      </c>
      <c r="Q1025" t="s">
        <v>20153</v>
      </c>
      <c r="R1025" t="s">
        <v>20154</v>
      </c>
      <c r="S1025">
        <v>1</v>
      </c>
      <c r="T1025">
        <v>0</v>
      </c>
      <c r="U1025">
        <v>0</v>
      </c>
      <c r="V1025">
        <v>597</v>
      </c>
      <c r="W1025">
        <v>22</v>
      </c>
    </row>
    <row r="1026" spans="1:23" x14ac:dyDescent="0.3">
      <c r="A1026" t="s">
        <v>1066</v>
      </c>
      <c r="B1026" t="s">
        <v>21083</v>
      </c>
      <c r="C1026">
        <v>1</v>
      </c>
      <c r="D1026">
        <v>0</v>
      </c>
      <c r="E1026" t="s">
        <v>20050</v>
      </c>
      <c r="F1026" t="s">
        <v>9387</v>
      </c>
      <c r="G1026" t="s">
        <v>20051</v>
      </c>
      <c r="H1026" t="s">
        <v>20490</v>
      </c>
      <c r="I1026" t="s">
        <v>20491</v>
      </c>
      <c r="J1026" t="s">
        <v>9388</v>
      </c>
      <c r="K1026" t="s">
        <v>6652</v>
      </c>
      <c r="L1026" t="s">
        <v>6653</v>
      </c>
      <c r="M1026" t="s">
        <v>20107</v>
      </c>
      <c r="N1026" t="s">
        <v>6345</v>
      </c>
      <c r="O1026" t="s">
        <v>20167</v>
      </c>
      <c r="P1026" t="s">
        <v>20492</v>
      </c>
      <c r="Q1026" t="s">
        <v>20493</v>
      </c>
      <c r="R1026" t="s">
        <v>20771</v>
      </c>
      <c r="S1026">
        <v>1</v>
      </c>
      <c r="T1026">
        <v>0</v>
      </c>
      <c r="U1026">
        <v>0</v>
      </c>
      <c r="V1026">
        <v>270</v>
      </c>
      <c r="W1026">
        <v>12</v>
      </c>
    </row>
    <row r="1027" spans="1:23" x14ac:dyDescent="0.3">
      <c r="A1027" t="s">
        <v>1067</v>
      </c>
      <c r="B1027" t="s">
        <v>21083</v>
      </c>
      <c r="C1027">
        <v>1</v>
      </c>
      <c r="D1027">
        <v>0</v>
      </c>
      <c r="E1027" t="s">
        <v>20088</v>
      </c>
      <c r="F1027" t="s">
        <v>9389</v>
      </c>
      <c r="G1027" t="s">
        <v>20089</v>
      </c>
      <c r="H1027" t="s">
        <v>20133</v>
      </c>
      <c r="I1027" t="s">
        <v>20134</v>
      </c>
      <c r="J1027" t="s">
        <v>7173</v>
      </c>
      <c r="K1027" t="s">
        <v>6420</v>
      </c>
      <c r="L1027" t="s">
        <v>6421</v>
      </c>
      <c r="M1027" t="s">
        <v>20515</v>
      </c>
      <c r="N1027" t="s">
        <v>6322</v>
      </c>
      <c r="O1027" t="s">
        <v>20076</v>
      </c>
      <c r="P1027" t="s">
        <v>20661</v>
      </c>
      <c r="Q1027" t="s">
        <v>6421</v>
      </c>
      <c r="R1027" t="s">
        <v>20695</v>
      </c>
      <c r="S1027">
        <v>0</v>
      </c>
      <c r="T1027">
        <v>1</v>
      </c>
      <c r="U1027">
        <v>0</v>
      </c>
      <c r="V1027">
        <v>138</v>
      </c>
      <c r="W1027">
        <v>6</v>
      </c>
    </row>
    <row r="1028" spans="1:23" x14ac:dyDescent="0.3">
      <c r="A1028" t="s">
        <v>1068</v>
      </c>
      <c r="B1028" t="s">
        <v>21083</v>
      </c>
      <c r="C1028">
        <v>1</v>
      </c>
      <c r="D1028">
        <v>0</v>
      </c>
      <c r="E1028" t="s">
        <v>20088</v>
      </c>
      <c r="F1028" t="s">
        <v>9390</v>
      </c>
      <c r="G1028" t="s">
        <v>20089</v>
      </c>
      <c r="H1028" t="s">
        <v>20605</v>
      </c>
      <c r="I1028" t="s">
        <v>20606</v>
      </c>
      <c r="J1028" t="s">
        <v>7029</v>
      </c>
      <c r="K1028" t="s">
        <v>7026</v>
      </c>
      <c r="L1028" t="s">
        <v>7030</v>
      </c>
      <c r="M1028" t="s">
        <v>20258</v>
      </c>
      <c r="N1028" t="s">
        <v>6322</v>
      </c>
      <c r="O1028" t="s">
        <v>20076</v>
      </c>
      <c r="P1028" t="s">
        <v>20591</v>
      </c>
      <c r="Q1028" t="s">
        <v>20592</v>
      </c>
      <c r="R1028" t="s">
        <v>20607</v>
      </c>
      <c r="S1028">
        <v>0</v>
      </c>
      <c r="T1028">
        <v>0</v>
      </c>
      <c r="U1028">
        <v>0</v>
      </c>
      <c r="V1028">
        <v>44</v>
      </c>
      <c r="W1028">
        <v>4</v>
      </c>
    </row>
    <row r="1029" spans="1:23" x14ac:dyDescent="0.3">
      <c r="A1029" t="s">
        <v>1069</v>
      </c>
      <c r="B1029" t="s">
        <v>21083</v>
      </c>
      <c r="C1029">
        <v>1</v>
      </c>
      <c r="D1029">
        <v>0</v>
      </c>
      <c r="E1029" t="s">
        <v>20150</v>
      </c>
      <c r="F1029" t="s">
        <v>9391</v>
      </c>
      <c r="G1029" t="s">
        <v>20089</v>
      </c>
      <c r="H1029" t="s">
        <v>21230</v>
      </c>
      <c r="I1029" t="s">
        <v>21231</v>
      </c>
      <c r="J1029" t="s">
        <v>9337</v>
      </c>
      <c r="K1029" t="s">
        <v>6728</v>
      </c>
      <c r="L1029" t="s">
        <v>6729</v>
      </c>
      <c r="M1029" t="s">
        <v>20515</v>
      </c>
      <c r="N1029" t="s">
        <v>6322</v>
      </c>
      <c r="O1029" t="s">
        <v>20076</v>
      </c>
      <c r="P1029" t="s">
        <v>20126</v>
      </c>
      <c r="Q1029" t="s">
        <v>20127</v>
      </c>
      <c r="R1029" t="s">
        <v>20516</v>
      </c>
      <c r="S1029">
        <v>0</v>
      </c>
      <c r="T1029">
        <v>0</v>
      </c>
      <c r="U1029">
        <v>0</v>
      </c>
      <c r="V1029">
        <v>35</v>
      </c>
      <c r="W1029">
        <v>2</v>
      </c>
    </row>
    <row r="1030" spans="1:23" x14ac:dyDescent="0.3">
      <c r="A1030" t="s">
        <v>1070</v>
      </c>
      <c r="B1030" t="s">
        <v>21083</v>
      </c>
      <c r="C1030">
        <v>1</v>
      </c>
      <c r="D1030">
        <v>0</v>
      </c>
      <c r="E1030" t="s">
        <v>20150</v>
      </c>
      <c r="F1030" t="s">
        <v>9392</v>
      </c>
      <c r="G1030" t="s">
        <v>20089</v>
      </c>
      <c r="H1030" t="s">
        <v>20976</v>
      </c>
      <c r="I1030" t="s">
        <v>20977</v>
      </c>
      <c r="J1030" t="s">
        <v>8486</v>
      </c>
      <c r="K1030" t="s">
        <v>8487</v>
      </c>
      <c r="L1030" t="s">
        <v>8488</v>
      </c>
      <c r="M1030" t="s">
        <v>20077</v>
      </c>
      <c r="N1030" t="s">
        <v>6331</v>
      </c>
      <c r="O1030" t="s">
        <v>20055</v>
      </c>
      <c r="P1030" t="s">
        <v>20524</v>
      </c>
      <c r="Q1030" t="s">
        <v>20525</v>
      </c>
      <c r="R1030" t="s">
        <v>20978</v>
      </c>
      <c r="S1030">
        <v>0</v>
      </c>
      <c r="T1030">
        <v>0</v>
      </c>
      <c r="V1030">
        <v>17</v>
      </c>
      <c r="W1030">
        <v>2</v>
      </c>
    </row>
    <row r="1031" spans="1:23" x14ac:dyDescent="0.3">
      <c r="A1031" t="s">
        <v>1071</v>
      </c>
      <c r="B1031" t="s">
        <v>21083</v>
      </c>
      <c r="C1031">
        <v>1</v>
      </c>
      <c r="D1031">
        <v>0</v>
      </c>
      <c r="E1031" t="s">
        <v>20088</v>
      </c>
      <c r="F1031" t="s">
        <v>9393</v>
      </c>
      <c r="G1031" t="s">
        <v>20089</v>
      </c>
      <c r="H1031" t="s">
        <v>21245</v>
      </c>
      <c r="I1031" t="s">
        <v>21246</v>
      </c>
      <c r="J1031" t="s">
        <v>9394</v>
      </c>
      <c r="K1031" t="s">
        <v>6697</v>
      </c>
      <c r="L1031" t="s">
        <v>6462</v>
      </c>
      <c r="M1031" t="s">
        <v>20083</v>
      </c>
      <c r="N1031" t="s">
        <v>6351</v>
      </c>
      <c r="O1031" t="s">
        <v>20061</v>
      </c>
      <c r="P1031" t="s">
        <v>20741</v>
      </c>
      <c r="Q1031" t="s">
        <v>6462</v>
      </c>
      <c r="R1031" t="s">
        <v>20742</v>
      </c>
      <c r="S1031">
        <v>0</v>
      </c>
      <c r="T1031">
        <v>0</v>
      </c>
      <c r="U1031">
        <v>0</v>
      </c>
      <c r="V1031">
        <v>57</v>
      </c>
      <c r="W1031">
        <v>3</v>
      </c>
    </row>
    <row r="1032" spans="1:23" x14ac:dyDescent="0.3">
      <c r="A1032" t="s">
        <v>1072</v>
      </c>
      <c r="B1032" t="s">
        <v>21083</v>
      </c>
      <c r="C1032">
        <v>1</v>
      </c>
      <c r="D1032">
        <v>0</v>
      </c>
      <c r="E1032" t="s">
        <v>20088</v>
      </c>
      <c r="F1032" t="s">
        <v>9395</v>
      </c>
      <c r="G1032" t="s">
        <v>20089</v>
      </c>
      <c r="H1032" t="s">
        <v>21247</v>
      </c>
      <c r="I1032" t="s">
        <v>21248</v>
      </c>
      <c r="J1032" t="s">
        <v>9396</v>
      </c>
      <c r="K1032" t="s">
        <v>6626</v>
      </c>
      <c r="L1032" t="s">
        <v>6321</v>
      </c>
      <c r="M1032" t="s">
        <v>20083</v>
      </c>
      <c r="N1032" t="s">
        <v>6322</v>
      </c>
      <c r="O1032" t="s">
        <v>20076</v>
      </c>
      <c r="P1032" t="s">
        <v>20125</v>
      </c>
      <c r="Q1032" t="s">
        <v>20153</v>
      </c>
      <c r="R1032" t="s">
        <v>20154</v>
      </c>
      <c r="S1032">
        <v>0</v>
      </c>
      <c r="T1032">
        <v>0</v>
      </c>
      <c r="U1032">
        <v>0</v>
      </c>
      <c r="V1032">
        <v>147</v>
      </c>
      <c r="W1032">
        <v>8</v>
      </c>
    </row>
    <row r="1033" spans="1:23" x14ac:dyDescent="0.3">
      <c r="A1033" t="s">
        <v>1073</v>
      </c>
      <c r="B1033" t="s">
        <v>21083</v>
      </c>
      <c r="C1033">
        <v>1</v>
      </c>
      <c r="D1033">
        <v>0</v>
      </c>
      <c r="E1033" t="s">
        <v>20050</v>
      </c>
      <c r="F1033" t="s">
        <v>9397</v>
      </c>
      <c r="G1033" t="s">
        <v>20051</v>
      </c>
      <c r="H1033" t="s">
        <v>20275</v>
      </c>
      <c r="I1033" t="s">
        <v>20276</v>
      </c>
      <c r="J1033" t="s">
        <v>9398</v>
      </c>
      <c r="K1033" t="s">
        <v>6468</v>
      </c>
      <c r="L1033" t="s">
        <v>6469</v>
      </c>
      <c r="M1033" t="s">
        <v>20131</v>
      </c>
      <c r="N1033" t="s">
        <v>6322</v>
      </c>
      <c r="O1033" t="s">
        <v>20076</v>
      </c>
      <c r="P1033" t="s">
        <v>20238</v>
      </c>
      <c r="Q1033" t="s">
        <v>6469</v>
      </c>
      <c r="R1033" t="s">
        <v>20239</v>
      </c>
      <c r="S1033">
        <v>1</v>
      </c>
      <c r="T1033">
        <v>0</v>
      </c>
      <c r="U1033">
        <v>0</v>
      </c>
      <c r="V1033">
        <v>443</v>
      </c>
      <c r="W1033">
        <v>17</v>
      </c>
    </row>
    <row r="1034" spans="1:23" x14ac:dyDescent="0.3">
      <c r="A1034" t="s">
        <v>1074</v>
      </c>
      <c r="B1034" t="s">
        <v>21083</v>
      </c>
      <c r="C1034">
        <v>1</v>
      </c>
      <c r="D1034">
        <v>0</v>
      </c>
      <c r="E1034" t="s">
        <v>20150</v>
      </c>
      <c r="F1034" t="s">
        <v>9399</v>
      </c>
      <c r="G1034" t="s">
        <v>20089</v>
      </c>
      <c r="H1034" t="s">
        <v>21249</v>
      </c>
      <c r="I1034" t="s">
        <v>21250</v>
      </c>
      <c r="J1034" t="s">
        <v>9400</v>
      </c>
      <c r="K1034" t="s">
        <v>6427</v>
      </c>
      <c r="L1034" t="s">
        <v>6428</v>
      </c>
      <c r="M1034" t="s">
        <v>20113</v>
      </c>
      <c r="N1034" t="s">
        <v>6322</v>
      </c>
      <c r="O1034" t="s">
        <v>20076</v>
      </c>
      <c r="P1034" t="s">
        <v>20077</v>
      </c>
      <c r="Q1034" t="s">
        <v>20078</v>
      </c>
      <c r="R1034" t="s">
        <v>21024</v>
      </c>
      <c r="S1034">
        <v>0</v>
      </c>
      <c r="T1034">
        <v>0</v>
      </c>
      <c r="U1034">
        <v>0</v>
      </c>
      <c r="V1034">
        <v>28</v>
      </c>
      <c r="W1034">
        <v>5</v>
      </c>
    </row>
    <row r="1035" spans="1:23" x14ac:dyDescent="0.3">
      <c r="A1035" t="s">
        <v>1075</v>
      </c>
      <c r="B1035" t="s">
        <v>21083</v>
      </c>
      <c r="C1035">
        <v>1</v>
      </c>
      <c r="D1035">
        <v>0</v>
      </c>
      <c r="E1035" t="s">
        <v>20150</v>
      </c>
      <c r="F1035" t="s">
        <v>9401</v>
      </c>
      <c r="G1035" t="s">
        <v>20089</v>
      </c>
      <c r="H1035" t="s">
        <v>21251</v>
      </c>
      <c r="I1035" t="s">
        <v>21252</v>
      </c>
      <c r="J1035" t="s">
        <v>9402</v>
      </c>
      <c r="K1035" t="s">
        <v>6525</v>
      </c>
      <c r="L1035" t="s">
        <v>6321</v>
      </c>
      <c r="M1035" t="s">
        <v>20083</v>
      </c>
      <c r="N1035" t="s">
        <v>6322</v>
      </c>
      <c r="O1035" t="s">
        <v>20076</v>
      </c>
      <c r="P1035" t="s">
        <v>20125</v>
      </c>
      <c r="Q1035" t="s">
        <v>20153</v>
      </c>
      <c r="R1035" t="s">
        <v>20154</v>
      </c>
      <c r="S1035">
        <v>0</v>
      </c>
      <c r="T1035">
        <v>0</v>
      </c>
      <c r="U1035">
        <v>0</v>
      </c>
      <c r="V1035">
        <v>84</v>
      </c>
      <c r="W1035">
        <v>4</v>
      </c>
    </row>
    <row r="1036" spans="1:23" x14ac:dyDescent="0.3">
      <c r="A1036" t="s">
        <v>1076</v>
      </c>
      <c r="B1036" t="s">
        <v>21083</v>
      </c>
      <c r="C1036">
        <v>1</v>
      </c>
      <c r="D1036">
        <v>0</v>
      </c>
      <c r="E1036" t="s">
        <v>20065</v>
      </c>
      <c r="F1036" t="s">
        <v>9403</v>
      </c>
      <c r="G1036" t="s">
        <v>20080</v>
      </c>
      <c r="H1036" t="s">
        <v>20209</v>
      </c>
      <c r="I1036" t="s">
        <v>20210</v>
      </c>
      <c r="J1036" t="s">
        <v>9404</v>
      </c>
      <c r="K1036" t="s">
        <v>7749</v>
      </c>
      <c r="L1036" t="s">
        <v>6321</v>
      </c>
      <c r="M1036" t="s">
        <v>20083</v>
      </c>
      <c r="N1036" t="s">
        <v>6322</v>
      </c>
      <c r="O1036" t="s">
        <v>20076</v>
      </c>
      <c r="P1036" t="s">
        <v>20125</v>
      </c>
      <c r="Q1036" t="s">
        <v>20153</v>
      </c>
      <c r="R1036" t="s">
        <v>20154</v>
      </c>
      <c r="S1036">
        <v>1</v>
      </c>
      <c r="T1036">
        <v>0</v>
      </c>
      <c r="U1036">
        <v>0</v>
      </c>
      <c r="V1036">
        <v>659</v>
      </c>
      <c r="W1036">
        <v>28</v>
      </c>
    </row>
    <row r="1037" spans="1:23" x14ac:dyDescent="0.3">
      <c r="A1037" t="s">
        <v>1077</v>
      </c>
      <c r="B1037" t="s">
        <v>21083</v>
      </c>
      <c r="C1037">
        <v>1</v>
      </c>
      <c r="D1037">
        <v>0</v>
      </c>
      <c r="E1037" t="s">
        <v>20050</v>
      </c>
      <c r="F1037" t="s">
        <v>9405</v>
      </c>
      <c r="G1037" t="s">
        <v>20080</v>
      </c>
      <c r="H1037" t="s">
        <v>20312</v>
      </c>
      <c r="I1037" t="s">
        <v>20313</v>
      </c>
      <c r="J1037" t="s">
        <v>8781</v>
      </c>
      <c r="K1037" t="s">
        <v>8782</v>
      </c>
      <c r="L1037" t="s">
        <v>6388</v>
      </c>
      <c r="M1037" t="s">
        <v>20083</v>
      </c>
      <c r="N1037" t="s">
        <v>6345</v>
      </c>
      <c r="O1037" t="s">
        <v>20167</v>
      </c>
      <c r="P1037" t="s">
        <v>20314</v>
      </c>
      <c r="Q1037" t="s">
        <v>6388</v>
      </c>
      <c r="R1037" t="s">
        <v>20315</v>
      </c>
      <c r="S1037">
        <v>1</v>
      </c>
      <c r="T1037">
        <v>0</v>
      </c>
      <c r="U1037">
        <v>0</v>
      </c>
      <c r="V1037">
        <v>807</v>
      </c>
      <c r="W1037">
        <v>32</v>
      </c>
    </row>
    <row r="1038" spans="1:23" x14ac:dyDescent="0.3">
      <c r="A1038" t="s">
        <v>1078</v>
      </c>
      <c r="B1038" t="s">
        <v>21083</v>
      </c>
      <c r="C1038">
        <v>1</v>
      </c>
      <c r="D1038">
        <v>0</v>
      </c>
      <c r="E1038" t="s">
        <v>20150</v>
      </c>
      <c r="F1038" t="s">
        <v>9406</v>
      </c>
      <c r="G1038" t="s">
        <v>20089</v>
      </c>
      <c r="H1038" t="s">
        <v>21253</v>
      </c>
      <c r="I1038" t="s">
        <v>21254</v>
      </c>
      <c r="J1038" t="s">
        <v>9407</v>
      </c>
      <c r="K1038" t="s">
        <v>6742</v>
      </c>
      <c r="L1038" t="s">
        <v>6743</v>
      </c>
      <c r="M1038" t="s">
        <v>20630</v>
      </c>
      <c r="N1038" t="s">
        <v>6322</v>
      </c>
      <c r="O1038" t="s">
        <v>20076</v>
      </c>
      <c r="P1038" t="s">
        <v>20443</v>
      </c>
      <c r="Q1038" t="s">
        <v>6508</v>
      </c>
      <c r="R1038" t="s">
        <v>21255</v>
      </c>
      <c r="S1038">
        <v>0</v>
      </c>
      <c r="T1038">
        <v>0</v>
      </c>
      <c r="U1038">
        <v>0</v>
      </c>
      <c r="V1038">
        <v>25</v>
      </c>
      <c r="W1038">
        <v>2</v>
      </c>
    </row>
    <row r="1039" spans="1:23" x14ac:dyDescent="0.3">
      <c r="A1039" t="s">
        <v>1079</v>
      </c>
      <c r="B1039" t="s">
        <v>21083</v>
      </c>
      <c r="C1039">
        <v>1</v>
      </c>
      <c r="D1039">
        <v>0</v>
      </c>
      <c r="E1039" t="s">
        <v>20150</v>
      </c>
      <c r="F1039" t="s">
        <v>9408</v>
      </c>
      <c r="G1039" t="s">
        <v>20089</v>
      </c>
      <c r="H1039" t="s">
        <v>20133</v>
      </c>
      <c r="I1039" t="s">
        <v>20134</v>
      </c>
      <c r="J1039" t="s">
        <v>8159</v>
      </c>
      <c r="K1039" t="s">
        <v>8160</v>
      </c>
      <c r="L1039" t="s">
        <v>8161</v>
      </c>
      <c r="M1039" t="s">
        <v>20453</v>
      </c>
      <c r="N1039" t="s">
        <v>6322</v>
      </c>
      <c r="O1039" t="s">
        <v>20076</v>
      </c>
      <c r="P1039" t="s">
        <v>20523</v>
      </c>
      <c r="Q1039" t="s">
        <v>6411</v>
      </c>
      <c r="R1039" t="s">
        <v>20910</v>
      </c>
      <c r="S1039">
        <v>0</v>
      </c>
      <c r="T1039">
        <v>0</v>
      </c>
      <c r="U1039">
        <v>0</v>
      </c>
      <c r="V1039">
        <v>116</v>
      </c>
      <c r="W1039">
        <v>6</v>
      </c>
    </row>
    <row r="1040" spans="1:23" x14ac:dyDescent="0.3">
      <c r="A1040" t="s">
        <v>1080</v>
      </c>
      <c r="B1040" t="s">
        <v>21083</v>
      </c>
      <c r="C1040">
        <v>1</v>
      </c>
      <c r="D1040">
        <v>0</v>
      </c>
      <c r="E1040" t="s">
        <v>20150</v>
      </c>
      <c r="F1040" t="s">
        <v>9409</v>
      </c>
      <c r="G1040" t="s">
        <v>20089</v>
      </c>
      <c r="H1040" t="s">
        <v>21256</v>
      </c>
      <c r="I1040" t="s">
        <v>21257</v>
      </c>
      <c r="J1040" t="s">
        <v>9410</v>
      </c>
      <c r="K1040" t="s">
        <v>6585</v>
      </c>
      <c r="L1040" t="s">
        <v>6586</v>
      </c>
      <c r="M1040" t="s">
        <v>20227</v>
      </c>
      <c r="N1040" t="s">
        <v>6334</v>
      </c>
      <c r="O1040" t="s">
        <v>20097</v>
      </c>
      <c r="P1040" t="s">
        <v>20751</v>
      </c>
      <c r="Q1040" t="s">
        <v>6586</v>
      </c>
      <c r="R1040" t="s">
        <v>20752</v>
      </c>
      <c r="S1040">
        <v>0</v>
      </c>
      <c r="T1040">
        <v>1</v>
      </c>
      <c r="U1040">
        <v>0</v>
      </c>
      <c r="V1040">
        <v>28</v>
      </c>
      <c r="W1040">
        <v>6</v>
      </c>
    </row>
    <row r="1041" spans="1:23" x14ac:dyDescent="0.3">
      <c r="A1041" t="s">
        <v>1081</v>
      </c>
      <c r="B1041" t="s">
        <v>21083</v>
      </c>
      <c r="C1041">
        <v>1</v>
      </c>
      <c r="D1041">
        <v>0</v>
      </c>
      <c r="E1041" t="s">
        <v>20150</v>
      </c>
      <c r="F1041" t="s">
        <v>9411</v>
      </c>
      <c r="G1041" t="s">
        <v>20089</v>
      </c>
      <c r="H1041" t="s">
        <v>20353</v>
      </c>
      <c r="I1041" t="s">
        <v>20354</v>
      </c>
      <c r="J1041" t="s">
        <v>7759</v>
      </c>
      <c r="K1041" t="s">
        <v>7760</v>
      </c>
      <c r="L1041" t="s">
        <v>7761</v>
      </c>
      <c r="M1041" t="s">
        <v>20355</v>
      </c>
      <c r="N1041" t="s">
        <v>6322</v>
      </c>
      <c r="O1041" t="s">
        <v>20076</v>
      </c>
      <c r="P1041" t="s">
        <v>20147</v>
      </c>
      <c r="Q1041" t="s">
        <v>20148</v>
      </c>
      <c r="R1041" t="s">
        <v>20356</v>
      </c>
      <c r="S1041">
        <v>0</v>
      </c>
      <c r="T1041">
        <v>0</v>
      </c>
      <c r="U1041">
        <v>0</v>
      </c>
      <c r="V1041">
        <v>34</v>
      </c>
      <c r="W1041">
        <v>2</v>
      </c>
    </row>
    <row r="1042" spans="1:23" x14ac:dyDescent="0.3">
      <c r="A1042" t="s">
        <v>1082</v>
      </c>
      <c r="B1042" t="s">
        <v>21083</v>
      </c>
      <c r="C1042">
        <v>1</v>
      </c>
      <c r="D1042">
        <v>0</v>
      </c>
      <c r="E1042" t="s">
        <v>20050</v>
      </c>
      <c r="F1042" t="s">
        <v>9412</v>
      </c>
      <c r="G1042" t="s">
        <v>20051</v>
      </c>
      <c r="H1042" t="s">
        <v>20265</v>
      </c>
      <c r="I1042" t="s">
        <v>20266</v>
      </c>
      <c r="J1042" t="s">
        <v>9165</v>
      </c>
      <c r="K1042" t="s">
        <v>7184</v>
      </c>
      <c r="L1042" t="s">
        <v>7185</v>
      </c>
      <c r="M1042" t="s">
        <v>20484</v>
      </c>
      <c r="N1042" t="s">
        <v>6322</v>
      </c>
      <c r="O1042" t="s">
        <v>20076</v>
      </c>
      <c r="P1042" t="s">
        <v>20267</v>
      </c>
      <c r="Q1042" t="s">
        <v>6465</v>
      </c>
      <c r="R1042" t="s">
        <v>20700</v>
      </c>
      <c r="S1042">
        <v>1</v>
      </c>
      <c r="T1042">
        <v>0</v>
      </c>
      <c r="U1042">
        <v>0</v>
      </c>
      <c r="V1042">
        <v>217</v>
      </c>
      <c r="W1042">
        <v>10</v>
      </c>
    </row>
    <row r="1043" spans="1:23" x14ac:dyDescent="0.3">
      <c r="A1043" t="s">
        <v>1083</v>
      </c>
      <c r="B1043" t="s">
        <v>21083</v>
      </c>
      <c r="C1043">
        <v>1</v>
      </c>
      <c r="D1043">
        <v>0</v>
      </c>
      <c r="E1043" t="s">
        <v>20050</v>
      </c>
      <c r="F1043" t="s">
        <v>9413</v>
      </c>
      <c r="G1043" t="s">
        <v>20051</v>
      </c>
      <c r="H1043" t="s">
        <v>21243</v>
      </c>
      <c r="I1043" t="s">
        <v>21244</v>
      </c>
      <c r="J1043" t="s">
        <v>9414</v>
      </c>
      <c r="K1043" t="s">
        <v>7952</v>
      </c>
      <c r="L1043" t="s">
        <v>7953</v>
      </c>
      <c r="M1043" t="s">
        <v>20484</v>
      </c>
      <c r="N1043" t="s">
        <v>6322</v>
      </c>
      <c r="O1043" t="s">
        <v>20076</v>
      </c>
      <c r="P1043" t="s">
        <v>20077</v>
      </c>
      <c r="Q1043" t="s">
        <v>20078</v>
      </c>
      <c r="R1043" t="s">
        <v>20485</v>
      </c>
      <c r="S1043">
        <v>1</v>
      </c>
      <c r="T1043">
        <v>0</v>
      </c>
      <c r="U1043">
        <v>0</v>
      </c>
      <c r="V1043">
        <v>899</v>
      </c>
      <c r="W1043">
        <v>37</v>
      </c>
    </row>
    <row r="1044" spans="1:23" x14ac:dyDescent="0.3">
      <c r="A1044" t="s">
        <v>1084</v>
      </c>
      <c r="B1044" t="s">
        <v>21083</v>
      </c>
      <c r="C1044">
        <v>1</v>
      </c>
      <c r="D1044">
        <v>0</v>
      </c>
      <c r="E1044" t="s">
        <v>20150</v>
      </c>
      <c r="F1044" t="s">
        <v>9415</v>
      </c>
      <c r="G1044" t="s">
        <v>20089</v>
      </c>
      <c r="H1044" t="s">
        <v>21258</v>
      </c>
      <c r="I1044" t="s">
        <v>21259</v>
      </c>
      <c r="J1044" t="s">
        <v>9416</v>
      </c>
      <c r="K1044" t="s">
        <v>9016</v>
      </c>
      <c r="L1044" t="s">
        <v>6321</v>
      </c>
      <c r="M1044" t="s">
        <v>20083</v>
      </c>
      <c r="N1044" t="s">
        <v>6322</v>
      </c>
      <c r="O1044" t="s">
        <v>20076</v>
      </c>
      <c r="P1044" t="s">
        <v>20125</v>
      </c>
      <c r="Q1044" t="s">
        <v>20153</v>
      </c>
      <c r="R1044" t="s">
        <v>20154</v>
      </c>
      <c r="S1044">
        <v>0</v>
      </c>
      <c r="T1044">
        <v>0</v>
      </c>
      <c r="U1044">
        <v>0</v>
      </c>
      <c r="V1044">
        <v>152</v>
      </c>
      <c r="W1044">
        <v>7</v>
      </c>
    </row>
    <row r="1045" spans="1:23" x14ac:dyDescent="0.3">
      <c r="A1045" t="s">
        <v>1085</v>
      </c>
      <c r="B1045" t="s">
        <v>21083</v>
      </c>
      <c r="C1045">
        <v>1</v>
      </c>
      <c r="D1045">
        <v>0</v>
      </c>
      <c r="E1045" t="s">
        <v>20150</v>
      </c>
      <c r="F1045" t="s">
        <v>9417</v>
      </c>
      <c r="G1045" t="s">
        <v>20089</v>
      </c>
      <c r="H1045" t="s">
        <v>20176</v>
      </c>
      <c r="I1045" t="s">
        <v>20344</v>
      </c>
      <c r="J1045" t="s">
        <v>9418</v>
      </c>
      <c r="K1045" t="s">
        <v>6376</v>
      </c>
      <c r="L1045" t="s">
        <v>6377</v>
      </c>
      <c r="M1045" t="s">
        <v>20630</v>
      </c>
      <c r="N1045" t="s">
        <v>6351</v>
      </c>
      <c r="O1045" t="s">
        <v>20061</v>
      </c>
      <c r="P1045" t="s">
        <v>20438</v>
      </c>
      <c r="Q1045" t="s">
        <v>6377</v>
      </c>
      <c r="R1045" t="s">
        <v>20631</v>
      </c>
      <c r="S1045">
        <v>0</v>
      </c>
      <c r="T1045">
        <v>1</v>
      </c>
      <c r="U1045">
        <v>0</v>
      </c>
      <c r="V1045">
        <v>64</v>
      </c>
      <c r="W1045">
        <v>4</v>
      </c>
    </row>
    <row r="1046" spans="1:23" x14ac:dyDescent="0.3">
      <c r="A1046" t="s">
        <v>1086</v>
      </c>
      <c r="B1046" t="s">
        <v>21083</v>
      </c>
      <c r="C1046">
        <v>1</v>
      </c>
      <c r="D1046">
        <v>0</v>
      </c>
      <c r="E1046" t="s">
        <v>20050</v>
      </c>
      <c r="F1046" t="s">
        <v>9419</v>
      </c>
      <c r="G1046" t="s">
        <v>20080</v>
      </c>
      <c r="H1046" t="s">
        <v>20209</v>
      </c>
      <c r="I1046" t="s">
        <v>20210</v>
      </c>
      <c r="J1046" t="s">
        <v>8882</v>
      </c>
      <c r="K1046" t="s">
        <v>6644</v>
      </c>
      <c r="L1046" t="s">
        <v>6321</v>
      </c>
      <c r="M1046" t="s">
        <v>20083</v>
      </c>
      <c r="N1046" t="s">
        <v>6322</v>
      </c>
      <c r="O1046" t="s">
        <v>20076</v>
      </c>
      <c r="P1046" t="s">
        <v>20125</v>
      </c>
      <c r="Q1046" t="s">
        <v>20153</v>
      </c>
      <c r="R1046" t="s">
        <v>20154</v>
      </c>
      <c r="S1046">
        <v>1</v>
      </c>
      <c r="T1046">
        <v>0</v>
      </c>
      <c r="V1046">
        <v>449</v>
      </c>
      <c r="W1046">
        <v>17</v>
      </c>
    </row>
    <row r="1047" spans="1:23" x14ac:dyDescent="0.3">
      <c r="A1047" t="s">
        <v>1087</v>
      </c>
      <c r="B1047" t="s">
        <v>21083</v>
      </c>
      <c r="C1047">
        <v>1</v>
      </c>
      <c r="D1047">
        <v>0</v>
      </c>
      <c r="E1047" t="s">
        <v>20150</v>
      </c>
      <c r="F1047" t="s">
        <v>9420</v>
      </c>
      <c r="G1047" t="s">
        <v>20089</v>
      </c>
      <c r="H1047" t="s">
        <v>21260</v>
      </c>
      <c r="I1047" t="s">
        <v>21261</v>
      </c>
      <c r="J1047" t="s">
        <v>9421</v>
      </c>
      <c r="K1047" t="s">
        <v>6874</v>
      </c>
      <c r="L1047" t="s">
        <v>6607</v>
      </c>
      <c r="M1047" t="s">
        <v>20083</v>
      </c>
      <c r="N1047" t="s">
        <v>6348</v>
      </c>
      <c r="O1047" t="s">
        <v>20213</v>
      </c>
      <c r="P1047" t="s">
        <v>20214</v>
      </c>
      <c r="Q1047" t="s">
        <v>20215</v>
      </c>
      <c r="R1047" t="s">
        <v>20216</v>
      </c>
      <c r="S1047">
        <v>0</v>
      </c>
      <c r="T1047">
        <v>1</v>
      </c>
      <c r="V1047">
        <v>6</v>
      </c>
      <c r="W1047">
        <v>2</v>
      </c>
    </row>
    <row r="1048" spans="1:23" x14ac:dyDescent="0.3">
      <c r="A1048" t="s">
        <v>1088</v>
      </c>
      <c r="B1048" t="s">
        <v>21083</v>
      </c>
      <c r="C1048">
        <v>1</v>
      </c>
      <c r="D1048">
        <v>0</v>
      </c>
      <c r="E1048" t="s">
        <v>20050</v>
      </c>
      <c r="F1048" t="s">
        <v>9422</v>
      </c>
      <c r="G1048" t="s">
        <v>20080</v>
      </c>
      <c r="H1048" t="s">
        <v>20199</v>
      </c>
      <c r="I1048" t="s">
        <v>20200</v>
      </c>
      <c r="J1048" t="s">
        <v>8863</v>
      </c>
      <c r="K1048" t="s">
        <v>6751</v>
      </c>
      <c r="L1048" t="s">
        <v>6752</v>
      </c>
      <c r="M1048" t="s">
        <v>20083</v>
      </c>
      <c r="N1048" t="s">
        <v>6345</v>
      </c>
      <c r="O1048" t="s">
        <v>20167</v>
      </c>
      <c r="P1048" t="s">
        <v>20201</v>
      </c>
      <c r="Q1048" t="s">
        <v>6752</v>
      </c>
      <c r="R1048" t="s">
        <v>20202</v>
      </c>
      <c r="S1048">
        <v>1</v>
      </c>
      <c r="T1048">
        <v>0</v>
      </c>
      <c r="V1048">
        <v>226</v>
      </c>
      <c r="W1048">
        <v>10</v>
      </c>
    </row>
    <row r="1049" spans="1:23" x14ac:dyDescent="0.3">
      <c r="A1049" t="s">
        <v>1089</v>
      </c>
      <c r="B1049" t="s">
        <v>21174</v>
      </c>
      <c r="C1049">
        <v>0</v>
      </c>
      <c r="D1049">
        <v>0</v>
      </c>
      <c r="E1049" t="s">
        <v>20050</v>
      </c>
      <c r="F1049" t="s">
        <v>9423</v>
      </c>
      <c r="G1049" t="s">
        <v>20080</v>
      </c>
      <c r="H1049" t="s">
        <v>20160</v>
      </c>
      <c r="I1049" t="s">
        <v>20161</v>
      </c>
      <c r="J1049" t="s">
        <v>9424</v>
      </c>
      <c r="K1049" t="s">
        <v>9312</v>
      </c>
      <c r="L1049" t="s">
        <v>6458</v>
      </c>
      <c r="M1049" t="s">
        <v>20083</v>
      </c>
      <c r="N1049" t="s">
        <v>6322</v>
      </c>
      <c r="O1049" t="s">
        <v>20076</v>
      </c>
      <c r="P1049" t="s">
        <v>20162</v>
      </c>
      <c r="Q1049" t="s">
        <v>20163</v>
      </c>
      <c r="R1049" t="s">
        <v>20164</v>
      </c>
      <c r="S1049">
        <v>1</v>
      </c>
      <c r="T1049">
        <v>0</v>
      </c>
      <c r="U1049">
        <v>0</v>
      </c>
      <c r="V1049">
        <v>183</v>
      </c>
      <c r="W1049">
        <v>11</v>
      </c>
    </row>
    <row r="1050" spans="1:23" x14ac:dyDescent="0.3">
      <c r="A1050" t="s">
        <v>1090</v>
      </c>
      <c r="B1050" t="s">
        <v>21174</v>
      </c>
      <c r="C1050">
        <v>0</v>
      </c>
      <c r="D1050">
        <v>0</v>
      </c>
      <c r="E1050" t="s">
        <v>20050</v>
      </c>
      <c r="F1050" t="s">
        <v>9425</v>
      </c>
      <c r="G1050" t="s">
        <v>20080</v>
      </c>
      <c r="H1050" t="s">
        <v>20160</v>
      </c>
      <c r="I1050" t="s">
        <v>20161</v>
      </c>
      <c r="J1050" t="s">
        <v>9426</v>
      </c>
      <c r="K1050" t="s">
        <v>9312</v>
      </c>
      <c r="L1050" t="s">
        <v>6458</v>
      </c>
      <c r="M1050" t="s">
        <v>20083</v>
      </c>
      <c r="N1050" t="s">
        <v>6322</v>
      </c>
      <c r="O1050" t="s">
        <v>20076</v>
      </c>
      <c r="P1050" t="s">
        <v>20162</v>
      </c>
      <c r="Q1050" t="s">
        <v>20163</v>
      </c>
      <c r="R1050" t="s">
        <v>20164</v>
      </c>
      <c r="S1050">
        <v>1</v>
      </c>
      <c r="T1050">
        <v>0</v>
      </c>
      <c r="U1050">
        <v>0</v>
      </c>
      <c r="V1050">
        <v>223</v>
      </c>
      <c r="W1050">
        <v>12</v>
      </c>
    </row>
    <row r="1051" spans="1:23" x14ac:dyDescent="0.3">
      <c r="A1051" t="s">
        <v>1091</v>
      </c>
      <c r="B1051" t="s">
        <v>21174</v>
      </c>
      <c r="C1051">
        <v>0</v>
      </c>
      <c r="D1051">
        <v>0</v>
      </c>
      <c r="E1051" t="s">
        <v>20050</v>
      </c>
      <c r="F1051" t="s">
        <v>9427</v>
      </c>
      <c r="G1051" t="s">
        <v>20080</v>
      </c>
      <c r="H1051" t="s">
        <v>20160</v>
      </c>
      <c r="I1051" t="s">
        <v>20161</v>
      </c>
      <c r="J1051" t="s">
        <v>9428</v>
      </c>
      <c r="K1051" t="s">
        <v>6457</v>
      </c>
      <c r="L1051" t="s">
        <v>6458</v>
      </c>
      <c r="M1051" t="s">
        <v>20083</v>
      </c>
      <c r="N1051" t="s">
        <v>6322</v>
      </c>
      <c r="O1051" t="s">
        <v>20076</v>
      </c>
      <c r="P1051" t="s">
        <v>20162</v>
      </c>
      <c r="Q1051" t="s">
        <v>20163</v>
      </c>
      <c r="R1051" t="s">
        <v>20164</v>
      </c>
      <c r="S1051">
        <v>1</v>
      </c>
      <c r="T1051">
        <v>0</v>
      </c>
      <c r="U1051">
        <v>0</v>
      </c>
      <c r="V1051">
        <v>256</v>
      </c>
      <c r="W1051">
        <v>15</v>
      </c>
    </row>
    <row r="1052" spans="1:23" x14ac:dyDescent="0.3">
      <c r="A1052" t="s">
        <v>1092</v>
      </c>
      <c r="B1052" t="s">
        <v>21174</v>
      </c>
      <c r="C1052">
        <v>0</v>
      </c>
      <c r="D1052">
        <v>0</v>
      </c>
      <c r="E1052" t="s">
        <v>20050</v>
      </c>
      <c r="F1052" t="s">
        <v>9429</v>
      </c>
      <c r="G1052" t="s">
        <v>20080</v>
      </c>
      <c r="H1052" t="s">
        <v>21262</v>
      </c>
      <c r="I1052" t="s">
        <v>21263</v>
      </c>
      <c r="J1052" t="s">
        <v>9430</v>
      </c>
      <c r="K1052" t="s">
        <v>6742</v>
      </c>
      <c r="L1052" t="s">
        <v>6743</v>
      </c>
      <c r="M1052" t="s">
        <v>20630</v>
      </c>
      <c r="N1052" t="s">
        <v>6322</v>
      </c>
      <c r="O1052" t="s">
        <v>20076</v>
      </c>
      <c r="P1052" t="s">
        <v>20443</v>
      </c>
      <c r="Q1052" t="s">
        <v>6508</v>
      </c>
      <c r="R1052" t="s">
        <v>21255</v>
      </c>
      <c r="S1052">
        <v>1</v>
      </c>
      <c r="T1052">
        <v>0</v>
      </c>
      <c r="U1052">
        <v>0</v>
      </c>
      <c r="V1052">
        <v>312</v>
      </c>
      <c r="W1052">
        <v>14</v>
      </c>
    </row>
    <row r="1053" spans="1:23" x14ac:dyDescent="0.3">
      <c r="A1053" t="s">
        <v>1093</v>
      </c>
      <c r="B1053" t="s">
        <v>21174</v>
      </c>
      <c r="C1053">
        <v>0</v>
      </c>
      <c r="D1053">
        <v>0</v>
      </c>
      <c r="E1053" t="s">
        <v>20050</v>
      </c>
      <c r="F1053" t="s">
        <v>9431</v>
      </c>
      <c r="G1053" t="s">
        <v>20328</v>
      </c>
      <c r="H1053" t="s">
        <v>21264</v>
      </c>
      <c r="I1053" t="s">
        <v>21265</v>
      </c>
      <c r="J1053" t="s">
        <v>9432</v>
      </c>
      <c r="K1053" t="s">
        <v>9433</v>
      </c>
      <c r="L1053" t="s">
        <v>9434</v>
      </c>
      <c r="M1053" t="s">
        <v>20331</v>
      </c>
      <c r="N1053" t="s">
        <v>6322</v>
      </c>
      <c r="O1053" t="s">
        <v>20076</v>
      </c>
      <c r="P1053" t="s">
        <v>20443</v>
      </c>
      <c r="Q1053" t="s">
        <v>6508</v>
      </c>
      <c r="R1053" t="s">
        <v>21266</v>
      </c>
      <c r="S1053">
        <v>1</v>
      </c>
      <c r="T1053">
        <v>0</v>
      </c>
      <c r="U1053">
        <v>0</v>
      </c>
      <c r="V1053">
        <v>119</v>
      </c>
      <c r="W1053">
        <v>6</v>
      </c>
    </row>
    <row r="1054" spans="1:23" x14ac:dyDescent="0.3">
      <c r="A1054" t="s">
        <v>1094</v>
      </c>
      <c r="B1054" t="s">
        <v>21174</v>
      </c>
      <c r="C1054">
        <v>0</v>
      </c>
      <c r="D1054">
        <v>0</v>
      </c>
      <c r="E1054" t="s">
        <v>20050</v>
      </c>
      <c r="F1054" t="s">
        <v>9435</v>
      </c>
      <c r="G1054" t="s">
        <v>20080</v>
      </c>
      <c r="H1054" t="s">
        <v>21267</v>
      </c>
      <c r="I1054" t="s">
        <v>21268</v>
      </c>
      <c r="J1054" t="s">
        <v>9436</v>
      </c>
      <c r="K1054" t="s">
        <v>6540</v>
      </c>
      <c r="L1054" t="s">
        <v>6541</v>
      </c>
      <c r="M1054" t="s">
        <v>20545</v>
      </c>
      <c r="N1054" t="s">
        <v>6322</v>
      </c>
      <c r="O1054" t="s">
        <v>20076</v>
      </c>
      <c r="P1054" t="s">
        <v>20147</v>
      </c>
      <c r="Q1054" t="s">
        <v>20148</v>
      </c>
      <c r="R1054" t="s">
        <v>20594</v>
      </c>
      <c r="S1054">
        <v>1</v>
      </c>
      <c r="T1054">
        <v>0</v>
      </c>
      <c r="U1054">
        <v>0</v>
      </c>
      <c r="V1054">
        <v>193</v>
      </c>
      <c r="W1054">
        <v>8</v>
      </c>
    </row>
    <row r="1055" spans="1:23" x14ac:dyDescent="0.3">
      <c r="A1055" t="s">
        <v>1095</v>
      </c>
      <c r="B1055" t="s">
        <v>21174</v>
      </c>
      <c r="C1055">
        <v>0</v>
      </c>
      <c r="D1055">
        <v>0</v>
      </c>
      <c r="E1055" t="s">
        <v>20050</v>
      </c>
      <c r="F1055" t="s">
        <v>9437</v>
      </c>
      <c r="G1055" t="s">
        <v>20080</v>
      </c>
      <c r="H1055" t="s">
        <v>21267</v>
      </c>
      <c r="I1055" t="s">
        <v>21268</v>
      </c>
      <c r="J1055" t="s">
        <v>9438</v>
      </c>
      <c r="K1055" t="s">
        <v>6540</v>
      </c>
      <c r="L1055" t="s">
        <v>6541</v>
      </c>
      <c r="M1055" t="s">
        <v>20545</v>
      </c>
      <c r="N1055" t="s">
        <v>6322</v>
      </c>
      <c r="O1055" t="s">
        <v>20076</v>
      </c>
      <c r="P1055" t="s">
        <v>20147</v>
      </c>
      <c r="Q1055" t="s">
        <v>20148</v>
      </c>
      <c r="R1055" t="s">
        <v>20594</v>
      </c>
      <c r="S1055">
        <v>1</v>
      </c>
      <c r="T1055">
        <v>0</v>
      </c>
      <c r="U1055">
        <v>0</v>
      </c>
      <c r="V1055">
        <v>196</v>
      </c>
      <c r="W1055">
        <v>9</v>
      </c>
    </row>
    <row r="1056" spans="1:23" x14ac:dyDescent="0.3">
      <c r="A1056" t="s">
        <v>1096</v>
      </c>
      <c r="B1056" t="s">
        <v>21174</v>
      </c>
      <c r="C1056">
        <v>0</v>
      </c>
      <c r="D1056">
        <v>0</v>
      </c>
      <c r="E1056" t="s">
        <v>20050</v>
      </c>
      <c r="F1056" t="s">
        <v>9439</v>
      </c>
      <c r="G1056" t="s">
        <v>20066</v>
      </c>
      <c r="H1056" t="s">
        <v>21269</v>
      </c>
      <c r="I1056" t="s">
        <v>21270</v>
      </c>
      <c r="J1056" t="s">
        <v>9440</v>
      </c>
      <c r="K1056" t="s">
        <v>6442</v>
      </c>
      <c r="L1056" t="s">
        <v>6443</v>
      </c>
      <c r="M1056" t="s">
        <v>20534</v>
      </c>
      <c r="N1056" t="s">
        <v>6322</v>
      </c>
      <c r="O1056" t="s">
        <v>20076</v>
      </c>
      <c r="P1056" t="s">
        <v>20147</v>
      </c>
      <c r="Q1056" t="s">
        <v>20148</v>
      </c>
      <c r="R1056" t="s">
        <v>21271</v>
      </c>
      <c r="S1056">
        <v>1</v>
      </c>
      <c r="T1056">
        <v>0</v>
      </c>
      <c r="U1056">
        <v>0</v>
      </c>
      <c r="V1056">
        <v>209</v>
      </c>
      <c r="W1056">
        <v>9</v>
      </c>
    </row>
    <row r="1057" spans="1:23" x14ac:dyDescent="0.3">
      <c r="A1057" t="s">
        <v>1097</v>
      </c>
      <c r="B1057" t="s">
        <v>21174</v>
      </c>
      <c r="C1057">
        <v>0</v>
      </c>
      <c r="D1057">
        <v>0</v>
      </c>
      <c r="E1057" t="s">
        <v>20050</v>
      </c>
      <c r="F1057" t="s">
        <v>9441</v>
      </c>
      <c r="G1057" t="s">
        <v>20040</v>
      </c>
      <c r="H1057" t="s">
        <v>21272</v>
      </c>
      <c r="I1057" t="s">
        <v>21273</v>
      </c>
      <c r="J1057" t="s">
        <v>9442</v>
      </c>
      <c r="K1057" t="s">
        <v>9443</v>
      </c>
      <c r="L1057" t="s">
        <v>9444</v>
      </c>
      <c r="M1057" t="s">
        <v>20178</v>
      </c>
      <c r="N1057" t="s">
        <v>6322</v>
      </c>
      <c r="O1057" t="s">
        <v>20076</v>
      </c>
      <c r="P1057" t="s">
        <v>20147</v>
      </c>
      <c r="Q1057" t="s">
        <v>20148</v>
      </c>
      <c r="R1057" t="s">
        <v>21274</v>
      </c>
      <c r="S1057">
        <v>1</v>
      </c>
      <c r="T1057">
        <v>0</v>
      </c>
      <c r="U1057">
        <v>0</v>
      </c>
      <c r="V1057">
        <v>168</v>
      </c>
      <c r="W1057">
        <v>8</v>
      </c>
    </row>
    <row r="1058" spans="1:23" x14ac:dyDescent="0.3">
      <c r="A1058" t="s">
        <v>1098</v>
      </c>
      <c r="B1058" t="s">
        <v>21174</v>
      </c>
      <c r="C1058">
        <v>0</v>
      </c>
      <c r="D1058">
        <v>0</v>
      </c>
      <c r="E1058" t="s">
        <v>20050</v>
      </c>
      <c r="F1058" t="s">
        <v>9445</v>
      </c>
      <c r="G1058" t="s">
        <v>20040</v>
      </c>
      <c r="H1058" t="s">
        <v>21275</v>
      </c>
      <c r="I1058" t="s">
        <v>21276</v>
      </c>
      <c r="J1058" t="s">
        <v>9446</v>
      </c>
      <c r="K1058" t="s">
        <v>9447</v>
      </c>
      <c r="L1058" t="s">
        <v>9448</v>
      </c>
      <c r="M1058" t="s">
        <v>20555</v>
      </c>
      <c r="N1058" t="s">
        <v>6322</v>
      </c>
      <c r="O1058" t="s">
        <v>20076</v>
      </c>
      <c r="P1058" t="s">
        <v>20147</v>
      </c>
      <c r="Q1058" t="s">
        <v>20148</v>
      </c>
      <c r="R1058" t="s">
        <v>21277</v>
      </c>
      <c r="S1058">
        <v>1</v>
      </c>
      <c r="T1058">
        <v>0</v>
      </c>
      <c r="U1058">
        <v>0</v>
      </c>
      <c r="V1058">
        <v>141</v>
      </c>
      <c r="W1058">
        <v>7</v>
      </c>
    </row>
    <row r="1059" spans="1:23" x14ac:dyDescent="0.3">
      <c r="A1059" t="s">
        <v>1099</v>
      </c>
      <c r="B1059" t="s">
        <v>21174</v>
      </c>
      <c r="C1059">
        <v>0</v>
      </c>
      <c r="D1059">
        <v>0</v>
      </c>
      <c r="E1059" t="s">
        <v>20050</v>
      </c>
      <c r="F1059" t="s">
        <v>9449</v>
      </c>
      <c r="G1059" t="s">
        <v>20040</v>
      </c>
      <c r="H1059" t="s">
        <v>21278</v>
      </c>
      <c r="I1059" t="s">
        <v>21279</v>
      </c>
      <c r="J1059" t="s">
        <v>9450</v>
      </c>
      <c r="K1059" t="s">
        <v>9451</v>
      </c>
      <c r="L1059" t="s">
        <v>9452</v>
      </c>
      <c r="M1059" t="s">
        <v>20893</v>
      </c>
      <c r="N1059" t="s">
        <v>6322</v>
      </c>
      <c r="O1059" t="s">
        <v>20076</v>
      </c>
      <c r="P1059" t="s">
        <v>20147</v>
      </c>
      <c r="Q1059" t="s">
        <v>20148</v>
      </c>
      <c r="R1059" t="s">
        <v>21280</v>
      </c>
      <c r="S1059">
        <v>1</v>
      </c>
      <c r="T1059">
        <v>0</v>
      </c>
      <c r="U1059">
        <v>0</v>
      </c>
      <c r="V1059">
        <v>117</v>
      </c>
      <c r="W1059">
        <v>6</v>
      </c>
    </row>
    <row r="1060" spans="1:23" x14ac:dyDescent="0.3">
      <c r="A1060" t="s">
        <v>1100</v>
      </c>
      <c r="B1060" t="s">
        <v>21174</v>
      </c>
      <c r="C1060">
        <v>0</v>
      </c>
      <c r="D1060">
        <v>0</v>
      </c>
      <c r="E1060" t="s">
        <v>20050</v>
      </c>
      <c r="F1060" t="s">
        <v>9453</v>
      </c>
      <c r="G1060" t="s">
        <v>20080</v>
      </c>
      <c r="H1060" t="s">
        <v>21281</v>
      </c>
      <c r="I1060" t="s">
        <v>21282</v>
      </c>
      <c r="J1060" t="s">
        <v>9454</v>
      </c>
      <c r="K1060" t="s">
        <v>7760</v>
      </c>
      <c r="L1060" t="s">
        <v>7761</v>
      </c>
      <c r="M1060" t="s">
        <v>20355</v>
      </c>
      <c r="N1060" t="s">
        <v>6322</v>
      </c>
      <c r="O1060" t="s">
        <v>20076</v>
      </c>
      <c r="P1060" t="s">
        <v>20147</v>
      </c>
      <c r="Q1060" t="s">
        <v>20148</v>
      </c>
      <c r="R1060" t="s">
        <v>20356</v>
      </c>
      <c r="S1060">
        <v>1</v>
      </c>
      <c r="T1060">
        <v>0</v>
      </c>
      <c r="U1060">
        <v>0</v>
      </c>
      <c r="V1060">
        <v>381</v>
      </c>
      <c r="W1060">
        <v>16</v>
      </c>
    </row>
    <row r="1061" spans="1:23" x14ac:dyDescent="0.3">
      <c r="A1061" t="s">
        <v>1101</v>
      </c>
      <c r="B1061" t="s">
        <v>21174</v>
      </c>
      <c r="C1061">
        <v>0</v>
      </c>
      <c r="D1061">
        <v>0</v>
      </c>
      <c r="E1061" t="s">
        <v>20050</v>
      </c>
      <c r="F1061" t="s">
        <v>9455</v>
      </c>
      <c r="G1061" t="s">
        <v>20080</v>
      </c>
      <c r="H1061" t="s">
        <v>21281</v>
      </c>
      <c r="I1061" t="s">
        <v>21282</v>
      </c>
      <c r="J1061" t="s">
        <v>9456</v>
      </c>
      <c r="K1061" t="s">
        <v>7760</v>
      </c>
      <c r="L1061" t="s">
        <v>7761</v>
      </c>
      <c r="M1061" t="s">
        <v>20355</v>
      </c>
      <c r="N1061" t="s">
        <v>6322</v>
      </c>
      <c r="O1061" t="s">
        <v>20076</v>
      </c>
      <c r="P1061" t="s">
        <v>20147</v>
      </c>
      <c r="Q1061" t="s">
        <v>20148</v>
      </c>
      <c r="R1061" t="s">
        <v>20356</v>
      </c>
      <c r="S1061">
        <v>1</v>
      </c>
      <c r="T1061">
        <v>0</v>
      </c>
      <c r="U1061">
        <v>0</v>
      </c>
      <c r="V1061">
        <v>265</v>
      </c>
      <c r="W1061">
        <v>12</v>
      </c>
    </row>
    <row r="1062" spans="1:23" x14ac:dyDescent="0.3">
      <c r="A1062" t="s">
        <v>1102</v>
      </c>
      <c r="B1062" t="s">
        <v>21174</v>
      </c>
      <c r="C1062">
        <v>0</v>
      </c>
      <c r="D1062">
        <v>0</v>
      </c>
      <c r="E1062" t="s">
        <v>20050</v>
      </c>
      <c r="F1062" t="s">
        <v>9457</v>
      </c>
      <c r="G1062" t="s">
        <v>20066</v>
      </c>
      <c r="H1062" t="s">
        <v>21283</v>
      </c>
      <c r="I1062" t="s">
        <v>21284</v>
      </c>
      <c r="J1062" t="s">
        <v>9458</v>
      </c>
      <c r="K1062" t="s">
        <v>9459</v>
      </c>
      <c r="L1062" t="s">
        <v>9460</v>
      </c>
      <c r="M1062" t="s">
        <v>20442</v>
      </c>
      <c r="N1062" t="s">
        <v>6322</v>
      </c>
      <c r="O1062" t="s">
        <v>20076</v>
      </c>
      <c r="P1062" t="s">
        <v>20523</v>
      </c>
      <c r="Q1062" t="s">
        <v>6411</v>
      </c>
      <c r="R1062" t="s">
        <v>21285</v>
      </c>
      <c r="S1062">
        <v>1</v>
      </c>
      <c r="T1062">
        <v>0</v>
      </c>
      <c r="U1062">
        <v>0</v>
      </c>
      <c r="V1062">
        <v>291</v>
      </c>
      <c r="W1062">
        <v>13</v>
      </c>
    </row>
    <row r="1063" spans="1:23" x14ac:dyDescent="0.3">
      <c r="A1063" t="s">
        <v>1103</v>
      </c>
      <c r="B1063" t="s">
        <v>21174</v>
      </c>
      <c r="C1063">
        <v>0</v>
      </c>
      <c r="D1063">
        <v>0</v>
      </c>
      <c r="E1063" t="s">
        <v>20050</v>
      </c>
      <c r="F1063" t="s">
        <v>9461</v>
      </c>
      <c r="G1063" t="s">
        <v>20066</v>
      </c>
      <c r="H1063" t="s">
        <v>21286</v>
      </c>
      <c r="I1063" t="s">
        <v>21287</v>
      </c>
      <c r="J1063" t="s">
        <v>9462</v>
      </c>
      <c r="K1063" t="s">
        <v>9463</v>
      </c>
      <c r="L1063" t="s">
        <v>9464</v>
      </c>
      <c r="M1063" t="s">
        <v>20178</v>
      </c>
      <c r="N1063" t="s">
        <v>6322</v>
      </c>
      <c r="O1063" t="s">
        <v>20076</v>
      </c>
      <c r="P1063" t="s">
        <v>20523</v>
      </c>
      <c r="Q1063" t="s">
        <v>6411</v>
      </c>
      <c r="R1063" t="s">
        <v>21288</v>
      </c>
      <c r="S1063">
        <v>1</v>
      </c>
      <c r="T1063">
        <v>0</v>
      </c>
      <c r="U1063">
        <v>0</v>
      </c>
      <c r="V1063">
        <v>219</v>
      </c>
      <c r="W1063">
        <v>10</v>
      </c>
    </row>
    <row r="1064" spans="1:23" x14ac:dyDescent="0.3">
      <c r="A1064" t="s">
        <v>1104</v>
      </c>
      <c r="B1064" t="s">
        <v>21174</v>
      </c>
      <c r="C1064">
        <v>0</v>
      </c>
      <c r="D1064">
        <v>0</v>
      </c>
      <c r="E1064" t="s">
        <v>20050</v>
      </c>
      <c r="F1064" t="s">
        <v>9465</v>
      </c>
      <c r="G1064" t="s">
        <v>20066</v>
      </c>
      <c r="H1064" t="s">
        <v>21289</v>
      </c>
      <c r="I1064" t="s">
        <v>21290</v>
      </c>
      <c r="J1064" t="s">
        <v>9466</v>
      </c>
      <c r="K1064" t="s">
        <v>9467</v>
      </c>
      <c r="L1064" t="s">
        <v>9468</v>
      </c>
      <c r="M1064" t="s">
        <v>20324</v>
      </c>
      <c r="N1064" t="s">
        <v>6322</v>
      </c>
      <c r="O1064" t="s">
        <v>20076</v>
      </c>
      <c r="P1064" t="s">
        <v>20523</v>
      </c>
      <c r="Q1064" t="s">
        <v>6411</v>
      </c>
      <c r="R1064" t="s">
        <v>21291</v>
      </c>
      <c r="S1064">
        <v>1</v>
      </c>
      <c r="T1064">
        <v>0</v>
      </c>
      <c r="U1064">
        <v>0</v>
      </c>
      <c r="V1064">
        <v>217</v>
      </c>
      <c r="W1064">
        <v>10</v>
      </c>
    </row>
    <row r="1065" spans="1:23" x14ac:dyDescent="0.3">
      <c r="A1065" t="s">
        <v>1105</v>
      </c>
      <c r="B1065" t="s">
        <v>21174</v>
      </c>
      <c r="C1065">
        <v>0</v>
      </c>
      <c r="D1065">
        <v>0</v>
      </c>
      <c r="E1065" t="s">
        <v>20050</v>
      </c>
      <c r="F1065" t="s">
        <v>9469</v>
      </c>
      <c r="G1065" t="s">
        <v>21292</v>
      </c>
      <c r="H1065" t="s">
        <v>21293</v>
      </c>
      <c r="I1065" t="s">
        <v>21294</v>
      </c>
      <c r="J1065" t="s">
        <v>9470</v>
      </c>
      <c r="K1065" t="s">
        <v>9471</v>
      </c>
      <c r="L1065" t="s">
        <v>9472</v>
      </c>
      <c r="M1065" t="s">
        <v>20545</v>
      </c>
      <c r="N1065" t="s">
        <v>6322</v>
      </c>
      <c r="O1065" t="s">
        <v>20076</v>
      </c>
      <c r="P1065" t="s">
        <v>20096</v>
      </c>
      <c r="Q1065" t="s">
        <v>6544</v>
      </c>
      <c r="R1065" t="s">
        <v>21295</v>
      </c>
      <c r="S1065">
        <v>1</v>
      </c>
      <c r="T1065">
        <v>0</v>
      </c>
      <c r="U1065">
        <v>0</v>
      </c>
      <c r="V1065">
        <v>174</v>
      </c>
      <c r="W1065">
        <v>9</v>
      </c>
    </row>
    <row r="1066" spans="1:23" x14ac:dyDescent="0.3">
      <c r="A1066" t="s">
        <v>1106</v>
      </c>
      <c r="B1066" t="s">
        <v>21174</v>
      </c>
      <c r="C1066">
        <v>0</v>
      </c>
      <c r="D1066">
        <v>0</v>
      </c>
      <c r="E1066" t="s">
        <v>20050</v>
      </c>
      <c r="F1066" t="s">
        <v>9473</v>
      </c>
      <c r="G1066" t="s">
        <v>20080</v>
      </c>
      <c r="H1066" t="s">
        <v>21296</v>
      </c>
      <c r="I1066" t="s">
        <v>21297</v>
      </c>
      <c r="J1066" t="s">
        <v>9474</v>
      </c>
      <c r="K1066" t="s">
        <v>6543</v>
      </c>
      <c r="L1066" t="s">
        <v>6544</v>
      </c>
      <c r="M1066" t="s">
        <v>20519</v>
      </c>
      <c r="N1066" t="s">
        <v>6322</v>
      </c>
      <c r="O1066" t="s">
        <v>20076</v>
      </c>
      <c r="P1066" t="s">
        <v>20096</v>
      </c>
      <c r="Q1066" t="s">
        <v>6544</v>
      </c>
      <c r="R1066" t="s">
        <v>20877</v>
      </c>
      <c r="S1066">
        <v>1</v>
      </c>
      <c r="T1066">
        <v>0</v>
      </c>
      <c r="U1066">
        <v>0</v>
      </c>
      <c r="V1066">
        <v>330</v>
      </c>
      <c r="W1066">
        <v>16</v>
      </c>
    </row>
    <row r="1067" spans="1:23" x14ac:dyDescent="0.3">
      <c r="A1067" t="s">
        <v>1107</v>
      </c>
      <c r="B1067" t="s">
        <v>21174</v>
      </c>
      <c r="C1067">
        <v>0</v>
      </c>
      <c r="D1067">
        <v>0</v>
      </c>
      <c r="E1067" t="s">
        <v>20050</v>
      </c>
      <c r="F1067" t="s">
        <v>9475</v>
      </c>
      <c r="G1067" t="s">
        <v>21292</v>
      </c>
      <c r="H1067" t="s">
        <v>21298</v>
      </c>
      <c r="I1067" t="s">
        <v>21299</v>
      </c>
      <c r="J1067" t="s">
        <v>6609</v>
      </c>
      <c r="K1067" t="s">
        <v>9317</v>
      </c>
      <c r="L1067" t="s">
        <v>9476</v>
      </c>
      <c r="M1067" t="s">
        <v>20374</v>
      </c>
      <c r="N1067" t="s">
        <v>6322</v>
      </c>
      <c r="O1067" t="s">
        <v>20076</v>
      </c>
      <c r="P1067" t="s">
        <v>20096</v>
      </c>
      <c r="Q1067" t="s">
        <v>6544</v>
      </c>
      <c r="R1067" t="s">
        <v>21300</v>
      </c>
      <c r="S1067">
        <v>1</v>
      </c>
      <c r="T1067">
        <v>0</v>
      </c>
      <c r="U1067">
        <v>0</v>
      </c>
      <c r="V1067">
        <v>128</v>
      </c>
      <c r="W1067">
        <v>6</v>
      </c>
    </row>
    <row r="1068" spans="1:23" x14ac:dyDescent="0.3">
      <c r="A1068" t="s">
        <v>1108</v>
      </c>
      <c r="B1068" t="s">
        <v>21174</v>
      </c>
      <c r="C1068">
        <v>0</v>
      </c>
      <c r="D1068">
        <v>0</v>
      </c>
      <c r="E1068" t="s">
        <v>20050</v>
      </c>
      <c r="F1068" t="s">
        <v>9477</v>
      </c>
      <c r="G1068" t="s">
        <v>20040</v>
      </c>
      <c r="H1068" t="s">
        <v>21301</v>
      </c>
      <c r="I1068" t="s">
        <v>21302</v>
      </c>
      <c r="J1068" t="s">
        <v>9478</v>
      </c>
      <c r="K1068" t="s">
        <v>9221</v>
      </c>
      <c r="L1068" t="s">
        <v>9222</v>
      </c>
      <c r="M1068" t="s">
        <v>20555</v>
      </c>
      <c r="N1068" t="s">
        <v>6322</v>
      </c>
      <c r="O1068" t="s">
        <v>20076</v>
      </c>
      <c r="P1068" t="s">
        <v>20096</v>
      </c>
      <c r="Q1068" t="s">
        <v>6544</v>
      </c>
      <c r="R1068" t="s">
        <v>21151</v>
      </c>
      <c r="S1068">
        <v>1</v>
      </c>
      <c r="T1068">
        <v>0</v>
      </c>
      <c r="U1068">
        <v>0</v>
      </c>
      <c r="V1068">
        <v>106</v>
      </c>
      <c r="W1068">
        <v>5</v>
      </c>
    </row>
    <row r="1069" spans="1:23" x14ac:dyDescent="0.3">
      <c r="A1069" t="s">
        <v>1109</v>
      </c>
      <c r="B1069" t="s">
        <v>21174</v>
      </c>
      <c r="C1069">
        <v>0</v>
      </c>
      <c r="D1069">
        <v>0</v>
      </c>
      <c r="E1069" t="s">
        <v>20050</v>
      </c>
      <c r="F1069" t="s">
        <v>9479</v>
      </c>
      <c r="G1069" t="s">
        <v>20040</v>
      </c>
      <c r="H1069" t="s">
        <v>21303</v>
      </c>
      <c r="I1069" t="s">
        <v>21304</v>
      </c>
      <c r="J1069" t="s">
        <v>9480</v>
      </c>
      <c r="K1069" t="s">
        <v>9481</v>
      </c>
      <c r="L1069" t="s">
        <v>9482</v>
      </c>
      <c r="M1069" t="s">
        <v>20258</v>
      </c>
      <c r="N1069" t="s">
        <v>6322</v>
      </c>
      <c r="O1069" t="s">
        <v>20076</v>
      </c>
      <c r="P1069" t="s">
        <v>20096</v>
      </c>
      <c r="Q1069" t="s">
        <v>6544</v>
      </c>
      <c r="R1069" t="s">
        <v>20431</v>
      </c>
      <c r="S1069">
        <v>1</v>
      </c>
      <c r="T1069">
        <v>0</v>
      </c>
      <c r="U1069">
        <v>0</v>
      </c>
      <c r="V1069">
        <v>164</v>
      </c>
      <c r="W1069">
        <v>9</v>
      </c>
    </row>
    <row r="1070" spans="1:23" x14ac:dyDescent="0.3">
      <c r="A1070" t="s">
        <v>1110</v>
      </c>
      <c r="B1070" t="s">
        <v>21174</v>
      </c>
      <c r="C1070">
        <v>0</v>
      </c>
      <c r="D1070">
        <v>0</v>
      </c>
      <c r="E1070" t="s">
        <v>20050</v>
      </c>
      <c r="F1070" t="s">
        <v>9483</v>
      </c>
      <c r="G1070" t="s">
        <v>20040</v>
      </c>
      <c r="H1070" t="s">
        <v>21305</v>
      </c>
      <c r="I1070" t="s">
        <v>21306</v>
      </c>
      <c r="J1070" t="s">
        <v>9484</v>
      </c>
      <c r="K1070" t="s">
        <v>8215</v>
      </c>
      <c r="L1070" t="s">
        <v>8216</v>
      </c>
      <c r="M1070" t="s">
        <v>20206</v>
      </c>
      <c r="N1070" t="s">
        <v>6322</v>
      </c>
      <c r="O1070" t="s">
        <v>20076</v>
      </c>
      <c r="P1070" t="s">
        <v>20096</v>
      </c>
      <c r="Q1070" t="s">
        <v>6544</v>
      </c>
      <c r="R1070" t="s">
        <v>20916</v>
      </c>
      <c r="S1070">
        <v>1</v>
      </c>
      <c r="T1070">
        <v>0</v>
      </c>
      <c r="U1070">
        <v>0</v>
      </c>
      <c r="V1070">
        <v>268</v>
      </c>
      <c r="W1070">
        <v>13</v>
      </c>
    </row>
    <row r="1071" spans="1:23" x14ac:dyDescent="0.3">
      <c r="A1071" t="s">
        <v>1111</v>
      </c>
      <c r="B1071" t="s">
        <v>21174</v>
      </c>
      <c r="C1071">
        <v>0</v>
      </c>
      <c r="D1071">
        <v>0</v>
      </c>
      <c r="E1071" t="s">
        <v>20050</v>
      </c>
      <c r="F1071" t="s">
        <v>9485</v>
      </c>
      <c r="G1071" t="s">
        <v>20040</v>
      </c>
      <c r="H1071" t="s">
        <v>21307</v>
      </c>
      <c r="I1071" t="s">
        <v>21308</v>
      </c>
      <c r="J1071" t="s">
        <v>9486</v>
      </c>
      <c r="K1071" t="s">
        <v>9487</v>
      </c>
      <c r="L1071" t="s">
        <v>9488</v>
      </c>
      <c r="M1071" t="s">
        <v>20320</v>
      </c>
      <c r="N1071" t="s">
        <v>6322</v>
      </c>
      <c r="O1071" t="s">
        <v>20076</v>
      </c>
      <c r="P1071" t="s">
        <v>20647</v>
      </c>
      <c r="Q1071" t="s">
        <v>6404</v>
      </c>
      <c r="R1071" t="s">
        <v>21309</v>
      </c>
      <c r="S1071">
        <v>1</v>
      </c>
      <c r="T1071">
        <v>0</v>
      </c>
      <c r="U1071">
        <v>0</v>
      </c>
      <c r="V1071">
        <v>200</v>
      </c>
      <c r="W1071">
        <v>9</v>
      </c>
    </row>
    <row r="1072" spans="1:23" x14ac:dyDescent="0.3">
      <c r="A1072" t="s">
        <v>1112</v>
      </c>
      <c r="B1072" t="s">
        <v>21174</v>
      </c>
      <c r="C1072">
        <v>0</v>
      </c>
      <c r="D1072">
        <v>0</v>
      </c>
      <c r="E1072" t="s">
        <v>20050</v>
      </c>
      <c r="F1072" t="s">
        <v>9489</v>
      </c>
      <c r="G1072" t="s">
        <v>20040</v>
      </c>
      <c r="H1072" t="s">
        <v>21310</v>
      </c>
      <c r="I1072" t="s">
        <v>21311</v>
      </c>
      <c r="J1072" t="s">
        <v>9490</v>
      </c>
      <c r="K1072" t="s">
        <v>9491</v>
      </c>
      <c r="L1072" t="s">
        <v>9492</v>
      </c>
      <c r="M1072" t="s">
        <v>20688</v>
      </c>
      <c r="N1072" t="s">
        <v>6322</v>
      </c>
      <c r="O1072" t="s">
        <v>20076</v>
      </c>
      <c r="P1072" t="s">
        <v>20647</v>
      </c>
      <c r="Q1072" t="s">
        <v>6404</v>
      </c>
      <c r="R1072" t="s">
        <v>21312</v>
      </c>
      <c r="S1072">
        <v>1</v>
      </c>
      <c r="T1072">
        <v>0</v>
      </c>
      <c r="U1072">
        <v>0</v>
      </c>
      <c r="V1072">
        <v>291</v>
      </c>
      <c r="W1072">
        <v>12</v>
      </c>
    </row>
    <row r="1073" spans="1:23" x14ac:dyDescent="0.3">
      <c r="A1073" t="s">
        <v>1113</v>
      </c>
      <c r="B1073" t="s">
        <v>21174</v>
      </c>
      <c r="C1073">
        <v>0</v>
      </c>
      <c r="D1073">
        <v>0</v>
      </c>
      <c r="E1073" t="s">
        <v>20050</v>
      </c>
      <c r="F1073" t="s">
        <v>9493</v>
      </c>
      <c r="G1073" t="s">
        <v>20328</v>
      </c>
      <c r="H1073" t="s">
        <v>21313</v>
      </c>
      <c r="I1073" t="s">
        <v>21314</v>
      </c>
      <c r="J1073" t="s">
        <v>9494</v>
      </c>
      <c r="K1073" t="s">
        <v>8845</v>
      </c>
      <c r="L1073" t="s">
        <v>8846</v>
      </c>
      <c r="M1073" t="s">
        <v>20131</v>
      </c>
      <c r="N1073" t="s">
        <v>6322</v>
      </c>
      <c r="O1073" t="s">
        <v>20076</v>
      </c>
      <c r="P1073" t="s">
        <v>20647</v>
      </c>
      <c r="Q1073" t="s">
        <v>6404</v>
      </c>
      <c r="R1073" t="s">
        <v>21064</v>
      </c>
      <c r="S1073">
        <v>1</v>
      </c>
      <c r="T1073">
        <v>0</v>
      </c>
      <c r="U1073">
        <v>0</v>
      </c>
      <c r="V1073">
        <v>376</v>
      </c>
      <c r="W1073">
        <v>16</v>
      </c>
    </row>
    <row r="1074" spans="1:23" x14ac:dyDescent="0.3">
      <c r="A1074" t="s">
        <v>926</v>
      </c>
      <c r="B1074" t="s">
        <v>21174</v>
      </c>
      <c r="C1074">
        <v>0</v>
      </c>
      <c r="D1074">
        <v>0</v>
      </c>
      <c r="E1074" t="s">
        <v>20050</v>
      </c>
      <c r="F1074" t="s">
        <v>9019</v>
      </c>
      <c r="G1074" t="s">
        <v>20328</v>
      </c>
      <c r="H1074" t="s">
        <v>21315</v>
      </c>
      <c r="I1074" t="s">
        <v>21316</v>
      </c>
      <c r="J1074" t="s">
        <v>9020</v>
      </c>
      <c r="K1074" t="s">
        <v>9021</v>
      </c>
      <c r="L1074" t="s">
        <v>9022</v>
      </c>
      <c r="M1074" t="s">
        <v>20340</v>
      </c>
      <c r="N1074" t="s">
        <v>6322</v>
      </c>
      <c r="O1074" t="s">
        <v>20076</v>
      </c>
      <c r="P1074" t="s">
        <v>20647</v>
      </c>
      <c r="Q1074" t="s">
        <v>6404</v>
      </c>
      <c r="R1074" t="s">
        <v>21317</v>
      </c>
      <c r="S1074">
        <v>1</v>
      </c>
      <c r="T1074">
        <v>0</v>
      </c>
      <c r="U1074">
        <v>0</v>
      </c>
      <c r="V1074">
        <v>93</v>
      </c>
      <c r="W1074">
        <v>4</v>
      </c>
    </row>
    <row r="1075" spans="1:23" x14ac:dyDescent="0.3">
      <c r="A1075" t="s">
        <v>927</v>
      </c>
      <c r="B1075" t="s">
        <v>21174</v>
      </c>
      <c r="C1075">
        <v>0</v>
      </c>
      <c r="D1075">
        <v>0</v>
      </c>
      <c r="E1075" t="s">
        <v>20050</v>
      </c>
      <c r="F1075" t="s">
        <v>9023</v>
      </c>
      <c r="G1075" t="s">
        <v>20328</v>
      </c>
      <c r="H1075" t="s">
        <v>21318</v>
      </c>
      <c r="I1075" t="s">
        <v>21319</v>
      </c>
      <c r="J1075" t="s">
        <v>9024</v>
      </c>
      <c r="K1075" t="s">
        <v>9025</v>
      </c>
      <c r="L1075" t="s">
        <v>9026</v>
      </c>
      <c r="M1075" t="s">
        <v>20103</v>
      </c>
      <c r="N1075" t="s">
        <v>6322</v>
      </c>
      <c r="O1075" t="s">
        <v>20076</v>
      </c>
      <c r="P1075" t="s">
        <v>20336</v>
      </c>
      <c r="Q1075" t="s">
        <v>6546</v>
      </c>
      <c r="R1075" t="s">
        <v>21320</v>
      </c>
      <c r="S1075">
        <v>1</v>
      </c>
      <c r="T1075">
        <v>0</v>
      </c>
      <c r="U1075">
        <v>0</v>
      </c>
      <c r="V1075">
        <v>209</v>
      </c>
      <c r="W1075">
        <v>11</v>
      </c>
    </row>
    <row r="1076" spans="1:23" x14ac:dyDescent="0.3">
      <c r="A1076" t="s">
        <v>928</v>
      </c>
      <c r="B1076" t="s">
        <v>21174</v>
      </c>
      <c r="C1076">
        <v>0</v>
      </c>
      <c r="D1076">
        <v>0</v>
      </c>
      <c r="E1076" t="s">
        <v>20050</v>
      </c>
      <c r="F1076" t="s">
        <v>9027</v>
      </c>
      <c r="G1076" t="s">
        <v>20066</v>
      </c>
      <c r="H1076" t="s">
        <v>21321</v>
      </c>
      <c r="I1076" t="s">
        <v>21322</v>
      </c>
      <c r="J1076" t="s">
        <v>9028</v>
      </c>
      <c r="K1076" t="s">
        <v>9029</v>
      </c>
      <c r="L1076" t="s">
        <v>9030</v>
      </c>
      <c r="M1076" t="s">
        <v>20178</v>
      </c>
      <c r="N1076" t="s">
        <v>6322</v>
      </c>
      <c r="O1076" t="s">
        <v>20076</v>
      </c>
      <c r="P1076" t="s">
        <v>20336</v>
      </c>
      <c r="Q1076" t="s">
        <v>6546</v>
      </c>
      <c r="R1076" t="s">
        <v>21323</v>
      </c>
      <c r="S1076">
        <v>1</v>
      </c>
      <c r="T1076">
        <v>0</v>
      </c>
      <c r="U1076">
        <v>0</v>
      </c>
      <c r="V1076">
        <v>299</v>
      </c>
      <c r="W1076">
        <v>13</v>
      </c>
    </row>
    <row r="1077" spans="1:23" x14ac:dyDescent="0.3">
      <c r="A1077" t="s">
        <v>929</v>
      </c>
      <c r="B1077" t="s">
        <v>21174</v>
      </c>
      <c r="C1077">
        <v>0</v>
      </c>
      <c r="D1077">
        <v>0</v>
      </c>
      <c r="E1077" t="s">
        <v>20050</v>
      </c>
      <c r="F1077" t="s">
        <v>9031</v>
      </c>
      <c r="G1077" t="s">
        <v>20040</v>
      </c>
      <c r="H1077" t="s">
        <v>21324</v>
      </c>
      <c r="I1077" t="s">
        <v>21325</v>
      </c>
      <c r="J1077" t="s">
        <v>9032</v>
      </c>
      <c r="K1077" t="s">
        <v>9033</v>
      </c>
      <c r="L1077" t="s">
        <v>9034</v>
      </c>
      <c r="M1077" t="s">
        <v>20410</v>
      </c>
      <c r="N1077" t="s">
        <v>6322</v>
      </c>
      <c r="O1077" t="s">
        <v>20076</v>
      </c>
      <c r="P1077" t="s">
        <v>20336</v>
      </c>
      <c r="Q1077" t="s">
        <v>6546</v>
      </c>
      <c r="R1077" t="s">
        <v>21326</v>
      </c>
      <c r="S1077">
        <v>1</v>
      </c>
      <c r="T1077">
        <v>0</v>
      </c>
      <c r="U1077">
        <v>0</v>
      </c>
      <c r="V1077">
        <v>152</v>
      </c>
      <c r="W1077">
        <v>8</v>
      </c>
    </row>
    <row r="1078" spans="1:23" x14ac:dyDescent="0.3">
      <c r="A1078" t="s">
        <v>930</v>
      </c>
      <c r="B1078" t="s">
        <v>21174</v>
      </c>
      <c r="C1078">
        <v>0</v>
      </c>
      <c r="D1078">
        <v>0</v>
      </c>
      <c r="E1078" t="s">
        <v>20050</v>
      </c>
      <c r="F1078" t="s">
        <v>9035</v>
      </c>
      <c r="G1078" t="s">
        <v>20328</v>
      </c>
      <c r="H1078" t="s">
        <v>21327</v>
      </c>
      <c r="I1078" t="s">
        <v>21328</v>
      </c>
      <c r="J1078" t="s">
        <v>9036</v>
      </c>
      <c r="K1078" t="s">
        <v>9037</v>
      </c>
      <c r="L1078" t="s">
        <v>9038</v>
      </c>
      <c r="M1078" t="s">
        <v>20484</v>
      </c>
      <c r="N1078" t="s">
        <v>6322</v>
      </c>
      <c r="O1078" t="s">
        <v>20076</v>
      </c>
      <c r="P1078" t="s">
        <v>20336</v>
      </c>
      <c r="Q1078" t="s">
        <v>6546</v>
      </c>
      <c r="R1078" t="s">
        <v>21329</v>
      </c>
      <c r="S1078">
        <v>1</v>
      </c>
      <c r="T1078">
        <v>0</v>
      </c>
      <c r="U1078">
        <v>0</v>
      </c>
      <c r="V1078">
        <v>239</v>
      </c>
      <c r="W1078">
        <v>11</v>
      </c>
    </row>
    <row r="1079" spans="1:23" x14ac:dyDescent="0.3">
      <c r="A1079" t="s">
        <v>931</v>
      </c>
      <c r="B1079" t="s">
        <v>21174</v>
      </c>
      <c r="C1079">
        <v>0</v>
      </c>
      <c r="D1079">
        <v>0</v>
      </c>
      <c r="E1079" t="s">
        <v>20050</v>
      </c>
      <c r="F1079" t="s">
        <v>9039</v>
      </c>
      <c r="G1079" t="s">
        <v>20040</v>
      </c>
      <c r="H1079" t="s">
        <v>21233</v>
      </c>
      <c r="I1079" t="s">
        <v>21234</v>
      </c>
      <c r="J1079" t="s">
        <v>9040</v>
      </c>
      <c r="K1079" t="s">
        <v>9041</v>
      </c>
      <c r="L1079" t="s">
        <v>9042</v>
      </c>
      <c r="M1079" t="s">
        <v>20331</v>
      </c>
      <c r="N1079" t="s">
        <v>6322</v>
      </c>
      <c r="O1079" t="s">
        <v>20076</v>
      </c>
      <c r="P1079" t="s">
        <v>20336</v>
      </c>
      <c r="Q1079" t="s">
        <v>6546</v>
      </c>
      <c r="R1079" t="s">
        <v>21235</v>
      </c>
      <c r="S1079">
        <v>1</v>
      </c>
      <c r="T1079">
        <v>0</v>
      </c>
      <c r="U1079">
        <v>0</v>
      </c>
      <c r="V1079">
        <v>169</v>
      </c>
      <c r="W1079">
        <v>9</v>
      </c>
    </row>
    <row r="1080" spans="1:23" x14ac:dyDescent="0.3">
      <c r="A1080" t="s">
        <v>932</v>
      </c>
      <c r="B1080" t="s">
        <v>21174</v>
      </c>
      <c r="C1080">
        <v>0</v>
      </c>
      <c r="D1080">
        <v>0</v>
      </c>
      <c r="E1080" t="s">
        <v>20050</v>
      </c>
      <c r="F1080" t="s">
        <v>9043</v>
      </c>
      <c r="G1080" t="s">
        <v>20040</v>
      </c>
      <c r="H1080" t="s">
        <v>21330</v>
      </c>
      <c r="I1080" t="s">
        <v>21331</v>
      </c>
      <c r="J1080" t="s">
        <v>9044</v>
      </c>
      <c r="K1080" t="s">
        <v>9045</v>
      </c>
      <c r="L1080" t="s">
        <v>9046</v>
      </c>
      <c r="M1080" t="s">
        <v>20298</v>
      </c>
      <c r="N1080" t="s">
        <v>6322</v>
      </c>
      <c r="O1080" t="s">
        <v>20076</v>
      </c>
      <c r="P1080" t="s">
        <v>20336</v>
      </c>
      <c r="Q1080" t="s">
        <v>6546</v>
      </c>
      <c r="R1080" t="s">
        <v>21332</v>
      </c>
      <c r="S1080">
        <v>1</v>
      </c>
      <c r="T1080">
        <v>0</v>
      </c>
      <c r="U1080">
        <v>0</v>
      </c>
      <c r="V1080">
        <v>160</v>
      </c>
      <c r="W1080">
        <v>8</v>
      </c>
    </row>
    <row r="1081" spans="1:23" x14ac:dyDescent="0.3">
      <c r="A1081" t="s">
        <v>933</v>
      </c>
      <c r="B1081" t="s">
        <v>21174</v>
      </c>
      <c r="C1081">
        <v>0</v>
      </c>
      <c r="D1081">
        <v>0</v>
      </c>
      <c r="E1081" t="s">
        <v>20050</v>
      </c>
      <c r="F1081" t="s">
        <v>9047</v>
      </c>
      <c r="G1081" t="s">
        <v>20040</v>
      </c>
      <c r="H1081" t="s">
        <v>21333</v>
      </c>
      <c r="I1081" t="s">
        <v>21334</v>
      </c>
      <c r="J1081" t="s">
        <v>9048</v>
      </c>
      <c r="K1081" t="s">
        <v>9049</v>
      </c>
      <c r="L1081" t="s">
        <v>9050</v>
      </c>
      <c r="M1081" t="s">
        <v>20534</v>
      </c>
      <c r="N1081" t="s">
        <v>6322</v>
      </c>
      <c r="O1081" t="s">
        <v>20076</v>
      </c>
      <c r="P1081" t="s">
        <v>20348</v>
      </c>
      <c r="Q1081" t="s">
        <v>6384</v>
      </c>
      <c r="R1081" t="s">
        <v>21335</v>
      </c>
      <c r="S1081">
        <v>1</v>
      </c>
      <c r="T1081">
        <v>0</v>
      </c>
      <c r="U1081">
        <v>0</v>
      </c>
      <c r="V1081">
        <v>171</v>
      </c>
      <c r="W1081">
        <v>9</v>
      </c>
    </row>
    <row r="1082" spans="1:23" x14ac:dyDescent="0.3">
      <c r="A1082" t="s">
        <v>934</v>
      </c>
      <c r="B1082" t="s">
        <v>21174</v>
      </c>
      <c r="C1082">
        <v>0</v>
      </c>
      <c r="D1082">
        <v>0</v>
      </c>
      <c r="E1082" t="s">
        <v>20050</v>
      </c>
      <c r="F1082" t="s">
        <v>9051</v>
      </c>
      <c r="G1082" t="s">
        <v>20040</v>
      </c>
      <c r="H1082" t="s">
        <v>21336</v>
      </c>
      <c r="I1082" t="s">
        <v>21337</v>
      </c>
      <c r="J1082" t="s">
        <v>9052</v>
      </c>
      <c r="K1082" t="s">
        <v>8524</v>
      </c>
      <c r="L1082" t="s">
        <v>8525</v>
      </c>
      <c r="M1082" t="s">
        <v>20320</v>
      </c>
      <c r="N1082" t="s">
        <v>6322</v>
      </c>
      <c r="O1082" t="s">
        <v>20076</v>
      </c>
      <c r="P1082" t="s">
        <v>20348</v>
      </c>
      <c r="Q1082" t="s">
        <v>6384</v>
      </c>
      <c r="R1082" t="s">
        <v>20990</v>
      </c>
      <c r="S1082">
        <v>1</v>
      </c>
      <c r="T1082">
        <v>0</v>
      </c>
      <c r="U1082">
        <v>0</v>
      </c>
      <c r="V1082">
        <v>127</v>
      </c>
      <c r="W1082">
        <v>7</v>
      </c>
    </row>
    <row r="1083" spans="1:23" x14ac:dyDescent="0.3">
      <c r="A1083" t="s">
        <v>935</v>
      </c>
      <c r="B1083" t="s">
        <v>21174</v>
      </c>
      <c r="C1083">
        <v>0</v>
      </c>
      <c r="D1083">
        <v>0</v>
      </c>
      <c r="E1083" t="s">
        <v>20050</v>
      </c>
      <c r="F1083" t="s">
        <v>9053</v>
      </c>
      <c r="G1083" t="s">
        <v>20080</v>
      </c>
      <c r="H1083" t="s">
        <v>20677</v>
      </c>
      <c r="I1083" t="s">
        <v>20678</v>
      </c>
      <c r="J1083" t="s">
        <v>9054</v>
      </c>
      <c r="K1083" t="s">
        <v>6547</v>
      </c>
      <c r="L1083" t="s">
        <v>6384</v>
      </c>
      <c r="M1083" t="s">
        <v>20555</v>
      </c>
      <c r="N1083" t="s">
        <v>6322</v>
      </c>
      <c r="O1083" t="s">
        <v>20076</v>
      </c>
      <c r="P1083" t="s">
        <v>20348</v>
      </c>
      <c r="Q1083" t="s">
        <v>6384</v>
      </c>
      <c r="R1083" t="s">
        <v>20556</v>
      </c>
      <c r="S1083">
        <v>1</v>
      </c>
      <c r="T1083">
        <v>0</v>
      </c>
      <c r="U1083">
        <v>0</v>
      </c>
      <c r="V1083">
        <v>125</v>
      </c>
      <c r="W1083">
        <v>8</v>
      </c>
    </row>
    <row r="1084" spans="1:23" x14ac:dyDescent="0.3">
      <c r="A1084" t="s">
        <v>936</v>
      </c>
      <c r="B1084" t="s">
        <v>21174</v>
      </c>
      <c r="C1084">
        <v>0</v>
      </c>
      <c r="D1084">
        <v>0</v>
      </c>
      <c r="E1084" t="s">
        <v>20050</v>
      </c>
      <c r="F1084" t="s">
        <v>9055</v>
      </c>
      <c r="G1084" t="s">
        <v>20080</v>
      </c>
      <c r="H1084" t="s">
        <v>20677</v>
      </c>
      <c r="I1084" t="s">
        <v>20678</v>
      </c>
      <c r="J1084" t="s">
        <v>9056</v>
      </c>
      <c r="K1084" t="s">
        <v>6383</v>
      </c>
      <c r="L1084" t="s">
        <v>6384</v>
      </c>
      <c r="M1084" t="s">
        <v>20555</v>
      </c>
      <c r="N1084" t="s">
        <v>6322</v>
      </c>
      <c r="O1084" t="s">
        <v>20076</v>
      </c>
      <c r="P1084" t="s">
        <v>20348</v>
      </c>
      <c r="Q1084" t="s">
        <v>6384</v>
      </c>
      <c r="R1084" t="s">
        <v>20556</v>
      </c>
      <c r="S1084">
        <v>1</v>
      </c>
      <c r="T1084">
        <v>0</v>
      </c>
      <c r="U1084">
        <v>0</v>
      </c>
      <c r="V1084">
        <v>171</v>
      </c>
      <c r="W1084">
        <v>10</v>
      </c>
    </row>
    <row r="1085" spans="1:23" x14ac:dyDescent="0.3">
      <c r="A1085" t="s">
        <v>937</v>
      </c>
      <c r="B1085" t="s">
        <v>21174</v>
      </c>
      <c r="C1085">
        <v>0</v>
      </c>
      <c r="D1085">
        <v>0</v>
      </c>
      <c r="E1085" t="s">
        <v>20050</v>
      </c>
      <c r="F1085" t="s">
        <v>9057</v>
      </c>
      <c r="G1085" t="s">
        <v>20040</v>
      </c>
      <c r="H1085" t="s">
        <v>21338</v>
      </c>
      <c r="I1085" t="s">
        <v>21339</v>
      </c>
      <c r="J1085" t="s">
        <v>9058</v>
      </c>
      <c r="K1085" t="s">
        <v>9059</v>
      </c>
      <c r="L1085" t="s">
        <v>9060</v>
      </c>
      <c r="M1085" t="s">
        <v>20422</v>
      </c>
      <c r="N1085" t="s">
        <v>6322</v>
      </c>
      <c r="O1085" t="s">
        <v>20076</v>
      </c>
      <c r="P1085" t="s">
        <v>20348</v>
      </c>
      <c r="Q1085" t="s">
        <v>6384</v>
      </c>
      <c r="R1085" t="s">
        <v>21340</v>
      </c>
      <c r="S1085">
        <v>1</v>
      </c>
      <c r="T1085">
        <v>0</v>
      </c>
      <c r="U1085">
        <v>0</v>
      </c>
      <c r="V1085">
        <v>213</v>
      </c>
      <c r="W1085">
        <v>12</v>
      </c>
    </row>
    <row r="1086" spans="1:23" x14ac:dyDescent="0.3">
      <c r="A1086" t="s">
        <v>938</v>
      </c>
      <c r="B1086" t="s">
        <v>21174</v>
      </c>
      <c r="C1086">
        <v>0</v>
      </c>
      <c r="D1086">
        <v>0</v>
      </c>
      <c r="E1086" t="s">
        <v>20050</v>
      </c>
      <c r="F1086" t="s">
        <v>9061</v>
      </c>
      <c r="G1086" t="s">
        <v>20066</v>
      </c>
      <c r="H1086" t="s">
        <v>21341</v>
      </c>
      <c r="I1086" t="s">
        <v>21342</v>
      </c>
      <c r="J1086" t="s">
        <v>9062</v>
      </c>
      <c r="K1086" t="s">
        <v>9063</v>
      </c>
      <c r="L1086" t="s">
        <v>9064</v>
      </c>
      <c r="M1086" t="s">
        <v>20298</v>
      </c>
      <c r="N1086" t="s">
        <v>6322</v>
      </c>
      <c r="O1086" t="s">
        <v>20076</v>
      </c>
      <c r="P1086" t="s">
        <v>20348</v>
      </c>
      <c r="Q1086" t="s">
        <v>6384</v>
      </c>
      <c r="R1086" t="s">
        <v>21343</v>
      </c>
      <c r="S1086">
        <v>1</v>
      </c>
      <c r="T1086">
        <v>0</v>
      </c>
      <c r="U1086">
        <v>0</v>
      </c>
      <c r="V1086">
        <v>193</v>
      </c>
      <c r="W1086">
        <v>10</v>
      </c>
    </row>
    <row r="1087" spans="1:23" x14ac:dyDescent="0.3">
      <c r="A1087" t="s">
        <v>939</v>
      </c>
      <c r="B1087" t="s">
        <v>21174</v>
      </c>
      <c r="C1087">
        <v>0</v>
      </c>
      <c r="D1087">
        <v>0</v>
      </c>
      <c r="E1087" t="s">
        <v>20050</v>
      </c>
      <c r="F1087" t="s">
        <v>9065</v>
      </c>
      <c r="G1087" t="s">
        <v>20066</v>
      </c>
      <c r="H1087" t="s">
        <v>21344</v>
      </c>
      <c r="I1087" t="s">
        <v>21345</v>
      </c>
      <c r="J1087" t="s">
        <v>9066</v>
      </c>
      <c r="K1087" t="s">
        <v>9067</v>
      </c>
      <c r="L1087" t="s">
        <v>9068</v>
      </c>
      <c r="M1087" t="s">
        <v>20273</v>
      </c>
      <c r="N1087" t="s">
        <v>6322</v>
      </c>
      <c r="O1087" t="s">
        <v>20076</v>
      </c>
      <c r="P1087" t="s">
        <v>20348</v>
      </c>
      <c r="Q1087" t="s">
        <v>6384</v>
      </c>
      <c r="R1087" t="s">
        <v>21346</v>
      </c>
      <c r="S1087">
        <v>1</v>
      </c>
      <c r="T1087">
        <v>0</v>
      </c>
      <c r="U1087">
        <v>0</v>
      </c>
      <c r="V1087">
        <v>311</v>
      </c>
      <c r="W1087">
        <v>17</v>
      </c>
    </row>
    <row r="1088" spans="1:23" x14ac:dyDescent="0.3">
      <c r="A1088" t="s">
        <v>940</v>
      </c>
      <c r="B1088" t="s">
        <v>21174</v>
      </c>
      <c r="C1088">
        <v>0</v>
      </c>
      <c r="D1088">
        <v>0</v>
      </c>
      <c r="E1088" t="s">
        <v>20050</v>
      </c>
      <c r="F1088" t="s">
        <v>9069</v>
      </c>
      <c r="G1088" t="s">
        <v>20040</v>
      </c>
      <c r="H1088" t="s">
        <v>21347</v>
      </c>
      <c r="I1088" t="s">
        <v>21348</v>
      </c>
      <c r="J1088" t="s">
        <v>9070</v>
      </c>
      <c r="K1088" t="s">
        <v>9071</v>
      </c>
      <c r="L1088" t="s">
        <v>9072</v>
      </c>
      <c r="M1088" t="s">
        <v>20545</v>
      </c>
      <c r="N1088" t="s">
        <v>6322</v>
      </c>
      <c r="O1088" t="s">
        <v>20076</v>
      </c>
      <c r="P1088" t="s">
        <v>20661</v>
      </c>
      <c r="Q1088" t="s">
        <v>6421</v>
      </c>
      <c r="R1088" t="s">
        <v>21349</v>
      </c>
      <c r="S1088">
        <v>1</v>
      </c>
      <c r="T1088">
        <v>1</v>
      </c>
      <c r="U1088">
        <v>0</v>
      </c>
      <c r="V1088">
        <v>93</v>
      </c>
      <c r="W1088">
        <v>5</v>
      </c>
    </row>
    <row r="1089" spans="1:23" x14ac:dyDescent="0.3">
      <c r="A1089" t="s">
        <v>941</v>
      </c>
      <c r="B1089" t="s">
        <v>21174</v>
      </c>
      <c r="C1089">
        <v>0</v>
      </c>
      <c r="D1089">
        <v>0</v>
      </c>
      <c r="E1089" t="s">
        <v>20050</v>
      </c>
      <c r="F1089" t="s">
        <v>9073</v>
      </c>
      <c r="G1089" t="s">
        <v>20328</v>
      </c>
      <c r="H1089" t="s">
        <v>21350</v>
      </c>
      <c r="I1089" t="s">
        <v>21351</v>
      </c>
      <c r="J1089" t="s">
        <v>9074</v>
      </c>
      <c r="K1089" t="s">
        <v>6420</v>
      </c>
      <c r="L1089" t="s">
        <v>6421</v>
      </c>
      <c r="M1089" t="s">
        <v>20515</v>
      </c>
      <c r="N1089" t="s">
        <v>6322</v>
      </c>
      <c r="O1089" t="s">
        <v>20076</v>
      </c>
      <c r="P1089" t="s">
        <v>20661</v>
      </c>
      <c r="Q1089" t="s">
        <v>6421</v>
      </c>
      <c r="R1089" t="s">
        <v>20695</v>
      </c>
      <c r="S1089">
        <v>1</v>
      </c>
      <c r="T1089">
        <v>1</v>
      </c>
      <c r="U1089">
        <v>0</v>
      </c>
      <c r="V1089">
        <v>119</v>
      </c>
      <c r="W1089">
        <v>7</v>
      </c>
    </row>
    <row r="1090" spans="1:23" x14ac:dyDescent="0.3">
      <c r="A1090" t="s">
        <v>942</v>
      </c>
      <c r="B1090" t="s">
        <v>21174</v>
      </c>
      <c r="C1090">
        <v>0</v>
      </c>
      <c r="D1090">
        <v>0</v>
      </c>
      <c r="E1090" t="s">
        <v>20050</v>
      </c>
      <c r="F1090" t="s">
        <v>9075</v>
      </c>
      <c r="G1090" t="s">
        <v>20328</v>
      </c>
      <c r="H1090" t="s">
        <v>21350</v>
      </c>
      <c r="I1090" t="s">
        <v>21351</v>
      </c>
      <c r="J1090" t="s">
        <v>9076</v>
      </c>
      <c r="K1090" t="s">
        <v>6420</v>
      </c>
      <c r="L1090" t="s">
        <v>6421</v>
      </c>
      <c r="M1090" t="s">
        <v>20515</v>
      </c>
      <c r="N1090" t="s">
        <v>6322</v>
      </c>
      <c r="O1090" t="s">
        <v>20076</v>
      </c>
      <c r="P1090" t="s">
        <v>20661</v>
      </c>
      <c r="Q1090" t="s">
        <v>6421</v>
      </c>
      <c r="R1090" t="s">
        <v>20695</v>
      </c>
      <c r="S1090">
        <v>1</v>
      </c>
      <c r="T1090">
        <v>1</v>
      </c>
      <c r="U1090">
        <v>0</v>
      </c>
      <c r="V1090">
        <v>253</v>
      </c>
      <c r="W1090">
        <v>13</v>
      </c>
    </row>
    <row r="1091" spans="1:23" x14ac:dyDescent="0.3">
      <c r="A1091" t="s">
        <v>943</v>
      </c>
      <c r="B1091" t="s">
        <v>21174</v>
      </c>
      <c r="C1091">
        <v>0</v>
      </c>
      <c r="D1091">
        <v>0</v>
      </c>
      <c r="E1091" t="s">
        <v>20050</v>
      </c>
      <c r="F1091" t="s">
        <v>9077</v>
      </c>
      <c r="G1091" t="s">
        <v>20040</v>
      </c>
      <c r="H1091" t="s">
        <v>21352</v>
      </c>
      <c r="I1091" t="s">
        <v>21353</v>
      </c>
      <c r="J1091" t="s">
        <v>9078</v>
      </c>
      <c r="K1091" t="s">
        <v>9079</v>
      </c>
      <c r="L1091" t="s">
        <v>9080</v>
      </c>
      <c r="M1091" t="s">
        <v>20630</v>
      </c>
      <c r="N1091" t="s">
        <v>6322</v>
      </c>
      <c r="O1091" t="s">
        <v>20076</v>
      </c>
      <c r="P1091" t="s">
        <v>20661</v>
      </c>
      <c r="Q1091" t="s">
        <v>6421</v>
      </c>
      <c r="R1091" t="s">
        <v>21354</v>
      </c>
      <c r="S1091">
        <v>1</v>
      </c>
      <c r="T1091">
        <v>1</v>
      </c>
      <c r="U1091">
        <v>0</v>
      </c>
      <c r="V1091">
        <v>75</v>
      </c>
      <c r="W1091">
        <v>4</v>
      </c>
    </row>
    <row r="1092" spans="1:23" x14ac:dyDescent="0.3">
      <c r="A1092" t="s">
        <v>944</v>
      </c>
      <c r="B1092" t="s">
        <v>21174</v>
      </c>
      <c r="C1092">
        <v>0</v>
      </c>
      <c r="D1092">
        <v>0</v>
      </c>
      <c r="E1092" t="s">
        <v>20050</v>
      </c>
      <c r="F1092" t="s">
        <v>9081</v>
      </c>
      <c r="G1092" t="s">
        <v>20040</v>
      </c>
      <c r="H1092" t="s">
        <v>21355</v>
      </c>
      <c r="I1092" t="s">
        <v>21356</v>
      </c>
      <c r="J1092" t="s">
        <v>9082</v>
      </c>
      <c r="K1092" t="s">
        <v>9083</v>
      </c>
      <c r="L1092" t="s">
        <v>9084</v>
      </c>
      <c r="M1092" t="s">
        <v>20457</v>
      </c>
      <c r="N1092" t="s">
        <v>6322</v>
      </c>
      <c r="O1092" t="s">
        <v>20076</v>
      </c>
      <c r="P1092" t="s">
        <v>20661</v>
      </c>
      <c r="Q1092" t="s">
        <v>6421</v>
      </c>
      <c r="R1092" t="s">
        <v>21357</v>
      </c>
      <c r="S1092">
        <v>1</v>
      </c>
      <c r="T1092">
        <v>1</v>
      </c>
      <c r="U1092">
        <v>0</v>
      </c>
      <c r="V1092">
        <v>82</v>
      </c>
      <c r="W1092">
        <v>6</v>
      </c>
    </row>
    <row r="1093" spans="1:23" x14ac:dyDescent="0.3">
      <c r="A1093" t="s">
        <v>945</v>
      </c>
      <c r="B1093" t="s">
        <v>21174</v>
      </c>
      <c r="C1093">
        <v>0</v>
      </c>
      <c r="D1093">
        <v>0</v>
      </c>
      <c r="E1093" t="s">
        <v>20050</v>
      </c>
      <c r="F1093" t="s">
        <v>9085</v>
      </c>
      <c r="G1093" t="s">
        <v>20328</v>
      </c>
      <c r="H1093" t="s">
        <v>21358</v>
      </c>
      <c r="I1093" t="s">
        <v>21359</v>
      </c>
      <c r="J1093" t="s">
        <v>9086</v>
      </c>
      <c r="K1093" t="s">
        <v>6647</v>
      </c>
      <c r="L1093" t="s">
        <v>6648</v>
      </c>
      <c r="M1093" t="s">
        <v>20484</v>
      </c>
      <c r="N1093" t="s">
        <v>6322</v>
      </c>
      <c r="O1093" t="s">
        <v>20076</v>
      </c>
      <c r="P1093" t="s">
        <v>20661</v>
      </c>
      <c r="Q1093" t="s">
        <v>6421</v>
      </c>
      <c r="R1093" t="s">
        <v>21360</v>
      </c>
      <c r="S1093">
        <v>1</v>
      </c>
      <c r="T1093">
        <v>1</v>
      </c>
      <c r="U1093">
        <v>0</v>
      </c>
      <c r="V1093">
        <v>78</v>
      </c>
      <c r="W1093">
        <v>5</v>
      </c>
    </row>
    <row r="1094" spans="1:23" x14ac:dyDescent="0.3">
      <c r="A1094" t="s">
        <v>946</v>
      </c>
      <c r="B1094" t="s">
        <v>21174</v>
      </c>
      <c r="C1094">
        <v>0</v>
      </c>
      <c r="D1094">
        <v>0</v>
      </c>
      <c r="E1094" t="s">
        <v>20050</v>
      </c>
      <c r="F1094" t="s">
        <v>9087</v>
      </c>
      <c r="G1094" t="s">
        <v>20066</v>
      </c>
      <c r="H1094" t="s">
        <v>21361</v>
      </c>
      <c r="I1094" t="s">
        <v>21362</v>
      </c>
      <c r="J1094" t="s">
        <v>9088</v>
      </c>
      <c r="K1094" t="s">
        <v>9089</v>
      </c>
      <c r="L1094" t="s">
        <v>9090</v>
      </c>
      <c r="M1094" t="s">
        <v>20688</v>
      </c>
      <c r="N1094" t="s">
        <v>6322</v>
      </c>
      <c r="O1094" t="s">
        <v>20076</v>
      </c>
      <c r="P1094" t="s">
        <v>20259</v>
      </c>
      <c r="Q1094" t="s">
        <v>6552</v>
      </c>
      <c r="R1094" t="s">
        <v>21363</v>
      </c>
      <c r="S1094">
        <v>1</v>
      </c>
      <c r="T1094">
        <v>0</v>
      </c>
      <c r="U1094">
        <v>0</v>
      </c>
      <c r="V1094">
        <v>232</v>
      </c>
      <c r="W1094">
        <v>12</v>
      </c>
    </row>
    <row r="1095" spans="1:23" x14ac:dyDescent="0.3">
      <c r="A1095" t="s">
        <v>947</v>
      </c>
      <c r="B1095" t="s">
        <v>21174</v>
      </c>
      <c r="C1095">
        <v>0</v>
      </c>
      <c r="D1095">
        <v>0</v>
      </c>
      <c r="E1095" t="s">
        <v>20050</v>
      </c>
      <c r="F1095" t="s">
        <v>9091</v>
      </c>
      <c r="G1095" t="s">
        <v>20040</v>
      </c>
      <c r="H1095" t="s">
        <v>21364</v>
      </c>
      <c r="I1095" t="s">
        <v>21365</v>
      </c>
      <c r="J1095" t="s">
        <v>9092</v>
      </c>
      <c r="K1095" t="s">
        <v>9093</v>
      </c>
      <c r="L1095" t="s">
        <v>9094</v>
      </c>
      <c r="M1095" t="s">
        <v>20893</v>
      </c>
      <c r="N1095" t="s">
        <v>6322</v>
      </c>
      <c r="O1095" t="s">
        <v>20076</v>
      </c>
      <c r="P1095" t="s">
        <v>20259</v>
      </c>
      <c r="Q1095" t="s">
        <v>6552</v>
      </c>
      <c r="R1095" t="s">
        <v>21366</v>
      </c>
      <c r="S1095">
        <v>1</v>
      </c>
      <c r="T1095">
        <v>0</v>
      </c>
      <c r="U1095">
        <v>0</v>
      </c>
      <c r="V1095">
        <v>193</v>
      </c>
      <c r="W1095">
        <v>8</v>
      </c>
    </row>
    <row r="1096" spans="1:23" x14ac:dyDescent="0.3">
      <c r="A1096" t="s">
        <v>948</v>
      </c>
      <c r="B1096" t="s">
        <v>21174</v>
      </c>
      <c r="C1096">
        <v>0</v>
      </c>
      <c r="D1096">
        <v>0</v>
      </c>
      <c r="E1096" t="s">
        <v>20050</v>
      </c>
      <c r="F1096" t="s">
        <v>9095</v>
      </c>
      <c r="G1096" t="s">
        <v>20040</v>
      </c>
      <c r="H1096" t="s">
        <v>21367</v>
      </c>
      <c r="I1096" t="s">
        <v>21368</v>
      </c>
      <c r="J1096" t="s">
        <v>9096</v>
      </c>
      <c r="K1096" t="s">
        <v>9097</v>
      </c>
      <c r="L1096" t="s">
        <v>9098</v>
      </c>
      <c r="M1096" t="s">
        <v>20331</v>
      </c>
      <c r="N1096" t="s">
        <v>6322</v>
      </c>
      <c r="O1096" t="s">
        <v>20076</v>
      </c>
      <c r="P1096" t="s">
        <v>20259</v>
      </c>
      <c r="Q1096" t="s">
        <v>6552</v>
      </c>
      <c r="R1096" t="s">
        <v>21369</v>
      </c>
      <c r="S1096">
        <v>1</v>
      </c>
      <c r="T1096">
        <v>0</v>
      </c>
      <c r="U1096">
        <v>0</v>
      </c>
      <c r="V1096">
        <v>134</v>
      </c>
      <c r="W1096">
        <v>8</v>
      </c>
    </row>
    <row r="1097" spans="1:23" x14ac:dyDescent="0.3">
      <c r="A1097" t="s">
        <v>949</v>
      </c>
      <c r="B1097" t="s">
        <v>21174</v>
      </c>
      <c r="C1097">
        <v>0</v>
      </c>
      <c r="D1097">
        <v>0</v>
      </c>
      <c r="E1097" t="s">
        <v>20050</v>
      </c>
      <c r="F1097" t="s">
        <v>9099</v>
      </c>
      <c r="G1097" t="s">
        <v>20066</v>
      </c>
      <c r="H1097" t="s">
        <v>21370</v>
      </c>
      <c r="I1097" t="s">
        <v>21371</v>
      </c>
      <c r="J1097" t="s">
        <v>9100</v>
      </c>
      <c r="K1097" t="s">
        <v>9101</v>
      </c>
      <c r="L1097" t="s">
        <v>9102</v>
      </c>
      <c r="M1097" t="s">
        <v>20453</v>
      </c>
      <c r="N1097" t="s">
        <v>6322</v>
      </c>
      <c r="O1097" t="s">
        <v>20076</v>
      </c>
      <c r="P1097" t="s">
        <v>20077</v>
      </c>
      <c r="Q1097" t="s">
        <v>20078</v>
      </c>
      <c r="R1097" t="s">
        <v>21139</v>
      </c>
      <c r="S1097">
        <v>1</v>
      </c>
      <c r="T1097">
        <v>0</v>
      </c>
      <c r="U1097">
        <v>0</v>
      </c>
      <c r="V1097">
        <v>192</v>
      </c>
      <c r="W1097">
        <v>11</v>
      </c>
    </row>
    <row r="1098" spans="1:23" x14ac:dyDescent="0.3">
      <c r="A1098" t="s">
        <v>950</v>
      </c>
      <c r="B1098" t="s">
        <v>21174</v>
      </c>
      <c r="C1098">
        <v>0</v>
      </c>
      <c r="D1098">
        <v>0</v>
      </c>
      <c r="E1098" t="s">
        <v>20050</v>
      </c>
      <c r="F1098" t="s">
        <v>9103</v>
      </c>
      <c r="G1098" t="s">
        <v>20040</v>
      </c>
      <c r="H1098" t="s">
        <v>21372</v>
      </c>
      <c r="I1098" t="s">
        <v>21373</v>
      </c>
      <c r="J1098" t="s">
        <v>9104</v>
      </c>
      <c r="K1098" t="s">
        <v>6355</v>
      </c>
      <c r="L1098" t="s">
        <v>6356</v>
      </c>
      <c r="M1098" t="s">
        <v>20189</v>
      </c>
      <c r="N1098" t="s">
        <v>6322</v>
      </c>
      <c r="O1098" t="s">
        <v>20076</v>
      </c>
      <c r="P1098" t="s">
        <v>20077</v>
      </c>
      <c r="Q1098" t="s">
        <v>20078</v>
      </c>
      <c r="R1098" t="s">
        <v>20476</v>
      </c>
      <c r="S1098">
        <v>1</v>
      </c>
      <c r="T1098">
        <v>0</v>
      </c>
      <c r="U1098">
        <v>0</v>
      </c>
      <c r="V1098">
        <v>263</v>
      </c>
      <c r="W1098">
        <v>14</v>
      </c>
    </row>
    <row r="1099" spans="1:23" x14ac:dyDescent="0.3">
      <c r="A1099" t="s">
        <v>951</v>
      </c>
      <c r="B1099" t="s">
        <v>21174</v>
      </c>
      <c r="C1099">
        <v>0</v>
      </c>
      <c r="D1099">
        <v>0</v>
      </c>
      <c r="E1099" t="s">
        <v>20050</v>
      </c>
      <c r="F1099" t="s">
        <v>9105</v>
      </c>
      <c r="G1099" t="s">
        <v>20040</v>
      </c>
      <c r="H1099" t="s">
        <v>21374</v>
      </c>
      <c r="I1099" t="s">
        <v>21375</v>
      </c>
      <c r="J1099" t="s">
        <v>9106</v>
      </c>
      <c r="K1099" t="s">
        <v>7523</v>
      </c>
      <c r="L1099" t="s">
        <v>7524</v>
      </c>
      <c r="M1099" t="s">
        <v>20504</v>
      </c>
      <c r="N1099" t="s">
        <v>6322</v>
      </c>
      <c r="O1099" t="s">
        <v>20076</v>
      </c>
      <c r="P1099" t="s">
        <v>20077</v>
      </c>
      <c r="Q1099" t="s">
        <v>20078</v>
      </c>
      <c r="R1099" t="s">
        <v>20816</v>
      </c>
      <c r="S1099">
        <v>1</v>
      </c>
      <c r="T1099">
        <v>0</v>
      </c>
      <c r="U1099">
        <v>0</v>
      </c>
      <c r="V1099">
        <v>248</v>
      </c>
      <c r="W1099">
        <v>13</v>
      </c>
    </row>
    <row r="1100" spans="1:23" x14ac:dyDescent="0.3">
      <c r="A1100" t="s">
        <v>952</v>
      </c>
      <c r="B1100" t="s">
        <v>21174</v>
      </c>
      <c r="C1100">
        <v>0</v>
      </c>
      <c r="D1100">
        <v>0</v>
      </c>
      <c r="E1100" t="s">
        <v>20050</v>
      </c>
      <c r="F1100" t="s">
        <v>9107</v>
      </c>
      <c r="G1100" t="s">
        <v>20328</v>
      </c>
      <c r="H1100" t="s">
        <v>21376</v>
      </c>
      <c r="I1100" t="s">
        <v>21377</v>
      </c>
      <c r="J1100" t="s">
        <v>9108</v>
      </c>
      <c r="K1100" t="s">
        <v>9109</v>
      </c>
      <c r="L1100" t="s">
        <v>9110</v>
      </c>
      <c r="M1100" t="s">
        <v>20630</v>
      </c>
      <c r="N1100" t="s">
        <v>6322</v>
      </c>
      <c r="O1100" t="s">
        <v>20076</v>
      </c>
      <c r="P1100" t="s">
        <v>20196</v>
      </c>
      <c r="Q1100" t="s">
        <v>20197</v>
      </c>
      <c r="R1100" t="s">
        <v>21378</v>
      </c>
      <c r="S1100">
        <v>1</v>
      </c>
      <c r="T1100">
        <v>0</v>
      </c>
      <c r="U1100">
        <v>0</v>
      </c>
      <c r="V1100">
        <v>152</v>
      </c>
      <c r="W1100">
        <v>8</v>
      </c>
    </row>
    <row r="1101" spans="1:23" x14ac:dyDescent="0.3">
      <c r="A1101" t="s">
        <v>953</v>
      </c>
      <c r="B1101" t="s">
        <v>21174</v>
      </c>
      <c r="C1101">
        <v>0</v>
      </c>
      <c r="D1101">
        <v>0</v>
      </c>
      <c r="E1101" t="s">
        <v>20050</v>
      </c>
      <c r="F1101" t="s">
        <v>9111</v>
      </c>
      <c r="G1101" t="s">
        <v>20066</v>
      </c>
      <c r="H1101" t="s">
        <v>21379</v>
      </c>
      <c r="I1101" t="s">
        <v>21380</v>
      </c>
      <c r="J1101" t="s">
        <v>9112</v>
      </c>
      <c r="K1101" t="s">
        <v>9113</v>
      </c>
      <c r="L1101" t="s">
        <v>9114</v>
      </c>
      <c r="M1101" t="s">
        <v>20504</v>
      </c>
      <c r="N1101" t="s">
        <v>6322</v>
      </c>
      <c r="O1101" t="s">
        <v>20076</v>
      </c>
      <c r="P1101" t="s">
        <v>20196</v>
      </c>
      <c r="Q1101" t="s">
        <v>20197</v>
      </c>
      <c r="R1101" t="s">
        <v>21381</v>
      </c>
      <c r="S1101">
        <v>1</v>
      </c>
      <c r="T1101">
        <v>0</v>
      </c>
      <c r="U1101">
        <v>0</v>
      </c>
      <c r="V1101">
        <v>184</v>
      </c>
      <c r="W1101">
        <v>9</v>
      </c>
    </row>
    <row r="1102" spans="1:23" x14ac:dyDescent="0.3">
      <c r="A1102" t="s">
        <v>954</v>
      </c>
      <c r="B1102" t="s">
        <v>21174</v>
      </c>
      <c r="C1102">
        <v>0</v>
      </c>
      <c r="D1102">
        <v>0</v>
      </c>
      <c r="E1102" t="s">
        <v>20050</v>
      </c>
      <c r="F1102" t="s">
        <v>9115</v>
      </c>
      <c r="G1102" t="s">
        <v>20040</v>
      </c>
      <c r="H1102" t="s">
        <v>21382</v>
      </c>
      <c r="I1102" t="s">
        <v>21383</v>
      </c>
      <c r="J1102" t="s">
        <v>9116</v>
      </c>
      <c r="K1102" t="s">
        <v>9117</v>
      </c>
      <c r="L1102" t="s">
        <v>9118</v>
      </c>
      <c r="M1102" t="s">
        <v>20131</v>
      </c>
      <c r="N1102" t="s">
        <v>6322</v>
      </c>
      <c r="O1102" t="s">
        <v>20076</v>
      </c>
      <c r="P1102" t="s">
        <v>20196</v>
      </c>
      <c r="Q1102" t="s">
        <v>20197</v>
      </c>
      <c r="R1102" t="s">
        <v>21384</v>
      </c>
      <c r="S1102">
        <v>1</v>
      </c>
      <c r="T1102">
        <v>0</v>
      </c>
      <c r="U1102">
        <v>0</v>
      </c>
      <c r="V1102">
        <v>231</v>
      </c>
      <c r="W1102">
        <v>11</v>
      </c>
    </row>
    <row r="1103" spans="1:23" x14ac:dyDescent="0.3">
      <c r="A1103" t="s">
        <v>955</v>
      </c>
      <c r="B1103" t="s">
        <v>21174</v>
      </c>
      <c r="C1103">
        <v>0</v>
      </c>
      <c r="D1103">
        <v>0</v>
      </c>
      <c r="E1103" t="s">
        <v>20050</v>
      </c>
      <c r="F1103" t="s">
        <v>9119</v>
      </c>
      <c r="G1103" t="s">
        <v>20066</v>
      </c>
      <c r="H1103" t="s">
        <v>21385</v>
      </c>
      <c r="I1103" t="s">
        <v>21386</v>
      </c>
      <c r="J1103" t="s">
        <v>9120</v>
      </c>
      <c r="K1103" t="s">
        <v>9121</v>
      </c>
      <c r="L1103" t="s">
        <v>9122</v>
      </c>
      <c r="M1103" t="s">
        <v>20146</v>
      </c>
      <c r="N1103" t="s">
        <v>6322</v>
      </c>
      <c r="O1103" t="s">
        <v>20076</v>
      </c>
      <c r="P1103" t="s">
        <v>20196</v>
      </c>
      <c r="Q1103" t="s">
        <v>20197</v>
      </c>
      <c r="R1103" t="s">
        <v>21387</v>
      </c>
      <c r="S1103">
        <v>1</v>
      </c>
      <c r="T1103">
        <v>0</v>
      </c>
      <c r="U1103">
        <v>0</v>
      </c>
      <c r="V1103">
        <v>201</v>
      </c>
      <c r="W1103">
        <v>9</v>
      </c>
    </row>
    <row r="1104" spans="1:23" x14ac:dyDescent="0.3">
      <c r="A1104" t="s">
        <v>1114</v>
      </c>
      <c r="B1104" t="s">
        <v>21174</v>
      </c>
      <c r="C1104">
        <v>0</v>
      </c>
      <c r="D1104">
        <v>0</v>
      </c>
      <c r="E1104" t="s">
        <v>20050</v>
      </c>
      <c r="F1104" t="s">
        <v>9495</v>
      </c>
      <c r="G1104" t="s">
        <v>20080</v>
      </c>
      <c r="H1104" t="s">
        <v>21388</v>
      </c>
      <c r="I1104" t="s">
        <v>21389</v>
      </c>
      <c r="J1104" t="s">
        <v>9496</v>
      </c>
      <c r="K1104" t="s">
        <v>8644</v>
      </c>
      <c r="L1104" t="s">
        <v>8645</v>
      </c>
      <c r="M1104" t="s">
        <v>20324</v>
      </c>
      <c r="N1104" t="s">
        <v>6322</v>
      </c>
      <c r="O1104" t="s">
        <v>20076</v>
      </c>
      <c r="P1104" t="s">
        <v>20069</v>
      </c>
      <c r="Q1104" t="s">
        <v>6520</v>
      </c>
      <c r="R1104" t="s">
        <v>21021</v>
      </c>
      <c r="S1104">
        <v>1</v>
      </c>
      <c r="T1104">
        <v>0</v>
      </c>
      <c r="U1104">
        <v>0</v>
      </c>
      <c r="V1104">
        <v>142</v>
      </c>
      <c r="W1104">
        <v>7</v>
      </c>
    </row>
    <row r="1105" spans="1:23" x14ac:dyDescent="0.3">
      <c r="A1105" t="s">
        <v>1115</v>
      </c>
      <c r="B1105" t="s">
        <v>21174</v>
      </c>
      <c r="C1105">
        <v>0</v>
      </c>
      <c r="D1105">
        <v>0</v>
      </c>
      <c r="E1105" t="s">
        <v>20050</v>
      </c>
      <c r="F1105" t="s">
        <v>9497</v>
      </c>
      <c r="G1105" t="s">
        <v>20066</v>
      </c>
      <c r="H1105" t="s">
        <v>21390</v>
      </c>
      <c r="I1105" t="s">
        <v>21391</v>
      </c>
      <c r="J1105" t="s">
        <v>7860</v>
      </c>
      <c r="K1105" t="s">
        <v>9498</v>
      </c>
      <c r="L1105" t="s">
        <v>9499</v>
      </c>
      <c r="M1105" t="s">
        <v>20757</v>
      </c>
      <c r="N1105" t="s">
        <v>6322</v>
      </c>
      <c r="O1105" t="s">
        <v>20076</v>
      </c>
      <c r="P1105" t="s">
        <v>20069</v>
      </c>
      <c r="Q1105" t="s">
        <v>6520</v>
      </c>
      <c r="R1105" t="s">
        <v>21392</v>
      </c>
      <c r="S1105">
        <v>1</v>
      </c>
      <c r="T1105">
        <v>0</v>
      </c>
      <c r="U1105">
        <v>0</v>
      </c>
      <c r="V1105">
        <v>108</v>
      </c>
      <c r="W1105">
        <v>6</v>
      </c>
    </row>
    <row r="1106" spans="1:23" x14ac:dyDescent="0.3">
      <c r="A1106" t="s">
        <v>1116</v>
      </c>
      <c r="B1106" t="s">
        <v>21174</v>
      </c>
      <c r="C1106">
        <v>0</v>
      </c>
      <c r="D1106">
        <v>0</v>
      </c>
      <c r="E1106" t="s">
        <v>20050</v>
      </c>
      <c r="F1106" t="s">
        <v>9500</v>
      </c>
      <c r="G1106" t="s">
        <v>20080</v>
      </c>
      <c r="H1106" t="s">
        <v>21393</v>
      </c>
      <c r="I1106" t="s">
        <v>21394</v>
      </c>
      <c r="J1106" t="s">
        <v>9501</v>
      </c>
      <c r="K1106" t="s">
        <v>6519</v>
      </c>
      <c r="L1106" t="s">
        <v>6520</v>
      </c>
      <c r="M1106" t="s">
        <v>20103</v>
      </c>
      <c r="N1106" t="s">
        <v>6322</v>
      </c>
      <c r="O1106" t="s">
        <v>20076</v>
      </c>
      <c r="P1106" t="s">
        <v>20069</v>
      </c>
      <c r="Q1106" t="s">
        <v>6520</v>
      </c>
      <c r="R1106" t="s">
        <v>20104</v>
      </c>
      <c r="S1106">
        <v>1</v>
      </c>
      <c r="T1106">
        <v>0</v>
      </c>
      <c r="U1106">
        <v>0</v>
      </c>
      <c r="V1106">
        <v>522</v>
      </c>
      <c r="W1106">
        <v>27</v>
      </c>
    </row>
    <row r="1107" spans="1:23" x14ac:dyDescent="0.3">
      <c r="A1107" t="s">
        <v>1117</v>
      </c>
      <c r="B1107" t="s">
        <v>21174</v>
      </c>
      <c r="C1107">
        <v>0</v>
      </c>
      <c r="D1107">
        <v>0</v>
      </c>
      <c r="E1107" t="s">
        <v>20050</v>
      </c>
      <c r="F1107" t="s">
        <v>9502</v>
      </c>
      <c r="G1107" t="s">
        <v>20040</v>
      </c>
      <c r="H1107" t="s">
        <v>21395</v>
      </c>
      <c r="I1107" t="s">
        <v>21396</v>
      </c>
      <c r="J1107" t="s">
        <v>9503</v>
      </c>
      <c r="K1107" t="s">
        <v>9504</v>
      </c>
      <c r="L1107" t="s">
        <v>9505</v>
      </c>
      <c r="M1107" t="s">
        <v>20113</v>
      </c>
      <c r="N1107" t="s">
        <v>6322</v>
      </c>
      <c r="O1107" t="s">
        <v>20076</v>
      </c>
      <c r="P1107" t="s">
        <v>20069</v>
      </c>
      <c r="Q1107" t="s">
        <v>6520</v>
      </c>
      <c r="R1107" t="s">
        <v>21397</v>
      </c>
      <c r="S1107">
        <v>1</v>
      </c>
      <c r="T1107">
        <v>0</v>
      </c>
      <c r="U1107">
        <v>0</v>
      </c>
      <c r="V1107">
        <v>180</v>
      </c>
      <c r="W1107">
        <v>10</v>
      </c>
    </row>
    <row r="1108" spans="1:23" x14ac:dyDescent="0.3">
      <c r="A1108" t="s">
        <v>1118</v>
      </c>
      <c r="B1108" t="s">
        <v>21174</v>
      </c>
      <c r="C1108">
        <v>0</v>
      </c>
      <c r="D1108">
        <v>0</v>
      </c>
      <c r="E1108" t="s">
        <v>20050</v>
      </c>
      <c r="F1108" t="s">
        <v>9506</v>
      </c>
      <c r="G1108" t="s">
        <v>20066</v>
      </c>
      <c r="H1108" t="s">
        <v>21398</v>
      </c>
      <c r="I1108" t="s">
        <v>21399</v>
      </c>
      <c r="J1108" t="s">
        <v>9507</v>
      </c>
      <c r="K1108" t="s">
        <v>9508</v>
      </c>
      <c r="L1108" t="s">
        <v>9509</v>
      </c>
      <c r="M1108" t="s">
        <v>20355</v>
      </c>
      <c r="N1108" t="s">
        <v>6322</v>
      </c>
      <c r="O1108" t="s">
        <v>20076</v>
      </c>
      <c r="P1108" t="s">
        <v>20069</v>
      </c>
      <c r="Q1108" t="s">
        <v>6520</v>
      </c>
      <c r="R1108" t="s">
        <v>21400</v>
      </c>
      <c r="S1108">
        <v>1</v>
      </c>
      <c r="T1108">
        <v>0</v>
      </c>
      <c r="U1108">
        <v>0</v>
      </c>
      <c r="V1108">
        <v>180</v>
      </c>
      <c r="W1108">
        <v>8</v>
      </c>
    </row>
    <row r="1109" spans="1:23" x14ac:dyDescent="0.3">
      <c r="A1109" t="s">
        <v>1119</v>
      </c>
      <c r="B1109" t="s">
        <v>21174</v>
      </c>
      <c r="C1109">
        <v>0</v>
      </c>
      <c r="D1109">
        <v>0</v>
      </c>
      <c r="E1109" t="s">
        <v>20050</v>
      </c>
      <c r="F1109" t="s">
        <v>9510</v>
      </c>
      <c r="G1109" t="s">
        <v>20066</v>
      </c>
      <c r="H1109" t="s">
        <v>21401</v>
      </c>
      <c r="I1109" t="s">
        <v>21402</v>
      </c>
      <c r="J1109" t="s">
        <v>9511</v>
      </c>
      <c r="K1109" t="s">
        <v>9512</v>
      </c>
      <c r="L1109" t="s">
        <v>9513</v>
      </c>
      <c r="M1109" t="s">
        <v>20840</v>
      </c>
      <c r="N1109" t="s">
        <v>6322</v>
      </c>
      <c r="O1109" t="s">
        <v>20076</v>
      </c>
      <c r="P1109" t="s">
        <v>20069</v>
      </c>
      <c r="Q1109" t="s">
        <v>6520</v>
      </c>
      <c r="R1109" t="s">
        <v>21403</v>
      </c>
      <c r="S1109">
        <v>1</v>
      </c>
      <c r="T1109">
        <v>0</v>
      </c>
      <c r="U1109">
        <v>0</v>
      </c>
      <c r="V1109">
        <v>88</v>
      </c>
      <c r="W1109">
        <v>5</v>
      </c>
    </row>
    <row r="1110" spans="1:23" x14ac:dyDescent="0.3">
      <c r="A1110" t="s">
        <v>1120</v>
      </c>
      <c r="B1110" t="s">
        <v>21174</v>
      </c>
      <c r="C1110">
        <v>0</v>
      </c>
      <c r="D1110">
        <v>0</v>
      </c>
      <c r="E1110" t="s">
        <v>20050</v>
      </c>
      <c r="F1110" t="s">
        <v>9514</v>
      </c>
      <c r="G1110" t="s">
        <v>20066</v>
      </c>
      <c r="H1110" t="s">
        <v>21404</v>
      </c>
      <c r="I1110" t="s">
        <v>21405</v>
      </c>
      <c r="J1110" t="s">
        <v>7860</v>
      </c>
      <c r="K1110" t="s">
        <v>9515</v>
      </c>
      <c r="L1110" t="s">
        <v>9516</v>
      </c>
      <c r="M1110" t="s">
        <v>20221</v>
      </c>
      <c r="N1110" t="s">
        <v>6322</v>
      </c>
      <c r="O1110" t="s">
        <v>20076</v>
      </c>
      <c r="P1110" t="s">
        <v>20069</v>
      </c>
      <c r="Q1110" t="s">
        <v>6520</v>
      </c>
      <c r="R1110" t="s">
        <v>21406</v>
      </c>
      <c r="S1110">
        <v>1</v>
      </c>
      <c r="T1110">
        <v>0</v>
      </c>
      <c r="U1110">
        <v>0</v>
      </c>
      <c r="V1110">
        <v>104</v>
      </c>
      <c r="W1110">
        <v>5</v>
      </c>
    </row>
    <row r="1111" spans="1:23" x14ac:dyDescent="0.3">
      <c r="A1111" t="s">
        <v>1121</v>
      </c>
      <c r="B1111" t="s">
        <v>21174</v>
      </c>
      <c r="C1111">
        <v>0</v>
      </c>
      <c r="D1111">
        <v>0</v>
      </c>
      <c r="E1111" t="s">
        <v>20050</v>
      </c>
      <c r="F1111" t="s">
        <v>9517</v>
      </c>
      <c r="G1111" t="s">
        <v>20066</v>
      </c>
      <c r="H1111" t="s">
        <v>21407</v>
      </c>
      <c r="I1111" t="s">
        <v>21408</v>
      </c>
      <c r="J1111" t="s">
        <v>9518</v>
      </c>
      <c r="K1111" t="s">
        <v>9519</v>
      </c>
      <c r="L1111" t="s">
        <v>9520</v>
      </c>
      <c r="M1111" t="s">
        <v>20195</v>
      </c>
      <c r="N1111" t="s">
        <v>6322</v>
      </c>
      <c r="O1111" t="s">
        <v>20076</v>
      </c>
      <c r="P1111" t="s">
        <v>20069</v>
      </c>
      <c r="Q1111" t="s">
        <v>6520</v>
      </c>
      <c r="R1111" t="s">
        <v>21409</v>
      </c>
      <c r="S1111">
        <v>1</v>
      </c>
      <c r="T1111">
        <v>0</v>
      </c>
      <c r="U1111">
        <v>0</v>
      </c>
      <c r="V1111">
        <v>309</v>
      </c>
      <c r="W1111">
        <v>17</v>
      </c>
    </row>
    <row r="1112" spans="1:23" x14ac:dyDescent="0.3">
      <c r="A1112" t="s">
        <v>1122</v>
      </c>
      <c r="B1112" t="s">
        <v>21174</v>
      </c>
      <c r="C1112">
        <v>0</v>
      </c>
      <c r="D1112">
        <v>0</v>
      </c>
      <c r="E1112" t="s">
        <v>20050</v>
      </c>
      <c r="F1112" t="s">
        <v>9521</v>
      </c>
      <c r="G1112" t="s">
        <v>20080</v>
      </c>
      <c r="H1112" t="s">
        <v>21410</v>
      </c>
      <c r="I1112" t="s">
        <v>21411</v>
      </c>
      <c r="J1112" t="s">
        <v>9522</v>
      </c>
      <c r="K1112" t="s">
        <v>6728</v>
      </c>
      <c r="L1112" t="s">
        <v>6729</v>
      </c>
      <c r="M1112" t="s">
        <v>20515</v>
      </c>
      <c r="N1112" t="s">
        <v>6322</v>
      </c>
      <c r="O1112" t="s">
        <v>20076</v>
      </c>
      <c r="P1112" t="s">
        <v>20126</v>
      </c>
      <c r="Q1112" t="s">
        <v>20127</v>
      </c>
      <c r="R1112" t="s">
        <v>20516</v>
      </c>
      <c r="S1112">
        <v>1</v>
      </c>
      <c r="T1112">
        <v>0</v>
      </c>
      <c r="U1112">
        <v>0</v>
      </c>
      <c r="V1112">
        <v>218</v>
      </c>
      <c r="W1112">
        <v>12</v>
      </c>
    </row>
    <row r="1113" spans="1:23" x14ac:dyDescent="0.3">
      <c r="A1113" t="s">
        <v>1123</v>
      </c>
      <c r="B1113" t="s">
        <v>21174</v>
      </c>
      <c r="C1113">
        <v>0</v>
      </c>
      <c r="D1113">
        <v>0</v>
      </c>
      <c r="E1113" t="s">
        <v>20050</v>
      </c>
      <c r="F1113" t="s">
        <v>9523</v>
      </c>
      <c r="G1113" t="s">
        <v>20040</v>
      </c>
      <c r="H1113" t="s">
        <v>21412</v>
      </c>
      <c r="I1113" t="s">
        <v>21413</v>
      </c>
      <c r="J1113" t="s">
        <v>9524</v>
      </c>
      <c r="K1113" t="s">
        <v>9525</v>
      </c>
      <c r="L1113" t="s">
        <v>9526</v>
      </c>
      <c r="M1113" t="s">
        <v>20267</v>
      </c>
      <c r="N1113" t="s">
        <v>6322</v>
      </c>
      <c r="O1113" t="s">
        <v>20076</v>
      </c>
      <c r="P1113" t="s">
        <v>20126</v>
      </c>
      <c r="Q1113" t="s">
        <v>20127</v>
      </c>
      <c r="R1113" t="s">
        <v>21414</v>
      </c>
      <c r="S1113">
        <v>1</v>
      </c>
      <c r="T1113">
        <v>0</v>
      </c>
      <c r="U1113">
        <v>0</v>
      </c>
      <c r="V1113">
        <v>86</v>
      </c>
      <c r="W1113">
        <v>6</v>
      </c>
    </row>
    <row r="1114" spans="1:23" x14ac:dyDescent="0.3">
      <c r="A1114" t="s">
        <v>1124</v>
      </c>
      <c r="B1114" t="s">
        <v>21174</v>
      </c>
      <c r="C1114">
        <v>0</v>
      </c>
      <c r="D1114">
        <v>0</v>
      </c>
      <c r="E1114" t="s">
        <v>20050</v>
      </c>
      <c r="F1114" t="s">
        <v>9527</v>
      </c>
      <c r="G1114" t="s">
        <v>20066</v>
      </c>
      <c r="H1114" t="s">
        <v>21415</v>
      </c>
      <c r="I1114" t="s">
        <v>21416</v>
      </c>
      <c r="J1114" t="s">
        <v>9528</v>
      </c>
      <c r="K1114" t="s">
        <v>8076</v>
      </c>
      <c r="L1114" t="s">
        <v>8077</v>
      </c>
      <c r="M1114" t="s">
        <v>20320</v>
      </c>
      <c r="N1114" t="s">
        <v>6322</v>
      </c>
      <c r="O1114" t="s">
        <v>20076</v>
      </c>
      <c r="P1114" t="s">
        <v>20126</v>
      </c>
      <c r="Q1114" t="s">
        <v>20127</v>
      </c>
      <c r="R1114" t="s">
        <v>20874</v>
      </c>
      <c r="S1114">
        <v>1</v>
      </c>
      <c r="T1114">
        <v>0</v>
      </c>
      <c r="U1114">
        <v>0</v>
      </c>
      <c r="V1114">
        <v>185</v>
      </c>
      <c r="W1114">
        <v>11</v>
      </c>
    </row>
    <row r="1115" spans="1:23" x14ac:dyDescent="0.3">
      <c r="A1115" t="s">
        <v>1125</v>
      </c>
      <c r="B1115" t="s">
        <v>21174</v>
      </c>
      <c r="C1115">
        <v>0</v>
      </c>
      <c r="D1115">
        <v>0</v>
      </c>
      <c r="E1115" t="s">
        <v>20050</v>
      </c>
      <c r="F1115" t="s">
        <v>9529</v>
      </c>
      <c r="G1115" t="s">
        <v>20328</v>
      </c>
      <c r="H1115" t="s">
        <v>21417</v>
      </c>
      <c r="I1115" t="s">
        <v>21418</v>
      </c>
      <c r="J1115" t="s">
        <v>9530</v>
      </c>
      <c r="K1115" t="s">
        <v>8289</v>
      </c>
      <c r="L1115" t="s">
        <v>8290</v>
      </c>
      <c r="M1115" t="s">
        <v>20324</v>
      </c>
      <c r="N1115" t="s">
        <v>6322</v>
      </c>
      <c r="O1115" t="s">
        <v>20076</v>
      </c>
      <c r="P1115" t="s">
        <v>20126</v>
      </c>
      <c r="Q1115" t="s">
        <v>20127</v>
      </c>
      <c r="R1115" t="s">
        <v>20970</v>
      </c>
      <c r="S1115">
        <v>1</v>
      </c>
      <c r="T1115">
        <v>0</v>
      </c>
      <c r="U1115">
        <v>0</v>
      </c>
      <c r="V1115">
        <v>224</v>
      </c>
      <c r="W1115">
        <v>13</v>
      </c>
    </row>
    <row r="1116" spans="1:23" x14ac:dyDescent="0.3">
      <c r="A1116" t="s">
        <v>1126</v>
      </c>
      <c r="B1116" t="s">
        <v>21174</v>
      </c>
      <c r="C1116">
        <v>0</v>
      </c>
      <c r="D1116">
        <v>0</v>
      </c>
      <c r="E1116" t="s">
        <v>20050</v>
      </c>
      <c r="F1116" t="s">
        <v>9531</v>
      </c>
      <c r="G1116" t="s">
        <v>20040</v>
      </c>
      <c r="H1116" t="s">
        <v>21419</v>
      </c>
      <c r="I1116" t="s">
        <v>21420</v>
      </c>
      <c r="J1116" t="s">
        <v>8288</v>
      </c>
      <c r="K1116" t="s">
        <v>9532</v>
      </c>
      <c r="L1116" t="s">
        <v>9533</v>
      </c>
      <c r="M1116" t="s">
        <v>20555</v>
      </c>
      <c r="N1116" t="s">
        <v>6322</v>
      </c>
      <c r="O1116" t="s">
        <v>20076</v>
      </c>
      <c r="P1116" t="s">
        <v>20126</v>
      </c>
      <c r="Q1116" t="s">
        <v>20127</v>
      </c>
      <c r="R1116" t="s">
        <v>21421</v>
      </c>
      <c r="S1116">
        <v>1</v>
      </c>
      <c r="T1116">
        <v>0</v>
      </c>
      <c r="U1116">
        <v>0</v>
      </c>
      <c r="V1116">
        <v>180</v>
      </c>
      <c r="W1116">
        <v>10</v>
      </c>
    </row>
    <row r="1117" spans="1:23" x14ac:dyDescent="0.3">
      <c r="A1117" t="s">
        <v>1127</v>
      </c>
      <c r="B1117" t="s">
        <v>21174</v>
      </c>
      <c r="C1117">
        <v>0</v>
      </c>
      <c r="D1117">
        <v>0</v>
      </c>
      <c r="E1117" t="s">
        <v>20050</v>
      </c>
      <c r="F1117" t="s">
        <v>9534</v>
      </c>
      <c r="G1117" t="s">
        <v>20066</v>
      </c>
      <c r="H1117" t="s">
        <v>21422</v>
      </c>
      <c r="I1117" t="s">
        <v>21423</v>
      </c>
      <c r="J1117" t="s">
        <v>9535</v>
      </c>
      <c r="K1117" t="s">
        <v>9536</v>
      </c>
      <c r="L1117" t="s">
        <v>9537</v>
      </c>
      <c r="M1117" t="s">
        <v>20457</v>
      </c>
      <c r="N1117" t="s">
        <v>6322</v>
      </c>
      <c r="O1117" t="s">
        <v>20076</v>
      </c>
      <c r="P1117" t="s">
        <v>20126</v>
      </c>
      <c r="Q1117" t="s">
        <v>20127</v>
      </c>
      <c r="R1117" t="s">
        <v>21424</v>
      </c>
      <c r="S1117">
        <v>1</v>
      </c>
      <c r="T1117">
        <v>0</v>
      </c>
      <c r="U1117">
        <v>0</v>
      </c>
      <c r="V1117">
        <v>103</v>
      </c>
      <c r="W1117">
        <v>5</v>
      </c>
    </row>
    <row r="1118" spans="1:23" x14ac:dyDescent="0.3">
      <c r="A1118" t="s">
        <v>1128</v>
      </c>
      <c r="B1118" t="s">
        <v>21174</v>
      </c>
      <c r="C1118">
        <v>0</v>
      </c>
      <c r="D1118">
        <v>0</v>
      </c>
      <c r="E1118" t="s">
        <v>20050</v>
      </c>
      <c r="F1118" t="s">
        <v>9538</v>
      </c>
      <c r="G1118" t="s">
        <v>20066</v>
      </c>
      <c r="H1118" t="s">
        <v>21425</v>
      </c>
      <c r="I1118" t="s">
        <v>21426</v>
      </c>
      <c r="J1118" t="s">
        <v>9539</v>
      </c>
      <c r="K1118" t="s">
        <v>9540</v>
      </c>
      <c r="L1118" t="s">
        <v>9541</v>
      </c>
      <c r="M1118" t="s">
        <v>20757</v>
      </c>
      <c r="N1118" t="s">
        <v>6322</v>
      </c>
      <c r="O1118" t="s">
        <v>20076</v>
      </c>
      <c r="P1118" t="s">
        <v>20126</v>
      </c>
      <c r="Q1118" t="s">
        <v>20127</v>
      </c>
      <c r="R1118" t="s">
        <v>21427</v>
      </c>
      <c r="S1118">
        <v>1</v>
      </c>
      <c r="T1118">
        <v>0</v>
      </c>
      <c r="U1118">
        <v>0</v>
      </c>
      <c r="V1118">
        <v>303</v>
      </c>
      <c r="W1118">
        <v>14</v>
      </c>
    </row>
    <row r="1119" spans="1:23" x14ac:dyDescent="0.3">
      <c r="A1119" t="s">
        <v>1129</v>
      </c>
      <c r="B1119" t="s">
        <v>21174</v>
      </c>
      <c r="C1119">
        <v>0</v>
      </c>
      <c r="D1119">
        <v>0</v>
      </c>
      <c r="E1119" t="s">
        <v>20050</v>
      </c>
      <c r="F1119" t="s">
        <v>9542</v>
      </c>
      <c r="G1119" t="s">
        <v>20040</v>
      </c>
      <c r="H1119" t="s">
        <v>21428</v>
      </c>
      <c r="I1119" t="s">
        <v>21429</v>
      </c>
      <c r="J1119" t="s">
        <v>9543</v>
      </c>
      <c r="K1119" t="s">
        <v>9544</v>
      </c>
      <c r="L1119" t="s">
        <v>9545</v>
      </c>
      <c r="M1119" t="s">
        <v>20688</v>
      </c>
      <c r="N1119" t="s">
        <v>6322</v>
      </c>
      <c r="O1119" t="s">
        <v>20076</v>
      </c>
      <c r="P1119" t="s">
        <v>20126</v>
      </c>
      <c r="Q1119" t="s">
        <v>20127</v>
      </c>
      <c r="R1119" t="s">
        <v>21430</v>
      </c>
      <c r="S1119">
        <v>1</v>
      </c>
      <c r="T1119">
        <v>0</v>
      </c>
      <c r="U1119">
        <v>0</v>
      </c>
      <c r="V1119">
        <v>112</v>
      </c>
      <c r="W1119">
        <v>5</v>
      </c>
    </row>
    <row r="1120" spans="1:23" x14ac:dyDescent="0.3">
      <c r="A1120" t="s">
        <v>1130</v>
      </c>
      <c r="B1120" t="s">
        <v>21174</v>
      </c>
      <c r="C1120">
        <v>0</v>
      </c>
      <c r="D1120">
        <v>0</v>
      </c>
      <c r="E1120" t="s">
        <v>20050</v>
      </c>
      <c r="F1120" t="s">
        <v>9546</v>
      </c>
      <c r="G1120" t="s">
        <v>20040</v>
      </c>
      <c r="H1120" t="s">
        <v>21431</v>
      </c>
      <c r="I1120" t="s">
        <v>21432</v>
      </c>
      <c r="J1120" t="s">
        <v>9547</v>
      </c>
      <c r="K1120" t="s">
        <v>9548</v>
      </c>
      <c r="L1120" t="s">
        <v>9549</v>
      </c>
      <c r="M1120" t="s">
        <v>20736</v>
      </c>
      <c r="N1120" t="s">
        <v>6322</v>
      </c>
      <c r="O1120" t="s">
        <v>20076</v>
      </c>
      <c r="P1120" t="s">
        <v>20126</v>
      </c>
      <c r="Q1120" t="s">
        <v>20127</v>
      </c>
      <c r="R1120" t="s">
        <v>21433</v>
      </c>
      <c r="S1120">
        <v>1</v>
      </c>
      <c r="T1120">
        <v>0</v>
      </c>
      <c r="U1120">
        <v>0</v>
      </c>
      <c r="V1120">
        <v>206</v>
      </c>
      <c r="W1120">
        <v>10</v>
      </c>
    </row>
    <row r="1121" spans="1:23" x14ac:dyDescent="0.3">
      <c r="A1121" t="s">
        <v>1131</v>
      </c>
      <c r="B1121" t="s">
        <v>21174</v>
      </c>
      <c r="C1121">
        <v>0</v>
      </c>
      <c r="D1121">
        <v>0</v>
      </c>
      <c r="E1121" t="s">
        <v>20050</v>
      </c>
      <c r="F1121" t="s">
        <v>9550</v>
      </c>
      <c r="G1121" t="s">
        <v>20040</v>
      </c>
      <c r="H1121" t="s">
        <v>21434</v>
      </c>
      <c r="I1121" t="s">
        <v>21435</v>
      </c>
      <c r="J1121" t="s">
        <v>9551</v>
      </c>
      <c r="K1121" t="s">
        <v>9552</v>
      </c>
      <c r="L1121" t="s">
        <v>9553</v>
      </c>
      <c r="M1121" t="s">
        <v>20189</v>
      </c>
      <c r="N1121" t="s">
        <v>6322</v>
      </c>
      <c r="O1121" t="s">
        <v>20076</v>
      </c>
      <c r="P1121" t="s">
        <v>20126</v>
      </c>
      <c r="Q1121" t="s">
        <v>20127</v>
      </c>
      <c r="R1121" t="s">
        <v>21436</v>
      </c>
      <c r="S1121">
        <v>1</v>
      </c>
      <c r="T1121">
        <v>1</v>
      </c>
      <c r="U1121">
        <v>0</v>
      </c>
      <c r="V1121">
        <v>170</v>
      </c>
      <c r="W1121">
        <v>10</v>
      </c>
    </row>
    <row r="1122" spans="1:23" x14ac:dyDescent="0.3">
      <c r="A1122" t="s">
        <v>1132</v>
      </c>
      <c r="B1122" t="s">
        <v>21174</v>
      </c>
      <c r="C1122">
        <v>0</v>
      </c>
      <c r="D1122">
        <v>0</v>
      </c>
      <c r="E1122" t="s">
        <v>20050</v>
      </c>
      <c r="F1122" t="s">
        <v>9554</v>
      </c>
      <c r="G1122" t="s">
        <v>20040</v>
      </c>
      <c r="H1122" t="s">
        <v>21437</v>
      </c>
      <c r="I1122" t="s">
        <v>21438</v>
      </c>
      <c r="J1122" t="s">
        <v>9555</v>
      </c>
      <c r="K1122" t="s">
        <v>7970</v>
      </c>
      <c r="L1122" t="s">
        <v>7971</v>
      </c>
      <c r="M1122" t="s">
        <v>20157</v>
      </c>
      <c r="N1122" t="s">
        <v>6322</v>
      </c>
      <c r="O1122" t="s">
        <v>20076</v>
      </c>
      <c r="P1122" t="s">
        <v>20126</v>
      </c>
      <c r="Q1122" t="s">
        <v>20127</v>
      </c>
      <c r="R1122" t="s">
        <v>20502</v>
      </c>
      <c r="S1122">
        <v>1</v>
      </c>
      <c r="T1122">
        <v>0</v>
      </c>
      <c r="U1122">
        <v>0</v>
      </c>
      <c r="V1122">
        <v>212</v>
      </c>
      <c r="W1122">
        <v>11</v>
      </c>
    </row>
    <row r="1123" spans="1:23" x14ac:dyDescent="0.3">
      <c r="A1123" t="s">
        <v>1133</v>
      </c>
      <c r="B1123" t="s">
        <v>21439</v>
      </c>
      <c r="C1123">
        <v>1</v>
      </c>
      <c r="D1123">
        <v>1</v>
      </c>
      <c r="E1123" t="s">
        <v>20088</v>
      </c>
      <c r="F1123" t="s">
        <v>9556</v>
      </c>
      <c r="G1123" t="s">
        <v>20089</v>
      </c>
      <c r="H1123" t="s">
        <v>21440</v>
      </c>
      <c r="I1123" t="s">
        <v>21441</v>
      </c>
      <c r="J1123" t="s">
        <v>6643</v>
      </c>
      <c r="K1123" t="s">
        <v>6644</v>
      </c>
      <c r="L1123" t="s">
        <v>6321</v>
      </c>
      <c r="M1123" t="s">
        <v>20083</v>
      </c>
      <c r="N1123" t="s">
        <v>6322</v>
      </c>
      <c r="O1123" t="s">
        <v>20076</v>
      </c>
      <c r="P1123" t="s">
        <v>20125</v>
      </c>
      <c r="Q1123" t="s">
        <v>20153</v>
      </c>
      <c r="R1123" t="s">
        <v>20154</v>
      </c>
      <c r="S1123">
        <v>0</v>
      </c>
      <c r="T1123">
        <v>0</v>
      </c>
      <c r="U1123">
        <v>0</v>
      </c>
      <c r="V1123">
        <v>28</v>
      </c>
      <c r="W1123">
        <v>1</v>
      </c>
    </row>
    <row r="1124" spans="1:23" x14ac:dyDescent="0.3">
      <c r="A1124" t="s">
        <v>1134</v>
      </c>
      <c r="B1124" t="s">
        <v>21174</v>
      </c>
      <c r="C1124">
        <v>0</v>
      </c>
      <c r="D1124">
        <v>0</v>
      </c>
      <c r="E1124" t="s">
        <v>20050</v>
      </c>
      <c r="F1124" t="s">
        <v>9557</v>
      </c>
      <c r="G1124" t="s">
        <v>20080</v>
      </c>
      <c r="H1124" t="s">
        <v>20209</v>
      </c>
      <c r="I1124" t="s">
        <v>20210</v>
      </c>
      <c r="J1124" t="s">
        <v>9558</v>
      </c>
      <c r="K1124" t="s">
        <v>6354</v>
      </c>
      <c r="L1124" t="s">
        <v>6321</v>
      </c>
      <c r="M1124" t="s">
        <v>20083</v>
      </c>
      <c r="N1124" t="s">
        <v>6322</v>
      </c>
      <c r="O1124" t="s">
        <v>20076</v>
      </c>
      <c r="P1124" t="s">
        <v>20125</v>
      </c>
      <c r="Q1124" t="s">
        <v>20153</v>
      </c>
      <c r="R1124" t="s">
        <v>20154</v>
      </c>
      <c r="S1124">
        <v>1</v>
      </c>
      <c r="T1124">
        <v>0</v>
      </c>
      <c r="U1124">
        <v>0</v>
      </c>
      <c r="V1124">
        <v>144</v>
      </c>
      <c r="W1124">
        <v>8</v>
      </c>
    </row>
    <row r="1125" spans="1:23" x14ac:dyDescent="0.3">
      <c r="A1125" t="s">
        <v>1135</v>
      </c>
      <c r="B1125" t="s">
        <v>21174</v>
      </c>
      <c r="C1125">
        <v>0</v>
      </c>
      <c r="D1125">
        <v>0</v>
      </c>
      <c r="E1125" t="s">
        <v>20050</v>
      </c>
      <c r="F1125" t="s">
        <v>9559</v>
      </c>
      <c r="G1125" t="s">
        <v>20066</v>
      </c>
      <c r="H1125" t="s">
        <v>21442</v>
      </c>
      <c r="I1125" t="s">
        <v>21443</v>
      </c>
      <c r="J1125" t="s">
        <v>9560</v>
      </c>
      <c r="K1125" t="s">
        <v>7568</v>
      </c>
      <c r="L1125" t="s">
        <v>7569</v>
      </c>
      <c r="M1125" t="s">
        <v>20242</v>
      </c>
      <c r="N1125" t="s">
        <v>6322</v>
      </c>
      <c r="O1125" t="s">
        <v>20076</v>
      </c>
      <c r="P1125" t="s">
        <v>20126</v>
      </c>
      <c r="Q1125" t="s">
        <v>20127</v>
      </c>
      <c r="R1125" t="s">
        <v>20839</v>
      </c>
      <c r="S1125">
        <v>1</v>
      </c>
      <c r="T1125">
        <v>0</v>
      </c>
      <c r="U1125">
        <v>0</v>
      </c>
      <c r="V1125">
        <v>138</v>
      </c>
      <c r="W1125">
        <v>8</v>
      </c>
    </row>
    <row r="1126" spans="1:23" x14ac:dyDescent="0.3">
      <c r="A1126" t="s">
        <v>1136</v>
      </c>
      <c r="B1126" t="s">
        <v>21174</v>
      </c>
      <c r="C1126">
        <v>0</v>
      </c>
      <c r="D1126">
        <v>0</v>
      </c>
      <c r="E1126" t="s">
        <v>20050</v>
      </c>
      <c r="F1126" t="s">
        <v>9561</v>
      </c>
      <c r="G1126" t="s">
        <v>20040</v>
      </c>
      <c r="H1126" t="s">
        <v>21444</v>
      </c>
      <c r="I1126" t="s">
        <v>21445</v>
      </c>
      <c r="J1126" t="s">
        <v>9562</v>
      </c>
      <c r="K1126" t="s">
        <v>9563</v>
      </c>
      <c r="L1126" t="s">
        <v>9564</v>
      </c>
      <c r="M1126" t="s">
        <v>20534</v>
      </c>
      <c r="N1126" t="s">
        <v>6322</v>
      </c>
      <c r="O1126" t="s">
        <v>20076</v>
      </c>
      <c r="P1126" t="s">
        <v>20243</v>
      </c>
      <c r="Q1126" t="s">
        <v>6555</v>
      </c>
      <c r="R1126" t="s">
        <v>21446</v>
      </c>
      <c r="S1126">
        <v>1</v>
      </c>
      <c r="T1126">
        <v>0</v>
      </c>
      <c r="U1126">
        <v>0</v>
      </c>
      <c r="V1126">
        <v>109</v>
      </c>
      <c r="W1126">
        <v>5</v>
      </c>
    </row>
    <row r="1127" spans="1:23" x14ac:dyDescent="0.3">
      <c r="A1127" t="s">
        <v>1137</v>
      </c>
      <c r="B1127" t="s">
        <v>21174</v>
      </c>
      <c r="C1127">
        <v>0</v>
      </c>
      <c r="D1127">
        <v>0</v>
      </c>
      <c r="E1127" t="s">
        <v>20050</v>
      </c>
      <c r="F1127" t="s">
        <v>9565</v>
      </c>
      <c r="G1127" t="s">
        <v>20066</v>
      </c>
      <c r="H1127" t="s">
        <v>21447</v>
      </c>
      <c r="I1127" t="s">
        <v>21448</v>
      </c>
      <c r="J1127" t="s">
        <v>9566</v>
      </c>
      <c r="K1127" t="s">
        <v>6679</v>
      </c>
      <c r="L1127" t="s">
        <v>6680</v>
      </c>
      <c r="M1127" t="s">
        <v>20582</v>
      </c>
      <c r="N1127" t="s">
        <v>6322</v>
      </c>
      <c r="O1127" t="s">
        <v>20076</v>
      </c>
      <c r="P1127" t="s">
        <v>20243</v>
      </c>
      <c r="Q1127" t="s">
        <v>6555</v>
      </c>
      <c r="R1127" t="s">
        <v>20731</v>
      </c>
      <c r="S1127">
        <v>1</v>
      </c>
      <c r="T1127">
        <v>0</v>
      </c>
      <c r="U1127">
        <v>0</v>
      </c>
      <c r="V1127">
        <v>153</v>
      </c>
      <c r="W1127">
        <v>7</v>
      </c>
    </row>
    <row r="1128" spans="1:23" x14ac:dyDescent="0.3">
      <c r="A1128" t="s">
        <v>1138</v>
      </c>
      <c r="B1128" t="s">
        <v>21174</v>
      </c>
      <c r="C1128">
        <v>0</v>
      </c>
      <c r="D1128">
        <v>0</v>
      </c>
      <c r="E1128" t="s">
        <v>20050</v>
      </c>
      <c r="F1128" t="s">
        <v>9567</v>
      </c>
      <c r="G1128" t="s">
        <v>20066</v>
      </c>
      <c r="H1128" t="s">
        <v>21449</v>
      </c>
      <c r="I1128" t="s">
        <v>21450</v>
      </c>
      <c r="J1128" t="s">
        <v>9568</v>
      </c>
      <c r="K1128" t="s">
        <v>9569</v>
      </c>
      <c r="L1128" t="s">
        <v>9570</v>
      </c>
      <c r="M1128" t="s">
        <v>20320</v>
      </c>
      <c r="N1128" t="s">
        <v>6322</v>
      </c>
      <c r="O1128" t="s">
        <v>20076</v>
      </c>
      <c r="P1128" t="s">
        <v>20243</v>
      </c>
      <c r="Q1128" t="s">
        <v>6555</v>
      </c>
      <c r="R1128" t="s">
        <v>21451</v>
      </c>
      <c r="S1128">
        <v>1</v>
      </c>
      <c r="T1128">
        <v>0</v>
      </c>
      <c r="U1128">
        <v>0</v>
      </c>
      <c r="V1128">
        <v>272</v>
      </c>
      <c r="W1128">
        <v>12</v>
      </c>
    </row>
    <row r="1129" spans="1:23" x14ac:dyDescent="0.3">
      <c r="A1129" t="s">
        <v>1139</v>
      </c>
      <c r="B1129" t="s">
        <v>21174</v>
      </c>
      <c r="C1129">
        <v>0</v>
      </c>
      <c r="D1129">
        <v>0</v>
      </c>
      <c r="E1129" t="s">
        <v>20050</v>
      </c>
      <c r="F1129" t="s">
        <v>9571</v>
      </c>
      <c r="G1129" t="s">
        <v>20040</v>
      </c>
      <c r="H1129" t="s">
        <v>21452</v>
      </c>
      <c r="I1129" t="s">
        <v>21453</v>
      </c>
      <c r="J1129" t="s">
        <v>8303</v>
      </c>
      <c r="K1129" t="s">
        <v>9572</v>
      </c>
      <c r="L1129" t="s">
        <v>9573</v>
      </c>
      <c r="M1129" t="s">
        <v>20555</v>
      </c>
      <c r="N1129" t="s">
        <v>6322</v>
      </c>
      <c r="O1129" t="s">
        <v>20076</v>
      </c>
      <c r="P1129" t="s">
        <v>20243</v>
      </c>
      <c r="Q1129" t="s">
        <v>6555</v>
      </c>
      <c r="R1129" t="s">
        <v>21454</v>
      </c>
      <c r="S1129">
        <v>1</v>
      </c>
      <c r="T1129">
        <v>0</v>
      </c>
      <c r="U1129">
        <v>0</v>
      </c>
      <c r="V1129">
        <v>148</v>
      </c>
      <c r="W1129">
        <v>7</v>
      </c>
    </row>
    <row r="1130" spans="1:23" x14ac:dyDescent="0.3">
      <c r="A1130" t="s">
        <v>1140</v>
      </c>
      <c r="B1130" t="s">
        <v>21174</v>
      </c>
      <c r="C1130">
        <v>0</v>
      </c>
      <c r="D1130">
        <v>0</v>
      </c>
      <c r="E1130" t="s">
        <v>20050</v>
      </c>
      <c r="F1130" t="s">
        <v>9574</v>
      </c>
      <c r="G1130" t="s">
        <v>20040</v>
      </c>
      <c r="H1130" t="s">
        <v>21455</v>
      </c>
      <c r="I1130" t="s">
        <v>21456</v>
      </c>
      <c r="J1130" t="s">
        <v>9575</v>
      </c>
      <c r="K1130" t="s">
        <v>9576</v>
      </c>
      <c r="L1130" t="s">
        <v>9577</v>
      </c>
      <c r="M1130" t="s">
        <v>20331</v>
      </c>
      <c r="N1130" t="s">
        <v>6322</v>
      </c>
      <c r="O1130" t="s">
        <v>20076</v>
      </c>
      <c r="P1130" t="s">
        <v>20243</v>
      </c>
      <c r="Q1130" t="s">
        <v>6555</v>
      </c>
      <c r="R1130" t="s">
        <v>21457</v>
      </c>
      <c r="S1130">
        <v>1</v>
      </c>
      <c r="T1130">
        <v>0</v>
      </c>
      <c r="U1130">
        <v>0</v>
      </c>
      <c r="V1130">
        <v>239</v>
      </c>
      <c r="W1130">
        <v>10</v>
      </c>
    </row>
    <row r="1131" spans="1:23" x14ac:dyDescent="0.3">
      <c r="A1131" t="s">
        <v>1141</v>
      </c>
      <c r="B1131" t="s">
        <v>21174</v>
      </c>
      <c r="C1131">
        <v>0</v>
      </c>
      <c r="D1131">
        <v>0</v>
      </c>
      <c r="E1131" t="s">
        <v>20050</v>
      </c>
      <c r="F1131" t="s">
        <v>9578</v>
      </c>
      <c r="G1131" t="s">
        <v>20040</v>
      </c>
      <c r="H1131" t="s">
        <v>21458</v>
      </c>
      <c r="I1131" t="s">
        <v>21459</v>
      </c>
      <c r="J1131" t="s">
        <v>9579</v>
      </c>
      <c r="K1131" t="s">
        <v>9580</v>
      </c>
      <c r="L1131" t="s">
        <v>9581</v>
      </c>
      <c r="M1131" t="s">
        <v>20146</v>
      </c>
      <c r="N1131" t="s">
        <v>6322</v>
      </c>
      <c r="O1131" t="s">
        <v>20076</v>
      </c>
      <c r="P1131" t="s">
        <v>20243</v>
      </c>
      <c r="Q1131" t="s">
        <v>6555</v>
      </c>
      <c r="R1131" t="s">
        <v>21460</v>
      </c>
      <c r="S1131">
        <v>1</v>
      </c>
      <c r="T1131">
        <v>1</v>
      </c>
      <c r="U1131">
        <v>0</v>
      </c>
      <c r="V1131">
        <v>184</v>
      </c>
      <c r="W1131">
        <v>8</v>
      </c>
    </row>
    <row r="1132" spans="1:23" x14ac:dyDescent="0.3">
      <c r="A1132" t="s">
        <v>1142</v>
      </c>
      <c r="B1132" t="s">
        <v>21174</v>
      </c>
      <c r="C1132">
        <v>0</v>
      </c>
      <c r="D1132">
        <v>0</v>
      </c>
      <c r="E1132" t="s">
        <v>20050</v>
      </c>
      <c r="F1132" t="s">
        <v>9582</v>
      </c>
      <c r="G1132" t="s">
        <v>20066</v>
      </c>
      <c r="H1132" t="s">
        <v>21461</v>
      </c>
      <c r="I1132" t="s">
        <v>21462</v>
      </c>
      <c r="J1132" t="s">
        <v>9583</v>
      </c>
      <c r="K1132" t="s">
        <v>9584</v>
      </c>
      <c r="L1132" t="s">
        <v>9585</v>
      </c>
      <c r="M1132" t="s">
        <v>20286</v>
      </c>
      <c r="N1132" t="s">
        <v>6322</v>
      </c>
      <c r="O1132" t="s">
        <v>20076</v>
      </c>
      <c r="P1132" t="s">
        <v>20243</v>
      </c>
      <c r="Q1132" t="s">
        <v>6555</v>
      </c>
      <c r="R1132" t="s">
        <v>21463</v>
      </c>
      <c r="S1132">
        <v>1</v>
      </c>
      <c r="T1132">
        <v>0</v>
      </c>
      <c r="U1132">
        <v>0</v>
      </c>
      <c r="V1132">
        <v>151</v>
      </c>
      <c r="W1132">
        <v>7</v>
      </c>
    </row>
    <row r="1133" spans="1:23" x14ac:dyDescent="0.3">
      <c r="A1133" t="s">
        <v>1143</v>
      </c>
      <c r="B1133" t="s">
        <v>21439</v>
      </c>
      <c r="C1133">
        <v>1</v>
      </c>
      <c r="D1133">
        <v>1</v>
      </c>
      <c r="E1133" t="s">
        <v>20088</v>
      </c>
      <c r="F1133" t="s">
        <v>9586</v>
      </c>
      <c r="G1133" t="s">
        <v>20089</v>
      </c>
      <c r="H1133" t="s">
        <v>21464</v>
      </c>
      <c r="I1133" t="s">
        <v>21465</v>
      </c>
      <c r="J1133" t="s">
        <v>9587</v>
      </c>
      <c r="K1133" t="s">
        <v>6407</v>
      </c>
      <c r="L1133" t="s">
        <v>6321</v>
      </c>
      <c r="M1133" t="s">
        <v>20083</v>
      </c>
      <c r="N1133" t="s">
        <v>6322</v>
      </c>
      <c r="O1133" t="s">
        <v>20076</v>
      </c>
      <c r="P1133" t="s">
        <v>20125</v>
      </c>
      <c r="Q1133" t="s">
        <v>20153</v>
      </c>
      <c r="R1133" t="s">
        <v>20154</v>
      </c>
      <c r="S1133">
        <v>0</v>
      </c>
      <c r="T1133">
        <v>0</v>
      </c>
      <c r="U1133">
        <v>0</v>
      </c>
      <c r="V1133">
        <v>26</v>
      </c>
      <c r="W1133">
        <v>1</v>
      </c>
    </row>
    <row r="1134" spans="1:23" x14ac:dyDescent="0.3">
      <c r="A1134" t="s">
        <v>1144</v>
      </c>
      <c r="B1134" t="s">
        <v>21439</v>
      </c>
      <c r="C1134">
        <v>1</v>
      </c>
      <c r="D1134">
        <v>1</v>
      </c>
      <c r="E1134" t="s">
        <v>20088</v>
      </c>
      <c r="F1134" t="s">
        <v>9588</v>
      </c>
      <c r="G1134" t="s">
        <v>20089</v>
      </c>
      <c r="H1134" t="s">
        <v>21466</v>
      </c>
      <c r="I1134" t="s">
        <v>21467</v>
      </c>
      <c r="J1134" t="s">
        <v>9589</v>
      </c>
      <c r="K1134" t="s">
        <v>9312</v>
      </c>
      <c r="L1134" t="s">
        <v>6458</v>
      </c>
      <c r="M1134" t="s">
        <v>20083</v>
      </c>
      <c r="N1134" t="s">
        <v>6322</v>
      </c>
      <c r="O1134" t="s">
        <v>20076</v>
      </c>
      <c r="P1134" t="s">
        <v>20162</v>
      </c>
      <c r="Q1134" t="s">
        <v>20163</v>
      </c>
      <c r="R1134" t="s">
        <v>20164</v>
      </c>
      <c r="S1134">
        <v>0</v>
      </c>
      <c r="T1134">
        <v>0</v>
      </c>
      <c r="U1134">
        <v>0</v>
      </c>
      <c r="V1134">
        <v>23</v>
      </c>
      <c r="W1134">
        <v>1</v>
      </c>
    </row>
    <row r="1135" spans="1:23" x14ac:dyDescent="0.3">
      <c r="A1135" t="s">
        <v>1145</v>
      </c>
      <c r="B1135" t="s">
        <v>21174</v>
      </c>
      <c r="C1135">
        <v>0</v>
      </c>
      <c r="D1135">
        <v>0</v>
      </c>
      <c r="E1135" t="s">
        <v>20050</v>
      </c>
      <c r="F1135" t="s">
        <v>9590</v>
      </c>
      <c r="G1135" t="s">
        <v>20040</v>
      </c>
      <c r="H1135" t="s">
        <v>21468</v>
      </c>
      <c r="I1135" t="s">
        <v>21469</v>
      </c>
      <c r="J1135" t="s">
        <v>9591</v>
      </c>
      <c r="K1135" t="s">
        <v>9592</v>
      </c>
      <c r="L1135" t="s">
        <v>9593</v>
      </c>
      <c r="M1135" t="s">
        <v>21470</v>
      </c>
      <c r="N1135" t="s">
        <v>6322</v>
      </c>
      <c r="O1135" t="s">
        <v>20076</v>
      </c>
      <c r="P1135" t="s">
        <v>20243</v>
      </c>
      <c r="Q1135" t="s">
        <v>6555</v>
      </c>
      <c r="R1135" t="s">
        <v>21471</v>
      </c>
      <c r="S1135">
        <v>1</v>
      </c>
      <c r="T1135">
        <v>0</v>
      </c>
      <c r="U1135">
        <v>0</v>
      </c>
      <c r="V1135">
        <v>104</v>
      </c>
      <c r="W1135">
        <v>5</v>
      </c>
    </row>
    <row r="1136" spans="1:23" x14ac:dyDescent="0.3">
      <c r="A1136" t="s">
        <v>1146</v>
      </c>
      <c r="B1136" t="s">
        <v>21174</v>
      </c>
      <c r="C1136">
        <v>0</v>
      </c>
      <c r="D1136">
        <v>0</v>
      </c>
      <c r="E1136" t="s">
        <v>20050</v>
      </c>
      <c r="F1136" t="s">
        <v>9594</v>
      </c>
      <c r="G1136" t="s">
        <v>20066</v>
      </c>
      <c r="H1136" t="s">
        <v>21472</v>
      </c>
      <c r="I1136" t="s">
        <v>21473</v>
      </c>
      <c r="J1136" t="s">
        <v>9595</v>
      </c>
      <c r="K1136" t="s">
        <v>9596</v>
      </c>
      <c r="L1136" t="s">
        <v>9597</v>
      </c>
      <c r="M1136" t="s">
        <v>20946</v>
      </c>
      <c r="N1136" t="s">
        <v>6322</v>
      </c>
      <c r="O1136" t="s">
        <v>20076</v>
      </c>
      <c r="P1136" t="s">
        <v>20126</v>
      </c>
      <c r="Q1136" t="s">
        <v>20127</v>
      </c>
      <c r="R1136" t="s">
        <v>21474</v>
      </c>
      <c r="S1136">
        <v>1</v>
      </c>
      <c r="T1136">
        <v>0</v>
      </c>
      <c r="U1136">
        <v>0</v>
      </c>
      <c r="V1136">
        <v>137</v>
      </c>
      <c r="W1136">
        <v>8</v>
      </c>
    </row>
    <row r="1137" spans="1:23" x14ac:dyDescent="0.3">
      <c r="A1137" t="s">
        <v>1147</v>
      </c>
      <c r="B1137" t="s">
        <v>21174</v>
      </c>
      <c r="C1137">
        <v>0</v>
      </c>
      <c r="D1137">
        <v>0</v>
      </c>
      <c r="E1137" t="s">
        <v>20050</v>
      </c>
      <c r="F1137" t="s">
        <v>9598</v>
      </c>
      <c r="G1137" t="s">
        <v>20040</v>
      </c>
      <c r="H1137" t="s">
        <v>21475</v>
      </c>
      <c r="I1137" t="s">
        <v>21476</v>
      </c>
      <c r="J1137" t="s">
        <v>9599</v>
      </c>
      <c r="K1137" t="s">
        <v>9600</v>
      </c>
      <c r="L1137" t="s">
        <v>9601</v>
      </c>
      <c r="M1137" t="s">
        <v>20336</v>
      </c>
      <c r="N1137" t="s">
        <v>6322</v>
      </c>
      <c r="O1137" t="s">
        <v>20076</v>
      </c>
      <c r="P1137" t="s">
        <v>20126</v>
      </c>
      <c r="Q1137" t="s">
        <v>20127</v>
      </c>
      <c r="R1137" t="s">
        <v>21477</v>
      </c>
      <c r="S1137">
        <v>1</v>
      </c>
      <c r="T1137">
        <v>0</v>
      </c>
      <c r="U1137">
        <v>0</v>
      </c>
      <c r="V1137">
        <v>267</v>
      </c>
      <c r="W1137">
        <v>12</v>
      </c>
    </row>
    <row r="1138" spans="1:23" x14ac:dyDescent="0.3">
      <c r="A1138" t="s">
        <v>1148</v>
      </c>
      <c r="B1138" t="s">
        <v>21174</v>
      </c>
      <c r="C1138">
        <v>0</v>
      </c>
      <c r="D1138">
        <v>0</v>
      </c>
      <c r="E1138" t="s">
        <v>20050</v>
      </c>
      <c r="F1138" t="s">
        <v>9602</v>
      </c>
      <c r="G1138" t="s">
        <v>20040</v>
      </c>
      <c r="H1138" t="s">
        <v>21478</v>
      </c>
      <c r="I1138" t="s">
        <v>21479</v>
      </c>
      <c r="J1138" t="s">
        <v>9603</v>
      </c>
      <c r="K1138" t="s">
        <v>9604</v>
      </c>
      <c r="L1138" t="s">
        <v>9605</v>
      </c>
      <c r="M1138" t="s">
        <v>20227</v>
      </c>
      <c r="N1138" t="s">
        <v>6322</v>
      </c>
      <c r="O1138" t="s">
        <v>20076</v>
      </c>
      <c r="P1138" t="s">
        <v>20243</v>
      </c>
      <c r="Q1138" t="s">
        <v>6555</v>
      </c>
      <c r="R1138" t="s">
        <v>21480</v>
      </c>
      <c r="S1138">
        <v>1</v>
      </c>
      <c r="T1138">
        <v>0</v>
      </c>
      <c r="U1138">
        <v>0</v>
      </c>
      <c r="V1138">
        <v>298</v>
      </c>
      <c r="W1138">
        <v>12</v>
      </c>
    </row>
    <row r="1139" spans="1:23" x14ac:dyDescent="0.3">
      <c r="A1139" t="s">
        <v>1149</v>
      </c>
      <c r="B1139" t="s">
        <v>21439</v>
      </c>
      <c r="C1139">
        <v>1</v>
      </c>
      <c r="D1139">
        <v>1</v>
      </c>
      <c r="E1139" t="s">
        <v>20088</v>
      </c>
      <c r="F1139" t="s">
        <v>9606</v>
      </c>
      <c r="G1139" t="s">
        <v>20089</v>
      </c>
      <c r="H1139" t="s">
        <v>21466</v>
      </c>
      <c r="I1139" t="s">
        <v>21467</v>
      </c>
      <c r="J1139" t="s">
        <v>9607</v>
      </c>
      <c r="K1139" t="s">
        <v>6551</v>
      </c>
      <c r="L1139" t="s">
        <v>6552</v>
      </c>
      <c r="M1139" t="s">
        <v>20630</v>
      </c>
      <c r="N1139" t="s">
        <v>6322</v>
      </c>
      <c r="O1139" t="s">
        <v>20076</v>
      </c>
      <c r="P1139" t="s">
        <v>20259</v>
      </c>
      <c r="Q1139" t="s">
        <v>6552</v>
      </c>
      <c r="R1139" t="s">
        <v>20800</v>
      </c>
      <c r="S1139">
        <v>0</v>
      </c>
      <c r="T1139">
        <v>0</v>
      </c>
      <c r="U1139">
        <v>0</v>
      </c>
      <c r="V1139">
        <v>37</v>
      </c>
      <c r="W1139">
        <v>1</v>
      </c>
    </row>
    <row r="1140" spans="1:23" x14ac:dyDescent="0.3">
      <c r="A1140" t="s">
        <v>1150</v>
      </c>
      <c r="B1140" t="s">
        <v>21439</v>
      </c>
      <c r="C1140">
        <v>1</v>
      </c>
      <c r="D1140">
        <v>1</v>
      </c>
      <c r="E1140" t="s">
        <v>20088</v>
      </c>
      <c r="F1140" t="s">
        <v>9608</v>
      </c>
      <c r="G1140" t="s">
        <v>20089</v>
      </c>
      <c r="H1140" t="s">
        <v>21481</v>
      </c>
      <c r="I1140" t="s">
        <v>21482</v>
      </c>
      <c r="J1140" t="s">
        <v>9609</v>
      </c>
      <c r="K1140" t="s">
        <v>6522</v>
      </c>
      <c r="L1140" t="s">
        <v>6523</v>
      </c>
      <c r="M1140" t="s">
        <v>20189</v>
      </c>
      <c r="N1140" t="s">
        <v>6322</v>
      </c>
      <c r="O1140" t="s">
        <v>20076</v>
      </c>
      <c r="P1140" t="s">
        <v>20190</v>
      </c>
      <c r="Q1140" t="s">
        <v>20191</v>
      </c>
      <c r="R1140" t="s">
        <v>20192</v>
      </c>
      <c r="S1140">
        <v>0</v>
      </c>
      <c r="T1140">
        <v>0</v>
      </c>
      <c r="U1140">
        <v>0</v>
      </c>
      <c r="V1140">
        <v>20</v>
      </c>
      <c r="W1140">
        <v>1</v>
      </c>
    </row>
    <row r="1141" spans="1:23" x14ac:dyDescent="0.3">
      <c r="A1141" t="s">
        <v>1151</v>
      </c>
      <c r="B1141" t="s">
        <v>21483</v>
      </c>
      <c r="C1141">
        <v>1</v>
      </c>
      <c r="D1141">
        <v>1</v>
      </c>
      <c r="E1141" t="s">
        <v>20088</v>
      </c>
      <c r="F1141" t="s">
        <v>9610</v>
      </c>
      <c r="G1141" t="s">
        <v>20089</v>
      </c>
      <c r="H1141" t="s">
        <v>21484</v>
      </c>
      <c r="I1141" t="s">
        <v>21485</v>
      </c>
      <c r="J1141" t="s">
        <v>9611</v>
      </c>
      <c r="K1141" t="s">
        <v>6447</v>
      </c>
      <c r="L1141" t="s">
        <v>6448</v>
      </c>
      <c r="M1141" t="s">
        <v>20083</v>
      </c>
      <c r="N1141" t="s">
        <v>6322</v>
      </c>
      <c r="O1141" t="s">
        <v>20076</v>
      </c>
      <c r="P1141" t="s">
        <v>20183</v>
      </c>
      <c r="Q1141" t="s">
        <v>6448</v>
      </c>
      <c r="R1141" t="s">
        <v>20466</v>
      </c>
      <c r="S1141">
        <v>0</v>
      </c>
      <c r="T1141">
        <v>0</v>
      </c>
      <c r="U1141">
        <v>0</v>
      </c>
      <c r="V1141">
        <v>66</v>
      </c>
      <c r="W1141">
        <v>3</v>
      </c>
    </row>
    <row r="1142" spans="1:23" x14ac:dyDescent="0.3">
      <c r="A1142" t="s">
        <v>1152</v>
      </c>
      <c r="B1142" t="s">
        <v>21439</v>
      </c>
      <c r="C1142">
        <v>1</v>
      </c>
      <c r="D1142">
        <v>1</v>
      </c>
      <c r="E1142" t="s">
        <v>20088</v>
      </c>
      <c r="F1142" t="s">
        <v>9612</v>
      </c>
      <c r="G1142" t="s">
        <v>20089</v>
      </c>
      <c r="H1142" t="s">
        <v>21486</v>
      </c>
      <c r="I1142" t="s">
        <v>21487</v>
      </c>
      <c r="J1142" t="s">
        <v>9613</v>
      </c>
      <c r="K1142" t="s">
        <v>6635</v>
      </c>
      <c r="L1142" t="s">
        <v>6636</v>
      </c>
      <c r="M1142" t="s">
        <v>20515</v>
      </c>
      <c r="N1142" t="s">
        <v>6322</v>
      </c>
      <c r="O1142" t="s">
        <v>20076</v>
      </c>
      <c r="P1142" t="s">
        <v>20591</v>
      </c>
      <c r="Q1142" t="s">
        <v>20592</v>
      </c>
      <c r="R1142" t="s">
        <v>21488</v>
      </c>
      <c r="S1142">
        <v>0</v>
      </c>
      <c r="T1142">
        <v>0</v>
      </c>
      <c r="U1142">
        <v>0</v>
      </c>
      <c r="V1142">
        <v>13</v>
      </c>
      <c r="W1142">
        <v>1</v>
      </c>
    </row>
    <row r="1143" spans="1:23" x14ac:dyDescent="0.3">
      <c r="A1143" t="s">
        <v>1153</v>
      </c>
      <c r="B1143" t="s">
        <v>21439</v>
      </c>
      <c r="C1143">
        <v>1</v>
      </c>
      <c r="D1143">
        <v>1</v>
      </c>
      <c r="E1143" t="s">
        <v>20088</v>
      </c>
      <c r="F1143" t="s">
        <v>9614</v>
      </c>
      <c r="G1143" t="s">
        <v>20089</v>
      </c>
      <c r="H1143" t="s">
        <v>21489</v>
      </c>
      <c r="I1143" t="s">
        <v>21490</v>
      </c>
      <c r="J1143" t="s">
        <v>9615</v>
      </c>
      <c r="K1143" t="s">
        <v>6637</v>
      </c>
      <c r="L1143" t="s">
        <v>6321</v>
      </c>
      <c r="M1143" t="s">
        <v>20083</v>
      </c>
      <c r="N1143" t="s">
        <v>6322</v>
      </c>
      <c r="O1143" t="s">
        <v>20076</v>
      </c>
      <c r="P1143" t="s">
        <v>20125</v>
      </c>
      <c r="Q1143" t="s">
        <v>20153</v>
      </c>
      <c r="R1143" t="s">
        <v>20154</v>
      </c>
      <c r="S1143">
        <v>0</v>
      </c>
      <c r="T1143">
        <v>0</v>
      </c>
      <c r="U1143">
        <v>0</v>
      </c>
      <c r="V1143">
        <v>67</v>
      </c>
      <c r="W1143">
        <v>3</v>
      </c>
    </row>
    <row r="1144" spans="1:23" x14ac:dyDescent="0.3">
      <c r="A1144" t="s">
        <v>1154</v>
      </c>
      <c r="B1144" t="s">
        <v>21174</v>
      </c>
      <c r="C1144">
        <v>0</v>
      </c>
      <c r="D1144">
        <v>0</v>
      </c>
      <c r="E1144" t="s">
        <v>20050</v>
      </c>
      <c r="F1144" t="s">
        <v>9616</v>
      </c>
      <c r="G1144" t="s">
        <v>20040</v>
      </c>
      <c r="H1144" t="s">
        <v>21491</v>
      </c>
      <c r="I1144" t="s">
        <v>21492</v>
      </c>
      <c r="J1144" t="s">
        <v>9617</v>
      </c>
      <c r="K1144" t="s">
        <v>9618</v>
      </c>
      <c r="L1144" t="s">
        <v>9619</v>
      </c>
      <c r="M1144" t="s">
        <v>21493</v>
      </c>
      <c r="N1144" t="s">
        <v>6322</v>
      </c>
      <c r="O1144" t="s">
        <v>20076</v>
      </c>
      <c r="P1144" t="s">
        <v>20243</v>
      </c>
      <c r="Q1144" t="s">
        <v>6555</v>
      </c>
      <c r="R1144" t="s">
        <v>21494</v>
      </c>
      <c r="S1144">
        <v>1</v>
      </c>
      <c r="T1144">
        <v>0</v>
      </c>
      <c r="U1144">
        <v>0</v>
      </c>
      <c r="V1144">
        <v>144</v>
      </c>
      <c r="W1144">
        <v>6</v>
      </c>
    </row>
    <row r="1145" spans="1:23" x14ac:dyDescent="0.3">
      <c r="A1145" t="s">
        <v>1155</v>
      </c>
      <c r="B1145" t="s">
        <v>21174</v>
      </c>
      <c r="C1145">
        <v>0</v>
      </c>
      <c r="D1145">
        <v>0</v>
      </c>
      <c r="E1145" t="s">
        <v>20088</v>
      </c>
      <c r="F1145" t="s">
        <v>9620</v>
      </c>
      <c r="G1145" t="s">
        <v>20089</v>
      </c>
      <c r="H1145" t="s">
        <v>21495</v>
      </c>
      <c r="I1145" t="s">
        <v>21496</v>
      </c>
      <c r="J1145" t="s">
        <v>7967</v>
      </c>
      <c r="K1145" t="s">
        <v>6529</v>
      </c>
      <c r="L1145" t="s">
        <v>6321</v>
      </c>
      <c r="M1145" t="s">
        <v>20083</v>
      </c>
      <c r="N1145" t="s">
        <v>6322</v>
      </c>
      <c r="O1145" t="s">
        <v>20076</v>
      </c>
      <c r="P1145" t="s">
        <v>20125</v>
      </c>
      <c r="Q1145" t="s">
        <v>20153</v>
      </c>
      <c r="R1145" t="s">
        <v>20154</v>
      </c>
      <c r="S1145">
        <v>0</v>
      </c>
      <c r="T1145">
        <v>0</v>
      </c>
      <c r="U1145">
        <v>0</v>
      </c>
      <c r="V1145">
        <v>439</v>
      </c>
      <c r="W1145">
        <v>19</v>
      </c>
    </row>
    <row r="1146" spans="1:23" x14ac:dyDescent="0.3">
      <c r="A1146" t="s">
        <v>1156</v>
      </c>
      <c r="B1146" t="s">
        <v>21174</v>
      </c>
      <c r="C1146">
        <v>0</v>
      </c>
      <c r="D1146">
        <v>0</v>
      </c>
      <c r="E1146" t="s">
        <v>20150</v>
      </c>
      <c r="F1146" t="s">
        <v>9621</v>
      </c>
      <c r="G1146" t="s">
        <v>20089</v>
      </c>
      <c r="H1146" t="s">
        <v>21497</v>
      </c>
      <c r="I1146" t="s">
        <v>21498</v>
      </c>
      <c r="J1146" t="s">
        <v>9622</v>
      </c>
      <c r="K1146" t="s">
        <v>6728</v>
      </c>
      <c r="L1146" t="s">
        <v>6729</v>
      </c>
      <c r="M1146" t="s">
        <v>20515</v>
      </c>
      <c r="N1146" t="s">
        <v>6322</v>
      </c>
      <c r="O1146" t="s">
        <v>20076</v>
      </c>
      <c r="P1146" t="s">
        <v>20126</v>
      </c>
      <c r="Q1146" t="s">
        <v>20127</v>
      </c>
      <c r="R1146" t="s">
        <v>20516</v>
      </c>
      <c r="S1146">
        <v>0</v>
      </c>
      <c r="T1146">
        <v>0</v>
      </c>
      <c r="U1146">
        <v>0</v>
      </c>
      <c r="V1146">
        <v>94</v>
      </c>
      <c r="W1146">
        <v>4</v>
      </c>
    </row>
    <row r="1147" spans="1:23" x14ac:dyDescent="0.3">
      <c r="A1147" t="s">
        <v>1157</v>
      </c>
      <c r="B1147" t="s">
        <v>21439</v>
      </c>
      <c r="C1147">
        <v>1</v>
      </c>
      <c r="D1147">
        <v>1</v>
      </c>
      <c r="E1147" t="s">
        <v>20088</v>
      </c>
      <c r="F1147" t="s">
        <v>9623</v>
      </c>
      <c r="G1147" t="s">
        <v>20089</v>
      </c>
      <c r="H1147" t="s">
        <v>21464</v>
      </c>
      <c r="I1147" t="s">
        <v>21465</v>
      </c>
      <c r="J1147" t="s">
        <v>9587</v>
      </c>
      <c r="K1147" t="s">
        <v>6407</v>
      </c>
      <c r="L1147" t="s">
        <v>6321</v>
      </c>
      <c r="M1147" t="s">
        <v>20083</v>
      </c>
      <c r="N1147" t="s">
        <v>6322</v>
      </c>
      <c r="O1147" t="s">
        <v>20076</v>
      </c>
      <c r="P1147" t="s">
        <v>20125</v>
      </c>
      <c r="Q1147" t="s">
        <v>20153</v>
      </c>
      <c r="R1147" t="s">
        <v>20154</v>
      </c>
      <c r="S1147">
        <v>0</v>
      </c>
      <c r="T1147">
        <v>0</v>
      </c>
      <c r="U1147">
        <v>0</v>
      </c>
      <c r="V1147">
        <v>27</v>
      </c>
      <c r="W1147">
        <v>1</v>
      </c>
    </row>
    <row r="1148" spans="1:23" x14ac:dyDescent="0.3">
      <c r="A1148" t="s">
        <v>1158</v>
      </c>
      <c r="B1148" t="s">
        <v>21044</v>
      </c>
      <c r="C1148">
        <v>0</v>
      </c>
      <c r="D1148">
        <v>0</v>
      </c>
      <c r="E1148" t="s">
        <v>20150</v>
      </c>
      <c r="F1148" t="s">
        <v>9624</v>
      </c>
      <c r="G1148" t="s">
        <v>20089</v>
      </c>
      <c r="H1148" t="s">
        <v>21499</v>
      </c>
      <c r="I1148" t="s">
        <v>21500</v>
      </c>
      <c r="J1148" t="s">
        <v>9625</v>
      </c>
      <c r="K1148" t="s">
        <v>6328</v>
      </c>
      <c r="L1148" t="s">
        <v>6321</v>
      </c>
      <c r="M1148" t="s">
        <v>20083</v>
      </c>
      <c r="N1148" t="s">
        <v>6322</v>
      </c>
      <c r="O1148" t="s">
        <v>20076</v>
      </c>
      <c r="P1148" t="s">
        <v>20125</v>
      </c>
      <c r="Q1148" t="s">
        <v>20153</v>
      </c>
      <c r="R1148" t="s">
        <v>20154</v>
      </c>
      <c r="S1148">
        <v>0</v>
      </c>
      <c r="T1148">
        <v>0</v>
      </c>
      <c r="U1148">
        <v>1</v>
      </c>
      <c r="V1148">
        <v>126</v>
      </c>
      <c r="W1148">
        <v>11</v>
      </c>
    </row>
    <row r="1149" spans="1:23" x14ac:dyDescent="0.3">
      <c r="A1149" t="s">
        <v>1159</v>
      </c>
      <c r="B1149" t="s">
        <v>21439</v>
      </c>
      <c r="C1149">
        <v>1</v>
      </c>
      <c r="D1149">
        <v>1</v>
      </c>
      <c r="E1149" t="s">
        <v>20088</v>
      </c>
      <c r="F1149" t="s">
        <v>9626</v>
      </c>
      <c r="G1149" t="s">
        <v>20089</v>
      </c>
      <c r="H1149" t="s">
        <v>21489</v>
      </c>
      <c r="I1149" t="s">
        <v>21490</v>
      </c>
      <c r="J1149" t="s">
        <v>9627</v>
      </c>
      <c r="K1149" t="s">
        <v>6468</v>
      </c>
      <c r="L1149" t="s">
        <v>6469</v>
      </c>
      <c r="M1149" t="s">
        <v>20131</v>
      </c>
      <c r="N1149" t="s">
        <v>6322</v>
      </c>
      <c r="O1149" t="s">
        <v>20076</v>
      </c>
      <c r="P1149" t="s">
        <v>20238</v>
      </c>
      <c r="Q1149" t="s">
        <v>6469</v>
      </c>
      <c r="R1149" t="s">
        <v>20239</v>
      </c>
      <c r="S1149">
        <v>0</v>
      </c>
      <c r="T1149">
        <v>0</v>
      </c>
      <c r="U1149">
        <v>0</v>
      </c>
      <c r="V1149">
        <v>70</v>
      </c>
      <c r="W1149">
        <v>3</v>
      </c>
    </row>
    <row r="1150" spans="1:23" x14ac:dyDescent="0.3">
      <c r="A1150" t="s">
        <v>1160</v>
      </c>
      <c r="B1150" t="s">
        <v>21439</v>
      </c>
      <c r="C1150">
        <v>1</v>
      </c>
      <c r="D1150">
        <v>1</v>
      </c>
      <c r="E1150" t="s">
        <v>20088</v>
      </c>
      <c r="F1150" t="s">
        <v>9629</v>
      </c>
      <c r="G1150" t="s">
        <v>20089</v>
      </c>
      <c r="H1150" t="s">
        <v>21481</v>
      </c>
      <c r="I1150" t="s">
        <v>21482</v>
      </c>
      <c r="J1150" t="s">
        <v>9630</v>
      </c>
      <c r="K1150" t="s">
        <v>6548</v>
      </c>
      <c r="L1150" t="s">
        <v>6549</v>
      </c>
      <c r="M1150" t="s">
        <v>20422</v>
      </c>
      <c r="N1150" t="s">
        <v>6322</v>
      </c>
      <c r="O1150" t="s">
        <v>20076</v>
      </c>
      <c r="P1150" t="s">
        <v>20179</v>
      </c>
      <c r="Q1150" t="s">
        <v>6549</v>
      </c>
      <c r="R1150" t="s">
        <v>20763</v>
      </c>
      <c r="S1150">
        <v>0</v>
      </c>
      <c r="T1150">
        <v>0</v>
      </c>
      <c r="U1150">
        <v>0</v>
      </c>
      <c r="V1150">
        <v>25</v>
      </c>
      <c r="W1150">
        <v>1</v>
      </c>
    </row>
    <row r="1151" spans="1:23" x14ac:dyDescent="0.3">
      <c r="A1151" t="s">
        <v>1161</v>
      </c>
      <c r="B1151" t="s">
        <v>21501</v>
      </c>
      <c r="C1151">
        <v>1</v>
      </c>
      <c r="D1151">
        <v>1</v>
      </c>
      <c r="E1151" t="s">
        <v>20065</v>
      </c>
      <c r="F1151" t="s">
        <v>9631</v>
      </c>
      <c r="G1151" t="s">
        <v>20080</v>
      </c>
      <c r="H1151" t="s">
        <v>20209</v>
      </c>
      <c r="I1151" t="s">
        <v>20210</v>
      </c>
      <c r="J1151" t="s">
        <v>6704</v>
      </c>
      <c r="K1151" t="s">
        <v>6638</v>
      </c>
      <c r="L1151" t="s">
        <v>6321</v>
      </c>
      <c r="M1151" t="s">
        <v>20083</v>
      </c>
      <c r="N1151" t="s">
        <v>6322</v>
      </c>
      <c r="O1151" t="s">
        <v>20076</v>
      </c>
      <c r="P1151" t="s">
        <v>20125</v>
      </c>
      <c r="Q1151" t="s">
        <v>20153</v>
      </c>
      <c r="R1151" t="s">
        <v>20154</v>
      </c>
      <c r="S1151">
        <v>1</v>
      </c>
      <c r="T1151">
        <v>0</v>
      </c>
      <c r="U1151">
        <v>0</v>
      </c>
      <c r="V1151">
        <v>48</v>
      </c>
      <c r="W1151">
        <v>2</v>
      </c>
    </row>
    <row r="1152" spans="1:23" x14ac:dyDescent="0.3">
      <c r="A1152" t="s">
        <v>1162</v>
      </c>
      <c r="B1152" t="s">
        <v>21501</v>
      </c>
      <c r="C1152">
        <v>1</v>
      </c>
      <c r="D1152">
        <v>1</v>
      </c>
      <c r="E1152" t="s">
        <v>20050</v>
      </c>
      <c r="F1152" t="s">
        <v>9632</v>
      </c>
      <c r="G1152" t="s">
        <v>20051</v>
      </c>
      <c r="H1152" t="s">
        <v>20123</v>
      </c>
      <c r="I1152" t="s">
        <v>20124</v>
      </c>
      <c r="J1152" t="s">
        <v>6730</v>
      </c>
      <c r="K1152" t="s">
        <v>6472</v>
      </c>
      <c r="L1152" t="s">
        <v>6473</v>
      </c>
      <c r="M1152" t="s">
        <v>20259</v>
      </c>
      <c r="N1152" t="s">
        <v>6322</v>
      </c>
      <c r="O1152" t="s">
        <v>20076</v>
      </c>
      <c r="P1152" t="s">
        <v>20126</v>
      </c>
      <c r="Q1152" t="s">
        <v>20127</v>
      </c>
      <c r="R1152" t="s">
        <v>20307</v>
      </c>
      <c r="S1152">
        <v>1</v>
      </c>
      <c r="T1152">
        <v>0</v>
      </c>
      <c r="U1152">
        <v>0</v>
      </c>
      <c r="V1152">
        <v>30</v>
      </c>
      <c r="W1152">
        <v>2</v>
      </c>
    </row>
    <row r="1153" spans="1:23" x14ac:dyDescent="0.3">
      <c r="A1153" t="s">
        <v>1163</v>
      </c>
      <c r="B1153" t="s">
        <v>21044</v>
      </c>
      <c r="C1153">
        <v>0</v>
      </c>
      <c r="D1153">
        <v>0</v>
      </c>
      <c r="E1153" t="s">
        <v>20050</v>
      </c>
      <c r="F1153" t="s">
        <v>9633</v>
      </c>
      <c r="G1153" t="s">
        <v>20051</v>
      </c>
      <c r="H1153" t="s">
        <v>20517</v>
      </c>
      <c r="I1153" t="s">
        <v>20518</v>
      </c>
      <c r="J1153" t="s">
        <v>9634</v>
      </c>
      <c r="K1153" t="s">
        <v>8001</v>
      </c>
      <c r="L1153" t="s">
        <v>8002</v>
      </c>
      <c r="M1153" t="s">
        <v>20519</v>
      </c>
      <c r="N1153" t="s">
        <v>6322</v>
      </c>
      <c r="O1153" t="s">
        <v>20076</v>
      </c>
      <c r="P1153" t="s">
        <v>20336</v>
      </c>
      <c r="Q1153" t="s">
        <v>6546</v>
      </c>
      <c r="R1153" t="s">
        <v>20520</v>
      </c>
      <c r="S1153">
        <v>1</v>
      </c>
      <c r="T1153">
        <v>0</v>
      </c>
      <c r="U1153">
        <v>0</v>
      </c>
      <c r="V1153">
        <v>122</v>
      </c>
      <c r="W1153">
        <v>10</v>
      </c>
    </row>
    <row r="1154" spans="1:23" x14ac:dyDescent="0.3">
      <c r="A1154" t="s">
        <v>1164</v>
      </c>
      <c r="B1154" t="s">
        <v>21439</v>
      </c>
      <c r="C1154">
        <v>1</v>
      </c>
      <c r="D1154">
        <v>1</v>
      </c>
      <c r="E1154" t="s">
        <v>20088</v>
      </c>
      <c r="F1154" t="s">
        <v>9635</v>
      </c>
      <c r="G1154" t="s">
        <v>20089</v>
      </c>
      <c r="H1154" t="s">
        <v>21464</v>
      </c>
      <c r="I1154" t="s">
        <v>21465</v>
      </c>
      <c r="J1154" t="s">
        <v>6721</v>
      </c>
      <c r="K1154" t="s">
        <v>6722</v>
      </c>
      <c r="L1154" t="s">
        <v>6723</v>
      </c>
      <c r="M1154" t="s">
        <v>20893</v>
      </c>
      <c r="N1154" t="s">
        <v>6322</v>
      </c>
      <c r="O1154" t="s">
        <v>20076</v>
      </c>
      <c r="P1154" t="s">
        <v>20126</v>
      </c>
      <c r="Q1154" t="s">
        <v>20127</v>
      </c>
      <c r="R1154" t="s">
        <v>21502</v>
      </c>
      <c r="S1154">
        <v>0</v>
      </c>
      <c r="T1154">
        <v>0</v>
      </c>
      <c r="U1154">
        <v>0</v>
      </c>
      <c r="V1154">
        <v>20</v>
      </c>
      <c r="W1154">
        <v>1</v>
      </c>
    </row>
    <row r="1155" spans="1:23" x14ac:dyDescent="0.3">
      <c r="A1155" t="s">
        <v>1165</v>
      </c>
      <c r="B1155" t="s">
        <v>21439</v>
      </c>
      <c r="C1155">
        <v>1</v>
      </c>
      <c r="D1155">
        <v>1</v>
      </c>
      <c r="E1155" t="s">
        <v>20088</v>
      </c>
      <c r="F1155" t="s">
        <v>9636</v>
      </c>
      <c r="G1155" t="s">
        <v>20089</v>
      </c>
      <c r="H1155" t="s">
        <v>21440</v>
      </c>
      <c r="I1155" t="s">
        <v>21441</v>
      </c>
      <c r="J1155" t="s">
        <v>6643</v>
      </c>
      <c r="K1155" t="s">
        <v>6644</v>
      </c>
      <c r="L1155" t="s">
        <v>6321</v>
      </c>
      <c r="M1155" t="s">
        <v>20083</v>
      </c>
      <c r="N1155" t="s">
        <v>6322</v>
      </c>
      <c r="O1155" t="s">
        <v>20076</v>
      </c>
      <c r="P1155" t="s">
        <v>20125</v>
      </c>
      <c r="Q1155" t="s">
        <v>20153</v>
      </c>
      <c r="R1155" t="s">
        <v>20154</v>
      </c>
      <c r="S1155">
        <v>0</v>
      </c>
      <c r="T1155">
        <v>0</v>
      </c>
      <c r="U1155">
        <v>0</v>
      </c>
      <c r="V1155">
        <v>43</v>
      </c>
      <c r="W1155">
        <v>2</v>
      </c>
    </row>
    <row r="1156" spans="1:23" x14ac:dyDescent="0.3">
      <c r="A1156" t="s">
        <v>1166</v>
      </c>
      <c r="B1156" t="s">
        <v>21501</v>
      </c>
      <c r="C1156">
        <v>1</v>
      </c>
      <c r="D1156">
        <v>1</v>
      </c>
      <c r="E1156" t="s">
        <v>20088</v>
      </c>
      <c r="F1156" t="s">
        <v>9637</v>
      </c>
      <c r="G1156" t="s">
        <v>20089</v>
      </c>
      <c r="H1156" t="s">
        <v>21503</v>
      </c>
      <c r="I1156" t="s">
        <v>21504</v>
      </c>
      <c r="J1156" t="s">
        <v>9638</v>
      </c>
      <c r="K1156" t="s">
        <v>8160</v>
      </c>
      <c r="L1156" t="s">
        <v>8161</v>
      </c>
      <c r="M1156" t="s">
        <v>20453</v>
      </c>
      <c r="N1156" t="s">
        <v>6322</v>
      </c>
      <c r="O1156" t="s">
        <v>20076</v>
      </c>
      <c r="P1156" t="s">
        <v>20523</v>
      </c>
      <c r="Q1156" t="s">
        <v>6411</v>
      </c>
      <c r="R1156" t="s">
        <v>20910</v>
      </c>
      <c r="S1156">
        <v>0</v>
      </c>
      <c r="T1156">
        <v>0</v>
      </c>
      <c r="U1156">
        <v>0</v>
      </c>
      <c r="V1156">
        <v>195</v>
      </c>
      <c r="W1156">
        <v>9</v>
      </c>
    </row>
    <row r="1157" spans="1:23" x14ac:dyDescent="0.3">
      <c r="A1157" t="s">
        <v>1167</v>
      </c>
      <c r="B1157" t="s">
        <v>21439</v>
      </c>
      <c r="C1157">
        <v>1</v>
      </c>
      <c r="D1157">
        <v>1</v>
      </c>
      <c r="E1157" t="s">
        <v>20088</v>
      </c>
      <c r="F1157" t="s">
        <v>9639</v>
      </c>
      <c r="G1157" t="s">
        <v>20089</v>
      </c>
      <c r="H1157" t="s">
        <v>21481</v>
      </c>
      <c r="I1157" t="s">
        <v>21482</v>
      </c>
      <c r="J1157" t="s">
        <v>9630</v>
      </c>
      <c r="K1157" t="s">
        <v>6548</v>
      </c>
      <c r="L1157" t="s">
        <v>6549</v>
      </c>
      <c r="M1157" t="s">
        <v>20422</v>
      </c>
      <c r="N1157" t="s">
        <v>6322</v>
      </c>
      <c r="O1157" t="s">
        <v>20076</v>
      </c>
      <c r="P1157" t="s">
        <v>20179</v>
      </c>
      <c r="Q1157" t="s">
        <v>6549</v>
      </c>
      <c r="R1157" t="s">
        <v>20763</v>
      </c>
      <c r="S1157">
        <v>0</v>
      </c>
      <c r="T1157">
        <v>0</v>
      </c>
      <c r="U1157">
        <v>0</v>
      </c>
      <c r="V1157">
        <v>42</v>
      </c>
      <c r="W1157">
        <v>2</v>
      </c>
    </row>
    <row r="1158" spans="1:23" x14ac:dyDescent="0.3">
      <c r="A1158" t="s">
        <v>1168</v>
      </c>
      <c r="B1158" t="s">
        <v>21505</v>
      </c>
      <c r="C1158">
        <v>1</v>
      </c>
      <c r="D1158">
        <v>0</v>
      </c>
      <c r="E1158" t="s">
        <v>20050</v>
      </c>
      <c r="F1158" t="s">
        <v>9640</v>
      </c>
      <c r="G1158" t="s">
        <v>20051</v>
      </c>
      <c r="H1158" t="s">
        <v>20440</v>
      </c>
      <c r="I1158" t="s">
        <v>20441</v>
      </c>
      <c r="J1158" t="s">
        <v>9641</v>
      </c>
      <c r="K1158" t="s">
        <v>9642</v>
      </c>
      <c r="L1158" t="s">
        <v>9643</v>
      </c>
      <c r="M1158" t="s">
        <v>20534</v>
      </c>
      <c r="N1158" t="s">
        <v>6322</v>
      </c>
      <c r="O1158" t="s">
        <v>20076</v>
      </c>
      <c r="P1158" t="s">
        <v>20443</v>
      </c>
      <c r="Q1158" t="s">
        <v>6508</v>
      </c>
      <c r="R1158" t="s">
        <v>21506</v>
      </c>
      <c r="S1158">
        <v>1</v>
      </c>
      <c r="T1158">
        <v>1</v>
      </c>
      <c r="U1158">
        <v>0</v>
      </c>
      <c r="V1158">
        <v>61</v>
      </c>
      <c r="W1158">
        <v>4</v>
      </c>
    </row>
    <row r="1159" spans="1:23" x14ac:dyDescent="0.3">
      <c r="A1159" t="s">
        <v>1169</v>
      </c>
      <c r="B1159" t="s">
        <v>21501</v>
      </c>
      <c r="C1159">
        <v>1</v>
      </c>
      <c r="D1159">
        <v>1</v>
      </c>
      <c r="E1159" t="s">
        <v>20050</v>
      </c>
      <c r="F1159" t="s">
        <v>9644</v>
      </c>
      <c r="G1159" t="s">
        <v>20051</v>
      </c>
      <c r="H1159" t="s">
        <v>20440</v>
      </c>
      <c r="I1159" t="s">
        <v>20441</v>
      </c>
      <c r="J1159" t="s">
        <v>8687</v>
      </c>
      <c r="K1159" t="s">
        <v>6507</v>
      </c>
      <c r="L1159" t="s">
        <v>6508</v>
      </c>
      <c r="M1159" t="s">
        <v>20442</v>
      </c>
      <c r="N1159" t="s">
        <v>6322</v>
      </c>
      <c r="O1159" t="s">
        <v>20076</v>
      </c>
      <c r="P1159" t="s">
        <v>20443</v>
      </c>
      <c r="Q1159" t="s">
        <v>6508</v>
      </c>
      <c r="R1159" t="s">
        <v>20444</v>
      </c>
      <c r="S1159">
        <v>1</v>
      </c>
      <c r="T1159">
        <v>0</v>
      </c>
      <c r="U1159">
        <v>0</v>
      </c>
      <c r="V1159">
        <v>62</v>
      </c>
      <c r="W1159">
        <v>3</v>
      </c>
    </row>
    <row r="1160" spans="1:23" x14ac:dyDescent="0.3">
      <c r="A1160" t="s">
        <v>1170</v>
      </c>
      <c r="B1160" t="s">
        <v>21483</v>
      </c>
      <c r="C1160">
        <v>1</v>
      </c>
      <c r="D1160">
        <v>1</v>
      </c>
      <c r="E1160" t="s">
        <v>20088</v>
      </c>
      <c r="F1160" t="s">
        <v>9645</v>
      </c>
      <c r="G1160" t="s">
        <v>20089</v>
      </c>
      <c r="H1160" t="s">
        <v>21507</v>
      </c>
      <c r="I1160" t="s">
        <v>21508</v>
      </c>
      <c r="J1160" t="s">
        <v>9646</v>
      </c>
      <c r="K1160" t="s">
        <v>6554</v>
      </c>
      <c r="L1160" t="s">
        <v>6555</v>
      </c>
      <c r="M1160" t="s">
        <v>20271</v>
      </c>
      <c r="N1160" t="s">
        <v>6322</v>
      </c>
      <c r="O1160" t="s">
        <v>20076</v>
      </c>
      <c r="P1160" t="s">
        <v>20243</v>
      </c>
      <c r="Q1160" t="s">
        <v>6555</v>
      </c>
      <c r="R1160" t="s">
        <v>20272</v>
      </c>
      <c r="S1160">
        <v>0</v>
      </c>
      <c r="T1160">
        <v>0</v>
      </c>
      <c r="U1160">
        <v>0</v>
      </c>
      <c r="V1160">
        <v>174</v>
      </c>
      <c r="W1160">
        <v>6</v>
      </c>
    </row>
    <row r="1161" spans="1:23" x14ac:dyDescent="0.3">
      <c r="A1161" t="s">
        <v>1171</v>
      </c>
      <c r="B1161" t="s">
        <v>21483</v>
      </c>
      <c r="C1161">
        <v>1</v>
      </c>
      <c r="D1161">
        <v>1</v>
      </c>
      <c r="E1161" t="s">
        <v>20088</v>
      </c>
      <c r="F1161" t="s">
        <v>9647</v>
      </c>
      <c r="G1161" t="s">
        <v>20089</v>
      </c>
      <c r="H1161" t="s">
        <v>21509</v>
      </c>
      <c r="I1161" t="s">
        <v>21510</v>
      </c>
      <c r="J1161" t="s">
        <v>6643</v>
      </c>
      <c r="K1161" t="s">
        <v>6644</v>
      </c>
      <c r="L1161" t="s">
        <v>6321</v>
      </c>
      <c r="M1161" t="s">
        <v>20083</v>
      </c>
      <c r="N1161" t="s">
        <v>6322</v>
      </c>
      <c r="O1161" t="s">
        <v>20076</v>
      </c>
      <c r="P1161" t="s">
        <v>20125</v>
      </c>
      <c r="Q1161" t="s">
        <v>20153</v>
      </c>
      <c r="R1161" t="s">
        <v>20154</v>
      </c>
      <c r="S1161">
        <v>0</v>
      </c>
      <c r="T1161">
        <v>0</v>
      </c>
      <c r="U1161">
        <v>0</v>
      </c>
      <c r="V1161">
        <v>194</v>
      </c>
      <c r="W1161">
        <v>11</v>
      </c>
    </row>
    <row r="1162" spans="1:23" x14ac:dyDescent="0.3">
      <c r="A1162" t="s">
        <v>1172</v>
      </c>
      <c r="B1162" t="s">
        <v>21439</v>
      </c>
      <c r="C1162">
        <v>1</v>
      </c>
      <c r="D1162">
        <v>1</v>
      </c>
      <c r="E1162" t="s">
        <v>20088</v>
      </c>
      <c r="F1162" t="s">
        <v>9648</v>
      </c>
      <c r="G1162" t="s">
        <v>20089</v>
      </c>
      <c r="H1162" t="s">
        <v>21511</v>
      </c>
      <c r="I1162" t="s">
        <v>21512</v>
      </c>
      <c r="J1162" t="s">
        <v>9649</v>
      </c>
      <c r="K1162" t="s">
        <v>6324</v>
      </c>
      <c r="L1162" t="s">
        <v>6321</v>
      </c>
      <c r="M1162" t="s">
        <v>20083</v>
      </c>
      <c r="N1162" t="s">
        <v>6322</v>
      </c>
      <c r="O1162" t="s">
        <v>20076</v>
      </c>
      <c r="P1162" t="s">
        <v>20125</v>
      </c>
      <c r="Q1162" t="s">
        <v>20153</v>
      </c>
      <c r="R1162" t="s">
        <v>20154</v>
      </c>
      <c r="S1162">
        <v>0</v>
      </c>
      <c r="T1162">
        <v>0</v>
      </c>
      <c r="U1162">
        <v>0</v>
      </c>
      <c r="V1162">
        <v>123</v>
      </c>
      <c r="W1162">
        <v>5</v>
      </c>
    </row>
    <row r="1163" spans="1:23" x14ac:dyDescent="0.3">
      <c r="A1163" t="s">
        <v>1173</v>
      </c>
      <c r="B1163" t="s">
        <v>21439</v>
      </c>
      <c r="C1163">
        <v>1</v>
      </c>
      <c r="D1163">
        <v>1</v>
      </c>
      <c r="E1163" t="s">
        <v>20088</v>
      </c>
      <c r="F1163" t="s">
        <v>9650</v>
      </c>
      <c r="G1163" t="s">
        <v>20089</v>
      </c>
      <c r="H1163" t="s">
        <v>21466</v>
      </c>
      <c r="I1163" t="s">
        <v>21467</v>
      </c>
      <c r="J1163" t="s">
        <v>9589</v>
      </c>
      <c r="K1163" t="s">
        <v>9312</v>
      </c>
      <c r="L1163" t="s">
        <v>6458</v>
      </c>
      <c r="M1163" t="s">
        <v>20083</v>
      </c>
      <c r="N1163" t="s">
        <v>6322</v>
      </c>
      <c r="O1163" t="s">
        <v>20076</v>
      </c>
      <c r="P1163" t="s">
        <v>20162</v>
      </c>
      <c r="Q1163" t="s">
        <v>20163</v>
      </c>
      <c r="R1163" t="s">
        <v>20164</v>
      </c>
      <c r="S1163">
        <v>0</v>
      </c>
      <c r="T1163">
        <v>0</v>
      </c>
      <c r="U1163">
        <v>0</v>
      </c>
      <c r="V1163">
        <v>40</v>
      </c>
      <c r="W1163">
        <v>2</v>
      </c>
    </row>
    <row r="1164" spans="1:23" x14ac:dyDescent="0.3">
      <c r="A1164" t="s">
        <v>1174</v>
      </c>
      <c r="B1164" t="s">
        <v>21439</v>
      </c>
      <c r="C1164">
        <v>1</v>
      </c>
      <c r="D1164">
        <v>1</v>
      </c>
      <c r="E1164" t="s">
        <v>20088</v>
      </c>
      <c r="F1164" t="s">
        <v>9651</v>
      </c>
      <c r="G1164" t="s">
        <v>20089</v>
      </c>
      <c r="H1164" t="s">
        <v>21513</v>
      </c>
      <c r="I1164" t="s">
        <v>21514</v>
      </c>
      <c r="J1164" t="s">
        <v>9652</v>
      </c>
      <c r="K1164" t="s">
        <v>6536</v>
      </c>
      <c r="L1164" t="s">
        <v>6458</v>
      </c>
      <c r="M1164" t="s">
        <v>20083</v>
      </c>
      <c r="N1164" t="s">
        <v>6322</v>
      </c>
      <c r="O1164" t="s">
        <v>20076</v>
      </c>
      <c r="P1164" t="s">
        <v>20162</v>
      </c>
      <c r="Q1164" t="s">
        <v>20163</v>
      </c>
      <c r="R1164" t="s">
        <v>20164</v>
      </c>
      <c r="S1164">
        <v>0</v>
      </c>
      <c r="T1164">
        <v>0</v>
      </c>
      <c r="U1164">
        <v>0</v>
      </c>
      <c r="V1164">
        <v>31</v>
      </c>
      <c r="W1164">
        <v>1</v>
      </c>
    </row>
    <row r="1165" spans="1:23" x14ac:dyDescent="0.3">
      <c r="A1165" t="s">
        <v>1175</v>
      </c>
      <c r="B1165" t="s">
        <v>21439</v>
      </c>
      <c r="C1165">
        <v>1</v>
      </c>
      <c r="D1165">
        <v>1</v>
      </c>
      <c r="E1165" t="s">
        <v>20088</v>
      </c>
      <c r="F1165" t="s">
        <v>9653</v>
      </c>
      <c r="G1165" t="s">
        <v>20089</v>
      </c>
      <c r="H1165" t="s">
        <v>21466</v>
      </c>
      <c r="I1165" t="s">
        <v>21467</v>
      </c>
      <c r="J1165" t="s">
        <v>9607</v>
      </c>
      <c r="K1165" t="s">
        <v>6551</v>
      </c>
      <c r="L1165" t="s">
        <v>6552</v>
      </c>
      <c r="M1165" t="s">
        <v>20630</v>
      </c>
      <c r="N1165" t="s">
        <v>6322</v>
      </c>
      <c r="O1165" t="s">
        <v>20076</v>
      </c>
      <c r="P1165" t="s">
        <v>20259</v>
      </c>
      <c r="Q1165" t="s">
        <v>6552</v>
      </c>
      <c r="R1165" t="s">
        <v>20800</v>
      </c>
      <c r="S1165">
        <v>0</v>
      </c>
      <c r="T1165">
        <v>0</v>
      </c>
      <c r="U1165">
        <v>0</v>
      </c>
      <c r="V1165">
        <v>27</v>
      </c>
      <c r="W1165">
        <v>2</v>
      </c>
    </row>
    <row r="1166" spans="1:23" x14ac:dyDescent="0.3">
      <c r="A1166" t="s">
        <v>1176</v>
      </c>
      <c r="B1166" t="s">
        <v>21439</v>
      </c>
      <c r="C1166">
        <v>1</v>
      </c>
      <c r="D1166">
        <v>1</v>
      </c>
      <c r="E1166" t="s">
        <v>20088</v>
      </c>
      <c r="F1166" t="s">
        <v>9654</v>
      </c>
      <c r="G1166" t="s">
        <v>20089</v>
      </c>
      <c r="H1166" t="s">
        <v>21440</v>
      </c>
      <c r="I1166" t="s">
        <v>21441</v>
      </c>
      <c r="J1166" t="s">
        <v>9655</v>
      </c>
      <c r="K1166" t="s">
        <v>9656</v>
      </c>
      <c r="L1166" t="s">
        <v>9657</v>
      </c>
      <c r="M1166" t="s">
        <v>20484</v>
      </c>
      <c r="N1166" t="s">
        <v>6322</v>
      </c>
      <c r="O1166" t="s">
        <v>20076</v>
      </c>
      <c r="P1166" t="s">
        <v>20443</v>
      </c>
      <c r="Q1166" t="s">
        <v>6508</v>
      </c>
      <c r="R1166" t="s">
        <v>21515</v>
      </c>
      <c r="S1166">
        <v>0</v>
      </c>
      <c r="T1166">
        <v>1</v>
      </c>
      <c r="U1166">
        <v>0</v>
      </c>
      <c r="V1166">
        <v>37</v>
      </c>
      <c r="W1166">
        <v>2</v>
      </c>
    </row>
    <row r="1167" spans="1:23" x14ac:dyDescent="0.3">
      <c r="A1167" t="s">
        <v>1177</v>
      </c>
      <c r="B1167" t="s">
        <v>21483</v>
      </c>
      <c r="C1167">
        <v>1</v>
      </c>
      <c r="D1167">
        <v>1</v>
      </c>
      <c r="E1167" t="s">
        <v>20050</v>
      </c>
      <c r="F1167" t="s">
        <v>9658</v>
      </c>
      <c r="G1167" t="s">
        <v>20051</v>
      </c>
      <c r="H1167" t="s">
        <v>20675</v>
      </c>
      <c r="I1167" t="s">
        <v>20676</v>
      </c>
      <c r="J1167" t="s">
        <v>6509</v>
      </c>
      <c r="K1167" t="s">
        <v>6383</v>
      </c>
      <c r="L1167" t="s">
        <v>6384</v>
      </c>
      <c r="M1167" t="s">
        <v>20555</v>
      </c>
      <c r="N1167" t="s">
        <v>6322</v>
      </c>
      <c r="O1167" t="s">
        <v>20076</v>
      </c>
      <c r="P1167" t="s">
        <v>20348</v>
      </c>
      <c r="Q1167" t="s">
        <v>6384</v>
      </c>
      <c r="R1167" t="s">
        <v>20556</v>
      </c>
      <c r="S1167">
        <v>1</v>
      </c>
      <c r="T1167">
        <v>0</v>
      </c>
      <c r="U1167">
        <v>0</v>
      </c>
      <c r="V1167">
        <v>193</v>
      </c>
      <c r="W1167">
        <v>9</v>
      </c>
    </row>
    <row r="1168" spans="1:23" x14ac:dyDescent="0.3">
      <c r="A1168" t="s">
        <v>1178</v>
      </c>
      <c r="B1168" t="s">
        <v>21483</v>
      </c>
      <c r="C1168">
        <v>1</v>
      </c>
      <c r="D1168">
        <v>1</v>
      </c>
      <c r="E1168" t="s">
        <v>20088</v>
      </c>
      <c r="F1168" t="s">
        <v>9659</v>
      </c>
      <c r="G1168" t="s">
        <v>20089</v>
      </c>
      <c r="H1168" t="s">
        <v>21466</v>
      </c>
      <c r="I1168" t="s">
        <v>21467</v>
      </c>
      <c r="J1168" t="s">
        <v>9660</v>
      </c>
      <c r="K1168" t="s">
        <v>6536</v>
      </c>
      <c r="L1168" t="s">
        <v>6458</v>
      </c>
      <c r="M1168" t="s">
        <v>20083</v>
      </c>
      <c r="N1168" t="s">
        <v>6322</v>
      </c>
      <c r="O1168" t="s">
        <v>20076</v>
      </c>
      <c r="P1168" t="s">
        <v>20162</v>
      </c>
      <c r="Q1168" t="s">
        <v>20163</v>
      </c>
      <c r="R1168" t="s">
        <v>20164</v>
      </c>
      <c r="S1168">
        <v>0</v>
      </c>
      <c r="T1168">
        <v>0</v>
      </c>
      <c r="U1168">
        <v>0</v>
      </c>
      <c r="V1168">
        <v>64</v>
      </c>
      <c r="W1168">
        <v>3</v>
      </c>
    </row>
    <row r="1169" spans="1:23" x14ac:dyDescent="0.3">
      <c r="A1169" t="s">
        <v>1179</v>
      </c>
      <c r="B1169" t="s">
        <v>21439</v>
      </c>
      <c r="C1169">
        <v>1</v>
      </c>
      <c r="D1169">
        <v>1</v>
      </c>
      <c r="E1169" t="s">
        <v>20088</v>
      </c>
      <c r="F1169" t="s">
        <v>9661</v>
      </c>
      <c r="G1169" t="s">
        <v>20089</v>
      </c>
      <c r="H1169" t="s">
        <v>21503</v>
      </c>
      <c r="I1169" t="s">
        <v>21504</v>
      </c>
      <c r="J1169" t="s">
        <v>9638</v>
      </c>
      <c r="K1169" t="s">
        <v>8160</v>
      </c>
      <c r="L1169" t="s">
        <v>8161</v>
      </c>
      <c r="M1169" t="s">
        <v>20453</v>
      </c>
      <c r="N1169" t="s">
        <v>6322</v>
      </c>
      <c r="O1169" t="s">
        <v>20076</v>
      </c>
      <c r="P1169" t="s">
        <v>20523</v>
      </c>
      <c r="Q1169" t="s">
        <v>6411</v>
      </c>
      <c r="R1169" t="s">
        <v>20910</v>
      </c>
      <c r="S1169">
        <v>0</v>
      </c>
      <c r="T1169">
        <v>0</v>
      </c>
      <c r="U1169">
        <v>0</v>
      </c>
      <c r="V1169">
        <v>28</v>
      </c>
      <c r="W1169">
        <v>1</v>
      </c>
    </row>
    <row r="1170" spans="1:23" x14ac:dyDescent="0.3">
      <c r="A1170" t="s">
        <v>1180</v>
      </c>
      <c r="B1170" t="s">
        <v>21439</v>
      </c>
      <c r="C1170">
        <v>1</v>
      </c>
      <c r="D1170">
        <v>1</v>
      </c>
      <c r="E1170" t="s">
        <v>20088</v>
      </c>
      <c r="F1170" t="s">
        <v>9662</v>
      </c>
      <c r="G1170" t="s">
        <v>20089</v>
      </c>
      <c r="H1170" t="s">
        <v>21516</v>
      </c>
      <c r="I1170" t="s">
        <v>21517</v>
      </c>
      <c r="J1170" t="s">
        <v>9663</v>
      </c>
      <c r="K1170" t="s">
        <v>6389</v>
      </c>
      <c r="L1170" t="s">
        <v>6321</v>
      </c>
      <c r="M1170" t="s">
        <v>20083</v>
      </c>
      <c r="N1170" t="s">
        <v>6322</v>
      </c>
      <c r="O1170" t="s">
        <v>20076</v>
      </c>
      <c r="P1170" t="s">
        <v>20125</v>
      </c>
      <c r="Q1170" t="s">
        <v>20153</v>
      </c>
      <c r="R1170" t="s">
        <v>20154</v>
      </c>
      <c r="S1170">
        <v>0</v>
      </c>
      <c r="T1170">
        <v>0</v>
      </c>
      <c r="U1170">
        <v>0</v>
      </c>
      <c r="V1170">
        <v>167</v>
      </c>
      <c r="W1170">
        <v>6</v>
      </c>
    </row>
    <row r="1171" spans="1:23" x14ac:dyDescent="0.3">
      <c r="A1171" t="s">
        <v>1181</v>
      </c>
      <c r="B1171" t="s">
        <v>21501</v>
      </c>
      <c r="C1171">
        <v>1</v>
      </c>
      <c r="D1171">
        <v>1</v>
      </c>
      <c r="E1171" t="s">
        <v>20088</v>
      </c>
      <c r="F1171" t="s">
        <v>9664</v>
      </c>
      <c r="G1171" t="s">
        <v>20089</v>
      </c>
      <c r="H1171" t="s">
        <v>21518</v>
      </c>
      <c r="I1171" t="s">
        <v>21519</v>
      </c>
      <c r="J1171" t="s">
        <v>9665</v>
      </c>
      <c r="K1171" t="s">
        <v>6554</v>
      </c>
      <c r="L1171" t="s">
        <v>6555</v>
      </c>
      <c r="M1171" t="s">
        <v>20271</v>
      </c>
      <c r="N1171" t="s">
        <v>6322</v>
      </c>
      <c r="O1171" t="s">
        <v>20076</v>
      </c>
      <c r="P1171" t="s">
        <v>20243</v>
      </c>
      <c r="Q1171" t="s">
        <v>6555</v>
      </c>
      <c r="R1171" t="s">
        <v>20272</v>
      </c>
      <c r="S1171">
        <v>0</v>
      </c>
      <c r="T1171">
        <v>0</v>
      </c>
      <c r="U1171">
        <v>0</v>
      </c>
      <c r="V1171">
        <v>12</v>
      </c>
      <c r="W1171">
        <v>1</v>
      </c>
    </row>
    <row r="1172" spans="1:23" x14ac:dyDescent="0.3">
      <c r="A1172" t="s">
        <v>1182</v>
      </c>
      <c r="B1172" t="s">
        <v>21439</v>
      </c>
      <c r="C1172">
        <v>1</v>
      </c>
      <c r="D1172">
        <v>1</v>
      </c>
      <c r="E1172" t="s">
        <v>20088</v>
      </c>
      <c r="F1172" t="s">
        <v>9666</v>
      </c>
      <c r="G1172" t="s">
        <v>20089</v>
      </c>
      <c r="H1172" t="s">
        <v>21486</v>
      </c>
      <c r="I1172" t="s">
        <v>21487</v>
      </c>
      <c r="J1172" t="s">
        <v>9613</v>
      </c>
      <c r="K1172" t="s">
        <v>6635</v>
      </c>
      <c r="L1172" t="s">
        <v>6636</v>
      </c>
      <c r="M1172" t="s">
        <v>20515</v>
      </c>
      <c r="N1172" t="s">
        <v>6322</v>
      </c>
      <c r="O1172" t="s">
        <v>20076</v>
      </c>
      <c r="P1172" t="s">
        <v>20591</v>
      </c>
      <c r="Q1172" t="s">
        <v>20592</v>
      </c>
      <c r="R1172" t="s">
        <v>21488</v>
      </c>
      <c r="S1172">
        <v>0</v>
      </c>
      <c r="T1172">
        <v>0</v>
      </c>
      <c r="U1172">
        <v>0</v>
      </c>
      <c r="V1172">
        <v>19</v>
      </c>
      <c r="W1172">
        <v>1</v>
      </c>
    </row>
    <row r="1173" spans="1:23" x14ac:dyDescent="0.3">
      <c r="A1173" t="s">
        <v>1183</v>
      </c>
      <c r="B1173" t="s">
        <v>21439</v>
      </c>
      <c r="C1173">
        <v>1</v>
      </c>
      <c r="D1173">
        <v>1</v>
      </c>
      <c r="E1173" t="s">
        <v>20088</v>
      </c>
      <c r="F1173" t="s">
        <v>9667</v>
      </c>
      <c r="G1173" t="s">
        <v>20089</v>
      </c>
      <c r="H1173" t="s">
        <v>21520</v>
      </c>
      <c r="I1173" t="s">
        <v>21521</v>
      </c>
      <c r="J1173" t="s">
        <v>9668</v>
      </c>
      <c r="K1173" t="s">
        <v>6410</v>
      </c>
      <c r="L1173" t="s">
        <v>6411</v>
      </c>
      <c r="M1173" t="s">
        <v>20519</v>
      </c>
      <c r="N1173" t="s">
        <v>6322</v>
      </c>
      <c r="O1173" t="s">
        <v>20076</v>
      </c>
      <c r="P1173" t="s">
        <v>20523</v>
      </c>
      <c r="Q1173" t="s">
        <v>6411</v>
      </c>
      <c r="R1173" t="s">
        <v>20627</v>
      </c>
      <c r="S1173">
        <v>0</v>
      </c>
      <c r="T1173">
        <v>0</v>
      </c>
      <c r="U1173">
        <v>0</v>
      </c>
      <c r="V1173">
        <v>20</v>
      </c>
      <c r="W1173">
        <v>1</v>
      </c>
    </row>
    <row r="1174" spans="1:23" x14ac:dyDescent="0.3">
      <c r="A1174" t="s">
        <v>1184</v>
      </c>
      <c r="B1174" t="s">
        <v>21522</v>
      </c>
      <c r="C1174">
        <v>1</v>
      </c>
      <c r="D1174">
        <v>1</v>
      </c>
      <c r="E1174" t="s">
        <v>20050</v>
      </c>
      <c r="F1174" t="s">
        <v>9669</v>
      </c>
      <c r="G1174" t="s">
        <v>20051</v>
      </c>
      <c r="H1174" t="s">
        <v>20589</v>
      </c>
      <c r="I1174" t="s">
        <v>20590</v>
      </c>
      <c r="J1174" t="s">
        <v>6717</v>
      </c>
      <c r="K1174" t="s">
        <v>6718</v>
      </c>
      <c r="L1174" t="s">
        <v>6719</v>
      </c>
      <c r="M1174" t="s">
        <v>20178</v>
      </c>
      <c r="N1174" t="s">
        <v>6322</v>
      </c>
      <c r="O1174" t="s">
        <v>20076</v>
      </c>
      <c r="P1174" t="s">
        <v>20591</v>
      </c>
      <c r="Q1174" t="s">
        <v>20592</v>
      </c>
      <c r="R1174" t="s">
        <v>20884</v>
      </c>
      <c r="S1174">
        <v>1</v>
      </c>
      <c r="T1174">
        <v>0</v>
      </c>
      <c r="U1174">
        <v>0</v>
      </c>
      <c r="V1174">
        <v>60</v>
      </c>
      <c r="W1174">
        <v>3</v>
      </c>
    </row>
    <row r="1175" spans="1:23" x14ac:dyDescent="0.3">
      <c r="A1175" t="s">
        <v>1185</v>
      </c>
      <c r="B1175" t="s">
        <v>21522</v>
      </c>
      <c r="C1175">
        <v>1</v>
      </c>
      <c r="D1175">
        <v>1</v>
      </c>
      <c r="E1175" t="s">
        <v>20050</v>
      </c>
      <c r="F1175" t="s">
        <v>9670</v>
      </c>
      <c r="G1175" t="s">
        <v>20051</v>
      </c>
      <c r="H1175" t="s">
        <v>20187</v>
      </c>
      <c r="I1175" t="s">
        <v>20188</v>
      </c>
      <c r="J1175" t="s">
        <v>6521</v>
      </c>
      <c r="K1175" t="s">
        <v>6522</v>
      </c>
      <c r="L1175" t="s">
        <v>6523</v>
      </c>
      <c r="M1175" t="s">
        <v>20189</v>
      </c>
      <c r="N1175" t="s">
        <v>6322</v>
      </c>
      <c r="O1175" t="s">
        <v>20076</v>
      </c>
      <c r="P1175" t="s">
        <v>20190</v>
      </c>
      <c r="Q1175" t="s">
        <v>20191</v>
      </c>
      <c r="R1175" t="s">
        <v>20192</v>
      </c>
      <c r="S1175">
        <v>1</v>
      </c>
      <c r="T1175">
        <v>0</v>
      </c>
      <c r="U1175">
        <v>0</v>
      </c>
      <c r="V1175">
        <v>57</v>
      </c>
      <c r="W1175">
        <v>2</v>
      </c>
    </row>
    <row r="1176" spans="1:23" x14ac:dyDescent="0.3">
      <c r="A1176" t="s">
        <v>1186</v>
      </c>
      <c r="B1176" t="s">
        <v>21522</v>
      </c>
      <c r="C1176">
        <v>1</v>
      </c>
      <c r="D1176">
        <v>1</v>
      </c>
      <c r="E1176" t="s">
        <v>20050</v>
      </c>
      <c r="F1176" t="s">
        <v>9671</v>
      </c>
      <c r="G1176" t="s">
        <v>20051</v>
      </c>
      <c r="H1176" t="s">
        <v>20269</v>
      </c>
      <c r="I1176" t="s">
        <v>20270</v>
      </c>
      <c r="J1176" t="s">
        <v>6710</v>
      </c>
      <c r="K1176" t="s">
        <v>6554</v>
      </c>
      <c r="L1176" t="s">
        <v>6555</v>
      </c>
      <c r="M1176" t="s">
        <v>20271</v>
      </c>
      <c r="N1176" t="s">
        <v>6322</v>
      </c>
      <c r="O1176" t="s">
        <v>20076</v>
      </c>
      <c r="P1176" t="s">
        <v>20243</v>
      </c>
      <c r="Q1176" t="s">
        <v>6555</v>
      </c>
      <c r="R1176" t="s">
        <v>20272</v>
      </c>
      <c r="S1176">
        <v>1</v>
      </c>
      <c r="T1176">
        <v>0</v>
      </c>
      <c r="U1176">
        <v>0</v>
      </c>
      <c r="V1176">
        <v>42</v>
      </c>
      <c r="W1176">
        <v>2</v>
      </c>
    </row>
    <row r="1177" spans="1:23" x14ac:dyDescent="0.3">
      <c r="A1177" t="s">
        <v>1187</v>
      </c>
      <c r="B1177" t="s">
        <v>21439</v>
      </c>
      <c r="C1177">
        <v>1</v>
      </c>
      <c r="D1177">
        <v>1</v>
      </c>
      <c r="E1177" t="s">
        <v>20088</v>
      </c>
      <c r="F1177" t="s">
        <v>9672</v>
      </c>
      <c r="G1177" t="s">
        <v>20089</v>
      </c>
      <c r="H1177" t="s">
        <v>21511</v>
      </c>
      <c r="I1177" t="s">
        <v>21512</v>
      </c>
      <c r="J1177" t="s">
        <v>9649</v>
      </c>
      <c r="K1177" t="s">
        <v>6324</v>
      </c>
      <c r="L1177" t="s">
        <v>6321</v>
      </c>
      <c r="M1177" t="s">
        <v>20083</v>
      </c>
      <c r="N1177" t="s">
        <v>6322</v>
      </c>
      <c r="O1177" t="s">
        <v>20076</v>
      </c>
      <c r="P1177" t="s">
        <v>20125</v>
      </c>
      <c r="Q1177" t="s">
        <v>20153</v>
      </c>
      <c r="R1177" t="s">
        <v>20154</v>
      </c>
      <c r="S1177">
        <v>0</v>
      </c>
      <c r="T1177">
        <v>0</v>
      </c>
      <c r="U1177">
        <v>0</v>
      </c>
      <c r="V1177">
        <v>0</v>
      </c>
      <c r="W1177">
        <v>0</v>
      </c>
    </row>
    <row r="1178" spans="1:23" x14ac:dyDescent="0.3">
      <c r="A1178" t="s">
        <v>1188</v>
      </c>
      <c r="B1178" t="s">
        <v>21522</v>
      </c>
      <c r="C1178">
        <v>1</v>
      </c>
      <c r="D1178">
        <v>1</v>
      </c>
      <c r="E1178" t="s">
        <v>20088</v>
      </c>
      <c r="F1178" t="s">
        <v>21523</v>
      </c>
      <c r="G1178" t="s">
        <v>20089</v>
      </c>
      <c r="H1178" t="s">
        <v>21524</v>
      </c>
      <c r="I1178" t="s">
        <v>21525</v>
      </c>
      <c r="J1178" t="s">
        <v>8893</v>
      </c>
      <c r="K1178" t="s">
        <v>6554</v>
      </c>
      <c r="L1178" t="s">
        <v>6555</v>
      </c>
      <c r="M1178" t="s">
        <v>20271</v>
      </c>
      <c r="N1178" t="s">
        <v>6322</v>
      </c>
      <c r="O1178" t="s">
        <v>20076</v>
      </c>
      <c r="P1178" t="s">
        <v>20243</v>
      </c>
      <c r="Q1178" t="s">
        <v>6555</v>
      </c>
      <c r="R1178" t="s">
        <v>20272</v>
      </c>
      <c r="S1178">
        <v>0</v>
      </c>
      <c r="T1178">
        <v>0</v>
      </c>
      <c r="U1178">
        <v>0</v>
      </c>
      <c r="V1178">
        <v>35</v>
      </c>
      <c r="W1178">
        <v>3</v>
      </c>
    </row>
    <row r="1179" spans="1:23" x14ac:dyDescent="0.3">
      <c r="A1179" t="s">
        <v>1189</v>
      </c>
      <c r="B1179" t="s">
        <v>21439</v>
      </c>
      <c r="C1179">
        <v>1</v>
      </c>
      <c r="D1179">
        <v>1</v>
      </c>
      <c r="E1179" t="s">
        <v>20088</v>
      </c>
      <c r="F1179" t="s">
        <v>9673</v>
      </c>
      <c r="G1179" t="s">
        <v>20089</v>
      </c>
      <c r="H1179" t="s">
        <v>21526</v>
      </c>
      <c r="I1179" t="s">
        <v>21527</v>
      </c>
      <c r="J1179" t="s">
        <v>9674</v>
      </c>
      <c r="K1179" t="s">
        <v>7556</v>
      </c>
      <c r="L1179" t="s">
        <v>7557</v>
      </c>
      <c r="M1179" t="s">
        <v>20555</v>
      </c>
      <c r="N1179" t="s">
        <v>6322</v>
      </c>
      <c r="O1179" t="s">
        <v>20076</v>
      </c>
      <c r="P1179" t="s">
        <v>20661</v>
      </c>
      <c r="Q1179" t="s">
        <v>6421</v>
      </c>
      <c r="R1179" t="s">
        <v>20833</v>
      </c>
      <c r="S1179">
        <v>0</v>
      </c>
      <c r="T1179">
        <v>1</v>
      </c>
      <c r="U1179">
        <v>0</v>
      </c>
      <c r="V1179">
        <v>21</v>
      </c>
      <c r="W1179">
        <v>1</v>
      </c>
    </row>
    <row r="1180" spans="1:23" x14ac:dyDescent="0.3">
      <c r="A1180" t="s">
        <v>1190</v>
      </c>
      <c r="B1180" t="s">
        <v>21528</v>
      </c>
      <c r="C1180">
        <v>1</v>
      </c>
      <c r="D1180">
        <v>1</v>
      </c>
      <c r="E1180" t="s">
        <v>20065</v>
      </c>
      <c r="F1180" t="s">
        <v>9675</v>
      </c>
      <c r="G1180" t="s">
        <v>20080</v>
      </c>
      <c r="H1180" t="s">
        <v>20209</v>
      </c>
      <c r="I1180" t="s">
        <v>20210</v>
      </c>
      <c r="J1180" t="s">
        <v>9676</v>
      </c>
      <c r="K1180" t="s">
        <v>6705</v>
      </c>
      <c r="L1180" t="s">
        <v>6321</v>
      </c>
      <c r="M1180" t="s">
        <v>20083</v>
      </c>
      <c r="N1180" t="s">
        <v>6322</v>
      </c>
      <c r="O1180" t="s">
        <v>20076</v>
      </c>
      <c r="P1180" t="s">
        <v>20125</v>
      </c>
      <c r="Q1180" t="s">
        <v>20153</v>
      </c>
      <c r="R1180" t="s">
        <v>20154</v>
      </c>
      <c r="S1180">
        <v>1</v>
      </c>
      <c r="T1180">
        <v>0</v>
      </c>
      <c r="U1180">
        <v>0</v>
      </c>
      <c r="V1180">
        <v>680</v>
      </c>
      <c r="W1180">
        <v>27</v>
      </c>
    </row>
    <row r="1181" spans="1:23" x14ac:dyDescent="0.3">
      <c r="A1181" t="s">
        <v>1191</v>
      </c>
      <c r="B1181" t="s">
        <v>21483</v>
      </c>
      <c r="C1181">
        <v>1</v>
      </c>
      <c r="D1181">
        <v>1</v>
      </c>
      <c r="E1181" t="s">
        <v>20088</v>
      </c>
      <c r="F1181" t="s">
        <v>9677</v>
      </c>
      <c r="G1181" t="s">
        <v>20089</v>
      </c>
      <c r="H1181" t="s">
        <v>21466</v>
      </c>
      <c r="I1181" t="s">
        <v>21467</v>
      </c>
      <c r="J1181" t="s">
        <v>9678</v>
      </c>
      <c r="K1181" t="s">
        <v>6724</v>
      </c>
      <c r="L1181" t="s">
        <v>6321</v>
      </c>
      <c r="M1181" t="s">
        <v>20083</v>
      </c>
      <c r="N1181" t="s">
        <v>6322</v>
      </c>
      <c r="O1181" t="s">
        <v>20076</v>
      </c>
      <c r="P1181" t="s">
        <v>20125</v>
      </c>
      <c r="Q1181" t="s">
        <v>20153</v>
      </c>
      <c r="R1181" t="s">
        <v>20154</v>
      </c>
      <c r="S1181">
        <v>0</v>
      </c>
      <c r="T1181">
        <v>0</v>
      </c>
      <c r="U1181">
        <v>0</v>
      </c>
      <c r="V1181">
        <v>133</v>
      </c>
      <c r="W1181">
        <v>7</v>
      </c>
    </row>
    <row r="1182" spans="1:23" x14ac:dyDescent="0.3">
      <c r="A1182" t="s">
        <v>1192</v>
      </c>
      <c r="B1182" t="s">
        <v>21044</v>
      </c>
      <c r="C1182">
        <v>0</v>
      </c>
      <c r="D1182">
        <v>0</v>
      </c>
      <c r="E1182" t="s">
        <v>20088</v>
      </c>
      <c r="F1182" t="s">
        <v>9679</v>
      </c>
      <c r="G1182" t="s">
        <v>20089</v>
      </c>
      <c r="H1182" t="s">
        <v>21529</v>
      </c>
      <c r="I1182" t="s">
        <v>21530</v>
      </c>
      <c r="J1182" t="s">
        <v>9680</v>
      </c>
      <c r="K1182" t="s">
        <v>7556</v>
      </c>
      <c r="L1182" t="s">
        <v>7557</v>
      </c>
      <c r="M1182" t="s">
        <v>20555</v>
      </c>
      <c r="N1182" t="s">
        <v>6322</v>
      </c>
      <c r="O1182" t="s">
        <v>20076</v>
      </c>
      <c r="P1182" t="s">
        <v>20661</v>
      </c>
      <c r="Q1182" t="s">
        <v>6421</v>
      </c>
      <c r="R1182" t="s">
        <v>20833</v>
      </c>
      <c r="S1182">
        <v>0</v>
      </c>
      <c r="T1182">
        <v>1</v>
      </c>
      <c r="U1182">
        <v>1</v>
      </c>
      <c r="V1182">
        <v>38</v>
      </c>
      <c r="W1182">
        <v>4</v>
      </c>
    </row>
    <row r="1183" spans="1:23" x14ac:dyDescent="0.3">
      <c r="A1183" t="s">
        <v>1193</v>
      </c>
      <c r="B1183" t="s">
        <v>21439</v>
      </c>
      <c r="C1183">
        <v>1</v>
      </c>
      <c r="D1183">
        <v>1</v>
      </c>
      <c r="E1183" t="s">
        <v>20050</v>
      </c>
      <c r="F1183" t="s">
        <v>9681</v>
      </c>
      <c r="G1183" t="s">
        <v>20051</v>
      </c>
      <c r="H1183" t="s">
        <v>20432</v>
      </c>
      <c r="I1183" t="s">
        <v>20433</v>
      </c>
      <c r="J1183" t="s">
        <v>6511</v>
      </c>
      <c r="K1183" t="s">
        <v>6512</v>
      </c>
      <c r="L1183" t="s">
        <v>6513</v>
      </c>
      <c r="M1183" t="s">
        <v>20757</v>
      </c>
      <c r="N1183" t="s">
        <v>6322</v>
      </c>
      <c r="O1183" t="s">
        <v>20076</v>
      </c>
      <c r="P1183" t="s">
        <v>20434</v>
      </c>
      <c r="Q1183" t="s">
        <v>6513</v>
      </c>
      <c r="R1183" t="s">
        <v>20806</v>
      </c>
      <c r="S1183">
        <v>1</v>
      </c>
      <c r="T1183">
        <v>1</v>
      </c>
      <c r="U1183">
        <v>0</v>
      </c>
      <c r="V1183">
        <v>41</v>
      </c>
      <c r="W1183">
        <v>3</v>
      </c>
    </row>
    <row r="1184" spans="1:23" x14ac:dyDescent="0.3">
      <c r="A1184" t="s">
        <v>1194</v>
      </c>
      <c r="B1184" t="s">
        <v>21439</v>
      </c>
      <c r="C1184">
        <v>1</v>
      </c>
      <c r="D1184">
        <v>1</v>
      </c>
      <c r="E1184" t="s">
        <v>20088</v>
      </c>
      <c r="F1184" t="s">
        <v>9682</v>
      </c>
      <c r="G1184" t="s">
        <v>20089</v>
      </c>
      <c r="H1184" t="s">
        <v>21531</v>
      </c>
      <c r="I1184" t="s">
        <v>21532</v>
      </c>
      <c r="J1184" t="s">
        <v>9683</v>
      </c>
      <c r="K1184" t="s">
        <v>8446</v>
      </c>
      <c r="L1184" t="s">
        <v>8447</v>
      </c>
      <c r="M1184" t="s">
        <v>20119</v>
      </c>
      <c r="N1184" t="s">
        <v>6322</v>
      </c>
      <c r="O1184" t="s">
        <v>20076</v>
      </c>
      <c r="P1184" t="s">
        <v>20190</v>
      </c>
      <c r="Q1184" t="s">
        <v>20191</v>
      </c>
      <c r="R1184" t="s">
        <v>20951</v>
      </c>
      <c r="S1184">
        <v>0</v>
      </c>
      <c r="T1184">
        <v>0</v>
      </c>
      <c r="U1184">
        <v>0</v>
      </c>
      <c r="V1184">
        <v>12</v>
      </c>
      <c r="W1184">
        <v>1</v>
      </c>
    </row>
    <row r="1185" spans="1:23" x14ac:dyDescent="0.3">
      <c r="A1185" t="s">
        <v>1195</v>
      </c>
      <c r="B1185" t="s">
        <v>21439</v>
      </c>
      <c r="C1185">
        <v>1</v>
      </c>
      <c r="D1185">
        <v>1</v>
      </c>
      <c r="E1185" t="s">
        <v>20150</v>
      </c>
      <c r="F1185" t="s">
        <v>9684</v>
      </c>
      <c r="G1185" t="s">
        <v>20089</v>
      </c>
      <c r="H1185" t="s">
        <v>21533</v>
      </c>
      <c r="I1185" t="s">
        <v>21534</v>
      </c>
      <c r="J1185" t="s">
        <v>9683</v>
      </c>
      <c r="K1185" t="s">
        <v>8446</v>
      </c>
      <c r="L1185" t="s">
        <v>8447</v>
      </c>
      <c r="M1185" t="s">
        <v>20119</v>
      </c>
      <c r="N1185" t="s">
        <v>6322</v>
      </c>
      <c r="O1185" t="s">
        <v>20076</v>
      </c>
      <c r="P1185" t="s">
        <v>20190</v>
      </c>
      <c r="Q1185" t="s">
        <v>20191</v>
      </c>
      <c r="R1185" t="s">
        <v>20951</v>
      </c>
      <c r="S1185">
        <v>0</v>
      </c>
      <c r="T1185">
        <v>0</v>
      </c>
      <c r="U1185">
        <v>0</v>
      </c>
      <c r="V1185">
        <v>20</v>
      </c>
      <c r="W1185">
        <v>1</v>
      </c>
    </row>
    <row r="1186" spans="1:23" x14ac:dyDescent="0.3">
      <c r="A1186" t="s">
        <v>1196</v>
      </c>
      <c r="B1186" t="s">
        <v>21439</v>
      </c>
      <c r="C1186">
        <v>1</v>
      </c>
      <c r="D1186">
        <v>1</v>
      </c>
      <c r="E1186" t="s">
        <v>20088</v>
      </c>
      <c r="F1186" t="s">
        <v>9686</v>
      </c>
      <c r="G1186" t="s">
        <v>20089</v>
      </c>
      <c r="H1186" t="s">
        <v>21503</v>
      </c>
      <c r="I1186" t="s">
        <v>21504</v>
      </c>
      <c r="J1186" t="s">
        <v>9638</v>
      </c>
      <c r="K1186" t="s">
        <v>8160</v>
      </c>
      <c r="L1186" t="s">
        <v>8161</v>
      </c>
      <c r="M1186" t="s">
        <v>20453</v>
      </c>
      <c r="N1186" t="s">
        <v>6322</v>
      </c>
      <c r="O1186" t="s">
        <v>20076</v>
      </c>
      <c r="P1186" t="s">
        <v>20523</v>
      </c>
      <c r="Q1186" t="s">
        <v>6411</v>
      </c>
      <c r="R1186" t="s">
        <v>20910</v>
      </c>
      <c r="S1186">
        <v>0</v>
      </c>
      <c r="T1186">
        <v>0</v>
      </c>
      <c r="U1186">
        <v>0</v>
      </c>
      <c r="V1186">
        <v>55</v>
      </c>
      <c r="W1186">
        <v>3</v>
      </c>
    </row>
    <row r="1187" spans="1:23" x14ac:dyDescent="0.3">
      <c r="A1187" t="s">
        <v>1197</v>
      </c>
      <c r="B1187" t="s">
        <v>21439</v>
      </c>
      <c r="C1187">
        <v>1</v>
      </c>
      <c r="D1187">
        <v>1</v>
      </c>
      <c r="E1187" t="s">
        <v>20088</v>
      </c>
      <c r="F1187" t="s">
        <v>9687</v>
      </c>
      <c r="G1187" t="s">
        <v>20089</v>
      </c>
      <c r="H1187" t="s">
        <v>21481</v>
      </c>
      <c r="I1187" t="s">
        <v>21482</v>
      </c>
      <c r="J1187" t="s">
        <v>9609</v>
      </c>
      <c r="K1187" t="s">
        <v>6522</v>
      </c>
      <c r="L1187" t="s">
        <v>6523</v>
      </c>
      <c r="M1187" t="s">
        <v>20189</v>
      </c>
      <c r="N1187" t="s">
        <v>6322</v>
      </c>
      <c r="O1187" t="s">
        <v>20076</v>
      </c>
      <c r="P1187" t="s">
        <v>20190</v>
      </c>
      <c r="Q1187" t="s">
        <v>20191</v>
      </c>
      <c r="R1187" t="s">
        <v>20192</v>
      </c>
      <c r="S1187">
        <v>0</v>
      </c>
      <c r="T1187">
        <v>0</v>
      </c>
      <c r="U1187">
        <v>0</v>
      </c>
      <c r="V1187">
        <v>27</v>
      </c>
      <c r="W1187">
        <v>2</v>
      </c>
    </row>
    <row r="1188" spans="1:23" x14ac:dyDescent="0.3">
      <c r="A1188" t="s">
        <v>1198</v>
      </c>
      <c r="B1188" t="s">
        <v>21439</v>
      </c>
      <c r="C1188">
        <v>1</v>
      </c>
      <c r="D1188">
        <v>1</v>
      </c>
      <c r="E1188" t="s">
        <v>20088</v>
      </c>
      <c r="F1188" t="s">
        <v>9688</v>
      </c>
      <c r="G1188" t="s">
        <v>20089</v>
      </c>
      <c r="H1188" t="s">
        <v>21440</v>
      </c>
      <c r="I1188" t="s">
        <v>21441</v>
      </c>
      <c r="J1188" t="s">
        <v>9689</v>
      </c>
      <c r="K1188" t="s">
        <v>6403</v>
      </c>
      <c r="L1188" t="s">
        <v>6404</v>
      </c>
      <c r="M1188" t="s">
        <v>20484</v>
      </c>
      <c r="N1188" t="s">
        <v>6322</v>
      </c>
      <c r="O1188" t="s">
        <v>20076</v>
      </c>
      <c r="P1188" t="s">
        <v>20647</v>
      </c>
      <c r="Q1188" t="s">
        <v>6404</v>
      </c>
      <c r="R1188" t="s">
        <v>20648</v>
      </c>
      <c r="S1188">
        <v>0</v>
      </c>
      <c r="T1188">
        <v>0</v>
      </c>
      <c r="U1188">
        <v>0</v>
      </c>
      <c r="V1188">
        <v>10</v>
      </c>
      <c r="W1188">
        <v>1</v>
      </c>
    </row>
    <row r="1189" spans="1:23" x14ac:dyDescent="0.3">
      <c r="A1189" t="s">
        <v>1199</v>
      </c>
      <c r="B1189" t="s">
        <v>21439</v>
      </c>
      <c r="C1189">
        <v>1</v>
      </c>
      <c r="D1189">
        <v>1</v>
      </c>
      <c r="E1189" t="s">
        <v>20088</v>
      </c>
      <c r="F1189" t="s">
        <v>9690</v>
      </c>
      <c r="G1189" t="s">
        <v>20089</v>
      </c>
      <c r="H1189" t="s">
        <v>21535</v>
      </c>
      <c r="I1189" t="s">
        <v>21536</v>
      </c>
      <c r="J1189" t="s">
        <v>9691</v>
      </c>
      <c r="K1189" t="s">
        <v>6525</v>
      </c>
      <c r="L1189" t="s">
        <v>6321</v>
      </c>
      <c r="M1189" t="s">
        <v>20083</v>
      </c>
      <c r="N1189" t="s">
        <v>6322</v>
      </c>
      <c r="O1189" t="s">
        <v>20076</v>
      </c>
      <c r="P1189" t="s">
        <v>20125</v>
      </c>
      <c r="Q1189" t="s">
        <v>20153</v>
      </c>
      <c r="R1189" t="s">
        <v>20154</v>
      </c>
      <c r="S1189">
        <v>0</v>
      </c>
      <c r="T1189">
        <v>0</v>
      </c>
      <c r="U1189">
        <v>0</v>
      </c>
      <c r="V1189">
        <v>76</v>
      </c>
      <c r="W1189">
        <v>3</v>
      </c>
    </row>
    <row r="1190" spans="1:23" x14ac:dyDescent="0.3">
      <c r="A1190" t="s">
        <v>1200</v>
      </c>
      <c r="B1190" t="s">
        <v>21522</v>
      </c>
      <c r="C1190">
        <v>1</v>
      </c>
      <c r="D1190">
        <v>1</v>
      </c>
      <c r="E1190" t="s">
        <v>20088</v>
      </c>
      <c r="F1190" t="s">
        <v>9692</v>
      </c>
      <c r="G1190" t="s">
        <v>20089</v>
      </c>
      <c r="H1190" t="s">
        <v>21157</v>
      </c>
      <c r="I1190" t="s">
        <v>21158</v>
      </c>
      <c r="J1190" t="s">
        <v>9233</v>
      </c>
      <c r="K1190" t="s">
        <v>6556</v>
      </c>
      <c r="L1190" t="s">
        <v>7734</v>
      </c>
      <c r="M1190" t="s">
        <v>20273</v>
      </c>
      <c r="N1190" t="s">
        <v>6322</v>
      </c>
      <c r="O1190" t="s">
        <v>20076</v>
      </c>
      <c r="P1190" t="s">
        <v>20190</v>
      </c>
      <c r="Q1190" t="s">
        <v>20191</v>
      </c>
      <c r="R1190" t="s">
        <v>20333</v>
      </c>
      <c r="S1190">
        <v>0</v>
      </c>
      <c r="T1190">
        <v>0</v>
      </c>
      <c r="U1190">
        <v>0</v>
      </c>
      <c r="V1190">
        <v>36</v>
      </c>
      <c r="W1190">
        <v>3</v>
      </c>
    </row>
    <row r="1191" spans="1:23" x14ac:dyDescent="0.3">
      <c r="A1191" t="s">
        <v>1201</v>
      </c>
      <c r="B1191" t="s">
        <v>21522</v>
      </c>
      <c r="C1191">
        <v>1</v>
      </c>
      <c r="D1191">
        <v>1</v>
      </c>
      <c r="E1191" t="s">
        <v>20088</v>
      </c>
      <c r="F1191" t="s">
        <v>9693</v>
      </c>
      <c r="G1191" t="s">
        <v>20089</v>
      </c>
      <c r="H1191" t="s">
        <v>21537</v>
      </c>
      <c r="I1191" t="s">
        <v>21538</v>
      </c>
      <c r="J1191" t="s">
        <v>9694</v>
      </c>
      <c r="K1191" t="s">
        <v>6360</v>
      </c>
      <c r="L1191" t="s">
        <v>6321</v>
      </c>
      <c r="M1191" t="s">
        <v>20083</v>
      </c>
      <c r="N1191" t="s">
        <v>6322</v>
      </c>
      <c r="O1191" t="s">
        <v>20076</v>
      </c>
      <c r="P1191" t="s">
        <v>20125</v>
      </c>
      <c r="Q1191" t="s">
        <v>20153</v>
      </c>
      <c r="R1191" t="s">
        <v>20154</v>
      </c>
      <c r="S1191">
        <v>0</v>
      </c>
      <c r="T1191">
        <v>0</v>
      </c>
      <c r="U1191">
        <v>0</v>
      </c>
      <c r="V1191">
        <v>40</v>
      </c>
      <c r="W1191">
        <v>3</v>
      </c>
    </row>
    <row r="1192" spans="1:23" x14ac:dyDescent="0.3">
      <c r="A1192" t="s">
        <v>1202</v>
      </c>
      <c r="B1192" t="s">
        <v>21044</v>
      </c>
      <c r="C1192">
        <v>0</v>
      </c>
      <c r="D1192">
        <v>0</v>
      </c>
      <c r="E1192" t="s">
        <v>20150</v>
      </c>
      <c r="F1192" t="s">
        <v>9695</v>
      </c>
      <c r="G1192" t="s">
        <v>20089</v>
      </c>
      <c r="H1192" t="s">
        <v>21539</v>
      </c>
      <c r="I1192" t="s">
        <v>21540</v>
      </c>
      <c r="J1192" t="s">
        <v>9696</v>
      </c>
      <c r="K1192" t="s">
        <v>6728</v>
      </c>
      <c r="L1192" t="s">
        <v>6729</v>
      </c>
      <c r="M1192" t="s">
        <v>20515</v>
      </c>
      <c r="N1192" t="s">
        <v>6322</v>
      </c>
      <c r="O1192" t="s">
        <v>20076</v>
      </c>
      <c r="P1192" t="s">
        <v>20126</v>
      </c>
      <c r="Q1192" t="s">
        <v>20127</v>
      </c>
      <c r="R1192" t="s">
        <v>20516</v>
      </c>
      <c r="S1192">
        <v>0</v>
      </c>
      <c r="T1192">
        <v>0</v>
      </c>
      <c r="U1192">
        <v>1</v>
      </c>
      <c r="V1192">
        <v>50</v>
      </c>
      <c r="W1192">
        <v>5</v>
      </c>
    </row>
    <row r="1193" spans="1:23" x14ac:dyDescent="0.3">
      <c r="A1193" t="s">
        <v>1203</v>
      </c>
      <c r="B1193" t="s">
        <v>21522</v>
      </c>
      <c r="C1193">
        <v>1</v>
      </c>
      <c r="D1193">
        <v>1</v>
      </c>
      <c r="E1193" t="s">
        <v>20088</v>
      </c>
      <c r="F1193" t="s">
        <v>9697</v>
      </c>
      <c r="G1193" t="s">
        <v>20089</v>
      </c>
      <c r="H1193" t="s">
        <v>21503</v>
      </c>
      <c r="I1193" t="s">
        <v>21504</v>
      </c>
      <c r="J1193" t="s">
        <v>9638</v>
      </c>
      <c r="K1193" t="s">
        <v>8160</v>
      </c>
      <c r="L1193" t="s">
        <v>8161</v>
      </c>
      <c r="M1193" t="s">
        <v>20453</v>
      </c>
      <c r="N1193" t="s">
        <v>6322</v>
      </c>
      <c r="O1193" t="s">
        <v>20076</v>
      </c>
      <c r="P1193" t="s">
        <v>20523</v>
      </c>
      <c r="Q1193" t="s">
        <v>6411</v>
      </c>
      <c r="R1193" t="s">
        <v>20910</v>
      </c>
      <c r="S1193">
        <v>0</v>
      </c>
      <c r="T1193">
        <v>0</v>
      </c>
      <c r="U1193">
        <v>0</v>
      </c>
      <c r="V1193">
        <v>34</v>
      </c>
      <c r="W1193">
        <v>2</v>
      </c>
    </row>
    <row r="1194" spans="1:23" x14ac:dyDescent="0.3">
      <c r="A1194" t="s">
        <v>1204</v>
      </c>
      <c r="B1194" t="s">
        <v>21439</v>
      </c>
      <c r="C1194">
        <v>1</v>
      </c>
      <c r="D1194">
        <v>1</v>
      </c>
      <c r="E1194" t="s">
        <v>20088</v>
      </c>
      <c r="F1194" t="s">
        <v>9698</v>
      </c>
      <c r="G1194" t="s">
        <v>20089</v>
      </c>
      <c r="H1194" t="s">
        <v>21466</v>
      </c>
      <c r="I1194" t="s">
        <v>21467</v>
      </c>
      <c r="J1194" t="s">
        <v>9678</v>
      </c>
      <c r="K1194" t="s">
        <v>6724</v>
      </c>
      <c r="L1194" t="s">
        <v>6321</v>
      </c>
      <c r="M1194" t="s">
        <v>20083</v>
      </c>
      <c r="N1194" t="s">
        <v>6322</v>
      </c>
      <c r="O1194" t="s">
        <v>20076</v>
      </c>
      <c r="P1194" t="s">
        <v>20125</v>
      </c>
      <c r="Q1194" t="s">
        <v>20153</v>
      </c>
      <c r="R1194" t="s">
        <v>20154</v>
      </c>
      <c r="S1194">
        <v>0</v>
      </c>
      <c r="T1194">
        <v>0</v>
      </c>
      <c r="U1194">
        <v>0</v>
      </c>
      <c r="V1194">
        <v>25</v>
      </c>
      <c r="W1194">
        <v>1</v>
      </c>
    </row>
    <row r="1195" spans="1:23" x14ac:dyDescent="0.3">
      <c r="A1195" t="s">
        <v>1205</v>
      </c>
      <c r="B1195" t="s">
        <v>21439</v>
      </c>
      <c r="C1195">
        <v>1</v>
      </c>
      <c r="D1195">
        <v>1</v>
      </c>
      <c r="E1195" t="s">
        <v>20088</v>
      </c>
      <c r="F1195" t="s">
        <v>9699</v>
      </c>
      <c r="G1195" t="s">
        <v>20089</v>
      </c>
      <c r="H1195" t="s">
        <v>21535</v>
      </c>
      <c r="I1195" t="s">
        <v>21536</v>
      </c>
      <c r="J1195" t="s">
        <v>9691</v>
      </c>
      <c r="K1195" t="s">
        <v>6525</v>
      </c>
      <c r="L1195" t="s">
        <v>6321</v>
      </c>
      <c r="M1195" t="s">
        <v>20083</v>
      </c>
      <c r="N1195" t="s">
        <v>6322</v>
      </c>
      <c r="O1195" t="s">
        <v>20076</v>
      </c>
      <c r="P1195" t="s">
        <v>20125</v>
      </c>
      <c r="Q1195" t="s">
        <v>20153</v>
      </c>
      <c r="R1195" t="s">
        <v>20154</v>
      </c>
      <c r="S1195">
        <v>0</v>
      </c>
      <c r="T1195">
        <v>0</v>
      </c>
      <c r="V1195">
        <v>21</v>
      </c>
      <c r="W1195">
        <v>1</v>
      </c>
    </row>
    <row r="1196" spans="1:23" x14ac:dyDescent="0.3">
      <c r="A1196" t="s">
        <v>1206</v>
      </c>
      <c r="B1196" t="s">
        <v>21439</v>
      </c>
      <c r="C1196">
        <v>1</v>
      </c>
      <c r="D1196">
        <v>1</v>
      </c>
      <c r="E1196" t="s">
        <v>20088</v>
      </c>
      <c r="F1196" t="s">
        <v>9700</v>
      </c>
      <c r="G1196" t="s">
        <v>20089</v>
      </c>
      <c r="H1196" t="s">
        <v>21481</v>
      </c>
      <c r="I1196" t="s">
        <v>21482</v>
      </c>
      <c r="J1196" t="s">
        <v>9701</v>
      </c>
      <c r="K1196" t="s">
        <v>6324</v>
      </c>
      <c r="L1196" t="s">
        <v>6321</v>
      </c>
      <c r="M1196" t="s">
        <v>20083</v>
      </c>
      <c r="N1196" t="s">
        <v>6322</v>
      </c>
      <c r="O1196" t="s">
        <v>20076</v>
      </c>
      <c r="P1196" t="s">
        <v>20125</v>
      </c>
      <c r="Q1196" t="s">
        <v>20153</v>
      </c>
      <c r="R1196" t="s">
        <v>20154</v>
      </c>
      <c r="S1196">
        <v>0</v>
      </c>
      <c r="T1196">
        <v>0</v>
      </c>
      <c r="U1196">
        <v>0</v>
      </c>
      <c r="V1196">
        <v>88</v>
      </c>
      <c r="W1196">
        <v>4</v>
      </c>
    </row>
    <row r="1197" spans="1:23" x14ac:dyDescent="0.3">
      <c r="A1197" t="s">
        <v>1207</v>
      </c>
      <c r="B1197" t="s">
        <v>21522</v>
      </c>
      <c r="C1197">
        <v>1</v>
      </c>
      <c r="D1197">
        <v>1</v>
      </c>
      <c r="E1197" t="s">
        <v>20088</v>
      </c>
      <c r="F1197" t="s">
        <v>9702</v>
      </c>
      <c r="G1197" t="s">
        <v>20089</v>
      </c>
      <c r="H1197" t="s">
        <v>21157</v>
      </c>
      <c r="I1197" t="s">
        <v>21158</v>
      </c>
      <c r="J1197" t="s">
        <v>9233</v>
      </c>
      <c r="K1197" t="s">
        <v>6556</v>
      </c>
      <c r="L1197" t="s">
        <v>7734</v>
      </c>
      <c r="M1197" t="s">
        <v>20273</v>
      </c>
      <c r="N1197" t="s">
        <v>6322</v>
      </c>
      <c r="O1197" t="s">
        <v>20076</v>
      </c>
      <c r="P1197" t="s">
        <v>20190</v>
      </c>
      <c r="Q1197" t="s">
        <v>20191</v>
      </c>
      <c r="R1197" t="s">
        <v>20333</v>
      </c>
      <c r="S1197">
        <v>0</v>
      </c>
      <c r="T1197">
        <v>0</v>
      </c>
      <c r="U1197">
        <v>0</v>
      </c>
      <c r="V1197">
        <v>4</v>
      </c>
      <c r="W1197">
        <v>1</v>
      </c>
    </row>
    <row r="1198" spans="1:23" x14ac:dyDescent="0.3">
      <c r="A1198" t="s">
        <v>1208</v>
      </c>
      <c r="B1198" t="s">
        <v>21044</v>
      </c>
      <c r="C1198">
        <v>0</v>
      </c>
      <c r="D1198">
        <v>0</v>
      </c>
      <c r="E1198" t="s">
        <v>20088</v>
      </c>
      <c r="F1198" t="s">
        <v>9703</v>
      </c>
      <c r="G1198" t="s">
        <v>20089</v>
      </c>
      <c r="H1198" t="s">
        <v>21541</v>
      </c>
      <c r="I1198" t="s">
        <v>21542</v>
      </c>
      <c r="J1198" t="s">
        <v>9704</v>
      </c>
      <c r="K1198" t="s">
        <v>6327</v>
      </c>
      <c r="L1198" t="s">
        <v>6321</v>
      </c>
      <c r="M1198" t="s">
        <v>20083</v>
      </c>
      <c r="N1198" t="s">
        <v>6322</v>
      </c>
      <c r="O1198" t="s">
        <v>20076</v>
      </c>
      <c r="P1198" t="s">
        <v>20125</v>
      </c>
      <c r="Q1198" t="s">
        <v>20153</v>
      </c>
      <c r="R1198" t="s">
        <v>20154</v>
      </c>
      <c r="S1198">
        <v>0</v>
      </c>
      <c r="T1198">
        <v>0</v>
      </c>
      <c r="U1198">
        <v>1</v>
      </c>
      <c r="V1198">
        <v>84</v>
      </c>
      <c r="W1198">
        <v>7</v>
      </c>
    </row>
    <row r="1199" spans="1:23" x14ac:dyDescent="0.3">
      <c r="A1199" t="s">
        <v>1209</v>
      </c>
      <c r="B1199" t="s">
        <v>21501</v>
      </c>
      <c r="C1199">
        <v>1</v>
      </c>
      <c r="D1199">
        <v>1</v>
      </c>
      <c r="E1199" t="s">
        <v>20088</v>
      </c>
      <c r="F1199" t="s">
        <v>9705</v>
      </c>
      <c r="G1199" t="s">
        <v>20089</v>
      </c>
      <c r="H1199" t="s">
        <v>21543</v>
      </c>
      <c r="I1199" t="s">
        <v>21544</v>
      </c>
      <c r="J1199" t="s">
        <v>9706</v>
      </c>
      <c r="K1199" t="s">
        <v>9642</v>
      </c>
      <c r="L1199" t="s">
        <v>9643</v>
      </c>
      <c r="M1199" t="s">
        <v>20534</v>
      </c>
      <c r="N1199" t="s">
        <v>6322</v>
      </c>
      <c r="O1199" t="s">
        <v>20076</v>
      </c>
      <c r="P1199" t="s">
        <v>20443</v>
      </c>
      <c r="Q1199" t="s">
        <v>6508</v>
      </c>
      <c r="R1199" t="s">
        <v>21506</v>
      </c>
      <c r="S1199">
        <v>0</v>
      </c>
      <c r="T1199">
        <v>1</v>
      </c>
      <c r="U1199">
        <v>0</v>
      </c>
      <c r="V1199">
        <v>63</v>
      </c>
      <c r="W1199">
        <v>3</v>
      </c>
    </row>
    <row r="1200" spans="1:23" x14ac:dyDescent="0.3">
      <c r="A1200" t="s">
        <v>1210</v>
      </c>
      <c r="B1200" t="s">
        <v>21505</v>
      </c>
      <c r="C1200">
        <v>1</v>
      </c>
      <c r="D1200">
        <v>0</v>
      </c>
      <c r="E1200" t="s">
        <v>20050</v>
      </c>
      <c r="F1200" t="s">
        <v>9707</v>
      </c>
      <c r="G1200" t="s">
        <v>20080</v>
      </c>
      <c r="H1200" t="s">
        <v>20209</v>
      </c>
      <c r="I1200" t="s">
        <v>20210</v>
      </c>
      <c r="J1200" t="s">
        <v>9708</v>
      </c>
      <c r="K1200" t="s">
        <v>8425</v>
      </c>
      <c r="L1200" t="s">
        <v>6321</v>
      </c>
      <c r="M1200" t="s">
        <v>20083</v>
      </c>
      <c r="N1200" t="s">
        <v>6322</v>
      </c>
      <c r="O1200" t="s">
        <v>20076</v>
      </c>
      <c r="P1200" t="s">
        <v>20125</v>
      </c>
      <c r="Q1200" t="s">
        <v>20153</v>
      </c>
      <c r="R1200" t="s">
        <v>20154</v>
      </c>
      <c r="S1200">
        <v>1</v>
      </c>
      <c r="T1200">
        <v>0</v>
      </c>
      <c r="U1200">
        <v>0</v>
      </c>
      <c r="V1200">
        <v>285</v>
      </c>
      <c r="W1200">
        <v>12</v>
      </c>
    </row>
    <row r="1201" spans="1:23" x14ac:dyDescent="0.3">
      <c r="A1201" t="s">
        <v>1211</v>
      </c>
      <c r="B1201" t="s">
        <v>21439</v>
      </c>
      <c r="C1201">
        <v>1</v>
      </c>
      <c r="D1201">
        <v>1</v>
      </c>
      <c r="E1201" t="s">
        <v>20088</v>
      </c>
      <c r="F1201" t="s">
        <v>9709</v>
      </c>
      <c r="G1201" t="s">
        <v>20089</v>
      </c>
      <c r="H1201" t="s">
        <v>21440</v>
      </c>
      <c r="I1201" t="s">
        <v>21441</v>
      </c>
      <c r="J1201" t="s">
        <v>9689</v>
      </c>
      <c r="K1201" t="s">
        <v>6403</v>
      </c>
      <c r="L1201" t="s">
        <v>6404</v>
      </c>
      <c r="M1201" t="s">
        <v>20484</v>
      </c>
      <c r="N1201" t="s">
        <v>6322</v>
      </c>
      <c r="O1201" t="s">
        <v>20076</v>
      </c>
      <c r="P1201" t="s">
        <v>20647</v>
      </c>
      <c r="Q1201" t="s">
        <v>6404</v>
      </c>
      <c r="R1201" t="s">
        <v>20648</v>
      </c>
      <c r="S1201">
        <v>0</v>
      </c>
      <c r="T1201">
        <v>0</v>
      </c>
      <c r="U1201">
        <v>0</v>
      </c>
      <c r="V1201">
        <v>18</v>
      </c>
      <c r="W1201">
        <v>1</v>
      </c>
    </row>
    <row r="1202" spans="1:23" x14ac:dyDescent="0.3">
      <c r="A1202" t="s">
        <v>1212</v>
      </c>
      <c r="B1202" t="s">
        <v>21483</v>
      </c>
      <c r="C1202">
        <v>1</v>
      </c>
      <c r="D1202">
        <v>1</v>
      </c>
      <c r="E1202" t="s">
        <v>20088</v>
      </c>
      <c r="F1202" t="s">
        <v>9712</v>
      </c>
      <c r="G1202" t="s">
        <v>20089</v>
      </c>
      <c r="H1202" t="s">
        <v>21545</v>
      </c>
      <c r="I1202" t="s">
        <v>21546</v>
      </c>
      <c r="J1202" t="s">
        <v>9713</v>
      </c>
      <c r="K1202" t="s">
        <v>7658</v>
      </c>
      <c r="L1202" t="s">
        <v>6402</v>
      </c>
      <c r="M1202" t="s">
        <v>20083</v>
      </c>
      <c r="N1202" t="s">
        <v>6338</v>
      </c>
      <c r="O1202" t="s">
        <v>20084</v>
      </c>
      <c r="P1202" t="s">
        <v>20085</v>
      </c>
      <c r="Q1202" t="s">
        <v>20086</v>
      </c>
      <c r="R1202" t="s">
        <v>20087</v>
      </c>
      <c r="S1202">
        <v>0</v>
      </c>
      <c r="T1202">
        <v>1</v>
      </c>
      <c r="U1202">
        <v>0</v>
      </c>
      <c r="V1202">
        <v>56</v>
      </c>
      <c r="W1202">
        <v>8</v>
      </c>
    </row>
    <row r="1203" spans="1:23" x14ac:dyDescent="0.3">
      <c r="A1203" t="s">
        <v>1213</v>
      </c>
      <c r="B1203" t="s">
        <v>21439</v>
      </c>
      <c r="C1203">
        <v>1</v>
      </c>
      <c r="D1203">
        <v>1</v>
      </c>
      <c r="E1203" t="s">
        <v>20088</v>
      </c>
      <c r="F1203" t="s">
        <v>9714</v>
      </c>
      <c r="G1203" t="s">
        <v>20089</v>
      </c>
      <c r="H1203" t="s">
        <v>21503</v>
      </c>
      <c r="I1203" t="s">
        <v>21504</v>
      </c>
      <c r="J1203" t="s">
        <v>9638</v>
      </c>
      <c r="K1203" t="s">
        <v>8160</v>
      </c>
      <c r="L1203" t="s">
        <v>8161</v>
      </c>
      <c r="M1203" t="s">
        <v>20453</v>
      </c>
      <c r="N1203" t="s">
        <v>6322</v>
      </c>
      <c r="O1203" t="s">
        <v>20076</v>
      </c>
      <c r="P1203" t="s">
        <v>20523</v>
      </c>
      <c r="Q1203" t="s">
        <v>6411</v>
      </c>
      <c r="R1203" t="s">
        <v>20910</v>
      </c>
      <c r="S1203">
        <v>0</v>
      </c>
      <c r="T1203">
        <v>0</v>
      </c>
      <c r="U1203">
        <v>0</v>
      </c>
      <c r="V1203">
        <v>13</v>
      </c>
      <c r="W1203">
        <v>1</v>
      </c>
    </row>
    <row r="1204" spans="1:23" x14ac:dyDescent="0.3">
      <c r="A1204" t="s">
        <v>1214</v>
      </c>
      <c r="B1204" t="s">
        <v>21439</v>
      </c>
      <c r="C1204">
        <v>1</v>
      </c>
      <c r="D1204">
        <v>1</v>
      </c>
      <c r="E1204" t="s">
        <v>20088</v>
      </c>
      <c r="F1204" t="s">
        <v>9715</v>
      </c>
      <c r="G1204" t="s">
        <v>20089</v>
      </c>
      <c r="H1204" t="s">
        <v>21440</v>
      </c>
      <c r="I1204" t="s">
        <v>21441</v>
      </c>
      <c r="J1204" t="s">
        <v>9655</v>
      </c>
      <c r="K1204" t="s">
        <v>9656</v>
      </c>
      <c r="L1204" t="s">
        <v>9657</v>
      </c>
      <c r="M1204" t="s">
        <v>20484</v>
      </c>
      <c r="N1204" t="s">
        <v>6322</v>
      </c>
      <c r="O1204" t="s">
        <v>20076</v>
      </c>
      <c r="P1204" t="s">
        <v>20443</v>
      </c>
      <c r="Q1204" t="s">
        <v>6508</v>
      </c>
      <c r="R1204" t="s">
        <v>21515</v>
      </c>
      <c r="S1204">
        <v>0</v>
      </c>
      <c r="T1204">
        <v>1</v>
      </c>
      <c r="U1204">
        <v>0</v>
      </c>
      <c r="V1204">
        <v>24</v>
      </c>
      <c r="W1204">
        <v>1</v>
      </c>
    </row>
    <row r="1205" spans="1:23" x14ac:dyDescent="0.3">
      <c r="A1205" t="s">
        <v>1215</v>
      </c>
      <c r="B1205" t="s">
        <v>21439</v>
      </c>
      <c r="C1205">
        <v>1</v>
      </c>
      <c r="D1205">
        <v>1</v>
      </c>
      <c r="E1205" t="s">
        <v>20088</v>
      </c>
      <c r="F1205" t="s">
        <v>9716</v>
      </c>
      <c r="G1205" t="s">
        <v>20089</v>
      </c>
      <c r="H1205" t="s">
        <v>21547</v>
      </c>
      <c r="I1205" t="s">
        <v>21548</v>
      </c>
      <c r="J1205" t="s">
        <v>9717</v>
      </c>
      <c r="K1205" t="s">
        <v>6545</v>
      </c>
      <c r="L1205" t="s">
        <v>6546</v>
      </c>
      <c r="M1205" t="s">
        <v>20515</v>
      </c>
      <c r="N1205" t="s">
        <v>6322</v>
      </c>
      <c r="O1205" t="s">
        <v>20076</v>
      </c>
      <c r="P1205" t="s">
        <v>20336</v>
      </c>
      <c r="Q1205" t="s">
        <v>6546</v>
      </c>
      <c r="R1205" t="s">
        <v>20652</v>
      </c>
      <c r="S1205">
        <v>0</v>
      </c>
      <c r="T1205">
        <v>0</v>
      </c>
      <c r="U1205">
        <v>0</v>
      </c>
      <c r="V1205">
        <v>27</v>
      </c>
      <c r="W1205">
        <v>1</v>
      </c>
    </row>
    <row r="1206" spans="1:23" x14ac:dyDescent="0.3">
      <c r="A1206" t="s">
        <v>1216</v>
      </c>
      <c r="B1206" t="s">
        <v>21439</v>
      </c>
      <c r="C1206">
        <v>1</v>
      </c>
      <c r="D1206">
        <v>1</v>
      </c>
      <c r="E1206" t="s">
        <v>20088</v>
      </c>
      <c r="F1206" t="s">
        <v>9718</v>
      </c>
      <c r="G1206" t="s">
        <v>20089</v>
      </c>
      <c r="H1206" t="s">
        <v>21549</v>
      </c>
      <c r="I1206" t="s">
        <v>21550</v>
      </c>
      <c r="J1206" t="s">
        <v>9719</v>
      </c>
      <c r="K1206" t="s">
        <v>6515</v>
      </c>
      <c r="L1206" t="s">
        <v>6516</v>
      </c>
      <c r="M1206" t="s">
        <v>20840</v>
      </c>
      <c r="N1206" t="s">
        <v>6322</v>
      </c>
      <c r="O1206" t="s">
        <v>20076</v>
      </c>
      <c r="P1206" t="s">
        <v>20196</v>
      </c>
      <c r="Q1206" t="s">
        <v>20197</v>
      </c>
      <c r="R1206" t="s">
        <v>20841</v>
      </c>
      <c r="S1206">
        <v>0</v>
      </c>
      <c r="T1206">
        <v>0</v>
      </c>
      <c r="U1206">
        <v>0</v>
      </c>
      <c r="V1206">
        <v>14</v>
      </c>
      <c r="W1206">
        <v>1</v>
      </c>
    </row>
    <row r="1207" spans="1:23" x14ac:dyDescent="0.3">
      <c r="A1207" t="s">
        <v>1217</v>
      </c>
      <c r="B1207" t="s">
        <v>21439</v>
      </c>
      <c r="C1207">
        <v>1</v>
      </c>
      <c r="D1207">
        <v>1</v>
      </c>
      <c r="E1207" t="s">
        <v>20088</v>
      </c>
      <c r="F1207" t="s">
        <v>9720</v>
      </c>
      <c r="G1207" t="s">
        <v>20089</v>
      </c>
      <c r="H1207" t="s">
        <v>21466</v>
      </c>
      <c r="I1207" t="s">
        <v>21467</v>
      </c>
      <c r="J1207" t="s">
        <v>9721</v>
      </c>
      <c r="K1207" t="s">
        <v>9722</v>
      </c>
      <c r="L1207" t="s">
        <v>6448</v>
      </c>
      <c r="M1207" t="s">
        <v>20083</v>
      </c>
      <c r="N1207" t="s">
        <v>6322</v>
      </c>
      <c r="O1207" t="s">
        <v>20076</v>
      </c>
      <c r="P1207" t="s">
        <v>20183</v>
      </c>
      <c r="Q1207" t="s">
        <v>6448</v>
      </c>
      <c r="R1207" t="s">
        <v>20466</v>
      </c>
      <c r="S1207">
        <v>0</v>
      </c>
      <c r="T1207">
        <v>0</v>
      </c>
      <c r="U1207">
        <v>0</v>
      </c>
      <c r="V1207">
        <v>27</v>
      </c>
      <c r="W1207">
        <v>1</v>
      </c>
    </row>
    <row r="1208" spans="1:23" x14ac:dyDescent="0.3">
      <c r="A1208" t="s">
        <v>1218</v>
      </c>
      <c r="B1208" t="s">
        <v>21439</v>
      </c>
      <c r="C1208">
        <v>1</v>
      </c>
      <c r="D1208">
        <v>1</v>
      </c>
      <c r="E1208" t="s">
        <v>20088</v>
      </c>
      <c r="F1208" t="s">
        <v>9723</v>
      </c>
      <c r="G1208" t="s">
        <v>20089</v>
      </c>
      <c r="H1208" t="s">
        <v>21466</v>
      </c>
      <c r="I1208" t="s">
        <v>21467</v>
      </c>
      <c r="J1208" t="s">
        <v>9678</v>
      </c>
      <c r="K1208" t="s">
        <v>6724</v>
      </c>
      <c r="L1208" t="s">
        <v>6321</v>
      </c>
      <c r="M1208" t="s">
        <v>20083</v>
      </c>
      <c r="N1208" t="s">
        <v>6322</v>
      </c>
      <c r="O1208" t="s">
        <v>20076</v>
      </c>
      <c r="P1208" t="s">
        <v>20125</v>
      </c>
      <c r="Q1208" t="s">
        <v>20153</v>
      </c>
      <c r="R1208" t="s">
        <v>20154</v>
      </c>
      <c r="S1208">
        <v>0</v>
      </c>
      <c r="T1208">
        <v>0</v>
      </c>
      <c r="U1208">
        <v>0</v>
      </c>
      <c r="V1208">
        <v>48</v>
      </c>
      <c r="W1208">
        <v>2</v>
      </c>
    </row>
    <row r="1209" spans="1:23" x14ac:dyDescent="0.3">
      <c r="A1209" t="s">
        <v>1219</v>
      </c>
      <c r="B1209" t="s">
        <v>21439</v>
      </c>
      <c r="C1209">
        <v>1</v>
      </c>
      <c r="D1209">
        <v>1</v>
      </c>
      <c r="E1209" t="s">
        <v>20088</v>
      </c>
      <c r="F1209" t="s">
        <v>9724</v>
      </c>
      <c r="G1209" t="s">
        <v>20089</v>
      </c>
      <c r="H1209" t="s">
        <v>21518</v>
      </c>
      <c r="I1209" t="s">
        <v>21519</v>
      </c>
      <c r="J1209" t="s">
        <v>9725</v>
      </c>
      <c r="K1209" t="s">
        <v>6742</v>
      </c>
      <c r="L1209" t="s">
        <v>6743</v>
      </c>
      <c r="M1209" t="s">
        <v>20630</v>
      </c>
      <c r="N1209" t="s">
        <v>6322</v>
      </c>
      <c r="O1209" t="s">
        <v>20076</v>
      </c>
      <c r="P1209" t="s">
        <v>20443</v>
      </c>
      <c r="Q1209" t="s">
        <v>6508</v>
      </c>
      <c r="R1209" t="s">
        <v>21255</v>
      </c>
      <c r="S1209">
        <v>0</v>
      </c>
      <c r="T1209">
        <v>0</v>
      </c>
      <c r="U1209">
        <v>0</v>
      </c>
      <c r="V1209">
        <v>71</v>
      </c>
      <c r="W1209">
        <v>3</v>
      </c>
    </row>
    <row r="1210" spans="1:23" x14ac:dyDescent="0.3">
      <c r="A1210" t="s">
        <v>1220</v>
      </c>
      <c r="B1210" t="s">
        <v>21501</v>
      </c>
      <c r="C1210">
        <v>1</v>
      </c>
      <c r="D1210">
        <v>1</v>
      </c>
      <c r="E1210" t="s">
        <v>20065</v>
      </c>
      <c r="F1210" t="s">
        <v>9726</v>
      </c>
      <c r="G1210" t="s">
        <v>20080</v>
      </c>
      <c r="H1210" t="s">
        <v>20209</v>
      </c>
      <c r="I1210" t="s">
        <v>20210</v>
      </c>
      <c r="J1210" t="s">
        <v>9727</v>
      </c>
      <c r="K1210" t="s">
        <v>6525</v>
      </c>
      <c r="L1210" t="s">
        <v>6321</v>
      </c>
      <c r="M1210" t="s">
        <v>20083</v>
      </c>
      <c r="N1210" t="s">
        <v>6322</v>
      </c>
      <c r="O1210" t="s">
        <v>20076</v>
      </c>
      <c r="P1210" t="s">
        <v>20125</v>
      </c>
      <c r="Q1210" t="s">
        <v>20153</v>
      </c>
      <c r="R1210" t="s">
        <v>20154</v>
      </c>
      <c r="S1210">
        <v>1</v>
      </c>
      <c r="T1210">
        <v>0</v>
      </c>
      <c r="U1210">
        <v>0</v>
      </c>
      <c r="V1210">
        <v>16</v>
      </c>
      <c r="W1210">
        <v>1</v>
      </c>
    </row>
    <row r="1211" spans="1:23" x14ac:dyDescent="0.3">
      <c r="A1211" t="s">
        <v>1221</v>
      </c>
      <c r="B1211" t="s">
        <v>21501</v>
      </c>
      <c r="C1211">
        <v>1</v>
      </c>
      <c r="D1211">
        <v>1</v>
      </c>
      <c r="E1211" t="s">
        <v>20065</v>
      </c>
      <c r="F1211" t="s">
        <v>9728</v>
      </c>
      <c r="G1211" t="s">
        <v>20080</v>
      </c>
      <c r="H1211" t="s">
        <v>20209</v>
      </c>
      <c r="I1211" t="s">
        <v>20210</v>
      </c>
      <c r="J1211" t="s">
        <v>9727</v>
      </c>
      <c r="K1211" t="s">
        <v>6525</v>
      </c>
      <c r="L1211" t="s">
        <v>6321</v>
      </c>
      <c r="M1211" t="s">
        <v>20083</v>
      </c>
      <c r="N1211" t="s">
        <v>6322</v>
      </c>
      <c r="O1211" t="s">
        <v>20076</v>
      </c>
      <c r="P1211" t="s">
        <v>20125</v>
      </c>
      <c r="Q1211" t="s">
        <v>20153</v>
      </c>
      <c r="R1211" t="s">
        <v>20154</v>
      </c>
      <c r="S1211">
        <v>1</v>
      </c>
      <c r="T1211">
        <v>0</v>
      </c>
      <c r="U1211">
        <v>0</v>
      </c>
      <c r="V1211">
        <v>36</v>
      </c>
      <c r="W1211">
        <v>2</v>
      </c>
    </row>
    <row r="1212" spans="1:23" x14ac:dyDescent="0.3">
      <c r="A1212" t="s">
        <v>1222</v>
      </c>
      <c r="B1212" t="s">
        <v>21439</v>
      </c>
      <c r="C1212">
        <v>1</v>
      </c>
      <c r="D1212">
        <v>1</v>
      </c>
      <c r="E1212" t="s">
        <v>20088</v>
      </c>
      <c r="F1212" t="s">
        <v>9729</v>
      </c>
      <c r="G1212" t="s">
        <v>20089</v>
      </c>
      <c r="H1212" t="s">
        <v>21551</v>
      </c>
      <c r="I1212" t="s">
        <v>21552</v>
      </c>
      <c r="J1212" t="s">
        <v>9701</v>
      </c>
      <c r="K1212" t="s">
        <v>6324</v>
      </c>
      <c r="L1212" t="s">
        <v>6321</v>
      </c>
      <c r="M1212" t="s">
        <v>20083</v>
      </c>
      <c r="N1212" t="s">
        <v>6322</v>
      </c>
      <c r="O1212" t="s">
        <v>20076</v>
      </c>
      <c r="P1212" t="s">
        <v>20125</v>
      </c>
      <c r="Q1212" t="s">
        <v>20153</v>
      </c>
      <c r="R1212" t="s">
        <v>20154</v>
      </c>
      <c r="S1212">
        <v>0</v>
      </c>
      <c r="T1212">
        <v>0</v>
      </c>
      <c r="U1212">
        <v>0</v>
      </c>
      <c r="V1212">
        <v>59</v>
      </c>
      <c r="W1212">
        <v>2</v>
      </c>
    </row>
    <row r="1213" spans="1:23" x14ac:dyDescent="0.3">
      <c r="A1213" t="s">
        <v>1223</v>
      </c>
      <c r="B1213" t="s">
        <v>21439</v>
      </c>
      <c r="C1213">
        <v>1</v>
      </c>
      <c r="D1213">
        <v>1</v>
      </c>
      <c r="E1213" t="s">
        <v>20088</v>
      </c>
      <c r="F1213" t="s">
        <v>21553</v>
      </c>
      <c r="G1213" t="s">
        <v>20089</v>
      </c>
      <c r="H1213" t="s">
        <v>21554</v>
      </c>
      <c r="I1213" t="s">
        <v>21555</v>
      </c>
      <c r="J1213" t="s">
        <v>6641</v>
      </c>
      <c r="K1213" t="s">
        <v>6642</v>
      </c>
      <c r="L1213" t="s">
        <v>6321</v>
      </c>
      <c r="M1213" t="s">
        <v>20083</v>
      </c>
      <c r="N1213" t="s">
        <v>6322</v>
      </c>
      <c r="O1213" t="s">
        <v>20076</v>
      </c>
      <c r="P1213" t="s">
        <v>20125</v>
      </c>
      <c r="Q1213" t="s">
        <v>20153</v>
      </c>
      <c r="R1213" t="s">
        <v>20154</v>
      </c>
      <c r="S1213">
        <v>0</v>
      </c>
      <c r="T1213">
        <v>0</v>
      </c>
      <c r="U1213">
        <v>0</v>
      </c>
      <c r="V1213">
        <v>43</v>
      </c>
      <c r="W1213">
        <v>3</v>
      </c>
    </row>
    <row r="1214" spans="1:23" x14ac:dyDescent="0.3">
      <c r="A1214" t="s">
        <v>1224</v>
      </c>
      <c r="B1214" t="s">
        <v>21439</v>
      </c>
      <c r="C1214">
        <v>1</v>
      </c>
      <c r="D1214">
        <v>1</v>
      </c>
      <c r="E1214" t="s">
        <v>20088</v>
      </c>
      <c r="F1214" t="s">
        <v>21556</v>
      </c>
      <c r="G1214" t="s">
        <v>20089</v>
      </c>
      <c r="H1214" t="s">
        <v>21554</v>
      </c>
      <c r="I1214" t="s">
        <v>21555</v>
      </c>
      <c r="J1214" t="s">
        <v>6641</v>
      </c>
      <c r="K1214" t="s">
        <v>6642</v>
      </c>
      <c r="L1214" t="s">
        <v>6321</v>
      </c>
      <c r="M1214" t="s">
        <v>20083</v>
      </c>
      <c r="N1214" t="s">
        <v>6322</v>
      </c>
      <c r="O1214" t="s">
        <v>20076</v>
      </c>
      <c r="P1214" t="s">
        <v>20125</v>
      </c>
      <c r="Q1214" t="s">
        <v>20153</v>
      </c>
      <c r="R1214" t="s">
        <v>20154</v>
      </c>
      <c r="S1214">
        <v>0</v>
      </c>
      <c r="T1214">
        <v>0</v>
      </c>
      <c r="U1214">
        <v>0</v>
      </c>
      <c r="V1214">
        <v>26</v>
      </c>
      <c r="W1214">
        <v>1</v>
      </c>
    </row>
    <row r="1215" spans="1:23" x14ac:dyDescent="0.3">
      <c r="A1215" t="s">
        <v>1225</v>
      </c>
      <c r="B1215" t="s">
        <v>21439</v>
      </c>
      <c r="C1215">
        <v>1</v>
      </c>
      <c r="D1215">
        <v>1</v>
      </c>
      <c r="E1215" t="s">
        <v>20088</v>
      </c>
      <c r="F1215" t="s">
        <v>9730</v>
      </c>
      <c r="G1215" t="s">
        <v>20089</v>
      </c>
      <c r="H1215" t="s">
        <v>21466</v>
      </c>
      <c r="I1215" t="s">
        <v>21467</v>
      </c>
      <c r="J1215" t="s">
        <v>9721</v>
      </c>
      <c r="K1215" t="s">
        <v>9722</v>
      </c>
      <c r="L1215" t="s">
        <v>6448</v>
      </c>
      <c r="M1215" t="s">
        <v>20083</v>
      </c>
      <c r="N1215" t="s">
        <v>6322</v>
      </c>
      <c r="O1215" t="s">
        <v>20076</v>
      </c>
      <c r="P1215" t="s">
        <v>20183</v>
      </c>
      <c r="Q1215" t="s">
        <v>6448</v>
      </c>
      <c r="R1215" t="s">
        <v>20466</v>
      </c>
      <c r="S1215">
        <v>0</v>
      </c>
      <c r="T1215">
        <v>0</v>
      </c>
      <c r="U1215">
        <v>0</v>
      </c>
      <c r="V1215">
        <v>39</v>
      </c>
      <c r="W1215">
        <v>2</v>
      </c>
    </row>
    <row r="1216" spans="1:23" x14ac:dyDescent="0.3">
      <c r="A1216" t="s">
        <v>1226</v>
      </c>
      <c r="B1216" t="s">
        <v>21522</v>
      </c>
      <c r="C1216">
        <v>1</v>
      </c>
      <c r="D1216">
        <v>1</v>
      </c>
      <c r="E1216" t="s">
        <v>20088</v>
      </c>
      <c r="F1216" t="s">
        <v>9731</v>
      </c>
      <c r="G1216" t="s">
        <v>20089</v>
      </c>
      <c r="H1216" t="s">
        <v>21557</v>
      </c>
      <c r="I1216" t="s">
        <v>21558</v>
      </c>
      <c r="J1216" t="s">
        <v>9685</v>
      </c>
      <c r="K1216" t="s">
        <v>6715</v>
      </c>
      <c r="L1216" t="s">
        <v>6321</v>
      </c>
      <c r="M1216" t="s">
        <v>20083</v>
      </c>
      <c r="N1216" t="s">
        <v>6322</v>
      </c>
      <c r="O1216" t="s">
        <v>20076</v>
      </c>
      <c r="P1216" t="s">
        <v>20125</v>
      </c>
      <c r="Q1216" t="s">
        <v>20153</v>
      </c>
      <c r="R1216" t="s">
        <v>20154</v>
      </c>
      <c r="S1216">
        <v>0</v>
      </c>
      <c r="T1216">
        <v>0</v>
      </c>
      <c r="U1216">
        <v>0</v>
      </c>
      <c r="V1216">
        <v>0</v>
      </c>
      <c r="W1216">
        <v>0</v>
      </c>
    </row>
    <row r="1217" spans="1:23" x14ac:dyDescent="0.3">
      <c r="A1217" t="s">
        <v>1227</v>
      </c>
      <c r="B1217" t="s">
        <v>21439</v>
      </c>
      <c r="C1217">
        <v>1</v>
      </c>
      <c r="D1217">
        <v>1</v>
      </c>
      <c r="E1217" t="s">
        <v>20065</v>
      </c>
      <c r="F1217" t="s">
        <v>9732</v>
      </c>
      <c r="G1217" t="s">
        <v>20066</v>
      </c>
      <c r="H1217" t="s">
        <v>21559</v>
      </c>
      <c r="I1217" t="s">
        <v>21560</v>
      </c>
      <c r="J1217" t="s">
        <v>9733</v>
      </c>
      <c r="K1217" t="s">
        <v>6447</v>
      </c>
      <c r="L1217" t="s">
        <v>6448</v>
      </c>
      <c r="M1217" t="s">
        <v>20083</v>
      </c>
      <c r="N1217" t="s">
        <v>6322</v>
      </c>
      <c r="O1217" t="s">
        <v>20076</v>
      </c>
      <c r="P1217" t="s">
        <v>20183</v>
      </c>
      <c r="Q1217" t="s">
        <v>6448</v>
      </c>
      <c r="R1217" t="s">
        <v>20466</v>
      </c>
      <c r="S1217">
        <v>1</v>
      </c>
      <c r="T1217">
        <v>0</v>
      </c>
      <c r="U1217">
        <v>0</v>
      </c>
      <c r="V1217">
        <v>41</v>
      </c>
      <c r="W1217">
        <v>3</v>
      </c>
    </row>
    <row r="1218" spans="1:23" x14ac:dyDescent="0.3">
      <c r="A1218" t="s">
        <v>1228</v>
      </c>
      <c r="B1218" t="s">
        <v>21522</v>
      </c>
      <c r="C1218">
        <v>1</v>
      </c>
      <c r="D1218">
        <v>1</v>
      </c>
      <c r="E1218" t="s">
        <v>20088</v>
      </c>
      <c r="F1218" t="s">
        <v>9735</v>
      </c>
      <c r="G1218" t="s">
        <v>20089</v>
      </c>
      <c r="H1218" t="s">
        <v>21561</v>
      </c>
      <c r="I1218" t="s">
        <v>21562</v>
      </c>
      <c r="J1218" t="s">
        <v>9736</v>
      </c>
      <c r="K1218" t="s">
        <v>7467</v>
      </c>
      <c r="L1218" t="s">
        <v>7468</v>
      </c>
      <c r="M1218" t="s">
        <v>20242</v>
      </c>
      <c r="N1218" t="s">
        <v>6322</v>
      </c>
      <c r="O1218" t="s">
        <v>20076</v>
      </c>
      <c r="P1218" t="s">
        <v>20243</v>
      </c>
      <c r="Q1218" t="s">
        <v>6555</v>
      </c>
      <c r="R1218" t="s">
        <v>20244</v>
      </c>
      <c r="S1218">
        <v>0</v>
      </c>
      <c r="T1218">
        <v>1</v>
      </c>
      <c r="U1218">
        <v>1</v>
      </c>
      <c r="V1218">
        <v>24</v>
      </c>
      <c r="W1218">
        <v>2</v>
      </c>
    </row>
    <row r="1219" spans="1:23" x14ac:dyDescent="0.3">
      <c r="A1219" t="s">
        <v>1229</v>
      </c>
      <c r="B1219" t="s">
        <v>21501</v>
      </c>
      <c r="C1219">
        <v>1</v>
      </c>
      <c r="D1219">
        <v>1</v>
      </c>
      <c r="E1219" t="s">
        <v>20088</v>
      </c>
      <c r="F1219" t="s">
        <v>9737</v>
      </c>
      <c r="G1219" t="s">
        <v>20089</v>
      </c>
      <c r="H1219" t="s">
        <v>21563</v>
      </c>
      <c r="I1219" t="s">
        <v>21564</v>
      </c>
      <c r="J1219" t="s">
        <v>9738</v>
      </c>
      <c r="K1219" t="s">
        <v>6407</v>
      </c>
      <c r="L1219" t="s">
        <v>6321</v>
      </c>
      <c r="M1219" t="s">
        <v>20083</v>
      </c>
      <c r="N1219" t="s">
        <v>6322</v>
      </c>
      <c r="O1219" t="s">
        <v>20076</v>
      </c>
      <c r="P1219" t="s">
        <v>20125</v>
      </c>
      <c r="Q1219" t="s">
        <v>20153</v>
      </c>
      <c r="R1219" t="s">
        <v>20154</v>
      </c>
      <c r="S1219">
        <v>0</v>
      </c>
      <c r="T1219">
        <v>0</v>
      </c>
      <c r="U1219">
        <v>0</v>
      </c>
      <c r="V1219">
        <v>0</v>
      </c>
      <c r="W1219">
        <v>0</v>
      </c>
    </row>
    <row r="1220" spans="1:23" x14ac:dyDescent="0.3">
      <c r="A1220" t="s">
        <v>1230</v>
      </c>
      <c r="B1220" t="s">
        <v>21522</v>
      </c>
      <c r="C1220">
        <v>1</v>
      </c>
      <c r="D1220">
        <v>1</v>
      </c>
      <c r="E1220" t="s">
        <v>20088</v>
      </c>
      <c r="F1220" t="s">
        <v>9739</v>
      </c>
      <c r="G1220" t="s">
        <v>20089</v>
      </c>
      <c r="H1220" t="s">
        <v>21543</v>
      </c>
      <c r="I1220" t="s">
        <v>21544</v>
      </c>
      <c r="J1220" t="s">
        <v>9706</v>
      </c>
      <c r="K1220" t="s">
        <v>9642</v>
      </c>
      <c r="L1220" t="s">
        <v>9643</v>
      </c>
      <c r="M1220" t="s">
        <v>20534</v>
      </c>
      <c r="N1220" t="s">
        <v>6322</v>
      </c>
      <c r="O1220" t="s">
        <v>20076</v>
      </c>
      <c r="P1220" t="s">
        <v>20443</v>
      </c>
      <c r="Q1220" t="s">
        <v>6508</v>
      </c>
      <c r="R1220" t="s">
        <v>21506</v>
      </c>
      <c r="S1220">
        <v>0</v>
      </c>
      <c r="T1220">
        <v>1</v>
      </c>
      <c r="U1220">
        <v>0</v>
      </c>
      <c r="V1220">
        <v>38</v>
      </c>
      <c r="W1220">
        <v>2</v>
      </c>
    </row>
    <row r="1221" spans="1:23" x14ac:dyDescent="0.3">
      <c r="A1221" t="s">
        <v>1231</v>
      </c>
      <c r="B1221" t="s">
        <v>21439</v>
      </c>
      <c r="C1221">
        <v>1</v>
      </c>
      <c r="D1221">
        <v>1</v>
      </c>
      <c r="E1221" t="s">
        <v>20088</v>
      </c>
      <c r="F1221" t="s">
        <v>9740</v>
      </c>
      <c r="G1221" t="s">
        <v>20051</v>
      </c>
      <c r="H1221" t="s">
        <v>21565</v>
      </c>
      <c r="I1221" t="s">
        <v>21566</v>
      </c>
      <c r="J1221" t="s">
        <v>9741</v>
      </c>
      <c r="K1221" t="s">
        <v>9742</v>
      </c>
      <c r="L1221" t="s">
        <v>9743</v>
      </c>
      <c r="M1221" t="s">
        <v>20410</v>
      </c>
      <c r="N1221" t="s">
        <v>6322</v>
      </c>
      <c r="O1221" t="s">
        <v>20076</v>
      </c>
      <c r="P1221" t="s">
        <v>20259</v>
      </c>
      <c r="Q1221" t="s">
        <v>6552</v>
      </c>
      <c r="R1221" t="s">
        <v>21567</v>
      </c>
      <c r="S1221">
        <v>0</v>
      </c>
      <c r="T1221">
        <v>1</v>
      </c>
      <c r="U1221">
        <v>0</v>
      </c>
      <c r="V1221">
        <v>14</v>
      </c>
      <c r="W1221">
        <v>1</v>
      </c>
    </row>
    <row r="1222" spans="1:23" x14ac:dyDescent="0.3">
      <c r="A1222" t="s">
        <v>1232</v>
      </c>
      <c r="B1222" t="s">
        <v>21483</v>
      </c>
      <c r="C1222">
        <v>1</v>
      </c>
      <c r="D1222">
        <v>1</v>
      </c>
      <c r="E1222" t="s">
        <v>20088</v>
      </c>
      <c r="F1222" t="s">
        <v>9744</v>
      </c>
      <c r="G1222" t="s">
        <v>20089</v>
      </c>
      <c r="H1222" t="s">
        <v>21503</v>
      </c>
      <c r="I1222" t="s">
        <v>21504</v>
      </c>
      <c r="J1222" t="s">
        <v>9638</v>
      </c>
      <c r="K1222" t="s">
        <v>8160</v>
      </c>
      <c r="L1222" t="s">
        <v>8161</v>
      </c>
      <c r="M1222" t="s">
        <v>20453</v>
      </c>
      <c r="N1222" t="s">
        <v>6322</v>
      </c>
      <c r="O1222" t="s">
        <v>20076</v>
      </c>
      <c r="P1222" t="s">
        <v>20523</v>
      </c>
      <c r="Q1222" t="s">
        <v>6411</v>
      </c>
      <c r="R1222" t="s">
        <v>20910</v>
      </c>
      <c r="S1222">
        <v>0</v>
      </c>
      <c r="T1222">
        <v>0</v>
      </c>
      <c r="U1222">
        <v>0</v>
      </c>
      <c r="V1222">
        <v>57</v>
      </c>
      <c r="W1222">
        <v>2</v>
      </c>
    </row>
    <row r="1223" spans="1:23" x14ac:dyDescent="0.3">
      <c r="A1223" t="s">
        <v>1233</v>
      </c>
      <c r="B1223" t="s">
        <v>21439</v>
      </c>
      <c r="C1223">
        <v>1</v>
      </c>
      <c r="D1223">
        <v>1</v>
      </c>
      <c r="E1223" t="s">
        <v>20065</v>
      </c>
      <c r="F1223" t="s">
        <v>9745</v>
      </c>
      <c r="G1223" t="s">
        <v>20041</v>
      </c>
      <c r="H1223" t="s">
        <v>21568</v>
      </c>
      <c r="I1223" t="s">
        <v>21569</v>
      </c>
      <c r="J1223" t="s">
        <v>9746</v>
      </c>
      <c r="K1223" t="s">
        <v>6472</v>
      </c>
      <c r="L1223" t="s">
        <v>6473</v>
      </c>
      <c r="M1223" t="s">
        <v>20259</v>
      </c>
      <c r="N1223" t="s">
        <v>6322</v>
      </c>
      <c r="O1223" t="s">
        <v>20076</v>
      </c>
      <c r="P1223" t="s">
        <v>20126</v>
      </c>
      <c r="Q1223" t="s">
        <v>20127</v>
      </c>
      <c r="R1223" t="s">
        <v>20307</v>
      </c>
      <c r="S1223">
        <v>1</v>
      </c>
      <c r="T1223">
        <v>0</v>
      </c>
      <c r="U1223">
        <v>0</v>
      </c>
      <c r="V1223">
        <v>25</v>
      </c>
      <c r="W1223">
        <v>1</v>
      </c>
    </row>
    <row r="1224" spans="1:23" x14ac:dyDescent="0.3">
      <c r="A1224" t="s">
        <v>1234</v>
      </c>
      <c r="B1224" t="s">
        <v>21522</v>
      </c>
      <c r="C1224">
        <v>1</v>
      </c>
      <c r="D1224">
        <v>1</v>
      </c>
      <c r="E1224" t="s">
        <v>20088</v>
      </c>
      <c r="F1224" t="s">
        <v>9747</v>
      </c>
      <c r="G1224" t="s">
        <v>20089</v>
      </c>
      <c r="H1224" t="s">
        <v>21570</v>
      </c>
      <c r="I1224" t="s">
        <v>21571</v>
      </c>
      <c r="J1224" t="s">
        <v>6714</v>
      </c>
      <c r="K1224" t="s">
        <v>6538</v>
      </c>
      <c r="L1224" t="s">
        <v>6539</v>
      </c>
      <c r="M1224" t="s">
        <v>20582</v>
      </c>
      <c r="N1224" t="s">
        <v>6322</v>
      </c>
      <c r="O1224" t="s">
        <v>20076</v>
      </c>
      <c r="P1224" t="s">
        <v>20591</v>
      </c>
      <c r="Q1224" t="s">
        <v>20592</v>
      </c>
      <c r="R1224" t="s">
        <v>20593</v>
      </c>
      <c r="S1224">
        <v>0</v>
      </c>
      <c r="T1224">
        <v>1</v>
      </c>
      <c r="U1224">
        <v>0</v>
      </c>
      <c r="V1224">
        <v>20</v>
      </c>
      <c r="W1224">
        <v>3</v>
      </c>
    </row>
    <row r="1225" spans="1:23" x14ac:dyDescent="0.3">
      <c r="A1225" t="s">
        <v>1235</v>
      </c>
      <c r="B1225" t="s">
        <v>21528</v>
      </c>
      <c r="C1225">
        <v>1</v>
      </c>
      <c r="D1225">
        <v>1</v>
      </c>
      <c r="E1225" t="s">
        <v>20065</v>
      </c>
      <c r="F1225" t="s">
        <v>9748</v>
      </c>
      <c r="G1225" t="s">
        <v>20080</v>
      </c>
      <c r="H1225" t="s">
        <v>20209</v>
      </c>
      <c r="I1225" t="s">
        <v>20210</v>
      </c>
      <c r="J1225" t="s">
        <v>9749</v>
      </c>
      <c r="K1225" t="s">
        <v>6705</v>
      </c>
      <c r="L1225" t="s">
        <v>6321</v>
      </c>
      <c r="M1225" t="s">
        <v>20083</v>
      </c>
      <c r="N1225" t="s">
        <v>6322</v>
      </c>
      <c r="O1225" t="s">
        <v>20076</v>
      </c>
      <c r="P1225" t="s">
        <v>20125</v>
      </c>
      <c r="Q1225" t="s">
        <v>20153</v>
      </c>
      <c r="R1225" t="s">
        <v>20154</v>
      </c>
      <c r="S1225">
        <v>1</v>
      </c>
      <c r="T1225">
        <v>0</v>
      </c>
      <c r="U1225">
        <v>0</v>
      </c>
      <c r="V1225">
        <v>1017</v>
      </c>
      <c r="W1225">
        <v>45</v>
      </c>
    </row>
    <row r="1226" spans="1:23" x14ac:dyDescent="0.3">
      <c r="A1226" t="s">
        <v>1236</v>
      </c>
      <c r="B1226" t="s">
        <v>21528</v>
      </c>
      <c r="C1226">
        <v>1</v>
      </c>
      <c r="D1226">
        <v>1</v>
      </c>
      <c r="E1226" t="s">
        <v>20065</v>
      </c>
      <c r="F1226" t="s">
        <v>9750</v>
      </c>
      <c r="G1226" t="s">
        <v>20080</v>
      </c>
      <c r="H1226" t="s">
        <v>20209</v>
      </c>
      <c r="I1226" t="s">
        <v>20210</v>
      </c>
      <c r="J1226" t="s">
        <v>9751</v>
      </c>
      <c r="K1226" t="s">
        <v>6705</v>
      </c>
      <c r="L1226" t="s">
        <v>6321</v>
      </c>
      <c r="M1226" t="s">
        <v>20083</v>
      </c>
      <c r="N1226" t="s">
        <v>6322</v>
      </c>
      <c r="O1226" t="s">
        <v>20076</v>
      </c>
      <c r="P1226" t="s">
        <v>20125</v>
      </c>
      <c r="Q1226" t="s">
        <v>20153</v>
      </c>
      <c r="R1226" t="s">
        <v>20154</v>
      </c>
      <c r="S1226">
        <v>1</v>
      </c>
      <c r="T1226">
        <v>0</v>
      </c>
      <c r="U1226">
        <v>0</v>
      </c>
      <c r="V1226">
        <v>1534</v>
      </c>
      <c r="W1226">
        <v>62</v>
      </c>
    </row>
    <row r="1227" spans="1:23" x14ac:dyDescent="0.3">
      <c r="A1227" t="s">
        <v>1237</v>
      </c>
      <c r="B1227" t="s">
        <v>21522</v>
      </c>
      <c r="C1227">
        <v>1</v>
      </c>
      <c r="D1227">
        <v>1</v>
      </c>
      <c r="E1227" t="s">
        <v>20065</v>
      </c>
      <c r="F1227" t="s">
        <v>9752</v>
      </c>
      <c r="G1227" t="s">
        <v>20080</v>
      </c>
      <c r="H1227" t="s">
        <v>20209</v>
      </c>
      <c r="I1227" t="s">
        <v>20210</v>
      </c>
      <c r="J1227" t="s">
        <v>6530</v>
      </c>
      <c r="K1227" t="s">
        <v>6394</v>
      </c>
      <c r="L1227" t="s">
        <v>6321</v>
      </c>
      <c r="M1227" t="s">
        <v>20083</v>
      </c>
      <c r="N1227" t="s">
        <v>6322</v>
      </c>
      <c r="O1227" t="s">
        <v>20076</v>
      </c>
      <c r="P1227" t="s">
        <v>20125</v>
      </c>
      <c r="Q1227" t="s">
        <v>20153</v>
      </c>
      <c r="R1227" t="s">
        <v>20154</v>
      </c>
      <c r="S1227">
        <v>1</v>
      </c>
      <c r="T1227">
        <v>0</v>
      </c>
      <c r="U1227">
        <v>0</v>
      </c>
      <c r="V1227">
        <v>159</v>
      </c>
      <c r="W1227">
        <v>6</v>
      </c>
    </row>
    <row r="1228" spans="1:23" x14ac:dyDescent="0.3">
      <c r="A1228" t="s">
        <v>1238</v>
      </c>
      <c r="B1228" t="s">
        <v>21522</v>
      </c>
      <c r="C1228">
        <v>1</v>
      </c>
      <c r="D1228">
        <v>1</v>
      </c>
      <c r="E1228" t="s">
        <v>20088</v>
      </c>
      <c r="F1228" t="s">
        <v>9754</v>
      </c>
      <c r="G1228" t="s">
        <v>20089</v>
      </c>
      <c r="H1228" t="s">
        <v>21466</v>
      </c>
      <c r="I1228" t="s">
        <v>21467</v>
      </c>
      <c r="J1228" t="s">
        <v>9721</v>
      </c>
      <c r="K1228" t="s">
        <v>9722</v>
      </c>
      <c r="L1228" t="s">
        <v>6448</v>
      </c>
      <c r="M1228" t="s">
        <v>20083</v>
      </c>
      <c r="N1228" t="s">
        <v>6322</v>
      </c>
      <c r="O1228" t="s">
        <v>20076</v>
      </c>
      <c r="P1228" t="s">
        <v>20183</v>
      </c>
      <c r="Q1228" t="s">
        <v>6448</v>
      </c>
      <c r="R1228" t="s">
        <v>20466</v>
      </c>
      <c r="S1228">
        <v>0</v>
      </c>
      <c r="T1228">
        <v>0</v>
      </c>
      <c r="U1228">
        <v>0</v>
      </c>
      <c r="V1228">
        <v>21</v>
      </c>
      <c r="W1228">
        <v>1</v>
      </c>
    </row>
    <row r="1229" spans="1:23" x14ac:dyDescent="0.3">
      <c r="A1229" t="s">
        <v>1239</v>
      </c>
      <c r="B1229" t="s">
        <v>21522</v>
      </c>
      <c r="C1229">
        <v>1</v>
      </c>
      <c r="D1229">
        <v>1</v>
      </c>
      <c r="E1229" t="s">
        <v>20088</v>
      </c>
      <c r="F1229" t="s">
        <v>21572</v>
      </c>
      <c r="G1229" t="s">
        <v>20089</v>
      </c>
      <c r="H1229" t="s">
        <v>21524</v>
      </c>
      <c r="I1229" t="s">
        <v>21525</v>
      </c>
      <c r="J1229" t="s">
        <v>9755</v>
      </c>
      <c r="K1229" t="s">
        <v>6536</v>
      </c>
      <c r="L1229" t="s">
        <v>6458</v>
      </c>
      <c r="M1229" t="s">
        <v>20083</v>
      </c>
      <c r="N1229" t="s">
        <v>6322</v>
      </c>
      <c r="O1229" t="s">
        <v>20076</v>
      </c>
      <c r="P1229" t="s">
        <v>20162</v>
      </c>
      <c r="Q1229" t="s">
        <v>20163</v>
      </c>
      <c r="R1229" t="s">
        <v>20164</v>
      </c>
      <c r="S1229">
        <v>0</v>
      </c>
      <c r="T1229">
        <v>0</v>
      </c>
      <c r="U1229">
        <v>0</v>
      </c>
      <c r="V1229">
        <v>14</v>
      </c>
      <c r="W1229">
        <v>2</v>
      </c>
    </row>
    <row r="1230" spans="1:23" x14ac:dyDescent="0.3">
      <c r="A1230" t="s">
        <v>1240</v>
      </c>
      <c r="B1230" t="s">
        <v>21501</v>
      </c>
      <c r="C1230">
        <v>1</v>
      </c>
      <c r="D1230">
        <v>1</v>
      </c>
      <c r="E1230" t="s">
        <v>20088</v>
      </c>
      <c r="F1230" t="s">
        <v>9758</v>
      </c>
      <c r="G1230" t="s">
        <v>20089</v>
      </c>
      <c r="H1230" t="s">
        <v>21573</v>
      </c>
      <c r="I1230" t="s">
        <v>21574</v>
      </c>
      <c r="J1230" t="s">
        <v>9759</v>
      </c>
      <c r="K1230" t="s">
        <v>9760</v>
      </c>
      <c r="L1230" t="s">
        <v>9761</v>
      </c>
      <c r="M1230" t="s">
        <v>20146</v>
      </c>
      <c r="N1230" t="s">
        <v>6322</v>
      </c>
      <c r="O1230" t="s">
        <v>20076</v>
      </c>
      <c r="P1230" t="s">
        <v>20190</v>
      </c>
      <c r="Q1230" t="s">
        <v>20191</v>
      </c>
      <c r="R1230" t="s">
        <v>21575</v>
      </c>
      <c r="S1230">
        <v>0</v>
      </c>
      <c r="T1230">
        <v>0</v>
      </c>
      <c r="U1230">
        <v>0</v>
      </c>
      <c r="V1230">
        <v>85</v>
      </c>
      <c r="W1230">
        <v>4</v>
      </c>
    </row>
    <row r="1231" spans="1:23" x14ac:dyDescent="0.3">
      <c r="A1231" t="s">
        <v>1241</v>
      </c>
      <c r="B1231" t="s">
        <v>21439</v>
      </c>
      <c r="C1231">
        <v>1</v>
      </c>
      <c r="D1231">
        <v>1</v>
      </c>
      <c r="E1231" t="s">
        <v>20088</v>
      </c>
      <c r="F1231" t="s">
        <v>9762</v>
      </c>
      <c r="G1231" t="s">
        <v>21576</v>
      </c>
      <c r="H1231" t="s">
        <v>21577</v>
      </c>
      <c r="I1231" t="s">
        <v>21578</v>
      </c>
      <c r="J1231" t="s">
        <v>9763</v>
      </c>
      <c r="K1231" t="s">
        <v>6507</v>
      </c>
      <c r="L1231" t="s">
        <v>6508</v>
      </c>
      <c r="M1231" t="s">
        <v>20442</v>
      </c>
      <c r="N1231" t="s">
        <v>6322</v>
      </c>
      <c r="O1231" t="s">
        <v>20076</v>
      </c>
      <c r="P1231" t="s">
        <v>20443</v>
      </c>
      <c r="Q1231" t="s">
        <v>6508</v>
      </c>
      <c r="R1231" t="s">
        <v>20444</v>
      </c>
      <c r="S1231">
        <v>0</v>
      </c>
      <c r="T1231">
        <v>0</v>
      </c>
      <c r="U1231">
        <v>0</v>
      </c>
      <c r="V1231">
        <v>19</v>
      </c>
      <c r="W1231">
        <v>1</v>
      </c>
    </row>
    <row r="1232" spans="1:23" x14ac:dyDescent="0.3">
      <c r="A1232" t="s">
        <v>1242</v>
      </c>
      <c r="B1232" t="s">
        <v>21505</v>
      </c>
      <c r="C1232">
        <v>1</v>
      </c>
      <c r="D1232">
        <v>0</v>
      </c>
      <c r="E1232" t="s">
        <v>20150</v>
      </c>
      <c r="F1232" t="s">
        <v>9764</v>
      </c>
      <c r="G1232" t="s">
        <v>20089</v>
      </c>
      <c r="H1232" t="s">
        <v>20971</v>
      </c>
      <c r="I1232" t="s">
        <v>20972</v>
      </c>
      <c r="J1232" t="s">
        <v>9765</v>
      </c>
      <c r="K1232" t="s">
        <v>6637</v>
      </c>
      <c r="L1232" t="s">
        <v>6321</v>
      </c>
      <c r="M1232" t="s">
        <v>20083</v>
      </c>
      <c r="N1232" t="s">
        <v>6322</v>
      </c>
      <c r="O1232" t="s">
        <v>20076</v>
      </c>
      <c r="P1232" t="s">
        <v>20125</v>
      </c>
      <c r="Q1232" t="s">
        <v>20153</v>
      </c>
      <c r="R1232" t="s">
        <v>20154</v>
      </c>
      <c r="S1232">
        <v>0</v>
      </c>
      <c r="T1232">
        <v>0</v>
      </c>
      <c r="U1232">
        <v>0</v>
      </c>
      <c r="V1232">
        <v>0</v>
      </c>
      <c r="W1232">
        <v>0</v>
      </c>
    </row>
    <row r="1233" spans="1:23" x14ac:dyDescent="0.3">
      <c r="A1233" t="s">
        <v>1243</v>
      </c>
      <c r="B1233" t="s">
        <v>21522</v>
      </c>
      <c r="C1233">
        <v>1</v>
      </c>
      <c r="D1233">
        <v>1</v>
      </c>
      <c r="E1233" t="s">
        <v>20050</v>
      </c>
      <c r="F1233" t="s">
        <v>9766</v>
      </c>
      <c r="G1233" t="s">
        <v>20051</v>
      </c>
      <c r="H1233" t="s">
        <v>20589</v>
      </c>
      <c r="I1233" t="s">
        <v>20590</v>
      </c>
      <c r="J1233" t="s">
        <v>6717</v>
      </c>
      <c r="K1233" t="s">
        <v>6718</v>
      </c>
      <c r="L1233" t="s">
        <v>6719</v>
      </c>
      <c r="M1233" t="s">
        <v>20178</v>
      </c>
      <c r="N1233" t="s">
        <v>6322</v>
      </c>
      <c r="O1233" t="s">
        <v>20076</v>
      </c>
      <c r="P1233" t="s">
        <v>20591</v>
      </c>
      <c r="Q1233" t="s">
        <v>20592</v>
      </c>
      <c r="R1233" t="s">
        <v>20884</v>
      </c>
      <c r="S1233">
        <v>1</v>
      </c>
      <c r="T1233">
        <v>0</v>
      </c>
      <c r="U1233">
        <v>0</v>
      </c>
      <c r="V1233">
        <v>9</v>
      </c>
      <c r="W1233">
        <v>1</v>
      </c>
    </row>
    <row r="1234" spans="1:23" x14ac:dyDescent="0.3">
      <c r="A1234" t="s">
        <v>1244</v>
      </c>
      <c r="B1234" t="s">
        <v>21501</v>
      </c>
      <c r="C1234">
        <v>1</v>
      </c>
      <c r="D1234">
        <v>1</v>
      </c>
      <c r="E1234" t="s">
        <v>20088</v>
      </c>
      <c r="F1234" t="s">
        <v>9767</v>
      </c>
      <c r="G1234" t="s">
        <v>20089</v>
      </c>
      <c r="H1234" t="s">
        <v>21549</v>
      </c>
      <c r="I1234" t="s">
        <v>21550</v>
      </c>
      <c r="J1234" t="s">
        <v>9719</v>
      </c>
      <c r="K1234" t="s">
        <v>6515</v>
      </c>
      <c r="L1234" t="s">
        <v>6516</v>
      </c>
      <c r="M1234" t="s">
        <v>20840</v>
      </c>
      <c r="N1234" t="s">
        <v>6322</v>
      </c>
      <c r="O1234" t="s">
        <v>20076</v>
      </c>
      <c r="P1234" t="s">
        <v>20196</v>
      </c>
      <c r="Q1234" t="s">
        <v>20197</v>
      </c>
      <c r="R1234" t="s">
        <v>20841</v>
      </c>
      <c r="S1234">
        <v>0</v>
      </c>
      <c r="T1234">
        <v>0</v>
      </c>
      <c r="U1234">
        <v>0</v>
      </c>
      <c r="V1234">
        <v>99</v>
      </c>
      <c r="W1234">
        <v>5</v>
      </c>
    </row>
    <row r="1235" spans="1:23" x14ac:dyDescent="0.3">
      <c r="A1235" t="s">
        <v>1245</v>
      </c>
      <c r="B1235" t="s">
        <v>21501</v>
      </c>
      <c r="C1235">
        <v>1</v>
      </c>
      <c r="D1235">
        <v>1</v>
      </c>
      <c r="E1235" t="s">
        <v>20088</v>
      </c>
      <c r="F1235" t="s">
        <v>9768</v>
      </c>
      <c r="G1235" t="s">
        <v>20089</v>
      </c>
      <c r="H1235" t="s">
        <v>21579</v>
      </c>
      <c r="I1235" t="s">
        <v>21580</v>
      </c>
      <c r="J1235" t="s">
        <v>9769</v>
      </c>
      <c r="K1235" t="s">
        <v>9221</v>
      </c>
      <c r="L1235" t="s">
        <v>9222</v>
      </c>
      <c r="M1235" t="s">
        <v>20555</v>
      </c>
      <c r="N1235" t="s">
        <v>6322</v>
      </c>
      <c r="O1235" t="s">
        <v>20076</v>
      </c>
      <c r="P1235" t="s">
        <v>20096</v>
      </c>
      <c r="Q1235" t="s">
        <v>6544</v>
      </c>
      <c r="R1235" t="s">
        <v>21151</v>
      </c>
      <c r="S1235">
        <v>0</v>
      </c>
      <c r="T1235">
        <v>0</v>
      </c>
      <c r="U1235">
        <v>0</v>
      </c>
      <c r="V1235">
        <v>14</v>
      </c>
      <c r="W1235">
        <v>2</v>
      </c>
    </row>
    <row r="1236" spans="1:23" x14ac:dyDescent="0.3">
      <c r="A1236" t="s">
        <v>1246</v>
      </c>
      <c r="B1236" t="s">
        <v>21044</v>
      </c>
      <c r="C1236">
        <v>0</v>
      </c>
      <c r="D1236">
        <v>0</v>
      </c>
      <c r="E1236" t="s">
        <v>20088</v>
      </c>
      <c r="F1236" t="s">
        <v>9771</v>
      </c>
      <c r="G1236" t="s">
        <v>20089</v>
      </c>
      <c r="H1236" t="s">
        <v>21581</v>
      </c>
      <c r="I1236" t="s">
        <v>21582</v>
      </c>
      <c r="J1236" t="s">
        <v>9772</v>
      </c>
      <c r="K1236" t="s">
        <v>6519</v>
      </c>
      <c r="L1236" t="s">
        <v>6520</v>
      </c>
      <c r="M1236" t="s">
        <v>20103</v>
      </c>
      <c r="N1236" t="s">
        <v>6322</v>
      </c>
      <c r="O1236" t="s">
        <v>20076</v>
      </c>
      <c r="P1236" t="s">
        <v>20069</v>
      </c>
      <c r="Q1236" t="s">
        <v>6520</v>
      </c>
      <c r="R1236" t="s">
        <v>20104</v>
      </c>
      <c r="S1236">
        <v>0</v>
      </c>
      <c r="T1236">
        <v>0</v>
      </c>
      <c r="U1236">
        <v>1</v>
      </c>
      <c r="V1236">
        <v>114</v>
      </c>
      <c r="W1236">
        <v>13</v>
      </c>
    </row>
    <row r="1237" spans="1:23" x14ac:dyDescent="0.3">
      <c r="A1237" t="s">
        <v>1247</v>
      </c>
      <c r="B1237" t="s">
        <v>21522</v>
      </c>
      <c r="C1237">
        <v>1</v>
      </c>
      <c r="D1237">
        <v>1</v>
      </c>
      <c r="E1237" t="s">
        <v>20088</v>
      </c>
      <c r="F1237" t="s">
        <v>9773</v>
      </c>
      <c r="G1237" t="s">
        <v>20089</v>
      </c>
      <c r="H1237" t="s">
        <v>21563</v>
      </c>
      <c r="I1237" t="s">
        <v>21564</v>
      </c>
      <c r="J1237" t="s">
        <v>9738</v>
      </c>
      <c r="K1237" t="s">
        <v>6407</v>
      </c>
      <c r="L1237" t="s">
        <v>6321</v>
      </c>
      <c r="M1237" t="s">
        <v>20083</v>
      </c>
      <c r="N1237" t="s">
        <v>6322</v>
      </c>
      <c r="O1237" t="s">
        <v>20076</v>
      </c>
      <c r="P1237" t="s">
        <v>20125</v>
      </c>
      <c r="Q1237" t="s">
        <v>20153</v>
      </c>
      <c r="R1237" t="s">
        <v>20154</v>
      </c>
      <c r="S1237">
        <v>0</v>
      </c>
      <c r="T1237">
        <v>0</v>
      </c>
      <c r="U1237">
        <v>0</v>
      </c>
      <c r="V1237">
        <v>49</v>
      </c>
      <c r="W1237">
        <v>2</v>
      </c>
    </row>
    <row r="1238" spans="1:23" x14ac:dyDescent="0.3">
      <c r="A1238" t="s">
        <v>1248</v>
      </c>
      <c r="B1238" t="s">
        <v>21522</v>
      </c>
      <c r="C1238">
        <v>1</v>
      </c>
      <c r="D1238">
        <v>1</v>
      </c>
      <c r="E1238" t="s">
        <v>20150</v>
      </c>
      <c r="F1238" t="s">
        <v>9774</v>
      </c>
      <c r="G1238" t="s">
        <v>20089</v>
      </c>
      <c r="H1238" t="s">
        <v>21583</v>
      </c>
      <c r="I1238" t="s">
        <v>21584</v>
      </c>
      <c r="J1238" t="s">
        <v>6716</v>
      </c>
      <c r="K1238" t="s">
        <v>6646</v>
      </c>
      <c r="L1238" t="s">
        <v>6321</v>
      </c>
      <c r="M1238" t="s">
        <v>20083</v>
      </c>
      <c r="N1238" t="s">
        <v>6322</v>
      </c>
      <c r="O1238" t="s">
        <v>20076</v>
      </c>
      <c r="P1238" t="s">
        <v>20125</v>
      </c>
      <c r="Q1238" t="s">
        <v>20153</v>
      </c>
      <c r="R1238" t="s">
        <v>20154</v>
      </c>
      <c r="S1238">
        <v>0</v>
      </c>
      <c r="T1238">
        <v>0</v>
      </c>
      <c r="U1238">
        <v>0</v>
      </c>
      <c r="V1238">
        <v>10</v>
      </c>
      <c r="W1238">
        <v>3</v>
      </c>
    </row>
    <row r="1239" spans="1:23" x14ac:dyDescent="0.3">
      <c r="A1239" t="s">
        <v>1249</v>
      </c>
      <c r="B1239" t="s">
        <v>21439</v>
      </c>
      <c r="C1239">
        <v>1</v>
      </c>
      <c r="D1239">
        <v>1</v>
      </c>
      <c r="E1239" t="s">
        <v>20088</v>
      </c>
      <c r="F1239" t="s">
        <v>9775</v>
      </c>
      <c r="G1239" t="s">
        <v>20089</v>
      </c>
      <c r="H1239" t="s">
        <v>21585</v>
      </c>
      <c r="I1239" t="s">
        <v>21586</v>
      </c>
      <c r="J1239" t="s">
        <v>9776</v>
      </c>
      <c r="K1239" t="s">
        <v>8579</v>
      </c>
      <c r="L1239" t="s">
        <v>6321</v>
      </c>
      <c r="M1239" t="s">
        <v>20083</v>
      </c>
      <c r="N1239" t="s">
        <v>6322</v>
      </c>
      <c r="O1239" t="s">
        <v>20076</v>
      </c>
      <c r="P1239" t="s">
        <v>20125</v>
      </c>
      <c r="Q1239" t="s">
        <v>20153</v>
      </c>
      <c r="R1239" t="s">
        <v>20154</v>
      </c>
      <c r="S1239">
        <v>0</v>
      </c>
      <c r="T1239">
        <v>0</v>
      </c>
      <c r="U1239">
        <v>0</v>
      </c>
      <c r="V1239">
        <v>212</v>
      </c>
      <c r="W1239">
        <v>9</v>
      </c>
    </row>
    <row r="1240" spans="1:23" x14ac:dyDescent="0.3">
      <c r="A1240" t="s">
        <v>1250</v>
      </c>
      <c r="B1240" t="s">
        <v>21439</v>
      </c>
      <c r="C1240">
        <v>1</v>
      </c>
      <c r="D1240">
        <v>1</v>
      </c>
      <c r="E1240" t="s">
        <v>20088</v>
      </c>
      <c r="F1240" t="s">
        <v>9777</v>
      </c>
      <c r="G1240" t="s">
        <v>20089</v>
      </c>
      <c r="H1240" t="s">
        <v>21587</v>
      </c>
      <c r="I1240" t="s">
        <v>21588</v>
      </c>
      <c r="J1240" t="s">
        <v>9778</v>
      </c>
      <c r="K1240" t="s">
        <v>6554</v>
      </c>
      <c r="L1240" t="s">
        <v>6555</v>
      </c>
      <c r="M1240" t="s">
        <v>20271</v>
      </c>
      <c r="N1240" t="s">
        <v>6322</v>
      </c>
      <c r="O1240" t="s">
        <v>20076</v>
      </c>
      <c r="P1240" t="s">
        <v>20243</v>
      </c>
      <c r="Q1240" t="s">
        <v>6555</v>
      </c>
      <c r="R1240" t="s">
        <v>20272</v>
      </c>
      <c r="S1240">
        <v>0</v>
      </c>
      <c r="T1240">
        <v>0</v>
      </c>
      <c r="U1240">
        <v>0</v>
      </c>
      <c r="V1240">
        <v>192</v>
      </c>
      <c r="W1240">
        <v>6</v>
      </c>
    </row>
    <row r="1241" spans="1:23" x14ac:dyDescent="0.3">
      <c r="A1241" t="s">
        <v>1251</v>
      </c>
      <c r="B1241" t="s">
        <v>21522</v>
      </c>
      <c r="C1241">
        <v>1</v>
      </c>
      <c r="D1241">
        <v>1</v>
      </c>
      <c r="E1241" t="s">
        <v>20050</v>
      </c>
      <c r="F1241" t="s">
        <v>9779</v>
      </c>
      <c r="G1241" t="s">
        <v>20051</v>
      </c>
      <c r="H1241" t="s">
        <v>20193</v>
      </c>
      <c r="I1241" t="s">
        <v>20194</v>
      </c>
      <c r="J1241" t="s">
        <v>9780</v>
      </c>
      <c r="K1241" t="s">
        <v>6515</v>
      </c>
      <c r="L1241" t="s">
        <v>6516</v>
      </c>
      <c r="M1241" t="s">
        <v>20840</v>
      </c>
      <c r="N1241" t="s">
        <v>6322</v>
      </c>
      <c r="O1241" t="s">
        <v>20076</v>
      </c>
      <c r="P1241" t="s">
        <v>20196</v>
      </c>
      <c r="Q1241" t="s">
        <v>20197</v>
      </c>
      <c r="R1241" t="s">
        <v>20841</v>
      </c>
      <c r="S1241">
        <v>1</v>
      </c>
      <c r="T1241">
        <v>0</v>
      </c>
      <c r="U1241">
        <v>0</v>
      </c>
      <c r="V1241">
        <v>34</v>
      </c>
      <c r="W1241">
        <v>2</v>
      </c>
    </row>
    <row r="1242" spans="1:23" x14ac:dyDescent="0.3">
      <c r="A1242" t="s">
        <v>1252</v>
      </c>
      <c r="B1242" t="s">
        <v>21439</v>
      </c>
      <c r="C1242">
        <v>1</v>
      </c>
      <c r="D1242">
        <v>1</v>
      </c>
      <c r="E1242" t="s">
        <v>20088</v>
      </c>
      <c r="F1242" t="s">
        <v>9781</v>
      </c>
      <c r="G1242" t="s">
        <v>20089</v>
      </c>
      <c r="H1242" t="s">
        <v>21585</v>
      </c>
      <c r="I1242" t="s">
        <v>21586</v>
      </c>
      <c r="J1242" t="s">
        <v>9776</v>
      </c>
      <c r="K1242" t="s">
        <v>8579</v>
      </c>
      <c r="L1242" t="s">
        <v>6321</v>
      </c>
      <c r="M1242" t="s">
        <v>20083</v>
      </c>
      <c r="N1242" t="s">
        <v>6322</v>
      </c>
      <c r="O1242" t="s">
        <v>20076</v>
      </c>
      <c r="P1242" t="s">
        <v>20125</v>
      </c>
      <c r="Q1242" t="s">
        <v>20153</v>
      </c>
      <c r="R1242" t="s">
        <v>20154</v>
      </c>
      <c r="S1242">
        <v>0</v>
      </c>
      <c r="T1242">
        <v>0</v>
      </c>
      <c r="U1242">
        <v>0</v>
      </c>
      <c r="V1242">
        <v>67</v>
      </c>
      <c r="W1242">
        <v>3</v>
      </c>
    </row>
    <row r="1243" spans="1:23" x14ac:dyDescent="0.3">
      <c r="A1243" t="s">
        <v>1253</v>
      </c>
      <c r="B1243" t="s">
        <v>21044</v>
      </c>
      <c r="C1243">
        <v>0</v>
      </c>
      <c r="D1243">
        <v>0</v>
      </c>
      <c r="E1243" t="s">
        <v>20088</v>
      </c>
      <c r="F1243" t="s">
        <v>9782</v>
      </c>
      <c r="G1243" t="s">
        <v>20089</v>
      </c>
      <c r="H1243" t="s">
        <v>21573</v>
      </c>
      <c r="I1243" t="s">
        <v>21574</v>
      </c>
      <c r="J1243" t="s">
        <v>9783</v>
      </c>
      <c r="K1243" t="s">
        <v>9760</v>
      </c>
      <c r="L1243" t="s">
        <v>9761</v>
      </c>
      <c r="M1243" t="s">
        <v>20146</v>
      </c>
      <c r="N1243" t="s">
        <v>6322</v>
      </c>
      <c r="O1243" t="s">
        <v>20076</v>
      </c>
      <c r="P1243" t="s">
        <v>20190</v>
      </c>
      <c r="Q1243" t="s">
        <v>20191</v>
      </c>
      <c r="R1243" t="s">
        <v>21575</v>
      </c>
      <c r="S1243">
        <v>0</v>
      </c>
      <c r="T1243">
        <v>0</v>
      </c>
      <c r="U1243">
        <v>1</v>
      </c>
      <c r="V1243">
        <v>122</v>
      </c>
      <c r="W1243">
        <v>15</v>
      </c>
    </row>
    <row r="1244" spans="1:23" x14ac:dyDescent="0.3">
      <c r="A1244" t="s">
        <v>1254</v>
      </c>
      <c r="B1244" t="s">
        <v>21439</v>
      </c>
      <c r="C1244">
        <v>1</v>
      </c>
      <c r="D1244">
        <v>1</v>
      </c>
      <c r="E1244" t="s">
        <v>20088</v>
      </c>
      <c r="F1244" t="s">
        <v>9784</v>
      </c>
      <c r="G1244" t="s">
        <v>20089</v>
      </c>
      <c r="H1244" t="s">
        <v>21589</v>
      </c>
      <c r="I1244" t="s">
        <v>21590</v>
      </c>
      <c r="J1244" t="s">
        <v>9785</v>
      </c>
      <c r="K1244" t="s">
        <v>6540</v>
      </c>
      <c r="L1244" t="s">
        <v>6541</v>
      </c>
      <c r="M1244" t="s">
        <v>20545</v>
      </c>
      <c r="N1244" t="s">
        <v>6322</v>
      </c>
      <c r="O1244" t="s">
        <v>20076</v>
      </c>
      <c r="P1244" t="s">
        <v>20147</v>
      </c>
      <c r="Q1244" t="s">
        <v>20148</v>
      </c>
      <c r="R1244" t="s">
        <v>20594</v>
      </c>
      <c r="S1244">
        <v>0</v>
      </c>
      <c r="T1244">
        <v>0</v>
      </c>
      <c r="U1244">
        <v>0</v>
      </c>
      <c r="V1244">
        <v>22</v>
      </c>
      <c r="W1244">
        <v>1</v>
      </c>
    </row>
    <row r="1245" spans="1:23" x14ac:dyDescent="0.3">
      <c r="A1245" t="s">
        <v>1255</v>
      </c>
      <c r="B1245" t="s">
        <v>21501</v>
      </c>
      <c r="C1245">
        <v>1</v>
      </c>
      <c r="D1245">
        <v>1</v>
      </c>
      <c r="E1245" t="s">
        <v>20065</v>
      </c>
      <c r="F1245" t="s">
        <v>9786</v>
      </c>
      <c r="G1245" t="s">
        <v>20080</v>
      </c>
      <c r="H1245" t="s">
        <v>20209</v>
      </c>
      <c r="I1245" t="s">
        <v>20210</v>
      </c>
      <c r="J1245" t="s">
        <v>6624</v>
      </c>
      <c r="K1245" t="s">
        <v>6324</v>
      </c>
      <c r="L1245" t="s">
        <v>6321</v>
      </c>
      <c r="M1245" t="s">
        <v>20083</v>
      </c>
      <c r="N1245" t="s">
        <v>6322</v>
      </c>
      <c r="O1245" t="s">
        <v>20076</v>
      </c>
      <c r="P1245" t="s">
        <v>20125</v>
      </c>
      <c r="Q1245" t="s">
        <v>20153</v>
      </c>
      <c r="R1245" t="s">
        <v>20154</v>
      </c>
      <c r="S1245">
        <v>1</v>
      </c>
      <c r="T1245">
        <v>0</v>
      </c>
      <c r="V1245">
        <v>0</v>
      </c>
      <c r="W1245">
        <v>0</v>
      </c>
    </row>
    <row r="1246" spans="1:23" x14ac:dyDescent="0.3">
      <c r="A1246" t="s">
        <v>1256</v>
      </c>
      <c r="B1246" t="s">
        <v>21501</v>
      </c>
      <c r="C1246">
        <v>1</v>
      </c>
      <c r="D1246">
        <v>1</v>
      </c>
      <c r="E1246" t="s">
        <v>20088</v>
      </c>
      <c r="F1246" t="s">
        <v>9787</v>
      </c>
      <c r="G1246" t="s">
        <v>20089</v>
      </c>
      <c r="H1246" t="s">
        <v>21591</v>
      </c>
      <c r="I1246" t="s">
        <v>21592</v>
      </c>
      <c r="J1246" t="s">
        <v>9770</v>
      </c>
      <c r="K1246" t="s">
        <v>6631</v>
      </c>
      <c r="L1246" t="s">
        <v>6632</v>
      </c>
      <c r="M1246" t="s">
        <v>20320</v>
      </c>
      <c r="N1246" t="s">
        <v>6322</v>
      </c>
      <c r="O1246" t="s">
        <v>20076</v>
      </c>
      <c r="P1246" t="s">
        <v>20077</v>
      </c>
      <c r="Q1246" t="s">
        <v>20078</v>
      </c>
      <c r="R1246" t="s">
        <v>20703</v>
      </c>
      <c r="S1246">
        <v>0</v>
      </c>
      <c r="T1246">
        <v>0</v>
      </c>
      <c r="U1246">
        <v>0</v>
      </c>
      <c r="V1246">
        <v>54</v>
      </c>
      <c r="W1246">
        <v>2</v>
      </c>
    </row>
    <row r="1247" spans="1:23" x14ac:dyDescent="0.3">
      <c r="A1247" t="s">
        <v>1257</v>
      </c>
      <c r="B1247" t="s">
        <v>21501</v>
      </c>
      <c r="C1247">
        <v>1</v>
      </c>
      <c r="D1247">
        <v>1</v>
      </c>
      <c r="E1247" t="s">
        <v>20088</v>
      </c>
      <c r="F1247" t="s">
        <v>9788</v>
      </c>
      <c r="G1247" t="s">
        <v>20089</v>
      </c>
      <c r="H1247" t="s">
        <v>21593</v>
      </c>
      <c r="I1247" t="s">
        <v>21594</v>
      </c>
      <c r="J1247" t="s">
        <v>6714</v>
      </c>
      <c r="K1247" t="s">
        <v>6538</v>
      </c>
      <c r="L1247" t="s">
        <v>6539</v>
      </c>
      <c r="M1247" t="s">
        <v>20582</v>
      </c>
      <c r="N1247" t="s">
        <v>6322</v>
      </c>
      <c r="O1247" t="s">
        <v>20076</v>
      </c>
      <c r="P1247" t="s">
        <v>20591</v>
      </c>
      <c r="Q1247" t="s">
        <v>20592</v>
      </c>
      <c r="R1247" t="s">
        <v>20593</v>
      </c>
      <c r="S1247">
        <v>0</v>
      </c>
      <c r="T1247">
        <v>1</v>
      </c>
      <c r="U1247">
        <v>0</v>
      </c>
      <c r="V1247">
        <v>24</v>
      </c>
      <c r="W1247">
        <v>2</v>
      </c>
    </row>
    <row r="1248" spans="1:23" x14ac:dyDescent="0.3">
      <c r="A1248" t="s">
        <v>1258</v>
      </c>
      <c r="B1248" t="s">
        <v>21522</v>
      </c>
      <c r="C1248">
        <v>1</v>
      </c>
      <c r="D1248">
        <v>1</v>
      </c>
      <c r="E1248" t="s">
        <v>20050</v>
      </c>
      <c r="F1248" t="s">
        <v>9789</v>
      </c>
      <c r="G1248" t="s">
        <v>20051</v>
      </c>
      <c r="H1248" t="s">
        <v>20432</v>
      </c>
      <c r="I1248" t="s">
        <v>20433</v>
      </c>
      <c r="J1248" t="s">
        <v>6424</v>
      </c>
      <c r="K1248" t="s">
        <v>6512</v>
      </c>
      <c r="L1248" t="s">
        <v>6513</v>
      </c>
      <c r="M1248" t="s">
        <v>20757</v>
      </c>
      <c r="N1248" t="s">
        <v>6322</v>
      </c>
      <c r="O1248" t="s">
        <v>20076</v>
      </c>
      <c r="P1248" t="s">
        <v>20434</v>
      </c>
      <c r="Q1248" t="s">
        <v>6513</v>
      </c>
      <c r="R1248" t="s">
        <v>20806</v>
      </c>
      <c r="S1248">
        <v>1</v>
      </c>
      <c r="T1248">
        <v>1</v>
      </c>
      <c r="U1248">
        <v>0</v>
      </c>
      <c r="V1248">
        <v>86</v>
      </c>
      <c r="W1248">
        <v>4</v>
      </c>
    </row>
    <row r="1249" spans="1:23" x14ac:dyDescent="0.3">
      <c r="A1249" t="s">
        <v>1259</v>
      </c>
      <c r="B1249" t="s">
        <v>21044</v>
      </c>
      <c r="C1249">
        <v>0</v>
      </c>
      <c r="D1249">
        <v>0</v>
      </c>
      <c r="E1249" t="s">
        <v>20050</v>
      </c>
      <c r="F1249" t="s">
        <v>9790</v>
      </c>
      <c r="G1249" t="s">
        <v>20051</v>
      </c>
      <c r="H1249" t="s">
        <v>20589</v>
      </c>
      <c r="I1249" t="s">
        <v>20590</v>
      </c>
      <c r="J1249" t="s">
        <v>9791</v>
      </c>
      <c r="K1249" t="s">
        <v>6538</v>
      </c>
      <c r="L1249" t="s">
        <v>6539</v>
      </c>
      <c r="M1249" t="s">
        <v>20582</v>
      </c>
      <c r="N1249" t="s">
        <v>6322</v>
      </c>
      <c r="O1249" t="s">
        <v>20076</v>
      </c>
      <c r="P1249" t="s">
        <v>20591</v>
      </c>
      <c r="Q1249" t="s">
        <v>20592</v>
      </c>
      <c r="R1249" t="s">
        <v>20593</v>
      </c>
      <c r="S1249">
        <v>1</v>
      </c>
      <c r="T1249">
        <v>1</v>
      </c>
      <c r="U1249">
        <v>0</v>
      </c>
      <c r="V1249">
        <v>192</v>
      </c>
      <c r="W1249">
        <v>18</v>
      </c>
    </row>
    <row r="1250" spans="1:23" x14ac:dyDescent="0.3">
      <c r="A1250" t="s">
        <v>1260</v>
      </c>
      <c r="B1250" t="s">
        <v>21522</v>
      </c>
      <c r="C1250">
        <v>1</v>
      </c>
      <c r="D1250">
        <v>1</v>
      </c>
      <c r="E1250" t="s">
        <v>20088</v>
      </c>
      <c r="F1250" t="s">
        <v>9792</v>
      </c>
      <c r="G1250" t="s">
        <v>20089</v>
      </c>
      <c r="H1250" t="s">
        <v>21466</v>
      </c>
      <c r="I1250" t="s">
        <v>21467</v>
      </c>
      <c r="J1250" t="s">
        <v>6720</v>
      </c>
      <c r="K1250" t="s">
        <v>6447</v>
      </c>
      <c r="L1250" t="s">
        <v>6448</v>
      </c>
      <c r="M1250" t="s">
        <v>20083</v>
      </c>
      <c r="N1250" t="s">
        <v>6322</v>
      </c>
      <c r="O1250" t="s">
        <v>20076</v>
      </c>
      <c r="P1250" t="s">
        <v>20183</v>
      </c>
      <c r="Q1250" t="s">
        <v>6448</v>
      </c>
      <c r="R1250" t="s">
        <v>20466</v>
      </c>
      <c r="S1250">
        <v>0</v>
      </c>
      <c r="T1250">
        <v>0</v>
      </c>
      <c r="U1250">
        <v>0</v>
      </c>
      <c r="V1250">
        <v>101</v>
      </c>
      <c r="W1250">
        <v>4</v>
      </c>
    </row>
    <row r="1251" spans="1:23" x14ac:dyDescent="0.3">
      <c r="A1251" t="s">
        <v>1261</v>
      </c>
      <c r="B1251" t="s">
        <v>21483</v>
      </c>
      <c r="C1251">
        <v>1</v>
      </c>
      <c r="D1251">
        <v>1</v>
      </c>
      <c r="E1251" t="s">
        <v>20088</v>
      </c>
      <c r="F1251" t="s">
        <v>9793</v>
      </c>
      <c r="G1251" t="s">
        <v>20089</v>
      </c>
      <c r="H1251" t="s">
        <v>21591</v>
      </c>
      <c r="I1251" t="s">
        <v>21592</v>
      </c>
      <c r="J1251" t="s">
        <v>9770</v>
      </c>
      <c r="K1251" t="s">
        <v>6631</v>
      </c>
      <c r="L1251" t="s">
        <v>6632</v>
      </c>
      <c r="M1251" t="s">
        <v>20320</v>
      </c>
      <c r="N1251" t="s">
        <v>6322</v>
      </c>
      <c r="O1251" t="s">
        <v>20076</v>
      </c>
      <c r="P1251" t="s">
        <v>20077</v>
      </c>
      <c r="Q1251" t="s">
        <v>20078</v>
      </c>
      <c r="R1251" t="s">
        <v>20703</v>
      </c>
      <c r="S1251">
        <v>0</v>
      </c>
      <c r="T1251">
        <v>0</v>
      </c>
      <c r="U1251">
        <v>0</v>
      </c>
      <c r="V1251">
        <v>53</v>
      </c>
      <c r="W1251">
        <v>2</v>
      </c>
    </row>
    <row r="1252" spans="1:23" x14ac:dyDescent="0.3">
      <c r="A1252" t="s">
        <v>1262</v>
      </c>
      <c r="B1252" t="s">
        <v>21501</v>
      </c>
      <c r="C1252">
        <v>1</v>
      </c>
      <c r="D1252">
        <v>1</v>
      </c>
      <c r="E1252" t="s">
        <v>20065</v>
      </c>
      <c r="F1252" t="s">
        <v>9794</v>
      </c>
      <c r="G1252" t="s">
        <v>20080</v>
      </c>
      <c r="H1252" t="s">
        <v>20209</v>
      </c>
      <c r="I1252" t="s">
        <v>20210</v>
      </c>
      <c r="J1252" t="s">
        <v>9795</v>
      </c>
      <c r="K1252" t="s">
        <v>6525</v>
      </c>
      <c r="L1252" t="s">
        <v>6321</v>
      </c>
      <c r="M1252" t="s">
        <v>20083</v>
      </c>
      <c r="N1252" t="s">
        <v>6322</v>
      </c>
      <c r="O1252" t="s">
        <v>20076</v>
      </c>
      <c r="P1252" t="s">
        <v>20125</v>
      </c>
      <c r="Q1252" t="s">
        <v>20153</v>
      </c>
      <c r="R1252" t="s">
        <v>20154</v>
      </c>
      <c r="S1252">
        <v>1</v>
      </c>
      <c r="T1252">
        <v>0</v>
      </c>
      <c r="U1252">
        <v>0</v>
      </c>
      <c r="V1252">
        <v>23</v>
      </c>
      <c r="W1252">
        <v>1</v>
      </c>
    </row>
    <row r="1253" spans="1:23" x14ac:dyDescent="0.3">
      <c r="A1253" t="s">
        <v>1263</v>
      </c>
      <c r="B1253" t="s">
        <v>21044</v>
      </c>
      <c r="C1253">
        <v>0</v>
      </c>
      <c r="D1253">
        <v>0</v>
      </c>
      <c r="E1253" t="s">
        <v>20088</v>
      </c>
      <c r="F1253" t="s">
        <v>9796</v>
      </c>
      <c r="G1253" t="s">
        <v>20089</v>
      </c>
      <c r="H1253" t="s">
        <v>21595</v>
      </c>
      <c r="I1253" t="s">
        <v>21596</v>
      </c>
      <c r="J1253" t="s">
        <v>9797</v>
      </c>
      <c r="K1253" t="s">
        <v>7421</v>
      </c>
      <c r="L1253" t="s">
        <v>6321</v>
      </c>
      <c r="M1253" t="s">
        <v>20083</v>
      </c>
      <c r="N1253" t="s">
        <v>6322</v>
      </c>
      <c r="O1253" t="s">
        <v>20076</v>
      </c>
      <c r="P1253" t="s">
        <v>20125</v>
      </c>
      <c r="Q1253" t="s">
        <v>20153</v>
      </c>
      <c r="R1253" t="s">
        <v>20154</v>
      </c>
      <c r="S1253">
        <v>0</v>
      </c>
      <c r="T1253">
        <v>0</v>
      </c>
      <c r="U1253">
        <v>1</v>
      </c>
      <c r="V1253">
        <v>22</v>
      </c>
      <c r="W1253">
        <v>3</v>
      </c>
    </row>
    <row r="1254" spans="1:23" x14ac:dyDescent="0.3">
      <c r="A1254" t="s">
        <v>1264</v>
      </c>
      <c r="B1254" t="s">
        <v>21044</v>
      </c>
      <c r="C1254">
        <v>0</v>
      </c>
      <c r="D1254">
        <v>0</v>
      </c>
      <c r="E1254" t="s">
        <v>20088</v>
      </c>
      <c r="F1254" t="s">
        <v>9798</v>
      </c>
      <c r="G1254" t="s">
        <v>20089</v>
      </c>
      <c r="H1254" t="s">
        <v>21597</v>
      </c>
      <c r="I1254" t="s">
        <v>21598</v>
      </c>
      <c r="J1254" t="s">
        <v>9799</v>
      </c>
      <c r="K1254" t="s">
        <v>9059</v>
      </c>
      <c r="L1254" t="s">
        <v>9060</v>
      </c>
      <c r="M1254" t="s">
        <v>20422</v>
      </c>
      <c r="N1254" t="s">
        <v>6322</v>
      </c>
      <c r="O1254" t="s">
        <v>20076</v>
      </c>
      <c r="P1254" t="s">
        <v>20348</v>
      </c>
      <c r="Q1254" t="s">
        <v>6384</v>
      </c>
      <c r="R1254" t="s">
        <v>21340</v>
      </c>
      <c r="S1254">
        <v>0</v>
      </c>
      <c r="T1254">
        <v>0</v>
      </c>
      <c r="U1254">
        <v>1</v>
      </c>
      <c r="V1254">
        <v>50</v>
      </c>
      <c r="W1254">
        <v>7</v>
      </c>
    </row>
    <row r="1255" spans="1:23" x14ac:dyDescent="0.3">
      <c r="A1255" t="s">
        <v>1265</v>
      </c>
      <c r="B1255" t="s">
        <v>21439</v>
      </c>
      <c r="C1255">
        <v>1</v>
      </c>
      <c r="D1255">
        <v>1</v>
      </c>
      <c r="E1255" t="s">
        <v>20088</v>
      </c>
      <c r="F1255" t="s">
        <v>9800</v>
      </c>
      <c r="G1255" t="s">
        <v>20089</v>
      </c>
      <c r="H1255" t="s">
        <v>21599</v>
      </c>
      <c r="I1255" t="s">
        <v>21600</v>
      </c>
      <c r="J1255" t="s">
        <v>9801</v>
      </c>
      <c r="K1255" t="s">
        <v>6420</v>
      </c>
      <c r="L1255" t="s">
        <v>6421</v>
      </c>
      <c r="M1255" t="s">
        <v>20515</v>
      </c>
      <c r="N1255" t="s">
        <v>6322</v>
      </c>
      <c r="O1255" t="s">
        <v>20076</v>
      </c>
      <c r="P1255" t="s">
        <v>20661</v>
      </c>
      <c r="Q1255" t="s">
        <v>6421</v>
      </c>
      <c r="R1255" t="s">
        <v>20695</v>
      </c>
      <c r="S1255">
        <v>0</v>
      </c>
      <c r="T1255">
        <v>1</v>
      </c>
      <c r="U1255">
        <v>0</v>
      </c>
      <c r="V1255">
        <v>28</v>
      </c>
      <c r="W1255">
        <v>1</v>
      </c>
    </row>
    <row r="1256" spans="1:23" x14ac:dyDescent="0.3">
      <c r="A1256" t="s">
        <v>1266</v>
      </c>
      <c r="B1256" t="s">
        <v>21439</v>
      </c>
      <c r="C1256">
        <v>1</v>
      </c>
      <c r="D1256">
        <v>1</v>
      </c>
      <c r="E1256" t="s">
        <v>20088</v>
      </c>
      <c r="F1256" t="s">
        <v>9802</v>
      </c>
      <c r="G1256" t="s">
        <v>20089</v>
      </c>
      <c r="H1256" t="s">
        <v>21513</v>
      </c>
      <c r="I1256" t="s">
        <v>21514</v>
      </c>
      <c r="J1256" t="s">
        <v>9803</v>
      </c>
      <c r="K1256" t="s">
        <v>6472</v>
      </c>
      <c r="L1256" t="s">
        <v>6473</v>
      </c>
      <c r="M1256" t="s">
        <v>20259</v>
      </c>
      <c r="N1256" t="s">
        <v>6322</v>
      </c>
      <c r="O1256" t="s">
        <v>20076</v>
      </c>
      <c r="P1256" t="s">
        <v>20126</v>
      </c>
      <c r="Q1256" t="s">
        <v>20127</v>
      </c>
      <c r="R1256" t="s">
        <v>20307</v>
      </c>
      <c r="S1256">
        <v>0</v>
      </c>
      <c r="T1256">
        <v>0</v>
      </c>
      <c r="U1256">
        <v>0</v>
      </c>
      <c r="V1256">
        <v>163</v>
      </c>
      <c r="W1256">
        <v>5</v>
      </c>
    </row>
    <row r="1257" spans="1:23" x14ac:dyDescent="0.3">
      <c r="A1257" t="s">
        <v>1267</v>
      </c>
      <c r="B1257" t="s">
        <v>21501</v>
      </c>
      <c r="C1257">
        <v>1</v>
      </c>
      <c r="D1257">
        <v>1</v>
      </c>
      <c r="E1257" t="s">
        <v>20065</v>
      </c>
      <c r="F1257" t="s">
        <v>9804</v>
      </c>
      <c r="G1257" t="s">
        <v>20080</v>
      </c>
      <c r="H1257" t="s">
        <v>20209</v>
      </c>
      <c r="I1257" t="s">
        <v>20210</v>
      </c>
      <c r="J1257" t="s">
        <v>6533</v>
      </c>
      <c r="K1257" t="s">
        <v>6326</v>
      </c>
      <c r="L1257" t="s">
        <v>6321</v>
      </c>
      <c r="M1257" t="s">
        <v>20083</v>
      </c>
      <c r="N1257" t="s">
        <v>6322</v>
      </c>
      <c r="O1257" t="s">
        <v>20076</v>
      </c>
      <c r="P1257" t="s">
        <v>20125</v>
      </c>
      <c r="Q1257" t="s">
        <v>20153</v>
      </c>
      <c r="R1257" t="s">
        <v>20154</v>
      </c>
      <c r="S1257">
        <v>1</v>
      </c>
      <c r="T1257">
        <v>0</v>
      </c>
      <c r="U1257">
        <v>0</v>
      </c>
      <c r="V1257">
        <v>16</v>
      </c>
      <c r="W1257">
        <v>1</v>
      </c>
    </row>
    <row r="1258" spans="1:23" x14ac:dyDescent="0.3">
      <c r="A1258" t="s">
        <v>1268</v>
      </c>
      <c r="B1258" t="s">
        <v>21044</v>
      </c>
      <c r="C1258">
        <v>0</v>
      </c>
      <c r="D1258">
        <v>0</v>
      </c>
      <c r="E1258" t="s">
        <v>20050</v>
      </c>
      <c r="F1258" t="s">
        <v>9805</v>
      </c>
      <c r="G1258" t="s">
        <v>20051</v>
      </c>
      <c r="H1258" t="s">
        <v>20517</v>
      </c>
      <c r="I1258" t="s">
        <v>20518</v>
      </c>
      <c r="J1258" t="s">
        <v>9806</v>
      </c>
      <c r="K1258" t="s">
        <v>6545</v>
      </c>
      <c r="L1258" t="s">
        <v>6546</v>
      </c>
      <c r="M1258" t="s">
        <v>20515</v>
      </c>
      <c r="N1258" t="s">
        <v>6322</v>
      </c>
      <c r="O1258" t="s">
        <v>20076</v>
      </c>
      <c r="P1258" t="s">
        <v>20336</v>
      </c>
      <c r="Q1258" t="s">
        <v>6546</v>
      </c>
      <c r="R1258" t="s">
        <v>20652</v>
      </c>
      <c r="S1258">
        <v>1</v>
      </c>
      <c r="T1258">
        <v>0</v>
      </c>
      <c r="U1258">
        <v>0</v>
      </c>
      <c r="V1258">
        <v>232</v>
      </c>
      <c r="W1258">
        <v>18</v>
      </c>
    </row>
    <row r="1259" spans="1:23" x14ac:dyDescent="0.3">
      <c r="A1259" t="s">
        <v>1269</v>
      </c>
      <c r="B1259" t="s">
        <v>21439</v>
      </c>
      <c r="C1259">
        <v>1</v>
      </c>
      <c r="D1259">
        <v>1</v>
      </c>
      <c r="E1259" t="s">
        <v>20065</v>
      </c>
      <c r="F1259" t="s">
        <v>9807</v>
      </c>
      <c r="G1259" t="s">
        <v>20066</v>
      </c>
      <c r="H1259" t="s">
        <v>21559</v>
      </c>
      <c r="I1259" t="s">
        <v>21560</v>
      </c>
      <c r="J1259" t="s">
        <v>9733</v>
      </c>
      <c r="K1259" t="s">
        <v>6447</v>
      </c>
      <c r="L1259" t="s">
        <v>6448</v>
      </c>
      <c r="M1259" t="s">
        <v>20083</v>
      </c>
      <c r="N1259" t="s">
        <v>6322</v>
      </c>
      <c r="O1259" t="s">
        <v>20076</v>
      </c>
      <c r="P1259" t="s">
        <v>20183</v>
      </c>
      <c r="Q1259" t="s">
        <v>6448</v>
      </c>
      <c r="R1259" t="s">
        <v>20466</v>
      </c>
      <c r="S1259">
        <v>1</v>
      </c>
      <c r="T1259">
        <v>0</v>
      </c>
      <c r="U1259">
        <v>0</v>
      </c>
      <c r="V1259">
        <v>53</v>
      </c>
      <c r="W1259">
        <v>3</v>
      </c>
    </row>
    <row r="1260" spans="1:23" x14ac:dyDescent="0.3">
      <c r="A1260" t="s">
        <v>1270</v>
      </c>
      <c r="B1260" t="s">
        <v>21439</v>
      </c>
      <c r="C1260">
        <v>1</v>
      </c>
      <c r="D1260">
        <v>1</v>
      </c>
      <c r="E1260" t="s">
        <v>20065</v>
      </c>
      <c r="F1260" t="s">
        <v>9808</v>
      </c>
      <c r="G1260" t="s">
        <v>20066</v>
      </c>
      <c r="H1260" t="s">
        <v>21559</v>
      </c>
      <c r="I1260" t="s">
        <v>21560</v>
      </c>
      <c r="J1260" t="s">
        <v>9733</v>
      </c>
      <c r="K1260" t="s">
        <v>6447</v>
      </c>
      <c r="L1260" t="s">
        <v>6448</v>
      </c>
      <c r="M1260" t="s">
        <v>20083</v>
      </c>
      <c r="N1260" t="s">
        <v>6322</v>
      </c>
      <c r="O1260" t="s">
        <v>20076</v>
      </c>
      <c r="P1260" t="s">
        <v>20183</v>
      </c>
      <c r="Q1260" t="s">
        <v>6448</v>
      </c>
      <c r="R1260" t="s">
        <v>20466</v>
      </c>
      <c r="S1260">
        <v>1</v>
      </c>
      <c r="T1260">
        <v>0</v>
      </c>
      <c r="U1260">
        <v>0</v>
      </c>
      <c r="V1260">
        <v>19</v>
      </c>
      <c r="W1260">
        <v>1</v>
      </c>
    </row>
    <row r="1261" spans="1:23" x14ac:dyDescent="0.3">
      <c r="A1261" t="s">
        <v>1271</v>
      </c>
      <c r="B1261" t="s">
        <v>21439</v>
      </c>
      <c r="C1261">
        <v>1</v>
      </c>
      <c r="D1261">
        <v>1</v>
      </c>
      <c r="E1261" t="s">
        <v>20088</v>
      </c>
      <c r="F1261" t="s">
        <v>9809</v>
      </c>
      <c r="G1261" t="s">
        <v>20089</v>
      </c>
      <c r="H1261" t="s">
        <v>21489</v>
      </c>
      <c r="I1261" t="s">
        <v>21490</v>
      </c>
      <c r="J1261" t="s">
        <v>9810</v>
      </c>
      <c r="K1261" t="s">
        <v>6637</v>
      </c>
      <c r="L1261" t="s">
        <v>6321</v>
      </c>
      <c r="M1261" t="s">
        <v>20083</v>
      </c>
      <c r="N1261" t="s">
        <v>6322</v>
      </c>
      <c r="O1261" t="s">
        <v>20076</v>
      </c>
      <c r="P1261" t="s">
        <v>20125</v>
      </c>
      <c r="Q1261" t="s">
        <v>20153</v>
      </c>
      <c r="R1261" t="s">
        <v>20154</v>
      </c>
      <c r="S1261">
        <v>0</v>
      </c>
      <c r="T1261">
        <v>0</v>
      </c>
      <c r="U1261">
        <v>0</v>
      </c>
      <c r="V1261">
        <v>64</v>
      </c>
      <c r="W1261">
        <v>3</v>
      </c>
    </row>
    <row r="1262" spans="1:23" x14ac:dyDescent="0.3">
      <c r="A1262" t="s">
        <v>1272</v>
      </c>
      <c r="B1262" t="s">
        <v>21522</v>
      </c>
      <c r="C1262">
        <v>1</v>
      </c>
      <c r="D1262">
        <v>1</v>
      </c>
      <c r="E1262" t="s">
        <v>20088</v>
      </c>
      <c r="F1262" t="s">
        <v>9811</v>
      </c>
      <c r="G1262" t="s">
        <v>20089</v>
      </c>
      <c r="H1262" t="s">
        <v>21601</v>
      </c>
      <c r="I1262" t="s">
        <v>21602</v>
      </c>
      <c r="J1262" t="s">
        <v>6709</v>
      </c>
      <c r="K1262" t="s">
        <v>6360</v>
      </c>
      <c r="L1262" t="s">
        <v>6321</v>
      </c>
      <c r="M1262" t="s">
        <v>20083</v>
      </c>
      <c r="N1262" t="s">
        <v>6322</v>
      </c>
      <c r="O1262" t="s">
        <v>20076</v>
      </c>
      <c r="P1262" t="s">
        <v>20125</v>
      </c>
      <c r="Q1262" t="s">
        <v>20153</v>
      </c>
      <c r="R1262" t="s">
        <v>20154</v>
      </c>
      <c r="S1262">
        <v>0</v>
      </c>
      <c r="T1262">
        <v>0</v>
      </c>
      <c r="U1262">
        <v>0</v>
      </c>
      <c r="V1262">
        <v>56</v>
      </c>
      <c r="W1262">
        <v>3</v>
      </c>
    </row>
    <row r="1263" spans="1:23" x14ac:dyDescent="0.3">
      <c r="A1263" t="s">
        <v>1273</v>
      </c>
      <c r="B1263" t="s">
        <v>21501</v>
      </c>
      <c r="C1263">
        <v>1</v>
      </c>
      <c r="D1263">
        <v>1</v>
      </c>
      <c r="E1263" t="s">
        <v>20088</v>
      </c>
      <c r="F1263" t="s">
        <v>9812</v>
      </c>
      <c r="G1263" t="s">
        <v>20089</v>
      </c>
      <c r="H1263" t="s">
        <v>21557</v>
      </c>
      <c r="I1263" t="s">
        <v>21558</v>
      </c>
      <c r="J1263" t="s">
        <v>9685</v>
      </c>
      <c r="K1263" t="s">
        <v>6715</v>
      </c>
      <c r="L1263" t="s">
        <v>6321</v>
      </c>
      <c r="M1263" t="s">
        <v>20083</v>
      </c>
      <c r="N1263" t="s">
        <v>6322</v>
      </c>
      <c r="O1263" t="s">
        <v>20076</v>
      </c>
      <c r="P1263" t="s">
        <v>20125</v>
      </c>
      <c r="Q1263" t="s">
        <v>20153</v>
      </c>
      <c r="R1263" t="s">
        <v>20154</v>
      </c>
      <c r="S1263">
        <v>0</v>
      </c>
      <c r="T1263">
        <v>0</v>
      </c>
      <c r="U1263">
        <v>0</v>
      </c>
      <c r="V1263">
        <v>47</v>
      </c>
      <c r="W1263">
        <v>3</v>
      </c>
    </row>
    <row r="1264" spans="1:23" x14ac:dyDescent="0.3">
      <c r="A1264" t="s">
        <v>1274</v>
      </c>
      <c r="B1264" t="s">
        <v>21439</v>
      </c>
      <c r="C1264">
        <v>1</v>
      </c>
      <c r="D1264">
        <v>1</v>
      </c>
      <c r="E1264" t="s">
        <v>20088</v>
      </c>
      <c r="F1264" t="s">
        <v>9813</v>
      </c>
      <c r="G1264" t="s">
        <v>20089</v>
      </c>
      <c r="H1264" t="s">
        <v>21603</v>
      </c>
      <c r="I1264" t="s">
        <v>21604</v>
      </c>
      <c r="J1264" t="s">
        <v>9814</v>
      </c>
      <c r="K1264" t="s">
        <v>6637</v>
      </c>
      <c r="L1264" t="s">
        <v>6321</v>
      </c>
      <c r="M1264" t="s">
        <v>20083</v>
      </c>
      <c r="N1264" t="s">
        <v>6322</v>
      </c>
      <c r="O1264" t="s">
        <v>20076</v>
      </c>
      <c r="P1264" t="s">
        <v>20125</v>
      </c>
      <c r="Q1264" t="s">
        <v>20153</v>
      </c>
      <c r="R1264" t="s">
        <v>20154</v>
      </c>
      <c r="S1264">
        <v>0</v>
      </c>
      <c r="T1264">
        <v>0</v>
      </c>
      <c r="U1264">
        <v>0</v>
      </c>
      <c r="V1264">
        <v>69</v>
      </c>
      <c r="W1264">
        <v>3</v>
      </c>
    </row>
    <row r="1265" spans="1:23" x14ac:dyDescent="0.3">
      <c r="A1265" t="s">
        <v>1275</v>
      </c>
      <c r="B1265" t="s">
        <v>21501</v>
      </c>
      <c r="C1265">
        <v>1</v>
      </c>
      <c r="D1265">
        <v>1</v>
      </c>
      <c r="E1265" t="s">
        <v>20088</v>
      </c>
      <c r="F1265" t="s">
        <v>9815</v>
      </c>
      <c r="G1265" t="s">
        <v>20089</v>
      </c>
      <c r="H1265" t="s">
        <v>21605</v>
      </c>
      <c r="I1265" t="s">
        <v>21606</v>
      </c>
      <c r="J1265" t="s">
        <v>9816</v>
      </c>
      <c r="K1265" t="s">
        <v>9722</v>
      </c>
      <c r="L1265" t="s">
        <v>6448</v>
      </c>
      <c r="M1265" t="s">
        <v>20083</v>
      </c>
      <c r="N1265" t="s">
        <v>6322</v>
      </c>
      <c r="O1265" t="s">
        <v>20076</v>
      </c>
      <c r="P1265" t="s">
        <v>20183</v>
      </c>
      <c r="Q1265" t="s">
        <v>6448</v>
      </c>
      <c r="R1265" t="s">
        <v>20466</v>
      </c>
      <c r="S1265">
        <v>0</v>
      </c>
      <c r="T1265">
        <v>0</v>
      </c>
      <c r="U1265">
        <v>0</v>
      </c>
      <c r="V1265">
        <v>40</v>
      </c>
      <c r="W1265">
        <v>4</v>
      </c>
    </row>
    <row r="1266" spans="1:23" x14ac:dyDescent="0.3">
      <c r="A1266" t="s">
        <v>1276</v>
      </c>
      <c r="B1266" t="s">
        <v>21483</v>
      </c>
      <c r="C1266">
        <v>1</v>
      </c>
      <c r="D1266">
        <v>1</v>
      </c>
      <c r="E1266" t="s">
        <v>20150</v>
      </c>
      <c r="F1266" t="s">
        <v>9817</v>
      </c>
      <c r="G1266" t="s">
        <v>20089</v>
      </c>
      <c r="H1266" t="s">
        <v>21511</v>
      </c>
      <c r="I1266" t="s">
        <v>21512</v>
      </c>
      <c r="J1266" t="s">
        <v>9818</v>
      </c>
      <c r="K1266" t="s">
        <v>6407</v>
      </c>
      <c r="L1266" t="s">
        <v>6321</v>
      </c>
      <c r="M1266" t="s">
        <v>20083</v>
      </c>
      <c r="N1266" t="s">
        <v>6322</v>
      </c>
      <c r="O1266" t="s">
        <v>20076</v>
      </c>
      <c r="P1266" t="s">
        <v>20125</v>
      </c>
      <c r="Q1266" t="s">
        <v>20153</v>
      </c>
      <c r="R1266" t="s">
        <v>20154</v>
      </c>
      <c r="S1266">
        <v>0</v>
      </c>
      <c r="T1266">
        <v>0</v>
      </c>
      <c r="U1266">
        <v>0</v>
      </c>
      <c r="V1266">
        <v>58</v>
      </c>
      <c r="W1266">
        <v>3</v>
      </c>
    </row>
    <row r="1267" spans="1:23" x14ac:dyDescent="0.3">
      <c r="A1267" t="s">
        <v>1277</v>
      </c>
      <c r="B1267" t="s">
        <v>21044</v>
      </c>
      <c r="C1267">
        <v>0</v>
      </c>
      <c r="D1267">
        <v>0</v>
      </c>
      <c r="E1267" t="s">
        <v>20050</v>
      </c>
      <c r="F1267" t="s">
        <v>9819</v>
      </c>
      <c r="G1267" t="s">
        <v>20051</v>
      </c>
      <c r="H1267" t="s">
        <v>20440</v>
      </c>
      <c r="I1267" t="s">
        <v>20441</v>
      </c>
      <c r="J1267" t="s">
        <v>9820</v>
      </c>
      <c r="K1267" t="s">
        <v>6742</v>
      </c>
      <c r="L1267" t="s">
        <v>6743</v>
      </c>
      <c r="M1267" t="s">
        <v>20630</v>
      </c>
      <c r="N1267" t="s">
        <v>6322</v>
      </c>
      <c r="O1267" t="s">
        <v>20076</v>
      </c>
      <c r="P1267" t="s">
        <v>20443</v>
      </c>
      <c r="Q1267" t="s">
        <v>6508</v>
      </c>
      <c r="R1267" t="s">
        <v>21255</v>
      </c>
      <c r="S1267">
        <v>1</v>
      </c>
      <c r="T1267">
        <v>0</v>
      </c>
      <c r="U1267">
        <v>0</v>
      </c>
      <c r="V1267">
        <v>272</v>
      </c>
      <c r="W1267">
        <v>24</v>
      </c>
    </row>
    <row r="1268" spans="1:23" x14ac:dyDescent="0.3">
      <c r="A1268" t="s">
        <v>1278</v>
      </c>
      <c r="B1268" t="s">
        <v>21044</v>
      </c>
      <c r="C1268">
        <v>0</v>
      </c>
      <c r="D1268">
        <v>0</v>
      </c>
      <c r="E1268" t="s">
        <v>20050</v>
      </c>
      <c r="F1268" t="s">
        <v>9821</v>
      </c>
      <c r="G1268" t="s">
        <v>20051</v>
      </c>
      <c r="H1268" t="s">
        <v>20455</v>
      </c>
      <c r="I1268" t="s">
        <v>20456</v>
      </c>
      <c r="J1268" t="s">
        <v>9822</v>
      </c>
      <c r="K1268" t="s">
        <v>6540</v>
      </c>
      <c r="L1268" t="s">
        <v>6541</v>
      </c>
      <c r="M1268" t="s">
        <v>20545</v>
      </c>
      <c r="N1268" t="s">
        <v>6322</v>
      </c>
      <c r="O1268" t="s">
        <v>20076</v>
      </c>
      <c r="P1268" t="s">
        <v>20147</v>
      </c>
      <c r="Q1268" t="s">
        <v>20148</v>
      </c>
      <c r="R1268" t="s">
        <v>20594</v>
      </c>
      <c r="S1268">
        <v>1</v>
      </c>
      <c r="T1268">
        <v>0</v>
      </c>
      <c r="U1268">
        <v>0</v>
      </c>
      <c r="V1268">
        <v>254</v>
      </c>
      <c r="W1268">
        <v>19</v>
      </c>
    </row>
    <row r="1269" spans="1:23" x14ac:dyDescent="0.3">
      <c r="A1269" t="s">
        <v>1279</v>
      </c>
      <c r="B1269" t="s">
        <v>21044</v>
      </c>
      <c r="C1269">
        <v>0</v>
      </c>
      <c r="D1269">
        <v>0</v>
      </c>
      <c r="E1269" t="s">
        <v>20150</v>
      </c>
      <c r="F1269" t="s">
        <v>9823</v>
      </c>
      <c r="G1269" t="s">
        <v>20089</v>
      </c>
      <c r="H1269" t="s">
        <v>21607</v>
      </c>
      <c r="I1269" t="s">
        <v>21608</v>
      </c>
      <c r="J1269" t="s">
        <v>9824</v>
      </c>
      <c r="K1269" t="s">
        <v>9825</v>
      </c>
      <c r="L1269" t="s">
        <v>9826</v>
      </c>
      <c r="M1269" t="s">
        <v>20519</v>
      </c>
      <c r="N1269" t="s">
        <v>6322</v>
      </c>
      <c r="O1269" t="s">
        <v>20076</v>
      </c>
      <c r="P1269" t="s">
        <v>20591</v>
      </c>
      <c r="Q1269" t="s">
        <v>20592</v>
      </c>
      <c r="R1269" t="s">
        <v>21609</v>
      </c>
      <c r="S1269">
        <v>0</v>
      </c>
      <c r="T1269">
        <v>0</v>
      </c>
      <c r="U1269">
        <v>1</v>
      </c>
      <c r="V1269">
        <v>41</v>
      </c>
      <c r="W1269">
        <v>5</v>
      </c>
    </row>
    <row r="1270" spans="1:23" x14ac:dyDescent="0.3">
      <c r="A1270" t="s">
        <v>1280</v>
      </c>
      <c r="B1270" t="s">
        <v>21044</v>
      </c>
      <c r="C1270">
        <v>0</v>
      </c>
      <c r="D1270">
        <v>0</v>
      </c>
      <c r="E1270" t="s">
        <v>20088</v>
      </c>
      <c r="F1270" t="s">
        <v>9827</v>
      </c>
      <c r="G1270" t="s">
        <v>20089</v>
      </c>
      <c r="H1270" t="s">
        <v>21503</v>
      </c>
      <c r="I1270" t="s">
        <v>21504</v>
      </c>
      <c r="J1270" t="s">
        <v>9828</v>
      </c>
      <c r="K1270" t="s">
        <v>9467</v>
      </c>
      <c r="L1270" t="s">
        <v>9468</v>
      </c>
      <c r="M1270" t="s">
        <v>20324</v>
      </c>
      <c r="N1270" t="s">
        <v>6322</v>
      </c>
      <c r="O1270" t="s">
        <v>20076</v>
      </c>
      <c r="P1270" t="s">
        <v>20523</v>
      </c>
      <c r="Q1270" t="s">
        <v>6411</v>
      </c>
      <c r="R1270" t="s">
        <v>21291</v>
      </c>
      <c r="S1270">
        <v>0</v>
      </c>
      <c r="T1270">
        <v>0</v>
      </c>
      <c r="U1270">
        <v>1</v>
      </c>
      <c r="V1270">
        <v>61</v>
      </c>
      <c r="W1270">
        <v>8</v>
      </c>
    </row>
    <row r="1271" spans="1:23" x14ac:dyDescent="0.3">
      <c r="A1271" t="s">
        <v>1281</v>
      </c>
      <c r="B1271" t="s">
        <v>21044</v>
      </c>
      <c r="C1271">
        <v>0</v>
      </c>
      <c r="D1271">
        <v>0</v>
      </c>
      <c r="E1271" t="s">
        <v>20088</v>
      </c>
      <c r="F1271" t="s">
        <v>9829</v>
      </c>
      <c r="G1271" t="s">
        <v>20089</v>
      </c>
      <c r="H1271" t="s">
        <v>21503</v>
      </c>
      <c r="I1271" t="s">
        <v>21504</v>
      </c>
      <c r="J1271" t="s">
        <v>9830</v>
      </c>
      <c r="K1271" t="s">
        <v>9831</v>
      </c>
      <c r="L1271" t="s">
        <v>9832</v>
      </c>
      <c r="M1271" t="s">
        <v>20119</v>
      </c>
      <c r="N1271" t="s">
        <v>6322</v>
      </c>
      <c r="O1271" t="s">
        <v>20076</v>
      </c>
      <c r="P1271" t="s">
        <v>20523</v>
      </c>
      <c r="Q1271" t="s">
        <v>6411</v>
      </c>
      <c r="R1271" t="s">
        <v>21610</v>
      </c>
      <c r="S1271">
        <v>0</v>
      </c>
      <c r="T1271">
        <v>0</v>
      </c>
      <c r="U1271">
        <v>1</v>
      </c>
      <c r="V1271">
        <v>140</v>
      </c>
      <c r="W1271">
        <v>16</v>
      </c>
    </row>
    <row r="1272" spans="1:23" x14ac:dyDescent="0.3">
      <c r="A1272" t="s">
        <v>1282</v>
      </c>
      <c r="B1272" t="s">
        <v>21044</v>
      </c>
      <c r="C1272">
        <v>0</v>
      </c>
      <c r="D1272">
        <v>0</v>
      </c>
      <c r="E1272" t="s">
        <v>20050</v>
      </c>
      <c r="F1272" t="s">
        <v>9833</v>
      </c>
      <c r="G1272" t="s">
        <v>20051</v>
      </c>
      <c r="H1272" t="s">
        <v>20429</v>
      </c>
      <c r="I1272" t="s">
        <v>20430</v>
      </c>
      <c r="J1272" t="s">
        <v>9834</v>
      </c>
      <c r="K1272" t="s">
        <v>7197</v>
      </c>
      <c r="L1272" t="s">
        <v>7198</v>
      </c>
      <c r="M1272" t="s">
        <v>20324</v>
      </c>
      <c r="N1272" t="s">
        <v>6322</v>
      </c>
      <c r="O1272" t="s">
        <v>20076</v>
      </c>
      <c r="P1272" t="s">
        <v>20096</v>
      </c>
      <c r="Q1272" t="s">
        <v>6544</v>
      </c>
      <c r="R1272" t="s">
        <v>20705</v>
      </c>
      <c r="S1272">
        <v>1</v>
      </c>
      <c r="T1272">
        <v>0</v>
      </c>
      <c r="U1272">
        <v>0</v>
      </c>
      <c r="V1272">
        <v>185</v>
      </c>
      <c r="W1272">
        <v>17</v>
      </c>
    </row>
    <row r="1273" spans="1:23" x14ac:dyDescent="0.3">
      <c r="A1273" t="s">
        <v>1283</v>
      </c>
      <c r="B1273" t="s">
        <v>21044</v>
      </c>
      <c r="C1273">
        <v>0</v>
      </c>
      <c r="D1273">
        <v>0</v>
      </c>
      <c r="E1273" t="s">
        <v>20088</v>
      </c>
      <c r="F1273" t="s">
        <v>9835</v>
      </c>
      <c r="G1273" t="s">
        <v>20089</v>
      </c>
      <c r="H1273" t="s">
        <v>21611</v>
      </c>
      <c r="I1273" t="s">
        <v>21612</v>
      </c>
      <c r="J1273" t="s">
        <v>9836</v>
      </c>
      <c r="K1273" t="s">
        <v>9317</v>
      </c>
      <c r="L1273" t="s">
        <v>9476</v>
      </c>
      <c r="M1273" t="s">
        <v>20374</v>
      </c>
      <c r="N1273" t="s">
        <v>6322</v>
      </c>
      <c r="O1273" t="s">
        <v>20076</v>
      </c>
      <c r="P1273" t="s">
        <v>20096</v>
      </c>
      <c r="Q1273" t="s">
        <v>6544</v>
      </c>
      <c r="R1273" t="s">
        <v>21300</v>
      </c>
      <c r="S1273">
        <v>0</v>
      </c>
      <c r="T1273">
        <v>0</v>
      </c>
      <c r="U1273">
        <v>1</v>
      </c>
      <c r="V1273">
        <v>34</v>
      </c>
      <c r="W1273">
        <v>4</v>
      </c>
    </row>
    <row r="1274" spans="1:23" x14ac:dyDescent="0.3">
      <c r="A1274" t="s">
        <v>1284</v>
      </c>
      <c r="B1274" t="s">
        <v>21439</v>
      </c>
      <c r="C1274">
        <v>1</v>
      </c>
      <c r="D1274">
        <v>1</v>
      </c>
      <c r="E1274" t="s">
        <v>20088</v>
      </c>
      <c r="F1274" t="s">
        <v>9837</v>
      </c>
      <c r="G1274" t="s">
        <v>20089</v>
      </c>
      <c r="H1274" t="s">
        <v>21511</v>
      </c>
      <c r="I1274" t="s">
        <v>21512</v>
      </c>
      <c r="J1274" t="s">
        <v>9818</v>
      </c>
      <c r="K1274" t="s">
        <v>6407</v>
      </c>
      <c r="L1274" t="s">
        <v>6321</v>
      </c>
      <c r="M1274" t="s">
        <v>20083</v>
      </c>
      <c r="N1274" t="s">
        <v>6322</v>
      </c>
      <c r="O1274" t="s">
        <v>20076</v>
      </c>
      <c r="P1274" t="s">
        <v>20125</v>
      </c>
      <c r="Q1274" t="s">
        <v>20153</v>
      </c>
      <c r="R1274" t="s">
        <v>20154</v>
      </c>
      <c r="S1274">
        <v>0</v>
      </c>
      <c r="T1274">
        <v>0</v>
      </c>
      <c r="U1274">
        <v>0</v>
      </c>
      <c r="V1274">
        <v>67</v>
      </c>
      <c r="W1274">
        <v>3</v>
      </c>
    </row>
    <row r="1275" spans="1:23" x14ac:dyDescent="0.3">
      <c r="A1275" t="s">
        <v>1285</v>
      </c>
      <c r="B1275" t="s">
        <v>21044</v>
      </c>
      <c r="C1275">
        <v>0</v>
      </c>
      <c r="D1275">
        <v>0</v>
      </c>
      <c r="E1275" t="s">
        <v>20050</v>
      </c>
      <c r="F1275" t="s">
        <v>9838</v>
      </c>
      <c r="G1275" t="s">
        <v>20051</v>
      </c>
      <c r="H1275" t="s">
        <v>20675</v>
      </c>
      <c r="I1275" t="s">
        <v>20676</v>
      </c>
      <c r="J1275" t="s">
        <v>9839</v>
      </c>
      <c r="K1275" t="s">
        <v>6383</v>
      </c>
      <c r="L1275" t="s">
        <v>6384</v>
      </c>
      <c r="M1275" t="s">
        <v>20555</v>
      </c>
      <c r="N1275" t="s">
        <v>6322</v>
      </c>
      <c r="O1275" t="s">
        <v>20076</v>
      </c>
      <c r="P1275" t="s">
        <v>20348</v>
      </c>
      <c r="Q1275" t="s">
        <v>6384</v>
      </c>
      <c r="R1275" t="s">
        <v>20556</v>
      </c>
      <c r="S1275">
        <v>1</v>
      </c>
      <c r="T1275">
        <v>0</v>
      </c>
      <c r="U1275">
        <v>0</v>
      </c>
      <c r="V1275">
        <v>336</v>
      </c>
      <c r="W1275">
        <v>30</v>
      </c>
    </row>
    <row r="1276" spans="1:23" x14ac:dyDescent="0.3">
      <c r="A1276" t="s">
        <v>1286</v>
      </c>
      <c r="B1276" t="s">
        <v>21044</v>
      </c>
      <c r="C1276">
        <v>0</v>
      </c>
      <c r="D1276">
        <v>0</v>
      </c>
      <c r="E1276" t="s">
        <v>20088</v>
      </c>
      <c r="F1276" t="s">
        <v>9840</v>
      </c>
      <c r="G1276" t="s">
        <v>20089</v>
      </c>
      <c r="H1276" t="s">
        <v>21613</v>
      </c>
      <c r="I1276" t="s">
        <v>21614</v>
      </c>
      <c r="J1276" t="s">
        <v>9841</v>
      </c>
      <c r="K1276" t="s">
        <v>6545</v>
      </c>
      <c r="L1276" t="s">
        <v>6546</v>
      </c>
      <c r="M1276" t="s">
        <v>20515</v>
      </c>
      <c r="N1276" t="s">
        <v>6322</v>
      </c>
      <c r="O1276" t="s">
        <v>20076</v>
      </c>
      <c r="P1276" t="s">
        <v>20336</v>
      </c>
      <c r="Q1276" t="s">
        <v>6546</v>
      </c>
      <c r="R1276" t="s">
        <v>20652</v>
      </c>
      <c r="S1276">
        <v>0</v>
      </c>
      <c r="T1276">
        <v>0</v>
      </c>
      <c r="U1276">
        <v>1</v>
      </c>
      <c r="V1276">
        <v>127</v>
      </c>
      <c r="W1276">
        <v>13</v>
      </c>
    </row>
    <row r="1277" spans="1:23" x14ac:dyDescent="0.3">
      <c r="A1277" t="s">
        <v>1287</v>
      </c>
      <c r="B1277" t="s">
        <v>21044</v>
      </c>
      <c r="C1277">
        <v>0</v>
      </c>
      <c r="D1277">
        <v>0</v>
      </c>
      <c r="E1277" t="s">
        <v>20050</v>
      </c>
      <c r="F1277" t="s">
        <v>9842</v>
      </c>
      <c r="G1277" t="s">
        <v>20051</v>
      </c>
      <c r="H1277" t="s">
        <v>20265</v>
      </c>
      <c r="I1277" t="s">
        <v>20266</v>
      </c>
      <c r="J1277" t="s">
        <v>9843</v>
      </c>
      <c r="K1277" t="s">
        <v>6464</v>
      </c>
      <c r="L1277" t="s">
        <v>6465</v>
      </c>
      <c r="M1277" t="s">
        <v>20374</v>
      </c>
      <c r="N1277" t="s">
        <v>6322</v>
      </c>
      <c r="O1277" t="s">
        <v>20076</v>
      </c>
      <c r="P1277" t="s">
        <v>20267</v>
      </c>
      <c r="Q1277" t="s">
        <v>6465</v>
      </c>
      <c r="R1277" t="s">
        <v>20503</v>
      </c>
      <c r="S1277">
        <v>1</v>
      </c>
      <c r="T1277">
        <v>0</v>
      </c>
      <c r="U1277">
        <v>0</v>
      </c>
      <c r="V1277">
        <v>198</v>
      </c>
      <c r="W1277">
        <v>16</v>
      </c>
    </row>
    <row r="1278" spans="1:23" x14ac:dyDescent="0.3">
      <c r="A1278" t="s">
        <v>1288</v>
      </c>
      <c r="B1278" t="s">
        <v>21044</v>
      </c>
      <c r="C1278">
        <v>0</v>
      </c>
      <c r="D1278">
        <v>0</v>
      </c>
      <c r="E1278" t="s">
        <v>20088</v>
      </c>
      <c r="F1278" t="s">
        <v>9844</v>
      </c>
      <c r="G1278" t="s">
        <v>20089</v>
      </c>
      <c r="H1278" t="s">
        <v>21615</v>
      </c>
      <c r="I1278" t="s">
        <v>21616</v>
      </c>
      <c r="J1278" t="s">
        <v>9845</v>
      </c>
      <c r="K1278" t="s">
        <v>7516</v>
      </c>
      <c r="L1278" t="s">
        <v>6321</v>
      </c>
      <c r="M1278" t="s">
        <v>20083</v>
      </c>
      <c r="N1278" t="s">
        <v>6322</v>
      </c>
      <c r="O1278" t="s">
        <v>20076</v>
      </c>
      <c r="P1278" t="s">
        <v>20125</v>
      </c>
      <c r="Q1278" t="s">
        <v>20153</v>
      </c>
      <c r="R1278" t="s">
        <v>20154</v>
      </c>
      <c r="S1278">
        <v>0</v>
      </c>
      <c r="T1278">
        <v>0</v>
      </c>
      <c r="U1278">
        <v>1</v>
      </c>
      <c r="V1278">
        <v>139</v>
      </c>
      <c r="W1278">
        <v>24</v>
      </c>
    </row>
    <row r="1279" spans="1:23" x14ac:dyDescent="0.3">
      <c r="A1279" t="s">
        <v>1289</v>
      </c>
      <c r="B1279" t="s">
        <v>21044</v>
      </c>
      <c r="C1279">
        <v>0</v>
      </c>
      <c r="D1279">
        <v>0</v>
      </c>
      <c r="E1279" t="s">
        <v>20150</v>
      </c>
      <c r="F1279" t="s">
        <v>9846</v>
      </c>
      <c r="G1279" t="s">
        <v>20089</v>
      </c>
      <c r="H1279" t="s">
        <v>21617</v>
      </c>
      <c r="I1279" t="s">
        <v>21618</v>
      </c>
      <c r="J1279" t="s">
        <v>9801</v>
      </c>
      <c r="K1279" t="s">
        <v>6420</v>
      </c>
      <c r="L1279" t="s">
        <v>6421</v>
      </c>
      <c r="M1279" t="s">
        <v>20515</v>
      </c>
      <c r="N1279" t="s">
        <v>6322</v>
      </c>
      <c r="O1279" t="s">
        <v>20076</v>
      </c>
      <c r="P1279" t="s">
        <v>20661</v>
      </c>
      <c r="Q1279" t="s">
        <v>6421</v>
      </c>
      <c r="R1279" t="s">
        <v>20695</v>
      </c>
      <c r="S1279">
        <v>0</v>
      </c>
      <c r="T1279">
        <v>1</v>
      </c>
      <c r="U1279">
        <v>1</v>
      </c>
      <c r="V1279">
        <v>64</v>
      </c>
      <c r="W1279">
        <v>7</v>
      </c>
    </row>
    <row r="1280" spans="1:23" x14ac:dyDescent="0.3">
      <c r="A1280" t="s">
        <v>1290</v>
      </c>
      <c r="B1280" t="s">
        <v>21044</v>
      </c>
      <c r="C1280">
        <v>0</v>
      </c>
      <c r="D1280">
        <v>0</v>
      </c>
      <c r="E1280" t="s">
        <v>20050</v>
      </c>
      <c r="F1280" t="s">
        <v>9847</v>
      </c>
      <c r="G1280" t="s">
        <v>20080</v>
      </c>
      <c r="H1280" t="s">
        <v>20464</v>
      </c>
      <c r="I1280" t="s">
        <v>20465</v>
      </c>
      <c r="J1280" t="s">
        <v>9848</v>
      </c>
      <c r="K1280" t="s">
        <v>9226</v>
      </c>
      <c r="L1280" t="s">
        <v>6448</v>
      </c>
      <c r="M1280" t="s">
        <v>20083</v>
      </c>
      <c r="N1280" t="s">
        <v>6322</v>
      </c>
      <c r="O1280" t="s">
        <v>20076</v>
      </c>
      <c r="P1280" t="s">
        <v>20183</v>
      </c>
      <c r="Q1280" t="s">
        <v>6448</v>
      </c>
      <c r="R1280" t="s">
        <v>20466</v>
      </c>
      <c r="S1280">
        <v>1</v>
      </c>
      <c r="T1280">
        <v>0</v>
      </c>
      <c r="U1280">
        <v>0</v>
      </c>
      <c r="V1280">
        <v>330</v>
      </c>
      <c r="W1280">
        <v>26</v>
      </c>
    </row>
    <row r="1281" spans="1:23" x14ac:dyDescent="0.3">
      <c r="A1281" t="s">
        <v>1291</v>
      </c>
      <c r="B1281" t="s">
        <v>21044</v>
      </c>
      <c r="C1281">
        <v>0</v>
      </c>
      <c r="D1281">
        <v>0</v>
      </c>
      <c r="E1281" t="s">
        <v>20050</v>
      </c>
      <c r="F1281" t="s">
        <v>9849</v>
      </c>
      <c r="G1281" t="s">
        <v>20051</v>
      </c>
      <c r="H1281" t="s">
        <v>20761</v>
      </c>
      <c r="I1281" t="s">
        <v>20762</v>
      </c>
      <c r="J1281" t="s">
        <v>9850</v>
      </c>
      <c r="K1281" t="s">
        <v>6548</v>
      </c>
      <c r="L1281" t="s">
        <v>6549</v>
      </c>
      <c r="M1281" t="s">
        <v>20422</v>
      </c>
      <c r="N1281" t="s">
        <v>6322</v>
      </c>
      <c r="O1281" t="s">
        <v>20076</v>
      </c>
      <c r="P1281" t="s">
        <v>20179</v>
      </c>
      <c r="Q1281" t="s">
        <v>6549</v>
      </c>
      <c r="R1281" t="s">
        <v>20763</v>
      </c>
      <c r="S1281">
        <v>1</v>
      </c>
      <c r="T1281">
        <v>0</v>
      </c>
      <c r="U1281">
        <v>0</v>
      </c>
      <c r="V1281">
        <v>281</v>
      </c>
      <c r="W1281">
        <v>24</v>
      </c>
    </row>
    <row r="1282" spans="1:23" x14ac:dyDescent="0.3">
      <c r="A1282" t="s">
        <v>1292</v>
      </c>
      <c r="B1282" t="s">
        <v>21044</v>
      </c>
      <c r="C1282">
        <v>0</v>
      </c>
      <c r="D1282">
        <v>0</v>
      </c>
      <c r="E1282" t="s">
        <v>20088</v>
      </c>
      <c r="F1282" t="s">
        <v>9851</v>
      </c>
      <c r="G1282" t="s">
        <v>20089</v>
      </c>
      <c r="H1282" t="s">
        <v>21619</v>
      </c>
      <c r="I1282" t="s">
        <v>21620</v>
      </c>
      <c r="J1282" t="s">
        <v>9852</v>
      </c>
      <c r="K1282" t="s">
        <v>9853</v>
      </c>
      <c r="L1282" t="s">
        <v>9854</v>
      </c>
      <c r="M1282" t="s">
        <v>20504</v>
      </c>
      <c r="N1282" t="s">
        <v>6322</v>
      </c>
      <c r="O1282" t="s">
        <v>20076</v>
      </c>
      <c r="P1282" t="s">
        <v>20179</v>
      </c>
      <c r="Q1282" t="s">
        <v>6549</v>
      </c>
      <c r="R1282" t="s">
        <v>21621</v>
      </c>
      <c r="S1282">
        <v>0</v>
      </c>
      <c r="T1282">
        <v>0</v>
      </c>
      <c r="U1282">
        <v>1</v>
      </c>
      <c r="V1282">
        <v>244</v>
      </c>
      <c r="W1282">
        <v>26</v>
      </c>
    </row>
    <row r="1283" spans="1:23" x14ac:dyDescent="0.3">
      <c r="A1283" t="s">
        <v>1293</v>
      </c>
      <c r="B1283" t="s">
        <v>21044</v>
      </c>
      <c r="C1283">
        <v>0</v>
      </c>
      <c r="D1283">
        <v>0</v>
      </c>
      <c r="E1283" t="s">
        <v>20050</v>
      </c>
      <c r="F1283" t="s">
        <v>9855</v>
      </c>
      <c r="G1283" t="s">
        <v>20051</v>
      </c>
      <c r="H1283" t="s">
        <v>20256</v>
      </c>
      <c r="I1283" t="s">
        <v>20257</v>
      </c>
      <c r="J1283" t="s">
        <v>9856</v>
      </c>
      <c r="K1283" t="s">
        <v>9742</v>
      </c>
      <c r="L1283" t="s">
        <v>9743</v>
      </c>
      <c r="M1283" t="s">
        <v>20410</v>
      </c>
      <c r="N1283" t="s">
        <v>6322</v>
      </c>
      <c r="O1283" t="s">
        <v>20076</v>
      </c>
      <c r="P1283" t="s">
        <v>20259</v>
      </c>
      <c r="Q1283" t="s">
        <v>6552</v>
      </c>
      <c r="R1283" t="s">
        <v>21567</v>
      </c>
      <c r="S1283">
        <v>1</v>
      </c>
      <c r="T1283">
        <v>1</v>
      </c>
      <c r="U1283">
        <v>0</v>
      </c>
      <c r="V1283">
        <v>217</v>
      </c>
      <c r="W1283">
        <v>20</v>
      </c>
    </row>
    <row r="1284" spans="1:23" x14ac:dyDescent="0.3">
      <c r="A1284" t="s">
        <v>1294</v>
      </c>
      <c r="B1284" t="s">
        <v>21044</v>
      </c>
      <c r="C1284">
        <v>0</v>
      </c>
      <c r="D1284">
        <v>0</v>
      </c>
      <c r="E1284" t="s">
        <v>20050</v>
      </c>
      <c r="F1284" t="s">
        <v>9857</v>
      </c>
      <c r="G1284" t="s">
        <v>20051</v>
      </c>
      <c r="H1284" t="s">
        <v>20432</v>
      </c>
      <c r="I1284" t="s">
        <v>20433</v>
      </c>
      <c r="J1284" t="s">
        <v>9858</v>
      </c>
      <c r="K1284" t="s">
        <v>7835</v>
      </c>
      <c r="L1284" t="s">
        <v>7836</v>
      </c>
      <c r="M1284" t="s">
        <v>20189</v>
      </c>
      <c r="N1284" t="s">
        <v>6322</v>
      </c>
      <c r="O1284" t="s">
        <v>20076</v>
      </c>
      <c r="P1284" t="s">
        <v>20434</v>
      </c>
      <c r="Q1284" t="s">
        <v>6513</v>
      </c>
      <c r="R1284" t="s">
        <v>20435</v>
      </c>
      <c r="S1284">
        <v>1</v>
      </c>
      <c r="T1284">
        <v>1</v>
      </c>
      <c r="U1284">
        <v>0</v>
      </c>
      <c r="V1284">
        <v>283</v>
      </c>
      <c r="W1284">
        <v>25</v>
      </c>
    </row>
    <row r="1285" spans="1:23" x14ac:dyDescent="0.3">
      <c r="A1285" t="s">
        <v>1295</v>
      </c>
      <c r="B1285" t="s">
        <v>21044</v>
      </c>
      <c r="C1285">
        <v>0</v>
      </c>
      <c r="D1285">
        <v>0</v>
      </c>
      <c r="E1285" t="s">
        <v>20050</v>
      </c>
      <c r="F1285" t="s">
        <v>9859</v>
      </c>
      <c r="G1285" t="s">
        <v>20080</v>
      </c>
      <c r="H1285" t="s">
        <v>20209</v>
      </c>
      <c r="I1285" t="s">
        <v>20210</v>
      </c>
      <c r="J1285" t="s">
        <v>9860</v>
      </c>
      <c r="K1285" t="s">
        <v>6733</v>
      </c>
      <c r="L1285" t="s">
        <v>6321</v>
      </c>
      <c r="M1285" t="s">
        <v>20083</v>
      </c>
      <c r="N1285" t="s">
        <v>6322</v>
      </c>
      <c r="O1285" t="s">
        <v>20076</v>
      </c>
      <c r="P1285" t="s">
        <v>20125</v>
      </c>
      <c r="Q1285" t="s">
        <v>20153</v>
      </c>
      <c r="R1285" t="s">
        <v>20154</v>
      </c>
      <c r="S1285">
        <v>1</v>
      </c>
      <c r="T1285">
        <v>0</v>
      </c>
      <c r="U1285">
        <v>0</v>
      </c>
      <c r="V1285">
        <v>247</v>
      </c>
      <c r="W1285">
        <v>22</v>
      </c>
    </row>
    <row r="1286" spans="1:23" x14ac:dyDescent="0.3">
      <c r="A1286" t="s">
        <v>1296</v>
      </c>
      <c r="B1286" t="s">
        <v>21044</v>
      </c>
      <c r="C1286">
        <v>0</v>
      </c>
      <c r="D1286">
        <v>0</v>
      </c>
      <c r="E1286" t="s">
        <v>20050</v>
      </c>
      <c r="F1286" t="s">
        <v>9861</v>
      </c>
      <c r="G1286" t="s">
        <v>20080</v>
      </c>
      <c r="H1286" t="s">
        <v>20209</v>
      </c>
      <c r="I1286" t="s">
        <v>20210</v>
      </c>
      <c r="J1286" t="s">
        <v>9862</v>
      </c>
      <c r="K1286" t="s">
        <v>6324</v>
      </c>
      <c r="L1286" t="s">
        <v>6321</v>
      </c>
      <c r="M1286" t="s">
        <v>20083</v>
      </c>
      <c r="N1286" t="s">
        <v>6322</v>
      </c>
      <c r="O1286" t="s">
        <v>20076</v>
      </c>
      <c r="P1286" t="s">
        <v>20125</v>
      </c>
      <c r="Q1286" t="s">
        <v>20153</v>
      </c>
      <c r="R1286" t="s">
        <v>20154</v>
      </c>
      <c r="S1286">
        <v>1</v>
      </c>
      <c r="T1286">
        <v>0</v>
      </c>
      <c r="U1286">
        <v>0</v>
      </c>
      <c r="V1286">
        <v>223</v>
      </c>
      <c r="W1286">
        <v>19</v>
      </c>
    </row>
    <row r="1287" spans="1:23" x14ac:dyDescent="0.3">
      <c r="A1287" t="s">
        <v>1297</v>
      </c>
      <c r="B1287" t="s">
        <v>21439</v>
      </c>
      <c r="C1287">
        <v>1</v>
      </c>
      <c r="D1287">
        <v>1</v>
      </c>
      <c r="E1287" t="s">
        <v>20088</v>
      </c>
      <c r="F1287" t="s">
        <v>9863</v>
      </c>
      <c r="G1287" t="s">
        <v>20089</v>
      </c>
      <c r="H1287" t="s">
        <v>21585</v>
      </c>
      <c r="I1287" t="s">
        <v>21586</v>
      </c>
      <c r="J1287" t="s">
        <v>9776</v>
      </c>
      <c r="K1287" t="s">
        <v>8579</v>
      </c>
      <c r="L1287" t="s">
        <v>6321</v>
      </c>
      <c r="M1287" t="s">
        <v>20083</v>
      </c>
      <c r="N1287" t="s">
        <v>6322</v>
      </c>
      <c r="O1287" t="s">
        <v>20076</v>
      </c>
      <c r="P1287" t="s">
        <v>20125</v>
      </c>
      <c r="Q1287" t="s">
        <v>20153</v>
      </c>
      <c r="R1287" t="s">
        <v>20154</v>
      </c>
      <c r="S1287">
        <v>0</v>
      </c>
      <c r="T1287">
        <v>0</v>
      </c>
      <c r="U1287">
        <v>0</v>
      </c>
      <c r="V1287">
        <v>64</v>
      </c>
      <c r="W1287">
        <v>3</v>
      </c>
    </row>
    <row r="1288" spans="1:23" x14ac:dyDescent="0.3">
      <c r="A1288" t="s">
        <v>1298</v>
      </c>
      <c r="B1288" t="s">
        <v>21044</v>
      </c>
      <c r="C1288">
        <v>0</v>
      </c>
      <c r="D1288">
        <v>0</v>
      </c>
      <c r="E1288" t="s">
        <v>20050</v>
      </c>
      <c r="F1288" t="s">
        <v>9864</v>
      </c>
      <c r="G1288" t="s">
        <v>20080</v>
      </c>
      <c r="H1288" t="s">
        <v>20209</v>
      </c>
      <c r="I1288" t="s">
        <v>20210</v>
      </c>
      <c r="J1288" t="s">
        <v>9865</v>
      </c>
      <c r="K1288" t="s">
        <v>6646</v>
      </c>
      <c r="L1288" t="s">
        <v>6321</v>
      </c>
      <c r="M1288" t="s">
        <v>20083</v>
      </c>
      <c r="N1288" t="s">
        <v>6322</v>
      </c>
      <c r="O1288" t="s">
        <v>20076</v>
      </c>
      <c r="P1288" t="s">
        <v>20125</v>
      </c>
      <c r="Q1288" t="s">
        <v>20153</v>
      </c>
      <c r="R1288" t="s">
        <v>20154</v>
      </c>
      <c r="S1288">
        <v>1</v>
      </c>
      <c r="T1288">
        <v>0</v>
      </c>
      <c r="U1288">
        <v>0</v>
      </c>
      <c r="V1288">
        <v>251</v>
      </c>
      <c r="W1288">
        <v>23</v>
      </c>
    </row>
    <row r="1289" spans="1:23" x14ac:dyDescent="0.3">
      <c r="A1289" t="s">
        <v>1299</v>
      </c>
      <c r="B1289" t="s">
        <v>21044</v>
      </c>
      <c r="C1289">
        <v>0</v>
      </c>
      <c r="D1289">
        <v>0</v>
      </c>
      <c r="E1289" t="s">
        <v>20050</v>
      </c>
      <c r="F1289" t="s">
        <v>9866</v>
      </c>
      <c r="G1289" t="s">
        <v>20080</v>
      </c>
      <c r="H1289" t="s">
        <v>20209</v>
      </c>
      <c r="I1289" t="s">
        <v>20210</v>
      </c>
      <c r="J1289" t="s">
        <v>9867</v>
      </c>
      <c r="K1289" t="s">
        <v>9285</v>
      </c>
      <c r="L1289" t="s">
        <v>6321</v>
      </c>
      <c r="M1289" t="s">
        <v>20083</v>
      </c>
      <c r="N1289" t="s">
        <v>6322</v>
      </c>
      <c r="O1289" t="s">
        <v>20076</v>
      </c>
      <c r="P1289" t="s">
        <v>20125</v>
      </c>
      <c r="Q1289" t="s">
        <v>20153</v>
      </c>
      <c r="R1289" t="s">
        <v>20154</v>
      </c>
      <c r="S1289">
        <v>1</v>
      </c>
      <c r="T1289">
        <v>0</v>
      </c>
      <c r="U1289">
        <v>0</v>
      </c>
      <c r="V1289">
        <v>244</v>
      </c>
      <c r="W1289">
        <v>21</v>
      </c>
    </row>
    <row r="1290" spans="1:23" x14ac:dyDescent="0.3">
      <c r="A1290" t="s">
        <v>1300</v>
      </c>
      <c r="B1290" t="s">
        <v>21501</v>
      </c>
      <c r="C1290">
        <v>1</v>
      </c>
      <c r="D1290">
        <v>1</v>
      </c>
      <c r="E1290" t="s">
        <v>20065</v>
      </c>
      <c r="F1290" t="s">
        <v>9870</v>
      </c>
      <c r="G1290" t="s">
        <v>20080</v>
      </c>
      <c r="H1290" t="s">
        <v>20209</v>
      </c>
      <c r="I1290" t="s">
        <v>20210</v>
      </c>
      <c r="J1290" t="s">
        <v>9871</v>
      </c>
      <c r="K1290" t="s">
        <v>6644</v>
      </c>
      <c r="L1290" t="s">
        <v>6321</v>
      </c>
      <c r="M1290" t="s">
        <v>20083</v>
      </c>
      <c r="N1290" t="s">
        <v>6322</v>
      </c>
      <c r="O1290" t="s">
        <v>20076</v>
      </c>
      <c r="P1290" t="s">
        <v>20125</v>
      </c>
      <c r="Q1290" t="s">
        <v>20153</v>
      </c>
      <c r="R1290" t="s">
        <v>20154</v>
      </c>
      <c r="S1290">
        <v>1</v>
      </c>
      <c r="T1290">
        <v>0</v>
      </c>
      <c r="U1290">
        <v>0</v>
      </c>
      <c r="V1290">
        <v>34</v>
      </c>
      <c r="W1290">
        <v>2</v>
      </c>
    </row>
    <row r="1291" spans="1:23" x14ac:dyDescent="0.3">
      <c r="A1291" t="s">
        <v>1301</v>
      </c>
      <c r="B1291" t="s">
        <v>21044</v>
      </c>
      <c r="C1291">
        <v>0</v>
      </c>
      <c r="D1291">
        <v>0</v>
      </c>
      <c r="E1291" t="s">
        <v>20050</v>
      </c>
      <c r="F1291" t="s">
        <v>9873</v>
      </c>
      <c r="G1291" t="s">
        <v>20080</v>
      </c>
      <c r="H1291" t="s">
        <v>20209</v>
      </c>
      <c r="I1291" t="s">
        <v>20210</v>
      </c>
      <c r="J1291" t="s">
        <v>9874</v>
      </c>
      <c r="K1291" t="s">
        <v>6529</v>
      </c>
      <c r="L1291" t="s">
        <v>6321</v>
      </c>
      <c r="M1291" t="s">
        <v>20083</v>
      </c>
      <c r="N1291" t="s">
        <v>6322</v>
      </c>
      <c r="O1291" t="s">
        <v>20076</v>
      </c>
      <c r="P1291" t="s">
        <v>20125</v>
      </c>
      <c r="Q1291" t="s">
        <v>20153</v>
      </c>
      <c r="R1291" t="s">
        <v>20154</v>
      </c>
      <c r="S1291">
        <v>1</v>
      </c>
      <c r="T1291">
        <v>0</v>
      </c>
      <c r="U1291">
        <v>0</v>
      </c>
      <c r="V1291">
        <v>375</v>
      </c>
      <c r="W1291">
        <v>41</v>
      </c>
    </row>
    <row r="1292" spans="1:23" x14ac:dyDescent="0.3">
      <c r="A1292" t="s">
        <v>1302</v>
      </c>
      <c r="B1292" t="s">
        <v>21044</v>
      </c>
      <c r="C1292">
        <v>0</v>
      </c>
      <c r="D1292">
        <v>0</v>
      </c>
      <c r="E1292" t="s">
        <v>20050</v>
      </c>
      <c r="F1292" t="s">
        <v>9875</v>
      </c>
      <c r="G1292" t="s">
        <v>20080</v>
      </c>
      <c r="H1292" t="s">
        <v>20209</v>
      </c>
      <c r="I1292" t="s">
        <v>20210</v>
      </c>
      <c r="J1292" t="s">
        <v>9876</v>
      </c>
      <c r="K1292" t="s">
        <v>7421</v>
      </c>
      <c r="L1292" t="s">
        <v>6321</v>
      </c>
      <c r="M1292" t="s">
        <v>20083</v>
      </c>
      <c r="N1292" t="s">
        <v>6322</v>
      </c>
      <c r="O1292" t="s">
        <v>20076</v>
      </c>
      <c r="P1292" t="s">
        <v>20125</v>
      </c>
      <c r="Q1292" t="s">
        <v>20153</v>
      </c>
      <c r="R1292" t="s">
        <v>20154</v>
      </c>
      <c r="S1292">
        <v>1</v>
      </c>
      <c r="T1292">
        <v>0</v>
      </c>
      <c r="U1292">
        <v>0</v>
      </c>
      <c r="V1292">
        <v>212</v>
      </c>
      <c r="W1292">
        <v>20</v>
      </c>
    </row>
    <row r="1293" spans="1:23" x14ac:dyDescent="0.3">
      <c r="A1293" t="s">
        <v>1303</v>
      </c>
      <c r="B1293" t="s">
        <v>21044</v>
      </c>
      <c r="C1293">
        <v>0</v>
      </c>
      <c r="D1293">
        <v>0</v>
      </c>
      <c r="E1293" t="s">
        <v>20050</v>
      </c>
      <c r="F1293" t="s">
        <v>9878</v>
      </c>
      <c r="G1293" t="s">
        <v>20041</v>
      </c>
      <c r="H1293" t="s">
        <v>21622</v>
      </c>
      <c r="I1293" t="s">
        <v>21623</v>
      </c>
      <c r="J1293" t="s">
        <v>9879</v>
      </c>
      <c r="K1293" t="s">
        <v>9291</v>
      </c>
      <c r="L1293" t="s">
        <v>6321</v>
      </c>
      <c r="M1293" t="s">
        <v>20083</v>
      </c>
      <c r="N1293" t="s">
        <v>6322</v>
      </c>
      <c r="O1293" t="s">
        <v>20076</v>
      </c>
      <c r="P1293" t="s">
        <v>20125</v>
      </c>
      <c r="Q1293" t="s">
        <v>20153</v>
      </c>
      <c r="R1293" t="s">
        <v>20154</v>
      </c>
      <c r="S1293">
        <v>1</v>
      </c>
      <c r="T1293">
        <v>0</v>
      </c>
      <c r="U1293">
        <v>0</v>
      </c>
      <c r="V1293">
        <v>282</v>
      </c>
      <c r="W1293">
        <v>28</v>
      </c>
    </row>
    <row r="1294" spans="1:23" x14ac:dyDescent="0.3">
      <c r="A1294" t="s">
        <v>1304</v>
      </c>
      <c r="B1294" t="s">
        <v>21044</v>
      </c>
      <c r="C1294">
        <v>0</v>
      </c>
      <c r="D1294">
        <v>0</v>
      </c>
      <c r="E1294" t="s">
        <v>20150</v>
      </c>
      <c r="F1294" t="s">
        <v>9880</v>
      </c>
      <c r="G1294" t="s">
        <v>20089</v>
      </c>
      <c r="H1294" t="s">
        <v>21613</v>
      </c>
      <c r="I1294" t="s">
        <v>21614</v>
      </c>
      <c r="J1294" t="s">
        <v>9881</v>
      </c>
      <c r="K1294" t="s">
        <v>9882</v>
      </c>
      <c r="L1294" t="s">
        <v>9883</v>
      </c>
      <c r="M1294" t="s">
        <v>20146</v>
      </c>
      <c r="N1294" t="s">
        <v>6322</v>
      </c>
      <c r="O1294" t="s">
        <v>20076</v>
      </c>
      <c r="P1294" t="s">
        <v>20077</v>
      </c>
      <c r="Q1294" t="s">
        <v>20078</v>
      </c>
      <c r="R1294" t="s">
        <v>21624</v>
      </c>
      <c r="S1294">
        <v>0</v>
      </c>
      <c r="T1294">
        <v>0</v>
      </c>
      <c r="U1294">
        <v>1</v>
      </c>
      <c r="V1294">
        <v>91</v>
      </c>
      <c r="W1294">
        <v>11</v>
      </c>
    </row>
    <row r="1295" spans="1:23" x14ac:dyDescent="0.3">
      <c r="A1295" t="s">
        <v>1305</v>
      </c>
      <c r="B1295" t="s">
        <v>21044</v>
      </c>
      <c r="C1295">
        <v>0</v>
      </c>
      <c r="D1295">
        <v>0</v>
      </c>
      <c r="E1295" t="s">
        <v>20088</v>
      </c>
      <c r="F1295" t="s">
        <v>9884</v>
      </c>
      <c r="G1295" t="s">
        <v>20089</v>
      </c>
      <c r="H1295" t="s">
        <v>20929</v>
      </c>
      <c r="I1295" t="s">
        <v>20930</v>
      </c>
      <c r="J1295" t="s">
        <v>9885</v>
      </c>
      <c r="K1295" t="s">
        <v>7504</v>
      </c>
      <c r="L1295" t="s">
        <v>6321</v>
      </c>
      <c r="M1295" t="s">
        <v>20083</v>
      </c>
      <c r="N1295" t="s">
        <v>6322</v>
      </c>
      <c r="O1295" t="s">
        <v>20076</v>
      </c>
      <c r="P1295" t="s">
        <v>20125</v>
      </c>
      <c r="Q1295" t="s">
        <v>20153</v>
      </c>
      <c r="R1295" t="s">
        <v>20154</v>
      </c>
      <c r="S1295">
        <v>0</v>
      </c>
      <c r="T1295">
        <v>0</v>
      </c>
      <c r="U1295">
        <v>1</v>
      </c>
      <c r="V1295">
        <v>158</v>
      </c>
      <c r="W1295">
        <v>12</v>
      </c>
    </row>
    <row r="1296" spans="1:23" x14ac:dyDescent="0.3">
      <c r="A1296" t="s">
        <v>1306</v>
      </c>
      <c r="B1296" t="s">
        <v>21044</v>
      </c>
      <c r="C1296">
        <v>0</v>
      </c>
      <c r="D1296">
        <v>0</v>
      </c>
      <c r="E1296" t="s">
        <v>20088</v>
      </c>
      <c r="F1296" t="s">
        <v>9886</v>
      </c>
      <c r="G1296" t="s">
        <v>20089</v>
      </c>
      <c r="H1296" t="s">
        <v>21625</v>
      </c>
      <c r="I1296" t="s">
        <v>21626</v>
      </c>
      <c r="J1296" t="s">
        <v>9887</v>
      </c>
      <c r="K1296" t="s">
        <v>6733</v>
      </c>
      <c r="L1296" t="s">
        <v>6321</v>
      </c>
      <c r="M1296" t="s">
        <v>20083</v>
      </c>
      <c r="N1296" t="s">
        <v>6322</v>
      </c>
      <c r="O1296" t="s">
        <v>20076</v>
      </c>
      <c r="P1296" t="s">
        <v>20125</v>
      </c>
      <c r="Q1296" t="s">
        <v>20153</v>
      </c>
      <c r="R1296" t="s">
        <v>20154</v>
      </c>
      <c r="S1296">
        <v>0</v>
      </c>
      <c r="T1296">
        <v>0</v>
      </c>
      <c r="U1296">
        <v>1</v>
      </c>
      <c r="V1296">
        <v>128</v>
      </c>
      <c r="W1296">
        <v>13</v>
      </c>
    </row>
    <row r="1297" spans="1:23" x14ac:dyDescent="0.3">
      <c r="A1297" t="s">
        <v>1307</v>
      </c>
      <c r="B1297" t="s">
        <v>21044</v>
      </c>
      <c r="C1297">
        <v>0</v>
      </c>
      <c r="D1297">
        <v>0</v>
      </c>
      <c r="E1297" t="s">
        <v>20050</v>
      </c>
      <c r="F1297" t="s">
        <v>9888</v>
      </c>
      <c r="G1297" t="s">
        <v>20051</v>
      </c>
      <c r="H1297" t="s">
        <v>21243</v>
      </c>
      <c r="I1297" t="s">
        <v>21244</v>
      </c>
      <c r="J1297" t="s">
        <v>9889</v>
      </c>
      <c r="K1297" t="s">
        <v>8758</v>
      </c>
      <c r="L1297" t="s">
        <v>8759</v>
      </c>
      <c r="M1297" t="s">
        <v>20840</v>
      </c>
      <c r="N1297" t="s">
        <v>6322</v>
      </c>
      <c r="O1297" t="s">
        <v>20076</v>
      </c>
      <c r="P1297" t="s">
        <v>20077</v>
      </c>
      <c r="Q1297" t="s">
        <v>20078</v>
      </c>
      <c r="R1297" t="s">
        <v>21035</v>
      </c>
      <c r="S1297">
        <v>1</v>
      </c>
      <c r="T1297">
        <v>0</v>
      </c>
      <c r="U1297">
        <v>0</v>
      </c>
      <c r="V1297">
        <v>198</v>
      </c>
      <c r="W1297">
        <v>16</v>
      </c>
    </row>
    <row r="1298" spans="1:23" x14ac:dyDescent="0.3">
      <c r="A1298" t="s">
        <v>1308</v>
      </c>
      <c r="B1298" t="s">
        <v>21044</v>
      </c>
      <c r="C1298">
        <v>0</v>
      </c>
      <c r="D1298">
        <v>0</v>
      </c>
      <c r="E1298" t="s">
        <v>20088</v>
      </c>
      <c r="F1298" t="s">
        <v>9890</v>
      </c>
      <c r="G1298" t="s">
        <v>20089</v>
      </c>
      <c r="H1298" t="s">
        <v>21464</v>
      </c>
      <c r="I1298" t="s">
        <v>21465</v>
      </c>
      <c r="J1298" t="s">
        <v>9891</v>
      </c>
      <c r="K1298" t="s">
        <v>6536</v>
      </c>
      <c r="L1298" t="s">
        <v>6458</v>
      </c>
      <c r="M1298" t="s">
        <v>20083</v>
      </c>
      <c r="N1298" t="s">
        <v>6322</v>
      </c>
      <c r="O1298" t="s">
        <v>20076</v>
      </c>
      <c r="P1298" t="s">
        <v>20162</v>
      </c>
      <c r="Q1298" t="s">
        <v>20163</v>
      </c>
      <c r="R1298" t="s">
        <v>20164</v>
      </c>
      <c r="S1298">
        <v>0</v>
      </c>
      <c r="T1298">
        <v>0</v>
      </c>
      <c r="U1298">
        <v>1</v>
      </c>
      <c r="V1298">
        <v>194</v>
      </c>
      <c r="W1298">
        <v>20</v>
      </c>
    </row>
    <row r="1299" spans="1:23" x14ac:dyDescent="0.3">
      <c r="A1299" t="s">
        <v>1309</v>
      </c>
      <c r="B1299" t="s">
        <v>21044</v>
      </c>
      <c r="C1299">
        <v>0</v>
      </c>
      <c r="D1299">
        <v>0</v>
      </c>
      <c r="E1299" t="s">
        <v>20088</v>
      </c>
      <c r="F1299" t="s">
        <v>9892</v>
      </c>
      <c r="G1299" t="s">
        <v>20089</v>
      </c>
      <c r="H1299" t="s">
        <v>21627</v>
      </c>
      <c r="I1299" t="s">
        <v>21628</v>
      </c>
      <c r="J1299" t="s">
        <v>9893</v>
      </c>
      <c r="K1299" t="s">
        <v>6629</v>
      </c>
      <c r="L1299" t="s">
        <v>6630</v>
      </c>
      <c r="M1299" t="s">
        <v>20582</v>
      </c>
      <c r="N1299" t="s">
        <v>6322</v>
      </c>
      <c r="O1299" t="s">
        <v>20076</v>
      </c>
      <c r="P1299" t="s">
        <v>20126</v>
      </c>
      <c r="Q1299" t="s">
        <v>20127</v>
      </c>
      <c r="R1299" t="s">
        <v>21629</v>
      </c>
      <c r="S1299">
        <v>0</v>
      </c>
      <c r="T1299">
        <v>0</v>
      </c>
      <c r="U1299">
        <v>1</v>
      </c>
      <c r="V1299">
        <v>133</v>
      </c>
      <c r="W1299">
        <v>18</v>
      </c>
    </row>
    <row r="1300" spans="1:23" x14ac:dyDescent="0.3">
      <c r="A1300" t="s">
        <v>1310</v>
      </c>
      <c r="B1300" t="s">
        <v>21044</v>
      </c>
      <c r="C1300">
        <v>0</v>
      </c>
      <c r="D1300">
        <v>0</v>
      </c>
      <c r="E1300" t="s">
        <v>20088</v>
      </c>
      <c r="F1300" t="s">
        <v>9894</v>
      </c>
      <c r="G1300" t="s">
        <v>20089</v>
      </c>
      <c r="H1300" t="s">
        <v>21630</v>
      </c>
      <c r="I1300" t="s">
        <v>21631</v>
      </c>
      <c r="J1300" t="s">
        <v>9895</v>
      </c>
      <c r="K1300" t="s">
        <v>9498</v>
      </c>
      <c r="L1300" t="s">
        <v>9499</v>
      </c>
      <c r="M1300" t="s">
        <v>20757</v>
      </c>
      <c r="N1300" t="s">
        <v>6322</v>
      </c>
      <c r="O1300" t="s">
        <v>20076</v>
      </c>
      <c r="P1300" t="s">
        <v>20069</v>
      </c>
      <c r="Q1300" t="s">
        <v>6520</v>
      </c>
      <c r="R1300" t="s">
        <v>21392</v>
      </c>
      <c r="S1300">
        <v>0</v>
      </c>
      <c r="T1300">
        <v>0</v>
      </c>
      <c r="U1300">
        <v>1</v>
      </c>
      <c r="V1300">
        <v>108</v>
      </c>
      <c r="W1300">
        <v>14</v>
      </c>
    </row>
    <row r="1301" spans="1:23" x14ac:dyDescent="0.3">
      <c r="A1301" t="s">
        <v>1311</v>
      </c>
      <c r="B1301" t="s">
        <v>21439</v>
      </c>
      <c r="C1301">
        <v>1</v>
      </c>
      <c r="D1301">
        <v>1</v>
      </c>
      <c r="E1301" t="s">
        <v>20088</v>
      </c>
      <c r="F1301" t="s">
        <v>9896</v>
      </c>
      <c r="G1301" t="s">
        <v>20089</v>
      </c>
      <c r="H1301" t="s">
        <v>21632</v>
      </c>
      <c r="I1301" t="s">
        <v>21633</v>
      </c>
      <c r="J1301" t="s">
        <v>27404</v>
      </c>
      <c r="K1301" t="s">
        <v>27405</v>
      </c>
      <c r="L1301" t="s">
        <v>6321</v>
      </c>
      <c r="M1301" t="s">
        <v>20083</v>
      </c>
      <c r="N1301" t="s">
        <v>6322</v>
      </c>
      <c r="O1301" t="s">
        <v>20076</v>
      </c>
      <c r="P1301" t="s">
        <v>20125</v>
      </c>
      <c r="Q1301" t="s">
        <v>20153</v>
      </c>
      <c r="R1301" t="s">
        <v>20154</v>
      </c>
      <c r="S1301">
        <v>0</v>
      </c>
      <c r="T1301">
        <v>0</v>
      </c>
      <c r="U1301">
        <v>0</v>
      </c>
      <c r="V1301">
        <v>98</v>
      </c>
      <c r="W1301">
        <v>6</v>
      </c>
    </row>
    <row r="1302" spans="1:23" x14ac:dyDescent="0.3">
      <c r="A1302" t="s">
        <v>1312</v>
      </c>
      <c r="B1302" t="s">
        <v>21044</v>
      </c>
      <c r="C1302">
        <v>0</v>
      </c>
      <c r="D1302">
        <v>0</v>
      </c>
      <c r="E1302" t="s">
        <v>20088</v>
      </c>
      <c r="F1302" t="s">
        <v>9897</v>
      </c>
      <c r="G1302" t="s">
        <v>20089</v>
      </c>
      <c r="H1302" t="s">
        <v>21507</v>
      </c>
      <c r="I1302" t="s">
        <v>21508</v>
      </c>
      <c r="J1302" t="s">
        <v>9898</v>
      </c>
      <c r="K1302" t="s">
        <v>7467</v>
      </c>
      <c r="L1302" t="s">
        <v>7468</v>
      </c>
      <c r="M1302" t="s">
        <v>20242</v>
      </c>
      <c r="N1302" t="s">
        <v>6322</v>
      </c>
      <c r="O1302" t="s">
        <v>20076</v>
      </c>
      <c r="P1302" t="s">
        <v>20243</v>
      </c>
      <c r="Q1302" t="s">
        <v>6555</v>
      </c>
      <c r="R1302" t="s">
        <v>20244</v>
      </c>
      <c r="S1302">
        <v>0</v>
      </c>
      <c r="T1302">
        <v>1</v>
      </c>
      <c r="U1302">
        <v>1</v>
      </c>
      <c r="V1302">
        <v>353</v>
      </c>
      <c r="W1302">
        <v>35</v>
      </c>
    </row>
    <row r="1303" spans="1:23" x14ac:dyDescent="0.3">
      <c r="A1303" t="s">
        <v>1313</v>
      </c>
      <c r="B1303" t="s">
        <v>21044</v>
      </c>
      <c r="C1303">
        <v>0</v>
      </c>
      <c r="D1303">
        <v>0</v>
      </c>
      <c r="E1303" t="s">
        <v>20050</v>
      </c>
      <c r="F1303" t="s">
        <v>9899</v>
      </c>
      <c r="G1303" t="s">
        <v>20051</v>
      </c>
      <c r="H1303" t="s">
        <v>20123</v>
      </c>
      <c r="I1303" t="s">
        <v>20124</v>
      </c>
      <c r="J1303" t="s">
        <v>9900</v>
      </c>
      <c r="K1303" t="s">
        <v>6472</v>
      </c>
      <c r="L1303" t="s">
        <v>6473</v>
      </c>
      <c r="M1303" t="s">
        <v>20259</v>
      </c>
      <c r="N1303" t="s">
        <v>6322</v>
      </c>
      <c r="O1303" t="s">
        <v>20076</v>
      </c>
      <c r="P1303" t="s">
        <v>20126</v>
      </c>
      <c r="Q1303" t="s">
        <v>20127</v>
      </c>
      <c r="R1303" t="s">
        <v>20307</v>
      </c>
      <c r="S1303">
        <v>1</v>
      </c>
      <c r="T1303">
        <v>0</v>
      </c>
      <c r="U1303">
        <v>0</v>
      </c>
      <c r="V1303">
        <v>147</v>
      </c>
      <c r="W1303">
        <v>12</v>
      </c>
    </row>
    <row r="1304" spans="1:23" x14ac:dyDescent="0.3">
      <c r="A1304" t="s">
        <v>1314</v>
      </c>
      <c r="B1304" t="s">
        <v>21044</v>
      </c>
      <c r="C1304">
        <v>0</v>
      </c>
      <c r="D1304">
        <v>0</v>
      </c>
      <c r="E1304" t="s">
        <v>20050</v>
      </c>
      <c r="F1304" t="s">
        <v>9901</v>
      </c>
      <c r="G1304" t="s">
        <v>20051</v>
      </c>
      <c r="H1304" t="s">
        <v>20187</v>
      </c>
      <c r="I1304" t="s">
        <v>20188</v>
      </c>
      <c r="J1304" t="s">
        <v>9902</v>
      </c>
      <c r="K1304" t="s">
        <v>6556</v>
      </c>
      <c r="L1304" t="s">
        <v>7734</v>
      </c>
      <c r="M1304" t="s">
        <v>20273</v>
      </c>
      <c r="N1304" t="s">
        <v>6322</v>
      </c>
      <c r="O1304" t="s">
        <v>20076</v>
      </c>
      <c r="P1304" t="s">
        <v>20190</v>
      </c>
      <c r="Q1304" t="s">
        <v>20191</v>
      </c>
      <c r="R1304" t="s">
        <v>20333</v>
      </c>
      <c r="S1304">
        <v>1</v>
      </c>
      <c r="T1304">
        <v>0</v>
      </c>
      <c r="U1304">
        <v>0</v>
      </c>
      <c r="V1304">
        <v>161</v>
      </c>
      <c r="W1304">
        <v>14</v>
      </c>
    </row>
    <row r="1305" spans="1:23" x14ac:dyDescent="0.3">
      <c r="A1305" t="s">
        <v>1315</v>
      </c>
      <c r="B1305" t="s">
        <v>21044</v>
      </c>
      <c r="C1305">
        <v>0</v>
      </c>
      <c r="D1305">
        <v>0</v>
      </c>
      <c r="E1305" t="s">
        <v>20050</v>
      </c>
      <c r="F1305" t="s">
        <v>9903</v>
      </c>
      <c r="G1305" t="s">
        <v>20051</v>
      </c>
      <c r="H1305" t="s">
        <v>20187</v>
      </c>
      <c r="I1305" t="s">
        <v>20188</v>
      </c>
      <c r="J1305" t="s">
        <v>9904</v>
      </c>
      <c r="K1305" t="s">
        <v>8446</v>
      </c>
      <c r="L1305" t="s">
        <v>8447</v>
      </c>
      <c r="M1305" t="s">
        <v>20119</v>
      </c>
      <c r="N1305" t="s">
        <v>6322</v>
      </c>
      <c r="O1305" t="s">
        <v>20076</v>
      </c>
      <c r="P1305" t="s">
        <v>20190</v>
      </c>
      <c r="Q1305" t="s">
        <v>20191</v>
      </c>
      <c r="R1305" t="s">
        <v>20951</v>
      </c>
      <c r="S1305">
        <v>1</v>
      </c>
      <c r="T1305">
        <v>0</v>
      </c>
      <c r="U1305">
        <v>0</v>
      </c>
      <c r="V1305">
        <v>72</v>
      </c>
      <c r="W1305">
        <v>7</v>
      </c>
    </row>
    <row r="1306" spans="1:23" x14ac:dyDescent="0.3">
      <c r="A1306" t="s">
        <v>1316</v>
      </c>
      <c r="B1306" t="s">
        <v>21044</v>
      </c>
      <c r="C1306">
        <v>0</v>
      </c>
      <c r="D1306">
        <v>0</v>
      </c>
      <c r="E1306" t="s">
        <v>20050</v>
      </c>
      <c r="F1306" t="s">
        <v>9905</v>
      </c>
      <c r="G1306" t="s">
        <v>20051</v>
      </c>
      <c r="H1306" t="s">
        <v>20455</v>
      </c>
      <c r="I1306" t="s">
        <v>20456</v>
      </c>
      <c r="J1306" t="s">
        <v>9906</v>
      </c>
      <c r="K1306" t="s">
        <v>7918</v>
      </c>
      <c r="L1306" t="s">
        <v>7919</v>
      </c>
      <c r="M1306" t="s">
        <v>20457</v>
      </c>
      <c r="N1306" t="s">
        <v>6322</v>
      </c>
      <c r="O1306" t="s">
        <v>20076</v>
      </c>
      <c r="P1306" t="s">
        <v>20147</v>
      </c>
      <c r="Q1306" t="s">
        <v>20148</v>
      </c>
      <c r="R1306" t="s">
        <v>20458</v>
      </c>
      <c r="S1306">
        <v>1</v>
      </c>
      <c r="T1306">
        <v>0</v>
      </c>
      <c r="U1306">
        <v>0</v>
      </c>
      <c r="V1306">
        <v>122</v>
      </c>
      <c r="W1306">
        <v>10</v>
      </c>
    </row>
    <row r="1307" spans="1:23" x14ac:dyDescent="0.3">
      <c r="A1307" t="s">
        <v>1317</v>
      </c>
      <c r="B1307" t="s">
        <v>21439</v>
      </c>
      <c r="C1307">
        <v>1</v>
      </c>
      <c r="D1307">
        <v>1</v>
      </c>
      <c r="E1307" t="s">
        <v>20150</v>
      </c>
      <c r="F1307" t="s">
        <v>9907</v>
      </c>
      <c r="G1307" t="s">
        <v>20089</v>
      </c>
      <c r="H1307" t="s">
        <v>21579</v>
      </c>
      <c r="I1307" t="s">
        <v>21580</v>
      </c>
      <c r="J1307" t="s">
        <v>9908</v>
      </c>
      <c r="K1307" t="s">
        <v>9221</v>
      </c>
      <c r="L1307" t="s">
        <v>9222</v>
      </c>
      <c r="M1307" t="s">
        <v>20555</v>
      </c>
      <c r="N1307" t="s">
        <v>6322</v>
      </c>
      <c r="O1307" t="s">
        <v>20076</v>
      </c>
      <c r="P1307" t="s">
        <v>20096</v>
      </c>
      <c r="Q1307" t="s">
        <v>6544</v>
      </c>
      <c r="R1307" t="s">
        <v>21151</v>
      </c>
      <c r="S1307">
        <v>0</v>
      </c>
      <c r="T1307">
        <v>0</v>
      </c>
      <c r="U1307">
        <v>0</v>
      </c>
      <c r="V1307">
        <v>52</v>
      </c>
      <c r="W1307">
        <v>5</v>
      </c>
    </row>
    <row r="1308" spans="1:23" x14ac:dyDescent="0.3">
      <c r="A1308" t="s">
        <v>1318</v>
      </c>
      <c r="B1308" t="s">
        <v>21044</v>
      </c>
      <c r="C1308">
        <v>0</v>
      </c>
      <c r="D1308">
        <v>0</v>
      </c>
      <c r="E1308" t="s">
        <v>20050</v>
      </c>
      <c r="F1308" t="s">
        <v>9909</v>
      </c>
      <c r="G1308" t="s">
        <v>20051</v>
      </c>
      <c r="H1308" t="s">
        <v>20265</v>
      </c>
      <c r="I1308" t="s">
        <v>20266</v>
      </c>
      <c r="J1308" t="s">
        <v>9910</v>
      </c>
      <c r="K1308" t="s">
        <v>7184</v>
      </c>
      <c r="L1308" t="s">
        <v>7185</v>
      </c>
      <c r="M1308" t="s">
        <v>20484</v>
      </c>
      <c r="N1308" t="s">
        <v>6322</v>
      </c>
      <c r="O1308" t="s">
        <v>20076</v>
      </c>
      <c r="P1308" t="s">
        <v>20267</v>
      </c>
      <c r="Q1308" t="s">
        <v>6465</v>
      </c>
      <c r="R1308" t="s">
        <v>20700</v>
      </c>
      <c r="S1308">
        <v>1</v>
      </c>
      <c r="T1308">
        <v>0</v>
      </c>
      <c r="U1308">
        <v>0</v>
      </c>
      <c r="V1308">
        <v>198</v>
      </c>
      <c r="W1308">
        <v>16</v>
      </c>
    </row>
    <row r="1309" spans="1:23" x14ac:dyDescent="0.3">
      <c r="A1309" t="s">
        <v>1319</v>
      </c>
      <c r="B1309" t="s">
        <v>21044</v>
      </c>
      <c r="C1309">
        <v>0</v>
      </c>
      <c r="D1309">
        <v>0</v>
      </c>
      <c r="E1309" t="s">
        <v>20050</v>
      </c>
      <c r="F1309" t="s">
        <v>9911</v>
      </c>
      <c r="G1309" t="s">
        <v>20080</v>
      </c>
      <c r="H1309" t="s">
        <v>20209</v>
      </c>
      <c r="I1309" t="s">
        <v>20210</v>
      </c>
      <c r="J1309" t="s">
        <v>9912</v>
      </c>
      <c r="K1309" t="s">
        <v>7749</v>
      </c>
      <c r="L1309" t="s">
        <v>6321</v>
      </c>
      <c r="M1309" t="s">
        <v>20083</v>
      </c>
      <c r="N1309" t="s">
        <v>6322</v>
      </c>
      <c r="O1309" t="s">
        <v>20076</v>
      </c>
      <c r="P1309" t="s">
        <v>20125</v>
      </c>
      <c r="Q1309" t="s">
        <v>20153</v>
      </c>
      <c r="R1309" t="s">
        <v>20154</v>
      </c>
      <c r="S1309">
        <v>1</v>
      </c>
      <c r="T1309">
        <v>0</v>
      </c>
      <c r="U1309">
        <v>0</v>
      </c>
      <c r="V1309">
        <v>235</v>
      </c>
      <c r="W1309">
        <v>19</v>
      </c>
    </row>
    <row r="1310" spans="1:23" x14ac:dyDescent="0.3">
      <c r="A1310" t="s">
        <v>1320</v>
      </c>
      <c r="B1310" t="s">
        <v>21044</v>
      </c>
      <c r="C1310">
        <v>0</v>
      </c>
      <c r="D1310">
        <v>0</v>
      </c>
      <c r="E1310" t="s">
        <v>20088</v>
      </c>
      <c r="F1310" t="s">
        <v>9913</v>
      </c>
      <c r="G1310" t="s">
        <v>20089</v>
      </c>
      <c r="H1310" t="s">
        <v>21634</v>
      </c>
      <c r="I1310" t="s">
        <v>21635</v>
      </c>
      <c r="J1310" t="s">
        <v>9914</v>
      </c>
      <c r="K1310" t="s">
        <v>6472</v>
      </c>
      <c r="L1310" t="s">
        <v>6473</v>
      </c>
      <c r="M1310" t="s">
        <v>20259</v>
      </c>
      <c r="N1310" t="s">
        <v>6322</v>
      </c>
      <c r="O1310" t="s">
        <v>20076</v>
      </c>
      <c r="P1310" t="s">
        <v>20126</v>
      </c>
      <c r="Q1310" t="s">
        <v>20127</v>
      </c>
      <c r="R1310" t="s">
        <v>20307</v>
      </c>
      <c r="S1310">
        <v>0</v>
      </c>
      <c r="T1310">
        <v>0</v>
      </c>
      <c r="U1310">
        <v>1</v>
      </c>
      <c r="V1310">
        <v>77</v>
      </c>
      <c r="W1310">
        <v>9</v>
      </c>
    </row>
    <row r="1311" spans="1:23" x14ac:dyDescent="0.3">
      <c r="A1311" t="s">
        <v>1321</v>
      </c>
      <c r="B1311" t="s">
        <v>21528</v>
      </c>
      <c r="C1311">
        <v>1</v>
      </c>
      <c r="D1311">
        <v>1</v>
      </c>
      <c r="E1311" t="s">
        <v>20050</v>
      </c>
      <c r="F1311" t="s">
        <v>9915</v>
      </c>
      <c r="G1311" t="s">
        <v>20051</v>
      </c>
      <c r="H1311" t="s">
        <v>20455</v>
      </c>
      <c r="I1311" t="s">
        <v>20456</v>
      </c>
      <c r="J1311" t="s">
        <v>9916</v>
      </c>
      <c r="K1311" t="s">
        <v>6540</v>
      </c>
      <c r="L1311" t="s">
        <v>6541</v>
      </c>
      <c r="M1311" t="s">
        <v>20545</v>
      </c>
      <c r="N1311" t="s">
        <v>6322</v>
      </c>
      <c r="O1311" t="s">
        <v>20076</v>
      </c>
      <c r="P1311" t="s">
        <v>20147</v>
      </c>
      <c r="Q1311" t="s">
        <v>20148</v>
      </c>
      <c r="R1311" t="s">
        <v>20594</v>
      </c>
      <c r="S1311">
        <v>1</v>
      </c>
      <c r="T1311">
        <v>0</v>
      </c>
      <c r="U1311">
        <v>0</v>
      </c>
      <c r="V1311">
        <v>1247</v>
      </c>
      <c r="W1311">
        <v>82</v>
      </c>
    </row>
    <row r="1312" spans="1:23" x14ac:dyDescent="0.3">
      <c r="A1312" t="s">
        <v>1322</v>
      </c>
      <c r="B1312" t="s">
        <v>21439</v>
      </c>
      <c r="C1312">
        <v>1</v>
      </c>
      <c r="D1312">
        <v>1</v>
      </c>
      <c r="E1312" t="s">
        <v>20088</v>
      </c>
      <c r="F1312" t="s">
        <v>9917</v>
      </c>
      <c r="G1312" t="s">
        <v>20089</v>
      </c>
      <c r="H1312" t="s">
        <v>21636</v>
      </c>
      <c r="I1312" t="s">
        <v>21637</v>
      </c>
      <c r="J1312" t="s">
        <v>9918</v>
      </c>
      <c r="K1312" t="s">
        <v>7041</v>
      </c>
      <c r="L1312" t="s">
        <v>7042</v>
      </c>
      <c r="M1312" t="s">
        <v>20545</v>
      </c>
      <c r="N1312" t="s">
        <v>6322</v>
      </c>
      <c r="O1312" t="s">
        <v>20076</v>
      </c>
      <c r="P1312" t="s">
        <v>20443</v>
      </c>
      <c r="Q1312" t="s">
        <v>6508</v>
      </c>
      <c r="R1312" t="s">
        <v>20613</v>
      </c>
      <c r="S1312">
        <v>0</v>
      </c>
      <c r="T1312">
        <v>0</v>
      </c>
      <c r="U1312">
        <v>0</v>
      </c>
      <c r="V1312">
        <v>159</v>
      </c>
      <c r="W1312">
        <v>7</v>
      </c>
    </row>
    <row r="1313" spans="1:23" x14ac:dyDescent="0.3">
      <c r="A1313" t="s">
        <v>1323</v>
      </c>
      <c r="B1313" t="s">
        <v>21528</v>
      </c>
      <c r="C1313">
        <v>1</v>
      </c>
      <c r="D1313">
        <v>1</v>
      </c>
      <c r="E1313" t="s">
        <v>20050</v>
      </c>
      <c r="F1313" t="s">
        <v>9919</v>
      </c>
      <c r="G1313" t="s">
        <v>20051</v>
      </c>
      <c r="H1313" t="s">
        <v>20625</v>
      </c>
      <c r="I1313" t="s">
        <v>20626</v>
      </c>
      <c r="J1313" t="s">
        <v>9920</v>
      </c>
      <c r="K1313" t="s">
        <v>6410</v>
      </c>
      <c r="L1313" t="s">
        <v>6411</v>
      </c>
      <c r="M1313" t="s">
        <v>20519</v>
      </c>
      <c r="N1313" t="s">
        <v>6322</v>
      </c>
      <c r="O1313" t="s">
        <v>20076</v>
      </c>
      <c r="P1313" t="s">
        <v>20523</v>
      </c>
      <c r="Q1313" t="s">
        <v>6411</v>
      </c>
      <c r="R1313" t="s">
        <v>20627</v>
      </c>
      <c r="S1313">
        <v>1</v>
      </c>
      <c r="T1313">
        <v>0</v>
      </c>
      <c r="U1313">
        <v>0</v>
      </c>
      <c r="V1313">
        <v>1404</v>
      </c>
      <c r="W1313">
        <v>66</v>
      </c>
    </row>
    <row r="1314" spans="1:23" x14ac:dyDescent="0.3">
      <c r="A1314" t="s">
        <v>1324</v>
      </c>
      <c r="B1314" t="s">
        <v>21528</v>
      </c>
      <c r="C1314">
        <v>1</v>
      </c>
      <c r="D1314">
        <v>1</v>
      </c>
      <c r="E1314" t="s">
        <v>20050</v>
      </c>
      <c r="F1314" t="s">
        <v>9921</v>
      </c>
      <c r="G1314" t="s">
        <v>20051</v>
      </c>
      <c r="H1314" t="s">
        <v>20517</v>
      </c>
      <c r="I1314" t="s">
        <v>20518</v>
      </c>
      <c r="J1314" t="s">
        <v>9922</v>
      </c>
      <c r="K1314" t="s">
        <v>6545</v>
      </c>
      <c r="L1314" t="s">
        <v>6546</v>
      </c>
      <c r="M1314" t="s">
        <v>20515</v>
      </c>
      <c r="N1314" t="s">
        <v>6322</v>
      </c>
      <c r="O1314" t="s">
        <v>20076</v>
      </c>
      <c r="P1314" t="s">
        <v>20336</v>
      </c>
      <c r="Q1314" t="s">
        <v>6546</v>
      </c>
      <c r="R1314" t="s">
        <v>20652</v>
      </c>
      <c r="S1314">
        <v>1</v>
      </c>
      <c r="T1314">
        <v>0</v>
      </c>
      <c r="U1314">
        <v>0</v>
      </c>
      <c r="V1314">
        <v>2009</v>
      </c>
      <c r="W1314">
        <v>98</v>
      </c>
    </row>
    <row r="1315" spans="1:23" x14ac:dyDescent="0.3">
      <c r="A1315" t="s">
        <v>1325</v>
      </c>
      <c r="B1315" t="s">
        <v>21528</v>
      </c>
      <c r="C1315">
        <v>1</v>
      </c>
      <c r="D1315">
        <v>1</v>
      </c>
      <c r="E1315" t="s">
        <v>20050</v>
      </c>
      <c r="F1315" t="s">
        <v>9923</v>
      </c>
      <c r="G1315" t="s">
        <v>20051</v>
      </c>
      <c r="H1315" t="s">
        <v>20589</v>
      </c>
      <c r="I1315" t="s">
        <v>20590</v>
      </c>
      <c r="J1315" t="s">
        <v>8081</v>
      </c>
      <c r="K1315" t="s">
        <v>6718</v>
      </c>
      <c r="L1315" t="s">
        <v>6719</v>
      </c>
      <c r="M1315" t="s">
        <v>20178</v>
      </c>
      <c r="N1315" t="s">
        <v>6322</v>
      </c>
      <c r="O1315" t="s">
        <v>20076</v>
      </c>
      <c r="P1315" t="s">
        <v>20591</v>
      </c>
      <c r="Q1315" t="s">
        <v>20592</v>
      </c>
      <c r="R1315" t="s">
        <v>20884</v>
      </c>
      <c r="S1315">
        <v>1</v>
      </c>
      <c r="T1315">
        <v>0</v>
      </c>
      <c r="U1315">
        <v>0</v>
      </c>
      <c r="V1315">
        <v>1184</v>
      </c>
      <c r="W1315">
        <v>65</v>
      </c>
    </row>
    <row r="1316" spans="1:23" x14ac:dyDescent="0.3">
      <c r="A1316" t="s">
        <v>1326</v>
      </c>
      <c r="B1316" t="s">
        <v>21528</v>
      </c>
      <c r="C1316">
        <v>1</v>
      </c>
      <c r="D1316">
        <v>1</v>
      </c>
      <c r="E1316" t="s">
        <v>20050</v>
      </c>
      <c r="F1316" t="s">
        <v>9924</v>
      </c>
      <c r="G1316" t="s">
        <v>20051</v>
      </c>
      <c r="H1316" t="s">
        <v>20675</v>
      </c>
      <c r="I1316" t="s">
        <v>20676</v>
      </c>
      <c r="J1316" t="s">
        <v>6509</v>
      </c>
      <c r="K1316" t="s">
        <v>6383</v>
      </c>
      <c r="L1316" t="s">
        <v>6384</v>
      </c>
      <c r="M1316" t="s">
        <v>20555</v>
      </c>
      <c r="N1316" t="s">
        <v>6322</v>
      </c>
      <c r="O1316" t="s">
        <v>20076</v>
      </c>
      <c r="P1316" t="s">
        <v>20348</v>
      </c>
      <c r="Q1316" t="s">
        <v>6384</v>
      </c>
      <c r="R1316" t="s">
        <v>20556</v>
      </c>
      <c r="S1316">
        <v>1</v>
      </c>
      <c r="T1316">
        <v>0</v>
      </c>
      <c r="U1316">
        <v>0</v>
      </c>
      <c r="V1316">
        <v>1999</v>
      </c>
      <c r="W1316">
        <v>93</v>
      </c>
    </row>
    <row r="1317" spans="1:23" x14ac:dyDescent="0.3">
      <c r="A1317" t="s">
        <v>1327</v>
      </c>
      <c r="B1317" t="s">
        <v>21528</v>
      </c>
      <c r="C1317">
        <v>1</v>
      </c>
      <c r="D1317">
        <v>1</v>
      </c>
      <c r="E1317" t="s">
        <v>20050</v>
      </c>
      <c r="F1317" t="s">
        <v>9925</v>
      </c>
      <c r="G1317" t="s">
        <v>20051</v>
      </c>
      <c r="H1317" t="s">
        <v>20265</v>
      </c>
      <c r="I1317" t="s">
        <v>20266</v>
      </c>
      <c r="J1317" t="s">
        <v>7684</v>
      </c>
      <c r="K1317" t="s">
        <v>6464</v>
      </c>
      <c r="L1317" t="s">
        <v>6465</v>
      </c>
      <c r="M1317" t="s">
        <v>20374</v>
      </c>
      <c r="N1317" t="s">
        <v>6322</v>
      </c>
      <c r="O1317" t="s">
        <v>20076</v>
      </c>
      <c r="P1317" t="s">
        <v>20267</v>
      </c>
      <c r="Q1317" t="s">
        <v>6465</v>
      </c>
      <c r="R1317" t="s">
        <v>20503</v>
      </c>
      <c r="S1317">
        <v>1</v>
      </c>
      <c r="T1317">
        <v>0</v>
      </c>
      <c r="U1317">
        <v>0</v>
      </c>
      <c r="V1317">
        <v>2394</v>
      </c>
      <c r="W1317">
        <v>108</v>
      </c>
    </row>
    <row r="1318" spans="1:23" x14ac:dyDescent="0.3">
      <c r="A1318" t="s">
        <v>1328</v>
      </c>
      <c r="B1318" t="s">
        <v>21528</v>
      </c>
      <c r="C1318">
        <v>1</v>
      </c>
      <c r="D1318">
        <v>1</v>
      </c>
      <c r="E1318" t="s">
        <v>20050</v>
      </c>
      <c r="F1318" t="s">
        <v>9926</v>
      </c>
      <c r="G1318" t="s">
        <v>20051</v>
      </c>
      <c r="H1318" t="s">
        <v>20693</v>
      </c>
      <c r="I1318" t="s">
        <v>20694</v>
      </c>
      <c r="J1318" t="s">
        <v>6510</v>
      </c>
      <c r="K1318" t="s">
        <v>6420</v>
      </c>
      <c r="L1318" t="s">
        <v>6421</v>
      </c>
      <c r="M1318" t="s">
        <v>20515</v>
      </c>
      <c r="N1318" t="s">
        <v>6322</v>
      </c>
      <c r="O1318" t="s">
        <v>20076</v>
      </c>
      <c r="P1318" t="s">
        <v>20661</v>
      </c>
      <c r="Q1318" t="s">
        <v>6421</v>
      </c>
      <c r="R1318" t="s">
        <v>20695</v>
      </c>
      <c r="S1318">
        <v>1</v>
      </c>
      <c r="T1318">
        <v>1</v>
      </c>
      <c r="U1318">
        <v>0</v>
      </c>
      <c r="V1318">
        <v>891</v>
      </c>
      <c r="W1318">
        <v>43</v>
      </c>
    </row>
    <row r="1319" spans="1:23" x14ac:dyDescent="0.3">
      <c r="A1319" t="s">
        <v>1329</v>
      </c>
      <c r="B1319" t="s">
        <v>21528</v>
      </c>
      <c r="C1319">
        <v>1</v>
      </c>
      <c r="D1319">
        <v>1</v>
      </c>
      <c r="E1319" t="s">
        <v>20050</v>
      </c>
      <c r="F1319" t="s">
        <v>9927</v>
      </c>
      <c r="G1319" t="s">
        <v>20080</v>
      </c>
      <c r="H1319" t="s">
        <v>20464</v>
      </c>
      <c r="I1319" t="s">
        <v>20465</v>
      </c>
      <c r="J1319" t="s">
        <v>6727</v>
      </c>
      <c r="K1319" t="s">
        <v>6447</v>
      </c>
      <c r="L1319" t="s">
        <v>6448</v>
      </c>
      <c r="M1319" t="s">
        <v>20083</v>
      </c>
      <c r="N1319" t="s">
        <v>6322</v>
      </c>
      <c r="O1319" t="s">
        <v>20076</v>
      </c>
      <c r="P1319" t="s">
        <v>20183</v>
      </c>
      <c r="Q1319" t="s">
        <v>6448</v>
      </c>
      <c r="R1319" t="s">
        <v>20466</v>
      </c>
      <c r="S1319">
        <v>1</v>
      </c>
      <c r="T1319">
        <v>0</v>
      </c>
      <c r="U1319">
        <v>0</v>
      </c>
      <c r="V1319">
        <v>2841</v>
      </c>
      <c r="W1319">
        <v>125</v>
      </c>
    </row>
    <row r="1320" spans="1:23" x14ac:dyDescent="0.3">
      <c r="A1320" t="s">
        <v>1330</v>
      </c>
      <c r="B1320" t="s">
        <v>21528</v>
      </c>
      <c r="C1320">
        <v>1</v>
      </c>
      <c r="D1320">
        <v>1</v>
      </c>
      <c r="E1320" t="s">
        <v>20050</v>
      </c>
      <c r="F1320" t="s">
        <v>9928</v>
      </c>
      <c r="G1320" t="s">
        <v>20080</v>
      </c>
      <c r="H1320" t="s">
        <v>20464</v>
      </c>
      <c r="I1320" t="s">
        <v>20465</v>
      </c>
      <c r="J1320" t="s">
        <v>6627</v>
      </c>
      <c r="K1320" t="s">
        <v>6628</v>
      </c>
      <c r="L1320" t="s">
        <v>6448</v>
      </c>
      <c r="M1320" t="s">
        <v>20083</v>
      </c>
      <c r="N1320" t="s">
        <v>6322</v>
      </c>
      <c r="O1320" t="s">
        <v>20076</v>
      </c>
      <c r="P1320" t="s">
        <v>20183</v>
      </c>
      <c r="Q1320" t="s">
        <v>6448</v>
      </c>
      <c r="R1320" t="s">
        <v>20466</v>
      </c>
      <c r="S1320">
        <v>1</v>
      </c>
      <c r="T1320">
        <v>0</v>
      </c>
      <c r="U1320">
        <v>0</v>
      </c>
      <c r="V1320">
        <v>2123</v>
      </c>
      <c r="W1320">
        <v>96</v>
      </c>
    </row>
    <row r="1321" spans="1:23" x14ac:dyDescent="0.3">
      <c r="A1321" t="s">
        <v>1331</v>
      </c>
      <c r="B1321" t="s">
        <v>21528</v>
      </c>
      <c r="C1321">
        <v>1</v>
      </c>
      <c r="D1321">
        <v>1</v>
      </c>
      <c r="E1321" t="s">
        <v>20050</v>
      </c>
      <c r="F1321" t="s">
        <v>9929</v>
      </c>
      <c r="G1321" t="s">
        <v>20051</v>
      </c>
      <c r="H1321" t="s">
        <v>20761</v>
      </c>
      <c r="I1321" t="s">
        <v>20762</v>
      </c>
      <c r="J1321" t="s">
        <v>8861</v>
      </c>
      <c r="K1321" t="s">
        <v>6548</v>
      </c>
      <c r="L1321" t="s">
        <v>6549</v>
      </c>
      <c r="M1321" t="s">
        <v>20422</v>
      </c>
      <c r="N1321" t="s">
        <v>6322</v>
      </c>
      <c r="O1321" t="s">
        <v>20076</v>
      </c>
      <c r="P1321" t="s">
        <v>20179</v>
      </c>
      <c r="Q1321" t="s">
        <v>6549</v>
      </c>
      <c r="R1321" t="s">
        <v>20763</v>
      </c>
      <c r="S1321">
        <v>1</v>
      </c>
      <c r="T1321">
        <v>0</v>
      </c>
      <c r="U1321">
        <v>0</v>
      </c>
      <c r="V1321">
        <v>1308</v>
      </c>
      <c r="W1321">
        <v>70</v>
      </c>
    </row>
    <row r="1322" spans="1:23" x14ac:dyDescent="0.3">
      <c r="A1322" t="s">
        <v>1332</v>
      </c>
      <c r="B1322" t="s">
        <v>21528</v>
      </c>
      <c r="C1322">
        <v>1</v>
      </c>
      <c r="D1322">
        <v>1</v>
      </c>
      <c r="E1322" t="s">
        <v>20050</v>
      </c>
      <c r="F1322" t="s">
        <v>9930</v>
      </c>
      <c r="G1322" t="s">
        <v>20051</v>
      </c>
      <c r="H1322" t="s">
        <v>20256</v>
      </c>
      <c r="I1322" t="s">
        <v>20257</v>
      </c>
      <c r="J1322" t="s">
        <v>6550</v>
      </c>
      <c r="K1322" t="s">
        <v>6551</v>
      </c>
      <c r="L1322" t="s">
        <v>6552</v>
      </c>
      <c r="M1322" t="s">
        <v>20630</v>
      </c>
      <c r="N1322" t="s">
        <v>6322</v>
      </c>
      <c r="O1322" t="s">
        <v>20076</v>
      </c>
      <c r="P1322" t="s">
        <v>20259</v>
      </c>
      <c r="Q1322" t="s">
        <v>6552</v>
      </c>
      <c r="R1322" t="s">
        <v>20800</v>
      </c>
      <c r="S1322">
        <v>1</v>
      </c>
      <c r="T1322">
        <v>0</v>
      </c>
      <c r="U1322">
        <v>0</v>
      </c>
      <c r="V1322">
        <v>1083</v>
      </c>
      <c r="W1322">
        <v>57</v>
      </c>
    </row>
    <row r="1323" spans="1:23" x14ac:dyDescent="0.3">
      <c r="A1323" t="s">
        <v>1333</v>
      </c>
      <c r="B1323" t="s">
        <v>21528</v>
      </c>
      <c r="C1323">
        <v>1</v>
      </c>
      <c r="D1323">
        <v>1</v>
      </c>
      <c r="E1323" t="s">
        <v>20050</v>
      </c>
      <c r="F1323" t="s">
        <v>9931</v>
      </c>
      <c r="G1323" t="s">
        <v>20051</v>
      </c>
      <c r="H1323" t="s">
        <v>20432</v>
      </c>
      <c r="I1323" t="s">
        <v>20433</v>
      </c>
      <c r="J1323" t="s">
        <v>6424</v>
      </c>
      <c r="K1323" t="s">
        <v>6512</v>
      </c>
      <c r="L1323" t="s">
        <v>6513</v>
      </c>
      <c r="M1323" t="s">
        <v>20757</v>
      </c>
      <c r="N1323" t="s">
        <v>6322</v>
      </c>
      <c r="O1323" t="s">
        <v>20076</v>
      </c>
      <c r="P1323" t="s">
        <v>20434</v>
      </c>
      <c r="Q1323" t="s">
        <v>6513</v>
      </c>
      <c r="R1323" t="s">
        <v>20806</v>
      </c>
      <c r="S1323">
        <v>1</v>
      </c>
      <c r="T1323">
        <v>1</v>
      </c>
      <c r="U1323">
        <v>0</v>
      </c>
      <c r="V1323">
        <v>951</v>
      </c>
      <c r="W1323">
        <v>44</v>
      </c>
    </row>
    <row r="1324" spans="1:23" x14ac:dyDescent="0.3">
      <c r="A1324" t="s">
        <v>1334</v>
      </c>
      <c r="B1324" t="s">
        <v>21528</v>
      </c>
      <c r="C1324">
        <v>1</v>
      </c>
      <c r="D1324">
        <v>1</v>
      </c>
      <c r="E1324" t="s">
        <v>20065</v>
      </c>
      <c r="F1324" t="s">
        <v>9932</v>
      </c>
      <c r="G1324" t="s">
        <v>20080</v>
      </c>
      <c r="H1324" t="s">
        <v>20209</v>
      </c>
      <c r="I1324" t="s">
        <v>20210</v>
      </c>
      <c r="J1324" t="s">
        <v>6531</v>
      </c>
      <c r="K1324" t="s">
        <v>6324</v>
      </c>
      <c r="L1324" t="s">
        <v>6321</v>
      </c>
      <c r="M1324" t="s">
        <v>20083</v>
      </c>
      <c r="N1324" t="s">
        <v>6322</v>
      </c>
      <c r="O1324" t="s">
        <v>20076</v>
      </c>
      <c r="P1324" t="s">
        <v>20125</v>
      </c>
      <c r="Q1324" t="s">
        <v>20153</v>
      </c>
      <c r="R1324" t="s">
        <v>20154</v>
      </c>
      <c r="S1324">
        <v>1</v>
      </c>
      <c r="T1324">
        <v>0</v>
      </c>
      <c r="U1324">
        <v>0</v>
      </c>
      <c r="V1324">
        <v>1001</v>
      </c>
      <c r="W1324">
        <v>40</v>
      </c>
    </row>
    <row r="1325" spans="1:23" x14ac:dyDescent="0.3">
      <c r="A1325" t="s">
        <v>1335</v>
      </c>
      <c r="B1325" t="s">
        <v>21439</v>
      </c>
      <c r="C1325">
        <v>1</v>
      </c>
      <c r="D1325">
        <v>1</v>
      </c>
      <c r="E1325" t="s">
        <v>20088</v>
      </c>
      <c r="F1325" t="s">
        <v>9933</v>
      </c>
      <c r="G1325" t="s">
        <v>20089</v>
      </c>
      <c r="H1325" t="s">
        <v>21638</v>
      </c>
      <c r="I1325" t="s">
        <v>21639</v>
      </c>
      <c r="J1325" t="s">
        <v>9934</v>
      </c>
      <c r="K1325" t="s">
        <v>6525</v>
      </c>
      <c r="L1325" t="s">
        <v>6321</v>
      </c>
      <c r="M1325" t="s">
        <v>20083</v>
      </c>
      <c r="N1325" t="s">
        <v>6322</v>
      </c>
      <c r="O1325" t="s">
        <v>20076</v>
      </c>
      <c r="P1325" t="s">
        <v>20125</v>
      </c>
      <c r="Q1325" t="s">
        <v>20153</v>
      </c>
      <c r="R1325" t="s">
        <v>20154</v>
      </c>
      <c r="S1325">
        <v>0</v>
      </c>
      <c r="T1325">
        <v>0</v>
      </c>
      <c r="U1325">
        <v>0</v>
      </c>
      <c r="V1325">
        <v>45</v>
      </c>
      <c r="W1325">
        <v>3</v>
      </c>
    </row>
    <row r="1326" spans="1:23" x14ac:dyDescent="0.3">
      <c r="A1326" t="s">
        <v>1336</v>
      </c>
      <c r="B1326" t="s">
        <v>21439</v>
      </c>
      <c r="C1326">
        <v>1</v>
      </c>
      <c r="D1326">
        <v>1</v>
      </c>
      <c r="E1326" t="s">
        <v>20088</v>
      </c>
      <c r="F1326" t="s">
        <v>9935</v>
      </c>
      <c r="G1326" t="s">
        <v>20089</v>
      </c>
      <c r="H1326" t="s">
        <v>21640</v>
      </c>
      <c r="I1326" t="s">
        <v>21641</v>
      </c>
      <c r="J1326" t="s">
        <v>9628</v>
      </c>
      <c r="K1326" t="s">
        <v>7760</v>
      </c>
      <c r="L1326" t="s">
        <v>7761</v>
      </c>
      <c r="M1326" t="s">
        <v>20355</v>
      </c>
      <c r="N1326" t="s">
        <v>6322</v>
      </c>
      <c r="O1326" t="s">
        <v>20076</v>
      </c>
      <c r="P1326" t="s">
        <v>20147</v>
      </c>
      <c r="Q1326" t="s">
        <v>20148</v>
      </c>
      <c r="R1326" t="s">
        <v>20356</v>
      </c>
      <c r="S1326">
        <v>0</v>
      </c>
      <c r="T1326">
        <v>0</v>
      </c>
      <c r="U1326">
        <v>0</v>
      </c>
      <c r="V1326">
        <v>85</v>
      </c>
      <c r="W1326">
        <v>5</v>
      </c>
    </row>
    <row r="1327" spans="1:23" x14ac:dyDescent="0.3">
      <c r="A1327" t="s">
        <v>1337</v>
      </c>
      <c r="B1327" t="s">
        <v>21044</v>
      </c>
      <c r="C1327">
        <v>0</v>
      </c>
      <c r="D1327">
        <v>0</v>
      </c>
      <c r="E1327" t="s">
        <v>20050</v>
      </c>
      <c r="F1327" t="s">
        <v>9936</v>
      </c>
      <c r="G1327" t="s">
        <v>20080</v>
      </c>
      <c r="H1327" t="s">
        <v>20209</v>
      </c>
      <c r="I1327" t="s">
        <v>20210</v>
      </c>
      <c r="J1327" t="s">
        <v>9937</v>
      </c>
      <c r="K1327" t="s">
        <v>7504</v>
      </c>
      <c r="L1327" t="s">
        <v>6321</v>
      </c>
      <c r="M1327" t="s">
        <v>20083</v>
      </c>
      <c r="N1327" t="s">
        <v>6322</v>
      </c>
      <c r="O1327" t="s">
        <v>20076</v>
      </c>
      <c r="P1327" t="s">
        <v>20125</v>
      </c>
      <c r="Q1327" t="s">
        <v>20153</v>
      </c>
      <c r="R1327" t="s">
        <v>20154</v>
      </c>
      <c r="S1327">
        <v>1</v>
      </c>
      <c r="T1327">
        <v>0</v>
      </c>
      <c r="U1327">
        <v>0</v>
      </c>
      <c r="V1327">
        <v>220</v>
      </c>
      <c r="W1327">
        <v>28</v>
      </c>
    </row>
    <row r="1328" spans="1:23" x14ac:dyDescent="0.3">
      <c r="A1328" t="s">
        <v>1338</v>
      </c>
      <c r="B1328" t="s">
        <v>21528</v>
      </c>
      <c r="C1328">
        <v>1</v>
      </c>
      <c r="D1328">
        <v>1</v>
      </c>
      <c r="E1328" t="s">
        <v>20065</v>
      </c>
      <c r="F1328" t="s">
        <v>9938</v>
      </c>
      <c r="G1328" t="s">
        <v>20080</v>
      </c>
      <c r="H1328" t="s">
        <v>20209</v>
      </c>
      <c r="I1328" t="s">
        <v>20210</v>
      </c>
      <c r="J1328" t="s">
        <v>6531</v>
      </c>
      <c r="K1328" t="s">
        <v>6324</v>
      </c>
      <c r="L1328" t="s">
        <v>6321</v>
      </c>
      <c r="M1328" t="s">
        <v>20083</v>
      </c>
      <c r="N1328" t="s">
        <v>6322</v>
      </c>
      <c r="O1328" t="s">
        <v>20076</v>
      </c>
      <c r="P1328" t="s">
        <v>20125</v>
      </c>
      <c r="Q1328" t="s">
        <v>20153</v>
      </c>
      <c r="R1328" t="s">
        <v>20154</v>
      </c>
      <c r="S1328">
        <v>1</v>
      </c>
      <c r="T1328">
        <v>0</v>
      </c>
      <c r="U1328">
        <v>0</v>
      </c>
      <c r="V1328">
        <v>1095</v>
      </c>
      <c r="W1328">
        <v>45</v>
      </c>
    </row>
    <row r="1329" spans="1:23" x14ac:dyDescent="0.3">
      <c r="A1329" t="s">
        <v>1339</v>
      </c>
      <c r="B1329" t="s">
        <v>21044</v>
      </c>
      <c r="C1329">
        <v>0</v>
      </c>
      <c r="D1329">
        <v>0</v>
      </c>
      <c r="E1329" t="s">
        <v>20088</v>
      </c>
      <c r="F1329" t="s">
        <v>9939</v>
      </c>
      <c r="G1329" t="s">
        <v>20089</v>
      </c>
      <c r="H1329" t="s">
        <v>21642</v>
      </c>
      <c r="I1329" t="s">
        <v>21643</v>
      </c>
      <c r="J1329" t="s">
        <v>9940</v>
      </c>
      <c r="K1329" t="s">
        <v>6464</v>
      </c>
      <c r="L1329" t="s">
        <v>6465</v>
      </c>
      <c r="M1329" t="s">
        <v>20374</v>
      </c>
      <c r="N1329" t="s">
        <v>6322</v>
      </c>
      <c r="O1329" t="s">
        <v>20076</v>
      </c>
      <c r="P1329" t="s">
        <v>20267</v>
      </c>
      <c r="Q1329" t="s">
        <v>6465</v>
      </c>
      <c r="R1329" t="s">
        <v>20503</v>
      </c>
      <c r="S1329">
        <v>0</v>
      </c>
      <c r="T1329">
        <v>0</v>
      </c>
      <c r="U1329">
        <v>1</v>
      </c>
      <c r="V1329">
        <v>154</v>
      </c>
      <c r="W1329">
        <v>17</v>
      </c>
    </row>
    <row r="1330" spans="1:23" x14ac:dyDescent="0.3">
      <c r="A1330" t="s">
        <v>1340</v>
      </c>
      <c r="B1330" t="s">
        <v>21528</v>
      </c>
      <c r="C1330">
        <v>1</v>
      </c>
      <c r="D1330">
        <v>1</v>
      </c>
      <c r="E1330" t="s">
        <v>20065</v>
      </c>
      <c r="F1330" t="s">
        <v>9942</v>
      </c>
      <c r="G1330" t="s">
        <v>20080</v>
      </c>
      <c r="H1330" t="s">
        <v>20209</v>
      </c>
      <c r="I1330" t="s">
        <v>20210</v>
      </c>
      <c r="J1330" t="s">
        <v>8882</v>
      </c>
      <c r="K1330" t="s">
        <v>6644</v>
      </c>
      <c r="L1330" t="s">
        <v>6321</v>
      </c>
      <c r="M1330" t="s">
        <v>20083</v>
      </c>
      <c r="N1330" t="s">
        <v>6322</v>
      </c>
      <c r="O1330" t="s">
        <v>20076</v>
      </c>
      <c r="P1330" t="s">
        <v>20125</v>
      </c>
      <c r="Q1330" t="s">
        <v>20153</v>
      </c>
      <c r="R1330" t="s">
        <v>20154</v>
      </c>
      <c r="S1330">
        <v>1</v>
      </c>
      <c r="T1330">
        <v>0</v>
      </c>
      <c r="U1330">
        <v>0</v>
      </c>
      <c r="V1330">
        <v>808</v>
      </c>
      <c r="W1330">
        <v>36</v>
      </c>
    </row>
    <row r="1331" spans="1:23" x14ac:dyDescent="0.3">
      <c r="A1331" t="s">
        <v>1341</v>
      </c>
      <c r="B1331" t="s">
        <v>21044</v>
      </c>
      <c r="C1331">
        <v>0</v>
      </c>
      <c r="D1331">
        <v>0</v>
      </c>
      <c r="E1331" t="s">
        <v>20050</v>
      </c>
      <c r="F1331" t="s">
        <v>9943</v>
      </c>
      <c r="G1331" t="s">
        <v>20051</v>
      </c>
      <c r="H1331" t="s">
        <v>20275</v>
      </c>
      <c r="I1331" t="s">
        <v>20276</v>
      </c>
      <c r="J1331" t="s">
        <v>9944</v>
      </c>
      <c r="K1331" t="s">
        <v>6468</v>
      </c>
      <c r="L1331" t="s">
        <v>6469</v>
      </c>
      <c r="M1331" t="s">
        <v>20131</v>
      </c>
      <c r="N1331" t="s">
        <v>6322</v>
      </c>
      <c r="O1331" t="s">
        <v>20076</v>
      </c>
      <c r="P1331" t="s">
        <v>20238</v>
      </c>
      <c r="Q1331" t="s">
        <v>6469</v>
      </c>
      <c r="R1331" t="s">
        <v>20239</v>
      </c>
      <c r="S1331">
        <v>1</v>
      </c>
      <c r="T1331">
        <v>0</v>
      </c>
      <c r="U1331">
        <v>0</v>
      </c>
      <c r="V1331">
        <v>200</v>
      </c>
      <c r="W1331">
        <v>16</v>
      </c>
    </row>
    <row r="1332" spans="1:23" x14ac:dyDescent="0.3">
      <c r="A1332" t="s">
        <v>1342</v>
      </c>
      <c r="B1332" t="s">
        <v>21528</v>
      </c>
      <c r="C1332">
        <v>1</v>
      </c>
      <c r="D1332">
        <v>1</v>
      </c>
      <c r="E1332" t="s">
        <v>20065</v>
      </c>
      <c r="F1332" t="s">
        <v>9945</v>
      </c>
      <c r="G1332" t="s">
        <v>20080</v>
      </c>
      <c r="H1332" t="s">
        <v>20209</v>
      </c>
      <c r="I1332" t="s">
        <v>20210</v>
      </c>
      <c r="J1332" t="s">
        <v>6533</v>
      </c>
      <c r="K1332" t="s">
        <v>6326</v>
      </c>
      <c r="L1332" t="s">
        <v>6321</v>
      </c>
      <c r="M1332" t="s">
        <v>20083</v>
      </c>
      <c r="N1332" t="s">
        <v>6322</v>
      </c>
      <c r="O1332" t="s">
        <v>20076</v>
      </c>
      <c r="P1332" t="s">
        <v>20125</v>
      </c>
      <c r="Q1332" t="s">
        <v>20153</v>
      </c>
      <c r="R1332" t="s">
        <v>20154</v>
      </c>
      <c r="S1332">
        <v>1</v>
      </c>
      <c r="T1332">
        <v>0</v>
      </c>
      <c r="U1332">
        <v>0</v>
      </c>
      <c r="V1332">
        <v>535</v>
      </c>
      <c r="W1332">
        <v>21</v>
      </c>
    </row>
    <row r="1333" spans="1:23" x14ac:dyDescent="0.3">
      <c r="A1333" t="s">
        <v>1343</v>
      </c>
      <c r="B1333" t="s">
        <v>21501</v>
      </c>
      <c r="C1333">
        <v>1</v>
      </c>
      <c r="D1333">
        <v>1</v>
      </c>
      <c r="E1333" t="s">
        <v>20065</v>
      </c>
      <c r="F1333" t="s">
        <v>9946</v>
      </c>
      <c r="G1333" t="s">
        <v>20080</v>
      </c>
      <c r="H1333" t="s">
        <v>20209</v>
      </c>
      <c r="I1333" t="s">
        <v>20210</v>
      </c>
      <c r="J1333" t="s">
        <v>6533</v>
      </c>
      <c r="K1333" t="s">
        <v>6326</v>
      </c>
      <c r="L1333" t="s">
        <v>6321</v>
      </c>
      <c r="M1333" t="s">
        <v>20083</v>
      </c>
      <c r="N1333" t="s">
        <v>6322</v>
      </c>
      <c r="O1333" t="s">
        <v>20076</v>
      </c>
      <c r="P1333" t="s">
        <v>20125</v>
      </c>
      <c r="Q1333" t="s">
        <v>20153</v>
      </c>
      <c r="R1333" t="s">
        <v>20154</v>
      </c>
      <c r="S1333">
        <v>1</v>
      </c>
      <c r="T1333">
        <v>0</v>
      </c>
      <c r="U1333">
        <v>0</v>
      </c>
      <c r="V1333">
        <v>60</v>
      </c>
      <c r="W1333">
        <v>3</v>
      </c>
    </row>
    <row r="1334" spans="1:23" x14ac:dyDescent="0.3">
      <c r="A1334" t="s">
        <v>1344</v>
      </c>
      <c r="B1334" t="s">
        <v>21522</v>
      </c>
      <c r="C1334">
        <v>1</v>
      </c>
      <c r="D1334">
        <v>1</v>
      </c>
      <c r="E1334" t="s">
        <v>20088</v>
      </c>
      <c r="F1334" t="s">
        <v>9947</v>
      </c>
      <c r="G1334" t="s">
        <v>20089</v>
      </c>
      <c r="H1334" t="s">
        <v>20971</v>
      </c>
      <c r="I1334" t="s">
        <v>20972</v>
      </c>
      <c r="J1334" t="s">
        <v>9948</v>
      </c>
      <c r="K1334" t="s">
        <v>6407</v>
      </c>
      <c r="L1334" t="s">
        <v>6321</v>
      </c>
      <c r="M1334" t="s">
        <v>20083</v>
      </c>
      <c r="N1334" t="s">
        <v>6322</v>
      </c>
      <c r="O1334" t="s">
        <v>20076</v>
      </c>
      <c r="P1334" t="s">
        <v>20125</v>
      </c>
      <c r="Q1334" t="s">
        <v>20153</v>
      </c>
      <c r="R1334" t="s">
        <v>20154</v>
      </c>
      <c r="S1334">
        <v>0</v>
      </c>
      <c r="T1334">
        <v>0</v>
      </c>
      <c r="U1334">
        <v>0</v>
      </c>
      <c r="V1334">
        <v>43</v>
      </c>
      <c r="W1334">
        <v>2</v>
      </c>
    </row>
    <row r="1335" spans="1:23" x14ac:dyDescent="0.3">
      <c r="A1335" t="s">
        <v>1345</v>
      </c>
      <c r="B1335" t="s">
        <v>21501</v>
      </c>
      <c r="C1335">
        <v>1</v>
      </c>
      <c r="D1335">
        <v>1</v>
      </c>
      <c r="E1335" t="s">
        <v>20065</v>
      </c>
      <c r="F1335" t="s">
        <v>9949</v>
      </c>
      <c r="G1335" t="s">
        <v>20080</v>
      </c>
      <c r="H1335" t="s">
        <v>20209</v>
      </c>
      <c r="I1335" t="s">
        <v>20210</v>
      </c>
      <c r="J1335" t="s">
        <v>6622</v>
      </c>
      <c r="K1335" t="s">
        <v>6325</v>
      </c>
      <c r="L1335" t="s">
        <v>6321</v>
      </c>
      <c r="M1335" t="s">
        <v>20083</v>
      </c>
      <c r="N1335" t="s">
        <v>6322</v>
      </c>
      <c r="O1335" t="s">
        <v>20076</v>
      </c>
      <c r="P1335" t="s">
        <v>20125</v>
      </c>
      <c r="Q1335" t="s">
        <v>20153</v>
      </c>
      <c r="R1335" t="s">
        <v>20154</v>
      </c>
      <c r="S1335">
        <v>1</v>
      </c>
      <c r="T1335">
        <v>0</v>
      </c>
      <c r="U1335">
        <v>0</v>
      </c>
      <c r="V1335">
        <v>13</v>
      </c>
      <c r="W1335">
        <v>2</v>
      </c>
    </row>
    <row r="1336" spans="1:23" x14ac:dyDescent="0.3">
      <c r="A1336" t="s">
        <v>1346</v>
      </c>
      <c r="B1336" t="s">
        <v>21528</v>
      </c>
      <c r="C1336">
        <v>1</v>
      </c>
      <c r="D1336">
        <v>1</v>
      </c>
      <c r="E1336" t="s">
        <v>20065</v>
      </c>
      <c r="F1336" t="s">
        <v>9950</v>
      </c>
      <c r="G1336" t="s">
        <v>20080</v>
      </c>
      <c r="H1336" t="s">
        <v>20209</v>
      </c>
      <c r="I1336" t="s">
        <v>20210</v>
      </c>
      <c r="J1336" t="s">
        <v>6622</v>
      </c>
      <c r="K1336" t="s">
        <v>6325</v>
      </c>
      <c r="L1336" t="s">
        <v>6321</v>
      </c>
      <c r="M1336" t="s">
        <v>20083</v>
      </c>
      <c r="N1336" t="s">
        <v>6322</v>
      </c>
      <c r="O1336" t="s">
        <v>20076</v>
      </c>
      <c r="P1336" t="s">
        <v>20125</v>
      </c>
      <c r="Q1336" t="s">
        <v>20153</v>
      </c>
      <c r="R1336" t="s">
        <v>20154</v>
      </c>
      <c r="S1336">
        <v>1</v>
      </c>
      <c r="T1336">
        <v>0</v>
      </c>
      <c r="U1336">
        <v>0</v>
      </c>
      <c r="V1336">
        <v>903</v>
      </c>
      <c r="W1336">
        <v>44</v>
      </c>
    </row>
    <row r="1337" spans="1:23" x14ac:dyDescent="0.3">
      <c r="A1337" t="s">
        <v>1347</v>
      </c>
      <c r="B1337" t="s">
        <v>21501</v>
      </c>
      <c r="C1337">
        <v>1</v>
      </c>
      <c r="D1337">
        <v>1</v>
      </c>
      <c r="E1337" t="s">
        <v>20065</v>
      </c>
      <c r="F1337" t="s">
        <v>9951</v>
      </c>
      <c r="G1337" t="s">
        <v>20080</v>
      </c>
      <c r="H1337" t="s">
        <v>20209</v>
      </c>
      <c r="I1337" t="s">
        <v>20210</v>
      </c>
      <c r="J1337" t="s">
        <v>6622</v>
      </c>
      <c r="K1337" t="s">
        <v>6325</v>
      </c>
      <c r="L1337" t="s">
        <v>6321</v>
      </c>
      <c r="M1337" t="s">
        <v>20083</v>
      </c>
      <c r="N1337" t="s">
        <v>6322</v>
      </c>
      <c r="O1337" t="s">
        <v>20076</v>
      </c>
      <c r="P1337" t="s">
        <v>20125</v>
      </c>
      <c r="Q1337" t="s">
        <v>20153</v>
      </c>
      <c r="R1337" t="s">
        <v>20154</v>
      </c>
      <c r="S1337">
        <v>1</v>
      </c>
      <c r="T1337">
        <v>0</v>
      </c>
      <c r="U1337">
        <v>0</v>
      </c>
      <c r="V1337">
        <v>276</v>
      </c>
      <c r="W1337">
        <v>10</v>
      </c>
    </row>
    <row r="1338" spans="1:23" x14ac:dyDescent="0.3">
      <c r="A1338" t="s">
        <v>1348</v>
      </c>
      <c r="B1338" t="s">
        <v>21501</v>
      </c>
      <c r="C1338">
        <v>1</v>
      </c>
      <c r="D1338">
        <v>1</v>
      </c>
      <c r="E1338" t="s">
        <v>20065</v>
      </c>
      <c r="F1338" t="s">
        <v>9952</v>
      </c>
      <c r="G1338" t="s">
        <v>20080</v>
      </c>
      <c r="H1338" t="s">
        <v>20209</v>
      </c>
      <c r="I1338" t="s">
        <v>20210</v>
      </c>
      <c r="J1338" t="s">
        <v>9727</v>
      </c>
      <c r="K1338" t="s">
        <v>6525</v>
      </c>
      <c r="L1338" t="s">
        <v>6321</v>
      </c>
      <c r="M1338" t="s">
        <v>20083</v>
      </c>
      <c r="N1338" t="s">
        <v>6322</v>
      </c>
      <c r="O1338" t="s">
        <v>20076</v>
      </c>
      <c r="P1338" t="s">
        <v>20125</v>
      </c>
      <c r="Q1338" t="s">
        <v>20153</v>
      </c>
      <c r="R1338" t="s">
        <v>20154</v>
      </c>
      <c r="S1338">
        <v>1</v>
      </c>
      <c r="T1338">
        <v>0</v>
      </c>
      <c r="U1338">
        <v>0</v>
      </c>
      <c r="V1338">
        <v>35</v>
      </c>
      <c r="W1338">
        <v>2</v>
      </c>
    </row>
    <row r="1339" spans="1:23" x14ac:dyDescent="0.3">
      <c r="A1339" t="s">
        <v>1349</v>
      </c>
      <c r="B1339" t="s">
        <v>21501</v>
      </c>
      <c r="C1339">
        <v>1</v>
      </c>
      <c r="D1339">
        <v>1</v>
      </c>
      <c r="E1339" t="s">
        <v>20065</v>
      </c>
      <c r="F1339" t="s">
        <v>9953</v>
      </c>
      <c r="G1339" t="s">
        <v>20080</v>
      </c>
      <c r="H1339" t="s">
        <v>20209</v>
      </c>
      <c r="I1339" t="s">
        <v>20210</v>
      </c>
      <c r="J1339" t="s">
        <v>6622</v>
      </c>
      <c r="K1339" t="s">
        <v>6325</v>
      </c>
      <c r="L1339" t="s">
        <v>6321</v>
      </c>
      <c r="M1339" t="s">
        <v>20083</v>
      </c>
      <c r="N1339" t="s">
        <v>6322</v>
      </c>
      <c r="O1339" t="s">
        <v>20076</v>
      </c>
      <c r="P1339" t="s">
        <v>20125</v>
      </c>
      <c r="Q1339" t="s">
        <v>20153</v>
      </c>
      <c r="R1339" t="s">
        <v>20154</v>
      </c>
      <c r="S1339">
        <v>1</v>
      </c>
      <c r="T1339">
        <v>0</v>
      </c>
      <c r="U1339">
        <v>0</v>
      </c>
      <c r="V1339">
        <v>10</v>
      </c>
      <c r="W1339">
        <v>1</v>
      </c>
    </row>
    <row r="1340" spans="1:23" x14ac:dyDescent="0.3">
      <c r="A1340" t="s">
        <v>1350</v>
      </c>
      <c r="B1340" t="s">
        <v>21528</v>
      </c>
      <c r="C1340">
        <v>1</v>
      </c>
      <c r="D1340">
        <v>1</v>
      </c>
      <c r="E1340" t="s">
        <v>20065</v>
      </c>
      <c r="F1340" t="s">
        <v>9954</v>
      </c>
      <c r="G1340" t="s">
        <v>20080</v>
      </c>
      <c r="H1340" t="s">
        <v>20209</v>
      </c>
      <c r="I1340" t="s">
        <v>20210</v>
      </c>
      <c r="J1340" t="s">
        <v>6624</v>
      </c>
      <c r="K1340" t="s">
        <v>6324</v>
      </c>
      <c r="L1340" t="s">
        <v>6321</v>
      </c>
      <c r="M1340" t="s">
        <v>20083</v>
      </c>
      <c r="N1340" t="s">
        <v>6322</v>
      </c>
      <c r="O1340" t="s">
        <v>20076</v>
      </c>
      <c r="P1340" t="s">
        <v>20125</v>
      </c>
      <c r="Q1340" t="s">
        <v>20153</v>
      </c>
      <c r="R1340" t="s">
        <v>20154</v>
      </c>
      <c r="S1340">
        <v>1</v>
      </c>
      <c r="T1340">
        <v>0</v>
      </c>
      <c r="U1340">
        <v>0</v>
      </c>
      <c r="V1340">
        <v>216</v>
      </c>
      <c r="W1340">
        <v>12</v>
      </c>
    </row>
    <row r="1341" spans="1:23" x14ac:dyDescent="0.3">
      <c r="A1341" t="s">
        <v>1351</v>
      </c>
      <c r="B1341" t="s">
        <v>21501</v>
      </c>
      <c r="C1341">
        <v>1</v>
      </c>
      <c r="D1341">
        <v>1</v>
      </c>
      <c r="E1341" t="s">
        <v>20065</v>
      </c>
      <c r="F1341" t="s">
        <v>9955</v>
      </c>
      <c r="G1341" t="s">
        <v>20080</v>
      </c>
      <c r="H1341" t="s">
        <v>20209</v>
      </c>
      <c r="I1341" t="s">
        <v>20210</v>
      </c>
      <c r="J1341" t="s">
        <v>6624</v>
      </c>
      <c r="K1341" t="s">
        <v>6324</v>
      </c>
      <c r="L1341" t="s">
        <v>6321</v>
      </c>
      <c r="M1341" t="s">
        <v>20083</v>
      </c>
      <c r="N1341" t="s">
        <v>6322</v>
      </c>
      <c r="O1341" t="s">
        <v>20076</v>
      </c>
      <c r="P1341" t="s">
        <v>20125</v>
      </c>
      <c r="Q1341" t="s">
        <v>20153</v>
      </c>
      <c r="R1341" t="s">
        <v>20154</v>
      </c>
      <c r="S1341">
        <v>1</v>
      </c>
      <c r="T1341">
        <v>0</v>
      </c>
      <c r="U1341">
        <v>0</v>
      </c>
      <c r="V1341">
        <v>11</v>
      </c>
      <c r="W1341">
        <v>1</v>
      </c>
    </row>
    <row r="1342" spans="1:23" x14ac:dyDescent="0.3">
      <c r="A1342" t="s">
        <v>1352</v>
      </c>
      <c r="B1342" t="s">
        <v>21501</v>
      </c>
      <c r="C1342">
        <v>1</v>
      </c>
      <c r="D1342">
        <v>1</v>
      </c>
      <c r="E1342" t="s">
        <v>20065</v>
      </c>
      <c r="F1342" t="s">
        <v>9956</v>
      </c>
      <c r="G1342" t="s">
        <v>20080</v>
      </c>
      <c r="H1342" t="s">
        <v>20209</v>
      </c>
      <c r="I1342" t="s">
        <v>20210</v>
      </c>
      <c r="J1342" t="s">
        <v>6624</v>
      </c>
      <c r="K1342" t="s">
        <v>6324</v>
      </c>
      <c r="L1342" t="s">
        <v>6321</v>
      </c>
      <c r="M1342" t="s">
        <v>20083</v>
      </c>
      <c r="N1342" t="s">
        <v>6322</v>
      </c>
      <c r="O1342" t="s">
        <v>20076</v>
      </c>
      <c r="P1342" t="s">
        <v>20125</v>
      </c>
      <c r="Q1342" t="s">
        <v>20153</v>
      </c>
      <c r="R1342" t="s">
        <v>20154</v>
      </c>
      <c r="S1342">
        <v>1</v>
      </c>
      <c r="T1342">
        <v>0</v>
      </c>
      <c r="U1342">
        <v>0</v>
      </c>
      <c r="V1342">
        <v>13</v>
      </c>
      <c r="W1342">
        <v>2</v>
      </c>
    </row>
    <row r="1343" spans="1:23" x14ac:dyDescent="0.3">
      <c r="A1343" t="s">
        <v>1353</v>
      </c>
      <c r="B1343" t="s">
        <v>21528</v>
      </c>
      <c r="C1343">
        <v>1</v>
      </c>
      <c r="D1343">
        <v>1</v>
      </c>
      <c r="E1343" t="s">
        <v>20065</v>
      </c>
      <c r="F1343" t="s">
        <v>9957</v>
      </c>
      <c r="G1343" t="s">
        <v>20080</v>
      </c>
      <c r="H1343" t="s">
        <v>20209</v>
      </c>
      <c r="I1343" t="s">
        <v>20210</v>
      </c>
      <c r="J1343" t="s">
        <v>8882</v>
      </c>
      <c r="K1343" t="s">
        <v>6644</v>
      </c>
      <c r="L1343" t="s">
        <v>6321</v>
      </c>
      <c r="M1343" t="s">
        <v>20083</v>
      </c>
      <c r="N1343" t="s">
        <v>6322</v>
      </c>
      <c r="O1343" t="s">
        <v>20076</v>
      </c>
      <c r="P1343" t="s">
        <v>20125</v>
      </c>
      <c r="Q1343" t="s">
        <v>20153</v>
      </c>
      <c r="R1343" t="s">
        <v>20154</v>
      </c>
      <c r="S1343">
        <v>1</v>
      </c>
      <c r="T1343">
        <v>0</v>
      </c>
      <c r="U1343">
        <v>0</v>
      </c>
      <c r="V1343">
        <v>1208</v>
      </c>
      <c r="W1343">
        <v>48</v>
      </c>
    </row>
    <row r="1344" spans="1:23" x14ac:dyDescent="0.3">
      <c r="A1344" t="s">
        <v>1354</v>
      </c>
      <c r="B1344" t="s">
        <v>21044</v>
      </c>
      <c r="C1344">
        <v>0</v>
      </c>
      <c r="D1344">
        <v>0</v>
      </c>
      <c r="E1344" t="s">
        <v>20150</v>
      </c>
      <c r="F1344" t="s">
        <v>9958</v>
      </c>
      <c r="G1344" t="s">
        <v>20089</v>
      </c>
      <c r="H1344" t="s">
        <v>21529</v>
      </c>
      <c r="I1344" t="s">
        <v>21530</v>
      </c>
      <c r="J1344" t="s">
        <v>9680</v>
      </c>
      <c r="K1344" t="s">
        <v>7556</v>
      </c>
      <c r="L1344" t="s">
        <v>7557</v>
      </c>
      <c r="M1344" t="s">
        <v>20555</v>
      </c>
      <c r="N1344" t="s">
        <v>6322</v>
      </c>
      <c r="O1344" t="s">
        <v>20076</v>
      </c>
      <c r="P1344" t="s">
        <v>20661</v>
      </c>
      <c r="Q1344" t="s">
        <v>6421</v>
      </c>
      <c r="R1344" t="s">
        <v>20833</v>
      </c>
      <c r="S1344">
        <v>0</v>
      </c>
      <c r="T1344">
        <v>1</v>
      </c>
      <c r="U1344">
        <v>1</v>
      </c>
      <c r="V1344">
        <v>129</v>
      </c>
      <c r="W1344">
        <v>13</v>
      </c>
    </row>
    <row r="1345" spans="1:23" x14ac:dyDescent="0.3">
      <c r="A1345" t="s">
        <v>1355</v>
      </c>
      <c r="B1345" t="s">
        <v>21528</v>
      </c>
      <c r="C1345">
        <v>1</v>
      </c>
      <c r="D1345">
        <v>1</v>
      </c>
      <c r="E1345" t="s">
        <v>20065</v>
      </c>
      <c r="F1345" t="s">
        <v>9959</v>
      </c>
      <c r="G1345" t="s">
        <v>20080</v>
      </c>
      <c r="H1345" t="s">
        <v>20209</v>
      </c>
      <c r="I1345" t="s">
        <v>20210</v>
      </c>
      <c r="J1345" t="s">
        <v>9960</v>
      </c>
      <c r="K1345" t="s">
        <v>9961</v>
      </c>
      <c r="L1345" t="s">
        <v>6321</v>
      </c>
      <c r="M1345" t="s">
        <v>20083</v>
      </c>
      <c r="N1345" t="s">
        <v>6322</v>
      </c>
      <c r="O1345" t="s">
        <v>20076</v>
      </c>
      <c r="P1345" t="s">
        <v>20125</v>
      </c>
      <c r="Q1345" t="s">
        <v>20153</v>
      </c>
      <c r="R1345" t="s">
        <v>20154</v>
      </c>
      <c r="S1345">
        <v>1</v>
      </c>
      <c r="T1345">
        <v>0</v>
      </c>
      <c r="U1345">
        <v>0</v>
      </c>
      <c r="V1345">
        <v>1085</v>
      </c>
      <c r="W1345">
        <v>47</v>
      </c>
    </row>
    <row r="1346" spans="1:23" x14ac:dyDescent="0.3">
      <c r="A1346" t="s">
        <v>1356</v>
      </c>
      <c r="B1346" t="s">
        <v>21501</v>
      </c>
      <c r="C1346">
        <v>1</v>
      </c>
      <c r="D1346">
        <v>1</v>
      </c>
      <c r="E1346" t="s">
        <v>20065</v>
      </c>
      <c r="F1346" t="s">
        <v>9962</v>
      </c>
      <c r="G1346" t="s">
        <v>20080</v>
      </c>
      <c r="H1346" t="s">
        <v>20209</v>
      </c>
      <c r="I1346" t="s">
        <v>20210</v>
      </c>
      <c r="J1346" t="s">
        <v>6625</v>
      </c>
      <c r="K1346" t="s">
        <v>6626</v>
      </c>
      <c r="L1346" t="s">
        <v>6321</v>
      </c>
      <c r="M1346" t="s">
        <v>20083</v>
      </c>
      <c r="N1346" t="s">
        <v>6322</v>
      </c>
      <c r="O1346" t="s">
        <v>20076</v>
      </c>
      <c r="P1346" t="s">
        <v>20125</v>
      </c>
      <c r="Q1346" t="s">
        <v>20153</v>
      </c>
      <c r="R1346" t="s">
        <v>20154</v>
      </c>
      <c r="S1346">
        <v>1</v>
      </c>
      <c r="T1346">
        <v>0</v>
      </c>
      <c r="U1346">
        <v>0</v>
      </c>
      <c r="V1346">
        <v>24</v>
      </c>
      <c r="W1346">
        <v>1</v>
      </c>
    </row>
    <row r="1347" spans="1:23" x14ac:dyDescent="0.3">
      <c r="A1347" t="s">
        <v>1357</v>
      </c>
      <c r="B1347" t="s">
        <v>21501</v>
      </c>
      <c r="C1347">
        <v>1</v>
      </c>
      <c r="D1347">
        <v>1</v>
      </c>
      <c r="E1347" t="s">
        <v>20065</v>
      </c>
      <c r="F1347" t="s">
        <v>9963</v>
      </c>
      <c r="G1347" t="s">
        <v>20080</v>
      </c>
      <c r="H1347" t="s">
        <v>20209</v>
      </c>
      <c r="I1347" t="s">
        <v>20210</v>
      </c>
      <c r="J1347" t="s">
        <v>6531</v>
      </c>
      <c r="K1347" t="s">
        <v>6324</v>
      </c>
      <c r="L1347" t="s">
        <v>6321</v>
      </c>
      <c r="M1347" t="s">
        <v>20083</v>
      </c>
      <c r="N1347" t="s">
        <v>6322</v>
      </c>
      <c r="O1347" t="s">
        <v>20076</v>
      </c>
      <c r="P1347" t="s">
        <v>20125</v>
      </c>
      <c r="Q1347" t="s">
        <v>20153</v>
      </c>
      <c r="R1347" t="s">
        <v>20154</v>
      </c>
      <c r="S1347">
        <v>1</v>
      </c>
      <c r="T1347">
        <v>0</v>
      </c>
      <c r="U1347">
        <v>0</v>
      </c>
      <c r="V1347">
        <v>548</v>
      </c>
      <c r="W1347">
        <v>23</v>
      </c>
    </row>
    <row r="1348" spans="1:23" x14ac:dyDescent="0.3">
      <c r="A1348" t="s">
        <v>1358</v>
      </c>
      <c r="B1348" t="s">
        <v>21528</v>
      </c>
      <c r="C1348">
        <v>1</v>
      </c>
      <c r="D1348">
        <v>1</v>
      </c>
      <c r="E1348" t="s">
        <v>20065</v>
      </c>
      <c r="F1348" t="s">
        <v>9964</v>
      </c>
      <c r="G1348" t="s">
        <v>20080</v>
      </c>
      <c r="H1348" t="s">
        <v>20209</v>
      </c>
      <c r="I1348" t="s">
        <v>20210</v>
      </c>
      <c r="J1348" t="s">
        <v>6532</v>
      </c>
      <c r="K1348" t="s">
        <v>6320</v>
      </c>
      <c r="L1348" t="s">
        <v>6321</v>
      </c>
      <c r="M1348" t="s">
        <v>20083</v>
      </c>
      <c r="N1348" t="s">
        <v>6322</v>
      </c>
      <c r="O1348" t="s">
        <v>20076</v>
      </c>
      <c r="P1348" t="s">
        <v>20125</v>
      </c>
      <c r="Q1348" t="s">
        <v>20153</v>
      </c>
      <c r="R1348" t="s">
        <v>20154</v>
      </c>
      <c r="S1348">
        <v>1</v>
      </c>
      <c r="T1348">
        <v>0</v>
      </c>
      <c r="U1348">
        <v>0</v>
      </c>
      <c r="V1348">
        <v>112</v>
      </c>
      <c r="W1348">
        <v>5</v>
      </c>
    </row>
    <row r="1349" spans="1:23" x14ac:dyDescent="0.3">
      <c r="A1349" t="s">
        <v>1359</v>
      </c>
      <c r="B1349" t="s">
        <v>21439</v>
      </c>
      <c r="C1349">
        <v>1</v>
      </c>
      <c r="D1349">
        <v>1</v>
      </c>
      <c r="E1349" t="s">
        <v>20088</v>
      </c>
      <c r="F1349" t="s">
        <v>9965</v>
      </c>
      <c r="G1349" t="s">
        <v>20089</v>
      </c>
      <c r="H1349" t="s">
        <v>21644</v>
      </c>
      <c r="I1349" t="s">
        <v>21645</v>
      </c>
      <c r="J1349" t="s">
        <v>9966</v>
      </c>
      <c r="K1349" t="s">
        <v>6522</v>
      </c>
      <c r="L1349" t="s">
        <v>6523</v>
      </c>
      <c r="M1349" t="s">
        <v>20189</v>
      </c>
      <c r="N1349" t="s">
        <v>6322</v>
      </c>
      <c r="O1349" t="s">
        <v>20076</v>
      </c>
      <c r="P1349" t="s">
        <v>20190</v>
      </c>
      <c r="Q1349" t="s">
        <v>20191</v>
      </c>
      <c r="R1349" t="s">
        <v>20192</v>
      </c>
      <c r="S1349">
        <v>0</v>
      </c>
      <c r="T1349">
        <v>0</v>
      </c>
      <c r="U1349">
        <v>0</v>
      </c>
      <c r="V1349">
        <v>19</v>
      </c>
      <c r="W1349">
        <v>1</v>
      </c>
    </row>
    <row r="1350" spans="1:23" x14ac:dyDescent="0.3">
      <c r="A1350" t="s">
        <v>1360</v>
      </c>
      <c r="B1350" t="s">
        <v>21528</v>
      </c>
      <c r="C1350">
        <v>1</v>
      </c>
      <c r="D1350">
        <v>1</v>
      </c>
      <c r="E1350" t="s">
        <v>20065</v>
      </c>
      <c r="F1350" t="s">
        <v>9967</v>
      </c>
      <c r="G1350" t="s">
        <v>20080</v>
      </c>
      <c r="H1350" t="s">
        <v>20209</v>
      </c>
      <c r="I1350" t="s">
        <v>20210</v>
      </c>
      <c r="J1350" t="s">
        <v>9968</v>
      </c>
      <c r="K1350" t="s">
        <v>6332</v>
      </c>
      <c r="L1350" t="s">
        <v>6321</v>
      </c>
      <c r="M1350" t="s">
        <v>20083</v>
      </c>
      <c r="N1350" t="s">
        <v>6322</v>
      </c>
      <c r="O1350" t="s">
        <v>20076</v>
      </c>
      <c r="P1350" t="s">
        <v>20125</v>
      </c>
      <c r="Q1350" t="s">
        <v>20153</v>
      </c>
      <c r="R1350" t="s">
        <v>20154</v>
      </c>
      <c r="S1350">
        <v>1</v>
      </c>
      <c r="T1350">
        <v>0</v>
      </c>
      <c r="U1350">
        <v>0</v>
      </c>
      <c r="V1350">
        <v>1405</v>
      </c>
      <c r="W1350">
        <v>30</v>
      </c>
    </row>
    <row r="1351" spans="1:23" x14ac:dyDescent="0.3">
      <c r="A1351" t="s">
        <v>1361</v>
      </c>
      <c r="B1351" t="s">
        <v>21528</v>
      </c>
      <c r="C1351">
        <v>1</v>
      </c>
      <c r="D1351">
        <v>1</v>
      </c>
      <c r="E1351" t="s">
        <v>20065</v>
      </c>
      <c r="F1351" t="s">
        <v>9969</v>
      </c>
      <c r="G1351" t="s">
        <v>20080</v>
      </c>
      <c r="H1351" t="s">
        <v>20209</v>
      </c>
      <c r="I1351" t="s">
        <v>20210</v>
      </c>
      <c r="J1351" t="s">
        <v>9970</v>
      </c>
      <c r="K1351" t="s">
        <v>6705</v>
      </c>
      <c r="L1351" t="s">
        <v>6321</v>
      </c>
      <c r="M1351" t="s">
        <v>20083</v>
      </c>
      <c r="N1351" t="s">
        <v>6322</v>
      </c>
      <c r="O1351" t="s">
        <v>20076</v>
      </c>
      <c r="P1351" t="s">
        <v>20125</v>
      </c>
      <c r="Q1351" t="s">
        <v>20153</v>
      </c>
      <c r="R1351" t="s">
        <v>20154</v>
      </c>
      <c r="S1351">
        <v>1</v>
      </c>
      <c r="T1351">
        <v>0</v>
      </c>
      <c r="U1351">
        <v>0</v>
      </c>
      <c r="V1351">
        <v>645</v>
      </c>
      <c r="W1351">
        <v>25</v>
      </c>
    </row>
    <row r="1352" spans="1:23" x14ac:dyDescent="0.3">
      <c r="A1352" t="s">
        <v>1362</v>
      </c>
      <c r="B1352" t="s">
        <v>21528</v>
      </c>
      <c r="C1352">
        <v>1</v>
      </c>
      <c r="D1352">
        <v>1</v>
      </c>
      <c r="E1352" t="s">
        <v>20065</v>
      </c>
      <c r="F1352" t="s">
        <v>9971</v>
      </c>
      <c r="G1352" t="s">
        <v>20080</v>
      </c>
      <c r="H1352" t="s">
        <v>20209</v>
      </c>
      <c r="I1352" t="s">
        <v>20210</v>
      </c>
      <c r="J1352" t="s">
        <v>6623</v>
      </c>
      <c r="K1352" t="s">
        <v>6325</v>
      </c>
      <c r="L1352" t="s">
        <v>6321</v>
      </c>
      <c r="M1352" t="s">
        <v>20083</v>
      </c>
      <c r="N1352" t="s">
        <v>6322</v>
      </c>
      <c r="O1352" t="s">
        <v>20076</v>
      </c>
      <c r="P1352" t="s">
        <v>20125</v>
      </c>
      <c r="Q1352" t="s">
        <v>20153</v>
      </c>
      <c r="R1352" t="s">
        <v>20154</v>
      </c>
      <c r="S1352">
        <v>1</v>
      </c>
      <c r="T1352">
        <v>0</v>
      </c>
      <c r="U1352">
        <v>0</v>
      </c>
      <c r="V1352">
        <v>774</v>
      </c>
      <c r="W1352">
        <v>36</v>
      </c>
    </row>
    <row r="1353" spans="1:23" x14ac:dyDescent="0.3">
      <c r="A1353" t="s">
        <v>1363</v>
      </c>
      <c r="B1353" t="s">
        <v>21528</v>
      </c>
      <c r="C1353">
        <v>1</v>
      </c>
      <c r="D1353">
        <v>1</v>
      </c>
      <c r="E1353" t="s">
        <v>20065</v>
      </c>
      <c r="F1353" t="s">
        <v>9972</v>
      </c>
      <c r="G1353" t="s">
        <v>20080</v>
      </c>
      <c r="H1353" t="s">
        <v>20209</v>
      </c>
      <c r="I1353" t="s">
        <v>20210</v>
      </c>
      <c r="J1353" t="s">
        <v>9973</v>
      </c>
      <c r="K1353" t="s">
        <v>9285</v>
      </c>
      <c r="L1353" t="s">
        <v>6321</v>
      </c>
      <c r="M1353" t="s">
        <v>20083</v>
      </c>
      <c r="N1353" t="s">
        <v>6322</v>
      </c>
      <c r="O1353" t="s">
        <v>20076</v>
      </c>
      <c r="P1353" t="s">
        <v>20125</v>
      </c>
      <c r="Q1353" t="s">
        <v>20153</v>
      </c>
      <c r="R1353" t="s">
        <v>20154</v>
      </c>
      <c r="S1353">
        <v>1</v>
      </c>
      <c r="T1353">
        <v>0</v>
      </c>
      <c r="U1353">
        <v>0</v>
      </c>
      <c r="V1353">
        <v>1681</v>
      </c>
      <c r="W1353">
        <v>68</v>
      </c>
    </row>
    <row r="1354" spans="1:23" x14ac:dyDescent="0.3">
      <c r="A1354" t="s">
        <v>1364</v>
      </c>
      <c r="B1354" t="s">
        <v>21044</v>
      </c>
      <c r="C1354">
        <v>0</v>
      </c>
      <c r="D1354">
        <v>0</v>
      </c>
      <c r="E1354" t="s">
        <v>20088</v>
      </c>
      <c r="F1354" t="s">
        <v>9974</v>
      </c>
      <c r="G1354" t="s">
        <v>20089</v>
      </c>
      <c r="H1354" t="s">
        <v>20605</v>
      </c>
      <c r="I1354" t="s">
        <v>20606</v>
      </c>
      <c r="J1354" t="s">
        <v>9975</v>
      </c>
      <c r="K1354" t="s">
        <v>7026</v>
      </c>
      <c r="L1354" t="s">
        <v>7027</v>
      </c>
      <c r="M1354" t="s">
        <v>20293</v>
      </c>
      <c r="N1354" t="s">
        <v>6322</v>
      </c>
      <c r="O1354" t="s">
        <v>20076</v>
      </c>
      <c r="P1354" t="s">
        <v>20591</v>
      </c>
      <c r="Q1354" t="s">
        <v>20592</v>
      </c>
      <c r="R1354" t="s">
        <v>20604</v>
      </c>
      <c r="S1354">
        <v>0</v>
      </c>
      <c r="T1354">
        <v>0</v>
      </c>
      <c r="U1354">
        <v>1</v>
      </c>
      <c r="V1354">
        <v>122</v>
      </c>
      <c r="W1354">
        <v>13</v>
      </c>
    </row>
    <row r="1355" spans="1:23" x14ac:dyDescent="0.3">
      <c r="A1355" t="s">
        <v>1365</v>
      </c>
      <c r="B1355" t="s">
        <v>21528</v>
      </c>
      <c r="C1355">
        <v>1</v>
      </c>
      <c r="D1355">
        <v>1</v>
      </c>
      <c r="E1355" t="s">
        <v>20065</v>
      </c>
      <c r="F1355" t="s">
        <v>9976</v>
      </c>
      <c r="G1355" t="s">
        <v>20080</v>
      </c>
      <c r="H1355" t="s">
        <v>20209</v>
      </c>
      <c r="I1355" t="s">
        <v>20210</v>
      </c>
      <c r="J1355" t="s">
        <v>6708</v>
      </c>
      <c r="K1355" t="s">
        <v>6637</v>
      </c>
      <c r="L1355" t="s">
        <v>6321</v>
      </c>
      <c r="M1355" t="s">
        <v>20083</v>
      </c>
      <c r="N1355" t="s">
        <v>6322</v>
      </c>
      <c r="O1355" t="s">
        <v>20076</v>
      </c>
      <c r="P1355" t="s">
        <v>20125</v>
      </c>
      <c r="Q1355" t="s">
        <v>20153</v>
      </c>
      <c r="R1355" t="s">
        <v>20154</v>
      </c>
      <c r="S1355">
        <v>1</v>
      </c>
      <c r="T1355">
        <v>0</v>
      </c>
      <c r="U1355">
        <v>0</v>
      </c>
      <c r="V1355">
        <v>1515</v>
      </c>
      <c r="W1355">
        <v>57</v>
      </c>
    </row>
    <row r="1356" spans="1:23" x14ac:dyDescent="0.3">
      <c r="A1356" t="s">
        <v>1366</v>
      </c>
      <c r="B1356" t="s">
        <v>21528</v>
      </c>
      <c r="C1356">
        <v>1</v>
      </c>
      <c r="D1356">
        <v>1</v>
      </c>
      <c r="E1356" t="s">
        <v>20065</v>
      </c>
      <c r="F1356" t="s">
        <v>9977</v>
      </c>
      <c r="G1356" t="s">
        <v>20080</v>
      </c>
      <c r="H1356" t="s">
        <v>20209</v>
      </c>
      <c r="I1356" t="s">
        <v>20210</v>
      </c>
      <c r="J1356" t="s">
        <v>9978</v>
      </c>
      <c r="K1356" t="s">
        <v>8566</v>
      </c>
      <c r="L1356" t="s">
        <v>6321</v>
      </c>
      <c r="M1356" t="s">
        <v>20083</v>
      </c>
      <c r="N1356" t="s">
        <v>6322</v>
      </c>
      <c r="O1356" t="s">
        <v>20076</v>
      </c>
      <c r="P1356" t="s">
        <v>20125</v>
      </c>
      <c r="Q1356" t="s">
        <v>20153</v>
      </c>
      <c r="R1356" t="s">
        <v>20154</v>
      </c>
      <c r="S1356">
        <v>1</v>
      </c>
      <c r="T1356">
        <v>0</v>
      </c>
      <c r="U1356">
        <v>0</v>
      </c>
      <c r="V1356">
        <v>931</v>
      </c>
      <c r="W1356">
        <v>38</v>
      </c>
    </row>
    <row r="1357" spans="1:23" x14ac:dyDescent="0.3">
      <c r="A1357" t="s">
        <v>1367</v>
      </c>
      <c r="B1357" t="s">
        <v>21528</v>
      </c>
      <c r="C1357">
        <v>1</v>
      </c>
      <c r="D1357">
        <v>1</v>
      </c>
      <c r="E1357" t="s">
        <v>20050</v>
      </c>
      <c r="F1357" t="s">
        <v>9979</v>
      </c>
      <c r="G1357" t="s">
        <v>20051</v>
      </c>
      <c r="H1357" t="s">
        <v>20693</v>
      </c>
      <c r="I1357" t="s">
        <v>20694</v>
      </c>
      <c r="J1357" t="s">
        <v>9980</v>
      </c>
      <c r="K1357" t="s">
        <v>6647</v>
      </c>
      <c r="L1357" t="s">
        <v>6648</v>
      </c>
      <c r="M1357" t="s">
        <v>20484</v>
      </c>
      <c r="N1357" t="s">
        <v>6322</v>
      </c>
      <c r="O1357" t="s">
        <v>20076</v>
      </c>
      <c r="P1357" t="s">
        <v>20661</v>
      </c>
      <c r="Q1357" t="s">
        <v>6421</v>
      </c>
      <c r="R1357" t="s">
        <v>21360</v>
      </c>
      <c r="S1357">
        <v>1</v>
      </c>
      <c r="T1357">
        <v>1</v>
      </c>
      <c r="U1357">
        <v>0</v>
      </c>
      <c r="V1357">
        <v>47</v>
      </c>
      <c r="W1357">
        <v>4</v>
      </c>
    </row>
    <row r="1358" spans="1:23" x14ac:dyDescent="0.3">
      <c r="A1358" t="s">
        <v>1368</v>
      </c>
      <c r="B1358" t="s">
        <v>21044</v>
      </c>
      <c r="C1358">
        <v>0</v>
      </c>
      <c r="D1358">
        <v>0</v>
      </c>
      <c r="E1358" t="s">
        <v>20050</v>
      </c>
      <c r="F1358" t="s">
        <v>9981</v>
      </c>
      <c r="G1358" t="s">
        <v>20041</v>
      </c>
      <c r="H1358" t="s">
        <v>21622</v>
      </c>
      <c r="I1358" t="s">
        <v>21623</v>
      </c>
      <c r="J1358" t="s">
        <v>9982</v>
      </c>
      <c r="K1358" t="s">
        <v>6436</v>
      </c>
      <c r="L1358" t="s">
        <v>6321</v>
      </c>
      <c r="M1358" t="s">
        <v>20083</v>
      </c>
      <c r="N1358" t="s">
        <v>6322</v>
      </c>
      <c r="O1358" t="s">
        <v>20076</v>
      </c>
      <c r="P1358" t="s">
        <v>20125</v>
      </c>
      <c r="Q1358" t="s">
        <v>20153</v>
      </c>
      <c r="R1358" t="s">
        <v>20154</v>
      </c>
      <c r="S1358">
        <v>1</v>
      </c>
      <c r="T1358">
        <v>0</v>
      </c>
      <c r="U1358">
        <v>0</v>
      </c>
      <c r="V1358">
        <v>223</v>
      </c>
      <c r="W1358">
        <v>32</v>
      </c>
    </row>
    <row r="1359" spans="1:23" x14ac:dyDescent="0.3">
      <c r="A1359" t="s">
        <v>1369</v>
      </c>
      <c r="B1359" t="s">
        <v>21501</v>
      </c>
      <c r="C1359">
        <v>1</v>
      </c>
      <c r="D1359">
        <v>1</v>
      </c>
      <c r="E1359" t="s">
        <v>20065</v>
      </c>
      <c r="F1359" t="s">
        <v>9983</v>
      </c>
      <c r="G1359" t="s">
        <v>20080</v>
      </c>
      <c r="H1359" t="s">
        <v>20209</v>
      </c>
      <c r="I1359" t="s">
        <v>20210</v>
      </c>
      <c r="J1359" t="s">
        <v>6649</v>
      </c>
      <c r="K1359" t="s">
        <v>6436</v>
      </c>
      <c r="L1359" t="s">
        <v>6321</v>
      </c>
      <c r="M1359" t="s">
        <v>20083</v>
      </c>
      <c r="N1359" t="s">
        <v>6322</v>
      </c>
      <c r="O1359" t="s">
        <v>20076</v>
      </c>
      <c r="P1359" t="s">
        <v>20125</v>
      </c>
      <c r="Q1359" t="s">
        <v>20153</v>
      </c>
      <c r="R1359" t="s">
        <v>20154</v>
      </c>
      <c r="S1359">
        <v>1</v>
      </c>
      <c r="T1359">
        <v>0</v>
      </c>
      <c r="U1359">
        <v>0</v>
      </c>
      <c r="V1359">
        <v>16</v>
      </c>
      <c r="W1359">
        <v>1</v>
      </c>
    </row>
    <row r="1360" spans="1:23" x14ac:dyDescent="0.3">
      <c r="A1360" t="s">
        <v>1370</v>
      </c>
      <c r="B1360" t="s">
        <v>21528</v>
      </c>
      <c r="C1360">
        <v>1</v>
      </c>
      <c r="D1360">
        <v>1</v>
      </c>
      <c r="E1360" t="s">
        <v>20050</v>
      </c>
      <c r="F1360" t="s">
        <v>9984</v>
      </c>
      <c r="G1360" t="s">
        <v>20051</v>
      </c>
      <c r="H1360" t="s">
        <v>20123</v>
      </c>
      <c r="I1360" t="s">
        <v>20124</v>
      </c>
      <c r="J1360" t="s">
        <v>6703</v>
      </c>
      <c r="K1360" t="s">
        <v>6457</v>
      </c>
      <c r="L1360" t="s">
        <v>6458</v>
      </c>
      <c r="M1360" t="s">
        <v>20083</v>
      </c>
      <c r="N1360" t="s">
        <v>6322</v>
      </c>
      <c r="O1360" t="s">
        <v>20076</v>
      </c>
      <c r="P1360" t="s">
        <v>20162</v>
      </c>
      <c r="Q1360" t="s">
        <v>20163</v>
      </c>
      <c r="R1360" t="s">
        <v>20164</v>
      </c>
      <c r="S1360">
        <v>1</v>
      </c>
      <c r="T1360">
        <v>0</v>
      </c>
      <c r="U1360">
        <v>0</v>
      </c>
      <c r="V1360">
        <v>1528</v>
      </c>
      <c r="W1360">
        <v>75</v>
      </c>
    </row>
    <row r="1361" spans="1:23" x14ac:dyDescent="0.3">
      <c r="A1361" t="s">
        <v>1371</v>
      </c>
      <c r="B1361" t="s">
        <v>21528</v>
      </c>
      <c r="C1361">
        <v>1</v>
      </c>
      <c r="D1361">
        <v>1</v>
      </c>
      <c r="E1361" t="s">
        <v>20050</v>
      </c>
      <c r="F1361" t="s">
        <v>9985</v>
      </c>
      <c r="G1361" t="s">
        <v>20051</v>
      </c>
      <c r="H1361" t="s">
        <v>20123</v>
      </c>
      <c r="I1361" t="s">
        <v>20124</v>
      </c>
      <c r="J1361" t="s">
        <v>9986</v>
      </c>
      <c r="K1361" t="s">
        <v>6728</v>
      </c>
      <c r="L1361" t="s">
        <v>6729</v>
      </c>
      <c r="M1361" t="s">
        <v>20515</v>
      </c>
      <c r="N1361" t="s">
        <v>6322</v>
      </c>
      <c r="O1361" t="s">
        <v>20076</v>
      </c>
      <c r="P1361" t="s">
        <v>20126</v>
      </c>
      <c r="Q1361" t="s">
        <v>20127</v>
      </c>
      <c r="R1361" t="s">
        <v>20516</v>
      </c>
      <c r="S1361">
        <v>1</v>
      </c>
      <c r="T1361">
        <v>0</v>
      </c>
      <c r="U1361">
        <v>0</v>
      </c>
      <c r="V1361">
        <v>1110</v>
      </c>
      <c r="W1361">
        <v>47</v>
      </c>
    </row>
    <row r="1362" spans="1:23" x14ac:dyDescent="0.3">
      <c r="A1362" t="s">
        <v>1372</v>
      </c>
      <c r="B1362" t="s">
        <v>21528</v>
      </c>
      <c r="C1362">
        <v>1</v>
      </c>
      <c r="D1362">
        <v>1</v>
      </c>
      <c r="E1362" t="s">
        <v>20065</v>
      </c>
      <c r="F1362" t="s">
        <v>9987</v>
      </c>
      <c r="G1362" t="s">
        <v>20080</v>
      </c>
      <c r="H1362" t="s">
        <v>20209</v>
      </c>
      <c r="I1362" t="s">
        <v>20210</v>
      </c>
      <c r="J1362" t="s">
        <v>6704</v>
      </c>
      <c r="K1362" t="s">
        <v>6638</v>
      </c>
      <c r="L1362" t="s">
        <v>6321</v>
      </c>
      <c r="M1362" t="s">
        <v>20083</v>
      </c>
      <c r="N1362" t="s">
        <v>6322</v>
      </c>
      <c r="O1362" t="s">
        <v>20076</v>
      </c>
      <c r="P1362" t="s">
        <v>20125</v>
      </c>
      <c r="Q1362" t="s">
        <v>20153</v>
      </c>
      <c r="R1362" t="s">
        <v>20154</v>
      </c>
      <c r="S1362">
        <v>1</v>
      </c>
      <c r="T1362">
        <v>0</v>
      </c>
      <c r="U1362">
        <v>0</v>
      </c>
      <c r="V1362">
        <v>1286</v>
      </c>
      <c r="W1362">
        <v>47</v>
      </c>
    </row>
    <row r="1363" spans="1:23" x14ac:dyDescent="0.3">
      <c r="A1363" t="s">
        <v>1373</v>
      </c>
      <c r="B1363" t="s">
        <v>21528</v>
      </c>
      <c r="C1363">
        <v>1</v>
      </c>
      <c r="D1363">
        <v>1</v>
      </c>
      <c r="E1363" t="s">
        <v>20065</v>
      </c>
      <c r="F1363" t="s">
        <v>9988</v>
      </c>
      <c r="G1363" t="s">
        <v>20080</v>
      </c>
      <c r="H1363" t="s">
        <v>20209</v>
      </c>
      <c r="I1363" t="s">
        <v>20210</v>
      </c>
      <c r="J1363" t="s">
        <v>6704</v>
      </c>
      <c r="K1363" t="s">
        <v>6638</v>
      </c>
      <c r="L1363" t="s">
        <v>6321</v>
      </c>
      <c r="M1363" t="s">
        <v>20083</v>
      </c>
      <c r="N1363" t="s">
        <v>6322</v>
      </c>
      <c r="O1363" t="s">
        <v>20076</v>
      </c>
      <c r="P1363" t="s">
        <v>20125</v>
      </c>
      <c r="Q1363" t="s">
        <v>20153</v>
      </c>
      <c r="R1363" t="s">
        <v>20154</v>
      </c>
      <c r="S1363">
        <v>1</v>
      </c>
      <c r="T1363">
        <v>0</v>
      </c>
      <c r="U1363">
        <v>0</v>
      </c>
      <c r="V1363">
        <v>879</v>
      </c>
      <c r="W1363">
        <v>34</v>
      </c>
    </row>
    <row r="1364" spans="1:23" x14ac:dyDescent="0.3">
      <c r="A1364" t="s">
        <v>1374</v>
      </c>
      <c r="B1364" t="s">
        <v>21528</v>
      </c>
      <c r="C1364">
        <v>1</v>
      </c>
      <c r="D1364">
        <v>1</v>
      </c>
      <c r="E1364" t="s">
        <v>20050</v>
      </c>
      <c r="F1364" t="s">
        <v>9989</v>
      </c>
      <c r="G1364" t="s">
        <v>20051</v>
      </c>
      <c r="H1364" t="s">
        <v>20123</v>
      </c>
      <c r="I1364" t="s">
        <v>20124</v>
      </c>
      <c r="J1364" t="s">
        <v>6730</v>
      </c>
      <c r="K1364" t="s">
        <v>6472</v>
      </c>
      <c r="L1364" t="s">
        <v>6473</v>
      </c>
      <c r="M1364" t="s">
        <v>20259</v>
      </c>
      <c r="N1364" t="s">
        <v>6322</v>
      </c>
      <c r="O1364" t="s">
        <v>20076</v>
      </c>
      <c r="P1364" t="s">
        <v>20126</v>
      </c>
      <c r="Q1364" t="s">
        <v>20127</v>
      </c>
      <c r="R1364" t="s">
        <v>20307</v>
      </c>
      <c r="S1364">
        <v>1</v>
      </c>
      <c r="T1364">
        <v>0</v>
      </c>
      <c r="U1364">
        <v>0</v>
      </c>
      <c r="V1364">
        <v>1381</v>
      </c>
      <c r="W1364">
        <v>63</v>
      </c>
    </row>
    <row r="1365" spans="1:23" x14ac:dyDescent="0.3">
      <c r="A1365" t="s">
        <v>1375</v>
      </c>
      <c r="B1365" t="s">
        <v>21528</v>
      </c>
      <c r="C1365">
        <v>1</v>
      </c>
      <c r="D1365">
        <v>1</v>
      </c>
      <c r="E1365" t="s">
        <v>20050</v>
      </c>
      <c r="F1365" t="s">
        <v>9990</v>
      </c>
      <c r="G1365" t="s">
        <v>20051</v>
      </c>
      <c r="H1365" t="s">
        <v>20193</v>
      </c>
      <c r="I1365" t="s">
        <v>20194</v>
      </c>
      <c r="J1365" t="s">
        <v>6514</v>
      </c>
      <c r="K1365" t="s">
        <v>6515</v>
      </c>
      <c r="L1365" t="s">
        <v>6516</v>
      </c>
      <c r="M1365" t="s">
        <v>20840</v>
      </c>
      <c r="N1365" t="s">
        <v>6322</v>
      </c>
      <c r="O1365" t="s">
        <v>20076</v>
      </c>
      <c r="P1365" t="s">
        <v>20196</v>
      </c>
      <c r="Q1365" t="s">
        <v>20197</v>
      </c>
      <c r="R1365" t="s">
        <v>20841</v>
      </c>
      <c r="S1365">
        <v>1</v>
      </c>
      <c r="T1365">
        <v>0</v>
      </c>
      <c r="U1365">
        <v>0</v>
      </c>
      <c r="V1365">
        <v>1302</v>
      </c>
      <c r="W1365">
        <v>60</v>
      </c>
    </row>
    <row r="1366" spans="1:23" x14ac:dyDescent="0.3">
      <c r="A1366" t="s">
        <v>1376</v>
      </c>
      <c r="B1366" t="s">
        <v>21439</v>
      </c>
      <c r="C1366">
        <v>1</v>
      </c>
      <c r="D1366">
        <v>1</v>
      </c>
      <c r="E1366" t="s">
        <v>20150</v>
      </c>
      <c r="F1366" t="s">
        <v>9991</v>
      </c>
      <c r="G1366" t="s">
        <v>20089</v>
      </c>
      <c r="H1366" t="s">
        <v>21646</v>
      </c>
      <c r="I1366" t="s">
        <v>21647</v>
      </c>
      <c r="J1366" t="s">
        <v>9992</v>
      </c>
      <c r="K1366" t="s">
        <v>7527</v>
      </c>
      <c r="L1366" t="s">
        <v>6321</v>
      </c>
      <c r="M1366" t="s">
        <v>20083</v>
      </c>
      <c r="N1366" t="s">
        <v>6322</v>
      </c>
      <c r="O1366" t="s">
        <v>20076</v>
      </c>
      <c r="P1366" t="s">
        <v>20125</v>
      </c>
      <c r="Q1366" t="s">
        <v>20153</v>
      </c>
      <c r="R1366" t="s">
        <v>20154</v>
      </c>
      <c r="S1366">
        <v>0</v>
      </c>
      <c r="T1366">
        <v>0</v>
      </c>
      <c r="U1366">
        <v>0</v>
      </c>
      <c r="V1366">
        <v>24</v>
      </c>
      <c r="W1366">
        <v>1</v>
      </c>
    </row>
    <row r="1367" spans="1:23" x14ac:dyDescent="0.3">
      <c r="A1367" t="s">
        <v>1377</v>
      </c>
      <c r="B1367" t="s">
        <v>21483</v>
      </c>
      <c r="C1367">
        <v>1</v>
      </c>
      <c r="D1367">
        <v>1</v>
      </c>
      <c r="E1367" t="s">
        <v>20150</v>
      </c>
      <c r="F1367" t="s">
        <v>9993</v>
      </c>
      <c r="G1367" t="s">
        <v>20089</v>
      </c>
      <c r="H1367" t="s">
        <v>21518</v>
      </c>
      <c r="I1367" t="s">
        <v>21519</v>
      </c>
      <c r="J1367" t="s">
        <v>9994</v>
      </c>
      <c r="K1367" t="s">
        <v>6535</v>
      </c>
      <c r="L1367" t="s">
        <v>6448</v>
      </c>
      <c r="M1367" t="s">
        <v>20083</v>
      </c>
      <c r="N1367" t="s">
        <v>6322</v>
      </c>
      <c r="O1367" t="s">
        <v>20076</v>
      </c>
      <c r="P1367" t="s">
        <v>20183</v>
      </c>
      <c r="Q1367" t="s">
        <v>6448</v>
      </c>
      <c r="R1367" t="s">
        <v>20466</v>
      </c>
      <c r="S1367">
        <v>0</v>
      </c>
      <c r="T1367">
        <v>0</v>
      </c>
      <c r="U1367">
        <v>0</v>
      </c>
      <c r="V1367">
        <v>62</v>
      </c>
      <c r="W1367">
        <v>3</v>
      </c>
    </row>
    <row r="1368" spans="1:23" x14ac:dyDescent="0.3">
      <c r="A1368" t="s">
        <v>1378</v>
      </c>
      <c r="B1368" t="s">
        <v>21528</v>
      </c>
      <c r="C1368">
        <v>1</v>
      </c>
      <c r="D1368">
        <v>1</v>
      </c>
      <c r="E1368" t="s">
        <v>20050</v>
      </c>
      <c r="F1368" t="s">
        <v>9995</v>
      </c>
      <c r="G1368" t="s">
        <v>20051</v>
      </c>
      <c r="H1368" t="s">
        <v>20123</v>
      </c>
      <c r="I1368" t="s">
        <v>20124</v>
      </c>
      <c r="J1368" t="s">
        <v>9996</v>
      </c>
      <c r="K1368" t="s">
        <v>6536</v>
      </c>
      <c r="L1368" t="s">
        <v>6458</v>
      </c>
      <c r="M1368" t="s">
        <v>20083</v>
      </c>
      <c r="N1368" t="s">
        <v>6322</v>
      </c>
      <c r="O1368" t="s">
        <v>20076</v>
      </c>
      <c r="P1368" t="s">
        <v>20162</v>
      </c>
      <c r="Q1368" t="s">
        <v>20163</v>
      </c>
      <c r="R1368" t="s">
        <v>20164</v>
      </c>
      <c r="S1368">
        <v>1</v>
      </c>
      <c r="T1368">
        <v>0</v>
      </c>
      <c r="U1368">
        <v>0</v>
      </c>
      <c r="V1368">
        <v>2120</v>
      </c>
      <c r="W1368">
        <v>93</v>
      </c>
    </row>
    <row r="1369" spans="1:23" x14ac:dyDescent="0.3">
      <c r="A1369" t="s">
        <v>1379</v>
      </c>
      <c r="B1369" t="s">
        <v>21501</v>
      </c>
      <c r="C1369">
        <v>1</v>
      </c>
      <c r="D1369">
        <v>1</v>
      </c>
      <c r="E1369" t="s">
        <v>20088</v>
      </c>
      <c r="F1369" t="s">
        <v>9997</v>
      </c>
      <c r="G1369" t="s">
        <v>20089</v>
      </c>
      <c r="H1369" t="s">
        <v>21503</v>
      </c>
      <c r="I1369" t="s">
        <v>21504</v>
      </c>
      <c r="J1369" t="s">
        <v>9998</v>
      </c>
      <c r="K1369" t="s">
        <v>6642</v>
      </c>
      <c r="L1369" t="s">
        <v>6321</v>
      </c>
      <c r="M1369" t="s">
        <v>20083</v>
      </c>
      <c r="N1369" t="s">
        <v>6322</v>
      </c>
      <c r="O1369" t="s">
        <v>20076</v>
      </c>
      <c r="P1369" t="s">
        <v>20125</v>
      </c>
      <c r="Q1369" t="s">
        <v>20153</v>
      </c>
      <c r="R1369" t="s">
        <v>20154</v>
      </c>
      <c r="S1369">
        <v>0</v>
      </c>
      <c r="T1369">
        <v>0</v>
      </c>
      <c r="U1369">
        <v>0</v>
      </c>
      <c r="V1369">
        <v>18</v>
      </c>
      <c r="W1369">
        <v>1</v>
      </c>
    </row>
    <row r="1370" spans="1:23" x14ac:dyDescent="0.3">
      <c r="A1370" t="s">
        <v>1380</v>
      </c>
      <c r="B1370" t="s">
        <v>21528</v>
      </c>
      <c r="C1370">
        <v>1</v>
      </c>
      <c r="D1370">
        <v>1</v>
      </c>
      <c r="E1370" t="s">
        <v>20065</v>
      </c>
      <c r="F1370" t="s">
        <v>9999</v>
      </c>
      <c r="G1370" t="s">
        <v>20080</v>
      </c>
      <c r="H1370" t="s">
        <v>20209</v>
      </c>
      <c r="I1370" t="s">
        <v>20210</v>
      </c>
      <c r="J1370" t="s">
        <v>10000</v>
      </c>
      <c r="K1370" t="s">
        <v>6324</v>
      </c>
      <c r="L1370" t="s">
        <v>6321</v>
      </c>
      <c r="M1370" t="s">
        <v>20083</v>
      </c>
      <c r="N1370" t="s">
        <v>6322</v>
      </c>
      <c r="O1370" t="s">
        <v>20076</v>
      </c>
      <c r="P1370" t="s">
        <v>20125</v>
      </c>
      <c r="Q1370" t="s">
        <v>20153</v>
      </c>
      <c r="R1370" t="s">
        <v>20154</v>
      </c>
      <c r="S1370">
        <v>1</v>
      </c>
      <c r="T1370">
        <v>0</v>
      </c>
      <c r="U1370">
        <v>0</v>
      </c>
      <c r="V1370">
        <v>881</v>
      </c>
      <c r="W1370">
        <v>33</v>
      </c>
    </row>
    <row r="1371" spans="1:23" x14ac:dyDescent="0.3">
      <c r="A1371" t="s">
        <v>1381</v>
      </c>
      <c r="B1371" t="s">
        <v>21528</v>
      </c>
      <c r="C1371">
        <v>1</v>
      </c>
      <c r="D1371">
        <v>1</v>
      </c>
      <c r="E1371" t="s">
        <v>20050</v>
      </c>
      <c r="F1371" t="s">
        <v>10001</v>
      </c>
      <c r="G1371" t="s">
        <v>20051</v>
      </c>
      <c r="H1371" t="s">
        <v>20269</v>
      </c>
      <c r="I1371" t="s">
        <v>20270</v>
      </c>
      <c r="J1371" t="s">
        <v>10002</v>
      </c>
      <c r="K1371" t="s">
        <v>6554</v>
      </c>
      <c r="L1371" t="s">
        <v>6555</v>
      </c>
      <c r="M1371" t="s">
        <v>20271</v>
      </c>
      <c r="N1371" t="s">
        <v>6322</v>
      </c>
      <c r="O1371" t="s">
        <v>20076</v>
      </c>
      <c r="P1371" t="s">
        <v>20243</v>
      </c>
      <c r="Q1371" t="s">
        <v>6555</v>
      </c>
      <c r="R1371" t="s">
        <v>20272</v>
      </c>
      <c r="S1371">
        <v>1</v>
      </c>
      <c r="T1371">
        <v>0</v>
      </c>
      <c r="U1371">
        <v>0</v>
      </c>
      <c r="V1371">
        <v>1526</v>
      </c>
      <c r="W1371">
        <v>71</v>
      </c>
    </row>
    <row r="1372" spans="1:23" x14ac:dyDescent="0.3">
      <c r="A1372" t="s">
        <v>1382</v>
      </c>
      <c r="B1372" t="s">
        <v>21501</v>
      </c>
      <c r="C1372">
        <v>1</v>
      </c>
      <c r="D1372">
        <v>1</v>
      </c>
      <c r="E1372" t="s">
        <v>20150</v>
      </c>
      <c r="F1372" t="s">
        <v>10003</v>
      </c>
      <c r="G1372" t="s">
        <v>20089</v>
      </c>
      <c r="H1372" t="s">
        <v>21518</v>
      </c>
      <c r="I1372" t="s">
        <v>21519</v>
      </c>
      <c r="J1372" t="s">
        <v>10004</v>
      </c>
      <c r="K1372" t="s">
        <v>7760</v>
      </c>
      <c r="L1372" t="s">
        <v>7761</v>
      </c>
      <c r="M1372" t="s">
        <v>20355</v>
      </c>
      <c r="N1372" t="s">
        <v>6322</v>
      </c>
      <c r="O1372" t="s">
        <v>20076</v>
      </c>
      <c r="P1372" t="s">
        <v>20147</v>
      </c>
      <c r="Q1372" t="s">
        <v>20148</v>
      </c>
      <c r="R1372" t="s">
        <v>20356</v>
      </c>
      <c r="S1372">
        <v>0</v>
      </c>
      <c r="T1372">
        <v>0</v>
      </c>
      <c r="U1372">
        <v>0</v>
      </c>
      <c r="V1372">
        <v>16</v>
      </c>
      <c r="W1372">
        <v>1</v>
      </c>
    </row>
    <row r="1373" spans="1:23" x14ac:dyDescent="0.3">
      <c r="A1373" t="s">
        <v>1383</v>
      </c>
      <c r="B1373" t="s">
        <v>21528</v>
      </c>
      <c r="C1373">
        <v>1</v>
      </c>
      <c r="D1373">
        <v>1</v>
      </c>
      <c r="E1373" t="s">
        <v>20065</v>
      </c>
      <c r="F1373" t="s">
        <v>10005</v>
      </c>
      <c r="G1373" t="s">
        <v>20080</v>
      </c>
      <c r="H1373" t="s">
        <v>20209</v>
      </c>
      <c r="I1373" t="s">
        <v>20210</v>
      </c>
      <c r="J1373" t="s">
        <v>6625</v>
      </c>
      <c r="K1373" t="s">
        <v>6626</v>
      </c>
      <c r="L1373" t="s">
        <v>6321</v>
      </c>
      <c r="M1373" t="s">
        <v>20083</v>
      </c>
      <c r="N1373" t="s">
        <v>6322</v>
      </c>
      <c r="O1373" t="s">
        <v>20076</v>
      </c>
      <c r="P1373" t="s">
        <v>20125</v>
      </c>
      <c r="Q1373" t="s">
        <v>20153</v>
      </c>
      <c r="R1373" t="s">
        <v>20154</v>
      </c>
      <c r="S1373">
        <v>1</v>
      </c>
      <c r="T1373">
        <v>0</v>
      </c>
      <c r="U1373">
        <v>0</v>
      </c>
      <c r="V1373">
        <v>579</v>
      </c>
      <c r="W1373">
        <v>23</v>
      </c>
    </row>
    <row r="1374" spans="1:23" x14ac:dyDescent="0.3">
      <c r="A1374" t="s">
        <v>1384</v>
      </c>
      <c r="B1374" t="s">
        <v>21528</v>
      </c>
      <c r="C1374">
        <v>1</v>
      </c>
      <c r="D1374">
        <v>1</v>
      </c>
      <c r="E1374" t="s">
        <v>20050</v>
      </c>
      <c r="F1374" t="s">
        <v>10006</v>
      </c>
      <c r="G1374" t="s">
        <v>20051</v>
      </c>
      <c r="H1374" t="s">
        <v>20868</v>
      </c>
      <c r="I1374" t="s">
        <v>20869</v>
      </c>
      <c r="J1374" t="s">
        <v>10007</v>
      </c>
      <c r="K1374" t="s">
        <v>6403</v>
      </c>
      <c r="L1374" t="s">
        <v>6404</v>
      </c>
      <c r="M1374" t="s">
        <v>20484</v>
      </c>
      <c r="N1374" t="s">
        <v>6322</v>
      </c>
      <c r="O1374" t="s">
        <v>20076</v>
      </c>
      <c r="P1374" t="s">
        <v>20647</v>
      </c>
      <c r="Q1374" t="s">
        <v>6404</v>
      </c>
      <c r="R1374" t="s">
        <v>20648</v>
      </c>
      <c r="S1374">
        <v>1</v>
      </c>
      <c r="T1374">
        <v>0</v>
      </c>
      <c r="U1374">
        <v>0</v>
      </c>
      <c r="V1374">
        <v>1303</v>
      </c>
      <c r="W1374">
        <v>62</v>
      </c>
    </row>
    <row r="1375" spans="1:23" x14ac:dyDescent="0.3">
      <c r="A1375" t="s">
        <v>1385</v>
      </c>
      <c r="B1375" t="s">
        <v>21501</v>
      </c>
      <c r="C1375">
        <v>1</v>
      </c>
      <c r="D1375">
        <v>1</v>
      </c>
      <c r="E1375" t="s">
        <v>20088</v>
      </c>
      <c r="F1375" t="s">
        <v>10008</v>
      </c>
      <c r="G1375" t="s">
        <v>20089</v>
      </c>
      <c r="H1375" t="s">
        <v>21503</v>
      </c>
      <c r="I1375" t="s">
        <v>21504</v>
      </c>
      <c r="J1375" t="s">
        <v>9998</v>
      </c>
      <c r="K1375" t="s">
        <v>6642</v>
      </c>
      <c r="L1375" t="s">
        <v>6321</v>
      </c>
      <c r="M1375" t="s">
        <v>20083</v>
      </c>
      <c r="N1375" t="s">
        <v>6322</v>
      </c>
      <c r="O1375" t="s">
        <v>20076</v>
      </c>
      <c r="P1375" t="s">
        <v>20125</v>
      </c>
      <c r="Q1375" t="s">
        <v>20153</v>
      </c>
      <c r="R1375" t="s">
        <v>20154</v>
      </c>
      <c r="S1375">
        <v>0</v>
      </c>
      <c r="T1375">
        <v>0</v>
      </c>
      <c r="U1375">
        <v>0</v>
      </c>
      <c r="V1375">
        <v>54</v>
      </c>
      <c r="W1375">
        <v>3</v>
      </c>
    </row>
    <row r="1376" spans="1:23" x14ac:dyDescent="0.3">
      <c r="A1376" t="s">
        <v>1386</v>
      </c>
      <c r="B1376" t="s">
        <v>21439</v>
      </c>
      <c r="C1376">
        <v>1</v>
      </c>
      <c r="D1376">
        <v>1</v>
      </c>
      <c r="E1376" t="s">
        <v>20088</v>
      </c>
      <c r="F1376" t="s">
        <v>10009</v>
      </c>
      <c r="G1376" t="s">
        <v>20089</v>
      </c>
      <c r="H1376" t="s">
        <v>21466</v>
      </c>
      <c r="I1376" t="s">
        <v>21467</v>
      </c>
      <c r="J1376" t="s">
        <v>10010</v>
      </c>
      <c r="K1376" t="s">
        <v>6519</v>
      </c>
      <c r="L1376" t="s">
        <v>6520</v>
      </c>
      <c r="M1376" t="s">
        <v>20103</v>
      </c>
      <c r="N1376" t="s">
        <v>6322</v>
      </c>
      <c r="O1376" t="s">
        <v>20076</v>
      </c>
      <c r="P1376" t="s">
        <v>20069</v>
      </c>
      <c r="Q1376" t="s">
        <v>6520</v>
      </c>
      <c r="R1376" t="s">
        <v>20104</v>
      </c>
      <c r="S1376">
        <v>0</v>
      </c>
      <c r="T1376">
        <v>0</v>
      </c>
      <c r="U1376">
        <v>0</v>
      </c>
      <c r="V1376">
        <v>83</v>
      </c>
      <c r="W1376">
        <v>4</v>
      </c>
    </row>
    <row r="1377" spans="1:23" x14ac:dyDescent="0.3">
      <c r="A1377" t="s">
        <v>1387</v>
      </c>
      <c r="B1377" t="s">
        <v>21501</v>
      </c>
      <c r="C1377">
        <v>1</v>
      </c>
      <c r="D1377">
        <v>1</v>
      </c>
      <c r="E1377" t="s">
        <v>20088</v>
      </c>
      <c r="F1377" t="s">
        <v>10011</v>
      </c>
      <c r="G1377" t="s">
        <v>20089</v>
      </c>
      <c r="H1377" t="s">
        <v>21518</v>
      </c>
      <c r="I1377" t="s">
        <v>21519</v>
      </c>
      <c r="J1377" t="s">
        <v>10004</v>
      </c>
      <c r="K1377" t="s">
        <v>7760</v>
      </c>
      <c r="L1377" t="s">
        <v>7761</v>
      </c>
      <c r="M1377" t="s">
        <v>20355</v>
      </c>
      <c r="N1377" t="s">
        <v>6322</v>
      </c>
      <c r="O1377" t="s">
        <v>20076</v>
      </c>
      <c r="P1377" t="s">
        <v>20147</v>
      </c>
      <c r="Q1377" t="s">
        <v>20148</v>
      </c>
      <c r="R1377" t="s">
        <v>20356</v>
      </c>
      <c r="S1377">
        <v>0</v>
      </c>
      <c r="T1377">
        <v>0</v>
      </c>
      <c r="U1377">
        <v>0</v>
      </c>
      <c r="V1377">
        <v>50</v>
      </c>
      <c r="W1377">
        <v>2</v>
      </c>
    </row>
    <row r="1378" spans="1:23" x14ac:dyDescent="0.3">
      <c r="A1378" t="s">
        <v>1388</v>
      </c>
      <c r="B1378" t="s">
        <v>21528</v>
      </c>
      <c r="C1378">
        <v>1</v>
      </c>
      <c r="D1378">
        <v>1</v>
      </c>
      <c r="E1378" t="s">
        <v>20065</v>
      </c>
      <c r="F1378" t="s">
        <v>10012</v>
      </c>
      <c r="G1378" t="s">
        <v>20080</v>
      </c>
      <c r="H1378" t="s">
        <v>20209</v>
      </c>
      <c r="I1378" t="s">
        <v>20210</v>
      </c>
      <c r="J1378" t="s">
        <v>6625</v>
      </c>
      <c r="K1378" t="s">
        <v>6626</v>
      </c>
      <c r="L1378" t="s">
        <v>6321</v>
      </c>
      <c r="M1378" t="s">
        <v>20083</v>
      </c>
      <c r="N1378" t="s">
        <v>6322</v>
      </c>
      <c r="O1378" t="s">
        <v>20076</v>
      </c>
      <c r="P1378" t="s">
        <v>20125</v>
      </c>
      <c r="Q1378" t="s">
        <v>20153</v>
      </c>
      <c r="R1378" t="s">
        <v>20154</v>
      </c>
      <c r="S1378">
        <v>1</v>
      </c>
      <c r="T1378">
        <v>0</v>
      </c>
      <c r="U1378">
        <v>0</v>
      </c>
      <c r="V1378">
        <v>1935</v>
      </c>
      <c r="W1378">
        <v>76</v>
      </c>
    </row>
    <row r="1379" spans="1:23" x14ac:dyDescent="0.3">
      <c r="A1379" t="s">
        <v>1389</v>
      </c>
      <c r="B1379" t="s">
        <v>21528</v>
      </c>
      <c r="C1379">
        <v>1</v>
      </c>
      <c r="D1379">
        <v>1</v>
      </c>
      <c r="E1379" t="s">
        <v>20050</v>
      </c>
      <c r="F1379" t="s">
        <v>10013</v>
      </c>
      <c r="G1379" t="s">
        <v>20051</v>
      </c>
      <c r="H1379" t="s">
        <v>21243</v>
      </c>
      <c r="I1379" t="s">
        <v>21244</v>
      </c>
      <c r="J1379" t="s">
        <v>10014</v>
      </c>
      <c r="K1379" t="s">
        <v>9291</v>
      </c>
      <c r="L1379" t="s">
        <v>6321</v>
      </c>
      <c r="M1379" t="s">
        <v>20083</v>
      </c>
      <c r="N1379" t="s">
        <v>6322</v>
      </c>
      <c r="O1379" t="s">
        <v>20076</v>
      </c>
      <c r="P1379" t="s">
        <v>20125</v>
      </c>
      <c r="Q1379" t="s">
        <v>20153</v>
      </c>
      <c r="R1379" t="s">
        <v>20154</v>
      </c>
      <c r="S1379">
        <v>1</v>
      </c>
      <c r="T1379">
        <v>0</v>
      </c>
      <c r="U1379">
        <v>0</v>
      </c>
      <c r="V1379">
        <v>501</v>
      </c>
      <c r="W1379">
        <v>22</v>
      </c>
    </row>
    <row r="1380" spans="1:23" x14ac:dyDescent="0.3">
      <c r="A1380" t="s">
        <v>1390</v>
      </c>
      <c r="B1380" t="s">
        <v>21483</v>
      </c>
      <c r="C1380">
        <v>1</v>
      </c>
      <c r="D1380">
        <v>1</v>
      </c>
      <c r="E1380" t="s">
        <v>20150</v>
      </c>
      <c r="F1380" t="s">
        <v>10015</v>
      </c>
      <c r="G1380" t="s">
        <v>20089</v>
      </c>
      <c r="H1380" t="s">
        <v>21466</v>
      </c>
      <c r="I1380" t="s">
        <v>21467</v>
      </c>
      <c r="J1380" t="s">
        <v>6720</v>
      </c>
      <c r="K1380" t="s">
        <v>6447</v>
      </c>
      <c r="L1380" t="s">
        <v>6448</v>
      </c>
      <c r="M1380" t="s">
        <v>20083</v>
      </c>
      <c r="N1380" t="s">
        <v>6322</v>
      </c>
      <c r="O1380" t="s">
        <v>20076</v>
      </c>
      <c r="P1380" t="s">
        <v>20183</v>
      </c>
      <c r="Q1380" t="s">
        <v>6448</v>
      </c>
      <c r="R1380" t="s">
        <v>20466</v>
      </c>
      <c r="S1380">
        <v>0</v>
      </c>
      <c r="T1380">
        <v>0</v>
      </c>
      <c r="U1380">
        <v>0</v>
      </c>
      <c r="V1380">
        <v>152</v>
      </c>
      <c r="W1380">
        <v>5</v>
      </c>
    </row>
    <row r="1381" spans="1:23" x14ac:dyDescent="0.3">
      <c r="A1381" t="s">
        <v>1391</v>
      </c>
      <c r="B1381" t="s">
        <v>21439</v>
      </c>
      <c r="C1381">
        <v>1</v>
      </c>
      <c r="D1381">
        <v>1</v>
      </c>
      <c r="E1381" t="s">
        <v>20150</v>
      </c>
      <c r="F1381" t="s">
        <v>10016</v>
      </c>
      <c r="G1381" t="s">
        <v>20089</v>
      </c>
      <c r="H1381" t="s">
        <v>21589</v>
      </c>
      <c r="I1381" t="s">
        <v>21590</v>
      </c>
      <c r="J1381" t="s">
        <v>9785</v>
      </c>
      <c r="K1381" t="s">
        <v>6540</v>
      </c>
      <c r="L1381" t="s">
        <v>6541</v>
      </c>
      <c r="M1381" t="s">
        <v>20545</v>
      </c>
      <c r="N1381" t="s">
        <v>6322</v>
      </c>
      <c r="O1381" t="s">
        <v>20076</v>
      </c>
      <c r="P1381" t="s">
        <v>20147</v>
      </c>
      <c r="Q1381" t="s">
        <v>20148</v>
      </c>
      <c r="R1381" t="s">
        <v>20594</v>
      </c>
      <c r="S1381">
        <v>0</v>
      </c>
      <c r="T1381">
        <v>0</v>
      </c>
      <c r="U1381">
        <v>0</v>
      </c>
      <c r="V1381">
        <v>12</v>
      </c>
      <c r="W1381">
        <v>1</v>
      </c>
    </row>
    <row r="1382" spans="1:23" x14ac:dyDescent="0.3">
      <c r="A1382" t="s">
        <v>1392</v>
      </c>
      <c r="B1382" t="s">
        <v>21528</v>
      </c>
      <c r="C1382">
        <v>1</v>
      </c>
      <c r="D1382">
        <v>1</v>
      </c>
      <c r="E1382" t="s">
        <v>20065</v>
      </c>
      <c r="F1382" t="s">
        <v>10017</v>
      </c>
      <c r="G1382" t="s">
        <v>20080</v>
      </c>
      <c r="H1382" t="s">
        <v>20209</v>
      </c>
      <c r="I1382" t="s">
        <v>20210</v>
      </c>
      <c r="J1382" t="s">
        <v>6625</v>
      </c>
      <c r="K1382" t="s">
        <v>6626</v>
      </c>
      <c r="L1382" t="s">
        <v>6321</v>
      </c>
      <c r="M1382" t="s">
        <v>20083</v>
      </c>
      <c r="N1382" t="s">
        <v>6322</v>
      </c>
      <c r="O1382" t="s">
        <v>20076</v>
      </c>
      <c r="P1382" t="s">
        <v>20125</v>
      </c>
      <c r="Q1382" t="s">
        <v>20153</v>
      </c>
      <c r="R1382" t="s">
        <v>20154</v>
      </c>
      <c r="S1382">
        <v>1</v>
      </c>
      <c r="T1382">
        <v>0</v>
      </c>
      <c r="U1382">
        <v>0</v>
      </c>
      <c r="V1382">
        <v>340</v>
      </c>
      <c r="W1382">
        <v>14</v>
      </c>
    </row>
    <row r="1383" spans="1:23" x14ac:dyDescent="0.3">
      <c r="A1383" t="s">
        <v>1393</v>
      </c>
      <c r="B1383" t="s">
        <v>21528</v>
      </c>
      <c r="C1383">
        <v>1</v>
      </c>
      <c r="D1383">
        <v>1</v>
      </c>
      <c r="E1383" t="s">
        <v>20050</v>
      </c>
      <c r="F1383" t="s">
        <v>10018</v>
      </c>
      <c r="G1383" t="s">
        <v>20051</v>
      </c>
      <c r="H1383" t="s">
        <v>20269</v>
      </c>
      <c r="I1383" t="s">
        <v>20270</v>
      </c>
      <c r="J1383" t="s">
        <v>10019</v>
      </c>
      <c r="K1383" t="s">
        <v>6554</v>
      </c>
      <c r="L1383" t="s">
        <v>6555</v>
      </c>
      <c r="M1383" t="s">
        <v>20271</v>
      </c>
      <c r="N1383" t="s">
        <v>6322</v>
      </c>
      <c r="O1383" t="s">
        <v>20076</v>
      </c>
      <c r="P1383" t="s">
        <v>20243</v>
      </c>
      <c r="Q1383" t="s">
        <v>6555</v>
      </c>
      <c r="R1383" t="s">
        <v>20272</v>
      </c>
      <c r="S1383">
        <v>1</v>
      </c>
      <c r="T1383">
        <v>0</v>
      </c>
      <c r="U1383">
        <v>0</v>
      </c>
      <c r="V1383">
        <v>156</v>
      </c>
      <c r="W1383">
        <v>10</v>
      </c>
    </row>
    <row r="1384" spans="1:23" x14ac:dyDescent="0.3">
      <c r="A1384" t="s">
        <v>1394</v>
      </c>
      <c r="B1384" t="s">
        <v>21528</v>
      </c>
      <c r="C1384">
        <v>1</v>
      </c>
      <c r="D1384">
        <v>1</v>
      </c>
      <c r="E1384" t="s">
        <v>20065</v>
      </c>
      <c r="F1384" t="s">
        <v>10020</v>
      </c>
      <c r="G1384" t="s">
        <v>20080</v>
      </c>
      <c r="H1384" t="s">
        <v>20209</v>
      </c>
      <c r="I1384" t="s">
        <v>20210</v>
      </c>
      <c r="J1384" t="s">
        <v>10021</v>
      </c>
      <c r="K1384" t="s">
        <v>8566</v>
      </c>
      <c r="L1384" t="s">
        <v>6321</v>
      </c>
      <c r="M1384" t="s">
        <v>20083</v>
      </c>
      <c r="N1384" t="s">
        <v>6322</v>
      </c>
      <c r="O1384" t="s">
        <v>20076</v>
      </c>
      <c r="P1384" t="s">
        <v>20125</v>
      </c>
      <c r="Q1384" t="s">
        <v>20153</v>
      </c>
      <c r="R1384" t="s">
        <v>20154</v>
      </c>
      <c r="S1384">
        <v>1</v>
      </c>
      <c r="T1384">
        <v>0</v>
      </c>
      <c r="U1384">
        <v>0</v>
      </c>
      <c r="V1384">
        <v>608</v>
      </c>
      <c r="W1384">
        <v>34</v>
      </c>
    </row>
    <row r="1385" spans="1:23" x14ac:dyDescent="0.3">
      <c r="A1385" t="s">
        <v>1395</v>
      </c>
      <c r="B1385" t="s">
        <v>21483</v>
      </c>
      <c r="C1385">
        <v>1</v>
      </c>
      <c r="D1385">
        <v>1</v>
      </c>
      <c r="E1385" t="s">
        <v>20050</v>
      </c>
      <c r="F1385" t="s">
        <v>10022</v>
      </c>
      <c r="G1385" t="s">
        <v>20051</v>
      </c>
      <c r="H1385" t="s">
        <v>20269</v>
      </c>
      <c r="I1385" t="s">
        <v>20270</v>
      </c>
      <c r="J1385" t="s">
        <v>10019</v>
      </c>
      <c r="K1385" t="s">
        <v>6554</v>
      </c>
      <c r="L1385" t="s">
        <v>6555</v>
      </c>
      <c r="M1385" t="s">
        <v>20271</v>
      </c>
      <c r="N1385" t="s">
        <v>6322</v>
      </c>
      <c r="O1385" t="s">
        <v>20076</v>
      </c>
      <c r="P1385" t="s">
        <v>20243</v>
      </c>
      <c r="Q1385" t="s">
        <v>6555</v>
      </c>
      <c r="R1385" t="s">
        <v>20272</v>
      </c>
      <c r="S1385">
        <v>1</v>
      </c>
      <c r="T1385">
        <v>0</v>
      </c>
      <c r="U1385">
        <v>0</v>
      </c>
      <c r="V1385">
        <v>78</v>
      </c>
      <c r="W1385">
        <v>4</v>
      </c>
    </row>
    <row r="1386" spans="1:23" x14ac:dyDescent="0.3">
      <c r="A1386" t="s">
        <v>1396</v>
      </c>
      <c r="B1386" t="s">
        <v>21439</v>
      </c>
      <c r="C1386">
        <v>1</v>
      </c>
      <c r="D1386">
        <v>1</v>
      </c>
      <c r="E1386" t="s">
        <v>20150</v>
      </c>
      <c r="F1386" t="s">
        <v>10023</v>
      </c>
      <c r="G1386" t="s">
        <v>20089</v>
      </c>
      <c r="H1386" t="s">
        <v>21481</v>
      </c>
      <c r="I1386" t="s">
        <v>21482</v>
      </c>
      <c r="J1386" t="s">
        <v>10024</v>
      </c>
      <c r="K1386" t="s">
        <v>6324</v>
      </c>
      <c r="L1386" t="s">
        <v>6321</v>
      </c>
      <c r="M1386" t="s">
        <v>20083</v>
      </c>
      <c r="N1386" t="s">
        <v>6322</v>
      </c>
      <c r="O1386" t="s">
        <v>20076</v>
      </c>
      <c r="P1386" t="s">
        <v>20125</v>
      </c>
      <c r="Q1386" t="s">
        <v>20153</v>
      </c>
      <c r="R1386" t="s">
        <v>20154</v>
      </c>
      <c r="S1386">
        <v>0</v>
      </c>
      <c r="T1386">
        <v>0</v>
      </c>
      <c r="U1386">
        <v>0</v>
      </c>
      <c r="V1386">
        <v>18</v>
      </c>
      <c r="W1386">
        <v>1</v>
      </c>
    </row>
    <row r="1387" spans="1:23" x14ac:dyDescent="0.3">
      <c r="A1387" t="s">
        <v>1397</v>
      </c>
      <c r="B1387" t="s">
        <v>21439</v>
      </c>
      <c r="C1387">
        <v>1</v>
      </c>
      <c r="D1387">
        <v>1</v>
      </c>
      <c r="E1387" t="s">
        <v>20050</v>
      </c>
      <c r="F1387" t="s">
        <v>10025</v>
      </c>
      <c r="H1387" t="s">
        <v>21648</v>
      </c>
      <c r="I1387" t="s">
        <v>21649</v>
      </c>
      <c r="J1387" t="s">
        <v>6732</v>
      </c>
      <c r="K1387" t="s">
        <v>6733</v>
      </c>
      <c r="L1387" t="s">
        <v>6321</v>
      </c>
      <c r="M1387" t="s">
        <v>20083</v>
      </c>
      <c r="N1387" t="s">
        <v>6322</v>
      </c>
      <c r="O1387" t="s">
        <v>20076</v>
      </c>
      <c r="P1387" t="s">
        <v>20125</v>
      </c>
      <c r="Q1387" t="s">
        <v>20153</v>
      </c>
      <c r="R1387" t="s">
        <v>20154</v>
      </c>
      <c r="S1387">
        <v>1</v>
      </c>
      <c r="T1387">
        <v>0</v>
      </c>
      <c r="U1387">
        <v>0</v>
      </c>
      <c r="V1387">
        <v>22</v>
      </c>
      <c r="W1387">
        <v>1</v>
      </c>
    </row>
    <row r="1388" spans="1:23" x14ac:dyDescent="0.3">
      <c r="A1388" t="s">
        <v>1398</v>
      </c>
      <c r="B1388" t="s">
        <v>21650</v>
      </c>
      <c r="C1388">
        <v>1</v>
      </c>
      <c r="D1388">
        <v>1</v>
      </c>
      <c r="E1388" t="s">
        <v>20088</v>
      </c>
      <c r="F1388" t="s">
        <v>10026</v>
      </c>
      <c r="G1388" t="s">
        <v>20089</v>
      </c>
      <c r="H1388" t="s">
        <v>21597</v>
      </c>
      <c r="I1388" t="s">
        <v>21598</v>
      </c>
      <c r="J1388" t="s">
        <v>9799</v>
      </c>
      <c r="K1388" t="s">
        <v>9059</v>
      </c>
      <c r="L1388" t="s">
        <v>9060</v>
      </c>
      <c r="M1388" t="s">
        <v>20422</v>
      </c>
      <c r="N1388" t="s">
        <v>6322</v>
      </c>
      <c r="O1388" t="s">
        <v>20076</v>
      </c>
      <c r="P1388" t="s">
        <v>20348</v>
      </c>
      <c r="Q1388" t="s">
        <v>6384</v>
      </c>
      <c r="R1388" t="s">
        <v>21340</v>
      </c>
      <c r="S1388">
        <v>0</v>
      </c>
      <c r="T1388">
        <v>0</v>
      </c>
      <c r="U1388">
        <v>1</v>
      </c>
      <c r="V1388">
        <v>32</v>
      </c>
      <c r="W1388">
        <v>4</v>
      </c>
    </row>
    <row r="1389" spans="1:23" x14ac:dyDescent="0.3">
      <c r="A1389" t="s">
        <v>1399</v>
      </c>
      <c r="B1389" t="s">
        <v>21650</v>
      </c>
      <c r="C1389">
        <v>1</v>
      </c>
      <c r="D1389">
        <v>1</v>
      </c>
      <c r="E1389" t="s">
        <v>20088</v>
      </c>
      <c r="F1389" t="s">
        <v>10027</v>
      </c>
      <c r="G1389" t="s">
        <v>20089</v>
      </c>
      <c r="H1389" t="s">
        <v>21464</v>
      </c>
      <c r="I1389" t="s">
        <v>21465</v>
      </c>
      <c r="J1389" t="s">
        <v>10028</v>
      </c>
      <c r="K1389" t="s">
        <v>6712</v>
      </c>
      <c r="L1389" t="s">
        <v>6713</v>
      </c>
      <c r="M1389" t="s">
        <v>20320</v>
      </c>
      <c r="N1389" t="s">
        <v>6322</v>
      </c>
      <c r="O1389" t="s">
        <v>20076</v>
      </c>
      <c r="P1389" t="s">
        <v>20238</v>
      </c>
      <c r="Q1389" t="s">
        <v>6469</v>
      </c>
      <c r="R1389" t="s">
        <v>20699</v>
      </c>
      <c r="S1389">
        <v>0</v>
      </c>
      <c r="T1389">
        <v>0</v>
      </c>
      <c r="U1389">
        <v>1</v>
      </c>
      <c r="V1389">
        <v>16</v>
      </c>
      <c r="W1389">
        <v>2</v>
      </c>
    </row>
    <row r="1390" spans="1:23" x14ac:dyDescent="0.3">
      <c r="A1390" t="s">
        <v>1400</v>
      </c>
      <c r="B1390" t="s">
        <v>21650</v>
      </c>
      <c r="C1390">
        <v>1</v>
      </c>
      <c r="D1390">
        <v>1</v>
      </c>
      <c r="E1390" t="s">
        <v>20088</v>
      </c>
      <c r="F1390" t="s">
        <v>10029</v>
      </c>
      <c r="G1390" t="s">
        <v>20089</v>
      </c>
      <c r="H1390" t="s">
        <v>21573</v>
      </c>
      <c r="I1390" t="s">
        <v>21574</v>
      </c>
      <c r="J1390" t="s">
        <v>10030</v>
      </c>
      <c r="K1390" t="s">
        <v>9760</v>
      </c>
      <c r="L1390" t="s">
        <v>9761</v>
      </c>
      <c r="M1390" t="s">
        <v>20146</v>
      </c>
      <c r="N1390" t="s">
        <v>6322</v>
      </c>
      <c r="O1390" t="s">
        <v>20076</v>
      </c>
      <c r="P1390" t="s">
        <v>20190</v>
      </c>
      <c r="Q1390" t="s">
        <v>20191</v>
      </c>
      <c r="R1390" t="s">
        <v>21575</v>
      </c>
      <c r="S1390">
        <v>0</v>
      </c>
      <c r="T1390">
        <v>0</v>
      </c>
      <c r="U1390">
        <v>1</v>
      </c>
      <c r="V1390">
        <v>566</v>
      </c>
      <c r="W1390">
        <v>63</v>
      </c>
    </row>
    <row r="1391" spans="1:23" x14ac:dyDescent="0.3">
      <c r="A1391" t="s">
        <v>1401</v>
      </c>
      <c r="B1391" t="s">
        <v>21650</v>
      </c>
      <c r="C1391">
        <v>1</v>
      </c>
      <c r="D1391">
        <v>1</v>
      </c>
      <c r="E1391" t="s">
        <v>20088</v>
      </c>
      <c r="F1391" t="s">
        <v>10031</v>
      </c>
      <c r="G1391" t="s">
        <v>20089</v>
      </c>
      <c r="H1391" t="s">
        <v>21651</v>
      </c>
      <c r="I1391" t="s">
        <v>21652</v>
      </c>
      <c r="J1391" t="s">
        <v>10032</v>
      </c>
      <c r="K1391" t="s">
        <v>9221</v>
      </c>
      <c r="L1391" t="s">
        <v>9222</v>
      </c>
      <c r="M1391" t="s">
        <v>20555</v>
      </c>
      <c r="N1391" t="s">
        <v>6322</v>
      </c>
      <c r="O1391" t="s">
        <v>20076</v>
      </c>
      <c r="P1391" t="s">
        <v>20096</v>
      </c>
      <c r="Q1391" t="s">
        <v>6544</v>
      </c>
      <c r="R1391" t="s">
        <v>21151</v>
      </c>
      <c r="S1391">
        <v>0</v>
      </c>
      <c r="T1391">
        <v>0</v>
      </c>
      <c r="U1391">
        <v>1</v>
      </c>
      <c r="V1391">
        <v>173</v>
      </c>
      <c r="W1391">
        <v>27</v>
      </c>
    </row>
    <row r="1392" spans="1:23" x14ac:dyDescent="0.3">
      <c r="A1392" t="s">
        <v>1402</v>
      </c>
      <c r="B1392" t="s">
        <v>21439</v>
      </c>
      <c r="C1392">
        <v>1</v>
      </c>
      <c r="D1392">
        <v>1</v>
      </c>
      <c r="E1392" t="s">
        <v>20065</v>
      </c>
      <c r="F1392" t="s">
        <v>10033</v>
      </c>
      <c r="G1392" t="s">
        <v>20080</v>
      </c>
      <c r="H1392" t="s">
        <v>20209</v>
      </c>
      <c r="I1392" t="s">
        <v>20210</v>
      </c>
      <c r="J1392" t="s">
        <v>10034</v>
      </c>
      <c r="K1392" t="s">
        <v>6644</v>
      </c>
      <c r="L1392" t="s">
        <v>6321</v>
      </c>
      <c r="M1392" t="s">
        <v>20083</v>
      </c>
      <c r="N1392" t="s">
        <v>6322</v>
      </c>
      <c r="O1392" t="s">
        <v>20076</v>
      </c>
      <c r="P1392" t="s">
        <v>20125</v>
      </c>
      <c r="Q1392" t="s">
        <v>20153</v>
      </c>
      <c r="R1392" t="s">
        <v>20154</v>
      </c>
      <c r="S1392">
        <v>1</v>
      </c>
      <c r="T1392">
        <v>0</v>
      </c>
      <c r="U1392">
        <v>0</v>
      </c>
      <c r="V1392">
        <v>56</v>
      </c>
      <c r="W1392">
        <v>3</v>
      </c>
    </row>
    <row r="1393" spans="1:23" x14ac:dyDescent="0.3">
      <c r="A1393" t="s">
        <v>1403</v>
      </c>
      <c r="B1393" t="s">
        <v>21650</v>
      </c>
      <c r="C1393">
        <v>1</v>
      </c>
      <c r="D1393">
        <v>1</v>
      </c>
      <c r="E1393" t="s">
        <v>20088</v>
      </c>
      <c r="F1393" t="s">
        <v>10035</v>
      </c>
      <c r="G1393" t="s">
        <v>20089</v>
      </c>
      <c r="H1393" t="s">
        <v>21625</v>
      </c>
      <c r="I1393" t="s">
        <v>21626</v>
      </c>
      <c r="J1393" t="s">
        <v>9887</v>
      </c>
      <c r="K1393" t="s">
        <v>6733</v>
      </c>
      <c r="L1393" t="s">
        <v>6321</v>
      </c>
      <c r="M1393" t="s">
        <v>20083</v>
      </c>
      <c r="N1393" t="s">
        <v>6322</v>
      </c>
      <c r="O1393" t="s">
        <v>20076</v>
      </c>
      <c r="P1393" t="s">
        <v>20125</v>
      </c>
      <c r="Q1393" t="s">
        <v>20153</v>
      </c>
      <c r="R1393" t="s">
        <v>20154</v>
      </c>
      <c r="S1393">
        <v>0</v>
      </c>
      <c r="T1393">
        <v>0</v>
      </c>
      <c r="U1393">
        <v>1</v>
      </c>
      <c r="V1393">
        <v>183</v>
      </c>
      <c r="W1393">
        <v>23</v>
      </c>
    </row>
    <row r="1394" spans="1:23" x14ac:dyDescent="0.3">
      <c r="A1394" t="s">
        <v>1404</v>
      </c>
      <c r="B1394" t="s">
        <v>21439</v>
      </c>
      <c r="C1394">
        <v>1</v>
      </c>
      <c r="D1394">
        <v>1</v>
      </c>
      <c r="E1394" t="s">
        <v>20150</v>
      </c>
      <c r="F1394" t="s">
        <v>10036</v>
      </c>
      <c r="G1394" t="s">
        <v>20089</v>
      </c>
      <c r="H1394" t="s">
        <v>21513</v>
      </c>
      <c r="I1394" t="s">
        <v>21514</v>
      </c>
      <c r="J1394" t="s">
        <v>9652</v>
      </c>
      <c r="K1394" t="s">
        <v>6536</v>
      </c>
      <c r="L1394" t="s">
        <v>6458</v>
      </c>
      <c r="M1394" t="s">
        <v>20083</v>
      </c>
      <c r="N1394" t="s">
        <v>6322</v>
      </c>
      <c r="O1394" t="s">
        <v>20076</v>
      </c>
      <c r="P1394" t="s">
        <v>20162</v>
      </c>
      <c r="Q1394" t="s">
        <v>20163</v>
      </c>
      <c r="R1394" t="s">
        <v>20164</v>
      </c>
      <c r="S1394">
        <v>0</v>
      </c>
      <c r="T1394">
        <v>0</v>
      </c>
      <c r="U1394">
        <v>0</v>
      </c>
      <c r="V1394">
        <v>17</v>
      </c>
      <c r="W1394">
        <v>1</v>
      </c>
    </row>
    <row r="1395" spans="1:23" x14ac:dyDescent="0.3">
      <c r="A1395" t="s">
        <v>1405</v>
      </c>
      <c r="B1395" t="s">
        <v>21501</v>
      </c>
      <c r="C1395">
        <v>1</v>
      </c>
      <c r="D1395">
        <v>1</v>
      </c>
      <c r="E1395" t="s">
        <v>20150</v>
      </c>
      <c r="F1395" t="s">
        <v>10037</v>
      </c>
      <c r="G1395" t="s">
        <v>20089</v>
      </c>
      <c r="H1395" t="s">
        <v>21653</v>
      </c>
      <c r="I1395" t="s">
        <v>21654</v>
      </c>
      <c r="J1395" t="s">
        <v>9887</v>
      </c>
      <c r="K1395" t="s">
        <v>6733</v>
      </c>
      <c r="L1395" t="s">
        <v>6321</v>
      </c>
      <c r="M1395" t="s">
        <v>20083</v>
      </c>
      <c r="N1395" t="s">
        <v>6322</v>
      </c>
      <c r="O1395" t="s">
        <v>20076</v>
      </c>
      <c r="P1395" t="s">
        <v>20125</v>
      </c>
      <c r="Q1395" t="s">
        <v>20153</v>
      </c>
      <c r="R1395" t="s">
        <v>20154</v>
      </c>
      <c r="S1395">
        <v>0</v>
      </c>
      <c r="T1395">
        <v>0</v>
      </c>
      <c r="U1395">
        <v>0</v>
      </c>
      <c r="V1395">
        <v>53</v>
      </c>
      <c r="W1395">
        <v>3</v>
      </c>
    </row>
    <row r="1396" spans="1:23" x14ac:dyDescent="0.3">
      <c r="A1396" t="s">
        <v>1406</v>
      </c>
      <c r="B1396" t="s">
        <v>21650</v>
      </c>
      <c r="C1396">
        <v>1</v>
      </c>
      <c r="D1396">
        <v>1</v>
      </c>
      <c r="E1396" t="s">
        <v>20088</v>
      </c>
      <c r="F1396" t="s">
        <v>10038</v>
      </c>
      <c r="G1396" t="s">
        <v>20089</v>
      </c>
      <c r="H1396" t="s">
        <v>21630</v>
      </c>
      <c r="I1396" t="s">
        <v>21631</v>
      </c>
      <c r="J1396" t="s">
        <v>10039</v>
      </c>
      <c r="K1396" t="s">
        <v>7408</v>
      </c>
      <c r="L1396" t="s">
        <v>7409</v>
      </c>
      <c r="M1396" t="s">
        <v>20195</v>
      </c>
      <c r="N1396" t="s">
        <v>6322</v>
      </c>
      <c r="O1396" t="s">
        <v>20076</v>
      </c>
      <c r="P1396" t="s">
        <v>20196</v>
      </c>
      <c r="Q1396" t="s">
        <v>20197</v>
      </c>
      <c r="R1396" t="s">
        <v>20198</v>
      </c>
      <c r="S1396">
        <v>0</v>
      </c>
      <c r="T1396">
        <v>0</v>
      </c>
      <c r="U1396">
        <v>1</v>
      </c>
      <c r="V1396">
        <v>561</v>
      </c>
      <c r="W1396">
        <v>57</v>
      </c>
    </row>
    <row r="1397" spans="1:23" x14ac:dyDescent="0.3">
      <c r="A1397" t="s">
        <v>1407</v>
      </c>
      <c r="B1397" t="s">
        <v>21650</v>
      </c>
      <c r="C1397">
        <v>1</v>
      </c>
      <c r="D1397">
        <v>1</v>
      </c>
      <c r="E1397" t="s">
        <v>20088</v>
      </c>
      <c r="F1397" t="s">
        <v>10040</v>
      </c>
      <c r="G1397" t="s">
        <v>20089</v>
      </c>
      <c r="H1397" t="s">
        <v>21655</v>
      </c>
      <c r="I1397" t="s">
        <v>21656</v>
      </c>
      <c r="J1397" t="s">
        <v>10041</v>
      </c>
      <c r="K1397" t="s">
        <v>10042</v>
      </c>
      <c r="L1397" t="s">
        <v>10043</v>
      </c>
      <c r="M1397" t="s">
        <v>20534</v>
      </c>
      <c r="N1397" t="s">
        <v>6322</v>
      </c>
      <c r="O1397" t="s">
        <v>20076</v>
      </c>
      <c r="P1397" t="s">
        <v>20434</v>
      </c>
      <c r="Q1397" t="s">
        <v>6513</v>
      </c>
      <c r="R1397" t="s">
        <v>21657</v>
      </c>
      <c r="S1397">
        <v>0</v>
      </c>
      <c r="T1397">
        <v>1</v>
      </c>
      <c r="U1397">
        <v>1</v>
      </c>
      <c r="V1397">
        <v>172</v>
      </c>
      <c r="W1397">
        <v>20</v>
      </c>
    </row>
    <row r="1398" spans="1:23" x14ac:dyDescent="0.3">
      <c r="A1398" t="s">
        <v>1408</v>
      </c>
      <c r="B1398" t="s">
        <v>21650</v>
      </c>
      <c r="C1398">
        <v>1</v>
      </c>
      <c r="D1398">
        <v>1</v>
      </c>
      <c r="E1398" t="s">
        <v>20088</v>
      </c>
      <c r="F1398" t="s">
        <v>10044</v>
      </c>
      <c r="G1398" t="s">
        <v>20089</v>
      </c>
      <c r="H1398" t="s">
        <v>21561</v>
      </c>
      <c r="I1398" t="s">
        <v>21562</v>
      </c>
      <c r="J1398" t="s">
        <v>9736</v>
      </c>
      <c r="K1398" t="s">
        <v>7467</v>
      </c>
      <c r="L1398" t="s">
        <v>7468</v>
      </c>
      <c r="M1398" t="s">
        <v>20242</v>
      </c>
      <c r="N1398" t="s">
        <v>6322</v>
      </c>
      <c r="O1398" t="s">
        <v>20076</v>
      </c>
      <c r="P1398" t="s">
        <v>20243</v>
      </c>
      <c r="Q1398" t="s">
        <v>6555</v>
      </c>
      <c r="R1398" t="s">
        <v>20244</v>
      </c>
      <c r="S1398">
        <v>0</v>
      </c>
      <c r="T1398">
        <v>1</v>
      </c>
      <c r="U1398">
        <v>1</v>
      </c>
      <c r="V1398">
        <v>771</v>
      </c>
      <c r="W1398">
        <v>82</v>
      </c>
    </row>
    <row r="1399" spans="1:23" x14ac:dyDescent="0.3">
      <c r="A1399" t="s">
        <v>1409</v>
      </c>
      <c r="B1399" t="s">
        <v>21650</v>
      </c>
      <c r="C1399">
        <v>1</v>
      </c>
      <c r="D1399">
        <v>1</v>
      </c>
      <c r="E1399" t="s">
        <v>20088</v>
      </c>
      <c r="F1399" t="s">
        <v>10045</v>
      </c>
      <c r="G1399" t="s">
        <v>20089</v>
      </c>
      <c r="H1399" t="s">
        <v>21619</v>
      </c>
      <c r="I1399" t="s">
        <v>21620</v>
      </c>
      <c r="J1399" t="s">
        <v>9852</v>
      </c>
      <c r="K1399" t="s">
        <v>9853</v>
      </c>
      <c r="L1399" t="s">
        <v>9854</v>
      </c>
      <c r="M1399" t="s">
        <v>20504</v>
      </c>
      <c r="N1399" t="s">
        <v>6322</v>
      </c>
      <c r="O1399" t="s">
        <v>20076</v>
      </c>
      <c r="P1399" t="s">
        <v>20179</v>
      </c>
      <c r="Q1399" t="s">
        <v>6549</v>
      </c>
      <c r="R1399" t="s">
        <v>21621</v>
      </c>
      <c r="S1399">
        <v>0</v>
      </c>
      <c r="T1399">
        <v>0</v>
      </c>
      <c r="U1399">
        <v>1</v>
      </c>
      <c r="V1399">
        <v>37</v>
      </c>
      <c r="W1399">
        <v>5</v>
      </c>
    </row>
    <row r="1400" spans="1:23" x14ac:dyDescent="0.3">
      <c r="A1400" t="s">
        <v>1410</v>
      </c>
      <c r="B1400" t="s">
        <v>21439</v>
      </c>
      <c r="C1400">
        <v>1</v>
      </c>
      <c r="D1400">
        <v>1</v>
      </c>
      <c r="E1400" t="s">
        <v>20150</v>
      </c>
      <c r="F1400" t="s">
        <v>10046</v>
      </c>
      <c r="G1400" t="s">
        <v>20089</v>
      </c>
      <c r="H1400" t="s">
        <v>21658</v>
      </c>
      <c r="I1400" t="s">
        <v>21659</v>
      </c>
      <c r="J1400" t="s">
        <v>6639</v>
      </c>
      <c r="K1400" t="s">
        <v>6640</v>
      </c>
      <c r="L1400" t="s">
        <v>6321</v>
      </c>
      <c r="M1400" t="s">
        <v>20083</v>
      </c>
      <c r="N1400" t="s">
        <v>6322</v>
      </c>
      <c r="O1400" t="s">
        <v>20076</v>
      </c>
      <c r="P1400" t="s">
        <v>20125</v>
      </c>
      <c r="Q1400" t="s">
        <v>20153</v>
      </c>
      <c r="R1400" t="s">
        <v>20154</v>
      </c>
      <c r="S1400">
        <v>0</v>
      </c>
      <c r="T1400">
        <v>0</v>
      </c>
      <c r="U1400">
        <v>0</v>
      </c>
      <c r="V1400">
        <v>37</v>
      </c>
      <c r="W1400">
        <v>2</v>
      </c>
    </row>
    <row r="1401" spans="1:23" x14ac:dyDescent="0.3">
      <c r="A1401" t="s">
        <v>1411</v>
      </c>
      <c r="B1401" t="s">
        <v>21650</v>
      </c>
      <c r="C1401">
        <v>1</v>
      </c>
      <c r="D1401">
        <v>1</v>
      </c>
      <c r="E1401" t="s">
        <v>20088</v>
      </c>
      <c r="F1401" t="s">
        <v>10047</v>
      </c>
      <c r="G1401" t="s">
        <v>20089</v>
      </c>
      <c r="H1401" t="s">
        <v>21611</v>
      </c>
      <c r="I1401" t="s">
        <v>21612</v>
      </c>
      <c r="J1401" t="s">
        <v>9836</v>
      </c>
      <c r="K1401" t="s">
        <v>9317</v>
      </c>
      <c r="L1401" t="s">
        <v>9476</v>
      </c>
      <c r="M1401" t="s">
        <v>20374</v>
      </c>
      <c r="N1401" t="s">
        <v>6322</v>
      </c>
      <c r="O1401" t="s">
        <v>20076</v>
      </c>
      <c r="P1401" t="s">
        <v>20096</v>
      </c>
      <c r="Q1401" t="s">
        <v>6544</v>
      </c>
      <c r="R1401" t="s">
        <v>21300</v>
      </c>
      <c r="S1401">
        <v>0</v>
      </c>
      <c r="T1401">
        <v>0</v>
      </c>
      <c r="U1401">
        <v>1</v>
      </c>
      <c r="V1401">
        <v>44</v>
      </c>
      <c r="W1401">
        <v>6</v>
      </c>
    </row>
    <row r="1402" spans="1:23" x14ac:dyDescent="0.3">
      <c r="A1402" t="s">
        <v>1412</v>
      </c>
      <c r="B1402" t="s">
        <v>21650</v>
      </c>
      <c r="C1402">
        <v>1</v>
      </c>
      <c r="D1402">
        <v>1</v>
      </c>
      <c r="E1402" t="s">
        <v>20088</v>
      </c>
      <c r="F1402" t="s">
        <v>10048</v>
      </c>
      <c r="G1402" t="s">
        <v>20089</v>
      </c>
      <c r="H1402" t="s">
        <v>21660</v>
      </c>
      <c r="I1402" t="s">
        <v>21661</v>
      </c>
      <c r="J1402" t="s">
        <v>10049</v>
      </c>
      <c r="K1402" t="s">
        <v>9753</v>
      </c>
      <c r="L1402" t="s">
        <v>6321</v>
      </c>
      <c r="M1402" t="s">
        <v>20083</v>
      </c>
      <c r="N1402" t="s">
        <v>6322</v>
      </c>
      <c r="O1402" t="s">
        <v>20076</v>
      </c>
      <c r="P1402" t="s">
        <v>20125</v>
      </c>
      <c r="Q1402" t="s">
        <v>20153</v>
      </c>
      <c r="R1402" t="s">
        <v>20154</v>
      </c>
      <c r="S1402">
        <v>0</v>
      </c>
      <c r="T1402">
        <v>0</v>
      </c>
      <c r="U1402">
        <v>1</v>
      </c>
      <c r="V1402">
        <v>1233</v>
      </c>
      <c r="W1402">
        <v>123</v>
      </c>
    </row>
    <row r="1403" spans="1:23" x14ac:dyDescent="0.3">
      <c r="A1403" t="s">
        <v>1413</v>
      </c>
      <c r="B1403" t="s">
        <v>21501</v>
      </c>
      <c r="C1403">
        <v>1</v>
      </c>
      <c r="D1403">
        <v>1</v>
      </c>
      <c r="E1403" t="s">
        <v>20065</v>
      </c>
      <c r="F1403" t="s">
        <v>10050</v>
      </c>
      <c r="G1403" t="s">
        <v>20080</v>
      </c>
      <c r="H1403" t="s">
        <v>20209</v>
      </c>
      <c r="I1403" t="s">
        <v>20210</v>
      </c>
      <c r="J1403" t="s">
        <v>6649</v>
      </c>
      <c r="K1403" t="s">
        <v>6436</v>
      </c>
      <c r="L1403" t="s">
        <v>6321</v>
      </c>
      <c r="M1403" t="s">
        <v>20083</v>
      </c>
      <c r="N1403" t="s">
        <v>6322</v>
      </c>
      <c r="O1403" t="s">
        <v>20076</v>
      </c>
      <c r="P1403" t="s">
        <v>20125</v>
      </c>
      <c r="Q1403" t="s">
        <v>20153</v>
      </c>
      <c r="R1403" t="s">
        <v>20154</v>
      </c>
      <c r="S1403">
        <v>1</v>
      </c>
      <c r="T1403">
        <v>0</v>
      </c>
      <c r="V1403">
        <v>39</v>
      </c>
      <c r="W1403">
        <v>2</v>
      </c>
    </row>
    <row r="1404" spans="1:23" x14ac:dyDescent="0.3">
      <c r="A1404" t="s">
        <v>1414</v>
      </c>
      <c r="B1404" t="s">
        <v>21501</v>
      </c>
      <c r="C1404">
        <v>1</v>
      </c>
      <c r="D1404">
        <v>1</v>
      </c>
      <c r="E1404" t="s">
        <v>20150</v>
      </c>
      <c r="F1404" t="s">
        <v>10051</v>
      </c>
      <c r="G1404" t="s">
        <v>20089</v>
      </c>
      <c r="H1404" t="s">
        <v>20814</v>
      </c>
      <c r="I1404" t="s">
        <v>20815</v>
      </c>
      <c r="J1404" t="s">
        <v>6634</v>
      </c>
      <c r="K1404" t="s">
        <v>6354</v>
      </c>
      <c r="L1404" t="s">
        <v>6321</v>
      </c>
      <c r="M1404" t="s">
        <v>20083</v>
      </c>
      <c r="N1404" t="s">
        <v>6322</v>
      </c>
      <c r="O1404" t="s">
        <v>20076</v>
      </c>
      <c r="P1404" t="s">
        <v>20125</v>
      </c>
      <c r="Q1404" t="s">
        <v>20153</v>
      </c>
      <c r="R1404" t="s">
        <v>20154</v>
      </c>
      <c r="S1404">
        <v>0</v>
      </c>
      <c r="T1404">
        <v>0</v>
      </c>
      <c r="V1404">
        <v>26</v>
      </c>
      <c r="W1404">
        <v>2</v>
      </c>
    </row>
    <row r="1405" spans="1:23" x14ac:dyDescent="0.3">
      <c r="A1405" t="s">
        <v>1415</v>
      </c>
      <c r="B1405" t="s">
        <v>21439</v>
      </c>
      <c r="C1405">
        <v>1</v>
      </c>
      <c r="D1405">
        <v>1</v>
      </c>
      <c r="E1405" t="s">
        <v>20088</v>
      </c>
      <c r="F1405" t="s">
        <v>10052</v>
      </c>
      <c r="G1405" t="s">
        <v>20089</v>
      </c>
      <c r="H1405" t="s">
        <v>21513</v>
      </c>
      <c r="I1405" t="s">
        <v>21514</v>
      </c>
      <c r="J1405" t="s">
        <v>10053</v>
      </c>
      <c r="K1405" t="s">
        <v>6472</v>
      </c>
      <c r="L1405" t="s">
        <v>6473</v>
      </c>
      <c r="M1405" t="s">
        <v>20259</v>
      </c>
      <c r="N1405" t="s">
        <v>6322</v>
      </c>
      <c r="O1405" t="s">
        <v>20076</v>
      </c>
      <c r="P1405" t="s">
        <v>20126</v>
      </c>
      <c r="Q1405" t="s">
        <v>20127</v>
      </c>
      <c r="R1405" t="s">
        <v>20307</v>
      </c>
      <c r="S1405">
        <v>0</v>
      </c>
      <c r="T1405">
        <v>0</v>
      </c>
      <c r="V1405">
        <v>55</v>
      </c>
      <c r="W1405">
        <v>3</v>
      </c>
    </row>
    <row r="1406" spans="1:23" x14ac:dyDescent="0.3">
      <c r="A1406" t="s">
        <v>1416</v>
      </c>
      <c r="B1406" t="s">
        <v>21439</v>
      </c>
      <c r="C1406">
        <v>1</v>
      </c>
      <c r="D1406">
        <v>1</v>
      </c>
      <c r="E1406" t="s">
        <v>20088</v>
      </c>
      <c r="F1406" t="s">
        <v>10054</v>
      </c>
      <c r="G1406" t="s">
        <v>20089</v>
      </c>
      <c r="H1406" t="s">
        <v>21662</v>
      </c>
      <c r="I1406" t="s">
        <v>21663</v>
      </c>
      <c r="J1406" t="s">
        <v>10055</v>
      </c>
      <c r="K1406" t="s">
        <v>6554</v>
      </c>
      <c r="L1406" t="s">
        <v>6555</v>
      </c>
      <c r="M1406" t="s">
        <v>20271</v>
      </c>
      <c r="N1406" t="s">
        <v>6322</v>
      </c>
      <c r="O1406" t="s">
        <v>20076</v>
      </c>
      <c r="P1406" t="s">
        <v>20243</v>
      </c>
      <c r="Q1406" t="s">
        <v>6555</v>
      </c>
      <c r="R1406" t="s">
        <v>20272</v>
      </c>
      <c r="S1406">
        <v>0</v>
      </c>
      <c r="T1406">
        <v>0</v>
      </c>
      <c r="V1406">
        <v>87</v>
      </c>
      <c r="W1406">
        <v>4</v>
      </c>
    </row>
    <row r="1407" spans="1:23" x14ac:dyDescent="0.3">
      <c r="A1407" t="s">
        <v>1417</v>
      </c>
      <c r="B1407" t="s">
        <v>21439</v>
      </c>
      <c r="C1407">
        <v>1</v>
      </c>
      <c r="D1407">
        <v>1</v>
      </c>
      <c r="E1407" t="s">
        <v>20088</v>
      </c>
      <c r="F1407" t="s">
        <v>10056</v>
      </c>
      <c r="G1407" t="s">
        <v>20089</v>
      </c>
      <c r="H1407" t="s">
        <v>21547</v>
      </c>
      <c r="I1407" t="s">
        <v>21548</v>
      </c>
      <c r="J1407" t="s">
        <v>10057</v>
      </c>
      <c r="K1407" t="s">
        <v>8333</v>
      </c>
      <c r="L1407" t="s">
        <v>6321</v>
      </c>
      <c r="M1407" t="s">
        <v>20083</v>
      </c>
      <c r="N1407" t="s">
        <v>6322</v>
      </c>
      <c r="O1407" t="s">
        <v>20076</v>
      </c>
      <c r="P1407" t="s">
        <v>20125</v>
      </c>
      <c r="Q1407" t="s">
        <v>20153</v>
      </c>
      <c r="R1407" t="s">
        <v>20154</v>
      </c>
      <c r="S1407">
        <v>0</v>
      </c>
      <c r="T1407">
        <v>0</v>
      </c>
      <c r="V1407">
        <v>113</v>
      </c>
      <c r="W1407">
        <v>4</v>
      </c>
    </row>
    <row r="1408" spans="1:23" x14ac:dyDescent="0.3">
      <c r="A1408" t="s">
        <v>1418</v>
      </c>
      <c r="B1408" t="s">
        <v>21439</v>
      </c>
      <c r="C1408">
        <v>1</v>
      </c>
      <c r="D1408">
        <v>1</v>
      </c>
      <c r="E1408" t="s">
        <v>20065</v>
      </c>
      <c r="F1408" t="s">
        <v>10058</v>
      </c>
      <c r="G1408" t="s">
        <v>20041</v>
      </c>
      <c r="H1408" t="s">
        <v>21568</v>
      </c>
      <c r="I1408" t="s">
        <v>21569</v>
      </c>
      <c r="J1408" t="s">
        <v>10059</v>
      </c>
      <c r="K1408" t="s">
        <v>7952</v>
      </c>
      <c r="L1408" t="s">
        <v>7953</v>
      </c>
      <c r="M1408" t="s">
        <v>20484</v>
      </c>
      <c r="N1408" t="s">
        <v>6322</v>
      </c>
      <c r="O1408" t="s">
        <v>20076</v>
      </c>
      <c r="P1408" t="s">
        <v>20077</v>
      </c>
      <c r="Q1408" t="s">
        <v>20078</v>
      </c>
      <c r="R1408" t="s">
        <v>20485</v>
      </c>
      <c r="S1408">
        <v>1</v>
      </c>
      <c r="T1408">
        <v>0</v>
      </c>
      <c r="V1408">
        <v>108</v>
      </c>
      <c r="W1408">
        <v>4</v>
      </c>
    </row>
    <row r="1409" spans="1:23" x14ac:dyDescent="0.3">
      <c r="A1409" t="s">
        <v>1419</v>
      </c>
      <c r="B1409" t="s">
        <v>21044</v>
      </c>
      <c r="C1409">
        <v>0</v>
      </c>
      <c r="D1409">
        <v>0</v>
      </c>
      <c r="E1409" t="s">
        <v>20088</v>
      </c>
      <c r="F1409" t="s">
        <v>10060</v>
      </c>
      <c r="G1409" t="s">
        <v>20089</v>
      </c>
      <c r="H1409" t="s">
        <v>21664</v>
      </c>
      <c r="I1409" t="s">
        <v>21665</v>
      </c>
      <c r="J1409" t="s">
        <v>10061</v>
      </c>
      <c r="K1409" t="s">
        <v>9285</v>
      </c>
      <c r="L1409" t="s">
        <v>6321</v>
      </c>
      <c r="M1409" t="s">
        <v>20083</v>
      </c>
      <c r="N1409" t="s">
        <v>6322</v>
      </c>
      <c r="O1409" t="s">
        <v>20076</v>
      </c>
      <c r="P1409" t="s">
        <v>20125</v>
      </c>
      <c r="Q1409" t="s">
        <v>20153</v>
      </c>
      <c r="R1409" t="s">
        <v>20154</v>
      </c>
      <c r="S1409">
        <v>0</v>
      </c>
      <c r="T1409">
        <v>0</v>
      </c>
      <c r="U1409">
        <v>1</v>
      </c>
      <c r="V1409">
        <v>120</v>
      </c>
      <c r="W1409">
        <v>12</v>
      </c>
    </row>
    <row r="1410" spans="1:23" x14ac:dyDescent="0.3">
      <c r="A1410" t="s">
        <v>1420</v>
      </c>
      <c r="B1410" t="s">
        <v>21044</v>
      </c>
      <c r="C1410">
        <v>0</v>
      </c>
      <c r="D1410">
        <v>0</v>
      </c>
      <c r="E1410" t="s">
        <v>20050</v>
      </c>
      <c r="F1410" t="s">
        <v>10062</v>
      </c>
      <c r="G1410" t="s">
        <v>20051</v>
      </c>
      <c r="H1410" t="s">
        <v>20868</v>
      </c>
      <c r="I1410" t="s">
        <v>20869</v>
      </c>
      <c r="J1410" t="s">
        <v>10063</v>
      </c>
      <c r="K1410" t="s">
        <v>6403</v>
      </c>
      <c r="L1410" t="s">
        <v>6404</v>
      </c>
      <c r="M1410" t="s">
        <v>20484</v>
      </c>
      <c r="N1410" t="s">
        <v>6322</v>
      </c>
      <c r="O1410" t="s">
        <v>20076</v>
      </c>
      <c r="P1410" t="s">
        <v>20647</v>
      </c>
      <c r="Q1410" t="s">
        <v>6404</v>
      </c>
      <c r="R1410" t="s">
        <v>20648</v>
      </c>
      <c r="S1410">
        <v>1</v>
      </c>
      <c r="T1410">
        <v>0</v>
      </c>
      <c r="U1410">
        <v>0</v>
      </c>
      <c r="V1410">
        <v>223</v>
      </c>
      <c r="W1410">
        <v>19</v>
      </c>
    </row>
    <row r="1411" spans="1:23" x14ac:dyDescent="0.3">
      <c r="A1411" t="s">
        <v>1421</v>
      </c>
      <c r="B1411" t="s">
        <v>21501</v>
      </c>
      <c r="C1411">
        <v>1</v>
      </c>
      <c r="D1411">
        <v>1</v>
      </c>
      <c r="E1411" t="s">
        <v>20065</v>
      </c>
      <c r="F1411" t="s">
        <v>10064</v>
      </c>
      <c r="G1411" t="s">
        <v>20066</v>
      </c>
      <c r="H1411" t="s">
        <v>21666</v>
      </c>
      <c r="I1411" t="s">
        <v>21667</v>
      </c>
      <c r="J1411" t="s">
        <v>6645</v>
      </c>
      <c r="K1411" t="s">
        <v>6646</v>
      </c>
      <c r="L1411" t="s">
        <v>6321</v>
      </c>
      <c r="M1411" t="s">
        <v>20083</v>
      </c>
      <c r="N1411" t="s">
        <v>6322</v>
      </c>
      <c r="O1411" t="s">
        <v>20076</v>
      </c>
      <c r="P1411" t="s">
        <v>20125</v>
      </c>
      <c r="Q1411" t="s">
        <v>20153</v>
      </c>
      <c r="R1411" t="s">
        <v>20154</v>
      </c>
      <c r="S1411">
        <v>1</v>
      </c>
      <c r="T1411">
        <v>0</v>
      </c>
      <c r="U1411">
        <v>0</v>
      </c>
      <c r="V1411">
        <v>24</v>
      </c>
      <c r="W1411">
        <v>1</v>
      </c>
    </row>
    <row r="1412" spans="1:23" x14ac:dyDescent="0.3">
      <c r="A1412" t="s">
        <v>1422</v>
      </c>
      <c r="B1412" t="s">
        <v>21501</v>
      </c>
      <c r="C1412">
        <v>1</v>
      </c>
      <c r="D1412">
        <v>1</v>
      </c>
      <c r="E1412" t="s">
        <v>20065</v>
      </c>
      <c r="F1412" t="s">
        <v>10065</v>
      </c>
      <c r="G1412" t="s">
        <v>20066</v>
      </c>
      <c r="H1412" t="s">
        <v>21666</v>
      </c>
      <c r="I1412" t="s">
        <v>21667</v>
      </c>
      <c r="J1412" t="s">
        <v>6645</v>
      </c>
      <c r="K1412" t="s">
        <v>6646</v>
      </c>
      <c r="L1412" t="s">
        <v>6321</v>
      </c>
      <c r="M1412" t="s">
        <v>20083</v>
      </c>
      <c r="N1412" t="s">
        <v>6322</v>
      </c>
      <c r="O1412" t="s">
        <v>20076</v>
      </c>
      <c r="P1412" t="s">
        <v>20125</v>
      </c>
      <c r="Q1412" t="s">
        <v>20153</v>
      </c>
      <c r="R1412" t="s">
        <v>20154</v>
      </c>
      <c r="S1412">
        <v>1</v>
      </c>
      <c r="T1412">
        <v>0</v>
      </c>
      <c r="U1412">
        <v>0</v>
      </c>
      <c r="V1412">
        <v>16</v>
      </c>
      <c r="W1412">
        <v>1</v>
      </c>
    </row>
    <row r="1413" spans="1:23" x14ac:dyDescent="0.3">
      <c r="A1413" t="s">
        <v>1423</v>
      </c>
      <c r="B1413" t="s">
        <v>21501</v>
      </c>
      <c r="C1413">
        <v>1</v>
      </c>
      <c r="D1413">
        <v>1</v>
      </c>
      <c r="E1413" t="s">
        <v>20065</v>
      </c>
      <c r="F1413" t="s">
        <v>10066</v>
      </c>
      <c r="G1413" t="s">
        <v>20066</v>
      </c>
      <c r="H1413" t="s">
        <v>21666</v>
      </c>
      <c r="I1413" t="s">
        <v>21667</v>
      </c>
      <c r="J1413" t="s">
        <v>6645</v>
      </c>
      <c r="K1413" t="s">
        <v>6646</v>
      </c>
      <c r="L1413" t="s">
        <v>6321</v>
      </c>
      <c r="M1413" t="s">
        <v>20083</v>
      </c>
      <c r="N1413" t="s">
        <v>6322</v>
      </c>
      <c r="O1413" t="s">
        <v>20076</v>
      </c>
      <c r="P1413" t="s">
        <v>20125</v>
      </c>
      <c r="Q1413" t="s">
        <v>20153</v>
      </c>
      <c r="R1413" t="s">
        <v>20154</v>
      </c>
      <c r="S1413">
        <v>1</v>
      </c>
      <c r="T1413">
        <v>0</v>
      </c>
      <c r="U1413">
        <v>0</v>
      </c>
      <c r="V1413">
        <v>24</v>
      </c>
      <c r="W1413">
        <v>1</v>
      </c>
    </row>
    <row r="1414" spans="1:23" x14ac:dyDescent="0.3">
      <c r="A1414" t="s">
        <v>1424</v>
      </c>
      <c r="B1414" t="s">
        <v>21501</v>
      </c>
      <c r="C1414">
        <v>1</v>
      </c>
      <c r="D1414">
        <v>1</v>
      </c>
      <c r="E1414" t="s">
        <v>20065</v>
      </c>
      <c r="F1414" t="s">
        <v>10067</v>
      </c>
      <c r="G1414" t="s">
        <v>20066</v>
      </c>
      <c r="H1414" t="s">
        <v>21666</v>
      </c>
      <c r="I1414" t="s">
        <v>21667</v>
      </c>
      <c r="J1414" t="s">
        <v>6645</v>
      </c>
      <c r="K1414" t="s">
        <v>6646</v>
      </c>
      <c r="L1414" t="s">
        <v>6321</v>
      </c>
      <c r="M1414" t="s">
        <v>20083</v>
      </c>
      <c r="N1414" t="s">
        <v>6322</v>
      </c>
      <c r="O1414" t="s">
        <v>20076</v>
      </c>
      <c r="P1414" t="s">
        <v>20125</v>
      </c>
      <c r="Q1414" t="s">
        <v>20153</v>
      </c>
      <c r="R1414" t="s">
        <v>20154</v>
      </c>
      <c r="S1414">
        <v>1</v>
      </c>
      <c r="T1414">
        <v>0</v>
      </c>
      <c r="U1414">
        <v>0</v>
      </c>
      <c r="V1414">
        <v>104</v>
      </c>
      <c r="W1414">
        <v>4</v>
      </c>
    </row>
    <row r="1415" spans="1:23" x14ac:dyDescent="0.3">
      <c r="A1415" t="s">
        <v>1425</v>
      </c>
      <c r="B1415" t="s">
        <v>21501</v>
      </c>
      <c r="C1415">
        <v>1</v>
      </c>
      <c r="D1415">
        <v>1</v>
      </c>
      <c r="E1415" t="s">
        <v>20065</v>
      </c>
      <c r="F1415" t="s">
        <v>10068</v>
      </c>
      <c r="G1415" t="s">
        <v>20066</v>
      </c>
      <c r="H1415" t="s">
        <v>21666</v>
      </c>
      <c r="I1415" t="s">
        <v>21667</v>
      </c>
      <c r="J1415" t="s">
        <v>6645</v>
      </c>
      <c r="K1415" t="s">
        <v>6646</v>
      </c>
      <c r="L1415" t="s">
        <v>6321</v>
      </c>
      <c r="M1415" t="s">
        <v>20083</v>
      </c>
      <c r="N1415" t="s">
        <v>6322</v>
      </c>
      <c r="O1415" t="s">
        <v>20076</v>
      </c>
      <c r="P1415" t="s">
        <v>20125</v>
      </c>
      <c r="Q1415" t="s">
        <v>20153</v>
      </c>
      <c r="R1415" t="s">
        <v>20154</v>
      </c>
      <c r="S1415">
        <v>1</v>
      </c>
      <c r="T1415">
        <v>0</v>
      </c>
      <c r="U1415">
        <v>0</v>
      </c>
      <c r="V1415">
        <v>19</v>
      </c>
      <c r="W1415">
        <v>1</v>
      </c>
    </row>
    <row r="1416" spans="1:23" x14ac:dyDescent="0.3">
      <c r="A1416" t="s">
        <v>1426</v>
      </c>
      <c r="B1416" t="s">
        <v>21439</v>
      </c>
      <c r="C1416">
        <v>1</v>
      </c>
      <c r="D1416">
        <v>1</v>
      </c>
      <c r="E1416" t="s">
        <v>20088</v>
      </c>
      <c r="F1416" t="s">
        <v>10069</v>
      </c>
      <c r="G1416" t="s">
        <v>20089</v>
      </c>
      <c r="H1416" t="s">
        <v>21644</v>
      </c>
      <c r="I1416" t="s">
        <v>21645</v>
      </c>
      <c r="J1416" t="s">
        <v>10070</v>
      </c>
      <c r="K1416" t="s">
        <v>6522</v>
      </c>
      <c r="L1416" t="s">
        <v>6523</v>
      </c>
      <c r="M1416" t="s">
        <v>20189</v>
      </c>
      <c r="N1416" t="s">
        <v>6322</v>
      </c>
      <c r="O1416" t="s">
        <v>20076</v>
      </c>
      <c r="P1416" t="s">
        <v>20190</v>
      </c>
      <c r="Q1416" t="s">
        <v>20191</v>
      </c>
      <c r="R1416" t="s">
        <v>20192</v>
      </c>
      <c r="S1416">
        <v>0</v>
      </c>
      <c r="T1416">
        <v>0</v>
      </c>
      <c r="V1416">
        <v>39</v>
      </c>
      <c r="W1416">
        <v>2</v>
      </c>
    </row>
    <row r="1417" spans="1:23" x14ac:dyDescent="0.3">
      <c r="A1417" t="s">
        <v>1427</v>
      </c>
      <c r="B1417" t="s">
        <v>21501</v>
      </c>
      <c r="C1417">
        <v>1</v>
      </c>
      <c r="D1417">
        <v>1</v>
      </c>
      <c r="E1417" t="s">
        <v>20065</v>
      </c>
      <c r="F1417" t="s">
        <v>10071</v>
      </c>
      <c r="G1417" t="s">
        <v>20066</v>
      </c>
      <c r="H1417" t="s">
        <v>21666</v>
      </c>
      <c r="I1417" t="s">
        <v>21667</v>
      </c>
      <c r="J1417" t="s">
        <v>6645</v>
      </c>
      <c r="K1417" t="s">
        <v>6646</v>
      </c>
      <c r="L1417" t="s">
        <v>6321</v>
      </c>
      <c r="M1417" t="s">
        <v>20083</v>
      </c>
      <c r="N1417" t="s">
        <v>6322</v>
      </c>
      <c r="O1417" t="s">
        <v>20076</v>
      </c>
      <c r="P1417" t="s">
        <v>20125</v>
      </c>
      <c r="Q1417" t="s">
        <v>20153</v>
      </c>
      <c r="R1417" t="s">
        <v>20154</v>
      </c>
      <c r="S1417">
        <v>1</v>
      </c>
      <c r="T1417">
        <v>0</v>
      </c>
      <c r="U1417">
        <v>0</v>
      </c>
      <c r="V1417">
        <v>48</v>
      </c>
      <c r="W1417">
        <v>2</v>
      </c>
    </row>
    <row r="1418" spans="1:23" x14ac:dyDescent="0.3">
      <c r="A1418" t="s">
        <v>1428</v>
      </c>
      <c r="B1418" t="s">
        <v>21650</v>
      </c>
      <c r="C1418">
        <v>1</v>
      </c>
      <c r="D1418">
        <v>1</v>
      </c>
      <c r="E1418" t="s">
        <v>20065</v>
      </c>
      <c r="F1418" t="s">
        <v>10072</v>
      </c>
      <c r="G1418" t="s">
        <v>20041</v>
      </c>
      <c r="H1418" t="s">
        <v>21622</v>
      </c>
      <c r="I1418" t="s">
        <v>21623</v>
      </c>
      <c r="J1418" t="s">
        <v>10073</v>
      </c>
      <c r="K1418" t="s">
        <v>9291</v>
      </c>
      <c r="L1418" t="s">
        <v>6321</v>
      </c>
      <c r="M1418" t="s">
        <v>20083</v>
      </c>
      <c r="N1418" t="s">
        <v>6322</v>
      </c>
      <c r="O1418" t="s">
        <v>20076</v>
      </c>
      <c r="P1418" t="s">
        <v>20125</v>
      </c>
      <c r="Q1418" t="s">
        <v>20153</v>
      </c>
      <c r="R1418" t="s">
        <v>20154</v>
      </c>
      <c r="S1418">
        <v>1</v>
      </c>
      <c r="T1418">
        <v>0</v>
      </c>
      <c r="U1418">
        <v>0</v>
      </c>
      <c r="V1418">
        <v>164</v>
      </c>
      <c r="W1418">
        <v>32</v>
      </c>
    </row>
    <row r="1419" spans="1:23" x14ac:dyDescent="0.3">
      <c r="A1419" t="s">
        <v>1429</v>
      </c>
      <c r="B1419" t="s">
        <v>21439</v>
      </c>
      <c r="C1419">
        <v>1</v>
      </c>
      <c r="D1419">
        <v>1</v>
      </c>
      <c r="E1419" t="s">
        <v>20088</v>
      </c>
      <c r="F1419" t="s">
        <v>10074</v>
      </c>
      <c r="G1419" t="s">
        <v>20089</v>
      </c>
      <c r="H1419" t="s">
        <v>21503</v>
      </c>
      <c r="I1419" t="s">
        <v>21504</v>
      </c>
      <c r="J1419" t="s">
        <v>9638</v>
      </c>
      <c r="K1419" t="s">
        <v>8160</v>
      </c>
      <c r="L1419" t="s">
        <v>8161</v>
      </c>
      <c r="M1419" t="s">
        <v>20453</v>
      </c>
      <c r="N1419" t="s">
        <v>6322</v>
      </c>
      <c r="O1419" t="s">
        <v>20076</v>
      </c>
      <c r="P1419" t="s">
        <v>20523</v>
      </c>
      <c r="Q1419" t="s">
        <v>6411</v>
      </c>
      <c r="R1419" t="s">
        <v>20910</v>
      </c>
      <c r="S1419">
        <v>0</v>
      </c>
      <c r="T1419">
        <v>0</v>
      </c>
      <c r="V1419">
        <v>44</v>
      </c>
      <c r="W1419">
        <v>2</v>
      </c>
    </row>
    <row r="1420" spans="1:23" x14ac:dyDescent="0.3">
      <c r="A1420" t="s">
        <v>1430</v>
      </c>
      <c r="B1420" t="s">
        <v>21044</v>
      </c>
      <c r="C1420">
        <v>0</v>
      </c>
      <c r="D1420">
        <v>0</v>
      </c>
      <c r="E1420" t="s">
        <v>20088</v>
      </c>
      <c r="F1420" t="s">
        <v>10075</v>
      </c>
      <c r="G1420" t="s">
        <v>20089</v>
      </c>
      <c r="H1420" t="s">
        <v>21581</v>
      </c>
      <c r="I1420" t="s">
        <v>21582</v>
      </c>
      <c r="J1420" t="s">
        <v>10076</v>
      </c>
      <c r="K1420" t="s">
        <v>8644</v>
      </c>
      <c r="L1420" t="s">
        <v>8645</v>
      </c>
      <c r="M1420" t="s">
        <v>20324</v>
      </c>
      <c r="N1420" t="s">
        <v>6322</v>
      </c>
      <c r="O1420" t="s">
        <v>20076</v>
      </c>
      <c r="P1420" t="s">
        <v>20069</v>
      </c>
      <c r="Q1420" t="s">
        <v>6520</v>
      </c>
      <c r="R1420" t="s">
        <v>21021</v>
      </c>
      <c r="S1420">
        <v>0</v>
      </c>
      <c r="T1420">
        <v>0</v>
      </c>
      <c r="U1420">
        <v>1</v>
      </c>
      <c r="V1420">
        <v>125</v>
      </c>
      <c r="W1420">
        <v>10</v>
      </c>
    </row>
    <row r="1421" spans="1:23" x14ac:dyDescent="0.3">
      <c r="A1421" t="s">
        <v>1431</v>
      </c>
      <c r="B1421" t="s">
        <v>21505</v>
      </c>
      <c r="C1421">
        <v>1</v>
      </c>
      <c r="D1421">
        <v>0</v>
      </c>
      <c r="E1421" t="s">
        <v>20088</v>
      </c>
      <c r="F1421" t="s">
        <v>10077</v>
      </c>
      <c r="G1421" t="s">
        <v>20089</v>
      </c>
      <c r="H1421" t="s">
        <v>21668</v>
      </c>
      <c r="I1421" t="s">
        <v>21669</v>
      </c>
      <c r="J1421" t="s">
        <v>10078</v>
      </c>
      <c r="K1421" t="s">
        <v>6410</v>
      </c>
      <c r="L1421" t="s">
        <v>6411</v>
      </c>
      <c r="M1421" t="s">
        <v>20519</v>
      </c>
      <c r="N1421" t="s">
        <v>6322</v>
      </c>
      <c r="O1421" t="s">
        <v>20076</v>
      </c>
      <c r="P1421" t="s">
        <v>20523</v>
      </c>
      <c r="Q1421" t="s">
        <v>6411</v>
      </c>
      <c r="R1421" t="s">
        <v>20627</v>
      </c>
      <c r="S1421">
        <v>0</v>
      </c>
      <c r="T1421">
        <v>0</v>
      </c>
      <c r="U1421">
        <v>0</v>
      </c>
      <c r="V1421">
        <v>272</v>
      </c>
      <c r="W1421">
        <v>11</v>
      </c>
    </row>
    <row r="1422" spans="1:23" x14ac:dyDescent="0.3">
      <c r="A1422" t="s">
        <v>1432</v>
      </c>
      <c r="B1422" t="s">
        <v>21505</v>
      </c>
      <c r="C1422">
        <v>1</v>
      </c>
      <c r="D1422">
        <v>0</v>
      </c>
      <c r="E1422" t="s">
        <v>20050</v>
      </c>
      <c r="F1422" t="s">
        <v>10079</v>
      </c>
      <c r="G1422" t="s">
        <v>20051</v>
      </c>
      <c r="H1422" t="s">
        <v>20193</v>
      </c>
      <c r="I1422" t="s">
        <v>20194</v>
      </c>
      <c r="J1422" t="s">
        <v>6885</v>
      </c>
      <c r="K1422" t="s">
        <v>6515</v>
      </c>
      <c r="L1422" t="s">
        <v>6516</v>
      </c>
      <c r="M1422" t="s">
        <v>20840</v>
      </c>
      <c r="N1422" t="s">
        <v>6322</v>
      </c>
      <c r="O1422" t="s">
        <v>20076</v>
      </c>
      <c r="P1422" t="s">
        <v>20196</v>
      </c>
      <c r="Q1422" t="s">
        <v>20197</v>
      </c>
      <c r="R1422" t="s">
        <v>20841</v>
      </c>
      <c r="S1422">
        <v>1</v>
      </c>
      <c r="T1422">
        <v>0</v>
      </c>
      <c r="U1422">
        <v>0</v>
      </c>
      <c r="V1422">
        <v>495</v>
      </c>
      <c r="W1422">
        <v>24</v>
      </c>
    </row>
    <row r="1423" spans="1:23" x14ac:dyDescent="0.3">
      <c r="A1423" t="s">
        <v>1433</v>
      </c>
      <c r="B1423" t="s">
        <v>21505</v>
      </c>
      <c r="C1423">
        <v>1</v>
      </c>
      <c r="D1423">
        <v>0</v>
      </c>
      <c r="E1423" t="s">
        <v>20050</v>
      </c>
      <c r="F1423" t="s">
        <v>10080</v>
      </c>
      <c r="G1423" t="s">
        <v>20051</v>
      </c>
      <c r="H1423" t="s">
        <v>20675</v>
      </c>
      <c r="I1423" t="s">
        <v>20676</v>
      </c>
      <c r="J1423" t="s">
        <v>10081</v>
      </c>
      <c r="K1423" t="s">
        <v>6383</v>
      </c>
      <c r="L1423" t="s">
        <v>6384</v>
      </c>
      <c r="M1423" t="s">
        <v>20555</v>
      </c>
      <c r="N1423" t="s">
        <v>6322</v>
      </c>
      <c r="O1423" t="s">
        <v>20076</v>
      </c>
      <c r="P1423" t="s">
        <v>20348</v>
      </c>
      <c r="Q1423" t="s">
        <v>6384</v>
      </c>
      <c r="R1423" t="s">
        <v>20556</v>
      </c>
      <c r="S1423">
        <v>1</v>
      </c>
      <c r="T1423">
        <v>0</v>
      </c>
      <c r="U1423">
        <v>0</v>
      </c>
      <c r="V1423">
        <v>398</v>
      </c>
      <c r="W1423">
        <v>18</v>
      </c>
    </row>
    <row r="1424" spans="1:23" x14ac:dyDescent="0.3">
      <c r="A1424" t="s">
        <v>1434</v>
      </c>
      <c r="B1424" t="s">
        <v>21505</v>
      </c>
      <c r="C1424">
        <v>1</v>
      </c>
      <c r="D1424">
        <v>0</v>
      </c>
      <c r="E1424" t="s">
        <v>20050</v>
      </c>
      <c r="F1424" t="s">
        <v>10082</v>
      </c>
      <c r="G1424" t="s">
        <v>20051</v>
      </c>
      <c r="H1424" t="s">
        <v>20693</v>
      </c>
      <c r="I1424" t="s">
        <v>20694</v>
      </c>
      <c r="J1424" t="s">
        <v>6510</v>
      </c>
      <c r="K1424" t="s">
        <v>6420</v>
      </c>
      <c r="L1424" t="s">
        <v>6421</v>
      </c>
      <c r="M1424" t="s">
        <v>20515</v>
      </c>
      <c r="N1424" t="s">
        <v>6322</v>
      </c>
      <c r="O1424" t="s">
        <v>20076</v>
      </c>
      <c r="P1424" t="s">
        <v>20661</v>
      </c>
      <c r="Q1424" t="s">
        <v>6421</v>
      </c>
      <c r="R1424" t="s">
        <v>20695</v>
      </c>
      <c r="S1424">
        <v>1</v>
      </c>
      <c r="T1424">
        <v>1</v>
      </c>
      <c r="U1424">
        <v>0</v>
      </c>
      <c r="V1424">
        <v>194</v>
      </c>
      <c r="W1424">
        <v>9</v>
      </c>
    </row>
    <row r="1425" spans="1:23" x14ac:dyDescent="0.3">
      <c r="A1425" t="s">
        <v>1435</v>
      </c>
      <c r="B1425" t="s">
        <v>21505</v>
      </c>
      <c r="C1425">
        <v>1</v>
      </c>
      <c r="D1425">
        <v>0</v>
      </c>
      <c r="E1425" t="s">
        <v>20088</v>
      </c>
      <c r="F1425" t="s">
        <v>10083</v>
      </c>
      <c r="G1425" t="s">
        <v>20089</v>
      </c>
      <c r="H1425" t="s">
        <v>21670</v>
      </c>
      <c r="I1425" t="s">
        <v>21671</v>
      </c>
      <c r="J1425" t="s">
        <v>10084</v>
      </c>
      <c r="K1425" t="s">
        <v>7624</v>
      </c>
      <c r="L1425" t="s">
        <v>7625</v>
      </c>
      <c r="M1425" t="s">
        <v>20320</v>
      </c>
      <c r="N1425" t="s">
        <v>6322</v>
      </c>
      <c r="O1425" t="s">
        <v>20076</v>
      </c>
      <c r="P1425" t="s">
        <v>20259</v>
      </c>
      <c r="Q1425" t="s">
        <v>6552</v>
      </c>
      <c r="R1425" t="s">
        <v>20321</v>
      </c>
      <c r="S1425">
        <v>0</v>
      </c>
      <c r="T1425">
        <v>0</v>
      </c>
      <c r="U1425">
        <v>0</v>
      </c>
      <c r="V1425">
        <v>221</v>
      </c>
      <c r="W1425">
        <v>12</v>
      </c>
    </row>
    <row r="1426" spans="1:23" x14ac:dyDescent="0.3">
      <c r="A1426" t="s">
        <v>1436</v>
      </c>
      <c r="B1426" t="s">
        <v>21505</v>
      </c>
      <c r="C1426">
        <v>1</v>
      </c>
      <c r="D1426">
        <v>0</v>
      </c>
      <c r="E1426" t="s">
        <v>20088</v>
      </c>
      <c r="F1426" t="s">
        <v>10085</v>
      </c>
      <c r="G1426" t="s">
        <v>20089</v>
      </c>
      <c r="H1426" t="s">
        <v>20952</v>
      </c>
      <c r="I1426" t="s">
        <v>20953</v>
      </c>
      <c r="J1426" t="s">
        <v>10086</v>
      </c>
      <c r="K1426" t="s">
        <v>6628</v>
      </c>
      <c r="L1426" t="s">
        <v>6448</v>
      </c>
      <c r="M1426" t="s">
        <v>20083</v>
      </c>
      <c r="N1426" t="s">
        <v>6322</v>
      </c>
      <c r="O1426" t="s">
        <v>20076</v>
      </c>
      <c r="P1426" t="s">
        <v>20183</v>
      </c>
      <c r="Q1426" t="s">
        <v>6448</v>
      </c>
      <c r="R1426" t="s">
        <v>20466</v>
      </c>
      <c r="S1426">
        <v>0</v>
      </c>
      <c r="T1426">
        <v>0</v>
      </c>
      <c r="U1426">
        <v>0</v>
      </c>
      <c r="V1426">
        <v>395</v>
      </c>
      <c r="W1426">
        <v>18</v>
      </c>
    </row>
    <row r="1427" spans="1:23" x14ac:dyDescent="0.3">
      <c r="A1427" t="s">
        <v>1437</v>
      </c>
      <c r="B1427" t="s">
        <v>21505</v>
      </c>
      <c r="C1427">
        <v>1</v>
      </c>
      <c r="D1427">
        <v>0</v>
      </c>
      <c r="E1427" t="s">
        <v>20065</v>
      </c>
      <c r="F1427" t="s">
        <v>10087</v>
      </c>
      <c r="G1427" t="s">
        <v>20051</v>
      </c>
      <c r="H1427" t="s">
        <v>20123</v>
      </c>
      <c r="I1427" t="s">
        <v>20124</v>
      </c>
      <c r="J1427" t="s">
        <v>10088</v>
      </c>
      <c r="K1427" t="s">
        <v>6728</v>
      </c>
      <c r="L1427" t="s">
        <v>6729</v>
      </c>
      <c r="M1427" t="s">
        <v>20515</v>
      </c>
      <c r="N1427" t="s">
        <v>6322</v>
      </c>
      <c r="O1427" t="s">
        <v>20076</v>
      </c>
      <c r="P1427" t="s">
        <v>20126</v>
      </c>
      <c r="Q1427" t="s">
        <v>20127</v>
      </c>
      <c r="R1427" t="s">
        <v>20516</v>
      </c>
      <c r="S1427">
        <v>1</v>
      </c>
      <c r="T1427">
        <v>0</v>
      </c>
      <c r="U1427">
        <v>0</v>
      </c>
      <c r="V1427">
        <v>474</v>
      </c>
      <c r="W1427">
        <v>20</v>
      </c>
    </row>
    <row r="1428" spans="1:23" x14ac:dyDescent="0.3">
      <c r="A1428" t="s">
        <v>1438</v>
      </c>
      <c r="B1428" t="s">
        <v>21522</v>
      </c>
      <c r="C1428">
        <v>1</v>
      </c>
      <c r="D1428">
        <v>1</v>
      </c>
      <c r="E1428" t="s">
        <v>20050</v>
      </c>
      <c r="F1428" t="s">
        <v>10089</v>
      </c>
      <c r="G1428" t="s">
        <v>20051</v>
      </c>
      <c r="H1428" t="s">
        <v>20256</v>
      </c>
      <c r="I1428" t="s">
        <v>20257</v>
      </c>
      <c r="J1428" t="s">
        <v>6633</v>
      </c>
      <c r="K1428" t="s">
        <v>6551</v>
      </c>
      <c r="L1428" t="s">
        <v>6552</v>
      </c>
      <c r="M1428" t="s">
        <v>20630</v>
      </c>
      <c r="N1428" t="s">
        <v>6322</v>
      </c>
      <c r="O1428" t="s">
        <v>20076</v>
      </c>
      <c r="P1428" t="s">
        <v>20259</v>
      </c>
      <c r="Q1428" t="s">
        <v>6552</v>
      </c>
      <c r="R1428" t="s">
        <v>20800</v>
      </c>
      <c r="S1428">
        <v>1</v>
      </c>
      <c r="T1428">
        <v>0</v>
      </c>
      <c r="U1428">
        <v>0</v>
      </c>
      <c r="V1428">
        <v>108</v>
      </c>
      <c r="W1428">
        <v>5</v>
      </c>
    </row>
    <row r="1429" spans="1:23" x14ac:dyDescent="0.3">
      <c r="A1429" t="s">
        <v>1439</v>
      </c>
      <c r="B1429" t="s">
        <v>21505</v>
      </c>
      <c r="C1429">
        <v>1</v>
      </c>
      <c r="D1429">
        <v>0</v>
      </c>
      <c r="E1429" t="s">
        <v>20088</v>
      </c>
      <c r="F1429" t="s">
        <v>10090</v>
      </c>
      <c r="G1429" t="s">
        <v>20089</v>
      </c>
      <c r="H1429" t="s">
        <v>21672</v>
      </c>
      <c r="I1429" t="s">
        <v>21673</v>
      </c>
      <c r="J1429" t="s">
        <v>10091</v>
      </c>
      <c r="K1429" t="s">
        <v>6512</v>
      </c>
      <c r="L1429" t="s">
        <v>6513</v>
      </c>
      <c r="M1429" t="s">
        <v>20757</v>
      </c>
      <c r="N1429" t="s">
        <v>6322</v>
      </c>
      <c r="O1429" t="s">
        <v>20076</v>
      </c>
      <c r="P1429" t="s">
        <v>20434</v>
      </c>
      <c r="Q1429" t="s">
        <v>6513</v>
      </c>
      <c r="R1429" t="s">
        <v>20806</v>
      </c>
      <c r="S1429">
        <v>0</v>
      </c>
      <c r="T1429">
        <v>1</v>
      </c>
      <c r="U1429">
        <v>0</v>
      </c>
      <c r="V1429">
        <v>273</v>
      </c>
      <c r="W1429">
        <v>12</v>
      </c>
    </row>
    <row r="1430" spans="1:23" x14ac:dyDescent="0.3">
      <c r="A1430" t="s">
        <v>1440</v>
      </c>
      <c r="B1430" t="s">
        <v>21505</v>
      </c>
      <c r="C1430">
        <v>1</v>
      </c>
      <c r="D1430">
        <v>0</v>
      </c>
      <c r="E1430" t="s">
        <v>20065</v>
      </c>
      <c r="F1430" t="s">
        <v>10092</v>
      </c>
      <c r="G1430" t="s">
        <v>20080</v>
      </c>
      <c r="H1430" t="s">
        <v>20209</v>
      </c>
      <c r="I1430" t="s">
        <v>20210</v>
      </c>
      <c r="J1430" t="s">
        <v>10093</v>
      </c>
      <c r="K1430" t="s">
        <v>6320</v>
      </c>
      <c r="L1430" t="s">
        <v>6321</v>
      </c>
      <c r="M1430" t="s">
        <v>20083</v>
      </c>
      <c r="N1430" t="s">
        <v>6322</v>
      </c>
      <c r="O1430" t="s">
        <v>20076</v>
      </c>
      <c r="P1430" t="s">
        <v>20125</v>
      </c>
      <c r="Q1430" t="s">
        <v>20153</v>
      </c>
      <c r="R1430" t="s">
        <v>20154</v>
      </c>
      <c r="S1430">
        <v>1</v>
      </c>
      <c r="T1430">
        <v>0</v>
      </c>
      <c r="U1430">
        <v>0</v>
      </c>
      <c r="V1430">
        <v>239</v>
      </c>
      <c r="W1430">
        <v>11</v>
      </c>
    </row>
    <row r="1431" spans="1:23" x14ac:dyDescent="0.3">
      <c r="A1431" t="s">
        <v>1441</v>
      </c>
      <c r="B1431" t="s">
        <v>21505</v>
      </c>
      <c r="C1431">
        <v>1</v>
      </c>
      <c r="D1431">
        <v>0</v>
      </c>
      <c r="E1431" t="s">
        <v>20065</v>
      </c>
      <c r="F1431" t="s">
        <v>10094</v>
      </c>
      <c r="G1431" t="s">
        <v>20080</v>
      </c>
      <c r="H1431" t="s">
        <v>20209</v>
      </c>
      <c r="I1431" t="s">
        <v>20210</v>
      </c>
      <c r="J1431" t="s">
        <v>6528</v>
      </c>
      <c r="K1431" t="s">
        <v>6529</v>
      </c>
      <c r="L1431" t="s">
        <v>6321</v>
      </c>
      <c r="M1431" t="s">
        <v>20083</v>
      </c>
      <c r="N1431" t="s">
        <v>6322</v>
      </c>
      <c r="O1431" t="s">
        <v>20076</v>
      </c>
      <c r="P1431" t="s">
        <v>20125</v>
      </c>
      <c r="Q1431" t="s">
        <v>20153</v>
      </c>
      <c r="R1431" t="s">
        <v>20154</v>
      </c>
      <c r="S1431">
        <v>1</v>
      </c>
      <c r="T1431">
        <v>0</v>
      </c>
      <c r="U1431">
        <v>0</v>
      </c>
      <c r="V1431">
        <v>290</v>
      </c>
      <c r="W1431">
        <v>13</v>
      </c>
    </row>
    <row r="1432" spans="1:23" x14ac:dyDescent="0.3">
      <c r="A1432" t="s">
        <v>1442</v>
      </c>
      <c r="B1432" t="s">
        <v>21439</v>
      </c>
      <c r="C1432">
        <v>1</v>
      </c>
      <c r="D1432">
        <v>1</v>
      </c>
      <c r="E1432" t="s">
        <v>20088</v>
      </c>
      <c r="F1432" t="s">
        <v>10095</v>
      </c>
      <c r="G1432" t="s">
        <v>20089</v>
      </c>
      <c r="H1432" t="s">
        <v>21464</v>
      </c>
      <c r="I1432" t="s">
        <v>21465</v>
      </c>
      <c r="J1432" t="s">
        <v>6721</v>
      </c>
      <c r="K1432" t="s">
        <v>6722</v>
      </c>
      <c r="L1432" t="s">
        <v>6723</v>
      </c>
      <c r="M1432" t="s">
        <v>20893</v>
      </c>
      <c r="N1432" t="s">
        <v>6322</v>
      </c>
      <c r="O1432" t="s">
        <v>20076</v>
      </c>
      <c r="P1432" t="s">
        <v>20126</v>
      </c>
      <c r="Q1432" t="s">
        <v>20127</v>
      </c>
      <c r="R1432" t="s">
        <v>21502</v>
      </c>
      <c r="S1432">
        <v>0</v>
      </c>
      <c r="T1432">
        <v>0</v>
      </c>
      <c r="V1432">
        <v>43</v>
      </c>
      <c r="W1432">
        <v>2</v>
      </c>
    </row>
    <row r="1433" spans="1:23" x14ac:dyDescent="0.3">
      <c r="A1433" t="s">
        <v>1443</v>
      </c>
      <c r="B1433" t="s">
        <v>21505</v>
      </c>
      <c r="C1433">
        <v>1</v>
      </c>
      <c r="D1433">
        <v>0</v>
      </c>
      <c r="E1433" t="s">
        <v>20088</v>
      </c>
      <c r="F1433" t="s">
        <v>10096</v>
      </c>
      <c r="G1433" t="s">
        <v>20089</v>
      </c>
      <c r="H1433" t="s">
        <v>21092</v>
      </c>
      <c r="I1433" t="s">
        <v>21093</v>
      </c>
      <c r="J1433" t="s">
        <v>7967</v>
      </c>
      <c r="K1433" t="s">
        <v>6529</v>
      </c>
      <c r="L1433" t="s">
        <v>6321</v>
      </c>
      <c r="M1433" t="s">
        <v>20083</v>
      </c>
      <c r="N1433" t="s">
        <v>6322</v>
      </c>
      <c r="O1433" t="s">
        <v>20076</v>
      </c>
      <c r="P1433" t="s">
        <v>20125</v>
      </c>
      <c r="Q1433" t="s">
        <v>20153</v>
      </c>
      <c r="R1433" t="s">
        <v>20154</v>
      </c>
      <c r="S1433">
        <v>0</v>
      </c>
      <c r="T1433">
        <v>0</v>
      </c>
      <c r="U1433">
        <v>0</v>
      </c>
      <c r="V1433">
        <v>195</v>
      </c>
      <c r="W1433">
        <v>9</v>
      </c>
    </row>
    <row r="1434" spans="1:23" x14ac:dyDescent="0.3">
      <c r="A1434" t="s">
        <v>1444</v>
      </c>
      <c r="B1434" t="s">
        <v>21505</v>
      </c>
      <c r="C1434">
        <v>1</v>
      </c>
      <c r="D1434">
        <v>0</v>
      </c>
      <c r="E1434" t="s">
        <v>20088</v>
      </c>
      <c r="F1434" t="s">
        <v>10097</v>
      </c>
      <c r="G1434" t="s">
        <v>20089</v>
      </c>
      <c r="H1434" t="s">
        <v>21674</v>
      </c>
      <c r="I1434" t="s">
        <v>21675</v>
      </c>
      <c r="J1434" t="s">
        <v>9765</v>
      </c>
      <c r="K1434" t="s">
        <v>6637</v>
      </c>
      <c r="L1434" t="s">
        <v>6321</v>
      </c>
      <c r="M1434" t="s">
        <v>20083</v>
      </c>
      <c r="N1434" t="s">
        <v>6322</v>
      </c>
      <c r="O1434" t="s">
        <v>20076</v>
      </c>
      <c r="P1434" t="s">
        <v>20125</v>
      </c>
      <c r="Q1434" t="s">
        <v>20153</v>
      </c>
      <c r="R1434" t="s">
        <v>20154</v>
      </c>
      <c r="S1434">
        <v>0</v>
      </c>
      <c r="T1434">
        <v>0</v>
      </c>
      <c r="U1434">
        <v>0</v>
      </c>
      <c r="V1434">
        <v>141</v>
      </c>
      <c r="W1434">
        <v>9</v>
      </c>
    </row>
    <row r="1435" spans="1:23" x14ac:dyDescent="0.3">
      <c r="A1435" t="s">
        <v>1445</v>
      </c>
      <c r="B1435" t="s">
        <v>21439</v>
      </c>
      <c r="C1435">
        <v>1</v>
      </c>
      <c r="D1435">
        <v>1</v>
      </c>
      <c r="E1435" t="s">
        <v>20088</v>
      </c>
      <c r="F1435" t="s">
        <v>10098</v>
      </c>
      <c r="G1435" t="s">
        <v>20089</v>
      </c>
      <c r="H1435" t="s">
        <v>21676</v>
      </c>
      <c r="I1435" t="s">
        <v>21677</v>
      </c>
      <c r="J1435" t="s">
        <v>10099</v>
      </c>
      <c r="K1435" t="s">
        <v>6637</v>
      </c>
      <c r="L1435" t="s">
        <v>6321</v>
      </c>
      <c r="M1435" t="s">
        <v>20083</v>
      </c>
      <c r="N1435" t="s">
        <v>6322</v>
      </c>
      <c r="O1435" t="s">
        <v>20076</v>
      </c>
      <c r="P1435" t="s">
        <v>20125</v>
      </c>
      <c r="Q1435" t="s">
        <v>20153</v>
      </c>
      <c r="R1435" t="s">
        <v>20154</v>
      </c>
      <c r="S1435">
        <v>0</v>
      </c>
      <c r="T1435">
        <v>0</v>
      </c>
      <c r="V1435">
        <v>56</v>
      </c>
      <c r="W1435">
        <v>2</v>
      </c>
    </row>
    <row r="1436" spans="1:23" x14ac:dyDescent="0.3">
      <c r="A1436" t="s">
        <v>1446</v>
      </c>
      <c r="B1436" t="s">
        <v>21505</v>
      </c>
      <c r="C1436">
        <v>1</v>
      </c>
      <c r="D1436">
        <v>0</v>
      </c>
      <c r="E1436" t="s">
        <v>20088</v>
      </c>
      <c r="F1436" t="s">
        <v>10100</v>
      </c>
      <c r="G1436" t="s">
        <v>20089</v>
      </c>
      <c r="H1436" t="s">
        <v>21678</v>
      </c>
      <c r="I1436" t="s">
        <v>21679</v>
      </c>
      <c r="J1436" t="s">
        <v>8847</v>
      </c>
      <c r="K1436" t="s">
        <v>6360</v>
      </c>
      <c r="L1436" t="s">
        <v>6321</v>
      </c>
      <c r="M1436" t="s">
        <v>20083</v>
      </c>
      <c r="N1436" t="s">
        <v>6322</v>
      </c>
      <c r="O1436" t="s">
        <v>20076</v>
      </c>
      <c r="P1436" t="s">
        <v>20125</v>
      </c>
      <c r="Q1436" t="s">
        <v>20153</v>
      </c>
      <c r="R1436" t="s">
        <v>20154</v>
      </c>
      <c r="S1436">
        <v>0</v>
      </c>
      <c r="T1436">
        <v>0</v>
      </c>
      <c r="U1436">
        <v>0</v>
      </c>
      <c r="V1436">
        <v>178</v>
      </c>
      <c r="W1436">
        <v>8</v>
      </c>
    </row>
    <row r="1437" spans="1:23" x14ac:dyDescent="0.3">
      <c r="A1437" t="s">
        <v>1447</v>
      </c>
      <c r="B1437" t="s">
        <v>21505</v>
      </c>
      <c r="C1437">
        <v>1</v>
      </c>
      <c r="D1437">
        <v>0</v>
      </c>
      <c r="E1437" t="s">
        <v>20088</v>
      </c>
      <c r="F1437" t="s">
        <v>10101</v>
      </c>
      <c r="G1437" t="s">
        <v>20089</v>
      </c>
      <c r="H1437" t="s">
        <v>21601</v>
      </c>
      <c r="I1437" t="s">
        <v>21602</v>
      </c>
      <c r="J1437" t="s">
        <v>6709</v>
      </c>
      <c r="K1437" t="s">
        <v>6360</v>
      </c>
      <c r="L1437" t="s">
        <v>6321</v>
      </c>
      <c r="M1437" t="s">
        <v>20083</v>
      </c>
      <c r="N1437" t="s">
        <v>6322</v>
      </c>
      <c r="O1437" t="s">
        <v>20076</v>
      </c>
      <c r="P1437" t="s">
        <v>20125</v>
      </c>
      <c r="Q1437" t="s">
        <v>20153</v>
      </c>
      <c r="R1437" t="s">
        <v>20154</v>
      </c>
      <c r="S1437">
        <v>0</v>
      </c>
      <c r="T1437">
        <v>0</v>
      </c>
      <c r="U1437">
        <v>0</v>
      </c>
      <c r="V1437">
        <v>105</v>
      </c>
      <c r="W1437">
        <v>6</v>
      </c>
    </row>
    <row r="1438" spans="1:23" x14ac:dyDescent="0.3">
      <c r="A1438" t="s">
        <v>1448</v>
      </c>
      <c r="B1438" t="s">
        <v>21505</v>
      </c>
      <c r="C1438">
        <v>1</v>
      </c>
      <c r="D1438">
        <v>0</v>
      </c>
      <c r="E1438" t="s">
        <v>20050</v>
      </c>
      <c r="F1438" t="s">
        <v>10102</v>
      </c>
      <c r="H1438" t="s">
        <v>21045</v>
      </c>
      <c r="I1438" t="s">
        <v>21046</v>
      </c>
      <c r="J1438" t="s">
        <v>6698</v>
      </c>
      <c r="K1438" t="s">
        <v>6699</v>
      </c>
      <c r="L1438" t="s">
        <v>6321</v>
      </c>
      <c r="M1438" t="s">
        <v>20083</v>
      </c>
      <c r="N1438" t="s">
        <v>6322</v>
      </c>
      <c r="O1438" t="s">
        <v>20076</v>
      </c>
      <c r="P1438" t="s">
        <v>20125</v>
      </c>
      <c r="Q1438" t="s">
        <v>20153</v>
      </c>
      <c r="R1438" t="s">
        <v>20154</v>
      </c>
      <c r="S1438">
        <v>1</v>
      </c>
      <c r="T1438">
        <v>0</v>
      </c>
      <c r="U1438">
        <v>0</v>
      </c>
      <c r="V1438">
        <v>63</v>
      </c>
      <c r="W1438">
        <v>4</v>
      </c>
    </row>
    <row r="1439" spans="1:23" x14ac:dyDescent="0.3">
      <c r="A1439" t="s">
        <v>1449</v>
      </c>
      <c r="B1439" t="s">
        <v>21505</v>
      </c>
      <c r="C1439">
        <v>1</v>
      </c>
      <c r="D1439">
        <v>0</v>
      </c>
      <c r="E1439" t="s">
        <v>20088</v>
      </c>
      <c r="F1439" t="s">
        <v>10103</v>
      </c>
      <c r="G1439" t="s">
        <v>20089</v>
      </c>
      <c r="H1439" t="s">
        <v>21157</v>
      </c>
      <c r="I1439" t="s">
        <v>21158</v>
      </c>
      <c r="J1439" t="s">
        <v>9233</v>
      </c>
      <c r="K1439" t="s">
        <v>6556</v>
      </c>
      <c r="L1439" t="s">
        <v>7734</v>
      </c>
      <c r="M1439" t="s">
        <v>20273</v>
      </c>
      <c r="N1439" t="s">
        <v>6322</v>
      </c>
      <c r="O1439" t="s">
        <v>20076</v>
      </c>
      <c r="P1439" t="s">
        <v>20190</v>
      </c>
      <c r="Q1439" t="s">
        <v>20191</v>
      </c>
      <c r="R1439" t="s">
        <v>20333</v>
      </c>
      <c r="S1439">
        <v>0</v>
      </c>
      <c r="T1439">
        <v>0</v>
      </c>
      <c r="U1439">
        <v>0</v>
      </c>
      <c r="V1439">
        <v>82</v>
      </c>
      <c r="W1439">
        <v>6</v>
      </c>
    </row>
    <row r="1440" spans="1:23" x14ac:dyDescent="0.3">
      <c r="A1440" t="s">
        <v>1450</v>
      </c>
      <c r="B1440" t="s">
        <v>21505</v>
      </c>
      <c r="C1440">
        <v>1</v>
      </c>
      <c r="D1440">
        <v>0</v>
      </c>
      <c r="E1440" t="s">
        <v>20088</v>
      </c>
      <c r="F1440" t="s">
        <v>21680</v>
      </c>
      <c r="G1440" t="s">
        <v>20089</v>
      </c>
      <c r="H1440" t="s">
        <v>21524</v>
      </c>
      <c r="I1440" t="s">
        <v>21525</v>
      </c>
      <c r="J1440" t="s">
        <v>9755</v>
      </c>
      <c r="K1440" t="s">
        <v>6536</v>
      </c>
      <c r="L1440" t="s">
        <v>6458</v>
      </c>
      <c r="M1440" t="s">
        <v>20083</v>
      </c>
      <c r="N1440" t="s">
        <v>6322</v>
      </c>
      <c r="O1440" t="s">
        <v>20076</v>
      </c>
      <c r="P1440" t="s">
        <v>20162</v>
      </c>
      <c r="Q1440" t="s">
        <v>20163</v>
      </c>
      <c r="R1440" t="s">
        <v>20164</v>
      </c>
      <c r="S1440">
        <v>0</v>
      </c>
      <c r="T1440">
        <v>0</v>
      </c>
      <c r="U1440">
        <v>0</v>
      </c>
      <c r="V1440">
        <v>188</v>
      </c>
      <c r="W1440">
        <v>12</v>
      </c>
    </row>
    <row r="1441" spans="1:23" x14ac:dyDescent="0.3">
      <c r="A1441" t="s">
        <v>1451</v>
      </c>
      <c r="B1441" t="s">
        <v>21505</v>
      </c>
      <c r="C1441">
        <v>1</v>
      </c>
      <c r="D1441">
        <v>0</v>
      </c>
      <c r="E1441" t="s">
        <v>20088</v>
      </c>
      <c r="F1441" t="s">
        <v>21681</v>
      </c>
      <c r="G1441" t="s">
        <v>20089</v>
      </c>
      <c r="H1441" t="s">
        <v>21524</v>
      </c>
      <c r="I1441" t="s">
        <v>21525</v>
      </c>
      <c r="J1441" t="s">
        <v>8893</v>
      </c>
      <c r="K1441" t="s">
        <v>6554</v>
      </c>
      <c r="L1441" t="s">
        <v>6555</v>
      </c>
      <c r="M1441" t="s">
        <v>20271</v>
      </c>
      <c r="N1441" t="s">
        <v>6322</v>
      </c>
      <c r="O1441" t="s">
        <v>20076</v>
      </c>
      <c r="P1441" t="s">
        <v>20243</v>
      </c>
      <c r="Q1441" t="s">
        <v>6555</v>
      </c>
      <c r="R1441" t="s">
        <v>20272</v>
      </c>
      <c r="S1441">
        <v>0</v>
      </c>
      <c r="T1441">
        <v>0</v>
      </c>
      <c r="U1441">
        <v>0</v>
      </c>
      <c r="V1441">
        <v>131</v>
      </c>
      <c r="W1441">
        <v>7</v>
      </c>
    </row>
    <row r="1442" spans="1:23" x14ac:dyDescent="0.3">
      <c r="A1442" t="s">
        <v>1452</v>
      </c>
      <c r="B1442" t="s">
        <v>21439</v>
      </c>
      <c r="C1442">
        <v>1</v>
      </c>
      <c r="D1442">
        <v>1</v>
      </c>
      <c r="E1442" t="s">
        <v>20088</v>
      </c>
      <c r="F1442" t="s">
        <v>10104</v>
      </c>
      <c r="G1442" t="s">
        <v>20089</v>
      </c>
      <c r="H1442" t="s">
        <v>21481</v>
      </c>
      <c r="I1442" t="s">
        <v>21482</v>
      </c>
      <c r="J1442" t="s">
        <v>9630</v>
      </c>
      <c r="K1442" t="s">
        <v>6548</v>
      </c>
      <c r="L1442" t="s">
        <v>6549</v>
      </c>
      <c r="M1442" t="s">
        <v>20422</v>
      </c>
      <c r="N1442" t="s">
        <v>6322</v>
      </c>
      <c r="O1442" t="s">
        <v>20076</v>
      </c>
      <c r="P1442" t="s">
        <v>20179</v>
      </c>
      <c r="Q1442" t="s">
        <v>6549</v>
      </c>
      <c r="R1442" t="s">
        <v>20763</v>
      </c>
      <c r="S1442">
        <v>0</v>
      </c>
      <c r="T1442">
        <v>0</v>
      </c>
      <c r="V1442">
        <v>48</v>
      </c>
      <c r="W1442">
        <v>2</v>
      </c>
    </row>
    <row r="1443" spans="1:23" x14ac:dyDescent="0.3">
      <c r="A1443" t="s">
        <v>1453</v>
      </c>
      <c r="B1443" t="s">
        <v>21522</v>
      </c>
      <c r="C1443">
        <v>1</v>
      </c>
      <c r="D1443">
        <v>1</v>
      </c>
      <c r="E1443" t="s">
        <v>20050</v>
      </c>
      <c r="F1443" t="s">
        <v>10105</v>
      </c>
      <c r="H1443" t="s">
        <v>21045</v>
      </c>
      <c r="I1443" t="s">
        <v>21046</v>
      </c>
      <c r="J1443" t="s">
        <v>6698</v>
      </c>
      <c r="K1443" t="s">
        <v>6699</v>
      </c>
      <c r="L1443" t="s">
        <v>6321</v>
      </c>
      <c r="M1443" t="s">
        <v>20083</v>
      </c>
      <c r="N1443" t="s">
        <v>6322</v>
      </c>
      <c r="O1443" t="s">
        <v>20076</v>
      </c>
      <c r="P1443" t="s">
        <v>20125</v>
      </c>
      <c r="Q1443" t="s">
        <v>20153</v>
      </c>
      <c r="R1443" t="s">
        <v>20154</v>
      </c>
      <c r="S1443">
        <v>1</v>
      </c>
      <c r="T1443">
        <v>0</v>
      </c>
      <c r="U1443">
        <v>0</v>
      </c>
      <c r="V1443">
        <v>27</v>
      </c>
      <c r="W1443">
        <v>3</v>
      </c>
    </row>
    <row r="1444" spans="1:23" x14ac:dyDescent="0.3">
      <c r="A1444" t="s">
        <v>1454</v>
      </c>
      <c r="B1444" t="s">
        <v>21483</v>
      </c>
      <c r="C1444">
        <v>1</v>
      </c>
      <c r="D1444">
        <v>1</v>
      </c>
      <c r="E1444" t="s">
        <v>20088</v>
      </c>
      <c r="F1444" t="s">
        <v>10106</v>
      </c>
      <c r="G1444" t="s">
        <v>20089</v>
      </c>
      <c r="H1444" t="s">
        <v>21682</v>
      </c>
      <c r="I1444" t="s">
        <v>21683</v>
      </c>
      <c r="J1444" t="s">
        <v>10107</v>
      </c>
      <c r="K1444" t="s">
        <v>7485</v>
      </c>
      <c r="L1444" t="s">
        <v>6321</v>
      </c>
      <c r="M1444" t="s">
        <v>20083</v>
      </c>
      <c r="N1444" t="s">
        <v>6322</v>
      </c>
      <c r="O1444" t="s">
        <v>20076</v>
      </c>
      <c r="P1444" t="s">
        <v>20125</v>
      </c>
      <c r="Q1444" t="s">
        <v>20153</v>
      </c>
      <c r="R1444" t="s">
        <v>20154</v>
      </c>
      <c r="S1444">
        <v>0</v>
      </c>
      <c r="T1444">
        <v>0</v>
      </c>
      <c r="U1444">
        <v>0</v>
      </c>
      <c r="V1444">
        <v>145</v>
      </c>
      <c r="W1444">
        <v>6</v>
      </c>
    </row>
    <row r="1445" spans="1:23" x14ac:dyDescent="0.3">
      <c r="A1445" t="s">
        <v>1455</v>
      </c>
      <c r="B1445" t="s">
        <v>21528</v>
      </c>
      <c r="C1445">
        <v>1</v>
      </c>
      <c r="D1445">
        <v>1</v>
      </c>
      <c r="E1445" t="s">
        <v>20050</v>
      </c>
      <c r="F1445" t="s">
        <v>10108</v>
      </c>
      <c r="G1445" t="s">
        <v>20051</v>
      </c>
      <c r="H1445" t="s">
        <v>20440</v>
      </c>
      <c r="I1445" t="s">
        <v>20441</v>
      </c>
      <c r="J1445" t="s">
        <v>8687</v>
      </c>
      <c r="K1445" t="s">
        <v>6507</v>
      </c>
      <c r="L1445" t="s">
        <v>6508</v>
      </c>
      <c r="M1445" t="s">
        <v>20442</v>
      </c>
      <c r="N1445" t="s">
        <v>6322</v>
      </c>
      <c r="O1445" t="s">
        <v>20076</v>
      </c>
      <c r="P1445" t="s">
        <v>20443</v>
      </c>
      <c r="Q1445" t="s">
        <v>6508</v>
      </c>
      <c r="R1445" t="s">
        <v>20444</v>
      </c>
      <c r="S1445">
        <v>1</v>
      </c>
      <c r="T1445">
        <v>0</v>
      </c>
      <c r="U1445">
        <v>0</v>
      </c>
      <c r="V1445">
        <v>2340</v>
      </c>
      <c r="W1445">
        <v>102</v>
      </c>
    </row>
    <row r="1446" spans="1:23" x14ac:dyDescent="0.3">
      <c r="A1446" t="s">
        <v>1456</v>
      </c>
      <c r="B1446" t="s">
        <v>21439</v>
      </c>
      <c r="C1446">
        <v>1</v>
      </c>
      <c r="D1446">
        <v>1</v>
      </c>
      <c r="E1446" t="s">
        <v>20088</v>
      </c>
      <c r="F1446" t="s">
        <v>10109</v>
      </c>
      <c r="G1446" t="s">
        <v>20089</v>
      </c>
      <c r="H1446" t="s">
        <v>21520</v>
      </c>
      <c r="I1446" t="s">
        <v>21521</v>
      </c>
      <c r="J1446" t="s">
        <v>9668</v>
      </c>
      <c r="K1446" t="s">
        <v>6410</v>
      </c>
      <c r="L1446" t="s">
        <v>6411</v>
      </c>
      <c r="M1446" t="s">
        <v>20519</v>
      </c>
      <c r="N1446" t="s">
        <v>6322</v>
      </c>
      <c r="O1446" t="s">
        <v>20076</v>
      </c>
      <c r="P1446" t="s">
        <v>20523</v>
      </c>
      <c r="Q1446" t="s">
        <v>6411</v>
      </c>
      <c r="R1446" t="s">
        <v>20627</v>
      </c>
      <c r="S1446">
        <v>0</v>
      </c>
      <c r="T1446">
        <v>0</v>
      </c>
      <c r="U1446">
        <v>0</v>
      </c>
      <c r="V1446">
        <v>22</v>
      </c>
      <c r="W1446">
        <v>1</v>
      </c>
    </row>
    <row r="1447" spans="1:23" x14ac:dyDescent="0.3">
      <c r="A1447" t="s">
        <v>1457</v>
      </c>
      <c r="B1447" t="s">
        <v>21528</v>
      </c>
      <c r="C1447">
        <v>1</v>
      </c>
      <c r="D1447">
        <v>1</v>
      </c>
      <c r="E1447" t="s">
        <v>20065</v>
      </c>
      <c r="F1447" t="s">
        <v>10110</v>
      </c>
      <c r="G1447" t="s">
        <v>20080</v>
      </c>
      <c r="H1447" t="s">
        <v>20209</v>
      </c>
      <c r="I1447" t="s">
        <v>20210</v>
      </c>
      <c r="J1447" t="s">
        <v>10111</v>
      </c>
      <c r="K1447" t="s">
        <v>6705</v>
      </c>
      <c r="L1447" t="s">
        <v>6321</v>
      </c>
      <c r="M1447" t="s">
        <v>20083</v>
      </c>
      <c r="N1447" t="s">
        <v>6322</v>
      </c>
      <c r="O1447" t="s">
        <v>20076</v>
      </c>
      <c r="P1447" t="s">
        <v>20125</v>
      </c>
      <c r="Q1447" t="s">
        <v>20153</v>
      </c>
      <c r="R1447" t="s">
        <v>20154</v>
      </c>
      <c r="S1447">
        <v>1</v>
      </c>
      <c r="T1447">
        <v>0</v>
      </c>
      <c r="U1447">
        <v>0</v>
      </c>
      <c r="V1447">
        <v>1139</v>
      </c>
      <c r="W1447">
        <v>44</v>
      </c>
    </row>
    <row r="1448" spans="1:23" x14ac:dyDescent="0.3">
      <c r="A1448" t="s">
        <v>1458</v>
      </c>
      <c r="B1448" t="s">
        <v>21522</v>
      </c>
      <c r="C1448">
        <v>1</v>
      </c>
      <c r="D1448">
        <v>1</v>
      </c>
      <c r="E1448" t="s">
        <v>20088</v>
      </c>
      <c r="F1448" t="s">
        <v>10112</v>
      </c>
      <c r="G1448" t="s">
        <v>20089</v>
      </c>
      <c r="H1448" t="s">
        <v>21466</v>
      </c>
      <c r="I1448" t="s">
        <v>21467</v>
      </c>
      <c r="J1448" t="s">
        <v>6720</v>
      </c>
      <c r="K1448" t="s">
        <v>6447</v>
      </c>
      <c r="L1448" t="s">
        <v>6448</v>
      </c>
      <c r="M1448" t="s">
        <v>20083</v>
      </c>
      <c r="N1448" t="s">
        <v>6322</v>
      </c>
      <c r="O1448" t="s">
        <v>20076</v>
      </c>
      <c r="P1448" t="s">
        <v>20183</v>
      </c>
      <c r="Q1448" t="s">
        <v>6448</v>
      </c>
      <c r="R1448" t="s">
        <v>20466</v>
      </c>
      <c r="S1448">
        <v>0</v>
      </c>
      <c r="T1448">
        <v>0</v>
      </c>
      <c r="U1448">
        <v>0</v>
      </c>
      <c r="V1448">
        <v>63</v>
      </c>
      <c r="W1448">
        <v>3</v>
      </c>
    </row>
    <row r="1449" spans="1:23" x14ac:dyDescent="0.3">
      <c r="A1449" t="s">
        <v>1459</v>
      </c>
      <c r="B1449" t="s">
        <v>21522</v>
      </c>
      <c r="C1449">
        <v>1</v>
      </c>
      <c r="D1449">
        <v>1</v>
      </c>
      <c r="E1449" t="s">
        <v>20088</v>
      </c>
      <c r="F1449" t="s">
        <v>10113</v>
      </c>
      <c r="G1449" t="s">
        <v>20089</v>
      </c>
      <c r="H1449" t="s">
        <v>21684</v>
      </c>
      <c r="I1449" t="s">
        <v>21685</v>
      </c>
      <c r="J1449" t="s">
        <v>6711</v>
      </c>
      <c r="K1449" t="s">
        <v>6536</v>
      </c>
      <c r="L1449" t="s">
        <v>6458</v>
      </c>
      <c r="M1449" t="s">
        <v>20083</v>
      </c>
      <c r="N1449" t="s">
        <v>6322</v>
      </c>
      <c r="O1449" t="s">
        <v>20076</v>
      </c>
      <c r="P1449" t="s">
        <v>20162</v>
      </c>
      <c r="Q1449" t="s">
        <v>20163</v>
      </c>
      <c r="R1449" t="s">
        <v>20164</v>
      </c>
      <c r="S1449">
        <v>0</v>
      </c>
      <c r="T1449">
        <v>0</v>
      </c>
      <c r="U1449">
        <v>0</v>
      </c>
      <c r="V1449">
        <v>40</v>
      </c>
      <c r="W1449">
        <v>2</v>
      </c>
    </row>
    <row r="1450" spans="1:23" x14ac:dyDescent="0.3">
      <c r="A1450" t="s">
        <v>1460</v>
      </c>
      <c r="B1450" t="s">
        <v>21528</v>
      </c>
      <c r="C1450">
        <v>1</v>
      </c>
      <c r="D1450">
        <v>1</v>
      </c>
      <c r="E1450" t="s">
        <v>20050</v>
      </c>
      <c r="F1450" t="s">
        <v>10114</v>
      </c>
      <c r="G1450" t="s">
        <v>20051</v>
      </c>
      <c r="H1450" t="s">
        <v>20432</v>
      </c>
      <c r="I1450" t="s">
        <v>20433</v>
      </c>
      <c r="J1450" t="s">
        <v>10115</v>
      </c>
      <c r="K1450" t="s">
        <v>6512</v>
      </c>
      <c r="L1450" t="s">
        <v>6513</v>
      </c>
      <c r="M1450" t="s">
        <v>20757</v>
      </c>
      <c r="N1450" t="s">
        <v>6322</v>
      </c>
      <c r="O1450" t="s">
        <v>20076</v>
      </c>
      <c r="P1450" t="s">
        <v>20434</v>
      </c>
      <c r="Q1450" t="s">
        <v>6513</v>
      </c>
      <c r="R1450" t="s">
        <v>20806</v>
      </c>
      <c r="S1450">
        <v>1</v>
      </c>
      <c r="T1450">
        <v>1</v>
      </c>
      <c r="U1450">
        <v>0</v>
      </c>
      <c r="V1450">
        <v>1123</v>
      </c>
      <c r="W1450">
        <v>55</v>
      </c>
    </row>
    <row r="1451" spans="1:23" x14ac:dyDescent="0.3">
      <c r="A1451" t="s">
        <v>1461</v>
      </c>
      <c r="B1451" t="s">
        <v>21522</v>
      </c>
      <c r="C1451">
        <v>1</v>
      </c>
      <c r="D1451">
        <v>1</v>
      </c>
      <c r="E1451" t="s">
        <v>20050</v>
      </c>
      <c r="F1451" t="s">
        <v>10116</v>
      </c>
      <c r="G1451" t="s">
        <v>20051</v>
      </c>
      <c r="H1451" t="s">
        <v>20432</v>
      </c>
      <c r="I1451" t="s">
        <v>20433</v>
      </c>
      <c r="J1451" t="s">
        <v>6511</v>
      </c>
      <c r="K1451" t="s">
        <v>6512</v>
      </c>
      <c r="L1451" t="s">
        <v>6513</v>
      </c>
      <c r="M1451" t="s">
        <v>20757</v>
      </c>
      <c r="N1451" t="s">
        <v>6322</v>
      </c>
      <c r="O1451" t="s">
        <v>20076</v>
      </c>
      <c r="P1451" t="s">
        <v>20434</v>
      </c>
      <c r="Q1451" t="s">
        <v>6513</v>
      </c>
      <c r="R1451" t="s">
        <v>20806</v>
      </c>
      <c r="S1451">
        <v>1</v>
      </c>
      <c r="T1451">
        <v>1</v>
      </c>
      <c r="U1451">
        <v>0</v>
      </c>
      <c r="V1451">
        <v>67</v>
      </c>
      <c r="W1451">
        <v>4</v>
      </c>
    </row>
    <row r="1452" spans="1:23" x14ac:dyDescent="0.3">
      <c r="A1452" t="s">
        <v>1462</v>
      </c>
      <c r="B1452" t="s">
        <v>21522</v>
      </c>
      <c r="C1452">
        <v>1</v>
      </c>
      <c r="D1452">
        <v>1</v>
      </c>
      <c r="E1452" t="s">
        <v>20088</v>
      </c>
      <c r="F1452" t="s">
        <v>21686</v>
      </c>
      <c r="G1452" t="s">
        <v>20089</v>
      </c>
      <c r="H1452" t="s">
        <v>21464</v>
      </c>
      <c r="I1452" t="s">
        <v>21465</v>
      </c>
      <c r="J1452" t="s">
        <v>6634</v>
      </c>
      <c r="K1452" t="s">
        <v>6354</v>
      </c>
      <c r="L1452" t="s">
        <v>6321</v>
      </c>
      <c r="M1452" t="s">
        <v>20083</v>
      </c>
      <c r="N1452" t="s">
        <v>6322</v>
      </c>
      <c r="O1452" t="s">
        <v>20076</v>
      </c>
      <c r="P1452" t="s">
        <v>20125</v>
      </c>
      <c r="Q1452" t="s">
        <v>20153</v>
      </c>
      <c r="R1452" t="s">
        <v>20154</v>
      </c>
      <c r="S1452">
        <v>0</v>
      </c>
      <c r="T1452">
        <v>0</v>
      </c>
      <c r="U1452">
        <v>0</v>
      </c>
      <c r="V1452">
        <v>64</v>
      </c>
      <c r="W1452">
        <v>4</v>
      </c>
    </row>
    <row r="1453" spans="1:23" x14ac:dyDescent="0.3">
      <c r="A1453" t="s">
        <v>1463</v>
      </c>
      <c r="B1453" t="s">
        <v>21439</v>
      </c>
      <c r="C1453">
        <v>1</v>
      </c>
      <c r="D1453">
        <v>1</v>
      </c>
      <c r="E1453" t="s">
        <v>20088</v>
      </c>
      <c r="F1453" t="s">
        <v>10117</v>
      </c>
      <c r="G1453" t="s">
        <v>20089</v>
      </c>
      <c r="H1453" t="s">
        <v>21440</v>
      </c>
      <c r="I1453" t="s">
        <v>21441</v>
      </c>
      <c r="J1453" t="s">
        <v>6643</v>
      </c>
      <c r="K1453" t="s">
        <v>6644</v>
      </c>
      <c r="L1453" t="s">
        <v>6321</v>
      </c>
      <c r="M1453" t="s">
        <v>20083</v>
      </c>
      <c r="N1453" t="s">
        <v>6322</v>
      </c>
      <c r="O1453" t="s">
        <v>20076</v>
      </c>
      <c r="P1453" t="s">
        <v>20125</v>
      </c>
      <c r="Q1453" t="s">
        <v>20153</v>
      </c>
      <c r="R1453" t="s">
        <v>20154</v>
      </c>
      <c r="S1453">
        <v>0</v>
      </c>
      <c r="T1453">
        <v>0</v>
      </c>
      <c r="V1453">
        <v>61</v>
      </c>
      <c r="W1453">
        <v>3</v>
      </c>
    </row>
    <row r="1454" spans="1:23" x14ac:dyDescent="0.3">
      <c r="A1454" t="s">
        <v>1464</v>
      </c>
      <c r="B1454" t="s">
        <v>21522</v>
      </c>
      <c r="C1454">
        <v>1</v>
      </c>
      <c r="D1454">
        <v>1</v>
      </c>
      <c r="E1454" t="s">
        <v>20150</v>
      </c>
      <c r="F1454" t="s">
        <v>10118</v>
      </c>
      <c r="G1454" t="s">
        <v>20089</v>
      </c>
      <c r="H1454" t="s">
        <v>21684</v>
      </c>
      <c r="I1454" t="s">
        <v>21685</v>
      </c>
      <c r="J1454" t="s">
        <v>6711</v>
      </c>
      <c r="K1454" t="s">
        <v>6536</v>
      </c>
      <c r="L1454" t="s">
        <v>6458</v>
      </c>
      <c r="M1454" t="s">
        <v>20083</v>
      </c>
      <c r="N1454" t="s">
        <v>6322</v>
      </c>
      <c r="O1454" t="s">
        <v>20076</v>
      </c>
      <c r="P1454" t="s">
        <v>20162</v>
      </c>
      <c r="Q1454" t="s">
        <v>20163</v>
      </c>
      <c r="R1454" t="s">
        <v>20164</v>
      </c>
      <c r="S1454">
        <v>0</v>
      </c>
      <c r="T1454">
        <v>0</v>
      </c>
      <c r="U1454">
        <v>0</v>
      </c>
      <c r="V1454">
        <v>31</v>
      </c>
      <c r="W1454">
        <v>2</v>
      </c>
    </row>
    <row r="1455" spans="1:23" x14ac:dyDescent="0.3">
      <c r="A1455" t="s">
        <v>1465</v>
      </c>
      <c r="B1455" t="s">
        <v>21522</v>
      </c>
      <c r="C1455">
        <v>1</v>
      </c>
      <c r="D1455">
        <v>1</v>
      </c>
      <c r="E1455" t="s">
        <v>20050</v>
      </c>
      <c r="F1455" t="s">
        <v>10119</v>
      </c>
      <c r="G1455" t="s">
        <v>20051</v>
      </c>
      <c r="H1455" t="s">
        <v>20193</v>
      </c>
      <c r="I1455" t="s">
        <v>20194</v>
      </c>
      <c r="J1455" t="s">
        <v>9780</v>
      </c>
      <c r="K1455" t="s">
        <v>6515</v>
      </c>
      <c r="L1455" t="s">
        <v>6516</v>
      </c>
      <c r="M1455" t="s">
        <v>20840</v>
      </c>
      <c r="N1455" t="s">
        <v>6322</v>
      </c>
      <c r="O1455" t="s">
        <v>20076</v>
      </c>
      <c r="P1455" t="s">
        <v>20196</v>
      </c>
      <c r="Q1455" t="s">
        <v>20197</v>
      </c>
      <c r="R1455" t="s">
        <v>20841</v>
      </c>
      <c r="S1455">
        <v>1</v>
      </c>
      <c r="T1455">
        <v>0</v>
      </c>
      <c r="U1455">
        <v>0</v>
      </c>
      <c r="V1455">
        <v>41</v>
      </c>
      <c r="W1455">
        <v>3</v>
      </c>
    </row>
    <row r="1456" spans="1:23" x14ac:dyDescent="0.3">
      <c r="A1456" t="s">
        <v>1466</v>
      </c>
      <c r="B1456" t="s">
        <v>21522</v>
      </c>
      <c r="C1456">
        <v>1</v>
      </c>
      <c r="D1456">
        <v>1</v>
      </c>
      <c r="E1456" t="s">
        <v>20050</v>
      </c>
      <c r="F1456" t="s">
        <v>10120</v>
      </c>
      <c r="G1456" t="s">
        <v>20051</v>
      </c>
      <c r="H1456" t="s">
        <v>20193</v>
      </c>
      <c r="I1456" t="s">
        <v>20194</v>
      </c>
      <c r="J1456" t="s">
        <v>9780</v>
      </c>
      <c r="K1456" t="s">
        <v>6515</v>
      </c>
      <c r="L1456" t="s">
        <v>6516</v>
      </c>
      <c r="M1456" t="s">
        <v>20840</v>
      </c>
      <c r="N1456" t="s">
        <v>6322</v>
      </c>
      <c r="O1456" t="s">
        <v>20076</v>
      </c>
      <c r="P1456" t="s">
        <v>20196</v>
      </c>
      <c r="Q1456" t="s">
        <v>20197</v>
      </c>
      <c r="R1456" t="s">
        <v>20841</v>
      </c>
      <c r="S1456">
        <v>1</v>
      </c>
      <c r="T1456">
        <v>0</v>
      </c>
      <c r="U1456">
        <v>0</v>
      </c>
      <c r="V1456">
        <v>99</v>
      </c>
      <c r="W1456">
        <v>4</v>
      </c>
    </row>
    <row r="1457" spans="1:23" x14ac:dyDescent="0.3">
      <c r="A1457" t="s">
        <v>1467</v>
      </c>
      <c r="B1457" t="s">
        <v>21528</v>
      </c>
      <c r="C1457">
        <v>1</v>
      </c>
      <c r="D1457">
        <v>1</v>
      </c>
      <c r="E1457" t="s">
        <v>20065</v>
      </c>
      <c r="F1457" t="s">
        <v>10121</v>
      </c>
      <c r="G1457" t="s">
        <v>20080</v>
      </c>
      <c r="H1457" t="s">
        <v>20209</v>
      </c>
      <c r="I1457" t="s">
        <v>20210</v>
      </c>
      <c r="J1457" t="s">
        <v>6533</v>
      </c>
      <c r="K1457" t="s">
        <v>6326</v>
      </c>
      <c r="L1457" t="s">
        <v>6321</v>
      </c>
      <c r="M1457" t="s">
        <v>20083</v>
      </c>
      <c r="N1457" t="s">
        <v>6322</v>
      </c>
      <c r="O1457" t="s">
        <v>20076</v>
      </c>
      <c r="P1457" t="s">
        <v>20125</v>
      </c>
      <c r="Q1457" t="s">
        <v>20153</v>
      </c>
      <c r="R1457" t="s">
        <v>20154</v>
      </c>
      <c r="S1457">
        <v>1</v>
      </c>
      <c r="T1457">
        <v>0</v>
      </c>
      <c r="U1457">
        <v>0</v>
      </c>
      <c r="V1457">
        <v>438</v>
      </c>
      <c r="W1457">
        <v>22</v>
      </c>
    </row>
    <row r="1458" spans="1:23" x14ac:dyDescent="0.3">
      <c r="A1458" t="s">
        <v>1468</v>
      </c>
      <c r="B1458" t="s">
        <v>21528</v>
      </c>
      <c r="C1458">
        <v>1</v>
      </c>
      <c r="D1458">
        <v>1</v>
      </c>
      <c r="E1458" t="s">
        <v>20065</v>
      </c>
      <c r="F1458" t="s">
        <v>10122</v>
      </c>
      <c r="G1458" t="s">
        <v>20080</v>
      </c>
      <c r="H1458" t="s">
        <v>20209</v>
      </c>
      <c r="I1458" t="s">
        <v>20210</v>
      </c>
      <c r="J1458" t="s">
        <v>10123</v>
      </c>
      <c r="K1458" t="s">
        <v>8333</v>
      </c>
      <c r="L1458" t="s">
        <v>6321</v>
      </c>
      <c r="M1458" t="s">
        <v>20083</v>
      </c>
      <c r="N1458" t="s">
        <v>6322</v>
      </c>
      <c r="O1458" t="s">
        <v>20076</v>
      </c>
      <c r="P1458" t="s">
        <v>20125</v>
      </c>
      <c r="Q1458" t="s">
        <v>20153</v>
      </c>
      <c r="R1458" t="s">
        <v>20154</v>
      </c>
      <c r="S1458">
        <v>1</v>
      </c>
      <c r="T1458">
        <v>0</v>
      </c>
      <c r="U1458">
        <v>0</v>
      </c>
      <c r="V1458">
        <v>522</v>
      </c>
      <c r="W1458">
        <v>21</v>
      </c>
    </row>
    <row r="1459" spans="1:23" x14ac:dyDescent="0.3">
      <c r="A1459" t="s">
        <v>1469</v>
      </c>
      <c r="B1459" t="s">
        <v>21528</v>
      </c>
      <c r="C1459">
        <v>1</v>
      </c>
      <c r="D1459">
        <v>1</v>
      </c>
      <c r="E1459" t="s">
        <v>20050</v>
      </c>
      <c r="F1459" t="s">
        <v>10124</v>
      </c>
      <c r="G1459" t="s">
        <v>20051</v>
      </c>
      <c r="H1459" t="s">
        <v>20101</v>
      </c>
      <c r="I1459" t="s">
        <v>20102</v>
      </c>
      <c r="J1459" t="s">
        <v>6518</v>
      </c>
      <c r="K1459" t="s">
        <v>6519</v>
      </c>
      <c r="L1459" t="s">
        <v>6520</v>
      </c>
      <c r="M1459" t="s">
        <v>20103</v>
      </c>
      <c r="N1459" t="s">
        <v>6322</v>
      </c>
      <c r="O1459" t="s">
        <v>20076</v>
      </c>
      <c r="P1459" t="s">
        <v>20069</v>
      </c>
      <c r="Q1459" t="s">
        <v>6520</v>
      </c>
      <c r="R1459" t="s">
        <v>20104</v>
      </c>
      <c r="S1459">
        <v>1</v>
      </c>
      <c r="T1459">
        <v>0</v>
      </c>
      <c r="U1459">
        <v>0</v>
      </c>
      <c r="V1459">
        <v>1537</v>
      </c>
      <c r="W1459">
        <v>71</v>
      </c>
    </row>
    <row r="1460" spans="1:23" x14ac:dyDescent="0.3">
      <c r="A1460" t="s">
        <v>1470</v>
      </c>
      <c r="B1460" t="s">
        <v>21501</v>
      </c>
      <c r="C1460">
        <v>1</v>
      </c>
      <c r="D1460">
        <v>1</v>
      </c>
      <c r="E1460" t="s">
        <v>20065</v>
      </c>
      <c r="F1460" t="s">
        <v>10125</v>
      </c>
      <c r="G1460" t="s">
        <v>20080</v>
      </c>
      <c r="H1460" t="s">
        <v>20209</v>
      </c>
      <c r="I1460" t="s">
        <v>20210</v>
      </c>
      <c r="J1460" t="s">
        <v>6622</v>
      </c>
      <c r="K1460" t="s">
        <v>6325</v>
      </c>
      <c r="L1460" t="s">
        <v>6321</v>
      </c>
      <c r="M1460" t="s">
        <v>20083</v>
      </c>
      <c r="N1460" t="s">
        <v>6322</v>
      </c>
      <c r="O1460" t="s">
        <v>20076</v>
      </c>
      <c r="P1460" t="s">
        <v>20125</v>
      </c>
      <c r="Q1460" t="s">
        <v>20153</v>
      </c>
      <c r="R1460" t="s">
        <v>20154</v>
      </c>
      <c r="S1460">
        <v>1</v>
      </c>
      <c r="T1460">
        <v>0</v>
      </c>
      <c r="U1460">
        <v>0</v>
      </c>
      <c r="V1460">
        <v>18</v>
      </c>
      <c r="W1460">
        <v>1</v>
      </c>
    </row>
    <row r="1461" spans="1:23" x14ac:dyDescent="0.3">
      <c r="A1461" t="s">
        <v>1471</v>
      </c>
      <c r="B1461" t="s">
        <v>21483</v>
      </c>
      <c r="C1461">
        <v>1</v>
      </c>
      <c r="D1461">
        <v>1</v>
      </c>
      <c r="E1461" t="s">
        <v>20065</v>
      </c>
      <c r="F1461" t="s">
        <v>10126</v>
      </c>
      <c r="G1461" t="s">
        <v>20041</v>
      </c>
      <c r="H1461" t="s">
        <v>21622</v>
      </c>
      <c r="I1461" t="s">
        <v>21623</v>
      </c>
      <c r="J1461" t="s">
        <v>10127</v>
      </c>
      <c r="K1461" t="s">
        <v>6420</v>
      </c>
      <c r="L1461" t="s">
        <v>6421</v>
      </c>
      <c r="M1461" t="s">
        <v>20515</v>
      </c>
      <c r="N1461" t="s">
        <v>6322</v>
      </c>
      <c r="O1461" t="s">
        <v>20076</v>
      </c>
      <c r="P1461" t="s">
        <v>20661</v>
      </c>
      <c r="Q1461" t="s">
        <v>6421</v>
      </c>
      <c r="R1461" t="s">
        <v>20695</v>
      </c>
      <c r="S1461">
        <v>1</v>
      </c>
      <c r="T1461">
        <v>1</v>
      </c>
      <c r="U1461">
        <v>0</v>
      </c>
      <c r="V1461">
        <v>32</v>
      </c>
      <c r="W1461">
        <v>2</v>
      </c>
    </row>
    <row r="1462" spans="1:23" x14ac:dyDescent="0.3">
      <c r="A1462" t="s">
        <v>1472</v>
      </c>
      <c r="B1462" t="s">
        <v>21528</v>
      </c>
      <c r="C1462">
        <v>1</v>
      </c>
      <c r="D1462">
        <v>1</v>
      </c>
      <c r="E1462" t="s">
        <v>20050</v>
      </c>
      <c r="F1462" t="s">
        <v>10128</v>
      </c>
      <c r="G1462" t="s">
        <v>20051</v>
      </c>
      <c r="H1462" t="s">
        <v>20275</v>
      </c>
      <c r="I1462" t="s">
        <v>20276</v>
      </c>
      <c r="J1462" t="s">
        <v>10129</v>
      </c>
      <c r="K1462" t="s">
        <v>6468</v>
      </c>
      <c r="L1462" t="s">
        <v>6469</v>
      </c>
      <c r="M1462" t="s">
        <v>20131</v>
      </c>
      <c r="N1462" t="s">
        <v>6322</v>
      </c>
      <c r="O1462" t="s">
        <v>20076</v>
      </c>
      <c r="P1462" t="s">
        <v>20238</v>
      </c>
      <c r="Q1462" t="s">
        <v>6469</v>
      </c>
      <c r="R1462" t="s">
        <v>20239</v>
      </c>
      <c r="S1462">
        <v>1</v>
      </c>
      <c r="T1462">
        <v>0</v>
      </c>
      <c r="U1462">
        <v>0</v>
      </c>
      <c r="V1462">
        <v>1306</v>
      </c>
      <c r="W1462">
        <v>65</v>
      </c>
    </row>
    <row r="1463" spans="1:23" x14ac:dyDescent="0.3">
      <c r="A1463" t="s">
        <v>1473</v>
      </c>
      <c r="B1463" t="s">
        <v>21522</v>
      </c>
      <c r="C1463">
        <v>1</v>
      </c>
      <c r="D1463">
        <v>1</v>
      </c>
      <c r="E1463" t="s">
        <v>20088</v>
      </c>
      <c r="F1463" t="s">
        <v>10130</v>
      </c>
      <c r="G1463" t="s">
        <v>20089</v>
      </c>
      <c r="H1463" t="s">
        <v>20971</v>
      </c>
      <c r="I1463" t="s">
        <v>20972</v>
      </c>
      <c r="J1463" t="s">
        <v>10131</v>
      </c>
      <c r="K1463" t="s">
        <v>6522</v>
      </c>
      <c r="L1463" t="s">
        <v>6523</v>
      </c>
      <c r="M1463" t="s">
        <v>20189</v>
      </c>
      <c r="N1463" t="s">
        <v>6322</v>
      </c>
      <c r="O1463" t="s">
        <v>20076</v>
      </c>
      <c r="P1463" t="s">
        <v>20190</v>
      </c>
      <c r="Q1463" t="s">
        <v>20191</v>
      </c>
      <c r="R1463" t="s">
        <v>20192</v>
      </c>
      <c r="S1463">
        <v>0</v>
      </c>
      <c r="T1463">
        <v>0</v>
      </c>
      <c r="U1463">
        <v>0</v>
      </c>
      <c r="V1463">
        <v>6</v>
      </c>
      <c r="W1463">
        <v>1</v>
      </c>
    </row>
    <row r="1464" spans="1:23" x14ac:dyDescent="0.3">
      <c r="A1464" t="s">
        <v>1474</v>
      </c>
      <c r="B1464" t="s">
        <v>21522</v>
      </c>
      <c r="C1464">
        <v>1</v>
      </c>
      <c r="D1464">
        <v>1</v>
      </c>
      <c r="E1464" t="s">
        <v>20065</v>
      </c>
      <c r="F1464" t="s">
        <v>10132</v>
      </c>
      <c r="G1464" t="s">
        <v>20051</v>
      </c>
      <c r="H1464" t="s">
        <v>20693</v>
      </c>
      <c r="I1464" t="s">
        <v>20694</v>
      </c>
      <c r="J1464" t="s">
        <v>6510</v>
      </c>
      <c r="K1464" t="s">
        <v>6420</v>
      </c>
      <c r="L1464" t="s">
        <v>6421</v>
      </c>
      <c r="M1464" t="s">
        <v>20515</v>
      </c>
      <c r="N1464" t="s">
        <v>6322</v>
      </c>
      <c r="O1464" t="s">
        <v>20076</v>
      </c>
      <c r="P1464" t="s">
        <v>20661</v>
      </c>
      <c r="Q1464" t="s">
        <v>6421</v>
      </c>
      <c r="R1464" t="s">
        <v>20695</v>
      </c>
      <c r="S1464">
        <v>1</v>
      </c>
      <c r="T1464">
        <v>1</v>
      </c>
      <c r="U1464">
        <v>0</v>
      </c>
      <c r="V1464">
        <v>21</v>
      </c>
      <c r="W1464">
        <v>2</v>
      </c>
    </row>
    <row r="1465" spans="1:23" x14ac:dyDescent="0.3">
      <c r="A1465" t="s">
        <v>1475</v>
      </c>
      <c r="B1465" t="s">
        <v>21528</v>
      </c>
      <c r="C1465">
        <v>1</v>
      </c>
      <c r="D1465">
        <v>1</v>
      </c>
      <c r="E1465" t="s">
        <v>20050</v>
      </c>
      <c r="F1465" t="s">
        <v>10133</v>
      </c>
      <c r="G1465" t="s">
        <v>20051</v>
      </c>
      <c r="H1465" t="s">
        <v>20269</v>
      </c>
      <c r="I1465" t="s">
        <v>20270</v>
      </c>
      <c r="J1465" t="s">
        <v>10134</v>
      </c>
      <c r="K1465" t="s">
        <v>6554</v>
      </c>
      <c r="L1465" t="s">
        <v>6555</v>
      </c>
      <c r="M1465" t="s">
        <v>20271</v>
      </c>
      <c r="N1465" t="s">
        <v>6322</v>
      </c>
      <c r="O1465" t="s">
        <v>20076</v>
      </c>
      <c r="P1465" t="s">
        <v>20243</v>
      </c>
      <c r="Q1465" t="s">
        <v>6555</v>
      </c>
      <c r="R1465" t="s">
        <v>20272</v>
      </c>
      <c r="S1465">
        <v>1</v>
      </c>
      <c r="T1465">
        <v>0</v>
      </c>
      <c r="U1465">
        <v>0</v>
      </c>
      <c r="V1465">
        <v>2119</v>
      </c>
      <c r="W1465">
        <v>100</v>
      </c>
    </row>
    <row r="1466" spans="1:23" x14ac:dyDescent="0.3">
      <c r="A1466" t="s">
        <v>1476</v>
      </c>
      <c r="B1466" t="s">
        <v>21522</v>
      </c>
      <c r="C1466">
        <v>1</v>
      </c>
      <c r="D1466">
        <v>1</v>
      </c>
      <c r="E1466" t="s">
        <v>20050</v>
      </c>
      <c r="F1466" t="s">
        <v>10135</v>
      </c>
      <c r="G1466" t="s">
        <v>20051</v>
      </c>
      <c r="H1466" t="s">
        <v>20269</v>
      </c>
      <c r="I1466" t="s">
        <v>20270</v>
      </c>
      <c r="J1466" t="s">
        <v>6710</v>
      </c>
      <c r="K1466" t="s">
        <v>6554</v>
      </c>
      <c r="L1466" t="s">
        <v>6555</v>
      </c>
      <c r="M1466" t="s">
        <v>20271</v>
      </c>
      <c r="N1466" t="s">
        <v>6322</v>
      </c>
      <c r="O1466" t="s">
        <v>20076</v>
      </c>
      <c r="P1466" t="s">
        <v>20243</v>
      </c>
      <c r="Q1466" t="s">
        <v>6555</v>
      </c>
      <c r="R1466" t="s">
        <v>20272</v>
      </c>
      <c r="S1466">
        <v>1</v>
      </c>
      <c r="T1466">
        <v>0</v>
      </c>
      <c r="U1466">
        <v>0</v>
      </c>
      <c r="V1466">
        <v>42</v>
      </c>
      <c r="W1466">
        <v>3</v>
      </c>
    </row>
    <row r="1467" spans="1:23" x14ac:dyDescent="0.3">
      <c r="A1467" t="s">
        <v>1477</v>
      </c>
      <c r="B1467" t="s">
        <v>21528</v>
      </c>
      <c r="C1467">
        <v>1</v>
      </c>
      <c r="D1467">
        <v>1</v>
      </c>
      <c r="E1467" t="s">
        <v>20065</v>
      </c>
      <c r="F1467" t="s">
        <v>10136</v>
      </c>
      <c r="G1467" t="s">
        <v>20080</v>
      </c>
      <c r="H1467" t="s">
        <v>20209</v>
      </c>
      <c r="I1467" t="s">
        <v>20210</v>
      </c>
      <c r="J1467" t="s">
        <v>6624</v>
      </c>
      <c r="K1467" t="s">
        <v>6324</v>
      </c>
      <c r="L1467" t="s">
        <v>6321</v>
      </c>
      <c r="M1467" t="s">
        <v>20083</v>
      </c>
      <c r="N1467" t="s">
        <v>6322</v>
      </c>
      <c r="O1467" t="s">
        <v>20076</v>
      </c>
      <c r="P1467" t="s">
        <v>20125</v>
      </c>
      <c r="Q1467" t="s">
        <v>20153</v>
      </c>
      <c r="R1467" t="s">
        <v>20154</v>
      </c>
      <c r="S1467">
        <v>1</v>
      </c>
      <c r="T1467">
        <v>0</v>
      </c>
      <c r="U1467">
        <v>0</v>
      </c>
      <c r="V1467">
        <v>429</v>
      </c>
      <c r="W1467">
        <v>19</v>
      </c>
    </row>
    <row r="1468" spans="1:23" x14ac:dyDescent="0.3">
      <c r="A1468" t="s">
        <v>1478</v>
      </c>
      <c r="B1468" t="s">
        <v>21528</v>
      </c>
      <c r="C1468">
        <v>1</v>
      </c>
      <c r="D1468">
        <v>1</v>
      </c>
      <c r="E1468" t="s">
        <v>20065</v>
      </c>
      <c r="F1468" t="s">
        <v>10137</v>
      </c>
      <c r="G1468" t="s">
        <v>20080</v>
      </c>
      <c r="H1468" t="s">
        <v>20209</v>
      </c>
      <c r="I1468" t="s">
        <v>20210</v>
      </c>
      <c r="J1468" t="s">
        <v>9795</v>
      </c>
      <c r="K1468" t="s">
        <v>6525</v>
      </c>
      <c r="L1468" t="s">
        <v>6321</v>
      </c>
      <c r="M1468" t="s">
        <v>20083</v>
      </c>
      <c r="N1468" t="s">
        <v>6322</v>
      </c>
      <c r="O1468" t="s">
        <v>20076</v>
      </c>
      <c r="P1468" t="s">
        <v>20125</v>
      </c>
      <c r="Q1468" t="s">
        <v>20153</v>
      </c>
      <c r="R1468" t="s">
        <v>20154</v>
      </c>
      <c r="S1468">
        <v>1</v>
      </c>
      <c r="T1468">
        <v>0</v>
      </c>
      <c r="U1468">
        <v>0</v>
      </c>
      <c r="V1468">
        <v>1403</v>
      </c>
      <c r="W1468">
        <v>53</v>
      </c>
    </row>
    <row r="1469" spans="1:23" x14ac:dyDescent="0.3">
      <c r="A1469" t="s">
        <v>1479</v>
      </c>
      <c r="B1469" t="s">
        <v>21528</v>
      </c>
      <c r="C1469">
        <v>1</v>
      </c>
      <c r="D1469">
        <v>1</v>
      </c>
      <c r="E1469" t="s">
        <v>20050</v>
      </c>
      <c r="F1469" t="s">
        <v>10138</v>
      </c>
      <c r="G1469" t="s">
        <v>20051</v>
      </c>
      <c r="H1469" t="s">
        <v>20187</v>
      </c>
      <c r="I1469" t="s">
        <v>20188</v>
      </c>
      <c r="J1469" t="s">
        <v>8081</v>
      </c>
      <c r="K1469" t="s">
        <v>6556</v>
      </c>
      <c r="L1469" t="s">
        <v>7734</v>
      </c>
      <c r="M1469" t="s">
        <v>20273</v>
      </c>
      <c r="N1469" t="s">
        <v>6322</v>
      </c>
      <c r="O1469" t="s">
        <v>20076</v>
      </c>
      <c r="P1469" t="s">
        <v>20190</v>
      </c>
      <c r="Q1469" t="s">
        <v>20191</v>
      </c>
      <c r="R1469" t="s">
        <v>20333</v>
      </c>
      <c r="S1469">
        <v>1</v>
      </c>
      <c r="T1469">
        <v>0</v>
      </c>
      <c r="U1469">
        <v>0</v>
      </c>
      <c r="V1469">
        <v>1616</v>
      </c>
      <c r="W1469">
        <v>71</v>
      </c>
    </row>
    <row r="1470" spans="1:23" x14ac:dyDescent="0.3">
      <c r="A1470" t="s">
        <v>1480</v>
      </c>
      <c r="B1470" t="s">
        <v>21522</v>
      </c>
      <c r="C1470">
        <v>1</v>
      </c>
      <c r="D1470">
        <v>1</v>
      </c>
      <c r="E1470" t="s">
        <v>20050</v>
      </c>
      <c r="F1470" t="s">
        <v>10139</v>
      </c>
      <c r="G1470" t="s">
        <v>20051</v>
      </c>
      <c r="H1470" t="s">
        <v>20187</v>
      </c>
      <c r="I1470" t="s">
        <v>20188</v>
      </c>
      <c r="J1470" t="s">
        <v>6521</v>
      </c>
      <c r="K1470" t="s">
        <v>6522</v>
      </c>
      <c r="L1470" t="s">
        <v>6523</v>
      </c>
      <c r="M1470" t="s">
        <v>20189</v>
      </c>
      <c r="N1470" t="s">
        <v>6322</v>
      </c>
      <c r="O1470" t="s">
        <v>20076</v>
      </c>
      <c r="P1470" t="s">
        <v>20190</v>
      </c>
      <c r="Q1470" t="s">
        <v>20191</v>
      </c>
      <c r="R1470" t="s">
        <v>20192</v>
      </c>
      <c r="S1470">
        <v>1</v>
      </c>
      <c r="T1470">
        <v>0</v>
      </c>
      <c r="U1470">
        <v>0</v>
      </c>
      <c r="V1470">
        <v>30</v>
      </c>
      <c r="W1470">
        <v>2</v>
      </c>
    </row>
    <row r="1471" spans="1:23" x14ac:dyDescent="0.3">
      <c r="A1471" t="s">
        <v>1481</v>
      </c>
      <c r="B1471" t="s">
        <v>21528</v>
      </c>
      <c r="C1471">
        <v>1</v>
      </c>
      <c r="D1471">
        <v>1</v>
      </c>
      <c r="E1471" t="s">
        <v>20050</v>
      </c>
      <c r="F1471" t="s">
        <v>10140</v>
      </c>
      <c r="G1471" t="s">
        <v>20051</v>
      </c>
      <c r="H1471" t="s">
        <v>20187</v>
      </c>
      <c r="I1471" t="s">
        <v>20188</v>
      </c>
      <c r="J1471" t="s">
        <v>10131</v>
      </c>
      <c r="K1471" t="s">
        <v>6522</v>
      </c>
      <c r="L1471" t="s">
        <v>6523</v>
      </c>
      <c r="M1471" t="s">
        <v>20189</v>
      </c>
      <c r="N1471" t="s">
        <v>6322</v>
      </c>
      <c r="O1471" t="s">
        <v>20076</v>
      </c>
      <c r="P1471" t="s">
        <v>20190</v>
      </c>
      <c r="Q1471" t="s">
        <v>20191</v>
      </c>
      <c r="R1471" t="s">
        <v>20192</v>
      </c>
      <c r="S1471">
        <v>1</v>
      </c>
      <c r="T1471">
        <v>0</v>
      </c>
      <c r="U1471">
        <v>0</v>
      </c>
      <c r="V1471">
        <v>915</v>
      </c>
      <c r="W1471">
        <v>47</v>
      </c>
    </row>
    <row r="1472" spans="1:23" x14ac:dyDescent="0.3">
      <c r="A1472" t="s">
        <v>1482</v>
      </c>
      <c r="B1472" t="s">
        <v>21501</v>
      </c>
      <c r="C1472">
        <v>1</v>
      </c>
      <c r="D1472">
        <v>1</v>
      </c>
      <c r="E1472" t="s">
        <v>20050</v>
      </c>
      <c r="F1472" t="s">
        <v>10141</v>
      </c>
      <c r="G1472" t="s">
        <v>20051</v>
      </c>
      <c r="H1472" t="s">
        <v>20440</v>
      </c>
      <c r="I1472" t="s">
        <v>20441</v>
      </c>
      <c r="J1472" t="s">
        <v>6506</v>
      </c>
      <c r="K1472" t="s">
        <v>6507</v>
      </c>
      <c r="L1472" t="s">
        <v>6508</v>
      </c>
      <c r="M1472" t="s">
        <v>20442</v>
      </c>
      <c r="N1472" t="s">
        <v>6322</v>
      </c>
      <c r="O1472" t="s">
        <v>20076</v>
      </c>
      <c r="P1472" t="s">
        <v>20443</v>
      </c>
      <c r="Q1472" t="s">
        <v>6508</v>
      </c>
      <c r="R1472" t="s">
        <v>20444</v>
      </c>
      <c r="S1472">
        <v>1</v>
      </c>
      <c r="T1472">
        <v>0</v>
      </c>
      <c r="U1472">
        <v>0</v>
      </c>
      <c r="V1472">
        <v>51</v>
      </c>
      <c r="W1472">
        <v>2</v>
      </c>
    </row>
    <row r="1473" spans="1:23" x14ac:dyDescent="0.3">
      <c r="A1473" t="s">
        <v>1483</v>
      </c>
      <c r="B1473" t="s">
        <v>21439</v>
      </c>
      <c r="C1473">
        <v>1</v>
      </c>
      <c r="D1473">
        <v>1</v>
      </c>
      <c r="E1473" t="s">
        <v>20088</v>
      </c>
      <c r="F1473" t="s">
        <v>10142</v>
      </c>
      <c r="G1473" t="s">
        <v>20089</v>
      </c>
      <c r="H1473" t="s">
        <v>21489</v>
      </c>
      <c r="I1473" t="s">
        <v>21490</v>
      </c>
      <c r="J1473" t="s">
        <v>10143</v>
      </c>
      <c r="K1473" t="s">
        <v>6468</v>
      </c>
      <c r="L1473" t="s">
        <v>6469</v>
      </c>
      <c r="M1473" t="s">
        <v>20131</v>
      </c>
      <c r="N1473" t="s">
        <v>6322</v>
      </c>
      <c r="O1473" t="s">
        <v>20076</v>
      </c>
      <c r="P1473" t="s">
        <v>20238</v>
      </c>
      <c r="Q1473" t="s">
        <v>6469</v>
      </c>
      <c r="R1473" t="s">
        <v>20239</v>
      </c>
      <c r="S1473">
        <v>0</v>
      </c>
      <c r="T1473">
        <v>0</v>
      </c>
      <c r="V1473">
        <v>49</v>
      </c>
      <c r="W1473">
        <v>2</v>
      </c>
    </row>
    <row r="1474" spans="1:23" x14ac:dyDescent="0.3">
      <c r="A1474" t="s">
        <v>1484</v>
      </c>
      <c r="B1474" t="s">
        <v>21522</v>
      </c>
      <c r="C1474">
        <v>1</v>
      </c>
      <c r="D1474">
        <v>1</v>
      </c>
      <c r="E1474" t="s">
        <v>20065</v>
      </c>
      <c r="F1474" t="s">
        <v>10144</v>
      </c>
      <c r="G1474" t="s">
        <v>20051</v>
      </c>
      <c r="H1474" t="s">
        <v>20589</v>
      </c>
      <c r="I1474" t="s">
        <v>20590</v>
      </c>
      <c r="J1474" t="s">
        <v>10145</v>
      </c>
      <c r="K1474" t="s">
        <v>7026</v>
      </c>
      <c r="L1474" t="s">
        <v>7027</v>
      </c>
      <c r="M1474" t="s">
        <v>20293</v>
      </c>
      <c r="N1474" t="s">
        <v>6322</v>
      </c>
      <c r="O1474" t="s">
        <v>20076</v>
      </c>
      <c r="P1474" t="s">
        <v>20591</v>
      </c>
      <c r="Q1474" t="s">
        <v>20592</v>
      </c>
      <c r="R1474" t="s">
        <v>20604</v>
      </c>
      <c r="S1474">
        <v>1</v>
      </c>
      <c r="T1474">
        <v>0</v>
      </c>
      <c r="U1474">
        <v>0</v>
      </c>
      <c r="V1474">
        <v>70</v>
      </c>
      <c r="W1474">
        <v>6</v>
      </c>
    </row>
    <row r="1475" spans="1:23" x14ac:dyDescent="0.3">
      <c r="A1475" t="s">
        <v>1485</v>
      </c>
      <c r="B1475" t="s">
        <v>21522</v>
      </c>
      <c r="C1475">
        <v>1</v>
      </c>
      <c r="D1475">
        <v>1</v>
      </c>
      <c r="E1475" t="s">
        <v>20065</v>
      </c>
      <c r="F1475" t="s">
        <v>10146</v>
      </c>
      <c r="G1475" t="s">
        <v>20041</v>
      </c>
      <c r="H1475" t="s">
        <v>21622</v>
      </c>
      <c r="I1475" t="s">
        <v>21623</v>
      </c>
      <c r="J1475" t="s">
        <v>6527</v>
      </c>
      <c r="K1475" t="s">
        <v>6420</v>
      </c>
      <c r="L1475" t="s">
        <v>6421</v>
      </c>
      <c r="M1475" t="s">
        <v>20515</v>
      </c>
      <c r="N1475" t="s">
        <v>6322</v>
      </c>
      <c r="O1475" t="s">
        <v>20076</v>
      </c>
      <c r="P1475" t="s">
        <v>20661</v>
      </c>
      <c r="Q1475" t="s">
        <v>6421</v>
      </c>
      <c r="R1475" t="s">
        <v>20695</v>
      </c>
      <c r="S1475">
        <v>1</v>
      </c>
      <c r="T1475">
        <v>1</v>
      </c>
      <c r="U1475">
        <v>0</v>
      </c>
      <c r="V1475">
        <v>68</v>
      </c>
      <c r="W1475">
        <v>6</v>
      </c>
    </row>
    <row r="1476" spans="1:23" x14ac:dyDescent="0.3">
      <c r="A1476" t="s">
        <v>1486</v>
      </c>
      <c r="B1476" t="s">
        <v>21522</v>
      </c>
      <c r="C1476">
        <v>1</v>
      </c>
      <c r="D1476">
        <v>1</v>
      </c>
      <c r="E1476" t="s">
        <v>20065</v>
      </c>
      <c r="F1476" t="s">
        <v>10147</v>
      </c>
      <c r="G1476" t="s">
        <v>20080</v>
      </c>
      <c r="H1476" t="s">
        <v>20209</v>
      </c>
      <c r="I1476" t="s">
        <v>20210</v>
      </c>
      <c r="J1476" t="s">
        <v>6622</v>
      </c>
      <c r="K1476" t="s">
        <v>6325</v>
      </c>
      <c r="L1476" t="s">
        <v>6321</v>
      </c>
      <c r="M1476" t="s">
        <v>20083</v>
      </c>
      <c r="N1476" t="s">
        <v>6322</v>
      </c>
      <c r="O1476" t="s">
        <v>20076</v>
      </c>
      <c r="P1476" t="s">
        <v>20125</v>
      </c>
      <c r="Q1476" t="s">
        <v>20153</v>
      </c>
      <c r="R1476" t="s">
        <v>20154</v>
      </c>
      <c r="S1476">
        <v>1</v>
      </c>
      <c r="T1476">
        <v>0</v>
      </c>
      <c r="U1476">
        <v>0</v>
      </c>
      <c r="V1476">
        <v>44</v>
      </c>
      <c r="W1476">
        <v>3</v>
      </c>
    </row>
    <row r="1477" spans="1:23" x14ac:dyDescent="0.3">
      <c r="A1477" t="s">
        <v>1487</v>
      </c>
      <c r="B1477" t="s">
        <v>21522</v>
      </c>
      <c r="C1477">
        <v>1</v>
      </c>
      <c r="D1477">
        <v>1</v>
      </c>
      <c r="E1477" t="s">
        <v>20065</v>
      </c>
      <c r="F1477" t="s">
        <v>10148</v>
      </c>
      <c r="G1477" t="s">
        <v>20080</v>
      </c>
      <c r="H1477" t="s">
        <v>20209</v>
      </c>
      <c r="I1477" t="s">
        <v>20210</v>
      </c>
      <c r="J1477" t="s">
        <v>6532</v>
      </c>
      <c r="K1477" t="s">
        <v>6320</v>
      </c>
      <c r="L1477" t="s">
        <v>6321</v>
      </c>
      <c r="M1477" t="s">
        <v>20083</v>
      </c>
      <c r="N1477" t="s">
        <v>6322</v>
      </c>
      <c r="O1477" t="s">
        <v>20076</v>
      </c>
      <c r="P1477" t="s">
        <v>20125</v>
      </c>
      <c r="Q1477" t="s">
        <v>20153</v>
      </c>
      <c r="R1477" t="s">
        <v>20154</v>
      </c>
      <c r="S1477">
        <v>1</v>
      </c>
      <c r="T1477">
        <v>0</v>
      </c>
      <c r="U1477">
        <v>0</v>
      </c>
      <c r="V1477">
        <v>211</v>
      </c>
      <c r="W1477">
        <v>9</v>
      </c>
    </row>
    <row r="1478" spans="1:23" x14ac:dyDescent="0.3">
      <c r="A1478" t="s">
        <v>1488</v>
      </c>
      <c r="B1478" t="s">
        <v>21522</v>
      </c>
      <c r="C1478">
        <v>1</v>
      </c>
      <c r="D1478">
        <v>1</v>
      </c>
      <c r="E1478" t="s">
        <v>20088</v>
      </c>
      <c r="F1478" t="s">
        <v>10149</v>
      </c>
      <c r="G1478" t="s">
        <v>20089</v>
      </c>
      <c r="H1478" t="s">
        <v>21658</v>
      </c>
      <c r="I1478" t="s">
        <v>21659</v>
      </c>
      <c r="J1478" t="s">
        <v>6639</v>
      </c>
      <c r="K1478" t="s">
        <v>6640</v>
      </c>
      <c r="L1478" t="s">
        <v>6321</v>
      </c>
      <c r="M1478" t="s">
        <v>20083</v>
      </c>
      <c r="N1478" t="s">
        <v>6322</v>
      </c>
      <c r="O1478" t="s">
        <v>20076</v>
      </c>
      <c r="P1478" t="s">
        <v>20125</v>
      </c>
      <c r="Q1478" t="s">
        <v>20153</v>
      </c>
      <c r="R1478" t="s">
        <v>20154</v>
      </c>
      <c r="S1478">
        <v>0</v>
      </c>
      <c r="T1478">
        <v>0</v>
      </c>
      <c r="U1478">
        <v>0</v>
      </c>
      <c r="V1478">
        <v>73</v>
      </c>
      <c r="W1478">
        <v>4</v>
      </c>
    </row>
    <row r="1479" spans="1:23" x14ac:dyDescent="0.3">
      <c r="A1479" t="s">
        <v>1489</v>
      </c>
      <c r="B1479" t="s">
        <v>21522</v>
      </c>
      <c r="C1479">
        <v>1</v>
      </c>
      <c r="D1479">
        <v>1</v>
      </c>
      <c r="E1479" t="s">
        <v>20088</v>
      </c>
      <c r="F1479" t="s">
        <v>10150</v>
      </c>
      <c r="G1479" t="s">
        <v>20089</v>
      </c>
      <c r="H1479" t="s">
        <v>21687</v>
      </c>
      <c r="I1479" t="s">
        <v>21688</v>
      </c>
      <c r="J1479" t="s">
        <v>10151</v>
      </c>
      <c r="K1479" t="s">
        <v>6447</v>
      </c>
      <c r="L1479" t="s">
        <v>6448</v>
      </c>
      <c r="M1479" t="s">
        <v>20083</v>
      </c>
      <c r="N1479" t="s">
        <v>6322</v>
      </c>
      <c r="O1479" t="s">
        <v>20076</v>
      </c>
      <c r="P1479" t="s">
        <v>20183</v>
      </c>
      <c r="Q1479" t="s">
        <v>6448</v>
      </c>
      <c r="R1479" t="s">
        <v>20466</v>
      </c>
      <c r="S1479">
        <v>0</v>
      </c>
      <c r="T1479">
        <v>0</v>
      </c>
      <c r="U1479">
        <v>0</v>
      </c>
      <c r="V1479">
        <v>36</v>
      </c>
      <c r="W1479">
        <v>2</v>
      </c>
    </row>
    <row r="1480" spans="1:23" x14ac:dyDescent="0.3">
      <c r="A1480" t="s">
        <v>1490</v>
      </c>
      <c r="B1480" t="s">
        <v>21483</v>
      </c>
      <c r="C1480">
        <v>1</v>
      </c>
      <c r="D1480">
        <v>1</v>
      </c>
      <c r="E1480" t="s">
        <v>20065</v>
      </c>
      <c r="F1480" t="s">
        <v>10152</v>
      </c>
      <c r="G1480" t="s">
        <v>20080</v>
      </c>
      <c r="H1480" t="s">
        <v>20209</v>
      </c>
      <c r="I1480" t="s">
        <v>20210</v>
      </c>
      <c r="J1480" t="s">
        <v>10153</v>
      </c>
      <c r="K1480" t="s">
        <v>6323</v>
      </c>
      <c r="L1480" t="s">
        <v>6321</v>
      </c>
      <c r="M1480" t="s">
        <v>20083</v>
      </c>
      <c r="N1480" t="s">
        <v>6322</v>
      </c>
      <c r="O1480" t="s">
        <v>20076</v>
      </c>
      <c r="P1480" t="s">
        <v>20125</v>
      </c>
      <c r="Q1480" t="s">
        <v>20153</v>
      </c>
      <c r="R1480" t="s">
        <v>20154</v>
      </c>
      <c r="S1480">
        <v>1</v>
      </c>
      <c r="T1480">
        <v>0</v>
      </c>
      <c r="U1480">
        <v>0</v>
      </c>
      <c r="V1480">
        <v>49</v>
      </c>
      <c r="W1480">
        <v>8</v>
      </c>
    </row>
    <row r="1481" spans="1:23" x14ac:dyDescent="0.3">
      <c r="A1481" t="s">
        <v>1491</v>
      </c>
      <c r="B1481" t="s">
        <v>21522</v>
      </c>
      <c r="C1481">
        <v>1</v>
      </c>
      <c r="D1481">
        <v>1</v>
      </c>
      <c r="E1481" t="s">
        <v>20150</v>
      </c>
      <c r="F1481" t="s">
        <v>10154</v>
      </c>
      <c r="G1481" t="s">
        <v>20089</v>
      </c>
      <c r="H1481" t="s">
        <v>21689</v>
      </c>
      <c r="I1481" t="s">
        <v>21690</v>
      </c>
      <c r="J1481" t="s">
        <v>10155</v>
      </c>
      <c r="K1481" t="s">
        <v>8566</v>
      </c>
      <c r="L1481" t="s">
        <v>6321</v>
      </c>
      <c r="M1481" t="s">
        <v>20083</v>
      </c>
      <c r="N1481" t="s">
        <v>6322</v>
      </c>
      <c r="O1481" t="s">
        <v>20076</v>
      </c>
      <c r="P1481" t="s">
        <v>20125</v>
      </c>
      <c r="Q1481" t="s">
        <v>20153</v>
      </c>
      <c r="R1481" t="s">
        <v>20154</v>
      </c>
      <c r="S1481">
        <v>0</v>
      </c>
      <c r="T1481">
        <v>0</v>
      </c>
      <c r="U1481">
        <v>0</v>
      </c>
      <c r="V1481">
        <v>26</v>
      </c>
      <c r="W1481">
        <v>4</v>
      </c>
    </row>
    <row r="1482" spans="1:23" x14ac:dyDescent="0.3">
      <c r="A1482" t="s">
        <v>1492</v>
      </c>
      <c r="B1482" t="s">
        <v>21522</v>
      </c>
      <c r="C1482">
        <v>1</v>
      </c>
      <c r="D1482">
        <v>1</v>
      </c>
      <c r="E1482" t="s">
        <v>20150</v>
      </c>
      <c r="F1482" t="s">
        <v>10156</v>
      </c>
      <c r="G1482" t="s">
        <v>20089</v>
      </c>
      <c r="H1482" t="s">
        <v>21691</v>
      </c>
      <c r="I1482" t="s">
        <v>21692</v>
      </c>
      <c r="J1482" t="s">
        <v>10157</v>
      </c>
      <c r="K1482" t="s">
        <v>9284</v>
      </c>
      <c r="L1482" t="s">
        <v>6321</v>
      </c>
      <c r="M1482" t="s">
        <v>20083</v>
      </c>
      <c r="N1482" t="s">
        <v>6322</v>
      </c>
      <c r="O1482" t="s">
        <v>20076</v>
      </c>
      <c r="P1482" t="s">
        <v>20125</v>
      </c>
      <c r="Q1482" t="s">
        <v>20153</v>
      </c>
      <c r="R1482" t="s">
        <v>20154</v>
      </c>
      <c r="S1482">
        <v>0</v>
      </c>
      <c r="T1482">
        <v>0</v>
      </c>
      <c r="U1482">
        <v>0</v>
      </c>
      <c r="V1482">
        <v>34</v>
      </c>
      <c r="W1482">
        <v>6</v>
      </c>
    </row>
    <row r="1483" spans="1:23" x14ac:dyDescent="0.3">
      <c r="A1483" t="s">
        <v>1493</v>
      </c>
      <c r="B1483" t="s">
        <v>21522</v>
      </c>
      <c r="C1483">
        <v>1</v>
      </c>
      <c r="D1483">
        <v>1</v>
      </c>
      <c r="E1483" t="s">
        <v>20088</v>
      </c>
      <c r="F1483" t="s">
        <v>10158</v>
      </c>
      <c r="G1483" t="s">
        <v>20089</v>
      </c>
      <c r="H1483" t="s">
        <v>21570</v>
      </c>
      <c r="I1483" t="s">
        <v>21571</v>
      </c>
      <c r="J1483" t="s">
        <v>6714</v>
      </c>
      <c r="K1483" t="s">
        <v>6538</v>
      </c>
      <c r="L1483" t="s">
        <v>6539</v>
      </c>
      <c r="M1483" t="s">
        <v>20582</v>
      </c>
      <c r="N1483" t="s">
        <v>6322</v>
      </c>
      <c r="O1483" t="s">
        <v>20076</v>
      </c>
      <c r="P1483" t="s">
        <v>20591</v>
      </c>
      <c r="Q1483" t="s">
        <v>20592</v>
      </c>
      <c r="R1483" t="s">
        <v>20593</v>
      </c>
      <c r="S1483">
        <v>0</v>
      </c>
      <c r="T1483">
        <v>1</v>
      </c>
      <c r="U1483">
        <v>0</v>
      </c>
      <c r="V1483">
        <v>5</v>
      </c>
      <c r="W1483">
        <v>1</v>
      </c>
    </row>
    <row r="1484" spans="1:23" x14ac:dyDescent="0.3">
      <c r="A1484" t="s">
        <v>1494</v>
      </c>
      <c r="B1484" t="s">
        <v>21483</v>
      </c>
      <c r="C1484">
        <v>1</v>
      </c>
      <c r="D1484">
        <v>1</v>
      </c>
      <c r="E1484" t="s">
        <v>20050</v>
      </c>
      <c r="F1484" t="s">
        <v>10159</v>
      </c>
      <c r="G1484" t="s">
        <v>20051</v>
      </c>
      <c r="H1484" t="s">
        <v>20275</v>
      </c>
      <c r="I1484" t="s">
        <v>20276</v>
      </c>
      <c r="J1484" t="s">
        <v>10129</v>
      </c>
      <c r="K1484" t="s">
        <v>6468</v>
      </c>
      <c r="L1484" t="s">
        <v>6469</v>
      </c>
      <c r="M1484" t="s">
        <v>20131</v>
      </c>
      <c r="N1484" t="s">
        <v>6322</v>
      </c>
      <c r="O1484" t="s">
        <v>20076</v>
      </c>
      <c r="P1484" t="s">
        <v>20238</v>
      </c>
      <c r="Q1484" t="s">
        <v>6469</v>
      </c>
      <c r="R1484" t="s">
        <v>20239</v>
      </c>
      <c r="S1484">
        <v>1</v>
      </c>
      <c r="T1484">
        <v>0</v>
      </c>
      <c r="U1484">
        <v>0</v>
      </c>
      <c r="V1484">
        <v>149</v>
      </c>
      <c r="W1484">
        <v>6</v>
      </c>
    </row>
    <row r="1485" spans="1:23" x14ac:dyDescent="0.3">
      <c r="A1485" t="s">
        <v>1495</v>
      </c>
      <c r="B1485" t="s">
        <v>21522</v>
      </c>
      <c r="C1485">
        <v>1</v>
      </c>
      <c r="D1485">
        <v>1</v>
      </c>
      <c r="E1485" t="s">
        <v>20088</v>
      </c>
      <c r="F1485" t="s">
        <v>10160</v>
      </c>
      <c r="G1485" t="s">
        <v>20089</v>
      </c>
      <c r="H1485" t="s">
        <v>21658</v>
      </c>
      <c r="I1485" t="s">
        <v>21659</v>
      </c>
      <c r="J1485" t="s">
        <v>10161</v>
      </c>
      <c r="K1485" t="s">
        <v>9147</v>
      </c>
      <c r="L1485" t="s">
        <v>9148</v>
      </c>
      <c r="M1485" t="s">
        <v>20107</v>
      </c>
      <c r="N1485" t="s">
        <v>6322</v>
      </c>
      <c r="O1485" t="s">
        <v>20076</v>
      </c>
      <c r="P1485" t="s">
        <v>20077</v>
      </c>
      <c r="Q1485" t="s">
        <v>20078</v>
      </c>
      <c r="R1485" t="s">
        <v>21129</v>
      </c>
      <c r="S1485">
        <v>0</v>
      </c>
      <c r="T1485">
        <v>0</v>
      </c>
      <c r="U1485">
        <v>0</v>
      </c>
      <c r="V1485">
        <v>27</v>
      </c>
      <c r="W1485">
        <v>2</v>
      </c>
    </row>
    <row r="1486" spans="1:23" x14ac:dyDescent="0.3">
      <c r="A1486" t="s">
        <v>1496</v>
      </c>
      <c r="B1486" t="s">
        <v>21439</v>
      </c>
      <c r="C1486">
        <v>1</v>
      </c>
      <c r="D1486">
        <v>1</v>
      </c>
      <c r="E1486" t="s">
        <v>20050</v>
      </c>
      <c r="F1486" t="s">
        <v>10162</v>
      </c>
      <c r="H1486" t="s">
        <v>21648</v>
      </c>
      <c r="I1486" t="s">
        <v>21649</v>
      </c>
      <c r="J1486" t="s">
        <v>6732</v>
      </c>
      <c r="K1486" t="s">
        <v>6733</v>
      </c>
      <c r="L1486" t="s">
        <v>6321</v>
      </c>
      <c r="M1486" t="s">
        <v>20083</v>
      </c>
      <c r="N1486" t="s">
        <v>6322</v>
      </c>
      <c r="O1486" t="s">
        <v>20076</v>
      </c>
      <c r="P1486" t="s">
        <v>20125</v>
      </c>
      <c r="Q1486" t="s">
        <v>20153</v>
      </c>
      <c r="R1486" t="s">
        <v>20154</v>
      </c>
      <c r="S1486">
        <v>1</v>
      </c>
      <c r="T1486">
        <v>0</v>
      </c>
      <c r="U1486">
        <v>0</v>
      </c>
      <c r="V1486">
        <v>103</v>
      </c>
      <c r="W1486">
        <v>1</v>
      </c>
    </row>
    <row r="1487" spans="1:23" x14ac:dyDescent="0.3">
      <c r="A1487" t="s">
        <v>1497</v>
      </c>
      <c r="B1487" t="s">
        <v>21439</v>
      </c>
      <c r="C1487">
        <v>1</v>
      </c>
      <c r="D1487">
        <v>1</v>
      </c>
      <c r="E1487" t="s">
        <v>20050</v>
      </c>
      <c r="F1487" t="s">
        <v>10163</v>
      </c>
      <c r="H1487" t="s">
        <v>21648</v>
      </c>
      <c r="I1487" t="s">
        <v>21649</v>
      </c>
      <c r="J1487" t="s">
        <v>10164</v>
      </c>
      <c r="K1487" t="s">
        <v>6637</v>
      </c>
      <c r="L1487" t="s">
        <v>6321</v>
      </c>
      <c r="M1487" t="s">
        <v>20083</v>
      </c>
      <c r="N1487" t="s">
        <v>6322</v>
      </c>
      <c r="O1487" t="s">
        <v>20076</v>
      </c>
      <c r="P1487" t="s">
        <v>20125</v>
      </c>
      <c r="Q1487" t="s">
        <v>20153</v>
      </c>
      <c r="R1487" t="s">
        <v>20154</v>
      </c>
      <c r="S1487">
        <v>1</v>
      </c>
      <c r="T1487">
        <v>0</v>
      </c>
      <c r="U1487">
        <v>0</v>
      </c>
      <c r="V1487">
        <v>0</v>
      </c>
      <c r="W1487">
        <v>0</v>
      </c>
    </row>
    <row r="1488" spans="1:23" x14ac:dyDescent="0.3">
      <c r="A1488" t="s">
        <v>1498</v>
      </c>
      <c r="B1488" t="s">
        <v>21439</v>
      </c>
      <c r="C1488">
        <v>1</v>
      </c>
      <c r="D1488">
        <v>1</v>
      </c>
      <c r="E1488" t="s">
        <v>20050</v>
      </c>
      <c r="F1488" t="s">
        <v>10165</v>
      </c>
      <c r="H1488" t="s">
        <v>21648</v>
      </c>
      <c r="I1488" t="s">
        <v>21649</v>
      </c>
      <c r="J1488" t="s">
        <v>6732</v>
      </c>
      <c r="K1488" t="s">
        <v>6733</v>
      </c>
      <c r="L1488" t="s">
        <v>6321</v>
      </c>
      <c r="M1488" t="s">
        <v>20083</v>
      </c>
      <c r="N1488" t="s">
        <v>6322</v>
      </c>
      <c r="O1488" t="s">
        <v>20076</v>
      </c>
      <c r="P1488" t="s">
        <v>20125</v>
      </c>
      <c r="Q1488" t="s">
        <v>20153</v>
      </c>
      <c r="R1488" t="s">
        <v>20154</v>
      </c>
      <c r="S1488">
        <v>1</v>
      </c>
      <c r="T1488">
        <v>0</v>
      </c>
      <c r="U1488">
        <v>0</v>
      </c>
      <c r="V1488">
        <v>43</v>
      </c>
      <c r="W1488">
        <v>2</v>
      </c>
    </row>
    <row r="1489" spans="1:23" x14ac:dyDescent="0.3">
      <c r="A1489" t="s">
        <v>1499</v>
      </c>
      <c r="B1489" t="s">
        <v>21439</v>
      </c>
      <c r="C1489">
        <v>1</v>
      </c>
      <c r="D1489">
        <v>1</v>
      </c>
      <c r="E1489" t="s">
        <v>20050</v>
      </c>
      <c r="F1489" t="s">
        <v>10166</v>
      </c>
      <c r="H1489" t="s">
        <v>21648</v>
      </c>
      <c r="I1489" t="s">
        <v>21649</v>
      </c>
      <c r="J1489" t="s">
        <v>10167</v>
      </c>
      <c r="K1489" t="s">
        <v>6733</v>
      </c>
      <c r="L1489" t="s">
        <v>6321</v>
      </c>
      <c r="M1489" t="s">
        <v>20083</v>
      </c>
      <c r="N1489" t="s">
        <v>6322</v>
      </c>
      <c r="O1489" t="s">
        <v>20076</v>
      </c>
      <c r="P1489" t="s">
        <v>20125</v>
      </c>
      <c r="Q1489" t="s">
        <v>20153</v>
      </c>
      <c r="R1489" t="s">
        <v>20154</v>
      </c>
      <c r="S1489">
        <v>1</v>
      </c>
      <c r="T1489">
        <v>0</v>
      </c>
      <c r="U1489">
        <v>0</v>
      </c>
      <c r="V1489">
        <v>97</v>
      </c>
      <c r="W1489">
        <v>3</v>
      </c>
    </row>
    <row r="1490" spans="1:23" x14ac:dyDescent="0.3">
      <c r="A1490" t="s">
        <v>1500</v>
      </c>
      <c r="B1490" t="s">
        <v>21439</v>
      </c>
      <c r="C1490">
        <v>1</v>
      </c>
      <c r="D1490">
        <v>1</v>
      </c>
      <c r="E1490" t="s">
        <v>20050</v>
      </c>
      <c r="F1490" t="s">
        <v>10168</v>
      </c>
      <c r="H1490" t="s">
        <v>21648</v>
      </c>
      <c r="I1490" t="s">
        <v>21649</v>
      </c>
      <c r="J1490" t="s">
        <v>10169</v>
      </c>
      <c r="K1490" t="s">
        <v>6407</v>
      </c>
      <c r="L1490" t="s">
        <v>6321</v>
      </c>
      <c r="M1490" t="s">
        <v>20083</v>
      </c>
      <c r="N1490" t="s">
        <v>6322</v>
      </c>
      <c r="O1490" t="s">
        <v>20076</v>
      </c>
      <c r="P1490" t="s">
        <v>20125</v>
      </c>
      <c r="Q1490" t="s">
        <v>20153</v>
      </c>
      <c r="R1490" t="s">
        <v>20154</v>
      </c>
      <c r="S1490">
        <v>1</v>
      </c>
      <c r="T1490">
        <v>0</v>
      </c>
      <c r="U1490">
        <v>0</v>
      </c>
      <c r="V1490">
        <v>44</v>
      </c>
      <c r="W1490">
        <v>3</v>
      </c>
    </row>
    <row r="1491" spans="1:23" x14ac:dyDescent="0.3">
      <c r="A1491" t="s">
        <v>1501</v>
      </c>
      <c r="B1491" t="s">
        <v>21439</v>
      </c>
      <c r="C1491">
        <v>1</v>
      </c>
      <c r="D1491">
        <v>1</v>
      </c>
      <c r="E1491" t="s">
        <v>20050</v>
      </c>
      <c r="F1491" t="s">
        <v>10170</v>
      </c>
      <c r="H1491" t="s">
        <v>21648</v>
      </c>
      <c r="I1491" t="s">
        <v>21649</v>
      </c>
      <c r="J1491" t="s">
        <v>10171</v>
      </c>
      <c r="K1491" t="s">
        <v>6407</v>
      </c>
      <c r="L1491" t="s">
        <v>6321</v>
      </c>
      <c r="M1491" t="s">
        <v>20083</v>
      </c>
      <c r="N1491" t="s">
        <v>6322</v>
      </c>
      <c r="O1491" t="s">
        <v>20076</v>
      </c>
      <c r="P1491" t="s">
        <v>20125</v>
      </c>
      <c r="Q1491" t="s">
        <v>20153</v>
      </c>
      <c r="R1491" t="s">
        <v>20154</v>
      </c>
      <c r="S1491">
        <v>1</v>
      </c>
      <c r="T1491">
        <v>0</v>
      </c>
      <c r="U1491">
        <v>0</v>
      </c>
      <c r="V1491">
        <v>78</v>
      </c>
      <c r="W1491">
        <v>3</v>
      </c>
    </row>
    <row r="1492" spans="1:23" x14ac:dyDescent="0.3">
      <c r="A1492" t="s">
        <v>1502</v>
      </c>
      <c r="B1492" t="s">
        <v>21439</v>
      </c>
      <c r="C1492">
        <v>1</v>
      </c>
      <c r="D1492">
        <v>1</v>
      </c>
      <c r="E1492" t="s">
        <v>20050</v>
      </c>
      <c r="F1492" t="s">
        <v>10172</v>
      </c>
      <c r="H1492" t="s">
        <v>21648</v>
      </c>
      <c r="I1492" t="s">
        <v>21649</v>
      </c>
      <c r="J1492" t="s">
        <v>10167</v>
      </c>
      <c r="K1492" t="s">
        <v>6733</v>
      </c>
      <c r="L1492" t="s">
        <v>6321</v>
      </c>
      <c r="M1492" t="s">
        <v>20083</v>
      </c>
      <c r="N1492" t="s">
        <v>6322</v>
      </c>
      <c r="O1492" t="s">
        <v>20076</v>
      </c>
      <c r="P1492" t="s">
        <v>20125</v>
      </c>
      <c r="Q1492" t="s">
        <v>20153</v>
      </c>
      <c r="R1492" t="s">
        <v>20154</v>
      </c>
      <c r="S1492">
        <v>1</v>
      </c>
      <c r="T1492">
        <v>0</v>
      </c>
      <c r="U1492">
        <v>0</v>
      </c>
      <c r="V1492">
        <v>66</v>
      </c>
      <c r="W1492">
        <v>3</v>
      </c>
    </row>
    <row r="1493" spans="1:23" x14ac:dyDescent="0.3">
      <c r="A1493" t="s">
        <v>1503</v>
      </c>
      <c r="B1493" t="s">
        <v>21439</v>
      </c>
      <c r="C1493">
        <v>1</v>
      </c>
      <c r="D1493">
        <v>1</v>
      </c>
      <c r="E1493" t="s">
        <v>20050</v>
      </c>
      <c r="F1493" t="s">
        <v>10173</v>
      </c>
      <c r="G1493" t="s">
        <v>21576</v>
      </c>
      <c r="H1493" t="s">
        <v>21693</v>
      </c>
      <c r="I1493" t="s">
        <v>21694</v>
      </c>
      <c r="J1493" t="s">
        <v>10174</v>
      </c>
      <c r="K1493" t="s">
        <v>10175</v>
      </c>
      <c r="L1493" t="s">
        <v>10176</v>
      </c>
      <c r="M1493" t="s">
        <v>20206</v>
      </c>
      <c r="N1493" t="s">
        <v>6322</v>
      </c>
      <c r="O1493" t="s">
        <v>20076</v>
      </c>
      <c r="P1493" t="s">
        <v>20077</v>
      </c>
      <c r="Q1493" t="s">
        <v>20078</v>
      </c>
      <c r="R1493" t="s">
        <v>21695</v>
      </c>
      <c r="S1493">
        <v>1</v>
      </c>
      <c r="T1493">
        <v>0</v>
      </c>
      <c r="U1493">
        <v>0</v>
      </c>
      <c r="V1493">
        <v>17</v>
      </c>
      <c r="W1493">
        <v>1</v>
      </c>
    </row>
    <row r="1494" spans="1:23" x14ac:dyDescent="0.3">
      <c r="A1494" t="s">
        <v>1504</v>
      </c>
      <c r="B1494" t="s">
        <v>21439</v>
      </c>
      <c r="C1494">
        <v>1</v>
      </c>
      <c r="D1494">
        <v>1</v>
      </c>
      <c r="E1494" t="s">
        <v>20088</v>
      </c>
      <c r="F1494" t="s">
        <v>10177</v>
      </c>
      <c r="G1494" t="s">
        <v>20089</v>
      </c>
      <c r="H1494" t="s">
        <v>21617</v>
      </c>
      <c r="I1494" t="s">
        <v>21618</v>
      </c>
      <c r="J1494" t="s">
        <v>9801</v>
      </c>
      <c r="K1494" t="s">
        <v>6420</v>
      </c>
      <c r="L1494" t="s">
        <v>6421</v>
      </c>
      <c r="M1494" t="s">
        <v>20515</v>
      </c>
      <c r="N1494" t="s">
        <v>6322</v>
      </c>
      <c r="O1494" t="s">
        <v>20076</v>
      </c>
      <c r="P1494" t="s">
        <v>20661</v>
      </c>
      <c r="Q1494" t="s">
        <v>6421</v>
      </c>
      <c r="R1494" t="s">
        <v>20695</v>
      </c>
      <c r="S1494">
        <v>0</v>
      </c>
      <c r="T1494">
        <v>1</v>
      </c>
      <c r="U1494">
        <v>0</v>
      </c>
      <c r="V1494">
        <v>10</v>
      </c>
      <c r="W1494">
        <v>1</v>
      </c>
    </row>
    <row r="1495" spans="1:23" x14ac:dyDescent="0.3">
      <c r="A1495" t="s">
        <v>1505</v>
      </c>
      <c r="B1495" t="s">
        <v>21439</v>
      </c>
      <c r="C1495">
        <v>1</v>
      </c>
      <c r="D1495">
        <v>1</v>
      </c>
      <c r="E1495" t="s">
        <v>20088</v>
      </c>
      <c r="F1495" t="s">
        <v>10178</v>
      </c>
      <c r="G1495" t="s">
        <v>21576</v>
      </c>
      <c r="H1495" t="s">
        <v>21577</v>
      </c>
      <c r="I1495" t="s">
        <v>21578</v>
      </c>
      <c r="J1495" t="s">
        <v>9763</v>
      </c>
      <c r="K1495" t="s">
        <v>6507</v>
      </c>
      <c r="L1495" t="s">
        <v>6508</v>
      </c>
      <c r="M1495" t="s">
        <v>20442</v>
      </c>
      <c r="N1495" t="s">
        <v>6322</v>
      </c>
      <c r="O1495" t="s">
        <v>20076</v>
      </c>
      <c r="P1495" t="s">
        <v>20443</v>
      </c>
      <c r="Q1495" t="s">
        <v>6508</v>
      </c>
      <c r="R1495" t="s">
        <v>20444</v>
      </c>
      <c r="S1495">
        <v>0</v>
      </c>
      <c r="T1495">
        <v>0</v>
      </c>
      <c r="U1495">
        <v>0</v>
      </c>
      <c r="V1495">
        <v>29</v>
      </c>
      <c r="W1495">
        <v>1</v>
      </c>
    </row>
    <row r="1496" spans="1:23" x14ac:dyDescent="0.3">
      <c r="A1496" t="s">
        <v>1506</v>
      </c>
      <c r="B1496" t="s">
        <v>21439</v>
      </c>
      <c r="C1496">
        <v>1</v>
      </c>
      <c r="D1496">
        <v>1</v>
      </c>
      <c r="E1496" t="s">
        <v>20088</v>
      </c>
      <c r="F1496" t="s">
        <v>10179</v>
      </c>
      <c r="G1496" t="s">
        <v>20089</v>
      </c>
      <c r="H1496" t="s">
        <v>21662</v>
      </c>
      <c r="I1496" t="s">
        <v>21663</v>
      </c>
      <c r="J1496" t="s">
        <v>10180</v>
      </c>
      <c r="K1496" t="s">
        <v>6538</v>
      </c>
      <c r="L1496" t="s">
        <v>6539</v>
      </c>
      <c r="M1496" t="s">
        <v>20582</v>
      </c>
      <c r="N1496" t="s">
        <v>6322</v>
      </c>
      <c r="O1496" t="s">
        <v>20076</v>
      </c>
      <c r="P1496" t="s">
        <v>20591</v>
      </c>
      <c r="Q1496" t="s">
        <v>20592</v>
      </c>
      <c r="R1496" t="s">
        <v>20593</v>
      </c>
      <c r="S1496">
        <v>0</v>
      </c>
      <c r="T1496">
        <v>1</v>
      </c>
      <c r="U1496">
        <v>0</v>
      </c>
      <c r="V1496">
        <v>51</v>
      </c>
      <c r="W1496">
        <v>2</v>
      </c>
    </row>
    <row r="1497" spans="1:23" x14ac:dyDescent="0.3">
      <c r="A1497" t="s">
        <v>1507</v>
      </c>
      <c r="B1497" t="s">
        <v>21439</v>
      </c>
      <c r="C1497">
        <v>1</v>
      </c>
      <c r="D1497">
        <v>1</v>
      </c>
      <c r="E1497" t="s">
        <v>20088</v>
      </c>
      <c r="F1497" t="s">
        <v>10182</v>
      </c>
      <c r="G1497" t="s">
        <v>20089</v>
      </c>
      <c r="H1497" t="s">
        <v>21696</v>
      </c>
      <c r="I1497" t="s">
        <v>21697</v>
      </c>
      <c r="J1497" t="s">
        <v>10183</v>
      </c>
      <c r="K1497" t="s">
        <v>6543</v>
      </c>
      <c r="L1497" t="s">
        <v>6544</v>
      </c>
      <c r="M1497" t="s">
        <v>20519</v>
      </c>
      <c r="N1497" t="s">
        <v>6322</v>
      </c>
      <c r="O1497" t="s">
        <v>20076</v>
      </c>
      <c r="P1497" t="s">
        <v>20096</v>
      </c>
      <c r="Q1497" t="s">
        <v>6544</v>
      </c>
      <c r="R1497" t="s">
        <v>20877</v>
      </c>
      <c r="S1497">
        <v>0</v>
      </c>
      <c r="T1497">
        <v>0</v>
      </c>
      <c r="U1497">
        <v>0</v>
      </c>
      <c r="V1497">
        <v>51</v>
      </c>
      <c r="W1497">
        <v>2</v>
      </c>
    </row>
    <row r="1498" spans="1:23" x14ac:dyDescent="0.3">
      <c r="A1498" t="s">
        <v>1508</v>
      </c>
      <c r="B1498" t="s">
        <v>21439</v>
      </c>
      <c r="C1498">
        <v>1</v>
      </c>
      <c r="D1498">
        <v>1</v>
      </c>
      <c r="E1498" t="s">
        <v>20065</v>
      </c>
      <c r="F1498" t="s">
        <v>10184</v>
      </c>
      <c r="G1498" t="s">
        <v>20051</v>
      </c>
      <c r="H1498" t="s">
        <v>20517</v>
      </c>
      <c r="I1498" t="s">
        <v>20518</v>
      </c>
      <c r="J1498" t="s">
        <v>9717</v>
      </c>
      <c r="K1498" t="s">
        <v>6545</v>
      </c>
      <c r="L1498" t="s">
        <v>6546</v>
      </c>
      <c r="M1498" t="s">
        <v>20515</v>
      </c>
      <c r="N1498" t="s">
        <v>6322</v>
      </c>
      <c r="O1498" t="s">
        <v>20076</v>
      </c>
      <c r="P1498" t="s">
        <v>20336</v>
      </c>
      <c r="Q1498" t="s">
        <v>6546</v>
      </c>
      <c r="R1498" t="s">
        <v>20652</v>
      </c>
      <c r="S1498">
        <v>1</v>
      </c>
      <c r="T1498">
        <v>0</v>
      </c>
      <c r="U1498">
        <v>0</v>
      </c>
      <c r="V1498">
        <v>28</v>
      </c>
      <c r="W1498">
        <v>1</v>
      </c>
    </row>
    <row r="1499" spans="1:23" x14ac:dyDescent="0.3">
      <c r="A1499" t="s">
        <v>1509</v>
      </c>
      <c r="B1499" t="s">
        <v>21439</v>
      </c>
      <c r="C1499">
        <v>1</v>
      </c>
      <c r="D1499">
        <v>1</v>
      </c>
      <c r="E1499" t="s">
        <v>20088</v>
      </c>
      <c r="F1499" t="s">
        <v>10185</v>
      </c>
      <c r="G1499" t="s">
        <v>20089</v>
      </c>
      <c r="H1499" t="s">
        <v>21698</v>
      </c>
      <c r="I1499" t="s">
        <v>21699</v>
      </c>
      <c r="J1499" t="s">
        <v>10186</v>
      </c>
      <c r="K1499" t="s">
        <v>6383</v>
      </c>
      <c r="L1499" t="s">
        <v>6384</v>
      </c>
      <c r="M1499" t="s">
        <v>20555</v>
      </c>
      <c r="N1499" t="s">
        <v>6322</v>
      </c>
      <c r="O1499" t="s">
        <v>20076</v>
      </c>
      <c r="P1499" t="s">
        <v>20348</v>
      </c>
      <c r="Q1499" t="s">
        <v>6384</v>
      </c>
      <c r="R1499" t="s">
        <v>20556</v>
      </c>
      <c r="S1499">
        <v>0</v>
      </c>
      <c r="T1499">
        <v>0</v>
      </c>
      <c r="U1499">
        <v>0</v>
      </c>
      <c r="V1499">
        <v>20</v>
      </c>
      <c r="W1499">
        <v>1</v>
      </c>
    </row>
    <row r="1500" spans="1:23" x14ac:dyDescent="0.3">
      <c r="A1500" t="s">
        <v>1510</v>
      </c>
      <c r="B1500" t="s">
        <v>21439</v>
      </c>
      <c r="C1500">
        <v>1</v>
      </c>
      <c r="D1500">
        <v>1</v>
      </c>
      <c r="E1500" t="s">
        <v>20065</v>
      </c>
      <c r="F1500" t="s">
        <v>10187</v>
      </c>
      <c r="G1500" t="s">
        <v>20041</v>
      </c>
      <c r="H1500" t="s">
        <v>21568</v>
      </c>
      <c r="I1500" t="s">
        <v>21569</v>
      </c>
      <c r="J1500" t="s">
        <v>9746</v>
      </c>
      <c r="K1500" t="s">
        <v>6472</v>
      </c>
      <c r="L1500" t="s">
        <v>6473</v>
      </c>
      <c r="M1500" t="s">
        <v>20259</v>
      </c>
      <c r="N1500" t="s">
        <v>6322</v>
      </c>
      <c r="O1500" t="s">
        <v>20076</v>
      </c>
      <c r="P1500" t="s">
        <v>20126</v>
      </c>
      <c r="Q1500" t="s">
        <v>20127</v>
      </c>
      <c r="R1500" t="s">
        <v>20307</v>
      </c>
      <c r="S1500">
        <v>1</v>
      </c>
      <c r="T1500">
        <v>0</v>
      </c>
      <c r="U1500">
        <v>0</v>
      </c>
      <c r="V1500">
        <v>48</v>
      </c>
      <c r="W1500">
        <v>2</v>
      </c>
    </row>
    <row r="1501" spans="1:23" x14ac:dyDescent="0.3">
      <c r="A1501" t="s">
        <v>1511</v>
      </c>
      <c r="B1501" t="s">
        <v>21439</v>
      </c>
      <c r="C1501">
        <v>1</v>
      </c>
      <c r="D1501">
        <v>1</v>
      </c>
      <c r="E1501" t="s">
        <v>20065</v>
      </c>
      <c r="F1501" t="s">
        <v>10188</v>
      </c>
      <c r="G1501" t="s">
        <v>20051</v>
      </c>
      <c r="H1501" t="s">
        <v>20517</v>
      </c>
      <c r="I1501" t="s">
        <v>20518</v>
      </c>
      <c r="J1501" t="s">
        <v>9717</v>
      </c>
      <c r="K1501" t="s">
        <v>6545</v>
      </c>
      <c r="L1501" t="s">
        <v>6546</v>
      </c>
      <c r="M1501" t="s">
        <v>20515</v>
      </c>
      <c r="N1501" t="s">
        <v>6322</v>
      </c>
      <c r="O1501" t="s">
        <v>20076</v>
      </c>
      <c r="P1501" t="s">
        <v>20336</v>
      </c>
      <c r="Q1501" t="s">
        <v>6546</v>
      </c>
      <c r="R1501" t="s">
        <v>20652</v>
      </c>
      <c r="S1501">
        <v>1</v>
      </c>
      <c r="T1501">
        <v>0</v>
      </c>
      <c r="U1501">
        <v>0</v>
      </c>
      <c r="V1501">
        <v>42</v>
      </c>
      <c r="W1501">
        <v>2</v>
      </c>
    </row>
    <row r="1502" spans="1:23" x14ac:dyDescent="0.3">
      <c r="A1502" t="s">
        <v>1512</v>
      </c>
      <c r="B1502" t="s">
        <v>21439</v>
      </c>
      <c r="C1502">
        <v>1</v>
      </c>
      <c r="D1502">
        <v>1</v>
      </c>
      <c r="E1502" t="s">
        <v>20065</v>
      </c>
      <c r="F1502" t="s">
        <v>10189</v>
      </c>
      <c r="G1502" t="s">
        <v>20041</v>
      </c>
      <c r="H1502" t="s">
        <v>21568</v>
      </c>
      <c r="I1502" t="s">
        <v>21569</v>
      </c>
      <c r="J1502" t="s">
        <v>10059</v>
      </c>
      <c r="K1502" t="s">
        <v>7952</v>
      </c>
      <c r="L1502" t="s">
        <v>7953</v>
      </c>
      <c r="M1502" t="s">
        <v>20484</v>
      </c>
      <c r="N1502" t="s">
        <v>6322</v>
      </c>
      <c r="O1502" t="s">
        <v>20076</v>
      </c>
      <c r="P1502" t="s">
        <v>20077</v>
      </c>
      <c r="Q1502" t="s">
        <v>20078</v>
      </c>
      <c r="R1502" t="s">
        <v>20485</v>
      </c>
      <c r="S1502">
        <v>1</v>
      </c>
      <c r="T1502">
        <v>0</v>
      </c>
      <c r="U1502">
        <v>0</v>
      </c>
      <c r="V1502">
        <v>47</v>
      </c>
      <c r="W1502">
        <v>2</v>
      </c>
    </row>
    <row r="1503" spans="1:23" x14ac:dyDescent="0.3">
      <c r="A1503" t="s">
        <v>1513</v>
      </c>
      <c r="B1503" t="s">
        <v>21439</v>
      </c>
      <c r="C1503">
        <v>1</v>
      </c>
      <c r="D1503">
        <v>1</v>
      </c>
      <c r="E1503" t="s">
        <v>20065</v>
      </c>
      <c r="F1503" t="s">
        <v>10190</v>
      </c>
      <c r="G1503" t="s">
        <v>20041</v>
      </c>
      <c r="H1503" t="s">
        <v>21568</v>
      </c>
      <c r="I1503" t="s">
        <v>21569</v>
      </c>
      <c r="J1503" t="s">
        <v>10191</v>
      </c>
      <c r="K1503" t="s">
        <v>7952</v>
      </c>
      <c r="L1503" t="s">
        <v>7953</v>
      </c>
      <c r="M1503" t="s">
        <v>20484</v>
      </c>
      <c r="N1503" t="s">
        <v>6322</v>
      </c>
      <c r="O1503" t="s">
        <v>20076</v>
      </c>
      <c r="P1503" t="s">
        <v>20077</v>
      </c>
      <c r="Q1503" t="s">
        <v>20078</v>
      </c>
      <c r="R1503" t="s">
        <v>20485</v>
      </c>
      <c r="S1503">
        <v>1</v>
      </c>
      <c r="T1503">
        <v>0</v>
      </c>
      <c r="U1503">
        <v>0</v>
      </c>
      <c r="V1503">
        <v>37</v>
      </c>
      <c r="W1503">
        <v>1</v>
      </c>
    </row>
    <row r="1504" spans="1:23" x14ac:dyDescent="0.3">
      <c r="A1504" t="s">
        <v>1514</v>
      </c>
      <c r="B1504" t="s">
        <v>21439</v>
      </c>
      <c r="C1504">
        <v>1</v>
      </c>
      <c r="D1504">
        <v>1</v>
      </c>
      <c r="E1504" t="s">
        <v>20065</v>
      </c>
      <c r="F1504" t="s">
        <v>10192</v>
      </c>
      <c r="G1504" t="s">
        <v>20066</v>
      </c>
      <c r="H1504" t="s">
        <v>21559</v>
      </c>
      <c r="I1504" t="s">
        <v>21560</v>
      </c>
      <c r="J1504" t="s">
        <v>9733</v>
      </c>
      <c r="K1504" t="s">
        <v>6447</v>
      </c>
      <c r="L1504" t="s">
        <v>6448</v>
      </c>
      <c r="M1504" t="s">
        <v>20083</v>
      </c>
      <c r="N1504" t="s">
        <v>6322</v>
      </c>
      <c r="O1504" t="s">
        <v>20076</v>
      </c>
      <c r="P1504" t="s">
        <v>20183</v>
      </c>
      <c r="Q1504" t="s">
        <v>6448</v>
      </c>
      <c r="R1504" t="s">
        <v>20466</v>
      </c>
      <c r="S1504">
        <v>1</v>
      </c>
      <c r="T1504">
        <v>0</v>
      </c>
      <c r="U1504">
        <v>0</v>
      </c>
      <c r="V1504">
        <v>50</v>
      </c>
      <c r="W1504">
        <v>3</v>
      </c>
    </row>
    <row r="1505" spans="1:23" x14ac:dyDescent="0.3">
      <c r="A1505" t="s">
        <v>1515</v>
      </c>
      <c r="B1505" t="s">
        <v>21439</v>
      </c>
      <c r="C1505">
        <v>1</v>
      </c>
      <c r="D1505">
        <v>1</v>
      </c>
      <c r="E1505" t="s">
        <v>20088</v>
      </c>
      <c r="F1505" t="s">
        <v>10193</v>
      </c>
      <c r="G1505" t="s">
        <v>20089</v>
      </c>
      <c r="H1505" t="s">
        <v>21662</v>
      </c>
      <c r="I1505" t="s">
        <v>21663</v>
      </c>
      <c r="J1505" t="s">
        <v>10055</v>
      </c>
      <c r="K1505" t="s">
        <v>6554</v>
      </c>
      <c r="L1505" t="s">
        <v>6555</v>
      </c>
      <c r="M1505" t="s">
        <v>20271</v>
      </c>
      <c r="N1505" t="s">
        <v>6322</v>
      </c>
      <c r="O1505" t="s">
        <v>20076</v>
      </c>
      <c r="P1505" t="s">
        <v>20243</v>
      </c>
      <c r="Q1505" t="s">
        <v>6555</v>
      </c>
      <c r="R1505" t="s">
        <v>20272</v>
      </c>
      <c r="S1505">
        <v>0</v>
      </c>
      <c r="T1505">
        <v>0</v>
      </c>
      <c r="U1505">
        <v>0</v>
      </c>
      <c r="V1505">
        <v>23</v>
      </c>
      <c r="W1505">
        <v>1</v>
      </c>
    </row>
    <row r="1506" spans="1:23" x14ac:dyDescent="0.3">
      <c r="A1506" t="s">
        <v>1516</v>
      </c>
      <c r="B1506" t="s">
        <v>21439</v>
      </c>
      <c r="C1506">
        <v>1</v>
      </c>
      <c r="D1506">
        <v>1</v>
      </c>
      <c r="E1506" t="s">
        <v>20065</v>
      </c>
      <c r="F1506" t="s">
        <v>10194</v>
      </c>
      <c r="G1506" t="s">
        <v>21576</v>
      </c>
      <c r="H1506" t="s">
        <v>21700</v>
      </c>
      <c r="I1506" t="s">
        <v>21701</v>
      </c>
      <c r="J1506" t="s">
        <v>10195</v>
      </c>
      <c r="K1506" t="s">
        <v>6548</v>
      </c>
      <c r="L1506" t="s">
        <v>6549</v>
      </c>
      <c r="M1506" t="s">
        <v>20422</v>
      </c>
      <c r="N1506" t="s">
        <v>6322</v>
      </c>
      <c r="O1506" t="s">
        <v>20076</v>
      </c>
      <c r="P1506" t="s">
        <v>20179</v>
      </c>
      <c r="Q1506" t="s">
        <v>6549</v>
      </c>
      <c r="R1506" t="s">
        <v>20763</v>
      </c>
      <c r="S1506">
        <v>1</v>
      </c>
      <c r="T1506">
        <v>0</v>
      </c>
      <c r="U1506">
        <v>0</v>
      </c>
      <c r="V1506">
        <v>18</v>
      </c>
      <c r="W1506">
        <v>1</v>
      </c>
    </row>
    <row r="1507" spans="1:23" x14ac:dyDescent="0.3">
      <c r="A1507" t="s">
        <v>1517</v>
      </c>
      <c r="B1507" t="s">
        <v>21439</v>
      </c>
      <c r="C1507">
        <v>1</v>
      </c>
      <c r="D1507">
        <v>1</v>
      </c>
      <c r="E1507" t="s">
        <v>20088</v>
      </c>
      <c r="F1507" t="s">
        <v>10196</v>
      </c>
      <c r="G1507" t="s">
        <v>20089</v>
      </c>
      <c r="H1507" t="s">
        <v>21702</v>
      </c>
      <c r="I1507" t="s">
        <v>21703</v>
      </c>
      <c r="J1507" t="s">
        <v>10197</v>
      </c>
      <c r="K1507" t="s">
        <v>7504</v>
      </c>
      <c r="L1507" t="s">
        <v>6321</v>
      </c>
      <c r="M1507" t="s">
        <v>20083</v>
      </c>
      <c r="N1507" t="s">
        <v>6322</v>
      </c>
      <c r="O1507" t="s">
        <v>20076</v>
      </c>
      <c r="P1507" t="s">
        <v>20125</v>
      </c>
      <c r="Q1507" t="s">
        <v>20153</v>
      </c>
      <c r="R1507" t="s">
        <v>20154</v>
      </c>
      <c r="S1507">
        <v>0</v>
      </c>
      <c r="T1507">
        <v>0</v>
      </c>
      <c r="U1507">
        <v>0</v>
      </c>
      <c r="V1507">
        <v>38</v>
      </c>
      <c r="W1507">
        <v>3</v>
      </c>
    </row>
    <row r="1508" spans="1:23" x14ac:dyDescent="0.3">
      <c r="A1508" t="s">
        <v>1518</v>
      </c>
      <c r="B1508" t="s">
        <v>21044</v>
      </c>
      <c r="C1508">
        <v>0</v>
      </c>
      <c r="D1508">
        <v>0</v>
      </c>
      <c r="E1508" t="s">
        <v>20150</v>
      </c>
      <c r="F1508" t="s">
        <v>10198</v>
      </c>
      <c r="G1508" t="s">
        <v>20089</v>
      </c>
      <c r="H1508" t="s">
        <v>21704</v>
      </c>
      <c r="I1508" t="s">
        <v>21705</v>
      </c>
      <c r="J1508" t="s">
        <v>10199</v>
      </c>
      <c r="K1508" t="s">
        <v>7026</v>
      </c>
      <c r="L1508" t="s">
        <v>7027</v>
      </c>
      <c r="M1508" t="s">
        <v>20293</v>
      </c>
      <c r="N1508" t="s">
        <v>6322</v>
      </c>
      <c r="O1508" t="s">
        <v>20076</v>
      </c>
      <c r="P1508" t="s">
        <v>20591</v>
      </c>
      <c r="Q1508" t="s">
        <v>20592</v>
      </c>
      <c r="R1508" t="s">
        <v>20604</v>
      </c>
      <c r="S1508">
        <v>0</v>
      </c>
      <c r="T1508">
        <v>0</v>
      </c>
      <c r="U1508">
        <v>1</v>
      </c>
      <c r="V1508">
        <v>50</v>
      </c>
      <c r="W1508">
        <v>4</v>
      </c>
    </row>
    <row r="1509" spans="1:23" x14ac:dyDescent="0.3">
      <c r="A1509" t="s">
        <v>1519</v>
      </c>
      <c r="B1509" t="s">
        <v>21439</v>
      </c>
      <c r="C1509">
        <v>1</v>
      </c>
      <c r="D1509">
        <v>1</v>
      </c>
      <c r="E1509" t="s">
        <v>20088</v>
      </c>
      <c r="F1509" t="s">
        <v>10200</v>
      </c>
      <c r="G1509" t="s">
        <v>20089</v>
      </c>
      <c r="H1509" t="s">
        <v>21702</v>
      </c>
      <c r="I1509" t="s">
        <v>21703</v>
      </c>
      <c r="J1509" t="s">
        <v>10201</v>
      </c>
      <c r="K1509" t="s">
        <v>7504</v>
      </c>
      <c r="L1509" t="s">
        <v>6321</v>
      </c>
      <c r="M1509" t="s">
        <v>20083</v>
      </c>
      <c r="N1509" t="s">
        <v>6322</v>
      </c>
      <c r="O1509" t="s">
        <v>20076</v>
      </c>
      <c r="P1509" t="s">
        <v>20125</v>
      </c>
      <c r="Q1509" t="s">
        <v>20153</v>
      </c>
      <c r="R1509" t="s">
        <v>20154</v>
      </c>
      <c r="S1509">
        <v>0</v>
      </c>
      <c r="T1509">
        <v>0</v>
      </c>
      <c r="U1509">
        <v>0</v>
      </c>
      <c r="V1509">
        <v>17</v>
      </c>
      <c r="W1509">
        <v>1</v>
      </c>
    </row>
    <row r="1510" spans="1:23" x14ac:dyDescent="0.3">
      <c r="A1510" t="s">
        <v>1520</v>
      </c>
      <c r="B1510" t="s">
        <v>21439</v>
      </c>
      <c r="C1510">
        <v>1</v>
      </c>
      <c r="D1510">
        <v>1</v>
      </c>
      <c r="E1510" t="s">
        <v>20088</v>
      </c>
      <c r="F1510" t="s">
        <v>10202</v>
      </c>
      <c r="G1510" t="s">
        <v>20089</v>
      </c>
      <c r="H1510" t="s">
        <v>21702</v>
      </c>
      <c r="I1510" t="s">
        <v>21703</v>
      </c>
      <c r="J1510" t="s">
        <v>10197</v>
      </c>
      <c r="K1510" t="s">
        <v>7504</v>
      </c>
      <c r="L1510" t="s">
        <v>6321</v>
      </c>
      <c r="M1510" t="s">
        <v>20083</v>
      </c>
      <c r="N1510" t="s">
        <v>6322</v>
      </c>
      <c r="O1510" t="s">
        <v>20076</v>
      </c>
      <c r="P1510" t="s">
        <v>20125</v>
      </c>
      <c r="Q1510" t="s">
        <v>20153</v>
      </c>
      <c r="R1510" t="s">
        <v>20154</v>
      </c>
      <c r="S1510">
        <v>0</v>
      </c>
      <c r="T1510">
        <v>0</v>
      </c>
      <c r="U1510">
        <v>0</v>
      </c>
      <c r="V1510">
        <v>39</v>
      </c>
      <c r="W1510">
        <v>1</v>
      </c>
    </row>
    <row r="1511" spans="1:23" x14ac:dyDescent="0.3">
      <c r="A1511" t="s">
        <v>1521</v>
      </c>
      <c r="B1511" t="s">
        <v>21439</v>
      </c>
      <c r="C1511">
        <v>1</v>
      </c>
      <c r="D1511">
        <v>1</v>
      </c>
      <c r="E1511" t="s">
        <v>20088</v>
      </c>
      <c r="F1511" t="s">
        <v>10203</v>
      </c>
      <c r="G1511" t="s">
        <v>20089</v>
      </c>
      <c r="H1511" t="s">
        <v>21547</v>
      </c>
      <c r="I1511" t="s">
        <v>21548</v>
      </c>
      <c r="J1511" t="s">
        <v>10057</v>
      </c>
      <c r="K1511" t="s">
        <v>8333</v>
      </c>
      <c r="L1511" t="s">
        <v>6321</v>
      </c>
      <c r="M1511" t="s">
        <v>20083</v>
      </c>
      <c r="N1511" t="s">
        <v>6322</v>
      </c>
      <c r="O1511" t="s">
        <v>20076</v>
      </c>
      <c r="P1511" t="s">
        <v>20125</v>
      </c>
      <c r="Q1511" t="s">
        <v>20153</v>
      </c>
      <c r="R1511" t="s">
        <v>20154</v>
      </c>
      <c r="S1511">
        <v>0</v>
      </c>
      <c r="T1511">
        <v>0</v>
      </c>
      <c r="U1511">
        <v>0</v>
      </c>
      <c r="V1511">
        <v>48</v>
      </c>
      <c r="W1511">
        <v>2</v>
      </c>
    </row>
    <row r="1512" spans="1:23" x14ac:dyDescent="0.3">
      <c r="A1512" t="s">
        <v>1522</v>
      </c>
      <c r="B1512" t="s">
        <v>21439</v>
      </c>
      <c r="C1512">
        <v>1</v>
      </c>
      <c r="D1512">
        <v>1</v>
      </c>
      <c r="E1512" t="s">
        <v>20088</v>
      </c>
      <c r="F1512" t="s">
        <v>10204</v>
      </c>
      <c r="G1512" t="s">
        <v>20089</v>
      </c>
      <c r="H1512" t="s">
        <v>21547</v>
      </c>
      <c r="I1512" t="s">
        <v>21548</v>
      </c>
      <c r="J1512" t="s">
        <v>10057</v>
      </c>
      <c r="K1512" t="s">
        <v>8333</v>
      </c>
      <c r="L1512" t="s">
        <v>6321</v>
      </c>
      <c r="M1512" t="s">
        <v>20083</v>
      </c>
      <c r="N1512" t="s">
        <v>6322</v>
      </c>
      <c r="O1512" t="s">
        <v>20076</v>
      </c>
      <c r="P1512" t="s">
        <v>20125</v>
      </c>
      <c r="Q1512" t="s">
        <v>20153</v>
      </c>
      <c r="R1512" t="s">
        <v>20154</v>
      </c>
      <c r="S1512">
        <v>0</v>
      </c>
      <c r="T1512">
        <v>0</v>
      </c>
      <c r="U1512">
        <v>0</v>
      </c>
      <c r="V1512">
        <v>20</v>
      </c>
      <c r="W1512">
        <v>1</v>
      </c>
    </row>
    <row r="1513" spans="1:23" x14ac:dyDescent="0.3">
      <c r="A1513" t="s">
        <v>1523</v>
      </c>
      <c r="B1513" t="s">
        <v>21439</v>
      </c>
      <c r="C1513">
        <v>1</v>
      </c>
      <c r="D1513">
        <v>1</v>
      </c>
      <c r="E1513" t="s">
        <v>20088</v>
      </c>
      <c r="F1513" t="s">
        <v>10205</v>
      </c>
      <c r="G1513" t="s">
        <v>20089</v>
      </c>
      <c r="H1513" t="s">
        <v>21531</v>
      </c>
      <c r="I1513" t="s">
        <v>21532</v>
      </c>
      <c r="J1513" t="s">
        <v>9683</v>
      </c>
      <c r="K1513" t="s">
        <v>8446</v>
      </c>
      <c r="L1513" t="s">
        <v>8447</v>
      </c>
      <c r="M1513" t="s">
        <v>20119</v>
      </c>
      <c r="N1513" t="s">
        <v>6322</v>
      </c>
      <c r="O1513" t="s">
        <v>20076</v>
      </c>
      <c r="P1513" t="s">
        <v>20190</v>
      </c>
      <c r="Q1513" t="s">
        <v>20191</v>
      </c>
      <c r="R1513" t="s">
        <v>20951</v>
      </c>
      <c r="S1513">
        <v>0</v>
      </c>
      <c r="T1513">
        <v>0</v>
      </c>
      <c r="V1513">
        <v>37</v>
      </c>
      <c r="W1513">
        <v>2</v>
      </c>
    </row>
    <row r="1514" spans="1:23" x14ac:dyDescent="0.3">
      <c r="A1514" t="s">
        <v>1524</v>
      </c>
      <c r="B1514" t="s">
        <v>21439</v>
      </c>
      <c r="C1514">
        <v>1</v>
      </c>
      <c r="D1514">
        <v>1</v>
      </c>
      <c r="E1514" t="s">
        <v>20088</v>
      </c>
      <c r="F1514" t="s">
        <v>10206</v>
      </c>
      <c r="G1514" t="s">
        <v>20089</v>
      </c>
      <c r="H1514" t="s">
        <v>21466</v>
      </c>
      <c r="I1514" t="s">
        <v>21467</v>
      </c>
      <c r="J1514" t="s">
        <v>9607</v>
      </c>
      <c r="K1514" t="s">
        <v>6551</v>
      </c>
      <c r="L1514" t="s">
        <v>6552</v>
      </c>
      <c r="M1514" t="s">
        <v>20630</v>
      </c>
      <c r="N1514" t="s">
        <v>6322</v>
      </c>
      <c r="O1514" t="s">
        <v>20076</v>
      </c>
      <c r="P1514" t="s">
        <v>20259</v>
      </c>
      <c r="Q1514" t="s">
        <v>6552</v>
      </c>
      <c r="R1514" t="s">
        <v>20800</v>
      </c>
      <c r="S1514">
        <v>0</v>
      </c>
      <c r="T1514">
        <v>0</v>
      </c>
      <c r="V1514">
        <v>32</v>
      </c>
      <c r="W1514">
        <v>1</v>
      </c>
    </row>
    <row r="1515" spans="1:23" x14ac:dyDescent="0.3">
      <c r="A1515" t="s">
        <v>1525</v>
      </c>
      <c r="B1515" t="s">
        <v>21439</v>
      </c>
      <c r="C1515">
        <v>1</v>
      </c>
      <c r="D1515">
        <v>1</v>
      </c>
      <c r="E1515" t="s">
        <v>20088</v>
      </c>
      <c r="F1515" t="s">
        <v>10207</v>
      </c>
      <c r="G1515" t="s">
        <v>20089</v>
      </c>
      <c r="H1515" t="s">
        <v>21676</v>
      </c>
      <c r="I1515" t="s">
        <v>21677</v>
      </c>
      <c r="J1515" t="s">
        <v>10099</v>
      </c>
      <c r="K1515" t="s">
        <v>6637</v>
      </c>
      <c r="L1515" t="s">
        <v>6321</v>
      </c>
      <c r="M1515" t="s">
        <v>20083</v>
      </c>
      <c r="N1515" t="s">
        <v>6322</v>
      </c>
      <c r="O1515" t="s">
        <v>20076</v>
      </c>
      <c r="P1515" t="s">
        <v>20125</v>
      </c>
      <c r="Q1515" t="s">
        <v>20153</v>
      </c>
      <c r="R1515" t="s">
        <v>20154</v>
      </c>
      <c r="S1515">
        <v>0</v>
      </c>
      <c r="T1515">
        <v>0</v>
      </c>
      <c r="U1515">
        <v>0</v>
      </c>
      <c r="V1515">
        <v>24</v>
      </c>
      <c r="W1515">
        <v>1</v>
      </c>
    </row>
    <row r="1516" spans="1:23" x14ac:dyDescent="0.3">
      <c r="A1516" t="s">
        <v>1526</v>
      </c>
      <c r="B1516" t="s">
        <v>21439</v>
      </c>
      <c r="C1516">
        <v>1</v>
      </c>
      <c r="D1516">
        <v>1</v>
      </c>
      <c r="E1516" t="s">
        <v>20088</v>
      </c>
      <c r="F1516" t="s">
        <v>10208</v>
      </c>
      <c r="G1516" t="s">
        <v>20089</v>
      </c>
      <c r="H1516" t="s">
        <v>21646</v>
      </c>
      <c r="I1516" t="s">
        <v>21647</v>
      </c>
      <c r="J1516" t="s">
        <v>9992</v>
      </c>
      <c r="K1516" t="s">
        <v>7527</v>
      </c>
      <c r="L1516" t="s">
        <v>6321</v>
      </c>
      <c r="M1516" t="s">
        <v>20083</v>
      </c>
      <c r="N1516" t="s">
        <v>6322</v>
      </c>
      <c r="O1516" t="s">
        <v>20076</v>
      </c>
      <c r="P1516" t="s">
        <v>20125</v>
      </c>
      <c r="Q1516" t="s">
        <v>20153</v>
      </c>
      <c r="R1516" t="s">
        <v>20154</v>
      </c>
      <c r="S1516">
        <v>0</v>
      </c>
      <c r="T1516">
        <v>0</v>
      </c>
      <c r="U1516">
        <v>0</v>
      </c>
      <c r="V1516">
        <v>30</v>
      </c>
      <c r="W1516">
        <v>1</v>
      </c>
    </row>
    <row r="1517" spans="1:23" x14ac:dyDescent="0.3">
      <c r="A1517" t="s">
        <v>1527</v>
      </c>
      <c r="B1517" t="s">
        <v>21439</v>
      </c>
      <c r="C1517">
        <v>1</v>
      </c>
      <c r="D1517">
        <v>1</v>
      </c>
      <c r="E1517" t="s">
        <v>20088</v>
      </c>
      <c r="F1517" t="s">
        <v>10209</v>
      </c>
      <c r="G1517" t="s">
        <v>20089</v>
      </c>
      <c r="H1517" t="s">
        <v>21646</v>
      </c>
      <c r="I1517" t="s">
        <v>21647</v>
      </c>
      <c r="J1517" t="s">
        <v>10210</v>
      </c>
      <c r="K1517" t="s">
        <v>7527</v>
      </c>
      <c r="L1517" t="s">
        <v>6321</v>
      </c>
      <c r="M1517" t="s">
        <v>20083</v>
      </c>
      <c r="N1517" t="s">
        <v>6322</v>
      </c>
      <c r="O1517" t="s">
        <v>20076</v>
      </c>
      <c r="P1517" t="s">
        <v>20125</v>
      </c>
      <c r="Q1517" t="s">
        <v>20153</v>
      </c>
      <c r="R1517" t="s">
        <v>20154</v>
      </c>
      <c r="S1517">
        <v>0</v>
      </c>
      <c r="T1517">
        <v>0</v>
      </c>
      <c r="U1517">
        <v>0</v>
      </c>
      <c r="V1517">
        <v>56</v>
      </c>
      <c r="W1517">
        <v>3</v>
      </c>
    </row>
    <row r="1518" spans="1:23" x14ac:dyDescent="0.3">
      <c r="A1518" t="s">
        <v>1528</v>
      </c>
      <c r="B1518" t="s">
        <v>21439</v>
      </c>
      <c r="C1518">
        <v>1</v>
      </c>
      <c r="D1518">
        <v>1</v>
      </c>
      <c r="E1518" t="s">
        <v>20088</v>
      </c>
      <c r="F1518" t="s">
        <v>10211</v>
      </c>
      <c r="G1518" t="s">
        <v>20089</v>
      </c>
      <c r="H1518" t="s">
        <v>21706</v>
      </c>
      <c r="I1518" t="s">
        <v>21707</v>
      </c>
      <c r="J1518" t="s">
        <v>10212</v>
      </c>
      <c r="K1518" t="s">
        <v>6368</v>
      </c>
      <c r="L1518" t="s">
        <v>6321</v>
      </c>
      <c r="M1518" t="s">
        <v>20083</v>
      </c>
      <c r="N1518" t="s">
        <v>6322</v>
      </c>
      <c r="O1518" t="s">
        <v>20076</v>
      </c>
      <c r="P1518" t="s">
        <v>20125</v>
      </c>
      <c r="Q1518" t="s">
        <v>20153</v>
      </c>
      <c r="R1518" t="s">
        <v>20154</v>
      </c>
      <c r="S1518">
        <v>0</v>
      </c>
      <c r="T1518">
        <v>0</v>
      </c>
      <c r="U1518">
        <v>0</v>
      </c>
      <c r="V1518">
        <v>26</v>
      </c>
      <c r="W1518">
        <v>2</v>
      </c>
    </row>
    <row r="1519" spans="1:23" x14ac:dyDescent="0.3">
      <c r="A1519" t="s">
        <v>1529</v>
      </c>
      <c r="B1519" t="s">
        <v>21439</v>
      </c>
      <c r="C1519">
        <v>1</v>
      </c>
      <c r="D1519">
        <v>1</v>
      </c>
      <c r="E1519" t="s">
        <v>20088</v>
      </c>
      <c r="F1519" t="s">
        <v>10213</v>
      </c>
      <c r="G1519" t="s">
        <v>20089</v>
      </c>
      <c r="H1519" t="s">
        <v>21708</v>
      </c>
      <c r="I1519" t="s">
        <v>21709</v>
      </c>
      <c r="J1519" t="s">
        <v>10214</v>
      </c>
      <c r="K1519" t="s">
        <v>6515</v>
      </c>
      <c r="L1519" t="s">
        <v>6516</v>
      </c>
      <c r="M1519" t="s">
        <v>20840</v>
      </c>
      <c r="N1519" t="s">
        <v>6322</v>
      </c>
      <c r="O1519" t="s">
        <v>20076</v>
      </c>
      <c r="P1519" t="s">
        <v>20196</v>
      </c>
      <c r="Q1519" t="s">
        <v>20197</v>
      </c>
      <c r="R1519" t="s">
        <v>20841</v>
      </c>
      <c r="S1519">
        <v>0</v>
      </c>
      <c r="T1519">
        <v>0</v>
      </c>
      <c r="U1519">
        <v>0</v>
      </c>
      <c r="V1519">
        <v>26</v>
      </c>
      <c r="W1519">
        <v>1</v>
      </c>
    </row>
    <row r="1520" spans="1:23" x14ac:dyDescent="0.3">
      <c r="A1520" t="s">
        <v>1530</v>
      </c>
      <c r="B1520" t="s">
        <v>21439</v>
      </c>
      <c r="C1520">
        <v>1</v>
      </c>
      <c r="D1520">
        <v>1</v>
      </c>
      <c r="E1520" t="s">
        <v>20088</v>
      </c>
      <c r="F1520" t="s">
        <v>10215</v>
      </c>
      <c r="G1520" t="s">
        <v>20089</v>
      </c>
      <c r="H1520" t="s">
        <v>21708</v>
      </c>
      <c r="I1520" t="s">
        <v>21709</v>
      </c>
      <c r="J1520" t="s">
        <v>10214</v>
      </c>
      <c r="K1520" t="s">
        <v>6515</v>
      </c>
      <c r="L1520" t="s">
        <v>6516</v>
      </c>
      <c r="M1520" t="s">
        <v>20840</v>
      </c>
      <c r="N1520" t="s">
        <v>6322</v>
      </c>
      <c r="O1520" t="s">
        <v>20076</v>
      </c>
      <c r="P1520" t="s">
        <v>20196</v>
      </c>
      <c r="Q1520" t="s">
        <v>20197</v>
      </c>
      <c r="R1520" t="s">
        <v>20841</v>
      </c>
      <c r="S1520">
        <v>0</v>
      </c>
      <c r="T1520">
        <v>0</v>
      </c>
      <c r="U1520">
        <v>0</v>
      </c>
      <c r="V1520">
        <v>17</v>
      </c>
      <c r="W1520">
        <v>1</v>
      </c>
    </row>
    <row r="1521" spans="1:23" x14ac:dyDescent="0.3">
      <c r="A1521" t="s">
        <v>1531</v>
      </c>
      <c r="B1521" t="s">
        <v>21439</v>
      </c>
      <c r="C1521">
        <v>1</v>
      </c>
      <c r="D1521">
        <v>1</v>
      </c>
      <c r="E1521" t="s">
        <v>20088</v>
      </c>
      <c r="F1521" t="s">
        <v>10216</v>
      </c>
      <c r="G1521" t="s">
        <v>20089</v>
      </c>
      <c r="H1521" t="s">
        <v>21513</v>
      </c>
      <c r="I1521" t="s">
        <v>21514</v>
      </c>
      <c r="J1521" t="s">
        <v>9652</v>
      </c>
      <c r="K1521" t="s">
        <v>6536</v>
      </c>
      <c r="L1521" t="s">
        <v>6458</v>
      </c>
      <c r="M1521" t="s">
        <v>20083</v>
      </c>
      <c r="N1521" t="s">
        <v>6322</v>
      </c>
      <c r="O1521" t="s">
        <v>20076</v>
      </c>
      <c r="P1521" t="s">
        <v>20162</v>
      </c>
      <c r="Q1521" t="s">
        <v>20163</v>
      </c>
      <c r="R1521" t="s">
        <v>20164</v>
      </c>
      <c r="S1521">
        <v>0</v>
      </c>
      <c r="T1521">
        <v>0</v>
      </c>
      <c r="U1521">
        <v>0</v>
      </c>
      <c r="V1521">
        <v>36</v>
      </c>
      <c r="W1521">
        <v>2</v>
      </c>
    </row>
    <row r="1522" spans="1:23" x14ac:dyDescent="0.3">
      <c r="A1522" t="s">
        <v>1532</v>
      </c>
      <c r="B1522" t="s">
        <v>21439</v>
      </c>
      <c r="C1522">
        <v>1</v>
      </c>
      <c r="D1522">
        <v>1</v>
      </c>
      <c r="E1522" t="s">
        <v>20088</v>
      </c>
      <c r="F1522" t="s">
        <v>10217</v>
      </c>
      <c r="G1522" t="s">
        <v>20089</v>
      </c>
      <c r="H1522" t="s">
        <v>21526</v>
      </c>
      <c r="I1522" t="s">
        <v>21527</v>
      </c>
      <c r="J1522" t="s">
        <v>9674</v>
      </c>
      <c r="K1522" t="s">
        <v>7556</v>
      </c>
      <c r="L1522" t="s">
        <v>7557</v>
      </c>
      <c r="M1522" t="s">
        <v>20555</v>
      </c>
      <c r="N1522" t="s">
        <v>6322</v>
      </c>
      <c r="O1522" t="s">
        <v>20076</v>
      </c>
      <c r="P1522" t="s">
        <v>20661</v>
      </c>
      <c r="Q1522" t="s">
        <v>6421</v>
      </c>
      <c r="R1522" t="s">
        <v>20833</v>
      </c>
      <c r="S1522">
        <v>0</v>
      </c>
      <c r="T1522">
        <v>1</v>
      </c>
      <c r="V1522">
        <v>53</v>
      </c>
      <c r="W1522">
        <v>2</v>
      </c>
    </row>
    <row r="1523" spans="1:23" x14ac:dyDescent="0.3">
      <c r="A1523" t="s">
        <v>1533</v>
      </c>
      <c r="B1523" t="s">
        <v>21439</v>
      </c>
      <c r="C1523">
        <v>1</v>
      </c>
      <c r="D1523">
        <v>1</v>
      </c>
      <c r="E1523" t="s">
        <v>20088</v>
      </c>
      <c r="F1523" t="s">
        <v>10218</v>
      </c>
      <c r="G1523" t="s">
        <v>20089</v>
      </c>
      <c r="H1523" t="s">
        <v>21644</v>
      </c>
      <c r="I1523" t="s">
        <v>21645</v>
      </c>
      <c r="J1523" t="s">
        <v>10070</v>
      </c>
      <c r="K1523" t="s">
        <v>6522</v>
      </c>
      <c r="L1523" t="s">
        <v>6523</v>
      </c>
      <c r="M1523" t="s">
        <v>20189</v>
      </c>
      <c r="N1523" t="s">
        <v>6322</v>
      </c>
      <c r="O1523" t="s">
        <v>20076</v>
      </c>
      <c r="P1523" t="s">
        <v>20190</v>
      </c>
      <c r="Q1523" t="s">
        <v>20191</v>
      </c>
      <c r="R1523" t="s">
        <v>20192</v>
      </c>
      <c r="S1523">
        <v>0</v>
      </c>
      <c r="T1523">
        <v>0</v>
      </c>
      <c r="U1523">
        <v>0</v>
      </c>
      <c r="V1523">
        <v>119</v>
      </c>
      <c r="W1523">
        <v>5</v>
      </c>
    </row>
    <row r="1524" spans="1:23" x14ac:dyDescent="0.3">
      <c r="A1524" t="s">
        <v>1534</v>
      </c>
      <c r="B1524" t="s">
        <v>21439</v>
      </c>
      <c r="C1524">
        <v>1</v>
      </c>
      <c r="D1524">
        <v>1</v>
      </c>
      <c r="E1524" t="s">
        <v>20088</v>
      </c>
      <c r="F1524" t="s">
        <v>10219</v>
      </c>
      <c r="G1524" t="s">
        <v>20089</v>
      </c>
      <c r="H1524" t="s">
        <v>21710</v>
      </c>
      <c r="I1524" t="s">
        <v>21711</v>
      </c>
      <c r="J1524" t="s">
        <v>10143</v>
      </c>
      <c r="K1524" t="s">
        <v>6468</v>
      </c>
      <c r="L1524" t="s">
        <v>6469</v>
      </c>
      <c r="M1524" t="s">
        <v>20131</v>
      </c>
      <c r="N1524" t="s">
        <v>6322</v>
      </c>
      <c r="O1524" t="s">
        <v>20076</v>
      </c>
      <c r="P1524" t="s">
        <v>20238</v>
      </c>
      <c r="Q1524" t="s">
        <v>6469</v>
      </c>
      <c r="R1524" t="s">
        <v>20239</v>
      </c>
      <c r="S1524">
        <v>0</v>
      </c>
      <c r="T1524">
        <v>0</v>
      </c>
      <c r="U1524">
        <v>0</v>
      </c>
      <c r="V1524">
        <v>14</v>
      </c>
      <c r="W1524">
        <v>1</v>
      </c>
    </row>
    <row r="1525" spans="1:23" x14ac:dyDescent="0.3">
      <c r="A1525" t="s">
        <v>1535</v>
      </c>
      <c r="B1525" t="s">
        <v>21439</v>
      </c>
      <c r="C1525">
        <v>1</v>
      </c>
      <c r="D1525">
        <v>1</v>
      </c>
      <c r="E1525" t="s">
        <v>20088</v>
      </c>
      <c r="F1525" t="s">
        <v>10220</v>
      </c>
      <c r="G1525" t="s">
        <v>20051</v>
      </c>
      <c r="H1525" t="s">
        <v>21565</v>
      </c>
      <c r="I1525" t="s">
        <v>21566</v>
      </c>
      <c r="J1525" t="s">
        <v>10221</v>
      </c>
      <c r="K1525" t="s">
        <v>9742</v>
      </c>
      <c r="L1525" t="s">
        <v>9743</v>
      </c>
      <c r="M1525" t="s">
        <v>20410</v>
      </c>
      <c r="N1525" t="s">
        <v>6322</v>
      </c>
      <c r="O1525" t="s">
        <v>20076</v>
      </c>
      <c r="P1525" t="s">
        <v>20259</v>
      </c>
      <c r="Q1525" t="s">
        <v>6552</v>
      </c>
      <c r="R1525" t="s">
        <v>21567</v>
      </c>
      <c r="S1525">
        <v>0</v>
      </c>
      <c r="T1525">
        <v>1</v>
      </c>
      <c r="U1525">
        <v>0</v>
      </c>
      <c r="V1525">
        <v>18</v>
      </c>
      <c r="W1525">
        <v>1</v>
      </c>
    </row>
    <row r="1526" spans="1:23" x14ac:dyDescent="0.3">
      <c r="A1526" t="s">
        <v>1536</v>
      </c>
      <c r="B1526" t="s">
        <v>21439</v>
      </c>
      <c r="C1526">
        <v>1</v>
      </c>
      <c r="D1526">
        <v>1</v>
      </c>
      <c r="E1526" t="s">
        <v>20088</v>
      </c>
      <c r="F1526" t="s">
        <v>10222</v>
      </c>
      <c r="G1526" t="s">
        <v>20089</v>
      </c>
      <c r="H1526" t="s">
        <v>21662</v>
      </c>
      <c r="I1526" t="s">
        <v>21663</v>
      </c>
      <c r="J1526" t="s">
        <v>10055</v>
      </c>
      <c r="K1526" t="s">
        <v>6554</v>
      </c>
      <c r="L1526" t="s">
        <v>6555</v>
      </c>
      <c r="M1526" t="s">
        <v>20271</v>
      </c>
      <c r="N1526" t="s">
        <v>6322</v>
      </c>
      <c r="O1526" t="s">
        <v>20076</v>
      </c>
      <c r="P1526" t="s">
        <v>20243</v>
      </c>
      <c r="Q1526" t="s">
        <v>6555</v>
      </c>
      <c r="R1526" t="s">
        <v>20272</v>
      </c>
      <c r="S1526">
        <v>0</v>
      </c>
      <c r="T1526">
        <v>0</v>
      </c>
      <c r="U1526">
        <v>0</v>
      </c>
      <c r="V1526">
        <v>42</v>
      </c>
      <c r="W1526">
        <v>2</v>
      </c>
    </row>
    <row r="1527" spans="1:23" x14ac:dyDescent="0.3">
      <c r="A1527" t="s">
        <v>1537</v>
      </c>
      <c r="B1527" t="s">
        <v>21439</v>
      </c>
      <c r="C1527">
        <v>1</v>
      </c>
      <c r="D1527">
        <v>1</v>
      </c>
      <c r="E1527" t="s">
        <v>20088</v>
      </c>
      <c r="F1527" t="s">
        <v>10223</v>
      </c>
      <c r="G1527" t="s">
        <v>20089</v>
      </c>
      <c r="H1527" t="s">
        <v>21513</v>
      </c>
      <c r="I1527" t="s">
        <v>21514</v>
      </c>
      <c r="J1527" t="s">
        <v>10053</v>
      </c>
      <c r="K1527" t="s">
        <v>6472</v>
      </c>
      <c r="L1527" t="s">
        <v>6473</v>
      </c>
      <c r="M1527" t="s">
        <v>20259</v>
      </c>
      <c r="N1527" t="s">
        <v>6322</v>
      </c>
      <c r="O1527" t="s">
        <v>20076</v>
      </c>
      <c r="P1527" t="s">
        <v>20126</v>
      </c>
      <c r="Q1527" t="s">
        <v>20127</v>
      </c>
      <c r="R1527" t="s">
        <v>20307</v>
      </c>
      <c r="S1527">
        <v>0</v>
      </c>
      <c r="T1527">
        <v>0</v>
      </c>
      <c r="U1527">
        <v>0</v>
      </c>
      <c r="V1527">
        <v>30</v>
      </c>
      <c r="W1527">
        <v>2</v>
      </c>
    </row>
    <row r="1528" spans="1:23" x14ac:dyDescent="0.3">
      <c r="A1528" t="s">
        <v>1538</v>
      </c>
      <c r="B1528" t="s">
        <v>21501</v>
      </c>
      <c r="C1528">
        <v>1</v>
      </c>
      <c r="D1528">
        <v>1</v>
      </c>
      <c r="E1528" t="s">
        <v>20065</v>
      </c>
      <c r="F1528" t="s">
        <v>10224</v>
      </c>
      <c r="G1528" t="s">
        <v>20080</v>
      </c>
      <c r="H1528" t="s">
        <v>20209</v>
      </c>
      <c r="I1528" t="s">
        <v>20210</v>
      </c>
      <c r="J1528" t="s">
        <v>6532</v>
      </c>
      <c r="K1528" t="s">
        <v>6320</v>
      </c>
      <c r="L1528" t="s">
        <v>6321</v>
      </c>
      <c r="M1528" t="s">
        <v>20083</v>
      </c>
      <c r="N1528" t="s">
        <v>6322</v>
      </c>
      <c r="O1528" t="s">
        <v>20076</v>
      </c>
      <c r="P1528" t="s">
        <v>20125</v>
      </c>
      <c r="Q1528" t="s">
        <v>20153</v>
      </c>
      <c r="R1528" t="s">
        <v>20154</v>
      </c>
      <c r="S1528">
        <v>1</v>
      </c>
      <c r="T1528">
        <v>0</v>
      </c>
      <c r="U1528">
        <v>0</v>
      </c>
      <c r="V1528">
        <v>32</v>
      </c>
      <c r="W1528">
        <v>2</v>
      </c>
    </row>
    <row r="1529" spans="1:23" x14ac:dyDescent="0.3">
      <c r="A1529" t="s">
        <v>1539</v>
      </c>
      <c r="B1529" t="s">
        <v>21439</v>
      </c>
      <c r="C1529">
        <v>1</v>
      </c>
      <c r="D1529">
        <v>1</v>
      </c>
      <c r="E1529" t="s">
        <v>20065</v>
      </c>
      <c r="F1529" t="s">
        <v>10225</v>
      </c>
      <c r="G1529" t="s">
        <v>20080</v>
      </c>
      <c r="H1529" t="s">
        <v>20209</v>
      </c>
      <c r="I1529" t="s">
        <v>20210</v>
      </c>
      <c r="J1529" t="s">
        <v>6649</v>
      </c>
      <c r="K1529" t="s">
        <v>6436</v>
      </c>
      <c r="L1529" t="s">
        <v>6321</v>
      </c>
      <c r="M1529" t="s">
        <v>20083</v>
      </c>
      <c r="N1529" t="s">
        <v>6322</v>
      </c>
      <c r="O1529" t="s">
        <v>20076</v>
      </c>
      <c r="P1529" t="s">
        <v>20125</v>
      </c>
      <c r="Q1529" t="s">
        <v>20153</v>
      </c>
      <c r="R1529" t="s">
        <v>20154</v>
      </c>
      <c r="S1529">
        <v>1</v>
      </c>
      <c r="T1529">
        <v>0</v>
      </c>
      <c r="U1529">
        <v>0</v>
      </c>
      <c r="V1529">
        <v>78</v>
      </c>
      <c r="W1529">
        <v>3</v>
      </c>
    </row>
    <row r="1530" spans="1:23" x14ac:dyDescent="0.3">
      <c r="A1530" t="s">
        <v>1540</v>
      </c>
      <c r="B1530" t="s">
        <v>21439</v>
      </c>
      <c r="C1530">
        <v>1</v>
      </c>
      <c r="D1530">
        <v>1</v>
      </c>
      <c r="E1530" t="s">
        <v>20065</v>
      </c>
      <c r="F1530" t="s">
        <v>10226</v>
      </c>
      <c r="G1530" t="s">
        <v>20080</v>
      </c>
      <c r="H1530" t="s">
        <v>20209</v>
      </c>
      <c r="I1530" t="s">
        <v>20210</v>
      </c>
      <c r="J1530" t="s">
        <v>6530</v>
      </c>
      <c r="K1530" t="s">
        <v>6394</v>
      </c>
      <c r="L1530" t="s">
        <v>6321</v>
      </c>
      <c r="M1530" t="s">
        <v>20083</v>
      </c>
      <c r="N1530" t="s">
        <v>6322</v>
      </c>
      <c r="O1530" t="s">
        <v>20076</v>
      </c>
      <c r="P1530" t="s">
        <v>20125</v>
      </c>
      <c r="Q1530" t="s">
        <v>20153</v>
      </c>
      <c r="R1530" t="s">
        <v>20154</v>
      </c>
      <c r="S1530">
        <v>1</v>
      </c>
      <c r="T1530">
        <v>0</v>
      </c>
      <c r="U1530">
        <v>0</v>
      </c>
      <c r="V1530">
        <v>131</v>
      </c>
      <c r="W1530">
        <v>6</v>
      </c>
    </row>
    <row r="1531" spans="1:23" x14ac:dyDescent="0.3">
      <c r="A1531" t="s">
        <v>1541</v>
      </c>
      <c r="B1531" t="s">
        <v>21439</v>
      </c>
      <c r="C1531">
        <v>1</v>
      </c>
      <c r="D1531">
        <v>1</v>
      </c>
      <c r="E1531" t="s">
        <v>20088</v>
      </c>
      <c r="F1531" t="s">
        <v>10227</v>
      </c>
      <c r="G1531" t="s">
        <v>20089</v>
      </c>
      <c r="H1531" t="s">
        <v>21712</v>
      </c>
      <c r="I1531" t="s">
        <v>21713</v>
      </c>
      <c r="J1531" t="s">
        <v>10228</v>
      </c>
      <c r="K1531" t="s">
        <v>6360</v>
      </c>
      <c r="L1531" t="s">
        <v>6321</v>
      </c>
      <c r="M1531" t="s">
        <v>20083</v>
      </c>
      <c r="N1531" t="s">
        <v>6322</v>
      </c>
      <c r="O1531" t="s">
        <v>20076</v>
      </c>
      <c r="P1531" t="s">
        <v>20125</v>
      </c>
      <c r="Q1531" t="s">
        <v>20153</v>
      </c>
      <c r="R1531" t="s">
        <v>20154</v>
      </c>
      <c r="S1531">
        <v>0</v>
      </c>
      <c r="T1531">
        <v>0</v>
      </c>
      <c r="U1531">
        <v>0</v>
      </c>
      <c r="V1531">
        <v>48</v>
      </c>
      <c r="W1531">
        <v>2</v>
      </c>
    </row>
    <row r="1532" spans="1:23" x14ac:dyDescent="0.3">
      <c r="A1532" t="s">
        <v>1542</v>
      </c>
      <c r="B1532" t="s">
        <v>21439</v>
      </c>
      <c r="C1532">
        <v>1</v>
      </c>
      <c r="D1532">
        <v>1</v>
      </c>
      <c r="E1532" t="s">
        <v>20088</v>
      </c>
      <c r="F1532" t="s">
        <v>10229</v>
      </c>
      <c r="G1532" t="s">
        <v>20089</v>
      </c>
      <c r="H1532" t="s">
        <v>21714</v>
      </c>
      <c r="I1532" t="s">
        <v>21715</v>
      </c>
      <c r="J1532" t="s">
        <v>10230</v>
      </c>
      <c r="K1532" t="s">
        <v>8566</v>
      </c>
      <c r="L1532" t="s">
        <v>6321</v>
      </c>
      <c r="M1532" t="s">
        <v>20083</v>
      </c>
      <c r="N1532" t="s">
        <v>6322</v>
      </c>
      <c r="O1532" t="s">
        <v>20076</v>
      </c>
      <c r="P1532" t="s">
        <v>20125</v>
      </c>
      <c r="Q1532" t="s">
        <v>20153</v>
      </c>
      <c r="R1532" t="s">
        <v>20154</v>
      </c>
      <c r="S1532">
        <v>0</v>
      </c>
      <c r="T1532">
        <v>0</v>
      </c>
      <c r="U1532">
        <v>0</v>
      </c>
      <c r="V1532">
        <v>313</v>
      </c>
      <c r="W1532">
        <v>10</v>
      </c>
    </row>
    <row r="1533" spans="1:23" x14ac:dyDescent="0.3">
      <c r="A1533" t="s">
        <v>1543</v>
      </c>
      <c r="B1533" t="s">
        <v>21439</v>
      </c>
      <c r="C1533">
        <v>1</v>
      </c>
      <c r="D1533">
        <v>1</v>
      </c>
      <c r="E1533" t="s">
        <v>20088</v>
      </c>
      <c r="F1533" t="s">
        <v>10231</v>
      </c>
      <c r="G1533" t="s">
        <v>20089</v>
      </c>
      <c r="H1533" t="s">
        <v>21716</v>
      </c>
      <c r="I1533" t="s">
        <v>21717</v>
      </c>
      <c r="J1533" t="s">
        <v>10232</v>
      </c>
      <c r="K1533" t="s">
        <v>6407</v>
      </c>
      <c r="L1533" t="s">
        <v>6321</v>
      </c>
      <c r="M1533" t="s">
        <v>20083</v>
      </c>
      <c r="N1533" t="s">
        <v>6322</v>
      </c>
      <c r="O1533" t="s">
        <v>20076</v>
      </c>
      <c r="P1533" t="s">
        <v>20125</v>
      </c>
      <c r="Q1533" t="s">
        <v>20153</v>
      </c>
      <c r="R1533" t="s">
        <v>20154</v>
      </c>
      <c r="S1533">
        <v>0</v>
      </c>
      <c r="T1533">
        <v>0</v>
      </c>
      <c r="U1533">
        <v>0</v>
      </c>
      <c r="V1533">
        <v>16</v>
      </c>
      <c r="W1533">
        <v>3</v>
      </c>
    </row>
    <row r="1534" spans="1:23" x14ac:dyDescent="0.3">
      <c r="A1534" t="s">
        <v>1544</v>
      </c>
      <c r="B1534" t="s">
        <v>21522</v>
      </c>
      <c r="C1534">
        <v>1</v>
      </c>
      <c r="D1534">
        <v>1</v>
      </c>
      <c r="E1534" t="s">
        <v>20065</v>
      </c>
      <c r="F1534" t="s">
        <v>10233</v>
      </c>
      <c r="G1534" t="s">
        <v>20080</v>
      </c>
      <c r="H1534" t="s">
        <v>20209</v>
      </c>
      <c r="I1534" t="s">
        <v>20210</v>
      </c>
      <c r="J1534" t="s">
        <v>6530</v>
      </c>
      <c r="K1534" t="s">
        <v>6394</v>
      </c>
      <c r="L1534" t="s">
        <v>6321</v>
      </c>
      <c r="M1534" t="s">
        <v>20083</v>
      </c>
      <c r="N1534" t="s">
        <v>6322</v>
      </c>
      <c r="O1534" t="s">
        <v>20076</v>
      </c>
      <c r="P1534" t="s">
        <v>20125</v>
      </c>
      <c r="Q1534" t="s">
        <v>20153</v>
      </c>
      <c r="R1534" t="s">
        <v>20154</v>
      </c>
      <c r="S1534">
        <v>1</v>
      </c>
      <c r="T1534">
        <v>0</v>
      </c>
      <c r="U1534">
        <v>0</v>
      </c>
      <c r="V1534">
        <v>164</v>
      </c>
      <c r="W1534">
        <v>6</v>
      </c>
    </row>
    <row r="1535" spans="1:23" x14ac:dyDescent="0.3">
      <c r="A1535" t="s">
        <v>1545</v>
      </c>
      <c r="B1535" t="s">
        <v>21439</v>
      </c>
      <c r="C1535">
        <v>1</v>
      </c>
      <c r="D1535">
        <v>1</v>
      </c>
      <c r="E1535" t="s">
        <v>20088</v>
      </c>
      <c r="F1535" t="s">
        <v>10234</v>
      </c>
      <c r="G1535" t="s">
        <v>20089</v>
      </c>
      <c r="H1535" t="s">
        <v>21646</v>
      </c>
      <c r="I1535" t="s">
        <v>21647</v>
      </c>
      <c r="J1535" t="s">
        <v>10210</v>
      </c>
      <c r="K1535" t="s">
        <v>7527</v>
      </c>
      <c r="L1535" t="s">
        <v>6321</v>
      </c>
      <c r="M1535" t="s">
        <v>20083</v>
      </c>
      <c r="N1535" t="s">
        <v>6322</v>
      </c>
      <c r="O1535" t="s">
        <v>20076</v>
      </c>
      <c r="P1535" t="s">
        <v>20125</v>
      </c>
      <c r="Q1535" t="s">
        <v>20153</v>
      </c>
      <c r="R1535" t="s">
        <v>20154</v>
      </c>
      <c r="S1535">
        <v>0</v>
      </c>
      <c r="T1535">
        <v>0</v>
      </c>
      <c r="V1535">
        <v>131</v>
      </c>
      <c r="W1535">
        <v>6</v>
      </c>
    </row>
    <row r="1536" spans="1:23" x14ac:dyDescent="0.3">
      <c r="A1536" t="s">
        <v>1546</v>
      </c>
      <c r="B1536" t="s">
        <v>21501</v>
      </c>
      <c r="C1536">
        <v>1</v>
      </c>
      <c r="D1536">
        <v>1</v>
      </c>
      <c r="E1536" t="s">
        <v>20088</v>
      </c>
      <c r="F1536" t="s">
        <v>10235</v>
      </c>
      <c r="G1536" t="s">
        <v>20089</v>
      </c>
      <c r="H1536" t="s">
        <v>21464</v>
      </c>
      <c r="I1536" t="s">
        <v>21465</v>
      </c>
      <c r="J1536" t="s">
        <v>6721</v>
      </c>
      <c r="K1536" t="s">
        <v>6722</v>
      </c>
      <c r="L1536" t="s">
        <v>6723</v>
      </c>
      <c r="M1536" t="s">
        <v>20893</v>
      </c>
      <c r="N1536" t="s">
        <v>6322</v>
      </c>
      <c r="O1536" t="s">
        <v>20076</v>
      </c>
      <c r="P1536" t="s">
        <v>20126</v>
      </c>
      <c r="Q1536" t="s">
        <v>20127</v>
      </c>
      <c r="R1536" t="s">
        <v>21502</v>
      </c>
      <c r="S1536">
        <v>0</v>
      </c>
      <c r="T1536">
        <v>0</v>
      </c>
      <c r="U1536">
        <v>0</v>
      </c>
      <c r="V1536">
        <v>287</v>
      </c>
      <c r="W1536">
        <v>10</v>
      </c>
    </row>
    <row r="1537" spans="1:23" x14ac:dyDescent="0.3">
      <c r="A1537" t="s">
        <v>1547</v>
      </c>
      <c r="B1537" t="s">
        <v>21522</v>
      </c>
      <c r="C1537">
        <v>1</v>
      </c>
      <c r="D1537">
        <v>1</v>
      </c>
      <c r="E1537" t="s">
        <v>20088</v>
      </c>
      <c r="F1537" t="s">
        <v>10236</v>
      </c>
      <c r="G1537" t="s">
        <v>20089</v>
      </c>
      <c r="H1537" t="s">
        <v>20605</v>
      </c>
      <c r="I1537" t="s">
        <v>20606</v>
      </c>
      <c r="J1537" t="s">
        <v>10237</v>
      </c>
      <c r="K1537" t="s">
        <v>6635</v>
      </c>
      <c r="L1537" t="s">
        <v>6636</v>
      </c>
      <c r="M1537" t="s">
        <v>20515</v>
      </c>
      <c r="N1537" t="s">
        <v>6322</v>
      </c>
      <c r="O1537" t="s">
        <v>20076</v>
      </c>
      <c r="P1537" t="s">
        <v>20591</v>
      </c>
      <c r="Q1537" t="s">
        <v>20592</v>
      </c>
      <c r="R1537" t="s">
        <v>21488</v>
      </c>
      <c r="S1537">
        <v>0</v>
      </c>
      <c r="T1537">
        <v>0</v>
      </c>
      <c r="U1537">
        <v>0</v>
      </c>
      <c r="V1537">
        <v>35</v>
      </c>
      <c r="W1537">
        <v>2</v>
      </c>
    </row>
    <row r="1538" spans="1:23" x14ac:dyDescent="0.3">
      <c r="A1538" t="s">
        <v>1548</v>
      </c>
      <c r="B1538" t="s">
        <v>21501</v>
      </c>
      <c r="C1538">
        <v>1</v>
      </c>
      <c r="D1538">
        <v>1</v>
      </c>
      <c r="E1538" t="s">
        <v>20065</v>
      </c>
      <c r="F1538" t="s">
        <v>10238</v>
      </c>
      <c r="G1538" t="s">
        <v>20066</v>
      </c>
      <c r="H1538" t="s">
        <v>21666</v>
      </c>
      <c r="I1538" t="s">
        <v>21667</v>
      </c>
      <c r="J1538" t="s">
        <v>6645</v>
      </c>
      <c r="K1538" t="s">
        <v>6646</v>
      </c>
      <c r="L1538" t="s">
        <v>6321</v>
      </c>
      <c r="M1538" t="s">
        <v>20083</v>
      </c>
      <c r="N1538" t="s">
        <v>6322</v>
      </c>
      <c r="O1538" t="s">
        <v>20076</v>
      </c>
      <c r="P1538" t="s">
        <v>20125</v>
      </c>
      <c r="Q1538" t="s">
        <v>20153</v>
      </c>
      <c r="R1538" t="s">
        <v>20154</v>
      </c>
      <c r="S1538">
        <v>1</v>
      </c>
      <c r="T1538">
        <v>0</v>
      </c>
      <c r="U1538">
        <v>0</v>
      </c>
      <c r="V1538">
        <v>149</v>
      </c>
      <c r="W1538">
        <v>6</v>
      </c>
    </row>
    <row r="1539" spans="1:23" x14ac:dyDescent="0.3">
      <c r="A1539" t="s">
        <v>1549</v>
      </c>
      <c r="B1539" t="s">
        <v>21439</v>
      </c>
      <c r="C1539">
        <v>1</v>
      </c>
      <c r="D1539">
        <v>1</v>
      </c>
      <c r="E1539" t="s">
        <v>20088</v>
      </c>
      <c r="F1539" t="s">
        <v>10239</v>
      </c>
      <c r="G1539" t="s">
        <v>20089</v>
      </c>
      <c r="H1539" t="s">
        <v>21549</v>
      </c>
      <c r="I1539" t="s">
        <v>21550</v>
      </c>
      <c r="J1539" t="s">
        <v>9719</v>
      </c>
      <c r="K1539" t="s">
        <v>6515</v>
      </c>
      <c r="L1539" t="s">
        <v>6516</v>
      </c>
      <c r="M1539" t="s">
        <v>20840</v>
      </c>
      <c r="N1539" t="s">
        <v>6322</v>
      </c>
      <c r="O1539" t="s">
        <v>20076</v>
      </c>
      <c r="P1539" t="s">
        <v>20196</v>
      </c>
      <c r="Q1539" t="s">
        <v>20197</v>
      </c>
      <c r="R1539" t="s">
        <v>20841</v>
      </c>
      <c r="S1539">
        <v>0</v>
      </c>
      <c r="T1539">
        <v>0</v>
      </c>
      <c r="V1539">
        <v>33</v>
      </c>
      <c r="W1539">
        <v>2</v>
      </c>
    </row>
    <row r="1540" spans="1:23" x14ac:dyDescent="0.3">
      <c r="A1540" t="s">
        <v>1550</v>
      </c>
      <c r="B1540" t="s">
        <v>21501</v>
      </c>
      <c r="C1540">
        <v>1</v>
      </c>
      <c r="D1540">
        <v>1</v>
      </c>
      <c r="E1540" t="s">
        <v>20065</v>
      </c>
      <c r="F1540" t="s">
        <v>10240</v>
      </c>
      <c r="G1540" t="s">
        <v>20080</v>
      </c>
      <c r="H1540" t="s">
        <v>20209</v>
      </c>
      <c r="I1540" t="s">
        <v>20210</v>
      </c>
      <c r="J1540" t="s">
        <v>6532</v>
      </c>
      <c r="K1540" t="s">
        <v>6320</v>
      </c>
      <c r="L1540" t="s">
        <v>6321</v>
      </c>
      <c r="M1540" t="s">
        <v>20083</v>
      </c>
      <c r="N1540" t="s">
        <v>6322</v>
      </c>
      <c r="O1540" t="s">
        <v>20076</v>
      </c>
      <c r="P1540" t="s">
        <v>20125</v>
      </c>
      <c r="Q1540" t="s">
        <v>20153</v>
      </c>
      <c r="R1540" t="s">
        <v>20154</v>
      </c>
      <c r="S1540">
        <v>1</v>
      </c>
      <c r="T1540">
        <v>0</v>
      </c>
      <c r="U1540">
        <v>0</v>
      </c>
      <c r="V1540">
        <v>60</v>
      </c>
      <c r="W1540">
        <v>3</v>
      </c>
    </row>
    <row r="1541" spans="1:23" x14ac:dyDescent="0.3">
      <c r="A1541" t="s">
        <v>1551</v>
      </c>
      <c r="B1541" t="s">
        <v>21522</v>
      </c>
      <c r="C1541">
        <v>1</v>
      </c>
      <c r="D1541">
        <v>1</v>
      </c>
      <c r="E1541" t="s">
        <v>20150</v>
      </c>
      <c r="F1541" t="s">
        <v>10241</v>
      </c>
      <c r="G1541" t="s">
        <v>20089</v>
      </c>
      <c r="H1541" t="s">
        <v>21718</v>
      </c>
      <c r="I1541" t="s">
        <v>21719</v>
      </c>
      <c r="J1541" t="s">
        <v>10242</v>
      </c>
      <c r="K1541" t="s">
        <v>6320</v>
      </c>
      <c r="L1541" t="s">
        <v>6321</v>
      </c>
      <c r="M1541" t="s">
        <v>20083</v>
      </c>
      <c r="N1541" t="s">
        <v>6322</v>
      </c>
      <c r="O1541" t="s">
        <v>20076</v>
      </c>
      <c r="P1541" t="s">
        <v>20125</v>
      </c>
      <c r="Q1541" t="s">
        <v>20153</v>
      </c>
      <c r="R1541" t="s">
        <v>20154</v>
      </c>
      <c r="S1541">
        <v>0</v>
      </c>
      <c r="T1541">
        <v>0</v>
      </c>
      <c r="U1541">
        <v>0</v>
      </c>
      <c r="V1541">
        <v>64</v>
      </c>
      <c r="W1541">
        <v>3</v>
      </c>
    </row>
    <row r="1542" spans="1:23" x14ac:dyDescent="0.3">
      <c r="A1542" t="s">
        <v>1552</v>
      </c>
      <c r="B1542" t="s">
        <v>21522</v>
      </c>
      <c r="C1542">
        <v>1</v>
      </c>
      <c r="D1542">
        <v>1</v>
      </c>
      <c r="E1542" t="s">
        <v>20150</v>
      </c>
      <c r="F1542" t="s">
        <v>10243</v>
      </c>
      <c r="G1542" t="s">
        <v>20089</v>
      </c>
      <c r="H1542" t="s">
        <v>21720</v>
      </c>
      <c r="I1542" t="s">
        <v>21721</v>
      </c>
      <c r="J1542" t="s">
        <v>10244</v>
      </c>
      <c r="K1542" t="s">
        <v>6324</v>
      </c>
      <c r="L1542" t="s">
        <v>6321</v>
      </c>
      <c r="M1542" t="s">
        <v>20083</v>
      </c>
      <c r="N1542" t="s">
        <v>6322</v>
      </c>
      <c r="O1542" t="s">
        <v>20076</v>
      </c>
      <c r="P1542" t="s">
        <v>20125</v>
      </c>
      <c r="Q1542" t="s">
        <v>20153</v>
      </c>
      <c r="R1542" t="s">
        <v>20154</v>
      </c>
      <c r="S1542">
        <v>0</v>
      </c>
      <c r="T1542">
        <v>0</v>
      </c>
      <c r="U1542">
        <v>0</v>
      </c>
      <c r="V1542">
        <v>89</v>
      </c>
      <c r="W1542">
        <v>5</v>
      </c>
    </row>
    <row r="1543" spans="1:23" x14ac:dyDescent="0.3">
      <c r="A1543" t="s">
        <v>1553</v>
      </c>
      <c r="B1543" t="s">
        <v>21439</v>
      </c>
      <c r="C1543">
        <v>1</v>
      </c>
      <c r="D1543">
        <v>1</v>
      </c>
      <c r="E1543" t="s">
        <v>20088</v>
      </c>
      <c r="F1543" t="s">
        <v>10245</v>
      </c>
      <c r="G1543" t="s">
        <v>20089</v>
      </c>
      <c r="H1543" t="s">
        <v>21440</v>
      </c>
      <c r="I1543" t="s">
        <v>21441</v>
      </c>
      <c r="J1543" t="s">
        <v>9655</v>
      </c>
      <c r="K1543" t="s">
        <v>9656</v>
      </c>
      <c r="L1543" t="s">
        <v>9657</v>
      </c>
      <c r="M1543" t="s">
        <v>20484</v>
      </c>
      <c r="N1543" t="s">
        <v>6322</v>
      </c>
      <c r="O1543" t="s">
        <v>20076</v>
      </c>
      <c r="P1543" t="s">
        <v>20443</v>
      </c>
      <c r="Q1543" t="s">
        <v>6508</v>
      </c>
      <c r="R1543" t="s">
        <v>21515</v>
      </c>
      <c r="S1543">
        <v>0</v>
      </c>
      <c r="T1543">
        <v>1</v>
      </c>
      <c r="V1543">
        <v>93</v>
      </c>
      <c r="W1543">
        <v>4</v>
      </c>
    </row>
    <row r="1544" spans="1:23" x14ac:dyDescent="0.3">
      <c r="A1544" t="s">
        <v>1554</v>
      </c>
      <c r="B1544" t="s">
        <v>21501</v>
      </c>
      <c r="C1544">
        <v>1</v>
      </c>
      <c r="D1544">
        <v>1</v>
      </c>
      <c r="E1544" t="s">
        <v>20050</v>
      </c>
      <c r="F1544" t="s">
        <v>10246</v>
      </c>
      <c r="H1544" t="s">
        <v>21722</v>
      </c>
      <c r="I1544" t="s">
        <v>21723</v>
      </c>
      <c r="J1544" t="s">
        <v>10247</v>
      </c>
      <c r="K1544" t="s">
        <v>6383</v>
      </c>
      <c r="L1544" t="s">
        <v>6384</v>
      </c>
      <c r="M1544" t="s">
        <v>20555</v>
      </c>
      <c r="N1544" t="s">
        <v>6322</v>
      </c>
      <c r="O1544" t="s">
        <v>20076</v>
      </c>
      <c r="P1544" t="s">
        <v>20348</v>
      </c>
      <c r="Q1544" t="s">
        <v>6384</v>
      </c>
      <c r="R1544" t="s">
        <v>20556</v>
      </c>
      <c r="S1544">
        <v>1</v>
      </c>
      <c r="T1544">
        <v>0</v>
      </c>
      <c r="U1544">
        <v>0</v>
      </c>
      <c r="V1544">
        <v>22</v>
      </c>
      <c r="W1544">
        <v>2</v>
      </c>
    </row>
    <row r="1545" spans="1:23" x14ac:dyDescent="0.3">
      <c r="A1545" t="s">
        <v>1555</v>
      </c>
      <c r="B1545" t="s">
        <v>21439</v>
      </c>
      <c r="C1545">
        <v>1</v>
      </c>
      <c r="D1545">
        <v>1</v>
      </c>
      <c r="E1545" t="s">
        <v>20065</v>
      </c>
      <c r="F1545" t="s">
        <v>10248</v>
      </c>
      <c r="G1545" t="s">
        <v>20041</v>
      </c>
      <c r="H1545" t="s">
        <v>21568</v>
      </c>
      <c r="I1545" t="s">
        <v>21569</v>
      </c>
      <c r="J1545" t="s">
        <v>10249</v>
      </c>
      <c r="K1545" t="s">
        <v>8661</v>
      </c>
      <c r="L1545" t="s">
        <v>8662</v>
      </c>
      <c r="M1545" t="s">
        <v>20131</v>
      </c>
      <c r="N1545" t="s">
        <v>6322</v>
      </c>
      <c r="O1545" t="s">
        <v>20076</v>
      </c>
      <c r="P1545" t="s">
        <v>20336</v>
      </c>
      <c r="Q1545" t="s">
        <v>6546</v>
      </c>
      <c r="R1545" t="s">
        <v>21025</v>
      </c>
      <c r="S1545">
        <v>1</v>
      </c>
      <c r="T1545">
        <v>0</v>
      </c>
      <c r="U1545">
        <v>0</v>
      </c>
      <c r="V1545">
        <v>20</v>
      </c>
      <c r="W1545">
        <v>1</v>
      </c>
    </row>
    <row r="1546" spans="1:23" x14ac:dyDescent="0.3">
      <c r="A1546" t="s">
        <v>1556</v>
      </c>
      <c r="B1546" t="s">
        <v>21522</v>
      </c>
      <c r="C1546">
        <v>1</v>
      </c>
      <c r="D1546">
        <v>1</v>
      </c>
      <c r="E1546" t="s">
        <v>20050</v>
      </c>
      <c r="F1546" t="s">
        <v>10250</v>
      </c>
      <c r="G1546" t="s">
        <v>20051</v>
      </c>
      <c r="H1546" t="s">
        <v>20256</v>
      </c>
      <c r="I1546" t="s">
        <v>20257</v>
      </c>
      <c r="J1546" t="s">
        <v>6633</v>
      </c>
      <c r="K1546" t="s">
        <v>6551</v>
      </c>
      <c r="L1546" t="s">
        <v>6552</v>
      </c>
      <c r="M1546" t="s">
        <v>20630</v>
      </c>
      <c r="N1546" t="s">
        <v>6322</v>
      </c>
      <c r="O1546" t="s">
        <v>20076</v>
      </c>
      <c r="P1546" t="s">
        <v>20259</v>
      </c>
      <c r="Q1546" t="s">
        <v>6552</v>
      </c>
      <c r="R1546" t="s">
        <v>20800</v>
      </c>
      <c r="S1546">
        <v>1</v>
      </c>
      <c r="T1546">
        <v>0</v>
      </c>
      <c r="U1546">
        <v>0</v>
      </c>
      <c r="V1546">
        <v>58</v>
      </c>
      <c r="W1546">
        <v>3</v>
      </c>
    </row>
    <row r="1547" spans="1:23" x14ac:dyDescent="0.3">
      <c r="A1547" t="s">
        <v>1557</v>
      </c>
      <c r="B1547" t="s">
        <v>21439</v>
      </c>
      <c r="C1547">
        <v>1</v>
      </c>
      <c r="D1547">
        <v>1</v>
      </c>
      <c r="E1547" t="s">
        <v>20088</v>
      </c>
      <c r="F1547" t="s">
        <v>10251</v>
      </c>
      <c r="G1547" t="s">
        <v>20089</v>
      </c>
      <c r="H1547" t="s">
        <v>21518</v>
      </c>
      <c r="I1547" t="s">
        <v>21519</v>
      </c>
      <c r="J1547" t="s">
        <v>9734</v>
      </c>
      <c r="K1547" t="s">
        <v>6536</v>
      </c>
      <c r="L1547" t="s">
        <v>6458</v>
      </c>
      <c r="M1547" t="s">
        <v>20083</v>
      </c>
      <c r="N1547" t="s">
        <v>6322</v>
      </c>
      <c r="O1547" t="s">
        <v>20076</v>
      </c>
      <c r="P1547" t="s">
        <v>20162</v>
      </c>
      <c r="Q1547" t="s">
        <v>20163</v>
      </c>
      <c r="R1547" t="s">
        <v>20164</v>
      </c>
      <c r="S1547">
        <v>0</v>
      </c>
      <c r="T1547">
        <v>0</v>
      </c>
      <c r="U1547">
        <v>0</v>
      </c>
      <c r="V1547">
        <v>102</v>
      </c>
      <c r="W1547">
        <v>4</v>
      </c>
    </row>
    <row r="1548" spans="1:23" x14ac:dyDescent="0.3">
      <c r="A1548" t="s">
        <v>1558</v>
      </c>
      <c r="B1548" t="s">
        <v>21483</v>
      </c>
      <c r="C1548">
        <v>1</v>
      </c>
      <c r="D1548">
        <v>1</v>
      </c>
      <c r="E1548" t="s">
        <v>20050</v>
      </c>
      <c r="F1548" t="s">
        <v>10252</v>
      </c>
      <c r="G1548" t="s">
        <v>20051</v>
      </c>
      <c r="H1548" t="s">
        <v>20256</v>
      </c>
      <c r="I1548" t="s">
        <v>20257</v>
      </c>
      <c r="J1548" t="s">
        <v>6633</v>
      </c>
      <c r="K1548" t="s">
        <v>6551</v>
      </c>
      <c r="L1548" t="s">
        <v>6552</v>
      </c>
      <c r="M1548" t="s">
        <v>20630</v>
      </c>
      <c r="N1548" t="s">
        <v>6322</v>
      </c>
      <c r="O1548" t="s">
        <v>20076</v>
      </c>
      <c r="P1548" t="s">
        <v>20259</v>
      </c>
      <c r="Q1548" t="s">
        <v>6552</v>
      </c>
      <c r="R1548" t="s">
        <v>20800</v>
      </c>
      <c r="S1548">
        <v>1</v>
      </c>
      <c r="T1548">
        <v>0</v>
      </c>
      <c r="U1548">
        <v>0</v>
      </c>
      <c r="V1548">
        <v>53</v>
      </c>
      <c r="W1548">
        <v>3</v>
      </c>
    </row>
    <row r="1549" spans="1:23" x14ac:dyDescent="0.3">
      <c r="A1549" t="s">
        <v>1559</v>
      </c>
      <c r="B1549" t="s">
        <v>21528</v>
      </c>
      <c r="C1549">
        <v>1</v>
      </c>
      <c r="D1549">
        <v>1</v>
      </c>
      <c r="E1549" t="s">
        <v>20065</v>
      </c>
      <c r="F1549" t="s">
        <v>10253</v>
      </c>
      <c r="G1549" t="s">
        <v>20080</v>
      </c>
      <c r="H1549" t="s">
        <v>20209</v>
      </c>
      <c r="I1549" t="s">
        <v>20210</v>
      </c>
      <c r="J1549" t="s">
        <v>9727</v>
      </c>
      <c r="K1549" t="s">
        <v>6525</v>
      </c>
      <c r="L1549" t="s">
        <v>6321</v>
      </c>
      <c r="M1549" t="s">
        <v>20083</v>
      </c>
      <c r="N1549" t="s">
        <v>6322</v>
      </c>
      <c r="O1549" t="s">
        <v>20076</v>
      </c>
      <c r="P1549" t="s">
        <v>20125</v>
      </c>
      <c r="Q1549" t="s">
        <v>20153</v>
      </c>
      <c r="R1549" t="s">
        <v>20154</v>
      </c>
      <c r="S1549">
        <v>1</v>
      </c>
      <c r="T1549">
        <v>0</v>
      </c>
      <c r="U1549">
        <v>0</v>
      </c>
      <c r="V1549">
        <v>794</v>
      </c>
      <c r="W1549">
        <v>35</v>
      </c>
    </row>
    <row r="1550" spans="1:23" x14ac:dyDescent="0.3">
      <c r="A1550" t="s">
        <v>1560</v>
      </c>
      <c r="B1550" t="s">
        <v>21522</v>
      </c>
      <c r="C1550">
        <v>1</v>
      </c>
      <c r="D1550">
        <v>1</v>
      </c>
      <c r="E1550" t="s">
        <v>20050</v>
      </c>
      <c r="F1550" t="s">
        <v>10254</v>
      </c>
      <c r="G1550" t="s">
        <v>20051</v>
      </c>
      <c r="H1550" t="s">
        <v>20693</v>
      </c>
      <c r="I1550" t="s">
        <v>20694</v>
      </c>
      <c r="J1550" t="s">
        <v>9980</v>
      </c>
      <c r="K1550" t="s">
        <v>6647</v>
      </c>
      <c r="L1550" t="s">
        <v>6648</v>
      </c>
      <c r="M1550" t="s">
        <v>20484</v>
      </c>
      <c r="N1550" t="s">
        <v>6322</v>
      </c>
      <c r="O1550" t="s">
        <v>20076</v>
      </c>
      <c r="P1550" t="s">
        <v>20661</v>
      </c>
      <c r="Q1550" t="s">
        <v>6421</v>
      </c>
      <c r="R1550" t="s">
        <v>21360</v>
      </c>
      <c r="S1550">
        <v>1</v>
      </c>
      <c r="T1550">
        <v>1</v>
      </c>
      <c r="U1550">
        <v>0</v>
      </c>
      <c r="V1550">
        <v>60</v>
      </c>
      <c r="W1550">
        <v>3</v>
      </c>
    </row>
    <row r="1551" spans="1:23" x14ac:dyDescent="0.3">
      <c r="A1551" t="s">
        <v>1561</v>
      </c>
      <c r="B1551" t="s">
        <v>21439</v>
      </c>
      <c r="C1551">
        <v>1</v>
      </c>
      <c r="D1551">
        <v>1</v>
      </c>
      <c r="E1551" t="s">
        <v>20088</v>
      </c>
      <c r="F1551" t="s">
        <v>10255</v>
      </c>
      <c r="G1551" t="s">
        <v>20089</v>
      </c>
      <c r="H1551" t="s">
        <v>21481</v>
      </c>
      <c r="I1551" t="s">
        <v>21482</v>
      </c>
      <c r="J1551" t="s">
        <v>10024</v>
      </c>
      <c r="K1551" t="s">
        <v>6324</v>
      </c>
      <c r="L1551" t="s">
        <v>6321</v>
      </c>
      <c r="M1551" t="s">
        <v>20083</v>
      </c>
      <c r="N1551" t="s">
        <v>6322</v>
      </c>
      <c r="O1551" t="s">
        <v>20076</v>
      </c>
      <c r="P1551" t="s">
        <v>20125</v>
      </c>
      <c r="Q1551" t="s">
        <v>20153</v>
      </c>
      <c r="R1551" t="s">
        <v>20154</v>
      </c>
      <c r="S1551">
        <v>0</v>
      </c>
      <c r="T1551">
        <v>0</v>
      </c>
      <c r="V1551">
        <v>38</v>
      </c>
      <c r="W1551">
        <v>2</v>
      </c>
    </row>
    <row r="1552" spans="1:23" x14ac:dyDescent="0.3">
      <c r="A1552" t="s">
        <v>1562</v>
      </c>
      <c r="B1552" t="s">
        <v>21522</v>
      </c>
      <c r="C1552">
        <v>1</v>
      </c>
      <c r="D1552">
        <v>1</v>
      </c>
      <c r="E1552" t="s">
        <v>20088</v>
      </c>
      <c r="F1552" t="s">
        <v>10256</v>
      </c>
      <c r="G1552" t="s">
        <v>20089</v>
      </c>
      <c r="H1552" t="s">
        <v>21484</v>
      </c>
      <c r="I1552" t="s">
        <v>21485</v>
      </c>
      <c r="J1552" t="s">
        <v>9611</v>
      </c>
      <c r="K1552" t="s">
        <v>6447</v>
      </c>
      <c r="L1552" t="s">
        <v>6448</v>
      </c>
      <c r="M1552" t="s">
        <v>20083</v>
      </c>
      <c r="N1552" t="s">
        <v>6322</v>
      </c>
      <c r="O1552" t="s">
        <v>20076</v>
      </c>
      <c r="P1552" t="s">
        <v>20183</v>
      </c>
      <c r="Q1552" t="s">
        <v>6448</v>
      </c>
      <c r="R1552" t="s">
        <v>20466</v>
      </c>
      <c r="S1552">
        <v>0</v>
      </c>
      <c r="T1552">
        <v>0</v>
      </c>
      <c r="U1552">
        <v>0</v>
      </c>
      <c r="V1552">
        <v>96</v>
      </c>
      <c r="W1552">
        <v>4</v>
      </c>
    </row>
    <row r="1553" spans="1:23" x14ac:dyDescent="0.3">
      <c r="A1553" t="s">
        <v>1563</v>
      </c>
      <c r="B1553" t="s">
        <v>21501</v>
      </c>
      <c r="C1553">
        <v>1</v>
      </c>
      <c r="D1553">
        <v>1</v>
      </c>
      <c r="E1553" t="s">
        <v>20088</v>
      </c>
      <c r="F1553" t="s">
        <v>10257</v>
      </c>
      <c r="G1553" t="s">
        <v>20089</v>
      </c>
      <c r="H1553" t="s">
        <v>21658</v>
      </c>
      <c r="I1553" t="s">
        <v>21659</v>
      </c>
      <c r="J1553" t="s">
        <v>6639</v>
      </c>
      <c r="K1553" t="s">
        <v>6640</v>
      </c>
      <c r="L1553" t="s">
        <v>6321</v>
      </c>
      <c r="M1553" t="s">
        <v>20083</v>
      </c>
      <c r="N1553" t="s">
        <v>6322</v>
      </c>
      <c r="O1553" t="s">
        <v>20076</v>
      </c>
      <c r="P1553" t="s">
        <v>20125</v>
      </c>
      <c r="Q1553" t="s">
        <v>20153</v>
      </c>
      <c r="R1553" t="s">
        <v>20154</v>
      </c>
      <c r="S1553">
        <v>0</v>
      </c>
      <c r="T1553">
        <v>0</v>
      </c>
      <c r="U1553">
        <v>0</v>
      </c>
      <c r="V1553">
        <v>30</v>
      </c>
      <c r="W1553">
        <v>2</v>
      </c>
    </row>
    <row r="1554" spans="1:23" x14ac:dyDescent="0.3">
      <c r="A1554" t="s">
        <v>1564</v>
      </c>
      <c r="B1554" t="s">
        <v>21522</v>
      </c>
      <c r="C1554">
        <v>1</v>
      </c>
      <c r="D1554">
        <v>1</v>
      </c>
      <c r="E1554" t="s">
        <v>20050</v>
      </c>
      <c r="F1554" t="s">
        <v>10258</v>
      </c>
      <c r="G1554" t="s">
        <v>20051</v>
      </c>
      <c r="H1554" t="s">
        <v>20693</v>
      </c>
      <c r="I1554" t="s">
        <v>20694</v>
      </c>
      <c r="J1554" t="s">
        <v>10259</v>
      </c>
      <c r="K1554" t="s">
        <v>9079</v>
      </c>
      <c r="L1554" t="s">
        <v>9080</v>
      </c>
      <c r="M1554" t="s">
        <v>20630</v>
      </c>
      <c r="N1554" t="s">
        <v>6322</v>
      </c>
      <c r="O1554" t="s">
        <v>20076</v>
      </c>
      <c r="P1554" t="s">
        <v>20661</v>
      </c>
      <c r="Q1554" t="s">
        <v>6421</v>
      </c>
      <c r="R1554" t="s">
        <v>21354</v>
      </c>
      <c r="S1554">
        <v>1</v>
      </c>
      <c r="T1554">
        <v>1</v>
      </c>
      <c r="U1554">
        <v>0</v>
      </c>
      <c r="V1554">
        <v>42</v>
      </c>
      <c r="W1554">
        <v>3</v>
      </c>
    </row>
    <row r="1555" spans="1:23" x14ac:dyDescent="0.3">
      <c r="A1555" t="s">
        <v>1565</v>
      </c>
      <c r="B1555" t="s">
        <v>21439</v>
      </c>
      <c r="C1555">
        <v>1</v>
      </c>
      <c r="D1555">
        <v>1</v>
      </c>
      <c r="E1555" t="s">
        <v>20088</v>
      </c>
      <c r="F1555" t="s">
        <v>10260</v>
      </c>
      <c r="G1555" t="s">
        <v>20089</v>
      </c>
      <c r="H1555" t="s">
        <v>21599</v>
      </c>
      <c r="I1555" t="s">
        <v>21600</v>
      </c>
      <c r="J1555" t="s">
        <v>9801</v>
      </c>
      <c r="K1555" t="s">
        <v>6420</v>
      </c>
      <c r="L1555" t="s">
        <v>6421</v>
      </c>
      <c r="M1555" t="s">
        <v>20515</v>
      </c>
      <c r="N1555" t="s">
        <v>6322</v>
      </c>
      <c r="O1555" t="s">
        <v>20076</v>
      </c>
      <c r="P1555" t="s">
        <v>20661</v>
      </c>
      <c r="Q1555" t="s">
        <v>6421</v>
      </c>
      <c r="R1555" t="s">
        <v>20695</v>
      </c>
      <c r="S1555">
        <v>0</v>
      </c>
      <c r="T1555">
        <v>1</v>
      </c>
      <c r="V1555">
        <v>45</v>
      </c>
      <c r="W1555">
        <v>2</v>
      </c>
    </row>
    <row r="1556" spans="1:23" x14ac:dyDescent="0.3">
      <c r="A1556" t="s">
        <v>1566</v>
      </c>
      <c r="B1556" t="s">
        <v>21501</v>
      </c>
      <c r="C1556">
        <v>1</v>
      </c>
      <c r="D1556">
        <v>1</v>
      </c>
      <c r="E1556" t="s">
        <v>20050</v>
      </c>
      <c r="F1556" t="s">
        <v>10261</v>
      </c>
      <c r="H1556" t="s">
        <v>21724</v>
      </c>
      <c r="I1556" t="s">
        <v>21725</v>
      </c>
      <c r="J1556" t="s">
        <v>6456</v>
      </c>
      <c r="K1556" t="s">
        <v>6457</v>
      </c>
      <c r="L1556" t="s">
        <v>6458</v>
      </c>
      <c r="M1556" t="s">
        <v>20083</v>
      </c>
      <c r="N1556" t="s">
        <v>6322</v>
      </c>
      <c r="O1556" t="s">
        <v>20076</v>
      </c>
      <c r="P1556" t="s">
        <v>20162</v>
      </c>
      <c r="Q1556" t="s">
        <v>20163</v>
      </c>
      <c r="R1556" t="s">
        <v>20164</v>
      </c>
      <c r="S1556">
        <v>1</v>
      </c>
      <c r="T1556">
        <v>0</v>
      </c>
      <c r="U1556">
        <v>0</v>
      </c>
      <c r="V1556">
        <v>137</v>
      </c>
      <c r="W1556">
        <v>7</v>
      </c>
    </row>
    <row r="1557" spans="1:23" x14ac:dyDescent="0.3">
      <c r="A1557" t="s">
        <v>1567</v>
      </c>
      <c r="B1557" t="s">
        <v>21501</v>
      </c>
      <c r="C1557">
        <v>1</v>
      </c>
      <c r="D1557">
        <v>1</v>
      </c>
      <c r="E1557" t="s">
        <v>20065</v>
      </c>
      <c r="F1557" t="s">
        <v>10262</v>
      </c>
      <c r="G1557" t="s">
        <v>20080</v>
      </c>
      <c r="H1557" t="s">
        <v>20464</v>
      </c>
      <c r="I1557" t="s">
        <v>20465</v>
      </c>
      <c r="J1557" t="s">
        <v>10263</v>
      </c>
      <c r="K1557" t="s">
        <v>6447</v>
      </c>
      <c r="L1557" t="s">
        <v>6448</v>
      </c>
      <c r="M1557" t="s">
        <v>20083</v>
      </c>
      <c r="N1557" t="s">
        <v>6322</v>
      </c>
      <c r="O1557" t="s">
        <v>20076</v>
      </c>
      <c r="P1557" t="s">
        <v>20183</v>
      </c>
      <c r="Q1557" t="s">
        <v>6448</v>
      </c>
      <c r="R1557" t="s">
        <v>20466</v>
      </c>
      <c r="S1557">
        <v>1</v>
      </c>
      <c r="T1557">
        <v>0</v>
      </c>
      <c r="U1557">
        <v>0</v>
      </c>
      <c r="V1557">
        <v>356</v>
      </c>
      <c r="W1557">
        <v>16</v>
      </c>
    </row>
    <row r="1558" spans="1:23" x14ac:dyDescent="0.3">
      <c r="A1558" t="s">
        <v>1568</v>
      </c>
      <c r="B1558" t="s">
        <v>21439</v>
      </c>
      <c r="C1558">
        <v>1</v>
      </c>
      <c r="D1558">
        <v>1</v>
      </c>
      <c r="E1558" t="s">
        <v>20088</v>
      </c>
      <c r="F1558" t="s">
        <v>10264</v>
      </c>
      <c r="G1558" t="s">
        <v>20089</v>
      </c>
      <c r="H1558" t="s">
        <v>21698</v>
      </c>
      <c r="I1558" t="s">
        <v>21699</v>
      </c>
      <c r="J1558" t="s">
        <v>10186</v>
      </c>
      <c r="K1558" t="s">
        <v>6383</v>
      </c>
      <c r="L1558" t="s">
        <v>6384</v>
      </c>
      <c r="M1558" t="s">
        <v>20555</v>
      </c>
      <c r="N1558" t="s">
        <v>6322</v>
      </c>
      <c r="O1558" t="s">
        <v>20076</v>
      </c>
      <c r="P1558" t="s">
        <v>20348</v>
      </c>
      <c r="Q1558" t="s">
        <v>6384</v>
      </c>
      <c r="R1558" t="s">
        <v>20556</v>
      </c>
      <c r="S1558">
        <v>0</v>
      </c>
      <c r="T1558">
        <v>0</v>
      </c>
      <c r="V1558">
        <v>46</v>
      </c>
      <c r="W1558">
        <v>2</v>
      </c>
    </row>
    <row r="1559" spans="1:23" x14ac:dyDescent="0.3">
      <c r="A1559" t="s">
        <v>1569</v>
      </c>
      <c r="B1559" t="s">
        <v>21483</v>
      </c>
      <c r="C1559">
        <v>1</v>
      </c>
      <c r="D1559">
        <v>1</v>
      </c>
      <c r="E1559" t="s">
        <v>20088</v>
      </c>
      <c r="F1559" t="s">
        <v>10265</v>
      </c>
      <c r="G1559" t="s">
        <v>20089</v>
      </c>
      <c r="H1559" t="s">
        <v>20528</v>
      </c>
      <c r="I1559" t="s">
        <v>20729</v>
      </c>
      <c r="J1559" t="s">
        <v>10266</v>
      </c>
      <c r="K1559" t="s">
        <v>6403</v>
      </c>
      <c r="L1559" t="s">
        <v>6404</v>
      </c>
      <c r="M1559" t="s">
        <v>20484</v>
      </c>
      <c r="N1559" t="s">
        <v>6322</v>
      </c>
      <c r="O1559" t="s">
        <v>20076</v>
      </c>
      <c r="P1559" t="s">
        <v>20647</v>
      </c>
      <c r="Q1559" t="s">
        <v>6404</v>
      </c>
      <c r="R1559" t="s">
        <v>20648</v>
      </c>
      <c r="S1559">
        <v>0</v>
      </c>
      <c r="T1559">
        <v>0</v>
      </c>
      <c r="U1559">
        <v>0</v>
      </c>
      <c r="V1559">
        <v>156</v>
      </c>
      <c r="W1559">
        <v>6</v>
      </c>
    </row>
    <row r="1560" spans="1:23" x14ac:dyDescent="0.3">
      <c r="A1560" t="s">
        <v>1570</v>
      </c>
      <c r="B1560" t="s">
        <v>21483</v>
      </c>
      <c r="C1560">
        <v>1</v>
      </c>
      <c r="D1560">
        <v>1</v>
      </c>
      <c r="E1560" t="s">
        <v>20065</v>
      </c>
      <c r="F1560" t="s">
        <v>10267</v>
      </c>
      <c r="G1560" t="s">
        <v>20080</v>
      </c>
      <c r="H1560" t="s">
        <v>20209</v>
      </c>
      <c r="I1560" t="s">
        <v>20210</v>
      </c>
      <c r="J1560" t="s">
        <v>6649</v>
      </c>
      <c r="K1560" t="s">
        <v>6436</v>
      </c>
      <c r="L1560" t="s">
        <v>6321</v>
      </c>
      <c r="M1560" t="s">
        <v>20083</v>
      </c>
      <c r="N1560" t="s">
        <v>6322</v>
      </c>
      <c r="O1560" t="s">
        <v>20076</v>
      </c>
      <c r="P1560" t="s">
        <v>20125</v>
      </c>
      <c r="Q1560" t="s">
        <v>20153</v>
      </c>
      <c r="R1560" t="s">
        <v>20154</v>
      </c>
      <c r="S1560">
        <v>1</v>
      </c>
      <c r="T1560">
        <v>0</v>
      </c>
      <c r="U1560">
        <v>0</v>
      </c>
      <c r="V1560">
        <v>763</v>
      </c>
      <c r="W1560">
        <v>37</v>
      </c>
    </row>
    <row r="1561" spans="1:23" x14ac:dyDescent="0.3">
      <c r="A1561" t="s">
        <v>1571</v>
      </c>
      <c r="B1561" t="s">
        <v>21483</v>
      </c>
      <c r="C1561">
        <v>1</v>
      </c>
      <c r="D1561">
        <v>1</v>
      </c>
      <c r="E1561" t="s">
        <v>20088</v>
      </c>
      <c r="F1561" t="s">
        <v>10268</v>
      </c>
      <c r="G1561" t="s">
        <v>20089</v>
      </c>
      <c r="H1561" t="s">
        <v>21084</v>
      </c>
      <c r="I1561" t="s">
        <v>21085</v>
      </c>
      <c r="J1561" t="s">
        <v>10269</v>
      </c>
      <c r="K1561" t="s">
        <v>7360</v>
      </c>
      <c r="L1561" t="s">
        <v>6321</v>
      </c>
      <c r="M1561" t="s">
        <v>20083</v>
      </c>
      <c r="N1561" t="s">
        <v>6322</v>
      </c>
      <c r="O1561" t="s">
        <v>20076</v>
      </c>
      <c r="P1561" t="s">
        <v>20125</v>
      </c>
      <c r="Q1561" t="s">
        <v>20153</v>
      </c>
      <c r="R1561" t="s">
        <v>20154</v>
      </c>
      <c r="S1561">
        <v>0</v>
      </c>
      <c r="T1561">
        <v>0</v>
      </c>
      <c r="U1561">
        <v>0</v>
      </c>
      <c r="V1561">
        <v>276</v>
      </c>
      <c r="W1561">
        <v>11</v>
      </c>
    </row>
    <row r="1562" spans="1:23" x14ac:dyDescent="0.3">
      <c r="A1562" t="s">
        <v>1572</v>
      </c>
      <c r="B1562" t="s">
        <v>21483</v>
      </c>
      <c r="C1562">
        <v>1</v>
      </c>
      <c r="D1562">
        <v>1</v>
      </c>
      <c r="E1562" t="s">
        <v>20088</v>
      </c>
      <c r="F1562" t="s">
        <v>10270</v>
      </c>
      <c r="G1562" t="s">
        <v>20089</v>
      </c>
      <c r="H1562" t="s">
        <v>20814</v>
      </c>
      <c r="I1562" t="s">
        <v>20815</v>
      </c>
      <c r="J1562" t="s">
        <v>6634</v>
      </c>
      <c r="K1562" t="s">
        <v>6354</v>
      </c>
      <c r="L1562" t="s">
        <v>6321</v>
      </c>
      <c r="M1562" t="s">
        <v>20083</v>
      </c>
      <c r="N1562" t="s">
        <v>6322</v>
      </c>
      <c r="O1562" t="s">
        <v>20076</v>
      </c>
      <c r="P1562" t="s">
        <v>20125</v>
      </c>
      <c r="Q1562" t="s">
        <v>20153</v>
      </c>
      <c r="R1562" t="s">
        <v>20154</v>
      </c>
      <c r="S1562">
        <v>0</v>
      </c>
      <c r="T1562">
        <v>0</v>
      </c>
      <c r="U1562">
        <v>0</v>
      </c>
      <c r="V1562">
        <v>55</v>
      </c>
      <c r="W1562">
        <v>3</v>
      </c>
    </row>
    <row r="1563" spans="1:23" x14ac:dyDescent="0.3">
      <c r="A1563" t="s">
        <v>1573</v>
      </c>
      <c r="B1563" t="s">
        <v>21483</v>
      </c>
      <c r="C1563">
        <v>1</v>
      </c>
      <c r="D1563">
        <v>1</v>
      </c>
      <c r="E1563" t="s">
        <v>20088</v>
      </c>
      <c r="F1563" t="s">
        <v>10271</v>
      </c>
      <c r="G1563" t="s">
        <v>20089</v>
      </c>
      <c r="H1563" t="s">
        <v>21464</v>
      </c>
      <c r="I1563" t="s">
        <v>21465</v>
      </c>
      <c r="J1563" t="s">
        <v>10272</v>
      </c>
      <c r="K1563" t="s">
        <v>6354</v>
      </c>
      <c r="L1563" t="s">
        <v>6321</v>
      </c>
      <c r="M1563" t="s">
        <v>20083</v>
      </c>
      <c r="N1563" t="s">
        <v>6322</v>
      </c>
      <c r="O1563" t="s">
        <v>20076</v>
      </c>
      <c r="P1563" t="s">
        <v>20125</v>
      </c>
      <c r="Q1563" t="s">
        <v>20153</v>
      </c>
      <c r="R1563" t="s">
        <v>20154</v>
      </c>
      <c r="S1563">
        <v>0</v>
      </c>
      <c r="T1563">
        <v>0</v>
      </c>
      <c r="U1563">
        <v>0</v>
      </c>
      <c r="V1563">
        <v>360</v>
      </c>
      <c r="W1563">
        <v>13</v>
      </c>
    </row>
    <row r="1564" spans="1:23" x14ac:dyDescent="0.3">
      <c r="A1564" t="s">
        <v>1574</v>
      </c>
      <c r="B1564" t="s">
        <v>21483</v>
      </c>
      <c r="C1564">
        <v>1</v>
      </c>
      <c r="D1564">
        <v>1</v>
      </c>
      <c r="E1564" t="s">
        <v>20088</v>
      </c>
      <c r="F1564" t="s">
        <v>10273</v>
      </c>
      <c r="G1564" t="s">
        <v>20089</v>
      </c>
      <c r="H1564" t="s">
        <v>21507</v>
      </c>
      <c r="I1564" t="s">
        <v>21508</v>
      </c>
      <c r="J1564" t="s">
        <v>10274</v>
      </c>
      <c r="K1564" t="s">
        <v>6512</v>
      </c>
      <c r="L1564" t="s">
        <v>6513</v>
      </c>
      <c r="M1564" t="s">
        <v>20757</v>
      </c>
      <c r="N1564" t="s">
        <v>6322</v>
      </c>
      <c r="O1564" t="s">
        <v>20076</v>
      </c>
      <c r="P1564" t="s">
        <v>20434</v>
      </c>
      <c r="Q1564" t="s">
        <v>6513</v>
      </c>
      <c r="R1564" t="s">
        <v>20806</v>
      </c>
      <c r="S1564">
        <v>0</v>
      </c>
      <c r="T1564">
        <v>1</v>
      </c>
      <c r="U1564">
        <v>0</v>
      </c>
      <c r="V1564">
        <v>344</v>
      </c>
      <c r="W1564">
        <v>15</v>
      </c>
    </row>
    <row r="1565" spans="1:23" x14ac:dyDescent="0.3">
      <c r="A1565" t="s">
        <v>1575</v>
      </c>
      <c r="B1565" t="s">
        <v>21483</v>
      </c>
      <c r="C1565">
        <v>1</v>
      </c>
      <c r="D1565">
        <v>1</v>
      </c>
      <c r="E1565" t="s">
        <v>20088</v>
      </c>
      <c r="F1565" t="s">
        <v>10276</v>
      </c>
      <c r="G1565" t="s">
        <v>20089</v>
      </c>
      <c r="H1565" t="s">
        <v>21726</v>
      </c>
      <c r="I1565" t="s">
        <v>21727</v>
      </c>
      <c r="J1565" t="s">
        <v>10277</v>
      </c>
      <c r="K1565" t="s">
        <v>6701</v>
      </c>
      <c r="L1565" t="s">
        <v>6702</v>
      </c>
      <c r="M1565" t="s">
        <v>20227</v>
      </c>
      <c r="N1565" t="s">
        <v>6322</v>
      </c>
      <c r="O1565" t="s">
        <v>20076</v>
      </c>
      <c r="P1565" t="s">
        <v>20190</v>
      </c>
      <c r="Q1565" t="s">
        <v>20191</v>
      </c>
      <c r="R1565" t="s">
        <v>21728</v>
      </c>
      <c r="S1565">
        <v>0</v>
      </c>
      <c r="T1565">
        <v>0</v>
      </c>
      <c r="U1565">
        <v>0</v>
      </c>
      <c r="V1565">
        <v>206</v>
      </c>
      <c r="W1565">
        <v>8</v>
      </c>
    </row>
    <row r="1566" spans="1:23" x14ac:dyDescent="0.3">
      <c r="A1566" t="s">
        <v>1576</v>
      </c>
      <c r="B1566" t="s">
        <v>21483</v>
      </c>
      <c r="C1566">
        <v>1</v>
      </c>
      <c r="D1566">
        <v>1</v>
      </c>
      <c r="E1566" t="s">
        <v>20065</v>
      </c>
      <c r="F1566" t="s">
        <v>10278</v>
      </c>
      <c r="G1566" t="s">
        <v>20080</v>
      </c>
      <c r="H1566" t="s">
        <v>20209</v>
      </c>
      <c r="I1566" t="s">
        <v>20210</v>
      </c>
      <c r="J1566" t="s">
        <v>6530</v>
      </c>
      <c r="K1566" t="s">
        <v>6394</v>
      </c>
      <c r="L1566" t="s">
        <v>6321</v>
      </c>
      <c r="M1566" t="s">
        <v>20083</v>
      </c>
      <c r="N1566" t="s">
        <v>6322</v>
      </c>
      <c r="O1566" t="s">
        <v>20076</v>
      </c>
      <c r="P1566" t="s">
        <v>20125</v>
      </c>
      <c r="Q1566" t="s">
        <v>20153</v>
      </c>
      <c r="R1566" t="s">
        <v>20154</v>
      </c>
      <c r="S1566">
        <v>1</v>
      </c>
      <c r="T1566">
        <v>0</v>
      </c>
      <c r="U1566">
        <v>0</v>
      </c>
      <c r="V1566">
        <v>111</v>
      </c>
      <c r="W1566">
        <v>6</v>
      </c>
    </row>
    <row r="1567" spans="1:23" x14ac:dyDescent="0.3">
      <c r="A1567" t="s">
        <v>1577</v>
      </c>
      <c r="B1567" t="s">
        <v>21483</v>
      </c>
      <c r="C1567">
        <v>1</v>
      </c>
      <c r="D1567">
        <v>1</v>
      </c>
      <c r="E1567" t="s">
        <v>20065</v>
      </c>
      <c r="F1567" t="s">
        <v>10279</v>
      </c>
      <c r="G1567" t="s">
        <v>20080</v>
      </c>
      <c r="H1567" t="s">
        <v>20209</v>
      </c>
      <c r="I1567" t="s">
        <v>20210</v>
      </c>
      <c r="J1567" t="s">
        <v>6649</v>
      </c>
      <c r="K1567" t="s">
        <v>6436</v>
      </c>
      <c r="L1567" t="s">
        <v>6321</v>
      </c>
      <c r="M1567" t="s">
        <v>20083</v>
      </c>
      <c r="N1567" t="s">
        <v>6322</v>
      </c>
      <c r="O1567" t="s">
        <v>20076</v>
      </c>
      <c r="P1567" t="s">
        <v>20125</v>
      </c>
      <c r="Q1567" t="s">
        <v>20153</v>
      </c>
      <c r="R1567" t="s">
        <v>20154</v>
      </c>
      <c r="S1567">
        <v>1</v>
      </c>
      <c r="T1567">
        <v>0</v>
      </c>
      <c r="U1567">
        <v>0</v>
      </c>
      <c r="V1567">
        <v>27</v>
      </c>
      <c r="W1567">
        <v>2</v>
      </c>
    </row>
    <row r="1568" spans="1:23" x14ac:dyDescent="0.3">
      <c r="A1568" t="s">
        <v>1578</v>
      </c>
      <c r="B1568" t="s">
        <v>21439</v>
      </c>
      <c r="C1568">
        <v>1</v>
      </c>
      <c r="D1568">
        <v>1</v>
      </c>
      <c r="E1568" t="s">
        <v>20088</v>
      </c>
      <c r="F1568" t="s">
        <v>10280</v>
      </c>
      <c r="G1568" t="s">
        <v>20089</v>
      </c>
      <c r="H1568" t="s">
        <v>21440</v>
      </c>
      <c r="I1568" t="s">
        <v>21441</v>
      </c>
      <c r="J1568" t="s">
        <v>9689</v>
      </c>
      <c r="K1568" t="s">
        <v>6403</v>
      </c>
      <c r="L1568" t="s">
        <v>6404</v>
      </c>
      <c r="M1568" t="s">
        <v>20484</v>
      </c>
      <c r="N1568" t="s">
        <v>6322</v>
      </c>
      <c r="O1568" t="s">
        <v>20076</v>
      </c>
      <c r="P1568" t="s">
        <v>20647</v>
      </c>
      <c r="Q1568" t="s">
        <v>6404</v>
      </c>
      <c r="R1568" t="s">
        <v>20648</v>
      </c>
      <c r="S1568">
        <v>0</v>
      </c>
      <c r="T1568">
        <v>0</v>
      </c>
      <c r="V1568">
        <v>45</v>
      </c>
      <c r="W1568">
        <v>2</v>
      </c>
    </row>
    <row r="1569" spans="1:23" x14ac:dyDescent="0.3">
      <c r="A1569" t="s">
        <v>1579</v>
      </c>
      <c r="B1569" t="s">
        <v>21501</v>
      </c>
      <c r="C1569">
        <v>1</v>
      </c>
      <c r="D1569">
        <v>1</v>
      </c>
      <c r="E1569" t="s">
        <v>20088</v>
      </c>
      <c r="F1569" t="s">
        <v>21729</v>
      </c>
      <c r="G1569" t="s">
        <v>20089</v>
      </c>
      <c r="H1569" t="s">
        <v>21554</v>
      </c>
      <c r="I1569" t="s">
        <v>21555</v>
      </c>
      <c r="J1569" t="s">
        <v>6641</v>
      </c>
      <c r="K1569" t="s">
        <v>6642</v>
      </c>
      <c r="L1569" t="s">
        <v>6321</v>
      </c>
      <c r="M1569" t="s">
        <v>20083</v>
      </c>
      <c r="N1569" t="s">
        <v>6322</v>
      </c>
      <c r="O1569" t="s">
        <v>20076</v>
      </c>
      <c r="P1569" t="s">
        <v>20125</v>
      </c>
      <c r="Q1569" t="s">
        <v>20153</v>
      </c>
      <c r="R1569" t="s">
        <v>20154</v>
      </c>
      <c r="S1569">
        <v>0</v>
      </c>
      <c r="T1569">
        <v>0</v>
      </c>
      <c r="U1569">
        <v>0</v>
      </c>
      <c r="V1569">
        <v>18</v>
      </c>
      <c r="W1569">
        <v>2</v>
      </c>
    </row>
    <row r="1570" spans="1:23" x14ac:dyDescent="0.3">
      <c r="A1570" t="s">
        <v>1580</v>
      </c>
      <c r="B1570" t="s">
        <v>21439</v>
      </c>
      <c r="C1570">
        <v>1</v>
      </c>
      <c r="D1570">
        <v>1</v>
      </c>
      <c r="E1570" t="s">
        <v>20088</v>
      </c>
      <c r="F1570" t="s">
        <v>10281</v>
      </c>
      <c r="G1570" t="s">
        <v>20089</v>
      </c>
      <c r="H1570" t="s">
        <v>21535</v>
      </c>
      <c r="I1570" t="s">
        <v>21536</v>
      </c>
      <c r="J1570" t="s">
        <v>9691</v>
      </c>
      <c r="K1570" t="s">
        <v>6525</v>
      </c>
      <c r="L1570" t="s">
        <v>6321</v>
      </c>
      <c r="M1570" t="s">
        <v>20083</v>
      </c>
      <c r="N1570" t="s">
        <v>6322</v>
      </c>
      <c r="O1570" t="s">
        <v>20076</v>
      </c>
      <c r="P1570" t="s">
        <v>20125</v>
      </c>
      <c r="Q1570" t="s">
        <v>20153</v>
      </c>
      <c r="R1570" t="s">
        <v>20154</v>
      </c>
      <c r="S1570">
        <v>0</v>
      </c>
      <c r="T1570">
        <v>0</v>
      </c>
      <c r="V1570">
        <v>150</v>
      </c>
      <c r="W1570">
        <v>6</v>
      </c>
    </row>
    <row r="1571" spans="1:23" x14ac:dyDescent="0.3">
      <c r="A1571" t="s">
        <v>1581</v>
      </c>
      <c r="B1571" t="s">
        <v>21483</v>
      </c>
      <c r="C1571">
        <v>1</v>
      </c>
      <c r="D1571">
        <v>1</v>
      </c>
      <c r="E1571" t="s">
        <v>20088</v>
      </c>
      <c r="F1571" t="s">
        <v>10282</v>
      </c>
      <c r="G1571" t="s">
        <v>20089</v>
      </c>
      <c r="H1571" t="s">
        <v>21563</v>
      </c>
      <c r="I1571" t="s">
        <v>21564</v>
      </c>
      <c r="J1571" t="s">
        <v>9374</v>
      </c>
      <c r="K1571" t="s">
        <v>6407</v>
      </c>
      <c r="L1571" t="s">
        <v>6321</v>
      </c>
      <c r="M1571" t="s">
        <v>20083</v>
      </c>
      <c r="N1571" t="s">
        <v>6322</v>
      </c>
      <c r="O1571" t="s">
        <v>20076</v>
      </c>
      <c r="P1571" t="s">
        <v>20125</v>
      </c>
      <c r="Q1571" t="s">
        <v>20153</v>
      </c>
      <c r="R1571" t="s">
        <v>20154</v>
      </c>
      <c r="S1571">
        <v>0</v>
      </c>
      <c r="T1571">
        <v>0</v>
      </c>
      <c r="U1571">
        <v>0</v>
      </c>
      <c r="V1571">
        <v>35</v>
      </c>
      <c r="W1571">
        <v>2</v>
      </c>
    </row>
    <row r="1572" spans="1:23" x14ac:dyDescent="0.3">
      <c r="A1572" t="s">
        <v>1582</v>
      </c>
      <c r="B1572" t="s">
        <v>21483</v>
      </c>
      <c r="C1572">
        <v>1</v>
      </c>
      <c r="D1572">
        <v>1</v>
      </c>
      <c r="E1572" t="s">
        <v>20088</v>
      </c>
      <c r="F1572" t="s">
        <v>10283</v>
      </c>
      <c r="G1572" t="s">
        <v>20089</v>
      </c>
      <c r="H1572" t="s">
        <v>21730</v>
      </c>
      <c r="I1572" t="s">
        <v>21731</v>
      </c>
      <c r="J1572" t="s">
        <v>6524</v>
      </c>
      <c r="K1572" t="s">
        <v>6525</v>
      </c>
      <c r="L1572" t="s">
        <v>6321</v>
      </c>
      <c r="M1572" t="s">
        <v>20083</v>
      </c>
      <c r="N1572" t="s">
        <v>6322</v>
      </c>
      <c r="O1572" t="s">
        <v>20076</v>
      </c>
      <c r="P1572" t="s">
        <v>20125</v>
      </c>
      <c r="Q1572" t="s">
        <v>20153</v>
      </c>
      <c r="R1572" t="s">
        <v>20154</v>
      </c>
      <c r="S1572">
        <v>0</v>
      </c>
      <c r="T1572">
        <v>0</v>
      </c>
      <c r="U1572">
        <v>0</v>
      </c>
      <c r="V1572">
        <v>266</v>
      </c>
      <c r="W1572">
        <v>16</v>
      </c>
    </row>
    <row r="1573" spans="1:23" x14ac:dyDescent="0.3">
      <c r="A1573" t="s">
        <v>1583</v>
      </c>
      <c r="B1573" t="s">
        <v>21522</v>
      </c>
      <c r="C1573">
        <v>1</v>
      </c>
      <c r="D1573">
        <v>1</v>
      </c>
      <c r="E1573" t="s">
        <v>20065</v>
      </c>
      <c r="F1573" t="s">
        <v>10284</v>
      </c>
      <c r="G1573" t="s">
        <v>20080</v>
      </c>
      <c r="H1573" t="s">
        <v>20209</v>
      </c>
      <c r="I1573" t="s">
        <v>20210</v>
      </c>
      <c r="J1573" t="s">
        <v>6526</v>
      </c>
      <c r="K1573" t="s">
        <v>6368</v>
      </c>
      <c r="L1573" t="s">
        <v>6321</v>
      </c>
      <c r="M1573" t="s">
        <v>20083</v>
      </c>
      <c r="N1573" t="s">
        <v>6322</v>
      </c>
      <c r="O1573" t="s">
        <v>20076</v>
      </c>
      <c r="P1573" t="s">
        <v>20125</v>
      </c>
      <c r="Q1573" t="s">
        <v>20153</v>
      </c>
      <c r="R1573" t="s">
        <v>20154</v>
      </c>
      <c r="S1573">
        <v>1</v>
      </c>
      <c r="T1573">
        <v>0</v>
      </c>
      <c r="U1573">
        <v>0</v>
      </c>
      <c r="V1573">
        <v>183</v>
      </c>
      <c r="W1573">
        <v>8</v>
      </c>
    </row>
    <row r="1574" spans="1:23" x14ac:dyDescent="0.3">
      <c r="A1574" t="s">
        <v>1584</v>
      </c>
      <c r="B1574" t="s">
        <v>21522</v>
      </c>
      <c r="C1574">
        <v>1</v>
      </c>
      <c r="D1574">
        <v>1</v>
      </c>
      <c r="E1574" t="s">
        <v>20088</v>
      </c>
      <c r="F1574" t="s">
        <v>10285</v>
      </c>
      <c r="G1574" t="s">
        <v>20089</v>
      </c>
      <c r="H1574" t="s">
        <v>21730</v>
      </c>
      <c r="I1574" t="s">
        <v>21731</v>
      </c>
      <c r="J1574" t="s">
        <v>6524</v>
      </c>
      <c r="K1574" t="s">
        <v>6525</v>
      </c>
      <c r="L1574" t="s">
        <v>6321</v>
      </c>
      <c r="M1574" t="s">
        <v>20083</v>
      </c>
      <c r="N1574" t="s">
        <v>6322</v>
      </c>
      <c r="O1574" t="s">
        <v>20076</v>
      </c>
      <c r="P1574" t="s">
        <v>20125</v>
      </c>
      <c r="Q1574" t="s">
        <v>20153</v>
      </c>
      <c r="R1574" t="s">
        <v>20154</v>
      </c>
      <c r="S1574">
        <v>0</v>
      </c>
      <c r="T1574">
        <v>0</v>
      </c>
      <c r="U1574">
        <v>0</v>
      </c>
      <c r="V1574">
        <v>113</v>
      </c>
      <c r="W1574">
        <v>7</v>
      </c>
    </row>
    <row r="1575" spans="1:23" x14ac:dyDescent="0.3">
      <c r="A1575" t="s">
        <v>1585</v>
      </c>
      <c r="B1575" t="s">
        <v>21522</v>
      </c>
      <c r="C1575">
        <v>1</v>
      </c>
      <c r="D1575">
        <v>1</v>
      </c>
      <c r="E1575" t="s">
        <v>20088</v>
      </c>
      <c r="F1575" t="s">
        <v>10286</v>
      </c>
      <c r="G1575" t="s">
        <v>20089</v>
      </c>
      <c r="H1575" t="s">
        <v>21732</v>
      </c>
      <c r="I1575" t="s">
        <v>21733</v>
      </c>
      <c r="J1575" t="s">
        <v>10287</v>
      </c>
      <c r="K1575" t="s">
        <v>6407</v>
      </c>
      <c r="L1575" t="s">
        <v>6321</v>
      </c>
      <c r="M1575" t="s">
        <v>20083</v>
      </c>
      <c r="N1575" t="s">
        <v>6322</v>
      </c>
      <c r="O1575" t="s">
        <v>20076</v>
      </c>
      <c r="P1575" t="s">
        <v>20125</v>
      </c>
      <c r="Q1575" t="s">
        <v>20153</v>
      </c>
      <c r="R1575" t="s">
        <v>20154</v>
      </c>
      <c r="S1575">
        <v>0</v>
      </c>
      <c r="T1575">
        <v>0</v>
      </c>
      <c r="U1575">
        <v>0</v>
      </c>
      <c r="V1575">
        <v>36</v>
      </c>
      <c r="W1575">
        <v>2</v>
      </c>
    </row>
    <row r="1576" spans="1:23" x14ac:dyDescent="0.3">
      <c r="A1576" t="s">
        <v>1586</v>
      </c>
      <c r="B1576" t="s">
        <v>21483</v>
      </c>
      <c r="C1576">
        <v>1</v>
      </c>
      <c r="D1576">
        <v>1</v>
      </c>
      <c r="E1576" t="s">
        <v>20065</v>
      </c>
      <c r="F1576" t="s">
        <v>10288</v>
      </c>
      <c r="G1576" t="s">
        <v>20080</v>
      </c>
      <c r="H1576" t="s">
        <v>20209</v>
      </c>
      <c r="I1576" t="s">
        <v>20210</v>
      </c>
      <c r="J1576" t="s">
        <v>6526</v>
      </c>
      <c r="K1576" t="s">
        <v>6368</v>
      </c>
      <c r="L1576" t="s">
        <v>6321</v>
      </c>
      <c r="M1576" t="s">
        <v>20083</v>
      </c>
      <c r="N1576" t="s">
        <v>6322</v>
      </c>
      <c r="O1576" t="s">
        <v>20076</v>
      </c>
      <c r="P1576" t="s">
        <v>20125</v>
      </c>
      <c r="Q1576" t="s">
        <v>20153</v>
      </c>
      <c r="R1576" t="s">
        <v>20154</v>
      </c>
      <c r="S1576">
        <v>1</v>
      </c>
      <c r="T1576">
        <v>0</v>
      </c>
      <c r="U1576">
        <v>0</v>
      </c>
      <c r="V1576">
        <v>165</v>
      </c>
      <c r="W1576">
        <v>9</v>
      </c>
    </row>
    <row r="1577" spans="1:23" x14ac:dyDescent="0.3">
      <c r="A1577" t="s">
        <v>1587</v>
      </c>
      <c r="B1577" t="s">
        <v>21522</v>
      </c>
      <c r="C1577">
        <v>1</v>
      </c>
      <c r="D1577">
        <v>1</v>
      </c>
      <c r="E1577" t="s">
        <v>20088</v>
      </c>
      <c r="F1577" t="s">
        <v>10289</v>
      </c>
      <c r="G1577" t="s">
        <v>20089</v>
      </c>
      <c r="H1577" t="s">
        <v>21734</v>
      </c>
      <c r="I1577" t="s">
        <v>21735</v>
      </c>
      <c r="J1577" t="s">
        <v>10290</v>
      </c>
      <c r="K1577" t="s">
        <v>7527</v>
      </c>
      <c r="L1577" t="s">
        <v>6321</v>
      </c>
      <c r="M1577" t="s">
        <v>20083</v>
      </c>
      <c r="N1577" t="s">
        <v>6322</v>
      </c>
      <c r="O1577" t="s">
        <v>20076</v>
      </c>
      <c r="P1577" t="s">
        <v>20125</v>
      </c>
      <c r="Q1577" t="s">
        <v>20153</v>
      </c>
      <c r="R1577" t="s">
        <v>20154</v>
      </c>
      <c r="S1577">
        <v>0</v>
      </c>
      <c r="T1577">
        <v>0</v>
      </c>
      <c r="U1577">
        <v>0</v>
      </c>
      <c r="V1577">
        <v>42</v>
      </c>
      <c r="W1577">
        <v>3</v>
      </c>
    </row>
    <row r="1578" spans="1:23" x14ac:dyDescent="0.3">
      <c r="A1578" t="s">
        <v>1588</v>
      </c>
      <c r="B1578" t="s">
        <v>21522</v>
      </c>
      <c r="C1578">
        <v>1</v>
      </c>
      <c r="D1578">
        <v>1</v>
      </c>
      <c r="E1578" t="s">
        <v>20088</v>
      </c>
      <c r="F1578" t="s">
        <v>10291</v>
      </c>
      <c r="G1578" t="s">
        <v>20089</v>
      </c>
      <c r="H1578" t="s">
        <v>21736</v>
      </c>
      <c r="I1578" t="s">
        <v>21737</v>
      </c>
      <c r="J1578" t="s">
        <v>9366</v>
      </c>
      <c r="K1578" t="s">
        <v>9285</v>
      </c>
      <c r="L1578" t="s">
        <v>6321</v>
      </c>
      <c r="M1578" t="s">
        <v>20083</v>
      </c>
      <c r="N1578" t="s">
        <v>6322</v>
      </c>
      <c r="O1578" t="s">
        <v>20076</v>
      </c>
      <c r="P1578" t="s">
        <v>20125</v>
      </c>
      <c r="Q1578" t="s">
        <v>20153</v>
      </c>
      <c r="R1578" t="s">
        <v>20154</v>
      </c>
      <c r="S1578">
        <v>0</v>
      </c>
      <c r="T1578">
        <v>0</v>
      </c>
      <c r="U1578">
        <v>0</v>
      </c>
      <c r="V1578">
        <v>55</v>
      </c>
      <c r="W1578">
        <v>3</v>
      </c>
    </row>
    <row r="1579" spans="1:23" x14ac:dyDescent="0.3">
      <c r="A1579" t="s">
        <v>1589</v>
      </c>
      <c r="B1579" t="s">
        <v>21439</v>
      </c>
      <c r="C1579">
        <v>1</v>
      </c>
      <c r="D1579">
        <v>1</v>
      </c>
      <c r="E1579" t="s">
        <v>20088</v>
      </c>
      <c r="F1579" t="s">
        <v>10292</v>
      </c>
      <c r="G1579" t="s">
        <v>20089</v>
      </c>
      <c r="H1579" t="s">
        <v>21617</v>
      </c>
      <c r="I1579" t="s">
        <v>21618</v>
      </c>
      <c r="J1579" t="s">
        <v>9801</v>
      </c>
      <c r="K1579" t="s">
        <v>6420</v>
      </c>
      <c r="L1579" t="s">
        <v>6421</v>
      </c>
      <c r="M1579" t="s">
        <v>20515</v>
      </c>
      <c r="N1579" t="s">
        <v>6322</v>
      </c>
      <c r="O1579" t="s">
        <v>20076</v>
      </c>
      <c r="P1579" t="s">
        <v>20661</v>
      </c>
      <c r="Q1579" t="s">
        <v>6421</v>
      </c>
      <c r="R1579" t="s">
        <v>20695</v>
      </c>
      <c r="S1579">
        <v>0</v>
      </c>
      <c r="T1579">
        <v>1</v>
      </c>
      <c r="V1579">
        <v>17</v>
      </c>
      <c r="W1579">
        <v>2</v>
      </c>
    </row>
    <row r="1580" spans="1:23" x14ac:dyDescent="0.3">
      <c r="A1580" t="s">
        <v>1590</v>
      </c>
      <c r="B1580" t="s">
        <v>21501</v>
      </c>
      <c r="C1580">
        <v>1</v>
      </c>
      <c r="D1580">
        <v>1</v>
      </c>
      <c r="E1580" t="s">
        <v>20088</v>
      </c>
      <c r="F1580" t="s">
        <v>10293</v>
      </c>
      <c r="G1580" t="s">
        <v>20089</v>
      </c>
      <c r="H1580" t="s">
        <v>21563</v>
      </c>
      <c r="I1580" t="s">
        <v>21564</v>
      </c>
      <c r="J1580" t="s">
        <v>9738</v>
      </c>
      <c r="K1580" t="s">
        <v>6407</v>
      </c>
      <c r="L1580" t="s">
        <v>6321</v>
      </c>
      <c r="M1580" t="s">
        <v>20083</v>
      </c>
      <c r="N1580" t="s">
        <v>6322</v>
      </c>
      <c r="O1580" t="s">
        <v>20076</v>
      </c>
      <c r="P1580" t="s">
        <v>20125</v>
      </c>
      <c r="Q1580" t="s">
        <v>20153</v>
      </c>
      <c r="R1580" t="s">
        <v>20154</v>
      </c>
      <c r="S1580">
        <v>0</v>
      </c>
      <c r="T1580">
        <v>0</v>
      </c>
      <c r="U1580">
        <v>0</v>
      </c>
      <c r="V1580">
        <v>132</v>
      </c>
      <c r="W1580">
        <v>7</v>
      </c>
    </row>
    <row r="1581" spans="1:23" x14ac:dyDescent="0.3">
      <c r="A1581" t="s">
        <v>1591</v>
      </c>
      <c r="B1581" t="s">
        <v>21522</v>
      </c>
      <c r="C1581">
        <v>1</v>
      </c>
      <c r="D1581">
        <v>1</v>
      </c>
      <c r="E1581" t="s">
        <v>20088</v>
      </c>
      <c r="F1581" t="s">
        <v>10294</v>
      </c>
      <c r="G1581" t="s">
        <v>20089</v>
      </c>
      <c r="H1581" t="s">
        <v>21583</v>
      </c>
      <c r="I1581" t="s">
        <v>21584</v>
      </c>
      <c r="J1581" t="s">
        <v>6716</v>
      </c>
      <c r="K1581" t="s">
        <v>6646</v>
      </c>
      <c r="L1581" t="s">
        <v>6321</v>
      </c>
      <c r="M1581" t="s">
        <v>20083</v>
      </c>
      <c r="N1581" t="s">
        <v>6322</v>
      </c>
      <c r="O1581" t="s">
        <v>20076</v>
      </c>
      <c r="P1581" t="s">
        <v>20125</v>
      </c>
      <c r="Q1581" t="s">
        <v>20153</v>
      </c>
      <c r="R1581" t="s">
        <v>20154</v>
      </c>
      <c r="S1581">
        <v>0</v>
      </c>
      <c r="T1581">
        <v>0</v>
      </c>
      <c r="U1581">
        <v>0</v>
      </c>
      <c r="V1581">
        <v>19</v>
      </c>
      <c r="W1581">
        <v>3</v>
      </c>
    </row>
    <row r="1582" spans="1:23" x14ac:dyDescent="0.3">
      <c r="A1582" t="s">
        <v>1592</v>
      </c>
      <c r="B1582" t="s">
        <v>21522</v>
      </c>
      <c r="C1582">
        <v>1</v>
      </c>
      <c r="D1582">
        <v>1</v>
      </c>
      <c r="E1582" t="s">
        <v>20088</v>
      </c>
      <c r="F1582" t="s">
        <v>10295</v>
      </c>
      <c r="G1582" t="s">
        <v>20089</v>
      </c>
      <c r="H1582" t="s">
        <v>21738</v>
      </c>
      <c r="I1582" t="s">
        <v>21739</v>
      </c>
      <c r="J1582" t="s">
        <v>10296</v>
      </c>
      <c r="K1582" t="s">
        <v>6507</v>
      </c>
      <c r="L1582" t="s">
        <v>6508</v>
      </c>
      <c r="M1582" t="s">
        <v>20442</v>
      </c>
      <c r="N1582" t="s">
        <v>6322</v>
      </c>
      <c r="O1582" t="s">
        <v>20076</v>
      </c>
      <c r="P1582" t="s">
        <v>20443</v>
      </c>
      <c r="Q1582" t="s">
        <v>6508</v>
      </c>
      <c r="R1582" t="s">
        <v>20444</v>
      </c>
      <c r="S1582">
        <v>0</v>
      </c>
      <c r="T1582">
        <v>0</v>
      </c>
      <c r="U1582">
        <v>0</v>
      </c>
      <c r="V1582">
        <v>40</v>
      </c>
      <c r="W1582">
        <v>3</v>
      </c>
    </row>
    <row r="1583" spans="1:23" x14ac:dyDescent="0.3">
      <c r="A1583" t="s">
        <v>1593</v>
      </c>
      <c r="B1583" t="s">
        <v>21439</v>
      </c>
      <c r="C1583">
        <v>1</v>
      </c>
      <c r="D1583">
        <v>1</v>
      </c>
      <c r="E1583" t="s">
        <v>20088</v>
      </c>
      <c r="F1583" t="s">
        <v>21740</v>
      </c>
      <c r="G1583" t="s">
        <v>20089</v>
      </c>
      <c r="H1583" t="s">
        <v>21554</v>
      </c>
      <c r="I1583" t="s">
        <v>21555</v>
      </c>
      <c r="J1583" t="s">
        <v>6641</v>
      </c>
      <c r="K1583" t="s">
        <v>6642</v>
      </c>
      <c r="L1583" t="s">
        <v>6321</v>
      </c>
      <c r="M1583" t="s">
        <v>20083</v>
      </c>
      <c r="N1583" t="s">
        <v>6322</v>
      </c>
      <c r="O1583" t="s">
        <v>20076</v>
      </c>
      <c r="P1583" t="s">
        <v>20125</v>
      </c>
      <c r="Q1583" t="s">
        <v>20153</v>
      </c>
      <c r="R1583" t="s">
        <v>20154</v>
      </c>
      <c r="S1583">
        <v>0</v>
      </c>
      <c r="T1583">
        <v>0</v>
      </c>
      <c r="V1583">
        <v>124</v>
      </c>
      <c r="W1583">
        <v>5</v>
      </c>
    </row>
    <row r="1584" spans="1:23" x14ac:dyDescent="0.3">
      <c r="A1584" t="s">
        <v>1594</v>
      </c>
      <c r="B1584" t="s">
        <v>21439</v>
      </c>
      <c r="C1584">
        <v>1</v>
      </c>
      <c r="D1584">
        <v>1</v>
      </c>
      <c r="E1584" t="s">
        <v>20088</v>
      </c>
      <c r="F1584" t="s">
        <v>10297</v>
      </c>
      <c r="G1584" t="s">
        <v>20089</v>
      </c>
      <c r="H1584" t="s">
        <v>21464</v>
      </c>
      <c r="I1584" t="s">
        <v>21465</v>
      </c>
      <c r="J1584" t="s">
        <v>9587</v>
      </c>
      <c r="K1584" t="s">
        <v>6407</v>
      </c>
      <c r="L1584" t="s">
        <v>6321</v>
      </c>
      <c r="M1584" t="s">
        <v>20083</v>
      </c>
      <c r="N1584" t="s">
        <v>6322</v>
      </c>
      <c r="O1584" t="s">
        <v>20076</v>
      </c>
      <c r="P1584" t="s">
        <v>20125</v>
      </c>
      <c r="Q1584" t="s">
        <v>20153</v>
      </c>
      <c r="R1584" t="s">
        <v>20154</v>
      </c>
      <c r="S1584">
        <v>0</v>
      </c>
      <c r="T1584">
        <v>0</v>
      </c>
      <c r="V1584">
        <v>87</v>
      </c>
      <c r="W1584">
        <v>2</v>
      </c>
    </row>
    <row r="1585" spans="1:23" x14ac:dyDescent="0.3">
      <c r="A1585" t="s">
        <v>1595</v>
      </c>
      <c r="B1585" t="s">
        <v>21439</v>
      </c>
      <c r="C1585">
        <v>1</v>
      </c>
      <c r="D1585">
        <v>1</v>
      </c>
      <c r="E1585" t="s">
        <v>20088</v>
      </c>
      <c r="F1585" t="s">
        <v>10298</v>
      </c>
      <c r="G1585" t="s">
        <v>20089</v>
      </c>
      <c r="H1585" t="s">
        <v>21547</v>
      </c>
      <c r="I1585" t="s">
        <v>21548</v>
      </c>
      <c r="J1585" t="s">
        <v>9717</v>
      </c>
      <c r="K1585" t="s">
        <v>6545</v>
      </c>
      <c r="L1585" t="s">
        <v>6546</v>
      </c>
      <c r="M1585" t="s">
        <v>20515</v>
      </c>
      <c r="N1585" t="s">
        <v>6322</v>
      </c>
      <c r="O1585" t="s">
        <v>20076</v>
      </c>
      <c r="P1585" t="s">
        <v>20336</v>
      </c>
      <c r="Q1585" t="s">
        <v>6546</v>
      </c>
      <c r="R1585" t="s">
        <v>20652</v>
      </c>
      <c r="S1585">
        <v>0</v>
      </c>
      <c r="T1585">
        <v>0</v>
      </c>
      <c r="V1585">
        <v>52</v>
      </c>
      <c r="W1585">
        <v>2</v>
      </c>
    </row>
    <row r="1586" spans="1:23" x14ac:dyDescent="0.3">
      <c r="A1586" t="s">
        <v>1596</v>
      </c>
      <c r="B1586" t="s">
        <v>21439</v>
      </c>
      <c r="C1586">
        <v>1</v>
      </c>
      <c r="D1586">
        <v>1</v>
      </c>
      <c r="E1586" t="s">
        <v>20065</v>
      </c>
      <c r="F1586" t="s">
        <v>10299</v>
      </c>
      <c r="G1586" t="s">
        <v>20041</v>
      </c>
      <c r="H1586" t="s">
        <v>21568</v>
      </c>
      <c r="I1586" t="s">
        <v>21569</v>
      </c>
      <c r="J1586" t="s">
        <v>10249</v>
      </c>
      <c r="K1586" t="s">
        <v>8661</v>
      </c>
      <c r="L1586" t="s">
        <v>8662</v>
      </c>
      <c r="M1586" t="s">
        <v>20131</v>
      </c>
      <c r="N1586" t="s">
        <v>6322</v>
      </c>
      <c r="O1586" t="s">
        <v>20076</v>
      </c>
      <c r="P1586" t="s">
        <v>20336</v>
      </c>
      <c r="Q1586" t="s">
        <v>6546</v>
      </c>
      <c r="R1586" t="s">
        <v>21025</v>
      </c>
      <c r="S1586">
        <v>1</v>
      </c>
      <c r="T1586">
        <v>0</v>
      </c>
      <c r="V1586">
        <v>37</v>
      </c>
      <c r="W1586">
        <v>1</v>
      </c>
    </row>
    <row r="1587" spans="1:23" x14ac:dyDescent="0.3">
      <c r="A1587" t="s">
        <v>1597</v>
      </c>
      <c r="B1587" t="s">
        <v>21439</v>
      </c>
      <c r="C1587">
        <v>1</v>
      </c>
      <c r="D1587">
        <v>1</v>
      </c>
      <c r="E1587" t="s">
        <v>20088</v>
      </c>
      <c r="F1587" t="s">
        <v>10300</v>
      </c>
      <c r="G1587" t="s">
        <v>20089</v>
      </c>
      <c r="H1587" t="s">
        <v>21741</v>
      </c>
      <c r="I1587" t="s">
        <v>21742</v>
      </c>
      <c r="J1587" t="s">
        <v>10301</v>
      </c>
      <c r="K1587" t="s">
        <v>9312</v>
      </c>
      <c r="L1587" t="s">
        <v>6458</v>
      </c>
      <c r="M1587" t="s">
        <v>20083</v>
      </c>
      <c r="N1587" t="s">
        <v>6322</v>
      </c>
      <c r="O1587" t="s">
        <v>20076</v>
      </c>
      <c r="P1587" t="s">
        <v>20162</v>
      </c>
      <c r="Q1587" t="s">
        <v>20163</v>
      </c>
      <c r="R1587" t="s">
        <v>20164</v>
      </c>
      <c r="S1587">
        <v>0</v>
      </c>
      <c r="T1587">
        <v>0</v>
      </c>
      <c r="U1587">
        <v>0</v>
      </c>
      <c r="V1587">
        <v>47</v>
      </c>
      <c r="W1587">
        <v>2</v>
      </c>
    </row>
    <row r="1588" spans="1:23" x14ac:dyDescent="0.3">
      <c r="A1588" t="s">
        <v>1598</v>
      </c>
      <c r="B1588" t="s">
        <v>21522</v>
      </c>
      <c r="C1588">
        <v>1</v>
      </c>
      <c r="D1588">
        <v>1</v>
      </c>
      <c r="E1588" t="s">
        <v>20150</v>
      </c>
      <c r="F1588" t="s">
        <v>10302</v>
      </c>
      <c r="G1588" t="s">
        <v>20089</v>
      </c>
      <c r="H1588" t="s">
        <v>21743</v>
      </c>
      <c r="I1588" t="s">
        <v>21744</v>
      </c>
      <c r="J1588" t="s">
        <v>10303</v>
      </c>
      <c r="K1588" t="s">
        <v>6360</v>
      </c>
      <c r="L1588" t="s">
        <v>6321</v>
      </c>
      <c r="M1588" t="s">
        <v>20083</v>
      </c>
      <c r="N1588" t="s">
        <v>6322</v>
      </c>
      <c r="O1588" t="s">
        <v>20076</v>
      </c>
      <c r="P1588" t="s">
        <v>20125</v>
      </c>
      <c r="Q1588" t="s">
        <v>20153</v>
      </c>
      <c r="R1588" t="s">
        <v>20154</v>
      </c>
      <c r="S1588">
        <v>0</v>
      </c>
      <c r="T1588">
        <v>0</v>
      </c>
      <c r="U1588">
        <v>0</v>
      </c>
      <c r="V1588">
        <v>24</v>
      </c>
      <c r="W1588">
        <v>3</v>
      </c>
    </row>
    <row r="1589" spans="1:23" x14ac:dyDescent="0.3">
      <c r="A1589" t="s">
        <v>1599</v>
      </c>
      <c r="B1589" t="s">
        <v>21439</v>
      </c>
      <c r="C1589">
        <v>1</v>
      </c>
      <c r="D1589">
        <v>1</v>
      </c>
      <c r="E1589" t="s">
        <v>20065</v>
      </c>
      <c r="F1589" t="s">
        <v>10304</v>
      </c>
      <c r="G1589" t="s">
        <v>20051</v>
      </c>
      <c r="H1589" t="s">
        <v>20517</v>
      </c>
      <c r="I1589" t="s">
        <v>20518</v>
      </c>
      <c r="J1589" t="s">
        <v>9717</v>
      </c>
      <c r="K1589" t="s">
        <v>6545</v>
      </c>
      <c r="L1589" t="s">
        <v>6546</v>
      </c>
      <c r="M1589" t="s">
        <v>20515</v>
      </c>
      <c r="N1589" t="s">
        <v>6322</v>
      </c>
      <c r="O1589" t="s">
        <v>20076</v>
      </c>
      <c r="P1589" t="s">
        <v>20336</v>
      </c>
      <c r="Q1589" t="s">
        <v>6546</v>
      </c>
      <c r="R1589" t="s">
        <v>20652</v>
      </c>
      <c r="S1589">
        <v>1</v>
      </c>
      <c r="T1589">
        <v>0</v>
      </c>
      <c r="V1589">
        <v>104</v>
      </c>
      <c r="W1589">
        <v>2</v>
      </c>
    </row>
    <row r="1590" spans="1:23" x14ac:dyDescent="0.3">
      <c r="A1590" t="s">
        <v>1600</v>
      </c>
      <c r="B1590" t="s">
        <v>21439</v>
      </c>
      <c r="C1590">
        <v>1</v>
      </c>
      <c r="D1590">
        <v>1</v>
      </c>
      <c r="E1590" t="s">
        <v>20065</v>
      </c>
      <c r="F1590" t="s">
        <v>10305</v>
      </c>
      <c r="G1590" t="s">
        <v>21576</v>
      </c>
      <c r="H1590" t="s">
        <v>21700</v>
      </c>
      <c r="I1590" t="s">
        <v>21701</v>
      </c>
      <c r="J1590" t="s">
        <v>10195</v>
      </c>
      <c r="K1590" t="s">
        <v>6548</v>
      </c>
      <c r="L1590" t="s">
        <v>6549</v>
      </c>
      <c r="M1590" t="s">
        <v>20422</v>
      </c>
      <c r="N1590" t="s">
        <v>6322</v>
      </c>
      <c r="O1590" t="s">
        <v>20076</v>
      </c>
      <c r="P1590" t="s">
        <v>20179</v>
      </c>
      <c r="Q1590" t="s">
        <v>6549</v>
      </c>
      <c r="R1590" t="s">
        <v>20763</v>
      </c>
      <c r="S1590">
        <v>1</v>
      </c>
      <c r="T1590">
        <v>0</v>
      </c>
      <c r="V1590">
        <v>38</v>
      </c>
      <c r="W1590">
        <v>2</v>
      </c>
    </row>
    <row r="1591" spans="1:23" x14ac:dyDescent="0.3">
      <c r="A1591" t="s">
        <v>1601</v>
      </c>
      <c r="B1591" t="s">
        <v>21439</v>
      </c>
      <c r="C1591">
        <v>1</v>
      </c>
      <c r="D1591">
        <v>1</v>
      </c>
      <c r="E1591" t="s">
        <v>20088</v>
      </c>
      <c r="F1591" t="s">
        <v>10306</v>
      </c>
      <c r="G1591" t="s">
        <v>20089</v>
      </c>
      <c r="H1591" t="s">
        <v>21696</v>
      </c>
      <c r="I1591" t="s">
        <v>21697</v>
      </c>
      <c r="J1591" t="s">
        <v>10183</v>
      </c>
      <c r="K1591" t="s">
        <v>6543</v>
      </c>
      <c r="L1591" t="s">
        <v>6544</v>
      </c>
      <c r="M1591" t="s">
        <v>20519</v>
      </c>
      <c r="N1591" t="s">
        <v>6322</v>
      </c>
      <c r="O1591" t="s">
        <v>20076</v>
      </c>
      <c r="P1591" t="s">
        <v>20096</v>
      </c>
      <c r="Q1591" t="s">
        <v>6544</v>
      </c>
      <c r="R1591" t="s">
        <v>20877</v>
      </c>
      <c r="S1591">
        <v>0</v>
      </c>
      <c r="T1591">
        <v>0</v>
      </c>
      <c r="V1591">
        <v>38</v>
      </c>
      <c r="W1591">
        <v>2</v>
      </c>
    </row>
    <row r="1592" spans="1:23" x14ac:dyDescent="0.3">
      <c r="A1592" t="s">
        <v>1602</v>
      </c>
      <c r="B1592" t="s">
        <v>21501</v>
      </c>
      <c r="C1592">
        <v>1</v>
      </c>
      <c r="D1592">
        <v>1</v>
      </c>
      <c r="E1592" t="s">
        <v>20150</v>
      </c>
      <c r="F1592" t="s">
        <v>10307</v>
      </c>
      <c r="G1592" t="s">
        <v>20089</v>
      </c>
      <c r="H1592" t="s">
        <v>21466</v>
      </c>
      <c r="I1592" t="s">
        <v>21467</v>
      </c>
      <c r="J1592" t="s">
        <v>9678</v>
      </c>
      <c r="K1592" t="s">
        <v>6724</v>
      </c>
      <c r="L1592" t="s">
        <v>6321</v>
      </c>
      <c r="M1592" t="s">
        <v>20083</v>
      </c>
      <c r="N1592" t="s">
        <v>6322</v>
      </c>
      <c r="O1592" t="s">
        <v>20076</v>
      </c>
      <c r="P1592" t="s">
        <v>20125</v>
      </c>
      <c r="Q1592" t="s">
        <v>20153</v>
      </c>
      <c r="R1592" t="s">
        <v>20154</v>
      </c>
      <c r="S1592">
        <v>0</v>
      </c>
      <c r="T1592">
        <v>0</v>
      </c>
      <c r="V1592">
        <v>26</v>
      </c>
      <c r="W1592">
        <v>2</v>
      </c>
    </row>
    <row r="1593" spans="1:23" x14ac:dyDescent="0.3">
      <c r="A1593" t="s">
        <v>1603</v>
      </c>
      <c r="B1593" t="s">
        <v>21522</v>
      </c>
      <c r="C1593">
        <v>1</v>
      </c>
      <c r="D1593">
        <v>1</v>
      </c>
      <c r="E1593" t="s">
        <v>20050</v>
      </c>
      <c r="F1593" t="s">
        <v>10308</v>
      </c>
      <c r="G1593" t="s">
        <v>20051</v>
      </c>
      <c r="H1593" t="s">
        <v>20675</v>
      </c>
      <c r="I1593" t="s">
        <v>20676</v>
      </c>
      <c r="J1593" t="s">
        <v>6509</v>
      </c>
      <c r="K1593" t="s">
        <v>6383</v>
      </c>
      <c r="L1593" t="s">
        <v>6384</v>
      </c>
      <c r="M1593" t="s">
        <v>20555</v>
      </c>
      <c r="N1593" t="s">
        <v>6322</v>
      </c>
      <c r="O1593" t="s">
        <v>20076</v>
      </c>
      <c r="P1593" t="s">
        <v>20348</v>
      </c>
      <c r="Q1593" t="s">
        <v>6384</v>
      </c>
      <c r="R1593" t="s">
        <v>20556</v>
      </c>
      <c r="S1593">
        <v>1</v>
      </c>
      <c r="T1593">
        <v>0</v>
      </c>
      <c r="U1593">
        <v>0</v>
      </c>
      <c r="V1593">
        <v>98</v>
      </c>
      <c r="W1593">
        <v>4</v>
      </c>
    </row>
    <row r="1594" spans="1:23" x14ac:dyDescent="0.3">
      <c r="A1594" t="s">
        <v>1604</v>
      </c>
      <c r="B1594" t="s">
        <v>21522</v>
      </c>
      <c r="C1594">
        <v>1</v>
      </c>
      <c r="D1594">
        <v>1</v>
      </c>
      <c r="E1594" t="s">
        <v>20050</v>
      </c>
      <c r="F1594" t="s">
        <v>10309</v>
      </c>
      <c r="G1594" t="s">
        <v>20051</v>
      </c>
      <c r="H1594" t="s">
        <v>20432</v>
      </c>
      <c r="I1594" t="s">
        <v>20433</v>
      </c>
      <c r="J1594" t="s">
        <v>6511</v>
      </c>
      <c r="K1594" t="s">
        <v>6512</v>
      </c>
      <c r="L1594" t="s">
        <v>6513</v>
      </c>
      <c r="M1594" t="s">
        <v>20757</v>
      </c>
      <c r="N1594" t="s">
        <v>6322</v>
      </c>
      <c r="O1594" t="s">
        <v>20076</v>
      </c>
      <c r="P1594" t="s">
        <v>20434</v>
      </c>
      <c r="Q1594" t="s">
        <v>6513</v>
      </c>
      <c r="R1594" t="s">
        <v>20806</v>
      </c>
      <c r="S1594">
        <v>1</v>
      </c>
      <c r="T1594">
        <v>1</v>
      </c>
      <c r="U1594">
        <v>0</v>
      </c>
      <c r="V1594">
        <v>186</v>
      </c>
      <c r="W1594">
        <v>7</v>
      </c>
    </row>
    <row r="1595" spans="1:23" x14ac:dyDescent="0.3">
      <c r="A1595" t="s">
        <v>1605</v>
      </c>
      <c r="B1595" t="s">
        <v>21439</v>
      </c>
      <c r="C1595">
        <v>1</v>
      </c>
      <c r="D1595">
        <v>1</v>
      </c>
      <c r="E1595" t="s">
        <v>20065</v>
      </c>
      <c r="F1595" t="s">
        <v>10310</v>
      </c>
      <c r="G1595" t="s">
        <v>21576</v>
      </c>
      <c r="H1595" t="s">
        <v>21577</v>
      </c>
      <c r="I1595" t="s">
        <v>21578</v>
      </c>
      <c r="J1595" t="s">
        <v>9763</v>
      </c>
      <c r="K1595" t="s">
        <v>6507</v>
      </c>
      <c r="L1595" t="s">
        <v>6508</v>
      </c>
      <c r="M1595" t="s">
        <v>20442</v>
      </c>
      <c r="N1595" t="s">
        <v>6322</v>
      </c>
      <c r="O1595" t="s">
        <v>20076</v>
      </c>
      <c r="P1595" t="s">
        <v>20443</v>
      </c>
      <c r="Q1595" t="s">
        <v>6508</v>
      </c>
      <c r="R1595" t="s">
        <v>20444</v>
      </c>
      <c r="S1595">
        <v>1</v>
      </c>
      <c r="T1595">
        <v>0</v>
      </c>
      <c r="V1595">
        <v>96</v>
      </c>
      <c r="W1595">
        <v>4</v>
      </c>
    </row>
    <row r="1596" spans="1:23" x14ac:dyDescent="0.3">
      <c r="A1596" t="s">
        <v>1606</v>
      </c>
      <c r="B1596" t="s">
        <v>21522</v>
      </c>
      <c r="C1596">
        <v>1</v>
      </c>
      <c r="D1596">
        <v>1</v>
      </c>
      <c r="E1596" t="s">
        <v>20088</v>
      </c>
      <c r="F1596" t="s">
        <v>10311</v>
      </c>
      <c r="G1596" t="s">
        <v>20089</v>
      </c>
      <c r="H1596" t="s">
        <v>21464</v>
      </c>
      <c r="I1596" t="s">
        <v>21465</v>
      </c>
      <c r="J1596" t="s">
        <v>10272</v>
      </c>
      <c r="K1596" t="s">
        <v>6354</v>
      </c>
      <c r="L1596" t="s">
        <v>6321</v>
      </c>
      <c r="M1596" t="s">
        <v>20083</v>
      </c>
      <c r="N1596" t="s">
        <v>6322</v>
      </c>
      <c r="O1596" t="s">
        <v>20076</v>
      </c>
      <c r="P1596" t="s">
        <v>20125</v>
      </c>
      <c r="Q1596" t="s">
        <v>20153</v>
      </c>
      <c r="R1596" t="s">
        <v>20154</v>
      </c>
      <c r="S1596">
        <v>0</v>
      </c>
      <c r="T1596">
        <v>0</v>
      </c>
      <c r="U1596">
        <v>0</v>
      </c>
      <c r="V1596">
        <v>114</v>
      </c>
      <c r="W1596">
        <v>4</v>
      </c>
    </row>
    <row r="1597" spans="1:23" x14ac:dyDescent="0.3">
      <c r="A1597" t="s">
        <v>1607</v>
      </c>
      <c r="B1597" t="s">
        <v>21522</v>
      </c>
      <c r="C1597">
        <v>1</v>
      </c>
      <c r="D1597">
        <v>1</v>
      </c>
      <c r="E1597" t="s">
        <v>20088</v>
      </c>
      <c r="F1597" t="s">
        <v>10312</v>
      </c>
      <c r="G1597" t="s">
        <v>20089</v>
      </c>
      <c r="H1597" t="s">
        <v>21726</v>
      </c>
      <c r="I1597" t="s">
        <v>21727</v>
      </c>
      <c r="J1597" t="s">
        <v>6700</v>
      </c>
      <c r="K1597" t="s">
        <v>6701</v>
      </c>
      <c r="L1597" t="s">
        <v>6702</v>
      </c>
      <c r="M1597" t="s">
        <v>20227</v>
      </c>
      <c r="N1597" t="s">
        <v>6322</v>
      </c>
      <c r="O1597" t="s">
        <v>20076</v>
      </c>
      <c r="P1597" t="s">
        <v>20190</v>
      </c>
      <c r="Q1597" t="s">
        <v>20191</v>
      </c>
      <c r="R1597" t="s">
        <v>21728</v>
      </c>
      <c r="S1597">
        <v>0</v>
      </c>
      <c r="T1597">
        <v>0</v>
      </c>
      <c r="U1597">
        <v>0</v>
      </c>
      <c r="V1597">
        <v>41</v>
      </c>
      <c r="W1597">
        <v>2</v>
      </c>
    </row>
    <row r="1598" spans="1:23" x14ac:dyDescent="0.3">
      <c r="A1598" t="s">
        <v>1608</v>
      </c>
      <c r="B1598" t="s">
        <v>21522</v>
      </c>
      <c r="C1598">
        <v>1</v>
      </c>
      <c r="D1598">
        <v>1</v>
      </c>
      <c r="E1598" t="s">
        <v>20050</v>
      </c>
      <c r="F1598" t="s">
        <v>10313</v>
      </c>
      <c r="G1598" t="s">
        <v>20051</v>
      </c>
      <c r="H1598" t="s">
        <v>20187</v>
      </c>
      <c r="I1598" t="s">
        <v>20188</v>
      </c>
      <c r="J1598" t="s">
        <v>6521</v>
      </c>
      <c r="K1598" t="s">
        <v>6522</v>
      </c>
      <c r="L1598" t="s">
        <v>6523</v>
      </c>
      <c r="M1598" t="s">
        <v>20189</v>
      </c>
      <c r="N1598" t="s">
        <v>6322</v>
      </c>
      <c r="O1598" t="s">
        <v>20076</v>
      </c>
      <c r="P1598" t="s">
        <v>20190</v>
      </c>
      <c r="Q1598" t="s">
        <v>20191</v>
      </c>
      <c r="R1598" t="s">
        <v>20192</v>
      </c>
      <c r="S1598">
        <v>1</v>
      </c>
      <c r="T1598">
        <v>0</v>
      </c>
      <c r="U1598">
        <v>0</v>
      </c>
      <c r="V1598">
        <v>73</v>
      </c>
      <c r="W1598">
        <v>4</v>
      </c>
    </row>
    <row r="1599" spans="1:23" x14ac:dyDescent="0.3">
      <c r="A1599" t="s">
        <v>1609</v>
      </c>
      <c r="B1599" t="s">
        <v>21522</v>
      </c>
      <c r="C1599">
        <v>1</v>
      </c>
      <c r="D1599">
        <v>1</v>
      </c>
      <c r="E1599" t="s">
        <v>20050</v>
      </c>
      <c r="F1599" t="s">
        <v>10314</v>
      </c>
      <c r="G1599" t="s">
        <v>20051</v>
      </c>
      <c r="H1599" t="s">
        <v>20275</v>
      </c>
      <c r="I1599" t="s">
        <v>20276</v>
      </c>
      <c r="J1599" t="s">
        <v>10129</v>
      </c>
      <c r="K1599" t="s">
        <v>6468</v>
      </c>
      <c r="L1599" t="s">
        <v>6469</v>
      </c>
      <c r="M1599" t="s">
        <v>20131</v>
      </c>
      <c r="N1599" t="s">
        <v>6322</v>
      </c>
      <c r="O1599" t="s">
        <v>20076</v>
      </c>
      <c r="P1599" t="s">
        <v>20238</v>
      </c>
      <c r="Q1599" t="s">
        <v>6469</v>
      </c>
      <c r="R1599" t="s">
        <v>20239</v>
      </c>
      <c r="S1599">
        <v>1</v>
      </c>
      <c r="T1599">
        <v>0</v>
      </c>
      <c r="U1599">
        <v>0</v>
      </c>
      <c r="V1599">
        <v>155</v>
      </c>
      <c r="W1599">
        <v>6</v>
      </c>
    </row>
    <row r="1600" spans="1:23" x14ac:dyDescent="0.3">
      <c r="A1600" t="s">
        <v>1610</v>
      </c>
      <c r="B1600" t="s">
        <v>21522</v>
      </c>
      <c r="C1600">
        <v>1</v>
      </c>
      <c r="D1600">
        <v>1</v>
      </c>
      <c r="E1600" t="s">
        <v>20050</v>
      </c>
      <c r="F1600" t="s">
        <v>10315</v>
      </c>
      <c r="G1600" t="s">
        <v>20051</v>
      </c>
      <c r="H1600" t="s">
        <v>20269</v>
      </c>
      <c r="I1600" t="s">
        <v>20270</v>
      </c>
      <c r="J1600" t="s">
        <v>6710</v>
      </c>
      <c r="K1600" t="s">
        <v>6554</v>
      </c>
      <c r="L1600" t="s">
        <v>6555</v>
      </c>
      <c r="M1600" t="s">
        <v>20271</v>
      </c>
      <c r="N1600" t="s">
        <v>6322</v>
      </c>
      <c r="O1600" t="s">
        <v>20076</v>
      </c>
      <c r="P1600" t="s">
        <v>20243</v>
      </c>
      <c r="Q1600" t="s">
        <v>6555</v>
      </c>
      <c r="R1600" t="s">
        <v>20272</v>
      </c>
      <c r="S1600">
        <v>1</v>
      </c>
      <c r="T1600">
        <v>0</v>
      </c>
      <c r="U1600">
        <v>0</v>
      </c>
      <c r="V1600">
        <v>139</v>
      </c>
      <c r="W1600">
        <v>6</v>
      </c>
    </row>
    <row r="1601" spans="1:23" x14ac:dyDescent="0.3">
      <c r="A1601" t="s">
        <v>1611</v>
      </c>
      <c r="B1601" t="s">
        <v>21439</v>
      </c>
      <c r="C1601">
        <v>1</v>
      </c>
      <c r="D1601">
        <v>1</v>
      </c>
      <c r="E1601" t="s">
        <v>20088</v>
      </c>
      <c r="F1601" t="s">
        <v>10316</v>
      </c>
      <c r="G1601" t="s">
        <v>20089</v>
      </c>
      <c r="H1601" t="s">
        <v>21466</v>
      </c>
      <c r="I1601" t="s">
        <v>21467</v>
      </c>
      <c r="J1601" t="s">
        <v>9678</v>
      </c>
      <c r="K1601" t="s">
        <v>6724</v>
      </c>
      <c r="L1601" t="s">
        <v>6321</v>
      </c>
      <c r="M1601" t="s">
        <v>20083</v>
      </c>
      <c r="N1601" t="s">
        <v>6322</v>
      </c>
      <c r="O1601" t="s">
        <v>20076</v>
      </c>
      <c r="P1601" t="s">
        <v>20125</v>
      </c>
      <c r="Q1601" t="s">
        <v>20153</v>
      </c>
      <c r="R1601" t="s">
        <v>20154</v>
      </c>
      <c r="S1601">
        <v>0</v>
      </c>
      <c r="T1601">
        <v>0</v>
      </c>
      <c r="V1601">
        <v>147</v>
      </c>
      <c r="W1601">
        <v>6</v>
      </c>
    </row>
    <row r="1602" spans="1:23" x14ac:dyDescent="0.3">
      <c r="A1602" t="s">
        <v>1612</v>
      </c>
      <c r="B1602" t="s">
        <v>21522</v>
      </c>
      <c r="C1602">
        <v>1</v>
      </c>
      <c r="D1602">
        <v>1</v>
      </c>
      <c r="E1602" t="s">
        <v>20065</v>
      </c>
      <c r="F1602" t="s">
        <v>10317</v>
      </c>
      <c r="G1602" t="s">
        <v>20080</v>
      </c>
      <c r="H1602" t="s">
        <v>20209</v>
      </c>
      <c r="I1602" t="s">
        <v>20210</v>
      </c>
      <c r="J1602" t="s">
        <v>10318</v>
      </c>
      <c r="K1602" t="s">
        <v>6637</v>
      </c>
      <c r="L1602" t="s">
        <v>6321</v>
      </c>
      <c r="M1602" t="s">
        <v>20083</v>
      </c>
      <c r="N1602" t="s">
        <v>6322</v>
      </c>
      <c r="O1602" t="s">
        <v>20076</v>
      </c>
      <c r="P1602" t="s">
        <v>20125</v>
      </c>
      <c r="Q1602" t="s">
        <v>20153</v>
      </c>
      <c r="R1602" t="s">
        <v>20154</v>
      </c>
      <c r="S1602">
        <v>1</v>
      </c>
      <c r="T1602">
        <v>0</v>
      </c>
      <c r="U1602">
        <v>0</v>
      </c>
      <c r="V1602">
        <v>684</v>
      </c>
      <c r="W1602">
        <v>26</v>
      </c>
    </row>
    <row r="1603" spans="1:23" x14ac:dyDescent="0.3">
      <c r="A1603" t="s">
        <v>1613</v>
      </c>
      <c r="B1603" t="s">
        <v>21439</v>
      </c>
      <c r="C1603">
        <v>1</v>
      </c>
      <c r="D1603">
        <v>1</v>
      </c>
      <c r="E1603" t="s">
        <v>20088</v>
      </c>
      <c r="F1603" t="s">
        <v>10319</v>
      </c>
      <c r="G1603" t="s">
        <v>20089</v>
      </c>
      <c r="H1603" t="s">
        <v>21481</v>
      </c>
      <c r="I1603" t="s">
        <v>21482</v>
      </c>
      <c r="J1603" t="s">
        <v>10024</v>
      </c>
      <c r="K1603" t="s">
        <v>6324</v>
      </c>
      <c r="L1603" t="s">
        <v>6321</v>
      </c>
      <c r="M1603" t="s">
        <v>20083</v>
      </c>
      <c r="N1603" t="s">
        <v>6322</v>
      </c>
      <c r="O1603" t="s">
        <v>20076</v>
      </c>
      <c r="P1603" t="s">
        <v>20125</v>
      </c>
      <c r="Q1603" t="s">
        <v>20153</v>
      </c>
      <c r="R1603" t="s">
        <v>20154</v>
      </c>
      <c r="S1603">
        <v>0</v>
      </c>
      <c r="T1603">
        <v>0</v>
      </c>
      <c r="V1603">
        <v>135</v>
      </c>
      <c r="W1603">
        <v>6</v>
      </c>
    </row>
    <row r="1604" spans="1:23" x14ac:dyDescent="0.3">
      <c r="A1604" t="s">
        <v>1614</v>
      </c>
      <c r="B1604" t="s">
        <v>21439</v>
      </c>
      <c r="C1604">
        <v>1</v>
      </c>
      <c r="D1604">
        <v>1</v>
      </c>
      <c r="E1604" t="s">
        <v>20088</v>
      </c>
      <c r="F1604" t="s">
        <v>10320</v>
      </c>
      <c r="G1604" t="s">
        <v>20089</v>
      </c>
      <c r="H1604" t="s">
        <v>21481</v>
      </c>
      <c r="I1604" t="s">
        <v>21482</v>
      </c>
      <c r="J1604" t="s">
        <v>9609</v>
      </c>
      <c r="K1604" t="s">
        <v>6522</v>
      </c>
      <c r="L1604" t="s">
        <v>6523</v>
      </c>
      <c r="M1604" t="s">
        <v>20189</v>
      </c>
      <c r="N1604" t="s">
        <v>6322</v>
      </c>
      <c r="O1604" t="s">
        <v>20076</v>
      </c>
      <c r="P1604" t="s">
        <v>20190</v>
      </c>
      <c r="Q1604" t="s">
        <v>20191</v>
      </c>
      <c r="R1604" t="s">
        <v>20192</v>
      </c>
      <c r="S1604">
        <v>0</v>
      </c>
      <c r="T1604">
        <v>0</v>
      </c>
      <c r="V1604">
        <v>44</v>
      </c>
      <c r="W1604">
        <v>2</v>
      </c>
    </row>
    <row r="1605" spans="1:23" x14ac:dyDescent="0.3">
      <c r="A1605" t="s">
        <v>1615</v>
      </c>
      <c r="B1605" t="s">
        <v>21501</v>
      </c>
      <c r="C1605">
        <v>1</v>
      </c>
      <c r="D1605">
        <v>1</v>
      </c>
      <c r="E1605" t="s">
        <v>20065</v>
      </c>
      <c r="F1605" t="s">
        <v>10321</v>
      </c>
      <c r="G1605" t="s">
        <v>20041</v>
      </c>
      <c r="H1605" t="s">
        <v>21622</v>
      </c>
      <c r="I1605" t="s">
        <v>21623</v>
      </c>
      <c r="J1605" t="s">
        <v>6527</v>
      </c>
      <c r="K1605" t="s">
        <v>6420</v>
      </c>
      <c r="L1605" t="s">
        <v>6421</v>
      </c>
      <c r="M1605" t="s">
        <v>20515</v>
      </c>
      <c r="N1605" t="s">
        <v>6322</v>
      </c>
      <c r="O1605" t="s">
        <v>20076</v>
      </c>
      <c r="P1605" t="s">
        <v>20661</v>
      </c>
      <c r="Q1605" t="s">
        <v>6421</v>
      </c>
      <c r="R1605" t="s">
        <v>20695</v>
      </c>
      <c r="S1605">
        <v>1</v>
      </c>
      <c r="T1605">
        <v>1</v>
      </c>
      <c r="U1605">
        <v>0</v>
      </c>
      <c r="V1605">
        <v>54</v>
      </c>
      <c r="W1605">
        <v>3</v>
      </c>
    </row>
    <row r="1606" spans="1:23" x14ac:dyDescent="0.3">
      <c r="A1606" t="s">
        <v>1616</v>
      </c>
      <c r="B1606" t="s">
        <v>21439</v>
      </c>
      <c r="C1606">
        <v>1</v>
      </c>
      <c r="D1606">
        <v>1</v>
      </c>
      <c r="E1606" t="s">
        <v>20088</v>
      </c>
      <c r="F1606" t="s">
        <v>10322</v>
      </c>
      <c r="G1606" t="s">
        <v>20089</v>
      </c>
      <c r="H1606" t="s">
        <v>21702</v>
      </c>
      <c r="I1606" t="s">
        <v>21703</v>
      </c>
      <c r="J1606" t="s">
        <v>10197</v>
      </c>
      <c r="K1606" t="s">
        <v>7504</v>
      </c>
      <c r="L1606" t="s">
        <v>6321</v>
      </c>
      <c r="M1606" t="s">
        <v>20083</v>
      </c>
      <c r="N1606" t="s">
        <v>6322</v>
      </c>
      <c r="O1606" t="s">
        <v>20076</v>
      </c>
      <c r="P1606" t="s">
        <v>20125</v>
      </c>
      <c r="Q1606" t="s">
        <v>20153</v>
      </c>
      <c r="R1606" t="s">
        <v>20154</v>
      </c>
      <c r="S1606">
        <v>0</v>
      </c>
      <c r="T1606">
        <v>0</v>
      </c>
      <c r="V1606">
        <v>165</v>
      </c>
      <c r="W1606">
        <v>7</v>
      </c>
    </row>
    <row r="1607" spans="1:23" x14ac:dyDescent="0.3">
      <c r="A1607" t="s">
        <v>1617</v>
      </c>
      <c r="B1607" t="s">
        <v>21439</v>
      </c>
      <c r="C1607">
        <v>1</v>
      </c>
      <c r="D1607">
        <v>1</v>
      </c>
      <c r="E1607" t="s">
        <v>20088</v>
      </c>
      <c r="F1607" t="s">
        <v>10323</v>
      </c>
      <c r="G1607" t="s">
        <v>20051</v>
      </c>
      <c r="H1607" t="s">
        <v>21565</v>
      </c>
      <c r="I1607" t="s">
        <v>21566</v>
      </c>
      <c r="J1607" t="s">
        <v>9741</v>
      </c>
      <c r="K1607" t="s">
        <v>9742</v>
      </c>
      <c r="L1607" t="s">
        <v>9743</v>
      </c>
      <c r="M1607" t="s">
        <v>20410</v>
      </c>
      <c r="N1607" t="s">
        <v>6322</v>
      </c>
      <c r="O1607" t="s">
        <v>20076</v>
      </c>
      <c r="P1607" t="s">
        <v>20259</v>
      </c>
      <c r="Q1607" t="s">
        <v>6552</v>
      </c>
      <c r="R1607" t="s">
        <v>21567</v>
      </c>
      <c r="S1607">
        <v>0</v>
      </c>
      <c r="T1607">
        <v>1</v>
      </c>
      <c r="V1607">
        <v>39</v>
      </c>
      <c r="W1607">
        <v>2</v>
      </c>
    </row>
    <row r="1608" spans="1:23" x14ac:dyDescent="0.3">
      <c r="A1608" t="s">
        <v>1618</v>
      </c>
      <c r="B1608" t="s">
        <v>21044</v>
      </c>
      <c r="C1608">
        <v>0</v>
      </c>
      <c r="D1608">
        <v>0</v>
      </c>
      <c r="E1608" t="s">
        <v>20050</v>
      </c>
      <c r="F1608" t="s">
        <v>10324</v>
      </c>
      <c r="G1608" t="s">
        <v>20051</v>
      </c>
      <c r="H1608" t="s">
        <v>20123</v>
      </c>
      <c r="I1608" t="s">
        <v>20124</v>
      </c>
      <c r="J1608" t="s">
        <v>10325</v>
      </c>
      <c r="K1608" t="s">
        <v>6728</v>
      </c>
      <c r="L1608" t="s">
        <v>6729</v>
      </c>
      <c r="M1608" t="s">
        <v>20515</v>
      </c>
      <c r="N1608" t="s">
        <v>6322</v>
      </c>
      <c r="O1608" t="s">
        <v>20076</v>
      </c>
      <c r="P1608" t="s">
        <v>20126</v>
      </c>
      <c r="Q1608" t="s">
        <v>20127</v>
      </c>
      <c r="R1608" t="s">
        <v>20516</v>
      </c>
      <c r="S1608">
        <v>1</v>
      </c>
      <c r="T1608">
        <v>0</v>
      </c>
      <c r="U1608">
        <v>0</v>
      </c>
      <c r="V1608">
        <v>186</v>
      </c>
      <c r="W1608">
        <v>15</v>
      </c>
    </row>
    <row r="1609" spans="1:23" x14ac:dyDescent="0.3">
      <c r="A1609" t="s">
        <v>1619</v>
      </c>
      <c r="B1609" t="s">
        <v>21044</v>
      </c>
      <c r="C1609">
        <v>0</v>
      </c>
      <c r="D1609">
        <v>0</v>
      </c>
      <c r="E1609" t="s">
        <v>20050</v>
      </c>
      <c r="F1609" t="s">
        <v>10326</v>
      </c>
      <c r="G1609" t="s">
        <v>20051</v>
      </c>
      <c r="H1609" t="s">
        <v>20625</v>
      </c>
      <c r="I1609" t="s">
        <v>20626</v>
      </c>
      <c r="J1609" t="s">
        <v>9941</v>
      </c>
      <c r="K1609" t="s">
        <v>6410</v>
      </c>
      <c r="L1609" t="s">
        <v>6411</v>
      </c>
      <c r="M1609" t="s">
        <v>20519</v>
      </c>
      <c r="N1609" t="s">
        <v>6322</v>
      </c>
      <c r="O1609" t="s">
        <v>20076</v>
      </c>
      <c r="P1609" t="s">
        <v>20523</v>
      </c>
      <c r="Q1609" t="s">
        <v>6411</v>
      </c>
      <c r="R1609" t="s">
        <v>20627</v>
      </c>
      <c r="S1609">
        <v>1</v>
      </c>
      <c r="T1609">
        <v>0</v>
      </c>
      <c r="U1609">
        <v>0</v>
      </c>
      <c r="V1609">
        <v>273</v>
      </c>
      <c r="W1609">
        <v>23</v>
      </c>
    </row>
    <row r="1610" spans="1:23" x14ac:dyDescent="0.3">
      <c r="A1610" t="s">
        <v>1620</v>
      </c>
      <c r="B1610" t="s">
        <v>21044</v>
      </c>
      <c r="C1610">
        <v>0</v>
      </c>
      <c r="D1610">
        <v>0</v>
      </c>
      <c r="E1610" t="s">
        <v>20050</v>
      </c>
      <c r="F1610" t="s">
        <v>10327</v>
      </c>
      <c r="G1610" t="s">
        <v>20051</v>
      </c>
      <c r="H1610" t="s">
        <v>20693</v>
      </c>
      <c r="I1610" t="s">
        <v>20694</v>
      </c>
      <c r="J1610" t="s">
        <v>10328</v>
      </c>
      <c r="K1610" t="s">
        <v>10329</v>
      </c>
      <c r="L1610" t="s">
        <v>10330</v>
      </c>
      <c r="M1610" t="s">
        <v>20293</v>
      </c>
      <c r="N1610" t="s">
        <v>6322</v>
      </c>
      <c r="O1610" t="s">
        <v>20076</v>
      </c>
      <c r="P1610" t="s">
        <v>20661</v>
      </c>
      <c r="Q1610" t="s">
        <v>6421</v>
      </c>
      <c r="R1610" t="s">
        <v>21745</v>
      </c>
      <c r="S1610">
        <v>1</v>
      </c>
      <c r="T1610">
        <v>1</v>
      </c>
      <c r="U1610">
        <v>0</v>
      </c>
      <c r="V1610">
        <v>205</v>
      </c>
      <c r="W1610">
        <v>20</v>
      </c>
    </row>
    <row r="1611" spans="1:23" x14ac:dyDescent="0.3">
      <c r="A1611" t="s">
        <v>1621</v>
      </c>
      <c r="B1611" t="s">
        <v>21044</v>
      </c>
      <c r="C1611">
        <v>0</v>
      </c>
      <c r="D1611">
        <v>0</v>
      </c>
      <c r="E1611" t="s">
        <v>20150</v>
      </c>
      <c r="F1611" t="s">
        <v>10331</v>
      </c>
      <c r="G1611" t="s">
        <v>20089</v>
      </c>
      <c r="H1611" t="s">
        <v>21746</v>
      </c>
      <c r="I1611" t="s">
        <v>21747</v>
      </c>
      <c r="J1611" t="s">
        <v>10332</v>
      </c>
      <c r="K1611" t="s">
        <v>6535</v>
      </c>
      <c r="L1611" t="s">
        <v>6448</v>
      </c>
      <c r="M1611" t="s">
        <v>20083</v>
      </c>
      <c r="N1611" t="s">
        <v>6322</v>
      </c>
      <c r="O1611" t="s">
        <v>20076</v>
      </c>
      <c r="P1611" t="s">
        <v>20183</v>
      </c>
      <c r="Q1611" t="s">
        <v>6448</v>
      </c>
      <c r="R1611" t="s">
        <v>20466</v>
      </c>
      <c r="S1611">
        <v>0</v>
      </c>
      <c r="T1611">
        <v>0</v>
      </c>
      <c r="U1611">
        <v>1</v>
      </c>
      <c r="V1611">
        <v>173</v>
      </c>
      <c r="W1611">
        <v>19</v>
      </c>
    </row>
    <row r="1612" spans="1:23" x14ac:dyDescent="0.3">
      <c r="A1612" t="s">
        <v>1622</v>
      </c>
      <c r="B1612" t="s">
        <v>21044</v>
      </c>
      <c r="C1612">
        <v>0</v>
      </c>
      <c r="D1612">
        <v>0</v>
      </c>
      <c r="E1612" t="s">
        <v>20088</v>
      </c>
      <c r="F1612" t="s">
        <v>10333</v>
      </c>
      <c r="G1612" t="s">
        <v>20089</v>
      </c>
      <c r="H1612" t="s">
        <v>21651</v>
      </c>
      <c r="I1612" t="s">
        <v>21652</v>
      </c>
      <c r="J1612" t="s">
        <v>10334</v>
      </c>
      <c r="K1612" t="s">
        <v>9710</v>
      </c>
      <c r="L1612" t="s">
        <v>9711</v>
      </c>
      <c r="M1612" t="s">
        <v>20736</v>
      </c>
      <c r="N1612" t="s">
        <v>6322</v>
      </c>
      <c r="O1612" t="s">
        <v>20076</v>
      </c>
      <c r="P1612" t="s">
        <v>20259</v>
      </c>
      <c r="Q1612" t="s">
        <v>6552</v>
      </c>
      <c r="R1612" t="s">
        <v>21748</v>
      </c>
      <c r="S1612">
        <v>0</v>
      </c>
      <c r="T1612">
        <v>0</v>
      </c>
      <c r="U1612">
        <v>1</v>
      </c>
      <c r="V1612">
        <v>25</v>
      </c>
      <c r="W1612">
        <v>3</v>
      </c>
    </row>
    <row r="1613" spans="1:23" x14ac:dyDescent="0.3">
      <c r="A1613" t="s">
        <v>1623</v>
      </c>
      <c r="B1613" t="s">
        <v>21044</v>
      </c>
      <c r="C1613">
        <v>0</v>
      </c>
      <c r="D1613">
        <v>0</v>
      </c>
      <c r="E1613" t="s">
        <v>20050</v>
      </c>
      <c r="F1613" t="s">
        <v>10335</v>
      </c>
      <c r="G1613" t="s">
        <v>20051</v>
      </c>
      <c r="H1613" t="s">
        <v>20187</v>
      </c>
      <c r="I1613" t="s">
        <v>20188</v>
      </c>
      <c r="J1613" t="s">
        <v>10336</v>
      </c>
      <c r="K1613" t="s">
        <v>10337</v>
      </c>
      <c r="L1613" t="s">
        <v>10338</v>
      </c>
      <c r="M1613" t="s">
        <v>20442</v>
      </c>
      <c r="N1613" t="s">
        <v>6322</v>
      </c>
      <c r="O1613" t="s">
        <v>20076</v>
      </c>
      <c r="P1613" t="s">
        <v>20190</v>
      </c>
      <c r="Q1613" t="s">
        <v>20191</v>
      </c>
      <c r="R1613" t="s">
        <v>21749</v>
      </c>
      <c r="S1613">
        <v>1</v>
      </c>
      <c r="T1613">
        <v>1</v>
      </c>
      <c r="U1613">
        <v>0</v>
      </c>
      <c r="V1613">
        <v>114</v>
      </c>
      <c r="W1613">
        <v>9</v>
      </c>
    </row>
    <row r="1614" spans="1:23" x14ac:dyDescent="0.3">
      <c r="A1614" t="s">
        <v>1624</v>
      </c>
      <c r="B1614" t="s">
        <v>21044</v>
      </c>
      <c r="C1614">
        <v>0</v>
      </c>
      <c r="D1614">
        <v>0</v>
      </c>
      <c r="E1614" t="s">
        <v>20088</v>
      </c>
      <c r="F1614" t="s">
        <v>10339</v>
      </c>
      <c r="G1614" t="s">
        <v>20089</v>
      </c>
      <c r="H1614" t="s">
        <v>21726</v>
      </c>
      <c r="I1614" t="s">
        <v>21727</v>
      </c>
      <c r="J1614" t="s">
        <v>10340</v>
      </c>
      <c r="K1614" t="s">
        <v>6701</v>
      </c>
      <c r="L1614" t="s">
        <v>6702</v>
      </c>
      <c r="M1614" t="s">
        <v>20227</v>
      </c>
      <c r="N1614" t="s">
        <v>6322</v>
      </c>
      <c r="O1614" t="s">
        <v>20076</v>
      </c>
      <c r="P1614" t="s">
        <v>20190</v>
      </c>
      <c r="Q1614" t="s">
        <v>20191</v>
      </c>
      <c r="R1614" t="s">
        <v>21728</v>
      </c>
      <c r="S1614">
        <v>0</v>
      </c>
      <c r="T1614">
        <v>0</v>
      </c>
      <c r="U1614">
        <v>1</v>
      </c>
      <c r="V1614">
        <v>115</v>
      </c>
      <c r="W1614">
        <v>12</v>
      </c>
    </row>
    <row r="1615" spans="1:23" x14ac:dyDescent="0.3">
      <c r="A1615" t="s">
        <v>1625</v>
      </c>
      <c r="B1615" t="s">
        <v>21483</v>
      </c>
      <c r="C1615">
        <v>1</v>
      </c>
      <c r="D1615">
        <v>1</v>
      </c>
      <c r="E1615" t="s">
        <v>20050</v>
      </c>
      <c r="F1615" t="s">
        <v>10341</v>
      </c>
      <c r="G1615" t="s">
        <v>20051</v>
      </c>
      <c r="H1615" t="s">
        <v>20193</v>
      </c>
      <c r="I1615" t="s">
        <v>20194</v>
      </c>
      <c r="J1615" t="s">
        <v>9780</v>
      </c>
      <c r="K1615" t="s">
        <v>6515</v>
      </c>
      <c r="L1615" t="s">
        <v>6516</v>
      </c>
      <c r="M1615" t="s">
        <v>20840</v>
      </c>
      <c r="N1615" t="s">
        <v>6322</v>
      </c>
      <c r="O1615" t="s">
        <v>20076</v>
      </c>
      <c r="P1615" t="s">
        <v>20196</v>
      </c>
      <c r="Q1615" t="s">
        <v>20197</v>
      </c>
      <c r="R1615" t="s">
        <v>20841</v>
      </c>
      <c r="S1615">
        <v>1</v>
      </c>
      <c r="T1615">
        <v>0</v>
      </c>
      <c r="U1615">
        <v>0</v>
      </c>
      <c r="V1615">
        <v>134</v>
      </c>
      <c r="W1615">
        <v>7</v>
      </c>
    </row>
    <row r="1616" spans="1:23" x14ac:dyDescent="0.3">
      <c r="A1616" t="s">
        <v>1626</v>
      </c>
      <c r="B1616" t="s">
        <v>21483</v>
      </c>
      <c r="C1616">
        <v>1</v>
      </c>
      <c r="D1616">
        <v>1</v>
      </c>
      <c r="E1616" t="s">
        <v>20050</v>
      </c>
      <c r="F1616" t="s">
        <v>10342</v>
      </c>
      <c r="G1616" t="s">
        <v>20051</v>
      </c>
      <c r="H1616" t="s">
        <v>20256</v>
      </c>
      <c r="I1616" t="s">
        <v>20257</v>
      </c>
      <c r="J1616" t="s">
        <v>6633</v>
      </c>
      <c r="K1616" t="s">
        <v>6551</v>
      </c>
      <c r="L1616" t="s">
        <v>6552</v>
      </c>
      <c r="M1616" t="s">
        <v>20630</v>
      </c>
      <c r="N1616" t="s">
        <v>6322</v>
      </c>
      <c r="O1616" t="s">
        <v>20076</v>
      </c>
      <c r="P1616" t="s">
        <v>20259</v>
      </c>
      <c r="Q1616" t="s">
        <v>6552</v>
      </c>
      <c r="R1616" t="s">
        <v>20800</v>
      </c>
      <c r="S1616">
        <v>1</v>
      </c>
      <c r="T1616">
        <v>0</v>
      </c>
      <c r="U1616">
        <v>0</v>
      </c>
      <c r="V1616">
        <v>113</v>
      </c>
      <c r="W1616">
        <v>5</v>
      </c>
    </row>
    <row r="1617" spans="1:23" x14ac:dyDescent="0.3">
      <c r="A1617" t="s">
        <v>1627</v>
      </c>
      <c r="B1617" t="s">
        <v>21044</v>
      </c>
      <c r="C1617">
        <v>0</v>
      </c>
      <c r="D1617">
        <v>0</v>
      </c>
      <c r="E1617" t="s">
        <v>20050</v>
      </c>
      <c r="F1617" t="s">
        <v>10343</v>
      </c>
      <c r="G1617" t="s">
        <v>20051</v>
      </c>
      <c r="H1617" t="s">
        <v>20269</v>
      </c>
      <c r="I1617" t="s">
        <v>20270</v>
      </c>
      <c r="J1617" t="s">
        <v>10344</v>
      </c>
      <c r="K1617" t="s">
        <v>6554</v>
      </c>
      <c r="L1617" t="s">
        <v>6555</v>
      </c>
      <c r="M1617" t="s">
        <v>20271</v>
      </c>
      <c r="N1617" t="s">
        <v>6322</v>
      </c>
      <c r="O1617" t="s">
        <v>20076</v>
      </c>
      <c r="P1617" t="s">
        <v>20243</v>
      </c>
      <c r="Q1617" t="s">
        <v>6555</v>
      </c>
      <c r="R1617" t="s">
        <v>20272</v>
      </c>
      <c r="S1617">
        <v>1</v>
      </c>
      <c r="T1617">
        <v>0</v>
      </c>
      <c r="U1617">
        <v>0</v>
      </c>
      <c r="V1617">
        <v>184</v>
      </c>
      <c r="W1617">
        <v>18</v>
      </c>
    </row>
    <row r="1618" spans="1:23" x14ac:dyDescent="0.3">
      <c r="A1618" t="s">
        <v>1628</v>
      </c>
      <c r="B1618" t="s">
        <v>21044</v>
      </c>
      <c r="C1618">
        <v>0</v>
      </c>
      <c r="D1618">
        <v>0</v>
      </c>
      <c r="E1618" t="s">
        <v>20088</v>
      </c>
      <c r="F1618" t="s">
        <v>10345</v>
      </c>
      <c r="G1618" t="s">
        <v>20089</v>
      </c>
      <c r="H1618" t="s">
        <v>21750</v>
      </c>
      <c r="I1618" t="s">
        <v>21751</v>
      </c>
      <c r="J1618" t="s">
        <v>10346</v>
      </c>
      <c r="K1618" t="s">
        <v>10347</v>
      </c>
      <c r="L1618" t="s">
        <v>10348</v>
      </c>
      <c r="M1618" t="s">
        <v>20178</v>
      </c>
      <c r="N1618" t="s">
        <v>6322</v>
      </c>
      <c r="O1618" t="s">
        <v>20076</v>
      </c>
      <c r="P1618" t="s">
        <v>20434</v>
      </c>
      <c r="Q1618" t="s">
        <v>6513</v>
      </c>
      <c r="R1618" t="s">
        <v>20696</v>
      </c>
      <c r="S1618">
        <v>0</v>
      </c>
      <c r="T1618">
        <v>1</v>
      </c>
      <c r="U1618">
        <v>1</v>
      </c>
      <c r="V1618">
        <v>125</v>
      </c>
      <c r="W1618">
        <v>14</v>
      </c>
    </row>
    <row r="1619" spans="1:23" x14ac:dyDescent="0.3">
      <c r="A1619" t="s">
        <v>1629</v>
      </c>
      <c r="B1619" t="s">
        <v>21501</v>
      </c>
      <c r="C1619">
        <v>1</v>
      </c>
      <c r="D1619">
        <v>1</v>
      </c>
      <c r="E1619" t="s">
        <v>20065</v>
      </c>
      <c r="F1619" t="s">
        <v>10349</v>
      </c>
      <c r="G1619" t="s">
        <v>20080</v>
      </c>
      <c r="H1619" t="s">
        <v>20209</v>
      </c>
      <c r="I1619" t="s">
        <v>20210</v>
      </c>
      <c r="J1619" t="s">
        <v>10000</v>
      </c>
      <c r="K1619" t="s">
        <v>6324</v>
      </c>
      <c r="L1619" t="s">
        <v>6321</v>
      </c>
      <c r="M1619" t="s">
        <v>20083</v>
      </c>
      <c r="N1619" t="s">
        <v>6322</v>
      </c>
      <c r="O1619" t="s">
        <v>20076</v>
      </c>
      <c r="P1619" t="s">
        <v>20125</v>
      </c>
      <c r="Q1619" t="s">
        <v>20153</v>
      </c>
      <c r="R1619" t="s">
        <v>20154</v>
      </c>
      <c r="S1619">
        <v>1</v>
      </c>
      <c r="T1619">
        <v>0</v>
      </c>
      <c r="U1619">
        <v>0</v>
      </c>
      <c r="V1619">
        <v>162</v>
      </c>
      <c r="W1619">
        <v>6</v>
      </c>
    </row>
    <row r="1620" spans="1:23" x14ac:dyDescent="0.3">
      <c r="A1620" t="s">
        <v>1630</v>
      </c>
      <c r="B1620" t="s">
        <v>21044</v>
      </c>
      <c r="C1620">
        <v>0</v>
      </c>
      <c r="D1620">
        <v>0</v>
      </c>
      <c r="E1620" t="s">
        <v>20050</v>
      </c>
      <c r="F1620" t="s">
        <v>10350</v>
      </c>
      <c r="G1620" t="s">
        <v>20080</v>
      </c>
      <c r="H1620" t="s">
        <v>20464</v>
      </c>
      <c r="I1620" t="s">
        <v>20465</v>
      </c>
      <c r="J1620" t="s">
        <v>10351</v>
      </c>
      <c r="K1620" t="s">
        <v>6628</v>
      </c>
      <c r="L1620" t="s">
        <v>6448</v>
      </c>
      <c r="M1620" t="s">
        <v>20083</v>
      </c>
      <c r="N1620" t="s">
        <v>6322</v>
      </c>
      <c r="O1620" t="s">
        <v>20076</v>
      </c>
      <c r="P1620" t="s">
        <v>20183</v>
      </c>
      <c r="Q1620" t="s">
        <v>6448</v>
      </c>
      <c r="R1620" t="s">
        <v>20466</v>
      </c>
      <c r="S1620">
        <v>1</v>
      </c>
      <c r="T1620">
        <v>0</v>
      </c>
      <c r="U1620">
        <v>0</v>
      </c>
      <c r="V1620">
        <v>170</v>
      </c>
      <c r="W1620">
        <v>15</v>
      </c>
    </row>
    <row r="1621" spans="1:23" x14ac:dyDescent="0.3">
      <c r="A1621" t="s">
        <v>1631</v>
      </c>
      <c r="B1621" t="s">
        <v>21044</v>
      </c>
      <c r="C1621">
        <v>0</v>
      </c>
      <c r="D1621">
        <v>0</v>
      </c>
      <c r="E1621" t="s">
        <v>20088</v>
      </c>
      <c r="F1621" t="s">
        <v>10352</v>
      </c>
      <c r="G1621" t="s">
        <v>20089</v>
      </c>
      <c r="H1621" t="s">
        <v>21464</v>
      </c>
      <c r="I1621" t="s">
        <v>21465</v>
      </c>
      <c r="J1621" t="s">
        <v>10353</v>
      </c>
      <c r="K1621" t="s">
        <v>10354</v>
      </c>
      <c r="L1621" t="s">
        <v>10355</v>
      </c>
      <c r="M1621" t="s">
        <v>20484</v>
      </c>
      <c r="N1621" t="s">
        <v>6322</v>
      </c>
      <c r="O1621" t="s">
        <v>20076</v>
      </c>
      <c r="P1621" t="s">
        <v>20259</v>
      </c>
      <c r="Q1621" t="s">
        <v>6552</v>
      </c>
      <c r="R1621" t="s">
        <v>21752</v>
      </c>
      <c r="S1621">
        <v>0</v>
      </c>
      <c r="T1621">
        <v>0</v>
      </c>
      <c r="U1621">
        <v>1</v>
      </c>
      <c r="V1621">
        <v>161</v>
      </c>
      <c r="W1621">
        <v>13</v>
      </c>
    </row>
    <row r="1622" spans="1:23" x14ac:dyDescent="0.3">
      <c r="A1622" t="s">
        <v>1632</v>
      </c>
      <c r="B1622" t="s">
        <v>21044</v>
      </c>
      <c r="C1622">
        <v>0</v>
      </c>
      <c r="D1622">
        <v>0</v>
      </c>
      <c r="E1622" t="s">
        <v>20088</v>
      </c>
      <c r="F1622" t="s">
        <v>10356</v>
      </c>
      <c r="G1622" t="s">
        <v>20089</v>
      </c>
      <c r="H1622" t="s">
        <v>21581</v>
      </c>
      <c r="I1622" t="s">
        <v>21582</v>
      </c>
      <c r="J1622" t="s">
        <v>10357</v>
      </c>
      <c r="K1622" t="s">
        <v>6519</v>
      </c>
      <c r="L1622" t="s">
        <v>6520</v>
      </c>
      <c r="M1622" t="s">
        <v>20103</v>
      </c>
      <c r="N1622" t="s">
        <v>6322</v>
      </c>
      <c r="O1622" t="s">
        <v>20076</v>
      </c>
      <c r="P1622" t="s">
        <v>20069</v>
      </c>
      <c r="Q1622" t="s">
        <v>6520</v>
      </c>
      <c r="R1622" t="s">
        <v>20104</v>
      </c>
      <c r="S1622">
        <v>0</v>
      </c>
      <c r="T1622">
        <v>0</v>
      </c>
      <c r="U1622">
        <v>1</v>
      </c>
      <c r="V1622">
        <v>205</v>
      </c>
      <c r="W1622">
        <v>17</v>
      </c>
    </row>
    <row r="1623" spans="1:23" x14ac:dyDescent="0.3">
      <c r="A1623" t="s">
        <v>1633</v>
      </c>
      <c r="B1623" t="s">
        <v>21044</v>
      </c>
      <c r="C1623">
        <v>0</v>
      </c>
      <c r="D1623">
        <v>0</v>
      </c>
      <c r="E1623" t="s">
        <v>20088</v>
      </c>
      <c r="F1623" t="s">
        <v>10358</v>
      </c>
      <c r="G1623" t="s">
        <v>20089</v>
      </c>
      <c r="H1623" t="s">
        <v>21464</v>
      </c>
      <c r="I1623" t="s">
        <v>21465</v>
      </c>
      <c r="J1623" t="s">
        <v>10359</v>
      </c>
      <c r="K1623" t="s">
        <v>6712</v>
      </c>
      <c r="L1623" t="s">
        <v>6713</v>
      </c>
      <c r="M1623" t="s">
        <v>20320</v>
      </c>
      <c r="N1623" t="s">
        <v>6322</v>
      </c>
      <c r="O1623" t="s">
        <v>20076</v>
      </c>
      <c r="P1623" t="s">
        <v>20238</v>
      </c>
      <c r="Q1623" t="s">
        <v>6469</v>
      </c>
      <c r="R1623" t="s">
        <v>20699</v>
      </c>
      <c r="S1623">
        <v>0</v>
      </c>
      <c r="T1623">
        <v>0</v>
      </c>
      <c r="U1623">
        <v>1</v>
      </c>
      <c r="V1623">
        <v>48</v>
      </c>
      <c r="W1623">
        <v>6</v>
      </c>
    </row>
    <row r="1624" spans="1:23" x14ac:dyDescent="0.3">
      <c r="A1624" t="s">
        <v>1634</v>
      </c>
      <c r="B1624" t="s">
        <v>21044</v>
      </c>
      <c r="C1624">
        <v>0</v>
      </c>
      <c r="D1624">
        <v>0</v>
      </c>
      <c r="E1624" t="s">
        <v>20088</v>
      </c>
      <c r="F1624" t="s">
        <v>10360</v>
      </c>
      <c r="G1624" t="s">
        <v>20089</v>
      </c>
      <c r="H1624" t="s">
        <v>21753</v>
      </c>
      <c r="I1624" t="s">
        <v>21754</v>
      </c>
      <c r="J1624" t="s">
        <v>10361</v>
      </c>
      <c r="K1624" t="s">
        <v>6468</v>
      </c>
      <c r="L1624" t="s">
        <v>6469</v>
      </c>
      <c r="M1624" t="s">
        <v>20131</v>
      </c>
      <c r="N1624" t="s">
        <v>6322</v>
      </c>
      <c r="O1624" t="s">
        <v>20076</v>
      </c>
      <c r="P1624" t="s">
        <v>20238</v>
      </c>
      <c r="Q1624" t="s">
        <v>6469</v>
      </c>
      <c r="R1624" t="s">
        <v>20239</v>
      </c>
      <c r="S1624">
        <v>0</v>
      </c>
      <c r="T1624">
        <v>0</v>
      </c>
      <c r="U1624">
        <v>1</v>
      </c>
      <c r="V1624">
        <v>97</v>
      </c>
      <c r="W1624">
        <v>10</v>
      </c>
    </row>
    <row r="1625" spans="1:23" x14ac:dyDescent="0.3">
      <c r="A1625" t="s">
        <v>1635</v>
      </c>
      <c r="B1625" t="s">
        <v>21044</v>
      </c>
      <c r="C1625">
        <v>0</v>
      </c>
      <c r="D1625">
        <v>0</v>
      </c>
      <c r="E1625" t="s">
        <v>20050</v>
      </c>
      <c r="F1625" t="s">
        <v>10362</v>
      </c>
      <c r="G1625" t="s">
        <v>20080</v>
      </c>
      <c r="H1625" t="s">
        <v>20209</v>
      </c>
      <c r="I1625" t="s">
        <v>20210</v>
      </c>
      <c r="J1625" t="s">
        <v>10363</v>
      </c>
      <c r="K1625" t="s">
        <v>6525</v>
      </c>
      <c r="L1625" t="s">
        <v>6321</v>
      </c>
      <c r="M1625" t="s">
        <v>20083</v>
      </c>
      <c r="N1625" t="s">
        <v>6322</v>
      </c>
      <c r="O1625" t="s">
        <v>20076</v>
      </c>
      <c r="P1625" t="s">
        <v>20125</v>
      </c>
      <c r="Q1625" t="s">
        <v>20153</v>
      </c>
      <c r="R1625" t="s">
        <v>20154</v>
      </c>
      <c r="S1625">
        <v>1</v>
      </c>
      <c r="T1625">
        <v>0</v>
      </c>
      <c r="U1625">
        <v>0</v>
      </c>
      <c r="V1625">
        <v>237</v>
      </c>
      <c r="W1625">
        <v>19</v>
      </c>
    </row>
    <row r="1626" spans="1:23" x14ac:dyDescent="0.3">
      <c r="A1626" t="s">
        <v>1636</v>
      </c>
      <c r="B1626" t="s">
        <v>21044</v>
      </c>
      <c r="C1626">
        <v>0</v>
      </c>
      <c r="D1626">
        <v>0</v>
      </c>
      <c r="E1626" t="s">
        <v>20050</v>
      </c>
      <c r="F1626" t="s">
        <v>10364</v>
      </c>
      <c r="G1626" t="s">
        <v>20080</v>
      </c>
      <c r="H1626" t="s">
        <v>20209</v>
      </c>
      <c r="I1626" t="s">
        <v>20210</v>
      </c>
      <c r="J1626" t="s">
        <v>10365</v>
      </c>
      <c r="K1626" t="s">
        <v>9371</v>
      </c>
      <c r="L1626" t="s">
        <v>6321</v>
      </c>
      <c r="M1626" t="s">
        <v>20083</v>
      </c>
      <c r="N1626" t="s">
        <v>6322</v>
      </c>
      <c r="O1626" t="s">
        <v>20076</v>
      </c>
      <c r="P1626" t="s">
        <v>20125</v>
      </c>
      <c r="Q1626" t="s">
        <v>20153</v>
      </c>
      <c r="R1626" t="s">
        <v>20154</v>
      </c>
      <c r="S1626">
        <v>1</v>
      </c>
      <c r="T1626">
        <v>0</v>
      </c>
      <c r="U1626">
        <v>0</v>
      </c>
      <c r="V1626">
        <v>146</v>
      </c>
      <c r="W1626">
        <v>13</v>
      </c>
    </row>
    <row r="1627" spans="1:23" x14ac:dyDescent="0.3">
      <c r="A1627" t="s">
        <v>1637</v>
      </c>
      <c r="B1627" t="s">
        <v>21044</v>
      </c>
      <c r="C1627">
        <v>0</v>
      </c>
      <c r="D1627">
        <v>0</v>
      </c>
      <c r="E1627" t="s">
        <v>20050</v>
      </c>
      <c r="F1627" t="s">
        <v>10366</v>
      </c>
      <c r="G1627" t="s">
        <v>20080</v>
      </c>
      <c r="H1627" t="s">
        <v>20209</v>
      </c>
      <c r="I1627" t="s">
        <v>20210</v>
      </c>
      <c r="J1627" t="s">
        <v>10367</v>
      </c>
      <c r="K1627" t="s">
        <v>6328</v>
      </c>
      <c r="L1627" t="s">
        <v>6321</v>
      </c>
      <c r="M1627" t="s">
        <v>20083</v>
      </c>
      <c r="N1627" t="s">
        <v>6322</v>
      </c>
      <c r="O1627" t="s">
        <v>20076</v>
      </c>
      <c r="P1627" t="s">
        <v>20125</v>
      </c>
      <c r="Q1627" t="s">
        <v>20153</v>
      </c>
      <c r="R1627" t="s">
        <v>20154</v>
      </c>
      <c r="S1627">
        <v>1</v>
      </c>
      <c r="T1627">
        <v>0</v>
      </c>
      <c r="U1627">
        <v>0</v>
      </c>
      <c r="V1627">
        <v>87</v>
      </c>
      <c r="W1627">
        <v>11</v>
      </c>
    </row>
    <row r="1628" spans="1:23" x14ac:dyDescent="0.3">
      <c r="A1628" t="s">
        <v>1638</v>
      </c>
      <c r="B1628" t="s">
        <v>21044</v>
      </c>
      <c r="C1628">
        <v>0</v>
      </c>
      <c r="D1628">
        <v>0</v>
      </c>
      <c r="E1628" t="s">
        <v>20050</v>
      </c>
      <c r="F1628" t="s">
        <v>10368</v>
      </c>
      <c r="G1628" t="s">
        <v>20080</v>
      </c>
      <c r="H1628" t="s">
        <v>20209</v>
      </c>
      <c r="I1628" t="s">
        <v>20210</v>
      </c>
      <c r="J1628" t="s">
        <v>10369</v>
      </c>
      <c r="K1628" t="s">
        <v>8808</v>
      </c>
      <c r="L1628" t="s">
        <v>6321</v>
      </c>
      <c r="M1628" t="s">
        <v>20083</v>
      </c>
      <c r="N1628" t="s">
        <v>6322</v>
      </c>
      <c r="O1628" t="s">
        <v>20076</v>
      </c>
      <c r="P1628" t="s">
        <v>20125</v>
      </c>
      <c r="Q1628" t="s">
        <v>20153</v>
      </c>
      <c r="R1628" t="s">
        <v>20154</v>
      </c>
      <c r="S1628">
        <v>1</v>
      </c>
      <c r="T1628">
        <v>0</v>
      </c>
      <c r="U1628">
        <v>0</v>
      </c>
      <c r="V1628">
        <v>232</v>
      </c>
      <c r="W1628">
        <v>22</v>
      </c>
    </row>
    <row r="1629" spans="1:23" x14ac:dyDescent="0.3">
      <c r="A1629" t="s">
        <v>1639</v>
      </c>
      <c r="B1629" t="s">
        <v>21044</v>
      </c>
      <c r="C1629">
        <v>0</v>
      </c>
      <c r="D1629">
        <v>0</v>
      </c>
      <c r="E1629" t="s">
        <v>20050</v>
      </c>
      <c r="F1629" t="s">
        <v>10370</v>
      </c>
      <c r="G1629" t="s">
        <v>20080</v>
      </c>
      <c r="H1629" t="s">
        <v>20209</v>
      </c>
      <c r="I1629" t="s">
        <v>20210</v>
      </c>
      <c r="J1629" t="s">
        <v>10371</v>
      </c>
      <c r="K1629" t="s">
        <v>6323</v>
      </c>
      <c r="L1629" t="s">
        <v>6321</v>
      </c>
      <c r="M1629" t="s">
        <v>20083</v>
      </c>
      <c r="N1629" t="s">
        <v>6322</v>
      </c>
      <c r="O1629" t="s">
        <v>20076</v>
      </c>
      <c r="P1629" t="s">
        <v>20125</v>
      </c>
      <c r="Q1629" t="s">
        <v>20153</v>
      </c>
      <c r="R1629" t="s">
        <v>20154</v>
      </c>
      <c r="S1629">
        <v>1</v>
      </c>
      <c r="T1629">
        <v>0</v>
      </c>
      <c r="U1629">
        <v>0</v>
      </c>
      <c r="V1629">
        <v>206</v>
      </c>
      <c r="W1629">
        <v>17</v>
      </c>
    </row>
    <row r="1630" spans="1:23" x14ac:dyDescent="0.3">
      <c r="A1630" t="s">
        <v>1640</v>
      </c>
      <c r="B1630" t="s">
        <v>21044</v>
      </c>
      <c r="C1630">
        <v>0</v>
      </c>
      <c r="D1630">
        <v>0</v>
      </c>
      <c r="E1630" t="s">
        <v>20088</v>
      </c>
      <c r="F1630" t="s">
        <v>10372</v>
      </c>
      <c r="G1630" t="s">
        <v>20089</v>
      </c>
      <c r="H1630" t="s">
        <v>21755</v>
      </c>
      <c r="I1630" t="s">
        <v>21756</v>
      </c>
      <c r="J1630" t="s">
        <v>8641</v>
      </c>
      <c r="K1630" t="s">
        <v>6705</v>
      </c>
      <c r="L1630" t="s">
        <v>6321</v>
      </c>
      <c r="M1630" t="s">
        <v>20083</v>
      </c>
      <c r="N1630" t="s">
        <v>6322</v>
      </c>
      <c r="O1630" t="s">
        <v>20076</v>
      </c>
      <c r="P1630" t="s">
        <v>20125</v>
      </c>
      <c r="Q1630" t="s">
        <v>20153</v>
      </c>
      <c r="R1630" t="s">
        <v>20154</v>
      </c>
      <c r="S1630">
        <v>0</v>
      </c>
      <c r="T1630">
        <v>0</v>
      </c>
      <c r="U1630">
        <v>1</v>
      </c>
      <c r="V1630">
        <v>336</v>
      </c>
      <c r="W1630">
        <v>37</v>
      </c>
    </row>
    <row r="1631" spans="1:23" x14ac:dyDescent="0.3">
      <c r="A1631" t="s">
        <v>1641</v>
      </c>
      <c r="B1631" t="s">
        <v>21044</v>
      </c>
      <c r="C1631">
        <v>0</v>
      </c>
      <c r="D1631">
        <v>0</v>
      </c>
      <c r="E1631" t="s">
        <v>20150</v>
      </c>
      <c r="F1631" t="s">
        <v>10373</v>
      </c>
      <c r="G1631" t="s">
        <v>20089</v>
      </c>
      <c r="H1631" t="s">
        <v>21757</v>
      </c>
      <c r="I1631" t="s">
        <v>21758</v>
      </c>
      <c r="J1631" t="s">
        <v>10374</v>
      </c>
      <c r="K1631" t="s">
        <v>9291</v>
      </c>
      <c r="L1631" t="s">
        <v>6321</v>
      </c>
      <c r="M1631" t="s">
        <v>20083</v>
      </c>
      <c r="N1631" t="s">
        <v>6322</v>
      </c>
      <c r="O1631" t="s">
        <v>20076</v>
      </c>
      <c r="P1631" t="s">
        <v>20125</v>
      </c>
      <c r="Q1631" t="s">
        <v>20153</v>
      </c>
      <c r="R1631" t="s">
        <v>20154</v>
      </c>
      <c r="S1631">
        <v>0</v>
      </c>
      <c r="T1631">
        <v>0</v>
      </c>
      <c r="U1631">
        <v>1</v>
      </c>
      <c r="V1631">
        <v>121</v>
      </c>
      <c r="W1631">
        <v>13</v>
      </c>
    </row>
    <row r="1632" spans="1:23" x14ac:dyDescent="0.3">
      <c r="A1632" t="s">
        <v>1642</v>
      </c>
      <c r="B1632" t="s">
        <v>21044</v>
      </c>
      <c r="C1632">
        <v>0</v>
      </c>
      <c r="D1632">
        <v>0</v>
      </c>
      <c r="E1632" t="s">
        <v>20088</v>
      </c>
      <c r="F1632" t="s">
        <v>10375</v>
      </c>
      <c r="G1632" t="s">
        <v>20089</v>
      </c>
      <c r="H1632" t="s">
        <v>21759</v>
      </c>
      <c r="I1632" t="s">
        <v>21760</v>
      </c>
      <c r="J1632" t="s">
        <v>10376</v>
      </c>
      <c r="K1632" t="s">
        <v>8808</v>
      </c>
      <c r="L1632" t="s">
        <v>6321</v>
      </c>
      <c r="M1632" t="s">
        <v>20083</v>
      </c>
      <c r="N1632" t="s">
        <v>6322</v>
      </c>
      <c r="O1632" t="s">
        <v>20076</v>
      </c>
      <c r="P1632" t="s">
        <v>20125</v>
      </c>
      <c r="Q1632" t="s">
        <v>20153</v>
      </c>
      <c r="R1632" t="s">
        <v>20154</v>
      </c>
      <c r="S1632">
        <v>0</v>
      </c>
      <c r="T1632">
        <v>0</v>
      </c>
      <c r="U1632">
        <v>1</v>
      </c>
      <c r="V1632">
        <v>54</v>
      </c>
      <c r="W1632">
        <v>6</v>
      </c>
    </row>
    <row r="1633" spans="1:23" x14ac:dyDescent="0.3">
      <c r="A1633" t="s">
        <v>1643</v>
      </c>
      <c r="B1633" t="s">
        <v>21439</v>
      </c>
      <c r="C1633">
        <v>1</v>
      </c>
      <c r="D1633">
        <v>1</v>
      </c>
      <c r="E1633" t="s">
        <v>20088</v>
      </c>
      <c r="F1633" t="s">
        <v>10377</v>
      </c>
      <c r="G1633" t="s">
        <v>20089</v>
      </c>
      <c r="H1633" t="s">
        <v>21520</v>
      </c>
      <c r="I1633" t="s">
        <v>21521</v>
      </c>
      <c r="J1633" t="s">
        <v>9668</v>
      </c>
      <c r="K1633" t="s">
        <v>6410</v>
      </c>
      <c r="L1633" t="s">
        <v>6411</v>
      </c>
      <c r="M1633" t="s">
        <v>20519</v>
      </c>
      <c r="N1633" t="s">
        <v>6322</v>
      </c>
      <c r="O1633" t="s">
        <v>20076</v>
      </c>
      <c r="P1633" t="s">
        <v>20523</v>
      </c>
      <c r="Q1633" t="s">
        <v>6411</v>
      </c>
      <c r="R1633" t="s">
        <v>20627</v>
      </c>
      <c r="S1633">
        <v>0</v>
      </c>
      <c r="T1633">
        <v>0</v>
      </c>
      <c r="V1633">
        <v>54</v>
      </c>
      <c r="W1633">
        <v>2</v>
      </c>
    </row>
    <row r="1634" spans="1:23" x14ac:dyDescent="0.3">
      <c r="A1634" t="s">
        <v>1644</v>
      </c>
      <c r="B1634" t="s">
        <v>21439</v>
      </c>
      <c r="C1634">
        <v>1</v>
      </c>
      <c r="D1634">
        <v>1</v>
      </c>
      <c r="E1634" t="s">
        <v>20065</v>
      </c>
      <c r="F1634" t="s">
        <v>10378</v>
      </c>
      <c r="G1634" t="s">
        <v>20041</v>
      </c>
      <c r="H1634" t="s">
        <v>21568</v>
      </c>
      <c r="I1634" t="s">
        <v>21569</v>
      </c>
      <c r="J1634" t="s">
        <v>9746</v>
      </c>
      <c r="K1634" t="s">
        <v>6472</v>
      </c>
      <c r="L1634" t="s">
        <v>6473</v>
      </c>
      <c r="M1634" t="s">
        <v>20259</v>
      </c>
      <c r="N1634" t="s">
        <v>6322</v>
      </c>
      <c r="O1634" t="s">
        <v>20076</v>
      </c>
      <c r="P1634" t="s">
        <v>20126</v>
      </c>
      <c r="Q1634" t="s">
        <v>20127</v>
      </c>
      <c r="R1634" t="s">
        <v>20307</v>
      </c>
      <c r="S1634">
        <v>1</v>
      </c>
      <c r="T1634">
        <v>0</v>
      </c>
      <c r="V1634">
        <v>48</v>
      </c>
      <c r="W1634">
        <v>2</v>
      </c>
    </row>
    <row r="1635" spans="1:23" x14ac:dyDescent="0.3">
      <c r="A1635" t="s">
        <v>1645</v>
      </c>
      <c r="B1635" t="s">
        <v>21044</v>
      </c>
      <c r="C1635">
        <v>0</v>
      </c>
      <c r="D1635">
        <v>0</v>
      </c>
      <c r="E1635" t="s">
        <v>20088</v>
      </c>
      <c r="F1635" t="s">
        <v>10379</v>
      </c>
      <c r="G1635" t="s">
        <v>20089</v>
      </c>
      <c r="H1635" t="s">
        <v>21761</v>
      </c>
      <c r="I1635" t="s">
        <v>21762</v>
      </c>
      <c r="J1635" t="s">
        <v>10380</v>
      </c>
      <c r="K1635" t="s">
        <v>6540</v>
      </c>
      <c r="L1635" t="s">
        <v>6541</v>
      </c>
      <c r="M1635" t="s">
        <v>20545</v>
      </c>
      <c r="N1635" t="s">
        <v>6322</v>
      </c>
      <c r="O1635" t="s">
        <v>20076</v>
      </c>
      <c r="P1635" t="s">
        <v>20147</v>
      </c>
      <c r="Q1635" t="s">
        <v>20148</v>
      </c>
      <c r="R1635" t="s">
        <v>20594</v>
      </c>
      <c r="S1635">
        <v>0</v>
      </c>
      <c r="T1635">
        <v>0</v>
      </c>
      <c r="U1635">
        <v>1</v>
      </c>
      <c r="V1635">
        <v>110</v>
      </c>
      <c r="W1635">
        <v>12</v>
      </c>
    </row>
    <row r="1636" spans="1:23" x14ac:dyDescent="0.3">
      <c r="A1636" t="s">
        <v>1646</v>
      </c>
      <c r="B1636" t="s">
        <v>21439</v>
      </c>
      <c r="C1636">
        <v>1</v>
      </c>
      <c r="D1636">
        <v>1</v>
      </c>
      <c r="E1636" t="s">
        <v>20150</v>
      </c>
      <c r="F1636" t="s">
        <v>10381</v>
      </c>
      <c r="G1636" t="s">
        <v>20089</v>
      </c>
      <c r="H1636" t="s">
        <v>21513</v>
      </c>
      <c r="I1636" t="s">
        <v>21514</v>
      </c>
      <c r="J1636" t="s">
        <v>9652</v>
      </c>
      <c r="K1636" t="s">
        <v>6536</v>
      </c>
      <c r="L1636" t="s">
        <v>6458</v>
      </c>
      <c r="M1636" t="s">
        <v>20083</v>
      </c>
      <c r="N1636" t="s">
        <v>6322</v>
      </c>
      <c r="O1636" t="s">
        <v>20076</v>
      </c>
      <c r="P1636" t="s">
        <v>20162</v>
      </c>
      <c r="Q1636" t="s">
        <v>20163</v>
      </c>
      <c r="R1636" t="s">
        <v>20164</v>
      </c>
      <c r="S1636">
        <v>0</v>
      </c>
      <c r="T1636">
        <v>0</v>
      </c>
      <c r="V1636">
        <v>108</v>
      </c>
      <c r="W1636">
        <v>4</v>
      </c>
    </row>
    <row r="1637" spans="1:23" x14ac:dyDescent="0.3">
      <c r="A1637" t="s">
        <v>1647</v>
      </c>
      <c r="B1637" t="s">
        <v>21439</v>
      </c>
      <c r="C1637">
        <v>1</v>
      </c>
      <c r="D1637">
        <v>1</v>
      </c>
      <c r="E1637" t="s">
        <v>20065</v>
      </c>
      <c r="F1637" t="s">
        <v>10382</v>
      </c>
      <c r="G1637" t="s">
        <v>20066</v>
      </c>
      <c r="H1637" t="s">
        <v>21559</v>
      </c>
      <c r="I1637" t="s">
        <v>21560</v>
      </c>
      <c r="J1637" t="s">
        <v>9733</v>
      </c>
      <c r="K1637" t="s">
        <v>6447</v>
      </c>
      <c r="L1637" t="s">
        <v>6448</v>
      </c>
      <c r="M1637" t="s">
        <v>20083</v>
      </c>
      <c r="N1637" t="s">
        <v>6322</v>
      </c>
      <c r="O1637" t="s">
        <v>20076</v>
      </c>
      <c r="P1637" t="s">
        <v>20183</v>
      </c>
      <c r="Q1637" t="s">
        <v>6448</v>
      </c>
      <c r="R1637" t="s">
        <v>20466</v>
      </c>
      <c r="S1637">
        <v>1</v>
      </c>
      <c r="T1637">
        <v>0</v>
      </c>
      <c r="V1637">
        <v>97</v>
      </c>
      <c r="W1637">
        <v>5</v>
      </c>
    </row>
    <row r="1638" spans="1:23" x14ac:dyDescent="0.3">
      <c r="A1638" t="s">
        <v>1648</v>
      </c>
      <c r="B1638" t="s">
        <v>21044</v>
      </c>
      <c r="C1638">
        <v>0</v>
      </c>
      <c r="D1638">
        <v>0</v>
      </c>
      <c r="E1638" t="s">
        <v>20050</v>
      </c>
      <c r="F1638" t="s">
        <v>10384</v>
      </c>
      <c r="G1638" t="s">
        <v>20051</v>
      </c>
      <c r="H1638" t="s">
        <v>20193</v>
      </c>
      <c r="I1638" t="s">
        <v>20194</v>
      </c>
      <c r="J1638" t="s">
        <v>10385</v>
      </c>
      <c r="K1638" t="s">
        <v>6515</v>
      </c>
      <c r="L1638" t="s">
        <v>6516</v>
      </c>
      <c r="M1638" t="s">
        <v>20840</v>
      </c>
      <c r="N1638" t="s">
        <v>6322</v>
      </c>
      <c r="O1638" t="s">
        <v>20076</v>
      </c>
      <c r="P1638" t="s">
        <v>20196</v>
      </c>
      <c r="Q1638" t="s">
        <v>20197</v>
      </c>
      <c r="R1638" t="s">
        <v>20841</v>
      </c>
      <c r="S1638">
        <v>1</v>
      </c>
      <c r="T1638">
        <v>0</v>
      </c>
      <c r="U1638">
        <v>0</v>
      </c>
      <c r="V1638">
        <v>277</v>
      </c>
      <c r="W1638">
        <v>28</v>
      </c>
    </row>
    <row r="1639" spans="1:23" x14ac:dyDescent="0.3">
      <c r="A1639" t="s">
        <v>1649</v>
      </c>
      <c r="B1639" t="s">
        <v>21439</v>
      </c>
      <c r="C1639">
        <v>1</v>
      </c>
      <c r="D1639">
        <v>1</v>
      </c>
      <c r="E1639" t="s">
        <v>20150</v>
      </c>
      <c r="F1639" t="s">
        <v>10386</v>
      </c>
      <c r="G1639" t="s">
        <v>20089</v>
      </c>
      <c r="H1639" t="s">
        <v>21763</v>
      </c>
      <c r="I1639" t="s">
        <v>21764</v>
      </c>
      <c r="J1639" t="s">
        <v>10387</v>
      </c>
      <c r="K1639" t="s">
        <v>6626</v>
      </c>
      <c r="L1639" t="s">
        <v>6321</v>
      </c>
      <c r="M1639" t="s">
        <v>20083</v>
      </c>
      <c r="N1639" t="s">
        <v>6322</v>
      </c>
      <c r="O1639" t="s">
        <v>20076</v>
      </c>
      <c r="P1639" t="s">
        <v>20125</v>
      </c>
      <c r="Q1639" t="s">
        <v>20153</v>
      </c>
      <c r="R1639" t="s">
        <v>20154</v>
      </c>
      <c r="S1639">
        <v>0</v>
      </c>
      <c r="T1639">
        <v>0</v>
      </c>
      <c r="V1639">
        <v>72</v>
      </c>
      <c r="W1639">
        <v>3</v>
      </c>
    </row>
    <row r="1640" spans="1:23" x14ac:dyDescent="0.3">
      <c r="A1640" t="s">
        <v>1650</v>
      </c>
      <c r="B1640" t="s">
        <v>21044</v>
      </c>
      <c r="C1640">
        <v>0</v>
      </c>
      <c r="D1640">
        <v>0</v>
      </c>
      <c r="E1640" t="s">
        <v>20050</v>
      </c>
      <c r="F1640" t="s">
        <v>10388</v>
      </c>
      <c r="G1640" t="s">
        <v>20051</v>
      </c>
      <c r="H1640" t="s">
        <v>20429</v>
      </c>
      <c r="I1640" t="s">
        <v>20430</v>
      </c>
      <c r="J1640" t="s">
        <v>10389</v>
      </c>
      <c r="K1640" t="s">
        <v>8215</v>
      </c>
      <c r="L1640" t="s">
        <v>8216</v>
      </c>
      <c r="M1640" t="s">
        <v>20206</v>
      </c>
      <c r="N1640" t="s">
        <v>6322</v>
      </c>
      <c r="O1640" t="s">
        <v>20076</v>
      </c>
      <c r="P1640" t="s">
        <v>20096</v>
      </c>
      <c r="Q1640" t="s">
        <v>6544</v>
      </c>
      <c r="R1640" t="s">
        <v>20916</v>
      </c>
      <c r="S1640">
        <v>1</v>
      </c>
      <c r="T1640">
        <v>0</v>
      </c>
      <c r="U1640">
        <v>0</v>
      </c>
      <c r="V1640">
        <v>207</v>
      </c>
      <c r="W1640">
        <v>18</v>
      </c>
    </row>
    <row r="1641" spans="1:23" x14ac:dyDescent="0.3">
      <c r="A1641" t="s">
        <v>1651</v>
      </c>
      <c r="B1641" t="s">
        <v>21044</v>
      </c>
      <c r="C1641">
        <v>0</v>
      </c>
      <c r="D1641">
        <v>0</v>
      </c>
      <c r="E1641" t="s">
        <v>20050</v>
      </c>
      <c r="F1641" t="s">
        <v>10390</v>
      </c>
      <c r="G1641" t="s">
        <v>20041</v>
      </c>
      <c r="H1641" t="s">
        <v>21622</v>
      </c>
      <c r="I1641" t="s">
        <v>21623</v>
      </c>
      <c r="J1641" t="s">
        <v>9879</v>
      </c>
      <c r="K1641" t="s">
        <v>9291</v>
      </c>
      <c r="L1641" t="s">
        <v>6321</v>
      </c>
      <c r="M1641" t="s">
        <v>20083</v>
      </c>
      <c r="N1641" t="s">
        <v>6322</v>
      </c>
      <c r="O1641" t="s">
        <v>20076</v>
      </c>
      <c r="P1641" t="s">
        <v>20125</v>
      </c>
      <c r="Q1641" t="s">
        <v>20153</v>
      </c>
      <c r="R1641" t="s">
        <v>20154</v>
      </c>
      <c r="S1641">
        <v>1</v>
      </c>
      <c r="T1641">
        <v>0</v>
      </c>
      <c r="U1641">
        <v>0</v>
      </c>
      <c r="V1641">
        <v>240</v>
      </c>
      <c r="W1641">
        <v>21</v>
      </c>
    </row>
    <row r="1642" spans="1:23" x14ac:dyDescent="0.3">
      <c r="A1642" t="s">
        <v>1652</v>
      </c>
      <c r="B1642" t="s">
        <v>21439</v>
      </c>
      <c r="C1642">
        <v>1</v>
      </c>
      <c r="D1642">
        <v>1</v>
      </c>
      <c r="E1642" t="s">
        <v>20088</v>
      </c>
      <c r="F1642" t="s">
        <v>10391</v>
      </c>
      <c r="G1642" t="s">
        <v>20089</v>
      </c>
      <c r="H1642" t="s">
        <v>21466</v>
      </c>
      <c r="I1642" t="s">
        <v>21467</v>
      </c>
      <c r="J1642" t="s">
        <v>9721</v>
      </c>
      <c r="K1642" t="s">
        <v>9722</v>
      </c>
      <c r="L1642" t="s">
        <v>6448</v>
      </c>
      <c r="M1642" t="s">
        <v>20083</v>
      </c>
      <c r="N1642" t="s">
        <v>6322</v>
      </c>
      <c r="O1642" t="s">
        <v>20076</v>
      </c>
      <c r="P1642" t="s">
        <v>20183</v>
      </c>
      <c r="Q1642" t="s">
        <v>6448</v>
      </c>
      <c r="R1642" t="s">
        <v>20466</v>
      </c>
      <c r="S1642">
        <v>0</v>
      </c>
      <c r="T1642">
        <v>0</v>
      </c>
      <c r="V1642">
        <v>95</v>
      </c>
      <c r="W1642">
        <v>4</v>
      </c>
    </row>
    <row r="1643" spans="1:23" x14ac:dyDescent="0.3">
      <c r="A1643" t="s">
        <v>1653</v>
      </c>
      <c r="B1643" t="s">
        <v>21044</v>
      </c>
      <c r="C1643">
        <v>0</v>
      </c>
      <c r="D1643">
        <v>0</v>
      </c>
      <c r="E1643" t="s">
        <v>20088</v>
      </c>
      <c r="F1643" t="s">
        <v>10392</v>
      </c>
      <c r="G1643" t="s">
        <v>20089</v>
      </c>
      <c r="H1643" t="s">
        <v>21765</v>
      </c>
      <c r="I1643" t="s">
        <v>21766</v>
      </c>
      <c r="J1643" t="s">
        <v>10393</v>
      </c>
      <c r="K1643" t="s">
        <v>9656</v>
      </c>
      <c r="L1643" t="s">
        <v>9657</v>
      </c>
      <c r="M1643" t="s">
        <v>20484</v>
      </c>
      <c r="N1643" t="s">
        <v>6322</v>
      </c>
      <c r="O1643" t="s">
        <v>20076</v>
      </c>
      <c r="P1643" t="s">
        <v>20443</v>
      </c>
      <c r="Q1643" t="s">
        <v>6508</v>
      </c>
      <c r="R1643" t="s">
        <v>21515</v>
      </c>
      <c r="S1643">
        <v>0</v>
      </c>
      <c r="T1643">
        <v>1</v>
      </c>
      <c r="U1643">
        <v>1</v>
      </c>
      <c r="V1643">
        <v>97</v>
      </c>
      <c r="W1643">
        <v>12</v>
      </c>
    </row>
    <row r="1644" spans="1:23" x14ac:dyDescent="0.3">
      <c r="A1644" t="s">
        <v>1654</v>
      </c>
      <c r="B1644" t="s">
        <v>21044</v>
      </c>
      <c r="C1644">
        <v>0</v>
      </c>
      <c r="D1644">
        <v>0</v>
      </c>
      <c r="E1644" t="s">
        <v>20088</v>
      </c>
      <c r="F1644" t="s">
        <v>10394</v>
      </c>
      <c r="G1644" t="s">
        <v>20089</v>
      </c>
      <c r="H1644" t="s">
        <v>21613</v>
      </c>
      <c r="I1644" t="s">
        <v>21614</v>
      </c>
      <c r="J1644" t="s">
        <v>10395</v>
      </c>
      <c r="K1644" t="s">
        <v>10396</v>
      </c>
      <c r="L1644" t="s">
        <v>10397</v>
      </c>
      <c r="M1644" t="s">
        <v>20736</v>
      </c>
      <c r="N1644" t="s">
        <v>6322</v>
      </c>
      <c r="O1644" t="s">
        <v>20076</v>
      </c>
      <c r="P1644" t="s">
        <v>20096</v>
      </c>
      <c r="Q1644" t="s">
        <v>6544</v>
      </c>
      <c r="R1644" t="s">
        <v>21767</v>
      </c>
      <c r="S1644">
        <v>0</v>
      </c>
      <c r="T1644">
        <v>0</v>
      </c>
      <c r="U1644">
        <v>1</v>
      </c>
      <c r="V1644">
        <v>125</v>
      </c>
      <c r="W1644">
        <v>14</v>
      </c>
    </row>
    <row r="1645" spans="1:23" x14ac:dyDescent="0.3">
      <c r="A1645" t="s">
        <v>1655</v>
      </c>
      <c r="B1645" t="s">
        <v>21044</v>
      </c>
      <c r="C1645">
        <v>0</v>
      </c>
      <c r="D1645">
        <v>0</v>
      </c>
      <c r="E1645" t="s">
        <v>20088</v>
      </c>
      <c r="F1645" t="s">
        <v>10398</v>
      </c>
      <c r="G1645" t="s">
        <v>20089</v>
      </c>
      <c r="H1645" t="s">
        <v>21627</v>
      </c>
      <c r="I1645" t="s">
        <v>21628</v>
      </c>
      <c r="J1645" t="s">
        <v>10399</v>
      </c>
      <c r="K1645" t="s">
        <v>10400</v>
      </c>
      <c r="L1645" t="s">
        <v>10401</v>
      </c>
      <c r="M1645" t="s">
        <v>20757</v>
      </c>
      <c r="N1645" t="s">
        <v>6322</v>
      </c>
      <c r="O1645" t="s">
        <v>20076</v>
      </c>
      <c r="P1645" t="s">
        <v>20591</v>
      </c>
      <c r="Q1645" t="s">
        <v>20592</v>
      </c>
      <c r="R1645" t="s">
        <v>21768</v>
      </c>
      <c r="S1645">
        <v>0</v>
      </c>
      <c r="T1645">
        <v>0</v>
      </c>
      <c r="U1645">
        <v>1</v>
      </c>
      <c r="V1645">
        <v>73</v>
      </c>
      <c r="W1645">
        <v>9</v>
      </c>
    </row>
    <row r="1646" spans="1:23" x14ac:dyDescent="0.3">
      <c r="A1646" t="s">
        <v>1656</v>
      </c>
      <c r="B1646" t="s">
        <v>21044</v>
      </c>
      <c r="C1646">
        <v>0</v>
      </c>
      <c r="D1646">
        <v>0</v>
      </c>
      <c r="E1646" t="s">
        <v>20050</v>
      </c>
      <c r="F1646" t="s">
        <v>10402</v>
      </c>
      <c r="G1646" t="s">
        <v>20080</v>
      </c>
      <c r="H1646" t="s">
        <v>20160</v>
      </c>
      <c r="I1646" t="s">
        <v>20161</v>
      </c>
      <c r="J1646" t="s">
        <v>10403</v>
      </c>
      <c r="K1646" t="s">
        <v>9312</v>
      </c>
      <c r="L1646" t="s">
        <v>6458</v>
      </c>
      <c r="M1646" t="s">
        <v>20083</v>
      </c>
      <c r="N1646" t="s">
        <v>6322</v>
      </c>
      <c r="O1646" t="s">
        <v>20076</v>
      </c>
      <c r="P1646" t="s">
        <v>20162</v>
      </c>
      <c r="Q1646" t="s">
        <v>20163</v>
      </c>
      <c r="R1646" t="s">
        <v>20164</v>
      </c>
      <c r="S1646">
        <v>1</v>
      </c>
      <c r="T1646">
        <v>0</v>
      </c>
      <c r="U1646">
        <v>0</v>
      </c>
      <c r="V1646">
        <v>181</v>
      </c>
      <c r="W1646">
        <v>15</v>
      </c>
    </row>
    <row r="1647" spans="1:23" x14ac:dyDescent="0.3">
      <c r="A1647" t="s">
        <v>1657</v>
      </c>
      <c r="B1647" t="s">
        <v>21044</v>
      </c>
      <c r="C1647">
        <v>0</v>
      </c>
      <c r="D1647">
        <v>0</v>
      </c>
      <c r="E1647" t="s">
        <v>20088</v>
      </c>
      <c r="F1647" t="s">
        <v>10404</v>
      </c>
      <c r="G1647" t="s">
        <v>20089</v>
      </c>
      <c r="H1647" t="s">
        <v>21769</v>
      </c>
      <c r="I1647" t="s">
        <v>21770</v>
      </c>
      <c r="J1647" t="s">
        <v>10405</v>
      </c>
      <c r="K1647" t="s">
        <v>6515</v>
      </c>
      <c r="L1647" t="s">
        <v>6516</v>
      </c>
      <c r="M1647" t="s">
        <v>20840</v>
      </c>
      <c r="N1647" t="s">
        <v>6322</v>
      </c>
      <c r="O1647" t="s">
        <v>20076</v>
      </c>
      <c r="P1647" t="s">
        <v>20196</v>
      </c>
      <c r="Q1647" t="s">
        <v>20197</v>
      </c>
      <c r="R1647" t="s">
        <v>20841</v>
      </c>
      <c r="S1647">
        <v>0</v>
      </c>
      <c r="T1647">
        <v>0</v>
      </c>
      <c r="U1647">
        <v>1</v>
      </c>
      <c r="V1647">
        <v>137</v>
      </c>
      <c r="W1647">
        <v>15</v>
      </c>
    </row>
    <row r="1648" spans="1:23" x14ac:dyDescent="0.3">
      <c r="A1648" t="s">
        <v>1658</v>
      </c>
      <c r="B1648" t="s">
        <v>21044</v>
      </c>
      <c r="C1648">
        <v>0</v>
      </c>
      <c r="D1648">
        <v>0</v>
      </c>
      <c r="E1648" t="s">
        <v>20050</v>
      </c>
      <c r="F1648" t="s">
        <v>10406</v>
      </c>
      <c r="G1648" t="s">
        <v>20080</v>
      </c>
      <c r="H1648" t="s">
        <v>20209</v>
      </c>
      <c r="I1648" t="s">
        <v>20210</v>
      </c>
      <c r="J1648" t="s">
        <v>10407</v>
      </c>
      <c r="K1648" t="s">
        <v>6389</v>
      </c>
      <c r="L1648" t="s">
        <v>6321</v>
      </c>
      <c r="M1648" t="s">
        <v>20083</v>
      </c>
      <c r="N1648" t="s">
        <v>6322</v>
      </c>
      <c r="O1648" t="s">
        <v>20076</v>
      </c>
      <c r="P1648" t="s">
        <v>20125</v>
      </c>
      <c r="Q1648" t="s">
        <v>20153</v>
      </c>
      <c r="R1648" t="s">
        <v>20154</v>
      </c>
      <c r="S1648">
        <v>1</v>
      </c>
      <c r="T1648">
        <v>0</v>
      </c>
      <c r="U1648">
        <v>0</v>
      </c>
      <c r="V1648">
        <v>250</v>
      </c>
      <c r="W1648">
        <v>23</v>
      </c>
    </row>
    <row r="1649" spans="1:23" x14ac:dyDescent="0.3">
      <c r="A1649" t="s">
        <v>1659</v>
      </c>
      <c r="B1649" t="s">
        <v>21439</v>
      </c>
      <c r="C1649">
        <v>1</v>
      </c>
      <c r="D1649">
        <v>1</v>
      </c>
      <c r="E1649" t="s">
        <v>20088</v>
      </c>
      <c r="F1649" t="s">
        <v>10408</v>
      </c>
      <c r="G1649" t="s">
        <v>20089</v>
      </c>
      <c r="H1649" t="s">
        <v>21486</v>
      </c>
      <c r="I1649" t="s">
        <v>21487</v>
      </c>
      <c r="J1649" t="s">
        <v>9613</v>
      </c>
      <c r="K1649" t="s">
        <v>6635</v>
      </c>
      <c r="L1649" t="s">
        <v>6636</v>
      </c>
      <c r="M1649" t="s">
        <v>20515</v>
      </c>
      <c r="N1649" t="s">
        <v>6322</v>
      </c>
      <c r="O1649" t="s">
        <v>20076</v>
      </c>
      <c r="P1649" t="s">
        <v>20591</v>
      </c>
      <c r="Q1649" t="s">
        <v>20592</v>
      </c>
      <c r="R1649" t="s">
        <v>21488</v>
      </c>
      <c r="S1649">
        <v>0</v>
      </c>
      <c r="T1649">
        <v>0</v>
      </c>
      <c r="V1649">
        <v>76</v>
      </c>
      <c r="W1649">
        <v>3</v>
      </c>
    </row>
    <row r="1650" spans="1:23" x14ac:dyDescent="0.3">
      <c r="A1650" t="s">
        <v>1660</v>
      </c>
      <c r="B1650" t="s">
        <v>21483</v>
      </c>
      <c r="C1650">
        <v>1</v>
      </c>
      <c r="D1650">
        <v>1</v>
      </c>
      <c r="E1650" t="s">
        <v>20088</v>
      </c>
      <c r="F1650" t="s">
        <v>10409</v>
      </c>
      <c r="G1650" t="s">
        <v>20089</v>
      </c>
      <c r="H1650" t="s">
        <v>21771</v>
      </c>
      <c r="I1650" t="s">
        <v>21772</v>
      </c>
      <c r="J1650" t="s">
        <v>10410</v>
      </c>
      <c r="K1650" t="s">
        <v>6394</v>
      </c>
      <c r="L1650" t="s">
        <v>6321</v>
      </c>
      <c r="M1650" t="s">
        <v>20083</v>
      </c>
      <c r="N1650" t="s">
        <v>6322</v>
      </c>
      <c r="O1650" t="s">
        <v>20076</v>
      </c>
      <c r="P1650" t="s">
        <v>20125</v>
      </c>
      <c r="Q1650" t="s">
        <v>20153</v>
      </c>
      <c r="R1650" t="s">
        <v>20154</v>
      </c>
      <c r="S1650">
        <v>0</v>
      </c>
      <c r="T1650">
        <v>0</v>
      </c>
      <c r="U1650">
        <v>0</v>
      </c>
      <c r="V1650">
        <v>27</v>
      </c>
      <c r="W1650">
        <v>3</v>
      </c>
    </row>
    <row r="1651" spans="1:23" x14ac:dyDescent="0.3">
      <c r="A1651" t="s">
        <v>1661</v>
      </c>
      <c r="B1651" t="s">
        <v>21528</v>
      </c>
      <c r="C1651">
        <v>1</v>
      </c>
      <c r="D1651">
        <v>1</v>
      </c>
      <c r="E1651" t="s">
        <v>20065</v>
      </c>
      <c r="F1651" t="s">
        <v>10411</v>
      </c>
      <c r="G1651" t="s">
        <v>20080</v>
      </c>
      <c r="H1651" t="s">
        <v>20209</v>
      </c>
      <c r="I1651" t="s">
        <v>20210</v>
      </c>
      <c r="J1651" t="s">
        <v>9973</v>
      </c>
      <c r="K1651" t="s">
        <v>9285</v>
      </c>
      <c r="L1651" t="s">
        <v>6321</v>
      </c>
      <c r="M1651" t="s">
        <v>20083</v>
      </c>
      <c r="N1651" t="s">
        <v>6322</v>
      </c>
      <c r="O1651" t="s">
        <v>20076</v>
      </c>
      <c r="P1651" t="s">
        <v>20125</v>
      </c>
      <c r="Q1651" t="s">
        <v>20153</v>
      </c>
      <c r="R1651" t="s">
        <v>20154</v>
      </c>
      <c r="S1651">
        <v>1</v>
      </c>
      <c r="T1651">
        <v>0</v>
      </c>
      <c r="U1651">
        <v>0</v>
      </c>
      <c r="V1651">
        <v>1498</v>
      </c>
      <c r="W1651">
        <v>59</v>
      </c>
    </row>
    <row r="1652" spans="1:23" x14ac:dyDescent="0.3">
      <c r="A1652" t="s">
        <v>1662</v>
      </c>
      <c r="B1652" t="s">
        <v>21528</v>
      </c>
      <c r="C1652">
        <v>1</v>
      </c>
      <c r="D1652">
        <v>1</v>
      </c>
      <c r="E1652" t="s">
        <v>20065</v>
      </c>
      <c r="F1652" t="s">
        <v>10412</v>
      </c>
      <c r="G1652" t="s">
        <v>20080</v>
      </c>
      <c r="H1652" t="s">
        <v>20209</v>
      </c>
      <c r="I1652" t="s">
        <v>20210</v>
      </c>
      <c r="J1652" t="s">
        <v>6623</v>
      </c>
      <c r="K1652" t="s">
        <v>6325</v>
      </c>
      <c r="L1652" t="s">
        <v>6321</v>
      </c>
      <c r="M1652" t="s">
        <v>20083</v>
      </c>
      <c r="N1652" t="s">
        <v>6322</v>
      </c>
      <c r="O1652" t="s">
        <v>20076</v>
      </c>
      <c r="P1652" t="s">
        <v>20125</v>
      </c>
      <c r="Q1652" t="s">
        <v>20153</v>
      </c>
      <c r="R1652" t="s">
        <v>20154</v>
      </c>
      <c r="S1652">
        <v>1</v>
      </c>
      <c r="T1652">
        <v>0</v>
      </c>
      <c r="U1652">
        <v>0</v>
      </c>
      <c r="V1652">
        <v>1241</v>
      </c>
      <c r="W1652">
        <v>52</v>
      </c>
    </row>
    <row r="1653" spans="1:23" x14ac:dyDescent="0.3">
      <c r="A1653" t="s">
        <v>1663</v>
      </c>
      <c r="B1653" t="s">
        <v>21439</v>
      </c>
      <c r="C1653">
        <v>1</v>
      </c>
      <c r="D1653">
        <v>1</v>
      </c>
      <c r="E1653" t="s">
        <v>20065</v>
      </c>
      <c r="F1653" t="s">
        <v>10413</v>
      </c>
      <c r="G1653" t="s">
        <v>20066</v>
      </c>
      <c r="H1653" t="s">
        <v>21559</v>
      </c>
      <c r="I1653" t="s">
        <v>21560</v>
      </c>
      <c r="J1653" t="s">
        <v>9733</v>
      </c>
      <c r="K1653" t="s">
        <v>6447</v>
      </c>
      <c r="L1653" t="s">
        <v>6448</v>
      </c>
      <c r="M1653" t="s">
        <v>20083</v>
      </c>
      <c r="N1653" t="s">
        <v>6322</v>
      </c>
      <c r="O1653" t="s">
        <v>20076</v>
      </c>
      <c r="P1653" t="s">
        <v>20183</v>
      </c>
      <c r="Q1653" t="s">
        <v>6448</v>
      </c>
      <c r="R1653" t="s">
        <v>20466</v>
      </c>
      <c r="S1653">
        <v>1</v>
      </c>
      <c r="T1653">
        <v>0</v>
      </c>
      <c r="U1653">
        <v>0</v>
      </c>
      <c r="V1653">
        <v>58</v>
      </c>
      <c r="W1653">
        <v>3</v>
      </c>
    </row>
    <row r="1654" spans="1:23" x14ac:dyDescent="0.3">
      <c r="A1654" t="s">
        <v>1664</v>
      </c>
      <c r="B1654" t="s">
        <v>21439</v>
      </c>
      <c r="C1654">
        <v>1</v>
      </c>
      <c r="D1654">
        <v>1</v>
      </c>
      <c r="E1654" t="s">
        <v>20065</v>
      </c>
      <c r="F1654" t="s">
        <v>10414</v>
      </c>
      <c r="G1654" t="s">
        <v>20066</v>
      </c>
      <c r="H1654" t="s">
        <v>21559</v>
      </c>
      <c r="I1654" t="s">
        <v>21560</v>
      </c>
      <c r="J1654" t="s">
        <v>9733</v>
      </c>
      <c r="K1654" t="s">
        <v>6447</v>
      </c>
      <c r="L1654" t="s">
        <v>6448</v>
      </c>
      <c r="M1654" t="s">
        <v>20083</v>
      </c>
      <c r="N1654" t="s">
        <v>6322</v>
      </c>
      <c r="O1654" t="s">
        <v>20076</v>
      </c>
      <c r="P1654" t="s">
        <v>20183</v>
      </c>
      <c r="Q1654" t="s">
        <v>6448</v>
      </c>
      <c r="R1654" t="s">
        <v>20466</v>
      </c>
      <c r="S1654">
        <v>1</v>
      </c>
      <c r="T1654">
        <v>0</v>
      </c>
      <c r="U1654">
        <v>0</v>
      </c>
      <c r="V1654">
        <v>80</v>
      </c>
      <c r="W1654">
        <v>3</v>
      </c>
    </row>
    <row r="1655" spans="1:23" x14ac:dyDescent="0.3">
      <c r="A1655" t="s">
        <v>1665</v>
      </c>
      <c r="B1655" t="s">
        <v>21439</v>
      </c>
      <c r="C1655">
        <v>1</v>
      </c>
      <c r="D1655">
        <v>1</v>
      </c>
      <c r="E1655" t="s">
        <v>20065</v>
      </c>
      <c r="F1655" t="s">
        <v>10415</v>
      </c>
      <c r="G1655" t="s">
        <v>20066</v>
      </c>
      <c r="H1655" t="s">
        <v>21559</v>
      </c>
      <c r="I1655" t="s">
        <v>21560</v>
      </c>
      <c r="J1655" t="s">
        <v>9733</v>
      </c>
      <c r="K1655" t="s">
        <v>6447</v>
      </c>
      <c r="L1655" t="s">
        <v>6448</v>
      </c>
      <c r="M1655" t="s">
        <v>20083</v>
      </c>
      <c r="N1655" t="s">
        <v>6322</v>
      </c>
      <c r="O1655" t="s">
        <v>20076</v>
      </c>
      <c r="P1655" t="s">
        <v>20183</v>
      </c>
      <c r="Q1655" t="s">
        <v>6448</v>
      </c>
      <c r="R1655" t="s">
        <v>20466</v>
      </c>
      <c r="S1655">
        <v>1</v>
      </c>
      <c r="T1655">
        <v>0</v>
      </c>
      <c r="U1655">
        <v>0</v>
      </c>
      <c r="V1655">
        <v>54</v>
      </c>
      <c r="W1655">
        <v>3</v>
      </c>
    </row>
    <row r="1656" spans="1:23" x14ac:dyDescent="0.3">
      <c r="A1656" t="s">
        <v>1666</v>
      </c>
      <c r="B1656" t="s">
        <v>21044</v>
      </c>
      <c r="C1656">
        <v>0</v>
      </c>
      <c r="D1656">
        <v>0</v>
      </c>
      <c r="E1656" t="s">
        <v>20088</v>
      </c>
      <c r="F1656" t="s">
        <v>10416</v>
      </c>
      <c r="G1656" t="s">
        <v>20089</v>
      </c>
      <c r="H1656" t="s">
        <v>21773</v>
      </c>
      <c r="I1656" t="s">
        <v>21774</v>
      </c>
      <c r="J1656" t="s">
        <v>10417</v>
      </c>
      <c r="K1656" t="s">
        <v>6383</v>
      </c>
      <c r="L1656" t="s">
        <v>6384</v>
      </c>
      <c r="M1656" t="s">
        <v>20555</v>
      </c>
      <c r="N1656" t="s">
        <v>6322</v>
      </c>
      <c r="O1656" t="s">
        <v>20076</v>
      </c>
      <c r="P1656" t="s">
        <v>20348</v>
      </c>
      <c r="Q1656" t="s">
        <v>6384</v>
      </c>
      <c r="R1656" t="s">
        <v>20556</v>
      </c>
      <c r="S1656">
        <v>0</v>
      </c>
      <c r="T1656">
        <v>0</v>
      </c>
      <c r="U1656">
        <v>1</v>
      </c>
      <c r="V1656">
        <v>200</v>
      </c>
      <c r="W1656">
        <v>22</v>
      </c>
    </row>
    <row r="1657" spans="1:23" x14ac:dyDescent="0.3">
      <c r="A1657" t="s">
        <v>1667</v>
      </c>
      <c r="B1657" t="s">
        <v>21044</v>
      </c>
      <c r="C1657">
        <v>0</v>
      </c>
      <c r="D1657">
        <v>0</v>
      </c>
      <c r="E1657" t="s">
        <v>20088</v>
      </c>
      <c r="F1657" t="s">
        <v>10418</v>
      </c>
      <c r="G1657" t="s">
        <v>20089</v>
      </c>
      <c r="H1657" t="s">
        <v>21775</v>
      </c>
      <c r="I1657" t="s">
        <v>21776</v>
      </c>
      <c r="J1657" t="s">
        <v>10419</v>
      </c>
      <c r="K1657" t="s">
        <v>6507</v>
      </c>
      <c r="L1657" t="s">
        <v>6508</v>
      </c>
      <c r="M1657" t="s">
        <v>20442</v>
      </c>
      <c r="N1657" t="s">
        <v>6322</v>
      </c>
      <c r="O1657" t="s">
        <v>20076</v>
      </c>
      <c r="P1657" t="s">
        <v>20443</v>
      </c>
      <c r="Q1657" t="s">
        <v>6508</v>
      </c>
      <c r="R1657" t="s">
        <v>20444</v>
      </c>
      <c r="S1657">
        <v>0</v>
      </c>
      <c r="T1657">
        <v>0</v>
      </c>
      <c r="U1657">
        <v>1</v>
      </c>
      <c r="V1657">
        <v>104</v>
      </c>
      <c r="W1657">
        <v>11</v>
      </c>
    </row>
    <row r="1658" spans="1:23" x14ac:dyDescent="0.3">
      <c r="A1658" t="s">
        <v>1668</v>
      </c>
      <c r="B1658" t="s">
        <v>21528</v>
      </c>
      <c r="C1658">
        <v>1</v>
      </c>
      <c r="D1658">
        <v>1</v>
      </c>
      <c r="E1658" t="s">
        <v>20065</v>
      </c>
      <c r="F1658" t="s">
        <v>10420</v>
      </c>
      <c r="G1658" t="s">
        <v>20080</v>
      </c>
      <c r="H1658" t="s">
        <v>20209</v>
      </c>
      <c r="I1658" t="s">
        <v>20210</v>
      </c>
      <c r="J1658" t="s">
        <v>6706</v>
      </c>
      <c r="K1658" t="s">
        <v>6335</v>
      </c>
      <c r="L1658" t="s">
        <v>6321</v>
      </c>
      <c r="M1658" t="s">
        <v>20083</v>
      </c>
      <c r="N1658" t="s">
        <v>6322</v>
      </c>
      <c r="O1658" t="s">
        <v>20076</v>
      </c>
      <c r="P1658" t="s">
        <v>20125</v>
      </c>
      <c r="Q1658" t="s">
        <v>20153</v>
      </c>
      <c r="R1658" t="s">
        <v>20154</v>
      </c>
      <c r="S1658">
        <v>1</v>
      </c>
      <c r="T1658">
        <v>0</v>
      </c>
      <c r="U1658">
        <v>0</v>
      </c>
      <c r="V1658">
        <v>1215</v>
      </c>
      <c r="W1658">
        <v>50</v>
      </c>
    </row>
    <row r="1659" spans="1:23" x14ac:dyDescent="0.3">
      <c r="A1659" t="s">
        <v>1669</v>
      </c>
      <c r="B1659" t="s">
        <v>21044</v>
      </c>
      <c r="C1659">
        <v>0</v>
      </c>
      <c r="D1659">
        <v>0</v>
      </c>
      <c r="E1659" t="s">
        <v>20088</v>
      </c>
      <c r="F1659" t="s">
        <v>10421</v>
      </c>
      <c r="G1659" t="s">
        <v>20089</v>
      </c>
      <c r="H1659" t="s">
        <v>21033</v>
      </c>
      <c r="I1659" t="s">
        <v>21034</v>
      </c>
      <c r="J1659" t="s">
        <v>8757</v>
      </c>
      <c r="K1659" t="s">
        <v>8758</v>
      </c>
      <c r="L1659" t="s">
        <v>8759</v>
      </c>
      <c r="M1659" t="s">
        <v>20840</v>
      </c>
      <c r="N1659" t="s">
        <v>6322</v>
      </c>
      <c r="O1659" t="s">
        <v>20076</v>
      </c>
      <c r="P1659" t="s">
        <v>20077</v>
      </c>
      <c r="Q1659" t="s">
        <v>20078</v>
      </c>
      <c r="R1659" t="s">
        <v>21035</v>
      </c>
      <c r="S1659">
        <v>0</v>
      </c>
      <c r="T1659">
        <v>0</v>
      </c>
      <c r="U1659">
        <v>1</v>
      </c>
      <c r="V1659">
        <v>107</v>
      </c>
      <c r="W1659">
        <v>11</v>
      </c>
    </row>
    <row r="1660" spans="1:23" x14ac:dyDescent="0.3">
      <c r="A1660" t="s">
        <v>1670</v>
      </c>
      <c r="B1660" t="s">
        <v>21528</v>
      </c>
      <c r="C1660">
        <v>1</v>
      </c>
      <c r="D1660">
        <v>1</v>
      </c>
      <c r="E1660" t="s">
        <v>20065</v>
      </c>
      <c r="F1660" t="s">
        <v>10422</v>
      </c>
      <c r="G1660" t="s">
        <v>20080</v>
      </c>
      <c r="H1660" t="s">
        <v>20209</v>
      </c>
      <c r="I1660" t="s">
        <v>20210</v>
      </c>
      <c r="J1660" t="s">
        <v>10423</v>
      </c>
      <c r="K1660" t="s">
        <v>6626</v>
      </c>
      <c r="L1660" t="s">
        <v>6321</v>
      </c>
      <c r="M1660" t="s">
        <v>20083</v>
      </c>
      <c r="N1660" t="s">
        <v>6322</v>
      </c>
      <c r="O1660" t="s">
        <v>20076</v>
      </c>
      <c r="P1660" t="s">
        <v>20125</v>
      </c>
      <c r="Q1660" t="s">
        <v>20153</v>
      </c>
      <c r="R1660" t="s">
        <v>20154</v>
      </c>
      <c r="S1660">
        <v>1</v>
      </c>
      <c r="T1660">
        <v>0</v>
      </c>
      <c r="U1660">
        <v>0</v>
      </c>
      <c r="V1660">
        <v>1040</v>
      </c>
      <c r="W1660">
        <v>43</v>
      </c>
    </row>
    <row r="1661" spans="1:23" x14ac:dyDescent="0.3">
      <c r="A1661" t="s">
        <v>1671</v>
      </c>
      <c r="B1661" t="s">
        <v>21528</v>
      </c>
      <c r="C1661">
        <v>1</v>
      </c>
      <c r="D1661">
        <v>1</v>
      </c>
      <c r="E1661" t="s">
        <v>20065</v>
      </c>
      <c r="F1661" t="s">
        <v>10424</v>
      </c>
      <c r="G1661" t="s">
        <v>20080</v>
      </c>
      <c r="H1661" t="s">
        <v>20209</v>
      </c>
      <c r="I1661" t="s">
        <v>20210</v>
      </c>
      <c r="J1661" t="s">
        <v>6706</v>
      </c>
      <c r="K1661" t="s">
        <v>6335</v>
      </c>
      <c r="L1661" t="s">
        <v>6321</v>
      </c>
      <c r="M1661" t="s">
        <v>20083</v>
      </c>
      <c r="N1661" t="s">
        <v>6322</v>
      </c>
      <c r="O1661" t="s">
        <v>20076</v>
      </c>
      <c r="P1661" t="s">
        <v>20125</v>
      </c>
      <c r="Q1661" t="s">
        <v>20153</v>
      </c>
      <c r="R1661" t="s">
        <v>20154</v>
      </c>
      <c r="S1661">
        <v>1</v>
      </c>
      <c r="T1661">
        <v>0</v>
      </c>
      <c r="U1661">
        <v>0</v>
      </c>
      <c r="V1661">
        <v>2008</v>
      </c>
      <c r="W1661">
        <v>80</v>
      </c>
    </row>
    <row r="1662" spans="1:23" x14ac:dyDescent="0.3">
      <c r="A1662" t="s">
        <v>1672</v>
      </c>
      <c r="B1662" t="s">
        <v>21522</v>
      </c>
      <c r="C1662">
        <v>1</v>
      </c>
      <c r="D1662">
        <v>1</v>
      </c>
      <c r="E1662" t="s">
        <v>20050</v>
      </c>
      <c r="F1662" t="s">
        <v>10425</v>
      </c>
      <c r="G1662" t="s">
        <v>20051</v>
      </c>
      <c r="H1662" t="s">
        <v>20269</v>
      </c>
      <c r="I1662" t="s">
        <v>20270</v>
      </c>
      <c r="J1662" t="s">
        <v>10134</v>
      </c>
      <c r="K1662" t="s">
        <v>6554</v>
      </c>
      <c r="L1662" t="s">
        <v>6555</v>
      </c>
      <c r="M1662" t="s">
        <v>20271</v>
      </c>
      <c r="N1662" t="s">
        <v>6322</v>
      </c>
      <c r="O1662" t="s">
        <v>20076</v>
      </c>
      <c r="P1662" t="s">
        <v>20243</v>
      </c>
      <c r="Q1662" t="s">
        <v>6555</v>
      </c>
      <c r="R1662" t="s">
        <v>20272</v>
      </c>
      <c r="S1662">
        <v>1</v>
      </c>
      <c r="T1662">
        <v>0</v>
      </c>
      <c r="U1662">
        <v>0</v>
      </c>
      <c r="V1662">
        <v>8</v>
      </c>
      <c r="W1662">
        <v>1</v>
      </c>
    </row>
    <row r="1663" spans="1:23" x14ac:dyDescent="0.3">
      <c r="A1663" t="s">
        <v>1673</v>
      </c>
      <c r="B1663" t="s">
        <v>21044</v>
      </c>
      <c r="C1663">
        <v>0</v>
      </c>
      <c r="D1663">
        <v>0</v>
      </c>
      <c r="E1663" t="s">
        <v>20150</v>
      </c>
      <c r="F1663" t="s">
        <v>10427</v>
      </c>
      <c r="G1663" t="s">
        <v>20089</v>
      </c>
      <c r="H1663" t="s">
        <v>21777</v>
      </c>
      <c r="I1663" t="s">
        <v>21778</v>
      </c>
      <c r="J1663" t="s">
        <v>10426</v>
      </c>
      <c r="K1663" t="s">
        <v>6733</v>
      </c>
      <c r="L1663" t="s">
        <v>6321</v>
      </c>
      <c r="M1663" t="s">
        <v>20083</v>
      </c>
      <c r="N1663" t="s">
        <v>6322</v>
      </c>
      <c r="O1663" t="s">
        <v>20076</v>
      </c>
      <c r="P1663" t="s">
        <v>20125</v>
      </c>
      <c r="Q1663" t="s">
        <v>20153</v>
      </c>
      <c r="R1663" t="s">
        <v>20154</v>
      </c>
      <c r="S1663">
        <v>0</v>
      </c>
      <c r="T1663">
        <v>0</v>
      </c>
      <c r="U1663">
        <v>1</v>
      </c>
      <c r="V1663">
        <v>587</v>
      </c>
      <c r="W1663">
        <v>41</v>
      </c>
    </row>
    <row r="1664" spans="1:23" x14ac:dyDescent="0.3">
      <c r="A1664" t="s">
        <v>1674</v>
      </c>
      <c r="B1664" t="s">
        <v>21483</v>
      </c>
      <c r="C1664">
        <v>1</v>
      </c>
      <c r="D1664">
        <v>1</v>
      </c>
      <c r="E1664" t="s">
        <v>20088</v>
      </c>
      <c r="F1664" t="s">
        <v>10428</v>
      </c>
      <c r="G1664" t="s">
        <v>20089</v>
      </c>
      <c r="H1664" t="s">
        <v>10428</v>
      </c>
      <c r="I1664" t="s">
        <v>21779</v>
      </c>
      <c r="J1664" t="s">
        <v>10429</v>
      </c>
      <c r="K1664" t="s">
        <v>6637</v>
      </c>
      <c r="L1664" t="s">
        <v>6321</v>
      </c>
      <c r="M1664" t="s">
        <v>20083</v>
      </c>
      <c r="N1664" t="s">
        <v>6322</v>
      </c>
      <c r="O1664" t="s">
        <v>20076</v>
      </c>
      <c r="P1664" t="s">
        <v>20125</v>
      </c>
      <c r="Q1664" t="s">
        <v>20153</v>
      </c>
      <c r="R1664" t="s">
        <v>20154</v>
      </c>
      <c r="S1664">
        <v>0</v>
      </c>
      <c r="T1664">
        <v>0</v>
      </c>
      <c r="U1664">
        <v>0</v>
      </c>
      <c r="V1664">
        <v>23</v>
      </c>
      <c r="W1664">
        <v>4</v>
      </c>
    </row>
    <row r="1665" spans="1:23" x14ac:dyDescent="0.3">
      <c r="A1665" t="s">
        <v>1675</v>
      </c>
      <c r="B1665" t="s">
        <v>21044</v>
      </c>
      <c r="C1665">
        <v>0</v>
      </c>
      <c r="D1665">
        <v>0</v>
      </c>
      <c r="E1665" t="s">
        <v>20050</v>
      </c>
      <c r="F1665" t="s">
        <v>10430</v>
      </c>
      <c r="G1665" t="s">
        <v>20051</v>
      </c>
      <c r="H1665" t="s">
        <v>21243</v>
      </c>
      <c r="I1665" t="s">
        <v>21244</v>
      </c>
      <c r="J1665" t="s">
        <v>10431</v>
      </c>
      <c r="K1665" t="s">
        <v>6355</v>
      </c>
      <c r="L1665" t="s">
        <v>6356</v>
      </c>
      <c r="M1665" t="s">
        <v>20189</v>
      </c>
      <c r="N1665" t="s">
        <v>6322</v>
      </c>
      <c r="O1665" t="s">
        <v>20076</v>
      </c>
      <c r="P1665" t="s">
        <v>20077</v>
      </c>
      <c r="Q1665" t="s">
        <v>20078</v>
      </c>
      <c r="R1665" t="s">
        <v>20476</v>
      </c>
      <c r="S1665">
        <v>1</v>
      </c>
      <c r="T1665">
        <v>0</v>
      </c>
      <c r="U1665">
        <v>0</v>
      </c>
      <c r="V1665">
        <v>228</v>
      </c>
      <c r="W1665">
        <v>18</v>
      </c>
    </row>
    <row r="1666" spans="1:23" x14ac:dyDescent="0.3">
      <c r="A1666" t="s">
        <v>1676</v>
      </c>
      <c r="B1666" t="s">
        <v>21044</v>
      </c>
      <c r="C1666">
        <v>0</v>
      </c>
      <c r="D1666">
        <v>0</v>
      </c>
      <c r="E1666" t="s">
        <v>20088</v>
      </c>
      <c r="F1666" t="s">
        <v>10432</v>
      </c>
      <c r="G1666" t="s">
        <v>20089</v>
      </c>
      <c r="H1666" t="s">
        <v>21780</v>
      </c>
      <c r="I1666" t="s">
        <v>21781</v>
      </c>
      <c r="J1666" t="s">
        <v>10433</v>
      </c>
      <c r="K1666" t="s">
        <v>6644</v>
      </c>
      <c r="L1666" t="s">
        <v>6321</v>
      </c>
      <c r="M1666" t="s">
        <v>20083</v>
      </c>
      <c r="N1666" t="s">
        <v>6322</v>
      </c>
      <c r="O1666" t="s">
        <v>20076</v>
      </c>
      <c r="P1666" t="s">
        <v>20125</v>
      </c>
      <c r="Q1666" t="s">
        <v>20153</v>
      </c>
      <c r="R1666" t="s">
        <v>20154</v>
      </c>
      <c r="S1666">
        <v>0</v>
      </c>
      <c r="T1666">
        <v>0</v>
      </c>
      <c r="U1666">
        <v>1</v>
      </c>
      <c r="V1666">
        <v>63</v>
      </c>
      <c r="W1666">
        <v>9</v>
      </c>
    </row>
    <row r="1667" spans="1:23" x14ac:dyDescent="0.3">
      <c r="A1667" t="s">
        <v>1677</v>
      </c>
      <c r="B1667" t="s">
        <v>21044</v>
      </c>
      <c r="C1667">
        <v>0</v>
      </c>
      <c r="D1667">
        <v>0</v>
      </c>
      <c r="E1667" t="s">
        <v>20088</v>
      </c>
      <c r="F1667" t="s">
        <v>10435</v>
      </c>
      <c r="G1667" t="s">
        <v>20089</v>
      </c>
      <c r="H1667" t="s">
        <v>21746</v>
      </c>
      <c r="I1667" t="s">
        <v>21747</v>
      </c>
      <c r="J1667" t="s">
        <v>10436</v>
      </c>
      <c r="K1667" t="s">
        <v>6403</v>
      </c>
      <c r="L1667" t="s">
        <v>6404</v>
      </c>
      <c r="M1667" t="s">
        <v>20484</v>
      </c>
      <c r="N1667" t="s">
        <v>6322</v>
      </c>
      <c r="O1667" t="s">
        <v>20076</v>
      </c>
      <c r="P1667" t="s">
        <v>20647</v>
      </c>
      <c r="Q1667" t="s">
        <v>6404</v>
      </c>
      <c r="R1667" t="s">
        <v>20648</v>
      </c>
      <c r="S1667">
        <v>0</v>
      </c>
      <c r="T1667">
        <v>0</v>
      </c>
      <c r="U1667">
        <v>1</v>
      </c>
      <c r="V1667">
        <v>91</v>
      </c>
      <c r="W1667">
        <v>11</v>
      </c>
    </row>
    <row r="1668" spans="1:23" x14ac:dyDescent="0.3">
      <c r="A1668" t="s">
        <v>1678</v>
      </c>
      <c r="B1668" t="s">
        <v>21044</v>
      </c>
      <c r="C1668">
        <v>0</v>
      </c>
      <c r="D1668">
        <v>0</v>
      </c>
      <c r="E1668" t="s">
        <v>20050</v>
      </c>
      <c r="F1668" t="s">
        <v>10437</v>
      </c>
      <c r="G1668" t="s">
        <v>20041</v>
      </c>
      <c r="H1668" t="s">
        <v>21622</v>
      </c>
      <c r="I1668" t="s">
        <v>21623</v>
      </c>
      <c r="J1668" t="s">
        <v>10438</v>
      </c>
      <c r="K1668" t="s">
        <v>6447</v>
      </c>
      <c r="L1668" t="s">
        <v>6448</v>
      </c>
      <c r="M1668" t="s">
        <v>20083</v>
      </c>
      <c r="N1668" t="s">
        <v>6322</v>
      </c>
      <c r="O1668" t="s">
        <v>20076</v>
      </c>
      <c r="P1668" t="s">
        <v>20183</v>
      </c>
      <c r="Q1668" t="s">
        <v>6448</v>
      </c>
      <c r="R1668" t="s">
        <v>20466</v>
      </c>
      <c r="S1668">
        <v>1</v>
      </c>
      <c r="T1668">
        <v>0</v>
      </c>
      <c r="U1668">
        <v>0</v>
      </c>
      <c r="V1668">
        <v>108</v>
      </c>
      <c r="W1668">
        <v>10</v>
      </c>
    </row>
    <row r="1669" spans="1:23" x14ac:dyDescent="0.3">
      <c r="A1669" t="s">
        <v>1679</v>
      </c>
      <c r="B1669" t="s">
        <v>21044</v>
      </c>
      <c r="C1669">
        <v>0</v>
      </c>
      <c r="D1669">
        <v>0</v>
      </c>
      <c r="E1669" t="s">
        <v>20050</v>
      </c>
      <c r="F1669" t="s">
        <v>10439</v>
      </c>
      <c r="G1669" t="s">
        <v>20051</v>
      </c>
      <c r="H1669" t="s">
        <v>20123</v>
      </c>
      <c r="I1669" t="s">
        <v>20124</v>
      </c>
      <c r="J1669" t="s">
        <v>10440</v>
      </c>
      <c r="K1669" t="s">
        <v>8076</v>
      </c>
      <c r="L1669" t="s">
        <v>8077</v>
      </c>
      <c r="M1669" t="s">
        <v>20320</v>
      </c>
      <c r="N1669" t="s">
        <v>6322</v>
      </c>
      <c r="O1669" t="s">
        <v>20076</v>
      </c>
      <c r="P1669" t="s">
        <v>20126</v>
      </c>
      <c r="Q1669" t="s">
        <v>20127</v>
      </c>
      <c r="R1669" t="s">
        <v>20874</v>
      </c>
      <c r="S1669">
        <v>1</v>
      </c>
      <c r="T1669">
        <v>0</v>
      </c>
      <c r="U1669">
        <v>0</v>
      </c>
      <c r="V1669">
        <v>133</v>
      </c>
      <c r="W1669">
        <v>11</v>
      </c>
    </row>
    <row r="1670" spans="1:23" x14ac:dyDescent="0.3">
      <c r="A1670" t="s">
        <v>1680</v>
      </c>
      <c r="B1670" t="s">
        <v>21044</v>
      </c>
      <c r="C1670">
        <v>0</v>
      </c>
      <c r="D1670">
        <v>0</v>
      </c>
      <c r="E1670" t="s">
        <v>20088</v>
      </c>
      <c r="F1670" t="s">
        <v>10441</v>
      </c>
      <c r="G1670" t="s">
        <v>20089</v>
      </c>
      <c r="H1670" t="s">
        <v>21627</v>
      </c>
      <c r="I1670" t="s">
        <v>21628</v>
      </c>
      <c r="J1670" t="s">
        <v>10442</v>
      </c>
      <c r="K1670" t="s">
        <v>9580</v>
      </c>
      <c r="L1670" t="s">
        <v>9581</v>
      </c>
      <c r="M1670" t="s">
        <v>20146</v>
      </c>
      <c r="N1670" t="s">
        <v>6322</v>
      </c>
      <c r="O1670" t="s">
        <v>20076</v>
      </c>
      <c r="P1670" t="s">
        <v>20243</v>
      </c>
      <c r="Q1670" t="s">
        <v>6555</v>
      </c>
      <c r="R1670" t="s">
        <v>21460</v>
      </c>
      <c r="S1670">
        <v>0</v>
      </c>
      <c r="T1670">
        <v>1</v>
      </c>
      <c r="U1670">
        <v>1</v>
      </c>
      <c r="V1670">
        <v>72</v>
      </c>
      <c r="W1670">
        <v>8</v>
      </c>
    </row>
    <row r="1671" spans="1:23" x14ac:dyDescent="0.3">
      <c r="A1671" t="s">
        <v>1681</v>
      </c>
      <c r="B1671" t="s">
        <v>21044</v>
      </c>
      <c r="C1671">
        <v>0</v>
      </c>
      <c r="D1671">
        <v>0</v>
      </c>
      <c r="E1671" t="s">
        <v>20050</v>
      </c>
      <c r="F1671" t="s">
        <v>10443</v>
      </c>
      <c r="G1671" t="s">
        <v>20051</v>
      </c>
      <c r="H1671" t="s">
        <v>21243</v>
      </c>
      <c r="I1671" t="s">
        <v>21244</v>
      </c>
      <c r="J1671" t="s">
        <v>10444</v>
      </c>
      <c r="K1671" t="s">
        <v>6355</v>
      </c>
      <c r="L1671" t="s">
        <v>6356</v>
      </c>
      <c r="M1671" t="s">
        <v>20189</v>
      </c>
      <c r="N1671" t="s">
        <v>6322</v>
      </c>
      <c r="O1671" t="s">
        <v>20076</v>
      </c>
      <c r="P1671" t="s">
        <v>20077</v>
      </c>
      <c r="Q1671" t="s">
        <v>20078</v>
      </c>
      <c r="R1671" t="s">
        <v>20476</v>
      </c>
      <c r="S1671">
        <v>1</v>
      </c>
      <c r="T1671">
        <v>0</v>
      </c>
      <c r="U1671">
        <v>0</v>
      </c>
      <c r="V1671">
        <v>102</v>
      </c>
      <c r="W1671">
        <v>11</v>
      </c>
    </row>
    <row r="1672" spans="1:23" x14ac:dyDescent="0.3">
      <c r="A1672" t="s">
        <v>1682</v>
      </c>
      <c r="B1672" t="s">
        <v>21044</v>
      </c>
      <c r="C1672">
        <v>0</v>
      </c>
      <c r="D1672">
        <v>0</v>
      </c>
      <c r="E1672" t="s">
        <v>20050</v>
      </c>
      <c r="F1672" t="s">
        <v>10445</v>
      </c>
      <c r="G1672" t="s">
        <v>20051</v>
      </c>
      <c r="H1672" t="s">
        <v>20123</v>
      </c>
      <c r="I1672" t="s">
        <v>20124</v>
      </c>
      <c r="J1672" t="s">
        <v>10446</v>
      </c>
      <c r="K1672" t="s">
        <v>7675</v>
      </c>
      <c r="L1672" t="s">
        <v>7676</v>
      </c>
      <c r="M1672" t="s">
        <v>20125</v>
      </c>
      <c r="N1672" t="s">
        <v>6322</v>
      </c>
      <c r="O1672" t="s">
        <v>20076</v>
      </c>
      <c r="P1672" t="s">
        <v>20126</v>
      </c>
      <c r="Q1672" t="s">
        <v>20127</v>
      </c>
      <c r="R1672" t="s">
        <v>20128</v>
      </c>
      <c r="S1672">
        <v>1</v>
      </c>
      <c r="T1672">
        <v>0</v>
      </c>
      <c r="U1672">
        <v>0</v>
      </c>
      <c r="V1672">
        <v>183</v>
      </c>
      <c r="W1672">
        <v>15</v>
      </c>
    </row>
    <row r="1673" spans="1:23" x14ac:dyDescent="0.3">
      <c r="A1673" t="s">
        <v>1683</v>
      </c>
      <c r="B1673" t="s">
        <v>21174</v>
      </c>
      <c r="C1673">
        <v>0</v>
      </c>
      <c r="D1673">
        <v>0</v>
      </c>
      <c r="E1673" t="s">
        <v>20050</v>
      </c>
      <c r="F1673" t="s">
        <v>10447</v>
      </c>
      <c r="G1673" t="s">
        <v>20040</v>
      </c>
      <c r="H1673" t="s">
        <v>21782</v>
      </c>
      <c r="I1673" t="s">
        <v>21783</v>
      </c>
      <c r="J1673" t="s">
        <v>10448</v>
      </c>
      <c r="K1673" t="s">
        <v>10449</v>
      </c>
      <c r="L1673" t="s">
        <v>10450</v>
      </c>
      <c r="M1673" t="s">
        <v>20515</v>
      </c>
      <c r="N1673" t="s">
        <v>6322</v>
      </c>
      <c r="O1673" t="s">
        <v>20076</v>
      </c>
      <c r="P1673" t="s">
        <v>20443</v>
      </c>
      <c r="Q1673" t="s">
        <v>6508</v>
      </c>
      <c r="R1673" t="s">
        <v>21784</v>
      </c>
      <c r="S1673">
        <v>1</v>
      </c>
      <c r="T1673">
        <v>1</v>
      </c>
      <c r="U1673">
        <v>0</v>
      </c>
      <c r="V1673">
        <v>127</v>
      </c>
      <c r="W1673">
        <v>7</v>
      </c>
    </row>
    <row r="1674" spans="1:23" x14ac:dyDescent="0.3">
      <c r="A1674" t="s">
        <v>1684</v>
      </c>
      <c r="B1674" t="s">
        <v>21174</v>
      </c>
      <c r="C1674">
        <v>0</v>
      </c>
      <c r="D1674">
        <v>0</v>
      </c>
      <c r="E1674" t="s">
        <v>20150</v>
      </c>
      <c r="F1674" t="s">
        <v>10451</v>
      </c>
      <c r="G1674" t="s">
        <v>20089</v>
      </c>
      <c r="H1674" t="s">
        <v>20151</v>
      </c>
      <c r="I1674" t="s">
        <v>20152</v>
      </c>
      <c r="J1674" t="s">
        <v>10452</v>
      </c>
      <c r="K1674" t="s">
        <v>6389</v>
      </c>
      <c r="L1674" t="s">
        <v>6321</v>
      </c>
      <c r="M1674" t="s">
        <v>20083</v>
      </c>
      <c r="N1674" t="s">
        <v>6322</v>
      </c>
      <c r="O1674" t="s">
        <v>20076</v>
      </c>
      <c r="P1674" t="s">
        <v>20125</v>
      </c>
      <c r="Q1674" t="s">
        <v>20153</v>
      </c>
      <c r="R1674" t="s">
        <v>20154</v>
      </c>
      <c r="S1674">
        <v>0</v>
      </c>
      <c r="T1674">
        <v>0</v>
      </c>
      <c r="U1674">
        <v>0</v>
      </c>
      <c r="V1674">
        <v>205</v>
      </c>
      <c r="W1674">
        <v>8</v>
      </c>
    </row>
    <row r="1675" spans="1:23" x14ac:dyDescent="0.3">
      <c r="A1675" t="s">
        <v>1685</v>
      </c>
      <c r="B1675" t="s">
        <v>21174</v>
      </c>
      <c r="C1675">
        <v>0</v>
      </c>
      <c r="D1675">
        <v>0</v>
      </c>
      <c r="E1675" t="s">
        <v>20150</v>
      </c>
      <c r="F1675" t="s">
        <v>10453</v>
      </c>
      <c r="G1675" t="s">
        <v>20089</v>
      </c>
      <c r="H1675" t="s">
        <v>21785</v>
      </c>
      <c r="I1675" t="s">
        <v>21786</v>
      </c>
      <c r="J1675" t="s">
        <v>10454</v>
      </c>
      <c r="K1675" t="s">
        <v>9569</v>
      </c>
      <c r="L1675" t="s">
        <v>9570</v>
      </c>
      <c r="M1675" t="s">
        <v>20320</v>
      </c>
      <c r="N1675" t="s">
        <v>6322</v>
      </c>
      <c r="O1675" t="s">
        <v>20076</v>
      </c>
      <c r="P1675" t="s">
        <v>20243</v>
      </c>
      <c r="Q1675" t="s">
        <v>6555</v>
      </c>
      <c r="R1675" t="s">
        <v>21451</v>
      </c>
      <c r="S1675">
        <v>0</v>
      </c>
      <c r="T1675">
        <v>0</v>
      </c>
      <c r="U1675">
        <v>0</v>
      </c>
      <c r="V1675">
        <v>36</v>
      </c>
      <c r="W1675">
        <v>2</v>
      </c>
    </row>
    <row r="1676" spans="1:23" x14ac:dyDescent="0.3">
      <c r="A1676" t="s">
        <v>1686</v>
      </c>
      <c r="B1676" t="s">
        <v>21174</v>
      </c>
      <c r="C1676">
        <v>0</v>
      </c>
      <c r="D1676">
        <v>0</v>
      </c>
      <c r="E1676" t="s">
        <v>20150</v>
      </c>
      <c r="F1676" t="s">
        <v>10455</v>
      </c>
      <c r="G1676" t="s">
        <v>20089</v>
      </c>
      <c r="H1676" t="s">
        <v>21787</v>
      </c>
      <c r="I1676" t="s">
        <v>21788</v>
      </c>
      <c r="J1676" t="s">
        <v>10456</v>
      </c>
      <c r="K1676" t="s">
        <v>9742</v>
      </c>
      <c r="L1676" t="s">
        <v>9743</v>
      </c>
      <c r="M1676" t="s">
        <v>20410</v>
      </c>
      <c r="N1676" t="s">
        <v>6322</v>
      </c>
      <c r="O1676" t="s">
        <v>20076</v>
      </c>
      <c r="P1676" t="s">
        <v>20259</v>
      </c>
      <c r="Q1676" t="s">
        <v>6552</v>
      </c>
      <c r="R1676" t="s">
        <v>21567</v>
      </c>
      <c r="S1676">
        <v>0</v>
      </c>
      <c r="T1676">
        <v>1</v>
      </c>
      <c r="U1676">
        <v>0</v>
      </c>
      <c r="V1676">
        <v>101</v>
      </c>
      <c r="W1676">
        <v>4</v>
      </c>
    </row>
    <row r="1677" spans="1:23" x14ac:dyDescent="0.3">
      <c r="A1677" t="s">
        <v>1687</v>
      </c>
      <c r="B1677" t="s">
        <v>21174</v>
      </c>
      <c r="C1677">
        <v>0</v>
      </c>
      <c r="D1677">
        <v>0</v>
      </c>
      <c r="E1677" t="s">
        <v>20088</v>
      </c>
      <c r="F1677" t="s">
        <v>10457</v>
      </c>
      <c r="G1677" t="s">
        <v>20089</v>
      </c>
      <c r="H1677" t="s">
        <v>21495</v>
      </c>
      <c r="I1677" t="s">
        <v>21496</v>
      </c>
      <c r="J1677" t="s">
        <v>7967</v>
      </c>
      <c r="K1677" t="s">
        <v>6529</v>
      </c>
      <c r="L1677" t="s">
        <v>6321</v>
      </c>
      <c r="M1677" t="s">
        <v>20083</v>
      </c>
      <c r="N1677" t="s">
        <v>6322</v>
      </c>
      <c r="O1677" t="s">
        <v>20076</v>
      </c>
      <c r="P1677" t="s">
        <v>20125</v>
      </c>
      <c r="Q1677" t="s">
        <v>20153</v>
      </c>
      <c r="R1677" t="s">
        <v>20154</v>
      </c>
      <c r="S1677">
        <v>0</v>
      </c>
      <c r="T1677">
        <v>0</v>
      </c>
      <c r="U1677">
        <v>0</v>
      </c>
      <c r="V1677">
        <v>221</v>
      </c>
      <c r="W1677">
        <v>12</v>
      </c>
    </row>
    <row r="1678" spans="1:23" x14ac:dyDescent="0.3">
      <c r="A1678" t="s">
        <v>1688</v>
      </c>
      <c r="B1678" t="s">
        <v>21174</v>
      </c>
      <c r="C1678">
        <v>0</v>
      </c>
      <c r="D1678">
        <v>0</v>
      </c>
      <c r="E1678" t="s">
        <v>20150</v>
      </c>
      <c r="F1678" t="s">
        <v>10458</v>
      </c>
      <c r="G1678" t="s">
        <v>20089</v>
      </c>
      <c r="H1678" t="s">
        <v>21789</v>
      </c>
      <c r="I1678" t="s">
        <v>21790</v>
      </c>
      <c r="J1678" t="s">
        <v>10459</v>
      </c>
      <c r="K1678" t="s">
        <v>10460</v>
      </c>
      <c r="L1678" t="s">
        <v>10461</v>
      </c>
      <c r="M1678" t="s">
        <v>20457</v>
      </c>
      <c r="N1678" t="s">
        <v>6322</v>
      </c>
      <c r="O1678" t="s">
        <v>20076</v>
      </c>
      <c r="P1678" t="s">
        <v>20238</v>
      </c>
      <c r="Q1678" t="s">
        <v>6469</v>
      </c>
      <c r="R1678" t="s">
        <v>21791</v>
      </c>
      <c r="S1678">
        <v>0</v>
      </c>
      <c r="T1678">
        <v>0</v>
      </c>
      <c r="U1678">
        <v>0</v>
      </c>
      <c r="V1678">
        <v>245</v>
      </c>
      <c r="W1678">
        <v>12</v>
      </c>
    </row>
    <row r="1679" spans="1:23" x14ac:dyDescent="0.3">
      <c r="A1679" t="s">
        <v>1689</v>
      </c>
      <c r="B1679" t="s">
        <v>21174</v>
      </c>
      <c r="C1679">
        <v>0</v>
      </c>
      <c r="D1679">
        <v>0</v>
      </c>
      <c r="E1679" t="s">
        <v>20088</v>
      </c>
      <c r="F1679" t="s">
        <v>10462</v>
      </c>
      <c r="G1679" t="s">
        <v>20089</v>
      </c>
      <c r="H1679" t="s">
        <v>21792</v>
      </c>
      <c r="I1679" t="s">
        <v>21793</v>
      </c>
      <c r="J1679" t="s">
        <v>9214</v>
      </c>
      <c r="K1679" t="s">
        <v>7624</v>
      </c>
      <c r="L1679" t="s">
        <v>7625</v>
      </c>
      <c r="M1679" t="s">
        <v>20320</v>
      </c>
      <c r="N1679" t="s">
        <v>6322</v>
      </c>
      <c r="O1679" t="s">
        <v>20076</v>
      </c>
      <c r="P1679" t="s">
        <v>20259</v>
      </c>
      <c r="Q1679" t="s">
        <v>6552</v>
      </c>
      <c r="R1679" t="s">
        <v>20321</v>
      </c>
      <c r="S1679">
        <v>0</v>
      </c>
      <c r="T1679">
        <v>0</v>
      </c>
      <c r="U1679">
        <v>0</v>
      </c>
      <c r="V1679">
        <v>183</v>
      </c>
      <c r="W1679">
        <v>8</v>
      </c>
    </row>
    <row r="1680" spans="1:23" x14ac:dyDescent="0.3">
      <c r="A1680" t="s">
        <v>1690</v>
      </c>
      <c r="B1680" t="s">
        <v>21174</v>
      </c>
      <c r="C1680">
        <v>0</v>
      </c>
      <c r="D1680">
        <v>0</v>
      </c>
      <c r="E1680" t="s">
        <v>20050</v>
      </c>
      <c r="F1680" t="s">
        <v>10463</v>
      </c>
      <c r="G1680" t="s">
        <v>20040</v>
      </c>
      <c r="H1680" t="s">
        <v>21794</v>
      </c>
      <c r="I1680" t="s">
        <v>21795</v>
      </c>
      <c r="J1680" t="s">
        <v>10464</v>
      </c>
      <c r="K1680" t="s">
        <v>7340</v>
      </c>
      <c r="L1680" t="s">
        <v>7341</v>
      </c>
      <c r="M1680" t="s">
        <v>20374</v>
      </c>
      <c r="N1680" t="s">
        <v>6322</v>
      </c>
      <c r="O1680" t="s">
        <v>20076</v>
      </c>
      <c r="P1680" t="s">
        <v>20238</v>
      </c>
      <c r="Q1680" t="s">
        <v>6469</v>
      </c>
      <c r="R1680" t="s">
        <v>20805</v>
      </c>
      <c r="S1680">
        <v>1</v>
      </c>
      <c r="T1680">
        <v>0</v>
      </c>
      <c r="U1680">
        <v>0</v>
      </c>
      <c r="V1680">
        <v>328</v>
      </c>
      <c r="W1680">
        <v>14</v>
      </c>
    </row>
    <row r="1681" spans="1:23" x14ac:dyDescent="0.3">
      <c r="A1681" t="s">
        <v>1691</v>
      </c>
      <c r="B1681" t="s">
        <v>21174</v>
      </c>
      <c r="C1681">
        <v>0</v>
      </c>
      <c r="D1681">
        <v>0</v>
      </c>
      <c r="E1681" t="s">
        <v>20050</v>
      </c>
      <c r="F1681" t="s">
        <v>10465</v>
      </c>
      <c r="G1681" t="s">
        <v>20080</v>
      </c>
      <c r="H1681" t="s">
        <v>21796</v>
      </c>
      <c r="I1681" t="s">
        <v>21797</v>
      </c>
      <c r="J1681" t="s">
        <v>10466</v>
      </c>
      <c r="K1681" t="s">
        <v>6545</v>
      </c>
      <c r="L1681" t="s">
        <v>6546</v>
      </c>
      <c r="M1681" t="s">
        <v>20515</v>
      </c>
      <c r="N1681" t="s">
        <v>6322</v>
      </c>
      <c r="O1681" t="s">
        <v>20076</v>
      </c>
      <c r="P1681" t="s">
        <v>20336</v>
      </c>
      <c r="Q1681" t="s">
        <v>6546</v>
      </c>
      <c r="R1681" t="s">
        <v>20652</v>
      </c>
      <c r="S1681">
        <v>1</v>
      </c>
      <c r="T1681">
        <v>0</v>
      </c>
      <c r="U1681">
        <v>0</v>
      </c>
      <c r="V1681">
        <v>165</v>
      </c>
      <c r="W1681">
        <v>9</v>
      </c>
    </row>
    <row r="1682" spans="1:23" x14ac:dyDescent="0.3">
      <c r="A1682" t="s">
        <v>1692</v>
      </c>
      <c r="B1682" t="s">
        <v>21174</v>
      </c>
      <c r="C1682">
        <v>0</v>
      </c>
      <c r="D1682">
        <v>0</v>
      </c>
      <c r="E1682" t="s">
        <v>20050</v>
      </c>
      <c r="F1682" t="s">
        <v>10467</v>
      </c>
      <c r="G1682" t="s">
        <v>21292</v>
      </c>
      <c r="H1682" t="s">
        <v>21798</v>
      </c>
      <c r="I1682" t="s">
        <v>21799</v>
      </c>
      <c r="J1682" t="s">
        <v>7723</v>
      </c>
      <c r="K1682" t="s">
        <v>10468</v>
      </c>
      <c r="L1682" t="s">
        <v>10469</v>
      </c>
      <c r="M1682" t="s">
        <v>20324</v>
      </c>
      <c r="N1682" t="s">
        <v>6322</v>
      </c>
      <c r="O1682" t="s">
        <v>20076</v>
      </c>
      <c r="P1682" t="s">
        <v>20443</v>
      </c>
      <c r="Q1682" t="s">
        <v>6508</v>
      </c>
      <c r="R1682" t="s">
        <v>21800</v>
      </c>
      <c r="S1682">
        <v>1</v>
      </c>
      <c r="T1682">
        <v>0</v>
      </c>
      <c r="U1682">
        <v>0</v>
      </c>
      <c r="V1682">
        <v>220</v>
      </c>
      <c r="W1682">
        <v>10</v>
      </c>
    </row>
    <row r="1683" spans="1:23" x14ac:dyDescent="0.3">
      <c r="A1683" t="s">
        <v>1693</v>
      </c>
      <c r="B1683" t="s">
        <v>21174</v>
      </c>
      <c r="C1683">
        <v>0</v>
      </c>
      <c r="D1683">
        <v>0</v>
      </c>
      <c r="E1683" t="s">
        <v>20050</v>
      </c>
      <c r="F1683" t="s">
        <v>10470</v>
      </c>
      <c r="G1683" t="s">
        <v>20080</v>
      </c>
      <c r="H1683" t="s">
        <v>20209</v>
      </c>
      <c r="I1683" t="s">
        <v>20210</v>
      </c>
      <c r="J1683" t="s">
        <v>10471</v>
      </c>
      <c r="K1683" t="s">
        <v>9285</v>
      </c>
      <c r="L1683" t="s">
        <v>6321</v>
      </c>
      <c r="M1683" t="s">
        <v>20083</v>
      </c>
      <c r="N1683" t="s">
        <v>6322</v>
      </c>
      <c r="O1683" t="s">
        <v>20076</v>
      </c>
      <c r="P1683" t="s">
        <v>20125</v>
      </c>
      <c r="Q1683" t="s">
        <v>20153</v>
      </c>
      <c r="R1683" t="s">
        <v>20154</v>
      </c>
      <c r="S1683">
        <v>1</v>
      </c>
      <c r="T1683">
        <v>0</v>
      </c>
      <c r="U1683">
        <v>0</v>
      </c>
      <c r="V1683">
        <v>412</v>
      </c>
      <c r="W1683">
        <v>19</v>
      </c>
    </row>
    <row r="1684" spans="1:23" x14ac:dyDescent="0.3">
      <c r="A1684" t="s">
        <v>1694</v>
      </c>
      <c r="B1684" t="s">
        <v>21174</v>
      </c>
      <c r="C1684">
        <v>0</v>
      </c>
      <c r="D1684">
        <v>0</v>
      </c>
      <c r="E1684" t="s">
        <v>20150</v>
      </c>
      <c r="F1684" t="s">
        <v>10472</v>
      </c>
      <c r="G1684" t="s">
        <v>20089</v>
      </c>
      <c r="H1684" t="s">
        <v>21801</v>
      </c>
      <c r="I1684" t="s">
        <v>21802</v>
      </c>
      <c r="J1684" t="s">
        <v>10473</v>
      </c>
      <c r="K1684" t="s">
        <v>9443</v>
      </c>
      <c r="L1684" t="s">
        <v>9444</v>
      </c>
      <c r="M1684" t="s">
        <v>20178</v>
      </c>
      <c r="N1684" t="s">
        <v>6322</v>
      </c>
      <c r="O1684" t="s">
        <v>20076</v>
      </c>
      <c r="P1684" t="s">
        <v>20147</v>
      </c>
      <c r="Q1684" t="s">
        <v>20148</v>
      </c>
      <c r="R1684" t="s">
        <v>21274</v>
      </c>
      <c r="S1684">
        <v>0</v>
      </c>
      <c r="T1684">
        <v>0</v>
      </c>
      <c r="U1684">
        <v>0</v>
      </c>
      <c r="V1684">
        <v>173</v>
      </c>
      <c r="W1684">
        <v>7</v>
      </c>
    </row>
    <row r="1685" spans="1:23" x14ac:dyDescent="0.3">
      <c r="A1685" t="s">
        <v>1695</v>
      </c>
      <c r="B1685" t="s">
        <v>21174</v>
      </c>
      <c r="C1685">
        <v>0</v>
      </c>
      <c r="D1685">
        <v>0</v>
      </c>
      <c r="E1685" t="s">
        <v>20088</v>
      </c>
      <c r="F1685" t="s">
        <v>10474</v>
      </c>
      <c r="G1685" t="s">
        <v>20089</v>
      </c>
      <c r="H1685" t="s">
        <v>21803</v>
      </c>
      <c r="I1685" t="s">
        <v>21804</v>
      </c>
      <c r="J1685" t="s">
        <v>10475</v>
      </c>
      <c r="K1685" t="s">
        <v>6519</v>
      </c>
      <c r="L1685" t="s">
        <v>6520</v>
      </c>
      <c r="M1685" t="s">
        <v>20103</v>
      </c>
      <c r="N1685" t="s">
        <v>6322</v>
      </c>
      <c r="O1685" t="s">
        <v>20076</v>
      </c>
      <c r="P1685" t="s">
        <v>20069</v>
      </c>
      <c r="Q1685" t="s">
        <v>6520</v>
      </c>
      <c r="R1685" t="s">
        <v>20104</v>
      </c>
      <c r="S1685">
        <v>0</v>
      </c>
      <c r="T1685">
        <v>0</v>
      </c>
      <c r="U1685">
        <v>0</v>
      </c>
      <c r="V1685">
        <v>143</v>
      </c>
      <c r="W1685">
        <v>7</v>
      </c>
    </row>
    <row r="1686" spans="1:23" x14ac:dyDescent="0.3">
      <c r="A1686" t="s">
        <v>1696</v>
      </c>
      <c r="B1686" t="s">
        <v>21174</v>
      </c>
      <c r="C1686">
        <v>0</v>
      </c>
      <c r="D1686">
        <v>0</v>
      </c>
      <c r="E1686" t="s">
        <v>20050</v>
      </c>
      <c r="F1686" t="s">
        <v>10476</v>
      </c>
      <c r="G1686" t="s">
        <v>20328</v>
      </c>
      <c r="H1686" t="s">
        <v>21805</v>
      </c>
      <c r="I1686" t="s">
        <v>21806</v>
      </c>
      <c r="J1686" t="s">
        <v>10477</v>
      </c>
      <c r="K1686" t="s">
        <v>9760</v>
      </c>
      <c r="L1686" t="s">
        <v>9761</v>
      </c>
      <c r="M1686" t="s">
        <v>20146</v>
      </c>
      <c r="N1686" t="s">
        <v>6322</v>
      </c>
      <c r="O1686" t="s">
        <v>20076</v>
      </c>
      <c r="P1686" t="s">
        <v>20190</v>
      </c>
      <c r="Q1686" t="s">
        <v>20191</v>
      </c>
      <c r="R1686" t="s">
        <v>21575</v>
      </c>
      <c r="S1686">
        <v>1</v>
      </c>
      <c r="T1686">
        <v>0</v>
      </c>
      <c r="U1686">
        <v>0</v>
      </c>
      <c r="V1686">
        <v>195</v>
      </c>
      <c r="W1686">
        <v>9</v>
      </c>
    </row>
    <row r="1687" spans="1:23" x14ac:dyDescent="0.3">
      <c r="A1687" t="s">
        <v>1697</v>
      </c>
      <c r="B1687" t="s">
        <v>21174</v>
      </c>
      <c r="C1687">
        <v>0</v>
      </c>
      <c r="D1687">
        <v>0</v>
      </c>
      <c r="E1687" t="s">
        <v>20050</v>
      </c>
      <c r="F1687" t="s">
        <v>10478</v>
      </c>
      <c r="G1687" t="s">
        <v>20080</v>
      </c>
      <c r="H1687" t="s">
        <v>20209</v>
      </c>
      <c r="I1687" t="s">
        <v>20210</v>
      </c>
      <c r="J1687" t="s">
        <v>10479</v>
      </c>
      <c r="K1687" t="s">
        <v>7287</v>
      </c>
      <c r="L1687" t="s">
        <v>6321</v>
      </c>
      <c r="M1687" t="s">
        <v>20083</v>
      </c>
      <c r="N1687" t="s">
        <v>6322</v>
      </c>
      <c r="O1687" t="s">
        <v>20076</v>
      </c>
      <c r="P1687" t="s">
        <v>20125</v>
      </c>
      <c r="Q1687" t="s">
        <v>20153</v>
      </c>
      <c r="R1687" t="s">
        <v>20154</v>
      </c>
      <c r="S1687">
        <v>1</v>
      </c>
      <c r="T1687">
        <v>0</v>
      </c>
      <c r="U1687">
        <v>0</v>
      </c>
      <c r="V1687">
        <v>264</v>
      </c>
      <c r="W1687">
        <v>12</v>
      </c>
    </row>
    <row r="1688" spans="1:23" x14ac:dyDescent="0.3">
      <c r="A1688" t="s">
        <v>1698</v>
      </c>
      <c r="B1688" t="s">
        <v>21174</v>
      </c>
      <c r="C1688">
        <v>0</v>
      </c>
      <c r="D1688">
        <v>0</v>
      </c>
      <c r="E1688" t="s">
        <v>20150</v>
      </c>
      <c r="F1688" t="s">
        <v>10480</v>
      </c>
      <c r="G1688" t="s">
        <v>20089</v>
      </c>
      <c r="H1688" t="s">
        <v>21807</v>
      </c>
      <c r="I1688" t="s">
        <v>21808</v>
      </c>
      <c r="J1688" t="s">
        <v>10481</v>
      </c>
      <c r="K1688" t="s">
        <v>6554</v>
      </c>
      <c r="L1688" t="s">
        <v>6555</v>
      </c>
      <c r="M1688" t="s">
        <v>20271</v>
      </c>
      <c r="N1688" t="s">
        <v>6322</v>
      </c>
      <c r="O1688" t="s">
        <v>20076</v>
      </c>
      <c r="P1688" t="s">
        <v>20243</v>
      </c>
      <c r="Q1688" t="s">
        <v>6555</v>
      </c>
      <c r="R1688" t="s">
        <v>20272</v>
      </c>
      <c r="S1688">
        <v>0</v>
      </c>
      <c r="T1688">
        <v>0</v>
      </c>
      <c r="U1688">
        <v>0</v>
      </c>
      <c r="V1688">
        <v>220</v>
      </c>
      <c r="W1688">
        <v>10</v>
      </c>
    </row>
    <row r="1689" spans="1:23" x14ac:dyDescent="0.3">
      <c r="A1689" t="s">
        <v>1699</v>
      </c>
      <c r="B1689" t="s">
        <v>21174</v>
      </c>
      <c r="C1689">
        <v>0</v>
      </c>
      <c r="D1689">
        <v>0</v>
      </c>
      <c r="E1689" t="s">
        <v>20088</v>
      </c>
      <c r="F1689" t="s">
        <v>10482</v>
      </c>
      <c r="G1689" t="s">
        <v>20089</v>
      </c>
      <c r="H1689" t="s">
        <v>21809</v>
      </c>
      <c r="I1689" t="s">
        <v>21810</v>
      </c>
      <c r="J1689" t="s">
        <v>10483</v>
      </c>
      <c r="K1689" t="s">
        <v>10484</v>
      </c>
      <c r="L1689" t="s">
        <v>10485</v>
      </c>
      <c r="M1689" t="s">
        <v>20331</v>
      </c>
      <c r="N1689" t="s">
        <v>6322</v>
      </c>
      <c r="O1689" t="s">
        <v>20076</v>
      </c>
      <c r="P1689" t="s">
        <v>20147</v>
      </c>
      <c r="Q1689" t="s">
        <v>20148</v>
      </c>
      <c r="R1689" t="s">
        <v>21811</v>
      </c>
      <c r="S1689">
        <v>0</v>
      </c>
      <c r="T1689">
        <v>0</v>
      </c>
      <c r="U1689">
        <v>0</v>
      </c>
      <c r="V1689">
        <v>37</v>
      </c>
      <c r="W1689">
        <v>2</v>
      </c>
    </row>
    <row r="1690" spans="1:23" x14ac:dyDescent="0.3">
      <c r="A1690" t="s">
        <v>1700</v>
      </c>
      <c r="B1690" t="s">
        <v>21174</v>
      </c>
      <c r="C1690">
        <v>0</v>
      </c>
      <c r="D1690">
        <v>0</v>
      </c>
      <c r="E1690" t="s">
        <v>20150</v>
      </c>
      <c r="F1690" t="s">
        <v>10486</v>
      </c>
      <c r="G1690" t="s">
        <v>20089</v>
      </c>
      <c r="H1690" t="s">
        <v>21812</v>
      </c>
      <c r="I1690" t="s">
        <v>21813</v>
      </c>
      <c r="J1690" t="s">
        <v>10487</v>
      </c>
      <c r="K1690" t="s">
        <v>9041</v>
      </c>
      <c r="L1690" t="s">
        <v>9042</v>
      </c>
      <c r="M1690" t="s">
        <v>20331</v>
      </c>
      <c r="N1690" t="s">
        <v>6322</v>
      </c>
      <c r="O1690" t="s">
        <v>20076</v>
      </c>
      <c r="P1690" t="s">
        <v>20336</v>
      </c>
      <c r="Q1690" t="s">
        <v>6546</v>
      </c>
      <c r="R1690" t="s">
        <v>21235</v>
      </c>
      <c r="S1690">
        <v>0</v>
      </c>
      <c r="T1690">
        <v>0</v>
      </c>
      <c r="U1690">
        <v>0</v>
      </c>
      <c r="V1690">
        <v>263</v>
      </c>
      <c r="W1690">
        <v>11</v>
      </c>
    </row>
    <row r="1691" spans="1:23" x14ac:dyDescent="0.3">
      <c r="A1691" t="s">
        <v>1701</v>
      </c>
      <c r="B1691" t="s">
        <v>21174</v>
      </c>
      <c r="C1691">
        <v>0</v>
      </c>
      <c r="D1691">
        <v>0</v>
      </c>
      <c r="E1691" t="s">
        <v>20050</v>
      </c>
      <c r="F1691" t="s">
        <v>10488</v>
      </c>
      <c r="G1691" t="s">
        <v>20080</v>
      </c>
      <c r="H1691" t="s">
        <v>20209</v>
      </c>
      <c r="I1691" t="s">
        <v>20210</v>
      </c>
      <c r="J1691" t="s">
        <v>9978</v>
      </c>
      <c r="K1691" t="s">
        <v>8566</v>
      </c>
      <c r="L1691" t="s">
        <v>6321</v>
      </c>
      <c r="M1691" t="s">
        <v>20083</v>
      </c>
      <c r="N1691" t="s">
        <v>6322</v>
      </c>
      <c r="O1691" t="s">
        <v>20076</v>
      </c>
      <c r="P1691" t="s">
        <v>20125</v>
      </c>
      <c r="Q1691" t="s">
        <v>20153</v>
      </c>
      <c r="R1691" t="s">
        <v>20154</v>
      </c>
      <c r="S1691">
        <v>1</v>
      </c>
      <c r="T1691">
        <v>0</v>
      </c>
      <c r="U1691">
        <v>0</v>
      </c>
      <c r="V1691">
        <v>274</v>
      </c>
      <c r="W1691">
        <v>12</v>
      </c>
    </row>
    <row r="1692" spans="1:23" x14ac:dyDescent="0.3">
      <c r="A1692" t="s">
        <v>1702</v>
      </c>
      <c r="B1692" t="s">
        <v>21174</v>
      </c>
      <c r="C1692">
        <v>0</v>
      </c>
      <c r="D1692">
        <v>0</v>
      </c>
      <c r="E1692" t="s">
        <v>20150</v>
      </c>
      <c r="F1692" t="s">
        <v>10489</v>
      </c>
      <c r="G1692" t="s">
        <v>20089</v>
      </c>
      <c r="H1692" t="s">
        <v>21814</v>
      </c>
      <c r="I1692" t="s">
        <v>21815</v>
      </c>
      <c r="J1692" t="s">
        <v>10490</v>
      </c>
      <c r="K1692" t="s">
        <v>10491</v>
      </c>
      <c r="L1692" t="s">
        <v>10492</v>
      </c>
      <c r="M1692" t="s">
        <v>20630</v>
      </c>
      <c r="N1692" t="s">
        <v>6322</v>
      </c>
      <c r="O1692" t="s">
        <v>20076</v>
      </c>
      <c r="P1692" t="s">
        <v>20434</v>
      </c>
      <c r="Q1692" t="s">
        <v>6513</v>
      </c>
      <c r="R1692" t="s">
        <v>21816</v>
      </c>
      <c r="S1692">
        <v>0</v>
      </c>
      <c r="T1692">
        <v>1</v>
      </c>
      <c r="U1692">
        <v>0</v>
      </c>
      <c r="V1692">
        <v>157</v>
      </c>
      <c r="W1692">
        <v>7</v>
      </c>
    </row>
    <row r="1693" spans="1:23" x14ac:dyDescent="0.3">
      <c r="A1693" t="s">
        <v>1703</v>
      </c>
      <c r="B1693" t="s">
        <v>21174</v>
      </c>
      <c r="C1693">
        <v>0</v>
      </c>
      <c r="D1693">
        <v>0</v>
      </c>
      <c r="E1693" t="s">
        <v>20050</v>
      </c>
      <c r="F1693" t="s">
        <v>10493</v>
      </c>
      <c r="G1693" t="s">
        <v>20040</v>
      </c>
      <c r="H1693" t="s">
        <v>21817</v>
      </c>
      <c r="I1693" t="s">
        <v>21818</v>
      </c>
      <c r="J1693" t="s">
        <v>10494</v>
      </c>
      <c r="K1693" t="s">
        <v>8661</v>
      </c>
      <c r="L1693" t="s">
        <v>10495</v>
      </c>
      <c r="M1693" t="s">
        <v>20324</v>
      </c>
      <c r="N1693" t="s">
        <v>6322</v>
      </c>
      <c r="O1693" t="s">
        <v>20076</v>
      </c>
      <c r="P1693" t="s">
        <v>20336</v>
      </c>
      <c r="Q1693" t="s">
        <v>6546</v>
      </c>
      <c r="R1693" t="s">
        <v>21819</v>
      </c>
      <c r="S1693">
        <v>1</v>
      </c>
      <c r="T1693">
        <v>0</v>
      </c>
      <c r="U1693">
        <v>0</v>
      </c>
      <c r="V1693">
        <v>57</v>
      </c>
      <c r="W1693">
        <v>4</v>
      </c>
    </row>
    <row r="1694" spans="1:23" x14ac:dyDescent="0.3">
      <c r="A1694" t="s">
        <v>1704</v>
      </c>
      <c r="B1694" t="s">
        <v>21174</v>
      </c>
      <c r="C1694">
        <v>0</v>
      </c>
      <c r="D1694">
        <v>0</v>
      </c>
      <c r="E1694" t="s">
        <v>20050</v>
      </c>
      <c r="F1694" t="s">
        <v>10496</v>
      </c>
      <c r="G1694" t="s">
        <v>20080</v>
      </c>
      <c r="H1694" t="s">
        <v>20160</v>
      </c>
      <c r="I1694" t="s">
        <v>20161</v>
      </c>
      <c r="J1694" t="s">
        <v>10497</v>
      </c>
      <c r="K1694" t="s">
        <v>6536</v>
      </c>
      <c r="L1694" t="s">
        <v>6458</v>
      </c>
      <c r="M1694" t="s">
        <v>20083</v>
      </c>
      <c r="N1694" t="s">
        <v>6322</v>
      </c>
      <c r="O1694" t="s">
        <v>20076</v>
      </c>
      <c r="P1694" t="s">
        <v>20162</v>
      </c>
      <c r="Q1694" t="s">
        <v>20163</v>
      </c>
      <c r="R1694" t="s">
        <v>20164</v>
      </c>
      <c r="S1694">
        <v>1</v>
      </c>
      <c r="T1694">
        <v>0</v>
      </c>
      <c r="U1694">
        <v>0</v>
      </c>
      <c r="V1694">
        <v>230</v>
      </c>
      <c r="W1694">
        <v>12</v>
      </c>
    </row>
    <row r="1695" spans="1:23" x14ac:dyDescent="0.3">
      <c r="A1695" t="s">
        <v>1705</v>
      </c>
      <c r="B1695" t="s">
        <v>21174</v>
      </c>
      <c r="C1695">
        <v>0</v>
      </c>
      <c r="D1695">
        <v>0</v>
      </c>
      <c r="E1695" t="s">
        <v>20050</v>
      </c>
      <c r="F1695" t="s">
        <v>10498</v>
      </c>
      <c r="G1695" t="s">
        <v>20080</v>
      </c>
      <c r="H1695" t="s">
        <v>20209</v>
      </c>
      <c r="I1695" t="s">
        <v>20210</v>
      </c>
      <c r="J1695" t="s">
        <v>10499</v>
      </c>
      <c r="K1695" t="s">
        <v>9961</v>
      </c>
      <c r="L1695" t="s">
        <v>6321</v>
      </c>
      <c r="M1695" t="s">
        <v>20083</v>
      </c>
      <c r="N1695" t="s">
        <v>6322</v>
      </c>
      <c r="O1695" t="s">
        <v>20076</v>
      </c>
      <c r="P1695" t="s">
        <v>20125</v>
      </c>
      <c r="Q1695" t="s">
        <v>20153</v>
      </c>
      <c r="R1695" t="s">
        <v>20154</v>
      </c>
      <c r="S1695">
        <v>1</v>
      </c>
      <c r="T1695">
        <v>0</v>
      </c>
      <c r="U1695">
        <v>0</v>
      </c>
      <c r="V1695">
        <v>428</v>
      </c>
      <c r="W1695">
        <v>19</v>
      </c>
    </row>
    <row r="1696" spans="1:23" x14ac:dyDescent="0.3">
      <c r="A1696" t="s">
        <v>1706</v>
      </c>
      <c r="B1696" t="s">
        <v>21174</v>
      </c>
      <c r="C1696">
        <v>0</v>
      </c>
      <c r="D1696">
        <v>0</v>
      </c>
      <c r="E1696" t="s">
        <v>20050</v>
      </c>
      <c r="F1696" t="s">
        <v>10500</v>
      </c>
      <c r="G1696" t="s">
        <v>20040</v>
      </c>
      <c r="H1696" t="s">
        <v>21820</v>
      </c>
      <c r="I1696" t="s">
        <v>21821</v>
      </c>
      <c r="J1696" t="s">
        <v>10501</v>
      </c>
      <c r="K1696" t="s">
        <v>9143</v>
      </c>
      <c r="L1696" t="s">
        <v>9144</v>
      </c>
      <c r="M1696" t="s">
        <v>20893</v>
      </c>
      <c r="N1696" t="s">
        <v>6322</v>
      </c>
      <c r="O1696" t="s">
        <v>20076</v>
      </c>
      <c r="P1696" t="s">
        <v>20077</v>
      </c>
      <c r="Q1696" t="s">
        <v>20078</v>
      </c>
      <c r="R1696" t="s">
        <v>21126</v>
      </c>
      <c r="S1696">
        <v>1</v>
      </c>
      <c r="T1696">
        <v>0</v>
      </c>
      <c r="U1696">
        <v>0</v>
      </c>
      <c r="V1696">
        <v>276</v>
      </c>
      <c r="W1696">
        <v>12</v>
      </c>
    </row>
    <row r="1697" spans="1:23" x14ac:dyDescent="0.3">
      <c r="A1697" t="s">
        <v>1707</v>
      </c>
      <c r="B1697" t="s">
        <v>21174</v>
      </c>
      <c r="C1697">
        <v>0</v>
      </c>
      <c r="D1697">
        <v>0</v>
      </c>
      <c r="E1697" t="s">
        <v>20050</v>
      </c>
      <c r="F1697" t="s">
        <v>10502</v>
      </c>
      <c r="G1697" t="s">
        <v>20040</v>
      </c>
      <c r="H1697" t="s">
        <v>21822</v>
      </c>
      <c r="I1697" t="s">
        <v>21823</v>
      </c>
      <c r="J1697" t="s">
        <v>6836</v>
      </c>
      <c r="K1697" t="s">
        <v>10503</v>
      </c>
      <c r="L1697" t="s">
        <v>10504</v>
      </c>
      <c r="M1697" t="s">
        <v>20453</v>
      </c>
      <c r="N1697" t="s">
        <v>6322</v>
      </c>
      <c r="O1697" t="s">
        <v>20076</v>
      </c>
      <c r="P1697" t="s">
        <v>20196</v>
      </c>
      <c r="Q1697" t="s">
        <v>20197</v>
      </c>
      <c r="R1697" t="s">
        <v>21824</v>
      </c>
      <c r="S1697">
        <v>1</v>
      </c>
      <c r="T1697">
        <v>0</v>
      </c>
      <c r="U1697">
        <v>0</v>
      </c>
      <c r="V1697">
        <v>125</v>
      </c>
      <c r="W1697">
        <v>6</v>
      </c>
    </row>
    <row r="1698" spans="1:23" x14ac:dyDescent="0.3">
      <c r="A1698" t="s">
        <v>1708</v>
      </c>
      <c r="B1698" t="s">
        <v>21174</v>
      </c>
      <c r="C1698">
        <v>0</v>
      </c>
      <c r="D1698">
        <v>0</v>
      </c>
      <c r="E1698" t="s">
        <v>20150</v>
      </c>
      <c r="F1698" t="s">
        <v>10505</v>
      </c>
      <c r="G1698" t="s">
        <v>20089</v>
      </c>
      <c r="H1698" t="s">
        <v>20342</v>
      </c>
      <c r="I1698" t="s">
        <v>20343</v>
      </c>
      <c r="J1698" t="s">
        <v>9402</v>
      </c>
      <c r="K1698" t="s">
        <v>6525</v>
      </c>
      <c r="L1698" t="s">
        <v>6321</v>
      </c>
      <c r="M1698" t="s">
        <v>20083</v>
      </c>
      <c r="N1698" t="s">
        <v>6322</v>
      </c>
      <c r="O1698" t="s">
        <v>20076</v>
      </c>
      <c r="P1698" t="s">
        <v>20125</v>
      </c>
      <c r="Q1698" t="s">
        <v>20153</v>
      </c>
      <c r="R1698" t="s">
        <v>20154</v>
      </c>
      <c r="S1698">
        <v>0</v>
      </c>
      <c r="T1698">
        <v>0</v>
      </c>
      <c r="U1698">
        <v>0</v>
      </c>
      <c r="V1698">
        <v>118</v>
      </c>
      <c r="W1698">
        <v>8</v>
      </c>
    </row>
    <row r="1699" spans="1:23" x14ac:dyDescent="0.3">
      <c r="A1699" t="s">
        <v>1709</v>
      </c>
      <c r="B1699" t="s">
        <v>21174</v>
      </c>
      <c r="C1699">
        <v>0</v>
      </c>
      <c r="D1699">
        <v>0</v>
      </c>
      <c r="E1699" t="s">
        <v>20050</v>
      </c>
      <c r="F1699" t="s">
        <v>10506</v>
      </c>
      <c r="G1699" t="s">
        <v>20040</v>
      </c>
      <c r="H1699" t="s">
        <v>21825</v>
      </c>
      <c r="I1699" t="s">
        <v>21826</v>
      </c>
      <c r="J1699" t="s">
        <v>10507</v>
      </c>
      <c r="K1699" t="s">
        <v>10508</v>
      </c>
      <c r="L1699" t="s">
        <v>10509</v>
      </c>
      <c r="M1699" t="s">
        <v>20146</v>
      </c>
      <c r="N1699" t="s">
        <v>6322</v>
      </c>
      <c r="O1699" t="s">
        <v>20076</v>
      </c>
      <c r="P1699" t="s">
        <v>20348</v>
      </c>
      <c r="Q1699" t="s">
        <v>6384</v>
      </c>
      <c r="R1699" t="s">
        <v>21827</v>
      </c>
      <c r="S1699">
        <v>1</v>
      </c>
      <c r="T1699">
        <v>0</v>
      </c>
      <c r="U1699">
        <v>0</v>
      </c>
      <c r="V1699">
        <v>112</v>
      </c>
      <c r="W1699">
        <v>6</v>
      </c>
    </row>
    <row r="1700" spans="1:23" x14ac:dyDescent="0.3">
      <c r="A1700" t="s">
        <v>1710</v>
      </c>
      <c r="B1700" t="s">
        <v>21174</v>
      </c>
      <c r="C1700">
        <v>0</v>
      </c>
      <c r="D1700">
        <v>0</v>
      </c>
      <c r="E1700" t="s">
        <v>20050</v>
      </c>
      <c r="F1700" t="s">
        <v>10510</v>
      </c>
      <c r="G1700" t="s">
        <v>20080</v>
      </c>
      <c r="H1700" t="s">
        <v>20209</v>
      </c>
      <c r="I1700" t="s">
        <v>20210</v>
      </c>
      <c r="J1700" t="s">
        <v>7979</v>
      </c>
      <c r="K1700" t="s">
        <v>7980</v>
      </c>
      <c r="L1700" t="s">
        <v>6321</v>
      </c>
      <c r="M1700" t="s">
        <v>20083</v>
      </c>
      <c r="N1700" t="s">
        <v>6322</v>
      </c>
      <c r="O1700" t="s">
        <v>20076</v>
      </c>
      <c r="P1700" t="s">
        <v>20125</v>
      </c>
      <c r="Q1700" t="s">
        <v>20153</v>
      </c>
      <c r="R1700" t="s">
        <v>20154</v>
      </c>
      <c r="S1700">
        <v>1</v>
      </c>
      <c r="T1700">
        <v>0</v>
      </c>
      <c r="U1700">
        <v>0</v>
      </c>
      <c r="V1700">
        <v>192</v>
      </c>
      <c r="W1700">
        <v>8</v>
      </c>
    </row>
    <row r="1701" spans="1:23" x14ac:dyDescent="0.3">
      <c r="A1701" t="s">
        <v>1711</v>
      </c>
      <c r="B1701" t="s">
        <v>21174</v>
      </c>
      <c r="C1701">
        <v>0</v>
      </c>
      <c r="D1701">
        <v>0</v>
      </c>
      <c r="E1701" t="s">
        <v>20050</v>
      </c>
      <c r="F1701" t="s">
        <v>10511</v>
      </c>
      <c r="G1701" t="s">
        <v>20080</v>
      </c>
      <c r="H1701" t="s">
        <v>20209</v>
      </c>
      <c r="I1701" t="s">
        <v>20210</v>
      </c>
      <c r="J1701" t="s">
        <v>8346</v>
      </c>
      <c r="K1701" t="s">
        <v>6360</v>
      </c>
      <c r="L1701" t="s">
        <v>6321</v>
      </c>
      <c r="M1701" t="s">
        <v>20083</v>
      </c>
      <c r="N1701" t="s">
        <v>6322</v>
      </c>
      <c r="O1701" t="s">
        <v>20076</v>
      </c>
      <c r="P1701" t="s">
        <v>20125</v>
      </c>
      <c r="Q1701" t="s">
        <v>20153</v>
      </c>
      <c r="R1701" t="s">
        <v>20154</v>
      </c>
      <c r="S1701">
        <v>1</v>
      </c>
      <c r="T1701">
        <v>0</v>
      </c>
      <c r="U1701">
        <v>0</v>
      </c>
      <c r="V1701">
        <v>154</v>
      </c>
      <c r="W1701">
        <v>8</v>
      </c>
    </row>
    <row r="1702" spans="1:23" x14ac:dyDescent="0.3">
      <c r="A1702" t="s">
        <v>1712</v>
      </c>
      <c r="B1702" t="s">
        <v>21174</v>
      </c>
      <c r="C1702">
        <v>0</v>
      </c>
      <c r="D1702">
        <v>0</v>
      </c>
      <c r="E1702" t="s">
        <v>20050</v>
      </c>
      <c r="F1702" t="s">
        <v>10512</v>
      </c>
      <c r="G1702" t="s">
        <v>20066</v>
      </c>
      <c r="H1702" t="s">
        <v>21828</v>
      </c>
      <c r="I1702" t="s">
        <v>21829</v>
      </c>
      <c r="J1702" t="s">
        <v>10513</v>
      </c>
      <c r="K1702" t="s">
        <v>8684</v>
      </c>
      <c r="L1702" t="s">
        <v>8685</v>
      </c>
      <c r="M1702" t="s">
        <v>20054</v>
      </c>
      <c r="N1702" t="s">
        <v>6322</v>
      </c>
      <c r="O1702" t="s">
        <v>20076</v>
      </c>
      <c r="P1702" t="s">
        <v>20069</v>
      </c>
      <c r="Q1702" t="s">
        <v>6520</v>
      </c>
      <c r="R1702" t="s">
        <v>21078</v>
      </c>
      <c r="S1702">
        <v>1</v>
      </c>
      <c r="T1702">
        <v>0</v>
      </c>
      <c r="U1702">
        <v>0</v>
      </c>
      <c r="V1702">
        <v>113</v>
      </c>
      <c r="W1702">
        <v>5</v>
      </c>
    </row>
    <row r="1703" spans="1:23" x14ac:dyDescent="0.3">
      <c r="A1703" t="s">
        <v>1713</v>
      </c>
      <c r="B1703" t="s">
        <v>21174</v>
      </c>
      <c r="C1703">
        <v>0</v>
      </c>
      <c r="D1703">
        <v>0</v>
      </c>
      <c r="E1703" t="s">
        <v>20050</v>
      </c>
      <c r="F1703" t="s">
        <v>10514</v>
      </c>
      <c r="G1703" t="s">
        <v>20040</v>
      </c>
      <c r="H1703" t="s">
        <v>21336</v>
      </c>
      <c r="I1703" t="s">
        <v>21337</v>
      </c>
      <c r="J1703" t="s">
        <v>10515</v>
      </c>
      <c r="K1703" t="s">
        <v>8524</v>
      </c>
      <c r="L1703" t="s">
        <v>8525</v>
      </c>
      <c r="M1703" t="s">
        <v>20320</v>
      </c>
      <c r="N1703" t="s">
        <v>6322</v>
      </c>
      <c r="O1703" t="s">
        <v>20076</v>
      </c>
      <c r="P1703" t="s">
        <v>20348</v>
      </c>
      <c r="Q1703" t="s">
        <v>6384</v>
      </c>
      <c r="R1703" t="s">
        <v>20990</v>
      </c>
      <c r="S1703">
        <v>1</v>
      </c>
      <c r="T1703">
        <v>0</v>
      </c>
      <c r="U1703">
        <v>0</v>
      </c>
      <c r="V1703">
        <v>152</v>
      </c>
      <c r="W1703">
        <v>8</v>
      </c>
    </row>
    <row r="1704" spans="1:23" x14ac:dyDescent="0.3">
      <c r="A1704" t="s">
        <v>1714</v>
      </c>
      <c r="B1704" t="s">
        <v>21174</v>
      </c>
      <c r="C1704">
        <v>0</v>
      </c>
      <c r="D1704">
        <v>0</v>
      </c>
      <c r="E1704" t="s">
        <v>20050</v>
      </c>
      <c r="F1704" t="s">
        <v>10516</v>
      </c>
      <c r="G1704" t="s">
        <v>20080</v>
      </c>
      <c r="H1704" t="s">
        <v>20677</v>
      </c>
      <c r="I1704" t="s">
        <v>20678</v>
      </c>
      <c r="J1704" t="s">
        <v>10517</v>
      </c>
      <c r="K1704" t="s">
        <v>6547</v>
      </c>
      <c r="L1704" t="s">
        <v>6384</v>
      </c>
      <c r="M1704" t="s">
        <v>20555</v>
      </c>
      <c r="N1704" t="s">
        <v>6322</v>
      </c>
      <c r="O1704" t="s">
        <v>20076</v>
      </c>
      <c r="P1704" t="s">
        <v>20348</v>
      </c>
      <c r="Q1704" t="s">
        <v>6384</v>
      </c>
      <c r="R1704" t="s">
        <v>20556</v>
      </c>
      <c r="S1704">
        <v>1</v>
      </c>
      <c r="T1704">
        <v>0</v>
      </c>
      <c r="U1704">
        <v>0</v>
      </c>
      <c r="V1704">
        <v>209</v>
      </c>
      <c r="W1704">
        <v>13</v>
      </c>
    </row>
    <row r="1705" spans="1:23" x14ac:dyDescent="0.3">
      <c r="A1705" t="s">
        <v>1715</v>
      </c>
      <c r="B1705" t="s">
        <v>21174</v>
      </c>
      <c r="C1705">
        <v>0</v>
      </c>
      <c r="D1705">
        <v>0</v>
      </c>
      <c r="E1705" t="s">
        <v>20050</v>
      </c>
      <c r="F1705" t="s">
        <v>10518</v>
      </c>
      <c r="G1705" t="s">
        <v>20080</v>
      </c>
      <c r="H1705" t="s">
        <v>20209</v>
      </c>
      <c r="I1705" t="s">
        <v>20210</v>
      </c>
      <c r="J1705" t="s">
        <v>10519</v>
      </c>
      <c r="K1705" t="s">
        <v>9285</v>
      </c>
      <c r="L1705" t="s">
        <v>6321</v>
      </c>
      <c r="M1705" t="s">
        <v>20083</v>
      </c>
      <c r="N1705" t="s">
        <v>6322</v>
      </c>
      <c r="O1705" t="s">
        <v>20076</v>
      </c>
      <c r="P1705" t="s">
        <v>20125</v>
      </c>
      <c r="Q1705" t="s">
        <v>20153</v>
      </c>
      <c r="R1705" t="s">
        <v>20154</v>
      </c>
      <c r="S1705">
        <v>1</v>
      </c>
      <c r="T1705">
        <v>0</v>
      </c>
      <c r="U1705">
        <v>0</v>
      </c>
      <c r="V1705">
        <v>461</v>
      </c>
      <c r="W1705">
        <v>21</v>
      </c>
    </row>
    <row r="1706" spans="1:23" x14ac:dyDescent="0.3">
      <c r="A1706" t="s">
        <v>1716</v>
      </c>
      <c r="B1706" t="s">
        <v>21174</v>
      </c>
      <c r="C1706">
        <v>0</v>
      </c>
      <c r="D1706">
        <v>0</v>
      </c>
      <c r="E1706" t="s">
        <v>20050</v>
      </c>
      <c r="F1706" t="s">
        <v>10520</v>
      </c>
      <c r="G1706" t="s">
        <v>20080</v>
      </c>
      <c r="H1706" t="s">
        <v>20209</v>
      </c>
      <c r="I1706" t="s">
        <v>20210</v>
      </c>
      <c r="J1706" t="s">
        <v>10521</v>
      </c>
      <c r="K1706" t="s">
        <v>7516</v>
      </c>
      <c r="L1706" t="s">
        <v>6321</v>
      </c>
      <c r="M1706" t="s">
        <v>20083</v>
      </c>
      <c r="N1706" t="s">
        <v>6322</v>
      </c>
      <c r="O1706" t="s">
        <v>20076</v>
      </c>
      <c r="P1706" t="s">
        <v>20125</v>
      </c>
      <c r="Q1706" t="s">
        <v>20153</v>
      </c>
      <c r="R1706" t="s">
        <v>20154</v>
      </c>
      <c r="S1706">
        <v>1</v>
      </c>
      <c r="T1706">
        <v>0</v>
      </c>
      <c r="U1706">
        <v>0</v>
      </c>
      <c r="V1706">
        <v>398</v>
      </c>
      <c r="W1706">
        <v>18</v>
      </c>
    </row>
    <row r="1707" spans="1:23" x14ac:dyDescent="0.3">
      <c r="A1707" t="s">
        <v>1717</v>
      </c>
      <c r="B1707" t="s">
        <v>21174</v>
      </c>
      <c r="C1707">
        <v>0</v>
      </c>
      <c r="D1707">
        <v>0</v>
      </c>
      <c r="E1707" t="s">
        <v>20150</v>
      </c>
      <c r="F1707" t="s">
        <v>10522</v>
      </c>
      <c r="G1707" t="s">
        <v>20089</v>
      </c>
      <c r="H1707" t="s">
        <v>21830</v>
      </c>
      <c r="I1707" t="s">
        <v>21831</v>
      </c>
      <c r="J1707" t="s">
        <v>10523</v>
      </c>
      <c r="K1707" t="s">
        <v>6733</v>
      </c>
      <c r="L1707" t="s">
        <v>6321</v>
      </c>
      <c r="M1707" t="s">
        <v>20083</v>
      </c>
      <c r="N1707" t="s">
        <v>6322</v>
      </c>
      <c r="O1707" t="s">
        <v>20076</v>
      </c>
      <c r="P1707" t="s">
        <v>20125</v>
      </c>
      <c r="Q1707" t="s">
        <v>20153</v>
      </c>
      <c r="R1707" t="s">
        <v>20154</v>
      </c>
      <c r="S1707">
        <v>0</v>
      </c>
      <c r="T1707">
        <v>0</v>
      </c>
      <c r="U1707">
        <v>0</v>
      </c>
      <c r="V1707">
        <v>34</v>
      </c>
      <c r="W1707">
        <v>3</v>
      </c>
    </row>
    <row r="1708" spans="1:23" x14ac:dyDescent="0.3">
      <c r="A1708" t="s">
        <v>1718</v>
      </c>
      <c r="B1708" t="s">
        <v>21174</v>
      </c>
      <c r="C1708">
        <v>0</v>
      </c>
      <c r="D1708">
        <v>0</v>
      </c>
      <c r="E1708" t="s">
        <v>20150</v>
      </c>
      <c r="F1708" t="s">
        <v>10524</v>
      </c>
      <c r="G1708" t="s">
        <v>20089</v>
      </c>
      <c r="H1708" t="s">
        <v>21832</v>
      </c>
      <c r="I1708" t="s">
        <v>21833</v>
      </c>
      <c r="J1708" t="s">
        <v>8718</v>
      </c>
      <c r="K1708" t="s">
        <v>7648</v>
      </c>
      <c r="L1708" t="s">
        <v>10525</v>
      </c>
      <c r="M1708" t="s">
        <v>20688</v>
      </c>
      <c r="N1708" t="s">
        <v>6322</v>
      </c>
      <c r="O1708" t="s">
        <v>20076</v>
      </c>
      <c r="P1708" t="s">
        <v>20077</v>
      </c>
      <c r="Q1708" t="s">
        <v>20078</v>
      </c>
      <c r="R1708" t="s">
        <v>21834</v>
      </c>
      <c r="S1708">
        <v>0</v>
      </c>
      <c r="T1708">
        <v>0</v>
      </c>
      <c r="U1708">
        <v>0</v>
      </c>
      <c r="V1708">
        <v>340</v>
      </c>
      <c r="W1708">
        <v>15</v>
      </c>
    </row>
    <row r="1709" spans="1:23" x14ac:dyDescent="0.3">
      <c r="A1709" t="s">
        <v>1719</v>
      </c>
      <c r="B1709" t="s">
        <v>21174</v>
      </c>
      <c r="C1709">
        <v>0</v>
      </c>
      <c r="D1709">
        <v>0</v>
      </c>
      <c r="E1709" t="s">
        <v>20050</v>
      </c>
      <c r="F1709" t="s">
        <v>10526</v>
      </c>
      <c r="G1709" t="s">
        <v>20040</v>
      </c>
      <c r="H1709" t="s">
        <v>21835</v>
      </c>
      <c r="I1709" t="s">
        <v>21836</v>
      </c>
      <c r="J1709" t="s">
        <v>7860</v>
      </c>
      <c r="K1709" t="s">
        <v>10527</v>
      </c>
      <c r="L1709" t="s">
        <v>10528</v>
      </c>
      <c r="M1709" t="s">
        <v>20453</v>
      </c>
      <c r="N1709" t="s">
        <v>6322</v>
      </c>
      <c r="O1709" t="s">
        <v>20076</v>
      </c>
      <c r="P1709" t="s">
        <v>20647</v>
      </c>
      <c r="Q1709" t="s">
        <v>6404</v>
      </c>
      <c r="R1709" t="s">
        <v>21837</v>
      </c>
      <c r="S1709">
        <v>1</v>
      </c>
      <c r="T1709">
        <v>0</v>
      </c>
      <c r="U1709">
        <v>0</v>
      </c>
      <c r="V1709">
        <v>124</v>
      </c>
      <c r="W1709">
        <v>6</v>
      </c>
    </row>
    <row r="1710" spans="1:23" x14ac:dyDescent="0.3">
      <c r="A1710" t="s">
        <v>1720</v>
      </c>
      <c r="B1710" t="s">
        <v>21174</v>
      </c>
      <c r="C1710">
        <v>0</v>
      </c>
      <c r="D1710">
        <v>0</v>
      </c>
      <c r="E1710" t="s">
        <v>20050</v>
      </c>
      <c r="F1710" t="s">
        <v>10529</v>
      </c>
      <c r="G1710" t="s">
        <v>20328</v>
      </c>
      <c r="H1710" t="s">
        <v>21838</v>
      </c>
      <c r="I1710" t="s">
        <v>21839</v>
      </c>
      <c r="J1710" t="s">
        <v>10530</v>
      </c>
      <c r="K1710" t="s">
        <v>7556</v>
      </c>
      <c r="L1710" t="s">
        <v>7557</v>
      </c>
      <c r="M1710" t="s">
        <v>20555</v>
      </c>
      <c r="N1710" t="s">
        <v>6322</v>
      </c>
      <c r="O1710" t="s">
        <v>20076</v>
      </c>
      <c r="P1710" t="s">
        <v>20661</v>
      </c>
      <c r="Q1710" t="s">
        <v>6421</v>
      </c>
      <c r="R1710" t="s">
        <v>20833</v>
      </c>
      <c r="S1710">
        <v>1</v>
      </c>
      <c r="T1710">
        <v>1</v>
      </c>
      <c r="U1710">
        <v>0</v>
      </c>
      <c r="V1710">
        <v>160</v>
      </c>
      <c r="W1710">
        <v>8</v>
      </c>
    </row>
    <row r="1711" spans="1:23" x14ac:dyDescent="0.3">
      <c r="A1711" t="s">
        <v>1721</v>
      </c>
      <c r="B1711" t="s">
        <v>21174</v>
      </c>
      <c r="C1711">
        <v>0</v>
      </c>
      <c r="D1711">
        <v>0</v>
      </c>
      <c r="E1711" t="s">
        <v>20150</v>
      </c>
      <c r="F1711" t="s">
        <v>10531</v>
      </c>
      <c r="G1711" t="s">
        <v>20089</v>
      </c>
      <c r="H1711" t="s">
        <v>21840</v>
      </c>
      <c r="I1711" t="s">
        <v>21841</v>
      </c>
      <c r="J1711" t="s">
        <v>10532</v>
      </c>
      <c r="K1711" t="s">
        <v>6393</v>
      </c>
      <c r="L1711" t="s">
        <v>6321</v>
      </c>
      <c r="M1711" t="s">
        <v>20083</v>
      </c>
      <c r="N1711" t="s">
        <v>6322</v>
      </c>
      <c r="O1711" t="s">
        <v>20076</v>
      </c>
      <c r="P1711" t="s">
        <v>20125</v>
      </c>
      <c r="Q1711" t="s">
        <v>20153</v>
      </c>
      <c r="R1711" t="s">
        <v>20154</v>
      </c>
      <c r="S1711">
        <v>0</v>
      </c>
      <c r="T1711">
        <v>0</v>
      </c>
      <c r="U1711">
        <v>0</v>
      </c>
      <c r="V1711">
        <v>148</v>
      </c>
      <c r="W1711">
        <v>9</v>
      </c>
    </row>
    <row r="1712" spans="1:23" x14ac:dyDescent="0.3">
      <c r="A1712" t="s">
        <v>1722</v>
      </c>
      <c r="B1712" t="s">
        <v>21174</v>
      </c>
      <c r="C1712">
        <v>0</v>
      </c>
      <c r="D1712">
        <v>0</v>
      </c>
      <c r="E1712" t="s">
        <v>20150</v>
      </c>
      <c r="F1712" t="s">
        <v>10533</v>
      </c>
      <c r="G1712" t="s">
        <v>20089</v>
      </c>
      <c r="H1712" t="s">
        <v>21842</v>
      </c>
      <c r="I1712" t="s">
        <v>21843</v>
      </c>
      <c r="J1712" t="s">
        <v>10534</v>
      </c>
      <c r="K1712" t="s">
        <v>6360</v>
      </c>
      <c r="L1712" t="s">
        <v>6321</v>
      </c>
      <c r="M1712" t="s">
        <v>20083</v>
      </c>
      <c r="N1712" t="s">
        <v>6322</v>
      </c>
      <c r="O1712" t="s">
        <v>20076</v>
      </c>
      <c r="P1712" t="s">
        <v>20125</v>
      </c>
      <c r="Q1712" t="s">
        <v>20153</v>
      </c>
      <c r="R1712" t="s">
        <v>20154</v>
      </c>
      <c r="S1712">
        <v>0</v>
      </c>
      <c r="T1712">
        <v>0</v>
      </c>
      <c r="U1712">
        <v>0</v>
      </c>
      <c r="V1712">
        <v>106</v>
      </c>
      <c r="W1712">
        <v>6</v>
      </c>
    </row>
    <row r="1713" spans="1:23" x14ac:dyDescent="0.3">
      <c r="A1713" t="s">
        <v>1723</v>
      </c>
      <c r="B1713" t="s">
        <v>21174</v>
      </c>
      <c r="C1713">
        <v>0</v>
      </c>
      <c r="D1713">
        <v>0</v>
      </c>
      <c r="E1713" t="s">
        <v>20050</v>
      </c>
      <c r="F1713" t="s">
        <v>10535</v>
      </c>
      <c r="G1713" t="s">
        <v>20080</v>
      </c>
      <c r="H1713" t="s">
        <v>20209</v>
      </c>
      <c r="I1713" t="s">
        <v>20210</v>
      </c>
      <c r="J1713" t="s">
        <v>10536</v>
      </c>
      <c r="K1713" t="s">
        <v>6644</v>
      </c>
      <c r="L1713" t="s">
        <v>6321</v>
      </c>
      <c r="M1713" t="s">
        <v>20083</v>
      </c>
      <c r="N1713" t="s">
        <v>6322</v>
      </c>
      <c r="O1713" t="s">
        <v>20076</v>
      </c>
      <c r="P1713" t="s">
        <v>20125</v>
      </c>
      <c r="Q1713" t="s">
        <v>20153</v>
      </c>
      <c r="R1713" t="s">
        <v>20154</v>
      </c>
      <c r="S1713">
        <v>1</v>
      </c>
      <c r="T1713">
        <v>0</v>
      </c>
      <c r="U1713">
        <v>0</v>
      </c>
      <c r="V1713">
        <v>340</v>
      </c>
      <c r="W1713">
        <v>15</v>
      </c>
    </row>
    <row r="1714" spans="1:23" x14ac:dyDescent="0.3">
      <c r="A1714" t="s">
        <v>1724</v>
      </c>
      <c r="B1714" t="s">
        <v>21174</v>
      </c>
      <c r="C1714">
        <v>0</v>
      </c>
      <c r="D1714">
        <v>0</v>
      </c>
      <c r="E1714" t="s">
        <v>20050</v>
      </c>
      <c r="F1714" t="s">
        <v>10537</v>
      </c>
      <c r="G1714" t="s">
        <v>20066</v>
      </c>
      <c r="H1714" t="s">
        <v>21844</v>
      </c>
      <c r="I1714" t="s">
        <v>21845</v>
      </c>
      <c r="J1714" t="s">
        <v>10538</v>
      </c>
      <c r="K1714" t="s">
        <v>9246</v>
      </c>
      <c r="L1714" t="s">
        <v>9247</v>
      </c>
      <c r="M1714" t="s">
        <v>20453</v>
      </c>
      <c r="N1714" t="s">
        <v>6322</v>
      </c>
      <c r="O1714" t="s">
        <v>20076</v>
      </c>
      <c r="P1714" t="s">
        <v>20190</v>
      </c>
      <c r="Q1714" t="s">
        <v>20191</v>
      </c>
      <c r="R1714" t="s">
        <v>21166</v>
      </c>
      <c r="S1714">
        <v>1</v>
      </c>
      <c r="T1714">
        <v>0</v>
      </c>
      <c r="U1714">
        <v>0</v>
      </c>
      <c r="V1714">
        <v>245</v>
      </c>
      <c r="W1714">
        <v>10</v>
      </c>
    </row>
    <row r="1715" spans="1:23" x14ac:dyDescent="0.3">
      <c r="A1715" t="s">
        <v>1725</v>
      </c>
      <c r="B1715" t="s">
        <v>21174</v>
      </c>
      <c r="C1715">
        <v>0</v>
      </c>
      <c r="D1715">
        <v>0</v>
      </c>
      <c r="E1715" t="s">
        <v>20050</v>
      </c>
      <c r="F1715" t="s">
        <v>10539</v>
      </c>
      <c r="G1715" t="s">
        <v>20080</v>
      </c>
      <c r="H1715" t="s">
        <v>20209</v>
      </c>
      <c r="I1715" t="s">
        <v>20210</v>
      </c>
      <c r="J1715" t="s">
        <v>10540</v>
      </c>
      <c r="K1715" t="s">
        <v>7485</v>
      </c>
      <c r="L1715" t="s">
        <v>6321</v>
      </c>
      <c r="M1715" t="s">
        <v>20083</v>
      </c>
      <c r="N1715" t="s">
        <v>6322</v>
      </c>
      <c r="O1715" t="s">
        <v>20076</v>
      </c>
      <c r="P1715" t="s">
        <v>20125</v>
      </c>
      <c r="Q1715" t="s">
        <v>20153</v>
      </c>
      <c r="R1715" t="s">
        <v>20154</v>
      </c>
      <c r="S1715">
        <v>1</v>
      </c>
      <c r="T1715">
        <v>0</v>
      </c>
      <c r="U1715">
        <v>0</v>
      </c>
      <c r="V1715">
        <v>232</v>
      </c>
      <c r="W1715">
        <v>12</v>
      </c>
    </row>
    <row r="1716" spans="1:23" x14ac:dyDescent="0.3">
      <c r="A1716" t="s">
        <v>1726</v>
      </c>
      <c r="B1716" t="s">
        <v>21174</v>
      </c>
      <c r="C1716">
        <v>0</v>
      </c>
      <c r="D1716">
        <v>0</v>
      </c>
      <c r="E1716" t="s">
        <v>20150</v>
      </c>
      <c r="F1716" t="s">
        <v>10541</v>
      </c>
      <c r="G1716" t="s">
        <v>20089</v>
      </c>
      <c r="H1716" t="s">
        <v>21846</v>
      </c>
      <c r="I1716" t="s">
        <v>21847</v>
      </c>
      <c r="J1716" t="s">
        <v>10542</v>
      </c>
      <c r="K1716" t="s">
        <v>6468</v>
      </c>
      <c r="L1716" t="s">
        <v>6469</v>
      </c>
      <c r="M1716" t="s">
        <v>20131</v>
      </c>
      <c r="N1716" t="s">
        <v>6322</v>
      </c>
      <c r="O1716" t="s">
        <v>20076</v>
      </c>
      <c r="P1716" t="s">
        <v>20238</v>
      </c>
      <c r="Q1716" t="s">
        <v>6469</v>
      </c>
      <c r="R1716" t="s">
        <v>20239</v>
      </c>
      <c r="S1716">
        <v>0</v>
      </c>
      <c r="T1716">
        <v>0</v>
      </c>
      <c r="U1716">
        <v>0</v>
      </c>
      <c r="V1716">
        <v>257</v>
      </c>
      <c r="W1716">
        <v>10</v>
      </c>
    </row>
    <row r="1717" spans="1:23" x14ac:dyDescent="0.3">
      <c r="A1717" t="s">
        <v>1727</v>
      </c>
      <c r="B1717" t="s">
        <v>21174</v>
      </c>
      <c r="C1717">
        <v>0</v>
      </c>
      <c r="D1717">
        <v>0</v>
      </c>
      <c r="E1717" t="s">
        <v>20050</v>
      </c>
      <c r="F1717" t="s">
        <v>10543</v>
      </c>
      <c r="G1717" t="s">
        <v>20080</v>
      </c>
      <c r="H1717" t="s">
        <v>20209</v>
      </c>
      <c r="I1717" t="s">
        <v>20210</v>
      </c>
      <c r="J1717" t="s">
        <v>10544</v>
      </c>
      <c r="K1717" t="s">
        <v>9291</v>
      </c>
      <c r="L1717" t="s">
        <v>6321</v>
      </c>
      <c r="M1717" t="s">
        <v>20083</v>
      </c>
      <c r="N1717" t="s">
        <v>6322</v>
      </c>
      <c r="O1717" t="s">
        <v>20076</v>
      </c>
      <c r="P1717" t="s">
        <v>20125</v>
      </c>
      <c r="Q1717" t="s">
        <v>20153</v>
      </c>
      <c r="R1717" t="s">
        <v>20154</v>
      </c>
      <c r="S1717">
        <v>1</v>
      </c>
      <c r="T1717">
        <v>0</v>
      </c>
      <c r="U1717">
        <v>0</v>
      </c>
      <c r="V1717">
        <v>350</v>
      </c>
      <c r="W1717">
        <v>16</v>
      </c>
    </row>
    <row r="1718" spans="1:23" x14ac:dyDescent="0.3">
      <c r="A1718" t="s">
        <v>1728</v>
      </c>
      <c r="B1718" t="s">
        <v>21174</v>
      </c>
      <c r="C1718">
        <v>0</v>
      </c>
      <c r="D1718">
        <v>0</v>
      </c>
      <c r="E1718" t="s">
        <v>20150</v>
      </c>
      <c r="F1718" t="s">
        <v>10545</v>
      </c>
      <c r="G1718" t="s">
        <v>20089</v>
      </c>
      <c r="H1718" t="s">
        <v>21848</v>
      </c>
      <c r="I1718" t="s">
        <v>21849</v>
      </c>
      <c r="J1718" t="s">
        <v>10546</v>
      </c>
      <c r="K1718" t="s">
        <v>8845</v>
      </c>
      <c r="L1718" t="s">
        <v>8846</v>
      </c>
      <c r="M1718" t="s">
        <v>20131</v>
      </c>
      <c r="N1718" t="s">
        <v>6322</v>
      </c>
      <c r="O1718" t="s">
        <v>20076</v>
      </c>
      <c r="P1718" t="s">
        <v>20647</v>
      </c>
      <c r="Q1718" t="s">
        <v>6404</v>
      </c>
      <c r="R1718" t="s">
        <v>21064</v>
      </c>
      <c r="S1718">
        <v>0</v>
      </c>
      <c r="T1718">
        <v>0</v>
      </c>
      <c r="U1718">
        <v>0</v>
      </c>
      <c r="V1718">
        <v>84</v>
      </c>
      <c r="W1718">
        <v>4</v>
      </c>
    </row>
    <row r="1719" spans="1:23" x14ac:dyDescent="0.3">
      <c r="A1719" t="s">
        <v>1729</v>
      </c>
      <c r="B1719" t="s">
        <v>21174</v>
      </c>
      <c r="C1719">
        <v>0</v>
      </c>
      <c r="D1719">
        <v>0</v>
      </c>
      <c r="E1719" t="s">
        <v>20050</v>
      </c>
      <c r="F1719" t="s">
        <v>10547</v>
      </c>
      <c r="G1719" t="s">
        <v>20080</v>
      </c>
      <c r="H1719" t="s">
        <v>20464</v>
      </c>
      <c r="I1719" t="s">
        <v>20465</v>
      </c>
      <c r="J1719" t="s">
        <v>10548</v>
      </c>
      <c r="K1719" t="s">
        <v>6447</v>
      </c>
      <c r="L1719" t="s">
        <v>6448</v>
      </c>
      <c r="M1719" t="s">
        <v>20083</v>
      </c>
      <c r="N1719" t="s">
        <v>6322</v>
      </c>
      <c r="O1719" t="s">
        <v>20076</v>
      </c>
      <c r="P1719" t="s">
        <v>20183</v>
      </c>
      <c r="Q1719" t="s">
        <v>6448</v>
      </c>
      <c r="R1719" t="s">
        <v>20466</v>
      </c>
      <c r="S1719">
        <v>1</v>
      </c>
      <c r="T1719">
        <v>0</v>
      </c>
      <c r="U1719">
        <v>0</v>
      </c>
      <c r="V1719">
        <v>398</v>
      </c>
      <c r="W1719">
        <v>19</v>
      </c>
    </row>
    <row r="1720" spans="1:23" x14ac:dyDescent="0.3">
      <c r="A1720" t="s">
        <v>1730</v>
      </c>
      <c r="B1720" t="s">
        <v>21174</v>
      </c>
      <c r="C1720">
        <v>0</v>
      </c>
      <c r="D1720">
        <v>0</v>
      </c>
      <c r="E1720" t="s">
        <v>20050</v>
      </c>
      <c r="F1720" t="s">
        <v>10549</v>
      </c>
      <c r="G1720" t="s">
        <v>20080</v>
      </c>
      <c r="H1720" t="s">
        <v>20464</v>
      </c>
      <c r="I1720" t="s">
        <v>20465</v>
      </c>
      <c r="J1720" t="s">
        <v>10548</v>
      </c>
      <c r="K1720" t="s">
        <v>6447</v>
      </c>
      <c r="L1720" t="s">
        <v>6448</v>
      </c>
      <c r="M1720" t="s">
        <v>20083</v>
      </c>
      <c r="N1720" t="s">
        <v>6322</v>
      </c>
      <c r="O1720" t="s">
        <v>20076</v>
      </c>
      <c r="P1720" t="s">
        <v>20183</v>
      </c>
      <c r="Q1720" t="s">
        <v>6448</v>
      </c>
      <c r="R1720" t="s">
        <v>20466</v>
      </c>
      <c r="S1720">
        <v>1</v>
      </c>
      <c r="T1720">
        <v>0</v>
      </c>
      <c r="U1720">
        <v>0</v>
      </c>
      <c r="V1720">
        <v>316</v>
      </c>
      <c r="W1720">
        <v>17</v>
      </c>
    </row>
    <row r="1721" spans="1:23" x14ac:dyDescent="0.3">
      <c r="A1721" t="s">
        <v>1731</v>
      </c>
      <c r="B1721" t="s">
        <v>21174</v>
      </c>
      <c r="C1721">
        <v>0</v>
      </c>
      <c r="D1721">
        <v>0</v>
      </c>
      <c r="E1721" t="s">
        <v>20050</v>
      </c>
      <c r="F1721" t="s">
        <v>10550</v>
      </c>
      <c r="G1721" t="s">
        <v>20080</v>
      </c>
      <c r="H1721" t="s">
        <v>20464</v>
      </c>
      <c r="I1721" t="s">
        <v>20465</v>
      </c>
      <c r="J1721" t="s">
        <v>10551</v>
      </c>
      <c r="K1721" t="s">
        <v>6535</v>
      </c>
      <c r="L1721" t="s">
        <v>6448</v>
      </c>
      <c r="M1721" t="s">
        <v>20083</v>
      </c>
      <c r="N1721" t="s">
        <v>6322</v>
      </c>
      <c r="O1721" t="s">
        <v>20076</v>
      </c>
      <c r="P1721" t="s">
        <v>20183</v>
      </c>
      <c r="Q1721" t="s">
        <v>6448</v>
      </c>
      <c r="R1721" t="s">
        <v>20466</v>
      </c>
      <c r="S1721">
        <v>1</v>
      </c>
      <c r="T1721">
        <v>0</v>
      </c>
      <c r="U1721">
        <v>0</v>
      </c>
      <c r="V1721">
        <v>289</v>
      </c>
      <c r="W1721">
        <v>14</v>
      </c>
    </row>
    <row r="1722" spans="1:23" x14ac:dyDescent="0.3">
      <c r="A1722" t="s">
        <v>1732</v>
      </c>
      <c r="B1722" t="s">
        <v>21174</v>
      </c>
      <c r="C1722">
        <v>0</v>
      </c>
      <c r="D1722">
        <v>0</v>
      </c>
      <c r="E1722" t="s">
        <v>20050</v>
      </c>
      <c r="F1722" t="s">
        <v>10552</v>
      </c>
      <c r="G1722" t="s">
        <v>20080</v>
      </c>
      <c r="H1722" t="s">
        <v>20464</v>
      </c>
      <c r="I1722" t="s">
        <v>20465</v>
      </c>
      <c r="J1722" t="s">
        <v>10551</v>
      </c>
      <c r="K1722" t="s">
        <v>6535</v>
      </c>
      <c r="L1722" t="s">
        <v>6448</v>
      </c>
      <c r="M1722" t="s">
        <v>20083</v>
      </c>
      <c r="N1722" t="s">
        <v>6322</v>
      </c>
      <c r="O1722" t="s">
        <v>20076</v>
      </c>
      <c r="P1722" t="s">
        <v>20183</v>
      </c>
      <c r="Q1722" t="s">
        <v>6448</v>
      </c>
      <c r="R1722" t="s">
        <v>20466</v>
      </c>
      <c r="S1722">
        <v>1</v>
      </c>
      <c r="T1722">
        <v>0</v>
      </c>
      <c r="U1722">
        <v>0</v>
      </c>
      <c r="V1722">
        <v>312</v>
      </c>
      <c r="W1722">
        <v>16</v>
      </c>
    </row>
    <row r="1723" spans="1:23" x14ac:dyDescent="0.3">
      <c r="A1723" t="s">
        <v>1733</v>
      </c>
      <c r="B1723" t="s">
        <v>21174</v>
      </c>
      <c r="C1723">
        <v>0</v>
      </c>
      <c r="D1723">
        <v>0</v>
      </c>
      <c r="E1723" t="s">
        <v>20050</v>
      </c>
      <c r="F1723" t="s">
        <v>10553</v>
      </c>
      <c r="G1723" t="s">
        <v>20080</v>
      </c>
      <c r="H1723" t="s">
        <v>20464</v>
      </c>
      <c r="I1723" t="s">
        <v>20465</v>
      </c>
      <c r="J1723" t="s">
        <v>10554</v>
      </c>
      <c r="K1723" t="s">
        <v>6628</v>
      </c>
      <c r="L1723" t="s">
        <v>6448</v>
      </c>
      <c r="M1723" t="s">
        <v>20083</v>
      </c>
      <c r="N1723" t="s">
        <v>6322</v>
      </c>
      <c r="O1723" t="s">
        <v>20076</v>
      </c>
      <c r="P1723" t="s">
        <v>20183</v>
      </c>
      <c r="Q1723" t="s">
        <v>6448</v>
      </c>
      <c r="R1723" t="s">
        <v>20466</v>
      </c>
      <c r="S1723">
        <v>1</v>
      </c>
      <c r="T1723">
        <v>0</v>
      </c>
      <c r="U1723">
        <v>0</v>
      </c>
      <c r="V1723">
        <v>363</v>
      </c>
      <c r="W1723">
        <v>15</v>
      </c>
    </row>
    <row r="1724" spans="1:23" x14ac:dyDescent="0.3">
      <c r="A1724" t="s">
        <v>1734</v>
      </c>
      <c r="B1724" t="s">
        <v>21174</v>
      </c>
      <c r="C1724">
        <v>0</v>
      </c>
      <c r="D1724">
        <v>0</v>
      </c>
      <c r="E1724" t="s">
        <v>20050</v>
      </c>
      <c r="F1724" t="s">
        <v>10555</v>
      </c>
      <c r="G1724" t="s">
        <v>20080</v>
      </c>
      <c r="H1724" t="s">
        <v>20464</v>
      </c>
      <c r="I1724" t="s">
        <v>20465</v>
      </c>
      <c r="J1724" t="s">
        <v>10556</v>
      </c>
      <c r="K1724" t="s">
        <v>6628</v>
      </c>
      <c r="L1724" t="s">
        <v>6448</v>
      </c>
      <c r="M1724" t="s">
        <v>20083</v>
      </c>
      <c r="N1724" t="s">
        <v>6322</v>
      </c>
      <c r="O1724" t="s">
        <v>20076</v>
      </c>
      <c r="P1724" t="s">
        <v>20183</v>
      </c>
      <c r="Q1724" t="s">
        <v>6448</v>
      </c>
      <c r="R1724" t="s">
        <v>20466</v>
      </c>
      <c r="S1724">
        <v>1</v>
      </c>
      <c r="T1724">
        <v>0</v>
      </c>
      <c r="U1724">
        <v>0</v>
      </c>
      <c r="V1724">
        <v>696</v>
      </c>
      <c r="W1724">
        <v>37</v>
      </c>
    </row>
    <row r="1725" spans="1:23" x14ac:dyDescent="0.3">
      <c r="A1725" t="s">
        <v>1735</v>
      </c>
      <c r="B1725" t="s">
        <v>21174</v>
      </c>
      <c r="C1725">
        <v>0</v>
      </c>
      <c r="D1725">
        <v>0</v>
      </c>
      <c r="E1725" t="s">
        <v>20050</v>
      </c>
      <c r="F1725" t="s">
        <v>10557</v>
      </c>
      <c r="G1725" t="s">
        <v>20080</v>
      </c>
      <c r="H1725" t="s">
        <v>20464</v>
      </c>
      <c r="I1725" t="s">
        <v>20465</v>
      </c>
      <c r="J1725" t="s">
        <v>9507</v>
      </c>
      <c r="K1725" t="s">
        <v>6535</v>
      </c>
      <c r="L1725" t="s">
        <v>6448</v>
      </c>
      <c r="M1725" t="s">
        <v>20083</v>
      </c>
      <c r="N1725" t="s">
        <v>6322</v>
      </c>
      <c r="O1725" t="s">
        <v>20076</v>
      </c>
      <c r="P1725" t="s">
        <v>20183</v>
      </c>
      <c r="Q1725" t="s">
        <v>6448</v>
      </c>
      <c r="R1725" t="s">
        <v>20466</v>
      </c>
      <c r="S1725">
        <v>1</v>
      </c>
      <c r="T1725">
        <v>0</v>
      </c>
      <c r="U1725">
        <v>0</v>
      </c>
      <c r="V1725">
        <v>307</v>
      </c>
      <c r="W1725">
        <v>14</v>
      </c>
    </row>
    <row r="1726" spans="1:23" x14ac:dyDescent="0.3">
      <c r="A1726" t="s">
        <v>1736</v>
      </c>
      <c r="B1726" t="s">
        <v>21174</v>
      </c>
      <c r="C1726">
        <v>0</v>
      </c>
      <c r="D1726">
        <v>0</v>
      </c>
      <c r="E1726" t="s">
        <v>20050</v>
      </c>
      <c r="F1726" t="s">
        <v>10558</v>
      </c>
      <c r="G1726" t="s">
        <v>20080</v>
      </c>
      <c r="H1726" t="s">
        <v>20464</v>
      </c>
      <c r="I1726" t="s">
        <v>20465</v>
      </c>
      <c r="J1726" t="s">
        <v>9507</v>
      </c>
      <c r="K1726" t="s">
        <v>6535</v>
      </c>
      <c r="L1726" t="s">
        <v>6448</v>
      </c>
      <c r="M1726" t="s">
        <v>20083</v>
      </c>
      <c r="N1726" t="s">
        <v>6322</v>
      </c>
      <c r="O1726" t="s">
        <v>20076</v>
      </c>
      <c r="P1726" t="s">
        <v>20183</v>
      </c>
      <c r="Q1726" t="s">
        <v>6448</v>
      </c>
      <c r="R1726" t="s">
        <v>20466</v>
      </c>
      <c r="S1726">
        <v>1</v>
      </c>
      <c r="T1726">
        <v>0</v>
      </c>
      <c r="U1726">
        <v>0</v>
      </c>
      <c r="V1726">
        <v>242</v>
      </c>
      <c r="W1726">
        <v>12</v>
      </c>
    </row>
    <row r="1727" spans="1:23" x14ac:dyDescent="0.3">
      <c r="A1727" t="s">
        <v>1737</v>
      </c>
      <c r="B1727" t="s">
        <v>21174</v>
      </c>
      <c r="C1727">
        <v>0</v>
      </c>
      <c r="D1727">
        <v>0</v>
      </c>
      <c r="E1727" t="s">
        <v>20050</v>
      </c>
      <c r="F1727" t="s">
        <v>10559</v>
      </c>
      <c r="G1727" t="s">
        <v>20080</v>
      </c>
      <c r="H1727" t="s">
        <v>20464</v>
      </c>
      <c r="I1727" t="s">
        <v>20465</v>
      </c>
      <c r="J1727" t="s">
        <v>10560</v>
      </c>
      <c r="K1727" t="s">
        <v>9722</v>
      </c>
      <c r="L1727" t="s">
        <v>6448</v>
      </c>
      <c r="M1727" t="s">
        <v>20083</v>
      </c>
      <c r="N1727" t="s">
        <v>6322</v>
      </c>
      <c r="O1727" t="s">
        <v>20076</v>
      </c>
      <c r="P1727" t="s">
        <v>20183</v>
      </c>
      <c r="Q1727" t="s">
        <v>6448</v>
      </c>
      <c r="R1727" t="s">
        <v>20466</v>
      </c>
      <c r="S1727">
        <v>1</v>
      </c>
      <c r="T1727">
        <v>0</v>
      </c>
      <c r="U1727">
        <v>0</v>
      </c>
      <c r="V1727">
        <v>382</v>
      </c>
      <c r="W1727">
        <v>18</v>
      </c>
    </row>
    <row r="1728" spans="1:23" x14ac:dyDescent="0.3">
      <c r="A1728" t="s">
        <v>1738</v>
      </c>
      <c r="B1728" t="s">
        <v>21174</v>
      </c>
      <c r="C1728">
        <v>0</v>
      </c>
      <c r="D1728">
        <v>0</v>
      </c>
      <c r="E1728" t="s">
        <v>20050</v>
      </c>
      <c r="F1728" t="s">
        <v>10561</v>
      </c>
      <c r="G1728" t="s">
        <v>20080</v>
      </c>
      <c r="H1728" t="s">
        <v>20464</v>
      </c>
      <c r="I1728" t="s">
        <v>20465</v>
      </c>
      <c r="J1728" t="s">
        <v>10562</v>
      </c>
      <c r="K1728" t="s">
        <v>9226</v>
      </c>
      <c r="L1728" t="s">
        <v>6448</v>
      </c>
      <c r="M1728" t="s">
        <v>20083</v>
      </c>
      <c r="N1728" t="s">
        <v>6322</v>
      </c>
      <c r="O1728" t="s">
        <v>20076</v>
      </c>
      <c r="P1728" t="s">
        <v>20183</v>
      </c>
      <c r="Q1728" t="s">
        <v>6448</v>
      </c>
      <c r="R1728" t="s">
        <v>20466</v>
      </c>
      <c r="S1728">
        <v>1</v>
      </c>
      <c r="T1728">
        <v>0</v>
      </c>
      <c r="U1728">
        <v>0</v>
      </c>
      <c r="V1728">
        <v>429</v>
      </c>
      <c r="W1728">
        <v>20</v>
      </c>
    </row>
    <row r="1729" spans="1:23" x14ac:dyDescent="0.3">
      <c r="A1729" t="s">
        <v>1739</v>
      </c>
      <c r="B1729" t="s">
        <v>21174</v>
      </c>
      <c r="C1729">
        <v>0</v>
      </c>
      <c r="D1729">
        <v>0</v>
      </c>
      <c r="E1729" t="s">
        <v>20150</v>
      </c>
      <c r="F1729" t="s">
        <v>10563</v>
      </c>
      <c r="G1729" t="s">
        <v>20089</v>
      </c>
      <c r="H1729" t="s">
        <v>21850</v>
      </c>
      <c r="I1729" t="s">
        <v>21851</v>
      </c>
      <c r="J1729" t="s">
        <v>10564</v>
      </c>
      <c r="K1729" t="s">
        <v>8188</v>
      </c>
      <c r="L1729" t="s">
        <v>8189</v>
      </c>
      <c r="M1729" t="s">
        <v>20757</v>
      </c>
      <c r="N1729" t="s">
        <v>6322</v>
      </c>
      <c r="O1729" t="s">
        <v>20076</v>
      </c>
      <c r="P1729" t="s">
        <v>20179</v>
      </c>
      <c r="Q1729" t="s">
        <v>6549</v>
      </c>
      <c r="R1729" t="s">
        <v>20914</v>
      </c>
      <c r="S1729">
        <v>0</v>
      </c>
      <c r="T1729">
        <v>0</v>
      </c>
      <c r="U1729">
        <v>0</v>
      </c>
      <c r="V1729">
        <v>335</v>
      </c>
      <c r="W1729">
        <v>15</v>
      </c>
    </row>
    <row r="1730" spans="1:23" x14ac:dyDescent="0.3">
      <c r="A1730" t="s">
        <v>1740</v>
      </c>
      <c r="B1730" t="s">
        <v>21174</v>
      </c>
      <c r="C1730">
        <v>0</v>
      </c>
      <c r="D1730">
        <v>0</v>
      </c>
      <c r="E1730" t="s">
        <v>20050</v>
      </c>
      <c r="F1730" t="s">
        <v>10565</v>
      </c>
      <c r="G1730" t="s">
        <v>20080</v>
      </c>
      <c r="H1730" t="s">
        <v>20464</v>
      </c>
      <c r="I1730" t="s">
        <v>20465</v>
      </c>
      <c r="J1730" t="s">
        <v>10566</v>
      </c>
      <c r="K1730" t="s">
        <v>9226</v>
      </c>
      <c r="L1730" t="s">
        <v>6448</v>
      </c>
      <c r="M1730" t="s">
        <v>20083</v>
      </c>
      <c r="N1730" t="s">
        <v>6322</v>
      </c>
      <c r="O1730" t="s">
        <v>20076</v>
      </c>
      <c r="P1730" t="s">
        <v>20183</v>
      </c>
      <c r="Q1730" t="s">
        <v>6448</v>
      </c>
      <c r="R1730" t="s">
        <v>20466</v>
      </c>
      <c r="S1730">
        <v>1</v>
      </c>
      <c r="T1730">
        <v>0</v>
      </c>
      <c r="U1730">
        <v>0</v>
      </c>
      <c r="V1730">
        <v>392</v>
      </c>
      <c r="W1730">
        <v>21</v>
      </c>
    </row>
    <row r="1731" spans="1:23" x14ac:dyDescent="0.3">
      <c r="A1731" t="s">
        <v>1741</v>
      </c>
      <c r="B1731" t="s">
        <v>21174</v>
      </c>
      <c r="C1731">
        <v>0</v>
      </c>
      <c r="D1731">
        <v>0</v>
      </c>
      <c r="E1731" t="s">
        <v>20050</v>
      </c>
      <c r="F1731" t="s">
        <v>10567</v>
      </c>
      <c r="G1731" t="s">
        <v>20080</v>
      </c>
      <c r="H1731" t="s">
        <v>20464</v>
      </c>
      <c r="I1731" t="s">
        <v>20465</v>
      </c>
      <c r="J1731" t="s">
        <v>10568</v>
      </c>
      <c r="K1731" t="s">
        <v>6535</v>
      </c>
      <c r="L1731" t="s">
        <v>6448</v>
      </c>
      <c r="M1731" t="s">
        <v>20083</v>
      </c>
      <c r="N1731" t="s">
        <v>6322</v>
      </c>
      <c r="O1731" t="s">
        <v>20076</v>
      </c>
      <c r="P1731" t="s">
        <v>20183</v>
      </c>
      <c r="Q1731" t="s">
        <v>6448</v>
      </c>
      <c r="R1731" t="s">
        <v>20466</v>
      </c>
      <c r="S1731">
        <v>1</v>
      </c>
      <c r="T1731">
        <v>0</v>
      </c>
      <c r="U1731">
        <v>0</v>
      </c>
      <c r="V1731">
        <v>213</v>
      </c>
      <c r="W1731">
        <v>10</v>
      </c>
    </row>
    <row r="1732" spans="1:23" x14ac:dyDescent="0.3">
      <c r="A1732" t="s">
        <v>1742</v>
      </c>
      <c r="B1732" t="s">
        <v>21174</v>
      </c>
      <c r="C1732">
        <v>0</v>
      </c>
      <c r="D1732">
        <v>0</v>
      </c>
      <c r="E1732" t="s">
        <v>20050</v>
      </c>
      <c r="F1732" t="s">
        <v>10569</v>
      </c>
      <c r="G1732" t="s">
        <v>20080</v>
      </c>
      <c r="H1732" t="s">
        <v>20464</v>
      </c>
      <c r="I1732" t="s">
        <v>20465</v>
      </c>
      <c r="J1732" t="s">
        <v>10570</v>
      </c>
      <c r="K1732" t="s">
        <v>6447</v>
      </c>
      <c r="L1732" t="s">
        <v>6448</v>
      </c>
      <c r="M1732" t="s">
        <v>20083</v>
      </c>
      <c r="N1732" t="s">
        <v>6322</v>
      </c>
      <c r="O1732" t="s">
        <v>20076</v>
      </c>
      <c r="P1732" t="s">
        <v>20183</v>
      </c>
      <c r="Q1732" t="s">
        <v>6448</v>
      </c>
      <c r="R1732" t="s">
        <v>20466</v>
      </c>
      <c r="S1732">
        <v>1</v>
      </c>
      <c r="T1732">
        <v>0</v>
      </c>
      <c r="U1732">
        <v>0</v>
      </c>
      <c r="V1732">
        <v>82</v>
      </c>
      <c r="W1732">
        <v>4</v>
      </c>
    </row>
    <row r="1733" spans="1:23" x14ac:dyDescent="0.3">
      <c r="A1733" t="s">
        <v>1743</v>
      </c>
      <c r="B1733" t="s">
        <v>21174</v>
      </c>
      <c r="C1733">
        <v>0</v>
      </c>
      <c r="D1733">
        <v>0</v>
      </c>
      <c r="E1733" t="s">
        <v>20050</v>
      </c>
      <c r="F1733" t="s">
        <v>10571</v>
      </c>
      <c r="G1733" t="s">
        <v>20080</v>
      </c>
      <c r="H1733" t="s">
        <v>20464</v>
      </c>
      <c r="I1733" t="s">
        <v>20465</v>
      </c>
      <c r="J1733" t="s">
        <v>10572</v>
      </c>
      <c r="K1733" t="s">
        <v>6447</v>
      </c>
      <c r="L1733" t="s">
        <v>6448</v>
      </c>
      <c r="M1733" t="s">
        <v>20083</v>
      </c>
      <c r="N1733" t="s">
        <v>6322</v>
      </c>
      <c r="O1733" t="s">
        <v>20076</v>
      </c>
      <c r="P1733" t="s">
        <v>20183</v>
      </c>
      <c r="Q1733" t="s">
        <v>6448</v>
      </c>
      <c r="R1733" t="s">
        <v>20466</v>
      </c>
      <c r="S1733">
        <v>1</v>
      </c>
      <c r="T1733">
        <v>0</v>
      </c>
      <c r="U1733">
        <v>0</v>
      </c>
      <c r="V1733">
        <v>178</v>
      </c>
      <c r="W1733">
        <v>8</v>
      </c>
    </row>
    <row r="1734" spans="1:23" x14ac:dyDescent="0.3">
      <c r="A1734" t="s">
        <v>1744</v>
      </c>
      <c r="B1734" t="s">
        <v>21174</v>
      </c>
      <c r="C1734">
        <v>0</v>
      </c>
      <c r="D1734">
        <v>0</v>
      </c>
      <c r="E1734" t="s">
        <v>20050</v>
      </c>
      <c r="F1734" t="s">
        <v>10573</v>
      </c>
      <c r="G1734" t="s">
        <v>20080</v>
      </c>
      <c r="H1734" t="s">
        <v>20464</v>
      </c>
      <c r="I1734" t="s">
        <v>20465</v>
      </c>
      <c r="J1734" t="s">
        <v>10574</v>
      </c>
      <c r="K1734" t="s">
        <v>6628</v>
      </c>
      <c r="L1734" t="s">
        <v>6448</v>
      </c>
      <c r="M1734" t="s">
        <v>20083</v>
      </c>
      <c r="N1734" t="s">
        <v>6322</v>
      </c>
      <c r="O1734" t="s">
        <v>20076</v>
      </c>
      <c r="P1734" t="s">
        <v>20183</v>
      </c>
      <c r="Q1734" t="s">
        <v>6448</v>
      </c>
      <c r="R1734" t="s">
        <v>20466</v>
      </c>
      <c r="S1734">
        <v>1</v>
      </c>
      <c r="T1734">
        <v>0</v>
      </c>
      <c r="U1734">
        <v>0</v>
      </c>
      <c r="V1734">
        <v>400</v>
      </c>
      <c r="W1734">
        <v>17</v>
      </c>
    </row>
    <row r="1735" spans="1:23" x14ac:dyDescent="0.3">
      <c r="A1735" t="s">
        <v>1745</v>
      </c>
      <c r="B1735" t="s">
        <v>21174</v>
      </c>
      <c r="C1735">
        <v>0</v>
      </c>
      <c r="D1735">
        <v>0</v>
      </c>
      <c r="E1735" t="s">
        <v>20050</v>
      </c>
      <c r="F1735" t="s">
        <v>10575</v>
      </c>
      <c r="G1735" t="s">
        <v>20080</v>
      </c>
      <c r="H1735" t="s">
        <v>20464</v>
      </c>
      <c r="I1735" t="s">
        <v>20465</v>
      </c>
      <c r="J1735" t="s">
        <v>10576</v>
      </c>
      <c r="K1735" t="s">
        <v>6447</v>
      </c>
      <c r="L1735" t="s">
        <v>6448</v>
      </c>
      <c r="M1735" t="s">
        <v>20083</v>
      </c>
      <c r="N1735" t="s">
        <v>6322</v>
      </c>
      <c r="O1735" t="s">
        <v>20076</v>
      </c>
      <c r="P1735" t="s">
        <v>20183</v>
      </c>
      <c r="Q1735" t="s">
        <v>6448</v>
      </c>
      <c r="R1735" t="s">
        <v>20466</v>
      </c>
      <c r="S1735">
        <v>1</v>
      </c>
      <c r="T1735">
        <v>0</v>
      </c>
      <c r="U1735">
        <v>0</v>
      </c>
      <c r="V1735">
        <v>112</v>
      </c>
      <c r="W1735">
        <v>5</v>
      </c>
    </row>
    <row r="1736" spans="1:23" x14ac:dyDescent="0.3">
      <c r="A1736" t="s">
        <v>1746</v>
      </c>
      <c r="B1736" t="s">
        <v>21174</v>
      </c>
      <c r="C1736">
        <v>0</v>
      </c>
      <c r="D1736">
        <v>0</v>
      </c>
      <c r="E1736" t="s">
        <v>20050</v>
      </c>
      <c r="F1736" t="s">
        <v>10577</v>
      </c>
      <c r="G1736" t="s">
        <v>20080</v>
      </c>
      <c r="H1736" t="s">
        <v>20464</v>
      </c>
      <c r="I1736" t="s">
        <v>20465</v>
      </c>
      <c r="J1736" t="s">
        <v>10578</v>
      </c>
      <c r="K1736" t="s">
        <v>6535</v>
      </c>
      <c r="L1736" t="s">
        <v>6448</v>
      </c>
      <c r="M1736" t="s">
        <v>20083</v>
      </c>
      <c r="N1736" t="s">
        <v>6322</v>
      </c>
      <c r="O1736" t="s">
        <v>20076</v>
      </c>
      <c r="P1736" t="s">
        <v>20183</v>
      </c>
      <c r="Q1736" t="s">
        <v>6448</v>
      </c>
      <c r="R1736" t="s">
        <v>20466</v>
      </c>
      <c r="S1736">
        <v>1</v>
      </c>
      <c r="T1736">
        <v>0</v>
      </c>
      <c r="U1736">
        <v>0</v>
      </c>
      <c r="V1736">
        <v>168</v>
      </c>
      <c r="W1736">
        <v>8</v>
      </c>
    </row>
    <row r="1737" spans="1:23" x14ac:dyDescent="0.3">
      <c r="A1737" t="s">
        <v>1747</v>
      </c>
      <c r="B1737" t="s">
        <v>21174</v>
      </c>
      <c r="C1737">
        <v>0</v>
      </c>
      <c r="D1737">
        <v>0</v>
      </c>
      <c r="E1737" t="s">
        <v>20050</v>
      </c>
      <c r="F1737" t="s">
        <v>10579</v>
      </c>
      <c r="G1737" t="s">
        <v>20080</v>
      </c>
      <c r="H1737" t="s">
        <v>20464</v>
      </c>
      <c r="I1737" t="s">
        <v>20465</v>
      </c>
      <c r="J1737" t="s">
        <v>10580</v>
      </c>
      <c r="K1737" t="s">
        <v>6535</v>
      </c>
      <c r="L1737" t="s">
        <v>6448</v>
      </c>
      <c r="M1737" t="s">
        <v>20083</v>
      </c>
      <c r="N1737" t="s">
        <v>6322</v>
      </c>
      <c r="O1737" t="s">
        <v>20076</v>
      </c>
      <c r="P1737" t="s">
        <v>20183</v>
      </c>
      <c r="Q1737" t="s">
        <v>6448</v>
      </c>
      <c r="R1737" t="s">
        <v>20466</v>
      </c>
      <c r="S1737">
        <v>1</v>
      </c>
      <c r="T1737">
        <v>0</v>
      </c>
      <c r="U1737">
        <v>0</v>
      </c>
      <c r="V1737">
        <v>115</v>
      </c>
      <c r="W1737">
        <v>7</v>
      </c>
    </row>
    <row r="1738" spans="1:23" x14ac:dyDescent="0.3">
      <c r="A1738" t="s">
        <v>1748</v>
      </c>
      <c r="B1738" t="s">
        <v>21174</v>
      </c>
      <c r="C1738">
        <v>0</v>
      </c>
      <c r="D1738">
        <v>0</v>
      </c>
      <c r="E1738" t="s">
        <v>20050</v>
      </c>
      <c r="F1738" t="s">
        <v>10581</v>
      </c>
      <c r="G1738" t="s">
        <v>20080</v>
      </c>
      <c r="H1738" t="s">
        <v>20464</v>
      </c>
      <c r="I1738" t="s">
        <v>20465</v>
      </c>
      <c r="J1738" t="s">
        <v>10582</v>
      </c>
      <c r="K1738" t="s">
        <v>9722</v>
      </c>
      <c r="L1738" t="s">
        <v>6448</v>
      </c>
      <c r="M1738" t="s">
        <v>20083</v>
      </c>
      <c r="N1738" t="s">
        <v>6322</v>
      </c>
      <c r="O1738" t="s">
        <v>20076</v>
      </c>
      <c r="P1738" t="s">
        <v>20183</v>
      </c>
      <c r="Q1738" t="s">
        <v>6448</v>
      </c>
      <c r="R1738" t="s">
        <v>20466</v>
      </c>
      <c r="S1738">
        <v>1</v>
      </c>
      <c r="T1738">
        <v>0</v>
      </c>
      <c r="U1738">
        <v>0</v>
      </c>
      <c r="V1738">
        <v>275</v>
      </c>
      <c r="W1738">
        <v>12</v>
      </c>
    </row>
    <row r="1739" spans="1:23" x14ac:dyDescent="0.3">
      <c r="A1739" t="s">
        <v>1749</v>
      </c>
      <c r="B1739" t="s">
        <v>21174</v>
      </c>
      <c r="C1739">
        <v>0</v>
      </c>
      <c r="D1739">
        <v>0</v>
      </c>
      <c r="E1739" t="s">
        <v>20050</v>
      </c>
      <c r="F1739" t="s">
        <v>10583</v>
      </c>
      <c r="G1739" t="s">
        <v>20080</v>
      </c>
      <c r="H1739" t="s">
        <v>20464</v>
      </c>
      <c r="I1739" t="s">
        <v>20465</v>
      </c>
      <c r="J1739" t="s">
        <v>10584</v>
      </c>
      <c r="K1739" t="s">
        <v>6628</v>
      </c>
      <c r="L1739" t="s">
        <v>6448</v>
      </c>
      <c r="M1739" t="s">
        <v>20083</v>
      </c>
      <c r="N1739" t="s">
        <v>6322</v>
      </c>
      <c r="O1739" t="s">
        <v>20076</v>
      </c>
      <c r="P1739" t="s">
        <v>20183</v>
      </c>
      <c r="Q1739" t="s">
        <v>6448</v>
      </c>
      <c r="R1739" t="s">
        <v>20466</v>
      </c>
      <c r="S1739">
        <v>1</v>
      </c>
      <c r="T1739">
        <v>0</v>
      </c>
      <c r="U1739">
        <v>0</v>
      </c>
      <c r="V1739">
        <v>109</v>
      </c>
      <c r="W1739">
        <v>6</v>
      </c>
    </row>
    <row r="1740" spans="1:23" x14ac:dyDescent="0.3">
      <c r="A1740" t="s">
        <v>1750</v>
      </c>
      <c r="B1740" t="s">
        <v>21174</v>
      </c>
      <c r="C1740">
        <v>0</v>
      </c>
      <c r="D1740">
        <v>0</v>
      </c>
      <c r="E1740" t="s">
        <v>20050</v>
      </c>
      <c r="F1740" t="s">
        <v>10585</v>
      </c>
      <c r="G1740" t="s">
        <v>20080</v>
      </c>
      <c r="H1740" t="s">
        <v>20464</v>
      </c>
      <c r="I1740" t="s">
        <v>20465</v>
      </c>
      <c r="J1740" t="s">
        <v>10586</v>
      </c>
      <c r="K1740" t="s">
        <v>6628</v>
      </c>
      <c r="L1740" t="s">
        <v>6448</v>
      </c>
      <c r="M1740" t="s">
        <v>20083</v>
      </c>
      <c r="N1740" t="s">
        <v>6322</v>
      </c>
      <c r="O1740" t="s">
        <v>20076</v>
      </c>
      <c r="P1740" t="s">
        <v>20183</v>
      </c>
      <c r="Q1740" t="s">
        <v>6448</v>
      </c>
      <c r="R1740" t="s">
        <v>20466</v>
      </c>
      <c r="S1740">
        <v>1</v>
      </c>
      <c r="T1740">
        <v>0</v>
      </c>
      <c r="U1740">
        <v>0</v>
      </c>
      <c r="V1740">
        <v>392</v>
      </c>
      <c r="W1740">
        <v>17</v>
      </c>
    </row>
    <row r="1741" spans="1:23" x14ac:dyDescent="0.3">
      <c r="A1741" t="s">
        <v>1751</v>
      </c>
      <c r="B1741" t="s">
        <v>21174</v>
      </c>
      <c r="C1741">
        <v>0</v>
      </c>
      <c r="D1741">
        <v>0</v>
      </c>
      <c r="E1741" t="s">
        <v>20150</v>
      </c>
      <c r="F1741" t="s">
        <v>10587</v>
      </c>
      <c r="G1741" t="s">
        <v>20089</v>
      </c>
      <c r="H1741" t="s">
        <v>21241</v>
      </c>
      <c r="I1741" t="s">
        <v>21242</v>
      </c>
      <c r="J1741" t="s">
        <v>9373</v>
      </c>
      <c r="K1741" t="s">
        <v>6447</v>
      </c>
      <c r="L1741" t="s">
        <v>6448</v>
      </c>
      <c r="M1741" t="s">
        <v>20083</v>
      </c>
      <c r="N1741" t="s">
        <v>6322</v>
      </c>
      <c r="O1741" t="s">
        <v>20076</v>
      </c>
      <c r="P1741" t="s">
        <v>20183</v>
      </c>
      <c r="Q1741" t="s">
        <v>6448</v>
      </c>
      <c r="R1741" t="s">
        <v>20466</v>
      </c>
      <c r="S1741">
        <v>0</v>
      </c>
      <c r="T1741">
        <v>0</v>
      </c>
      <c r="U1741">
        <v>0</v>
      </c>
      <c r="V1741">
        <v>414</v>
      </c>
      <c r="W1741">
        <v>19</v>
      </c>
    </row>
    <row r="1742" spans="1:23" x14ac:dyDescent="0.3">
      <c r="A1742" t="s">
        <v>1752</v>
      </c>
      <c r="B1742" t="s">
        <v>21174</v>
      </c>
      <c r="C1742">
        <v>0</v>
      </c>
      <c r="D1742">
        <v>0</v>
      </c>
      <c r="E1742" t="s">
        <v>20050</v>
      </c>
      <c r="F1742" t="s">
        <v>10588</v>
      </c>
      <c r="G1742" t="s">
        <v>20040</v>
      </c>
      <c r="H1742" t="s">
        <v>21852</v>
      </c>
      <c r="I1742" t="s">
        <v>21853</v>
      </c>
      <c r="J1742" t="s">
        <v>10589</v>
      </c>
      <c r="K1742" t="s">
        <v>9101</v>
      </c>
      <c r="L1742" t="s">
        <v>9102</v>
      </c>
      <c r="M1742" t="s">
        <v>20453</v>
      </c>
      <c r="N1742" t="s">
        <v>6322</v>
      </c>
      <c r="O1742" t="s">
        <v>20076</v>
      </c>
      <c r="P1742" t="s">
        <v>20077</v>
      </c>
      <c r="Q1742" t="s">
        <v>20078</v>
      </c>
      <c r="R1742" t="s">
        <v>21139</v>
      </c>
      <c r="S1742">
        <v>1</v>
      </c>
      <c r="T1742">
        <v>0</v>
      </c>
      <c r="U1742">
        <v>0</v>
      </c>
      <c r="V1742">
        <v>189</v>
      </c>
      <c r="W1742">
        <v>9</v>
      </c>
    </row>
    <row r="1743" spans="1:23" x14ac:dyDescent="0.3">
      <c r="A1743" t="s">
        <v>1753</v>
      </c>
      <c r="B1743" t="s">
        <v>21174</v>
      </c>
      <c r="C1743">
        <v>0</v>
      </c>
      <c r="D1743">
        <v>0</v>
      </c>
      <c r="E1743" t="s">
        <v>20050</v>
      </c>
      <c r="F1743" t="s">
        <v>10590</v>
      </c>
      <c r="G1743" t="s">
        <v>20080</v>
      </c>
      <c r="H1743" t="s">
        <v>20160</v>
      </c>
      <c r="I1743" t="s">
        <v>20161</v>
      </c>
      <c r="J1743" t="s">
        <v>10591</v>
      </c>
      <c r="K1743" t="s">
        <v>6536</v>
      </c>
      <c r="L1743" t="s">
        <v>6458</v>
      </c>
      <c r="M1743" t="s">
        <v>20083</v>
      </c>
      <c r="N1743" t="s">
        <v>6322</v>
      </c>
      <c r="O1743" t="s">
        <v>20076</v>
      </c>
      <c r="P1743" t="s">
        <v>20162</v>
      </c>
      <c r="Q1743" t="s">
        <v>20163</v>
      </c>
      <c r="R1743" t="s">
        <v>20164</v>
      </c>
      <c r="S1743">
        <v>1</v>
      </c>
      <c r="T1743">
        <v>0</v>
      </c>
      <c r="U1743">
        <v>0</v>
      </c>
      <c r="V1743">
        <v>372</v>
      </c>
      <c r="W1743">
        <v>21</v>
      </c>
    </row>
    <row r="1744" spans="1:23" x14ac:dyDescent="0.3">
      <c r="A1744" t="s">
        <v>1754</v>
      </c>
      <c r="B1744" t="s">
        <v>21174</v>
      </c>
      <c r="C1744">
        <v>0</v>
      </c>
      <c r="D1744">
        <v>0</v>
      </c>
      <c r="E1744" t="s">
        <v>20088</v>
      </c>
      <c r="F1744" t="s">
        <v>10592</v>
      </c>
      <c r="G1744" t="s">
        <v>20089</v>
      </c>
      <c r="H1744" t="s">
        <v>21017</v>
      </c>
      <c r="I1744" t="s">
        <v>21018</v>
      </c>
      <c r="J1744" t="s">
        <v>9235</v>
      </c>
      <c r="K1744" t="s">
        <v>8579</v>
      </c>
      <c r="L1744" t="s">
        <v>6321</v>
      </c>
      <c r="M1744" t="s">
        <v>20083</v>
      </c>
      <c r="N1744" t="s">
        <v>6322</v>
      </c>
      <c r="O1744" t="s">
        <v>20076</v>
      </c>
      <c r="P1744" t="s">
        <v>20125</v>
      </c>
      <c r="Q1744" t="s">
        <v>20153</v>
      </c>
      <c r="R1744" t="s">
        <v>20154</v>
      </c>
      <c r="S1744">
        <v>0</v>
      </c>
      <c r="T1744">
        <v>0</v>
      </c>
      <c r="U1744">
        <v>0</v>
      </c>
      <c r="V1744">
        <v>381</v>
      </c>
      <c r="W1744">
        <v>17</v>
      </c>
    </row>
    <row r="1745" spans="1:23" x14ac:dyDescent="0.3">
      <c r="A1745" t="s">
        <v>1755</v>
      </c>
      <c r="B1745" t="s">
        <v>21174</v>
      </c>
      <c r="C1745">
        <v>0</v>
      </c>
      <c r="D1745">
        <v>0</v>
      </c>
      <c r="E1745" t="s">
        <v>20050</v>
      </c>
      <c r="F1745" t="s">
        <v>10593</v>
      </c>
      <c r="G1745" t="s">
        <v>20080</v>
      </c>
      <c r="H1745" t="s">
        <v>20209</v>
      </c>
      <c r="I1745" t="s">
        <v>20210</v>
      </c>
      <c r="J1745" t="s">
        <v>10594</v>
      </c>
      <c r="K1745" t="s">
        <v>6640</v>
      </c>
      <c r="L1745" t="s">
        <v>6321</v>
      </c>
      <c r="M1745" t="s">
        <v>20083</v>
      </c>
      <c r="N1745" t="s">
        <v>6322</v>
      </c>
      <c r="O1745" t="s">
        <v>20076</v>
      </c>
      <c r="P1745" t="s">
        <v>20125</v>
      </c>
      <c r="Q1745" t="s">
        <v>20153</v>
      </c>
      <c r="R1745" t="s">
        <v>20154</v>
      </c>
      <c r="S1745">
        <v>1</v>
      </c>
      <c r="T1745">
        <v>0</v>
      </c>
      <c r="U1745">
        <v>0</v>
      </c>
      <c r="V1745">
        <v>355</v>
      </c>
      <c r="W1745">
        <v>16</v>
      </c>
    </row>
    <row r="1746" spans="1:23" x14ac:dyDescent="0.3">
      <c r="A1746" t="s">
        <v>1756</v>
      </c>
      <c r="B1746" t="s">
        <v>21174</v>
      </c>
      <c r="C1746">
        <v>0</v>
      </c>
      <c r="D1746">
        <v>0</v>
      </c>
      <c r="E1746" t="s">
        <v>20050</v>
      </c>
      <c r="F1746" t="s">
        <v>10595</v>
      </c>
      <c r="G1746" t="s">
        <v>20080</v>
      </c>
      <c r="H1746" t="s">
        <v>20209</v>
      </c>
      <c r="I1746" t="s">
        <v>20210</v>
      </c>
      <c r="J1746" t="s">
        <v>10596</v>
      </c>
      <c r="K1746" t="s">
        <v>7930</v>
      </c>
      <c r="L1746" t="s">
        <v>6321</v>
      </c>
      <c r="M1746" t="s">
        <v>20083</v>
      </c>
      <c r="N1746" t="s">
        <v>6322</v>
      </c>
      <c r="O1746" t="s">
        <v>20076</v>
      </c>
      <c r="P1746" t="s">
        <v>20125</v>
      </c>
      <c r="Q1746" t="s">
        <v>20153</v>
      </c>
      <c r="R1746" t="s">
        <v>20154</v>
      </c>
      <c r="S1746">
        <v>1</v>
      </c>
      <c r="T1746">
        <v>0</v>
      </c>
      <c r="U1746">
        <v>0</v>
      </c>
      <c r="V1746">
        <v>359</v>
      </c>
      <c r="W1746">
        <v>18</v>
      </c>
    </row>
    <row r="1747" spans="1:23" x14ac:dyDescent="0.3">
      <c r="A1747" t="s">
        <v>1757</v>
      </c>
      <c r="B1747" t="s">
        <v>21174</v>
      </c>
      <c r="C1747">
        <v>0</v>
      </c>
      <c r="D1747">
        <v>0</v>
      </c>
      <c r="E1747" t="s">
        <v>20050</v>
      </c>
      <c r="F1747" t="s">
        <v>10597</v>
      </c>
      <c r="G1747" t="s">
        <v>20080</v>
      </c>
      <c r="H1747" t="s">
        <v>20209</v>
      </c>
      <c r="I1747" t="s">
        <v>20210</v>
      </c>
      <c r="J1747" t="s">
        <v>10598</v>
      </c>
      <c r="K1747" t="s">
        <v>7485</v>
      </c>
      <c r="L1747" t="s">
        <v>6321</v>
      </c>
      <c r="M1747" t="s">
        <v>20083</v>
      </c>
      <c r="N1747" t="s">
        <v>6322</v>
      </c>
      <c r="O1747" t="s">
        <v>20076</v>
      </c>
      <c r="P1747" t="s">
        <v>20125</v>
      </c>
      <c r="Q1747" t="s">
        <v>20153</v>
      </c>
      <c r="R1747" t="s">
        <v>20154</v>
      </c>
      <c r="S1747">
        <v>1</v>
      </c>
      <c r="T1747">
        <v>0</v>
      </c>
      <c r="U1747">
        <v>0</v>
      </c>
      <c r="V1747">
        <v>265</v>
      </c>
      <c r="W1747">
        <v>12</v>
      </c>
    </row>
    <row r="1748" spans="1:23" x14ac:dyDescent="0.3">
      <c r="A1748" t="s">
        <v>1758</v>
      </c>
      <c r="B1748" t="s">
        <v>21174</v>
      </c>
      <c r="C1748">
        <v>0</v>
      </c>
      <c r="D1748">
        <v>0</v>
      </c>
      <c r="E1748" t="s">
        <v>20050</v>
      </c>
      <c r="F1748" t="s">
        <v>10599</v>
      </c>
      <c r="G1748" t="s">
        <v>20080</v>
      </c>
      <c r="H1748" t="s">
        <v>20209</v>
      </c>
      <c r="I1748" t="s">
        <v>20210</v>
      </c>
      <c r="J1748" t="s">
        <v>10598</v>
      </c>
      <c r="K1748" t="s">
        <v>7485</v>
      </c>
      <c r="L1748" t="s">
        <v>6321</v>
      </c>
      <c r="M1748" t="s">
        <v>20083</v>
      </c>
      <c r="N1748" t="s">
        <v>6322</v>
      </c>
      <c r="O1748" t="s">
        <v>20076</v>
      </c>
      <c r="P1748" t="s">
        <v>20125</v>
      </c>
      <c r="Q1748" t="s">
        <v>20153</v>
      </c>
      <c r="R1748" t="s">
        <v>20154</v>
      </c>
      <c r="S1748">
        <v>1</v>
      </c>
      <c r="T1748">
        <v>0</v>
      </c>
      <c r="U1748">
        <v>0</v>
      </c>
      <c r="V1748">
        <v>427</v>
      </c>
      <c r="W1748">
        <v>21</v>
      </c>
    </row>
    <row r="1749" spans="1:23" x14ac:dyDescent="0.3">
      <c r="A1749" t="s">
        <v>1759</v>
      </c>
      <c r="B1749" t="s">
        <v>21174</v>
      </c>
      <c r="C1749">
        <v>0</v>
      </c>
      <c r="D1749">
        <v>0</v>
      </c>
      <c r="E1749" t="s">
        <v>20050</v>
      </c>
      <c r="F1749" t="s">
        <v>10600</v>
      </c>
      <c r="G1749" t="s">
        <v>20080</v>
      </c>
      <c r="H1749" t="s">
        <v>20209</v>
      </c>
      <c r="I1749" t="s">
        <v>20210</v>
      </c>
      <c r="J1749" t="s">
        <v>10601</v>
      </c>
      <c r="K1749" t="s">
        <v>6705</v>
      </c>
      <c r="L1749" t="s">
        <v>6321</v>
      </c>
      <c r="M1749" t="s">
        <v>20083</v>
      </c>
      <c r="N1749" t="s">
        <v>6322</v>
      </c>
      <c r="O1749" t="s">
        <v>20076</v>
      </c>
      <c r="P1749" t="s">
        <v>20125</v>
      </c>
      <c r="Q1749" t="s">
        <v>20153</v>
      </c>
      <c r="R1749" t="s">
        <v>20154</v>
      </c>
      <c r="S1749">
        <v>1</v>
      </c>
      <c r="T1749">
        <v>0</v>
      </c>
      <c r="U1749">
        <v>0</v>
      </c>
      <c r="V1749">
        <v>578</v>
      </c>
      <c r="W1749">
        <v>26</v>
      </c>
    </row>
    <row r="1750" spans="1:23" x14ac:dyDescent="0.3">
      <c r="A1750" t="s">
        <v>1760</v>
      </c>
      <c r="B1750" t="s">
        <v>21174</v>
      </c>
      <c r="C1750">
        <v>0</v>
      </c>
      <c r="D1750">
        <v>0</v>
      </c>
      <c r="E1750" t="s">
        <v>20050</v>
      </c>
      <c r="F1750" t="s">
        <v>10602</v>
      </c>
      <c r="G1750" t="s">
        <v>20328</v>
      </c>
      <c r="H1750" t="s">
        <v>21854</v>
      </c>
      <c r="I1750" t="s">
        <v>21855</v>
      </c>
      <c r="J1750" t="s">
        <v>10603</v>
      </c>
      <c r="K1750" t="s">
        <v>8103</v>
      </c>
      <c r="L1750" t="s">
        <v>8104</v>
      </c>
      <c r="M1750" t="s">
        <v>20582</v>
      </c>
      <c r="N1750" t="s">
        <v>6322</v>
      </c>
      <c r="O1750" t="s">
        <v>20076</v>
      </c>
      <c r="P1750" t="s">
        <v>20179</v>
      </c>
      <c r="Q1750" t="s">
        <v>6549</v>
      </c>
      <c r="R1750" t="s">
        <v>20876</v>
      </c>
      <c r="S1750">
        <v>1</v>
      </c>
      <c r="T1750">
        <v>0</v>
      </c>
      <c r="U1750">
        <v>0</v>
      </c>
      <c r="V1750">
        <v>332</v>
      </c>
      <c r="W1750">
        <v>14</v>
      </c>
    </row>
    <row r="1751" spans="1:23" x14ac:dyDescent="0.3">
      <c r="A1751" t="s">
        <v>1761</v>
      </c>
      <c r="B1751" t="s">
        <v>21174</v>
      </c>
      <c r="C1751">
        <v>0</v>
      </c>
      <c r="D1751">
        <v>0</v>
      </c>
      <c r="E1751" t="s">
        <v>20050</v>
      </c>
      <c r="F1751" t="s">
        <v>10604</v>
      </c>
      <c r="G1751" t="s">
        <v>20080</v>
      </c>
      <c r="H1751" t="s">
        <v>20209</v>
      </c>
      <c r="I1751" t="s">
        <v>20210</v>
      </c>
      <c r="J1751" t="s">
        <v>10605</v>
      </c>
      <c r="K1751" t="s">
        <v>9160</v>
      </c>
      <c r="L1751" t="s">
        <v>6321</v>
      </c>
      <c r="M1751" t="s">
        <v>20083</v>
      </c>
      <c r="N1751" t="s">
        <v>6322</v>
      </c>
      <c r="O1751" t="s">
        <v>20076</v>
      </c>
      <c r="P1751" t="s">
        <v>20125</v>
      </c>
      <c r="Q1751" t="s">
        <v>20153</v>
      </c>
      <c r="R1751" t="s">
        <v>20154</v>
      </c>
      <c r="S1751">
        <v>1</v>
      </c>
      <c r="T1751">
        <v>0</v>
      </c>
      <c r="U1751">
        <v>0</v>
      </c>
      <c r="V1751">
        <v>279</v>
      </c>
      <c r="W1751">
        <v>14</v>
      </c>
    </row>
    <row r="1752" spans="1:23" x14ac:dyDescent="0.3">
      <c r="A1752" t="s">
        <v>1762</v>
      </c>
      <c r="B1752" t="s">
        <v>21174</v>
      </c>
      <c r="C1752">
        <v>0</v>
      </c>
      <c r="D1752">
        <v>0</v>
      </c>
      <c r="E1752" t="s">
        <v>20050</v>
      </c>
      <c r="F1752" t="s">
        <v>10606</v>
      </c>
      <c r="G1752" t="s">
        <v>20080</v>
      </c>
      <c r="H1752" t="s">
        <v>20209</v>
      </c>
      <c r="I1752" t="s">
        <v>20210</v>
      </c>
      <c r="J1752" t="s">
        <v>10607</v>
      </c>
      <c r="K1752" t="s">
        <v>8566</v>
      </c>
      <c r="L1752" t="s">
        <v>6321</v>
      </c>
      <c r="M1752" t="s">
        <v>20083</v>
      </c>
      <c r="N1752" t="s">
        <v>6322</v>
      </c>
      <c r="O1752" t="s">
        <v>20076</v>
      </c>
      <c r="P1752" t="s">
        <v>20125</v>
      </c>
      <c r="Q1752" t="s">
        <v>20153</v>
      </c>
      <c r="R1752" t="s">
        <v>20154</v>
      </c>
      <c r="S1752">
        <v>1</v>
      </c>
      <c r="T1752">
        <v>0</v>
      </c>
      <c r="U1752">
        <v>0</v>
      </c>
      <c r="V1752">
        <v>383</v>
      </c>
      <c r="W1752">
        <v>18</v>
      </c>
    </row>
    <row r="1753" spans="1:23" x14ac:dyDescent="0.3">
      <c r="A1753" t="s">
        <v>1763</v>
      </c>
      <c r="B1753" t="s">
        <v>21174</v>
      </c>
      <c r="C1753">
        <v>0</v>
      </c>
      <c r="D1753">
        <v>0</v>
      </c>
      <c r="E1753" t="s">
        <v>20050</v>
      </c>
      <c r="F1753" t="s">
        <v>10608</v>
      </c>
      <c r="G1753" t="s">
        <v>20080</v>
      </c>
      <c r="H1753" t="s">
        <v>20209</v>
      </c>
      <c r="I1753" t="s">
        <v>20210</v>
      </c>
      <c r="J1753" t="s">
        <v>10609</v>
      </c>
      <c r="K1753" t="s">
        <v>8566</v>
      </c>
      <c r="L1753" t="s">
        <v>6321</v>
      </c>
      <c r="M1753" t="s">
        <v>20083</v>
      </c>
      <c r="N1753" t="s">
        <v>6322</v>
      </c>
      <c r="O1753" t="s">
        <v>20076</v>
      </c>
      <c r="P1753" t="s">
        <v>20125</v>
      </c>
      <c r="Q1753" t="s">
        <v>20153</v>
      </c>
      <c r="R1753" t="s">
        <v>20154</v>
      </c>
      <c r="S1753">
        <v>1</v>
      </c>
      <c r="T1753">
        <v>0</v>
      </c>
      <c r="U1753">
        <v>0</v>
      </c>
      <c r="V1753">
        <v>316</v>
      </c>
      <c r="W1753">
        <v>17</v>
      </c>
    </row>
    <row r="1754" spans="1:23" x14ac:dyDescent="0.3">
      <c r="A1754" t="s">
        <v>1764</v>
      </c>
      <c r="B1754" t="s">
        <v>21174</v>
      </c>
      <c r="C1754">
        <v>0</v>
      </c>
      <c r="D1754">
        <v>0</v>
      </c>
      <c r="E1754" t="s">
        <v>20050</v>
      </c>
      <c r="F1754" t="s">
        <v>10610</v>
      </c>
      <c r="G1754" t="s">
        <v>20080</v>
      </c>
      <c r="H1754" t="s">
        <v>20209</v>
      </c>
      <c r="I1754" t="s">
        <v>20210</v>
      </c>
      <c r="J1754" t="s">
        <v>10611</v>
      </c>
      <c r="K1754" t="s">
        <v>6638</v>
      </c>
      <c r="L1754" t="s">
        <v>6321</v>
      </c>
      <c r="M1754" t="s">
        <v>20083</v>
      </c>
      <c r="N1754" t="s">
        <v>6322</v>
      </c>
      <c r="O1754" t="s">
        <v>20076</v>
      </c>
      <c r="P1754" t="s">
        <v>20125</v>
      </c>
      <c r="Q1754" t="s">
        <v>20153</v>
      </c>
      <c r="R1754" t="s">
        <v>20154</v>
      </c>
      <c r="S1754">
        <v>1</v>
      </c>
      <c r="T1754">
        <v>0</v>
      </c>
      <c r="U1754">
        <v>0</v>
      </c>
      <c r="V1754">
        <v>293</v>
      </c>
      <c r="W1754">
        <v>14</v>
      </c>
    </row>
    <row r="1755" spans="1:23" x14ac:dyDescent="0.3">
      <c r="A1755" t="s">
        <v>1765</v>
      </c>
      <c r="B1755" t="s">
        <v>21174</v>
      </c>
      <c r="C1755">
        <v>0</v>
      </c>
      <c r="D1755">
        <v>0</v>
      </c>
      <c r="E1755" t="s">
        <v>20050</v>
      </c>
      <c r="F1755" t="s">
        <v>10612</v>
      </c>
      <c r="G1755" t="s">
        <v>20080</v>
      </c>
      <c r="H1755" t="s">
        <v>20209</v>
      </c>
      <c r="I1755" t="s">
        <v>20210</v>
      </c>
      <c r="J1755" t="s">
        <v>10613</v>
      </c>
      <c r="K1755" t="s">
        <v>6626</v>
      </c>
      <c r="L1755" t="s">
        <v>6321</v>
      </c>
      <c r="M1755" t="s">
        <v>20083</v>
      </c>
      <c r="N1755" t="s">
        <v>6322</v>
      </c>
      <c r="O1755" t="s">
        <v>20076</v>
      </c>
      <c r="P1755" t="s">
        <v>20125</v>
      </c>
      <c r="Q1755" t="s">
        <v>20153</v>
      </c>
      <c r="R1755" t="s">
        <v>20154</v>
      </c>
      <c r="S1755">
        <v>1</v>
      </c>
      <c r="T1755">
        <v>0</v>
      </c>
      <c r="U1755">
        <v>0</v>
      </c>
      <c r="V1755">
        <v>343</v>
      </c>
      <c r="W1755">
        <v>15</v>
      </c>
    </row>
    <row r="1756" spans="1:23" x14ac:dyDescent="0.3">
      <c r="A1756" t="s">
        <v>1766</v>
      </c>
      <c r="B1756" t="s">
        <v>21174</v>
      </c>
      <c r="C1756">
        <v>0</v>
      </c>
      <c r="D1756">
        <v>0</v>
      </c>
      <c r="E1756" t="s">
        <v>20050</v>
      </c>
      <c r="F1756" t="s">
        <v>10614</v>
      </c>
      <c r="G1756" t="s">
        <v>20080</v>
      </c>
      <c r="H1756" t="s">
        <v>20209</v>
      </c>
      <c r="I1756" t="s">
        <v>20210</v>
      </c>
      <c r="J1756" t="s">
        <v>10615</v>
      </c>
      <c r="K1756" t="s">
        <v>6724</v>
      </c>
      <c r="L1756" t="s">
        <v>6321</v>
      </c>
      <c r="M1756" t="s">
        <v>20083</v>
      </c>
      <c r="N1756" t="s">
        <v>6322</v>
      </c>
      <c r="O1756" t="s">
        <v>20076</v>
      </c>
      <c r="P1756" t="s">
        <v>20125</v>
      </c>
      <c r="Q1756" t="s">
        <v>20153</v>
      </c>
      <c r="R1756" t="s">
        <v>20154</v>
      </c>
      <c r="S1756">
        <v>1</v>
      </c>
      <c r="T1756">
        <v>0</v>
      </c>
      <c r="U1756">
        <v>0</v>
      </c>
      <c r="V1756">
        <v>545</v>
      </c>
      <c r="W1756">
        <v>24</v>
      </c>
    </row>
    <row r="1757" spans="1:23" x14ac:dyDescent="0.3">
      <c r="A1757" t="s">
        <v>1767</v>
      </c>
      <c r="B1757" t="s">
        <v>21174</v>
      </c>
      <c r="C1757">
        <v>0</v>
      </c>
      <c r="D1757">
        <v>0</v>
      </c>
      <c r="E1757" t="s">
        <v>20050</v>
      </c>
      <c r="F1757" t="s">
        <v>10616</v>
      </c>
      <c r="G1757" t="s">
        <v>20080</v>
      </c>
      <c r="H1757" t="s">
        <v>20209</v>
      </c>
      <c r="I1757" t="s">
        <v>20210</v>
      </c>
      <c r="J1757" t="s">
        <v>10617</v>
      </c>
      <c r="K1757" t="s">
        <v>8327</v>
      </c>
      <c r="L1757" t="s">
        <v>6321</v>
      </c>
      <c r="M1757" t="s">
        <v>20083</v>
      </c>
      <c r="N1757" t="s">
        <v>6322</v>
      </c>
      <c r="O1757" t="s">
        <v>20076</v>
      </c>
      <c r="P1757" t="s">
        <v>20125</v>
      </c>
      <c r="Q1757" t="s">
        <v>20153</v>
      </c>
      <c r="R1757" t="s">
        <v>20154</v>
      </c>
      <c r="S1757">
        <v>1</v>
      </c>
      <c r="T1757">
        <v>0</v>
      </c>
      <c r="U1757">
        <v>0</v>
      </c>
      <c r="V1757">
        <v>370</v>
      </c>
      <c r="W1757">
        <v>17</v>
      </c>
    </row>
    <row r="1758" spans="1:23" x14ac:dyDescent="0.3">
      <c r="A1758" t="s">
        <v>1768</v>
      </c>
      <c r="B1758" t="s">
        <v>21174</v>
      </c>
      <c r="C1758">
        <v>0</v>
      </c>
      <c r="D1758">
        <v>0</v>
      </c>
      <c r="E1758" t="s">
        <v>20050</v>
      </c>
      <c r="F1758" t="s">
        <v>21856</v>
      </c>
      <c r="G1758" t="s">
        <v>20080</v>
      </c>
      <c r="H1758" t="s">
        <v>20209</v>
      </c>
      <c r="I1758" t="s">
        <v>20210</v>
      </c>
      <c r="J1758" t="s">
        <v>21857</v>
      </c>
      <c r="K1758" t="s">
        <v>7421</v>
      </c>
      <c r="L1758" t="s">
        <v>6321</v>
      </c>
      <c r="M1758" t="s">
        <v>20083</v>
      </c>
      <c r="N1758" t="s">
        <v>6322</v>
      </c>
      <c r="O1758" t="s">
        <v>20076</v>
      </c>
      <c r="P1758" t="s">
        <v>20125</v>
      </c>
      <c r="Q1758" t="s">
        <v>20153</v>
      </c>
      <c r="R1758" t="s">
        <v>20154</v>
      </c>
      <c r="S1758">
        <v>1</v>
      </c>
      <c r="T1758">
        <v>0</v>
      </c>
      <c r="U1758">
        <v>0</v>
      </c>
      <c r="V1758">
        <v>264</v>
      </c>
      <c r="W1758">
        <v>13</v>
      </c>
    </row>
    <row r="1759" spans="1:23" x14ac:dyDescent="0.3">
      <c r="A1759" t="s">
        <v>1769</v>
      </c>
      <c r="B1759" t="s">
        <v>21174</v>
      </c>
      <c r="C1759">
        <v>0</v>
      </c>
      <c r="D1759">
        <v>0</v>
      </c>
      <c r="E1759" t="s">
        <v>20050</v>
      </c>
      <c r="F1759" t="s">
        <v>21858</v>
      </c>
      <c r="G1759" t="s">
        <v>20080</v>
      </c>
      <c r="H1759" t="s">
        <v>20209</v>
      </c>
      <c r="I1759" t="s">
        <v>20210</v>
      </c>
      <c r="J1759" t="s">
        <v>21857</v>
      </c>
      <c r="K1759" t="s">
        <v>7421</v>
      </c>
      <c r="L1759" t="s">
        <v>6321</v>
      </c>
      <c r="M1759" t="s">
        <v>20083</v>
      </c>
      <c r="N1759" t="s">
        <v>6322</v>
      </c>
      <c r="O1759" t="s">
        <v>20076</v>
      </c>
      <c r="P1759" t="s">
        <v>20125</v>
      </c>
      <c r="Q1759" t="s">
        <v>20153</v>
      </c>
      <c r="R1759" t="s">
        <v>20154</v>
      </c>
      <c r="S1759">
        <v>1</v>
      </c>
      <c r="T1759">
        <v>0</v>
      </c>
      <c r="U1759">
        <v>0</v>
      </c>
      <c r="V1759">
        <v>465</v>
      </c>
      <c r="W1759">
        <v>24</v>
      </c>
    </row>
    <row r="1760" spans="1:23" x14ac:dyDescent="0.3">
      <c r="A1760" t="s">
        <v>1770</v>
      </c>
      <c r="B1760" t="s">
        <v>21174</v>
      </c>
      <c r="C1760">
        <v>0</v>
      </c>
      <c r="D1760">
        <v>0</v>
      </c>
      <c r="E1760" t="s">
        <v>20050</v>
      </c>
      <c r="F1760" t="s">
        <v>10618</v>
      </c>
      <c r="G1760" t="s">
        <v>20080</v>
      </c>
      <c r="H1760" t="s">
        <v>20209</v>
      </c>
      <c r="I1760" t="s">
        <v>20210</v>
      </c>
      <c r="J1760" t="s">
        <v>10619</v>
      </c>
      <c r="K1760" t="s">
        <v>9302</v>
      </c>
      <c r="L1760" t="s">
        <v>6321</v>
      </c>
      <c r="M1760" t="s">
        <v>20083</v>
      </c>
      <c r="N1760" t="s">
        <v>6322</v>
      </c>
      <c r="O1760" t="s">
        <v>20076</v>
      </c>
      <c r="P1760" t="s">
        <v>20125</v>
      </c>
      <c r="Q1760" t="s">
        <v>20153</v>
      </c>
      <c r="R1760" t="s">
        <v>20154</v>
      </c>
      <c r="S1760">
        <v>1</v>
      </c>
      <c r="T1760">
        <v>0</v>
      </c>
      <c r="U1760">
        <v>0</v>
      </c>
      <c r="V1760">
        <v>330</v>
      </c>
      <c r="W1760">
        <v>16</v>
      </c>
    </row>
    <row r="1761" spans="1:23" x14ac:dyDescent="0.3">
      <c r="A1761" t="s">
        <v>1771</v>
      </c>
      <c r="B1761" t="s">
        <v>21174</v>
      </c>
      <c r="C1761">
        <v>0</v>
      </c>
      <c r="D1761">
        <v>0</v>
      </c>
      <c r="E1761" t="s">
        <v>20150</v>
      </c>
      <c r="F1761" t="s">
        <v>10620</v>
      </c>
      <c r="G1761" t="s">
        <v>20089</v>
      </c>
      <c r="H1761" t="s">
        <v>21842</v>
      </c>
      <c r="I1761" t="s">
        <v>21843</v>
      </c>
      <c r="J1761" t="s">
        <v>10621</v>
      </c>
      <c r="K1761" t="s">
        <v>7490</v>
      </c>
      <c r="L1761" t="s">
        <v>6321</v>
      </c>
      <c r="M1761" t="s">
        <v>20083</v>
      </c>
      <c r="N1761" t="s">
        <v>6322</v>
      </c>
      <c r="O1761" t="s">
        <v>20076</v>
      </c>
      <c r="P1761" t="s">
        <v>20125</v>
      </c>
      <c r="Q1761" t="s">
        <v>20153</v>
      </c>
      <c r="R1761" t="s">
        <v>20154</v>
      </c>
      <c r="S1761">
        <v>0</v>
      </c>
      <c r="T1761">
        <v>0</v>
      </c>
      <c r="U1761">
        <v>0</v>
      </c>
      <c r="V1761">
        <v>117</v>
      </c>
      <c r="W1761">
        <v>7</v>
      </c>
    </row>
    <row r="1762" spans="1:23" x14ac:dyDescent="0.3">
      <c r="A1762" t="s">
        <v>1772</v>
      </c>
      <c r="B1762" t="s">
        <v>21174</v>
      </c>
      <c r="C1762">
        <v>0</v>
      </c>
      <c r="D1762">
        <v>0</v>
      </c>
      <c r="E1762" t="s">
        <v>20050</v>
      </c>
      <c r="F1762" t="s">
        <v>10622</v>
      </c>
      <c r="G1762" t="s">
        <v>20080</v>
      </c>
      <c r="H1762" t="s">
        <v>20209</v>
      </c>
      <c r="I1762" t="s">
        <v>20210</v>
      </c>
      <c r="J1762" t="s">
        <v>10623</v>
      </c>
      <c r="K1762" t="s">
        <v>6642</v>
      </c>
      <c r="L1762" t="s">
        <v>6321</v>
      </c>
      <c r="M1762" t="s">
        <v>20083</v>
      </c>
      <c r="N1762" t="s">
        <v>6322</v>
      </c>
      <c r="O1762" t="s">
        <v>20076</v>
      </c>
      <c r="P1762" t="s">
        <v>20125</v>
      </c>
      <c r="Q1762" t="s">
        <v>20153</v>
      </c>
      <c r="R1762" t="s">
        <v>20154</v>
      </c>
      <c r="S1762">
        <v>1</v>
      </c>
      <c r="T1762">
        <v>0</v>
      </c>
      <c r="U1762">
        <v>0</v>
      </c>
      <c r="V1762">
        <v>126</v>
      </c>
      <c r="W1762">
        <v>8</v>
      </c>
    </row>
    <row r="1763" spans="1:23" x14ac:dyDescent="0.3">
      <c r="A1763" t="s">
        <v>1773</v>
      </c>
      <c r="B1763" t="s">
        <v>21174</v>
      </c>
      <c r="C1763">
        <v>0</v>
      </c>
      <c r="D1763">
        <v>0</v>
      </c>
      <c r="E1763" t="s">
        <v>20050</v>
      </c>
      <c r="F1763" t="s">
        <v>10624</v>
      </c>
      <c r="G1763" t="s">
        <v>20080</v>
      </c>
      <c r="H1763" t="s">
        <v>20209</v>
      </c>
      <c r="I1763" t="s">
        <v>20210</v>
      </c>
      <c r="J1763" t="s">
        <v>10623</v>
      </c>
      <c r="K1763" t="s">
        <v>6642</v>
      </c>
      <c r="L1763" t="s">
        <v>6321</v>
      </c>
      <c r="M1763" t="s">
        <v>20083</v>
      </c>
      <c r="N1763" t="s">
        <v>6322</v>
      </c>
      <c r="O1763" t="s">
        <v>20076</v>
      </c>
      <c r="P1763" t="s">
        <v>20125</v>
      </c>
      <c r="Q1763" t="s">
        <v>20153</v>
      </c>
      <c r="R1763" t="s">
        <v>20154</v>
      </c>
      <c r="S1763">
        <v>1</v>
      </c>
      <c r="T1763">
        <v>0</v>
      </c>
      <c r="U1763">
        <v>0</v>
      </c>
      <c r="V1763">
        <v>209</v>
      </c>
      <c r="W1763">
        <v>11</v>
      </c>
    </row>
    <row r="1764" spans="1:23" x14ac:dyDescent="0.3">
      <c r="A1764" t="s">
        <v>1774</v>
      </c>
      <c r="B1764" t="s">
        <v>21174</v>
      </c>
      <c r="C1764">
        <v>0</v>
      </c>
      <c r="D1764">
        <v>0</v>
      </c>
      <c r="E1764" t="s">
        <v>20150</v>
      </c>
      <c r="F1764" t="s">
        <v>10625</v>
      </c>
      <c r="G1764" t="s">
        <v>20089</v>
      </c>
      <c r="H1764" t="s">
        <v>21859</v>
      </c>
      <c r="I1764" t="s">
        <v>21860</v>
      </c>
      <c r="J1764" t="s">
        <v>10626</v>
      </c>
      <c r="K1764" t="s">
        <v>6540</v>
      </c>
      <c r="L1764" t="s">
        <v>6541</v>
      </c>
      <c r="M1764" t="s">
        <v>20545</v>
      </c>
      <c r="N1764" t="s">
        <v>6322</v>
      </c>
      <c r="O1764" t="s">
        <v>20076</v>
      </c>
      <c r="P1764" t="s">
        <v>20147</v>
      </c>
      <c r="Q1764" t="s">
        <v>20148</v>
      </c>
      <c r="R1764" t="s">
        <v>20594</v>
      </c>
      <c r="S1764">
        <v>0</v>
      </c>
      <c r="T1764">
        <v>0</v>
      </c>
      <c r="U1764">
        <v>0</v>
      </c>
      <c r="V1764">
        <v>194</v>
      </c>
      <c r="W1764">
        <v>9</v>
      </c>
    </row>
    <row r="1765" spans="1:23" x14ac:dyDescent="0.3">
      <c r="A1765" t="s">
        <v>1775</v>
      </c>
      <c r="B1765" t="s">
        <v>21174</v>
      </c>
      <c r="C1765">
        <v>0</v>
      </c>
      <c r="D1765">
        <v>0</v>
      </c>
      <c r="E1765" t="s">
        <v>20050</v>
      </c>
      <c r="F1765" t="s">
        <v>10627</v>
      </c>
      <c r="G1765" t="s">
        <v>20080</v>
      </c>
      <c r="H1765" t="s">
        <v>20209</v>
      </c>
      <c r="I1765" t="s">
        <v>20210</v>
      </c>
      <c r="J1765" t="s">
        <v>10363</v>
      </c>
      <c r="K1765" t="s">
        <v>6525</v>
      </c>
      <c r="L1765" t="s">
        <v>6321</v>
      </c>
      <c r="M1765" t="s">
        <v>20083</v>
      </c>
      <c r="N1765" t="s">
        <v>6322</v>
      </c>
      <c r="O1765" t="s">
        <v>20076</v>
      </c>
      <c r="P1765" t="s">
        <v>20125</v>
      </c>
      <c r="Q1765" t="s">
        <v>20153</v>
      </c>
      <c r="R1765" t="s">
        <v>20154</v>
      </c>
      <c r="S1765">
        <v>1</v>
      </c>
      <c r="T1765">
        <v>0</v>
      </c>
      <c r="U1765">
        <v>0</v>
      </c>
      <c r="V1765">
        <v>360</v>
      </c>
      <c r="W1765">
        <v>16</v>
      </c>
    </row>
    <row r="1766" spans="1:23" x14ac:dyDescent="0.3">
      <c r="A1766" t="s">
        <v>1776</v>
      </c>
      <c r="B1766" t="s">
        <v>21174</v>
      </c>
      <c r="C1766">
        <v>0</v>
      </c>
      <c r="D1766">
        <v>0</v>
      </c>
      <c r="E1766" t="s">
        <v>20050</v>
      </c>
      <c r="F1766" t="s">
        <v>21861</v>
      </c>
      <c r="G1766" t="s">
        <v>20080</v>
      </c>
      <c r="H1766" t="s">
        <v>20209</v>
      </c>
      <c r="I1766" t="s">
        <v>20210</v>
      </c>
      <c r="J1766" t="s">
        <v>21862</v>
      </c>
      <c r="K1766" t="s">
        <v>6642</v>
      </c>
      <c r="L1766" t="s">
        <v>6321</v>
      </c>
      <c r="M1766" t="s">
        <v>20083</v>
      </c>
      <c r="N1766" t="s">
        <v>6322</v>
      </c>
      <c r="O1766" t="s">
        <v>20076</v>
      </c>
      <c r="P1766" t="s">
        <v>20125</v>
      </c>
      <c r="Q1766" t="s">
        <v>20153</v>
      </c>
      <c r="R1766" t="s">
        <v>20154</v>
      </c>
      <c r="S1766">
        <v>1</v>
      </c>
      <c r="T1766">
        <v>0</v>
      </c>
      <c r="U1766">
        <v>0</v>
      </c>
      <c r="V1766">
        <v>470</v>
      </c>
      <c r="W1766">
        <v>20</v>
      </c>
    </row>
    <row r="1767" spans="1:23" x14ac:dyDescent="0.3">
      <c r="A1767" t="s">
        <v>1777</v>
      </c>
      <c r="B1767" t="s">
        <v>21174</v>
      </c>
      <c r="C1767">
        <v>0</v>
      </c>
      <c r="D1767">
        <v>0</v>
      </c>
      <c r="E1767" t="s">
        <v>20050</v>
      </c>
      <c r="F1767" t="s">
        <v>10628</v>
      </c>
      <c r="G1767" t="s">
        <v>20080</v>
      </c>
      <c r="H1767" t="s">
        <v>20209</v>
      </c>
      <c r="I1767" t="s">
        <v>20210</v>
      </c>
      <c r="J1767" t="s">
        <v>10629</v>
      </c>
      <c r="K1767" t="s">
        <v>6733</v>
      </c>
      <c r="L1767" t="s">
        <v>6321</v>
      </c>
      <c r="M1767" t="s">
        <v>20083</v>
      </c>
      <c r="N1767" t="s">
        <v>6322</v>
      </c>
      <c r="O1767" t="s">
        <v>20076</v>
      </c>
      <c r="P1767" t="s">
        <v>20125</v>
      </c>
      <c r="Q1767" t="s">
        <v>20153</v>
      </c>
      <c r="R1767" t="s">
        <v>20154</v>
      </c>
      <c r="S1767">
        <v>1</v>
      </c>
      <c r="T1767">
        <v>0</v>
      </c>
      <c r="U1767">
        <v>0</v>
      </c>
      <c r="V1767">
        <v>330</v>
      </c>
      <c r="W1767">
        <v>15</v>
      </c>
    </row>
    <row r="1768" spans="1:23" x14ac:dyDescent="0.3">
      <c r="A1768" t="s">
        <v>1778</v>
      </c>
      <c r="B1768" t="s">
        <v>21174</v>
      </c>
      <c r="C1768">
        <v>0</v>
      </c>
      <c r="D1768">
        <v>0</v>
      </c>
      <c r="E1768" t="s">
        <v>20050</v>
      </c>
      <c r="F1768" t="s">
        <v>10630</v>
      </c>
      <c r="G1768" t="s">
        <v>20080</v>
      </c>
      <c r="H1768" t="s">
        <v>20209</v>
      </c>
      <c r="I1768" t="s">
        <v>20210</v>
      </c>
      <c r="J1768" t="s">
        <v>9862</v>
      </c>
      <c r="K1768" t="s">
        <v>6324</v>
      </c>
      <c r="L1768" t="s">
        <v>6321</v>
      </c>
      <c r="M1768" t="s">
        <v>20083</v>
      </c>
      <c r="N1768" t="s">
        <v>6322</v>
      </c>
      <c r="O1768" t="s">
        <v>20076</v>
      </c>
      <c r="P1768" t="s">
        <v>20125</v>
      </c>
      <c r="Q1768" t="s">
        <v>20153</v>
      </c>
      <c r="R1768" t="s">
        <v>20154</v>
      </c>
      <c r="S1768">
        <v>1</v>
      </c>
      <c r="T1768">
        <v>0</v>
      </c>
      <c r="U1768">
        <v>0</v>
      </c>
      <c r="V1768">
        <v>340</v>
      </c>
      <c r="W1768">
        <v>17</v>
      </c>
    </row>
    <row r="1769" spans="1:23" x14ac:dyDescent="0.3">
      <c r="A1769" t="s">
        <v>1779</v>
      </c>
      <c r="B1769" t="s">
        <v>21174</v>
      </c>
      <c r="C1769">
        <v>0</v>
      </c>
      <c r="D1769">
        <v>0</v>
      </c>
      <c r="E1769" t="s">
        <v>20050</v>
      </c>
      <c r="F1769" t="s">
        <v>10631</v>
      </c>
      <c r="G1769" t="s">
        <v>20080</v>
      </c>
      <c r="H1769" t="s">
        <v>20209</v>
      </c>
      <c r="I1769" t="s">
        <v>20210</v>
      </c>
      <c r="J1769" t="s">
        <v>10632</v>
      </c>
      <c r="K1769" t="s">
        <v>9961</v>
      </c>
      <c r="L1769" t="s">
        <v>6321</v>
      </c>
      <c r="M1769" t="s">
        <v>20083</v>
      </c>
      <c r="N1769" t="s">
        <v>6322</v>
      </c>
      <c r="O1769" t="s">
        <v>20076</v>
      </c>
      <c r="P1769" t="s">
        <v>20125</v>
      </c>
      <c r="Q1769" t="s">
        <v>20153</v>
      </c>
      <c r="R1769" t="s">
        <v>20154</v>
      </c>
      <c r="S1769">
        <v>1</v>
      </c>
      <c r="T1769">
        <v>0</v>
      </c>
      <c r="U1769">
        <v>0</v>
      </c>
      <c r="V1769">
        <v>482</v>
      </c>
      <c r="W1769">
        <v>20</v>
      </c>
    </row>
    <row r="1770" spans="1:23" x14ac:dyDescent="0.3">
      <c r="A1770" t="s">
        <v>1780</v>
      </c>
      <c r="B1770" t="s">
        <v>21174</v>
      </c>
      <c r="C1770">
        <v>0</v>
      </c>
      <c r="D1770">
        <v>0</v>
      </c>
      <c r="E1770" t="s">
        <v>20150</v>
      </c>
      <c r="F1770" t="s">
        <v>10633</v>
      </c>
      <c r="G1770" t="s">
        <v>20089</v>
      </c>
      <c r="H1770" t="s">
        <v>21863</v>
      </c>
      <c r="I1770" t="s">
        <v>21864</v>
      </c>
      <c r="J1770" t="s">
        <v>10634</v>
      </c>
      <c r="K1770" t="s">
        <v>6403</v>
      </c>
      <c r="L1770" t="s">
        <v>6404</v>
      </c>
      <c r="M1770" t="s">
        <v>20484</v>
      </c>
      <c r="N1770" t="s">
        <v>6322</v>
      </c>
      <c r="O1770" t="s">
        <v>20076</v>
      </c>
      <c r="P1770" t="s">
        <v>20647</v>
      </c>
      <c r="Q1770" t="s">
        <v>6404</v>
      </c>
      <c r="R1770" t="s">
        <v>20648</v>
      </c>
      <c r="S1770">
        <v>0</v>
      </c>
      <c r="T1770">
        <v>0</v>
      </c>
      <c r="U1770">
        <v>0</v>
      </c>
      <c r="V1770">
        <v>127</v>
      </c>
      <c r="W1770">
        <v>6</v>
      </c>
    </row>
    <row r="1771" spans="1:23" x14ac:dyDescent="0.3">
      <c r="A1771" t="s">
        <v>1781</v>
      </c>
      <c r="B1771" t="s">
        <v>21174</v>
      </c>
      <c r="C1771">
        <v>0</v>
      </c>
      <c r="D1771">
        <v>0</v>
      </c>
      <c r="E1771" t="s">
        <v>20050</v>
      </c>
      <c r="F1771" t="s">
        <v>10635</v>
      </c>
      <c r="G1771" t="s">
        <v>20080</v>
      </c>
      <c r="H1771" t="s">
        <v>20209</v>
      </c>
      <c r="I1771" t="s">
        <v>20210</v>
      </c>
      <c r="J1771" t="s">
        <v>9869</v>
      </c>
      <c r="K1771" t="s">
        <v>8579</v>
      </c>
      <c r="L1771" t="s">
        <v>6321</v>
      </c>
      <c r="M1771" t="s">
        <v>20083</v>
      </c>
      <c r="N1771" t="s">
        <v>6322</v>
      </c>
      <c r="O1771" t="s">
        <v>20076</v>
      </c>
      <c r="P1771" t="s">
        <v>20125</v>
      </c>
      <c r="Q1771" t="s">
        <v>20153</v>
      </c>
      <c r="R1771" t="s">
        <v>20154</v>
      </c>
      <c r="S1771">
        <v>1</v>
      </c>
      <c r="T1771">
        <v>0</v>
      </c>
      <c r="U1771">
        <v>0</v>
      </c>
      <c r="V1771">
        <v>245</v>
      </c>
      <c r="W1771">
        <v>12</v>
      </c>
    </row>
    <row r="1772" spans="1:23" x14ac:dyDescent="0.3">
      <c r="A1772" t="s">
        <v>1782</v>
      </c>
      <c r="B1772" t="s">
        <v>21174</v>
      </c>
      <c r="C1772">
        <v>0</v>
      </c>
      <c r="D1772">
        <v>0</v>
      </c>
      <c r="E1772" t="s">
        <v>20050</v>
      </c>
      <c r="F1772" t="s">
        <v>10636</v>
      </c>
      <c r="G1772" t="s">
        <v>20080</v>
      </c>
      <c r="H1772" t="s">
        <v>20209</v>
      </c>
      <c r="I1772" t="s">
        <v>20210</v>
      </c>
      <c r="J1772" t="s">
        <v>9865</v>
      </c>
      <c r="K1772" t="s">
        <v>6646</v>
      </c>
      <c r="L1772" t="s">
        <v>6321</v>
      </c>
      <c r="M1772" t="s">
        <v>20083</v>
      </c>
      <c r="N1772" t="s">
        <v>6322</v>
      </c>
      <c r="O1772" t="s">
        <v>20076</v>
      </c>
      <c r="P1772" t="s">
        <v>20125</v>
      </c>
      <c r="Q1772" t="s">
        <v>20153</v>
      </c>
      <c r="R1772" t="s">
        <v>20154</v>
      </c>
      <c r="S1772">
        <v>1</v>
      </c>
      <c r="T1772">
        <v>0</v>
      </c>
      <c r="U1772">
        <v>0</v>
      </c>
      <c r="V1772">
        <v>203</v>
      </c>
      <c r="W1772">
        <v>10</v>
      </c>
    </row>
    <row r="1773" spans="1:23" x14ac:dyDescent="0.3">
      <c r="A1773" t="s">
        <v>1783</v>
      </c>
      <c r="B1773" t="s">
        <v>21174</v>
      </c>
      <c r="C1773">
        <v>0</v>
      </c>
      <c r="D1773">
        <v>0</v>
      </c>
      <c r="E1773" t="s">
        <v>20050</v>
      </c>
      <c r="F1773" t="s">
        <v>10637</v>
      </c>
      <c r="G1773" t="s">
        <v>20080</v>
      </c>
      <c r="H1773" t="s">
        <v>20209</v>
      </c>
      <c r="I1773" t="s">
        <v>20210</v>
      </c>
      <c r="J1773" t="s">
        <v>10638</v>
      </c>
      <c r="K1773" t="s">
        <v>10639</v>
      </c>
      <c r="L1773" t="s">
        <v>6321</v>
      </c>
      <c r="M1773" t="s">
        <v>20083</v>
      </c>
      <c r="N1773" t="s">
        <v>6322</v>
      </c>
      <c r="O1773" t="s">
        <v>20076</v>
      </c>
      <c r="P1773" t="s">
        <v>20125</v>
      </c>
      <c r="Q1773" t="s">
        <v>20153</v>
      </c>
      <c r="R1773" t="s">
        <v>20154</v>
      </c>
      <c r="S1773">
        <v>1</v>
      </c>
      <c r="T1773">
        <v>0</v>
      </c>
      <c r="U1773">
        <v>0</v>
      </c>
      <c r="V1773">
        <v>250</v>
      </c>
      <c r="W1773">
        <v>12</v>
      </c>
    </row>
    <row r="1774" spans="1:23" x14ac:dyDescent="0.3">
      <c r="A1774" t="s">
        <v>1784</v>
      </c>
      <c r="B1774" t="s">
        <v>21174</v>
      </c>
      <c r="C1774">
        <v>0</v>
      </c>
      <c r="D1774">
        <v>0</v>
      </c>
      <c r="E1774" t="s">
        <v>20050</v>
      </c>
      <c r="F1774" t="s">
        <v>10640</v>
      </c>
      <c r="G1774" t="s">
        <v>20080</v>
      </c>
      <c r="H1774" t="s">
        <v>20209</v>
      </c>
      <c r="I1774" t="s">
        <v>20210</v>
      </c>
      <c r="J1774" t="s">
        <v>9370</v>
      </c>
      <c r="K1774" t="s">
        <v>9371</v>
      </c>
      <c r="L1774" t="s">
        <v>6321</v>
      </c>
      <c r="M1774" t="s">
        <v>20083</v>
      </c>
      <c r="N1774" t="s">
        <v>6322</v>
      </c>
      <c r="O1774" t="s">
        <v>20076</v>
      </c>
      <c r="P1774" t="s">
        <v>20125</v>
      </c>
      <c r="Q1774" t="s">
        <v>20153</v>
      </c>
      <c r="R1774" t="s">
        <v>20154</v>
      </c>
      <c r="S1774">
        <v>1</v>
      </c>
      <c r="T1774">
        <v>0</v>
      </c>
      <c r="U1774">
        <v>0</v>
      </c>
      <c r="V1774">
        <v>448</v>
      </c>
      <c r="W1774">
        <v>22</v>
      </c>
    </row>
    <row r="1775" spans="1:23" x14ac:dyDescent="0.3">
      <c r="A1775" t="s">
        <v>1785</v>
      </c>
      <c r="B1775" t="s">
        <v>21174</v>
      </c>
      <c r="C1775">
        <v>0</v>
      </c>
      <c r="D1775">
        <v>0</v>
      </c>
      <c r="E1775" t="s">
        <v>20050</v>
      </c>
      <c r="F1775" t="s">
        <v>10641</v>
      </c>
      <c r="G1775" t="s">
        <v>20080</v>
      </c>
      <c r="H1775" t="s">
        <v>20209</v>
      </c>
      <c r="I1775" t="s">
        <v>20210</v>
      </c>
      <c r="J1775" t="s">
        <v>8348</v>
      </c>
      <c r="K1775" t="s">
        <v>6332</v>
      </c>
      <c r="L1775" t="s">
        <v>6321</v>
      </c>
      <c r="M1775" t="s">
        <v>20083</v>
      </c>
      <c r="N1775" t="s">
        <v>6322</v>
      </c>
      <c r="O1775" t="s">
        <v>20076</v>
      </c>
      <c r="P1775" t="s">
        <v>20125</v>
      </c>
      <c r="Q1775" t="s">
        <v>20153</v>
      </c>
      <c r="R1775" t="s">
        <v>20154</v>
      </c>
      <c r="S1775">
        <v>1</v>
      </c>
      <c r="T1775">
        <v>0</v>
      </c>
      <c r="U1775">
        <v>0</v>
      </c>
      <c r="V1775">
        <v>230</v>
      </c>
      <c r="W1775">
        <v>12</v>
      </c>
    </row>
    <row r="1776" spans="1:23" x14ac:dyDescent="0.3">
      <c r="A1776" t="s">
        <v>1786</v>
      </c>
      <c r="B1776" t="s">
        <v>21174</v>
      </c>
      <c r="C1776">
        <v>0</v>
      </c>
      <c r="D1776">
        <v>0</v>
      </c>
      <c r="E1776" t="s">
        <v>20050</v>
      </c>
      <c r="F1776" t="s">
        <v>10642</v>
      </c>
      <c r="G1776" t="s">
        <v>20080</v>
      </c>
      <c r="H1776" t="s">
        <v>20209</v>
      </c>
      <c r="I1776" t="s">
        <v>20210</v>
      </c>
      <c r="J1776" t="s">
        <v>7496</v>
      </c>
      <c r="K1776" t="s">
        <v>7497</v>
      </c>
      <c r="L1776" t="s">
        <v>6321</v>
      </c>
      <c r="M1776" t="s">
        <v>20083</v>
      </c>
      <c r="N1776" t="s">
        <v>6322</v>
      </c>
      <c r="O1776" t="s">
        <v>20076</v>
      </c>
      <c r="P1776" t="s">
        <v>20125</v>
      </c>
      <c r="Q1776" t="s">
        <v>20153</v>
      </c>
      <c r="R1776" t="s">
        <v>20154</v>
      </c>
      <c r="S1776">
        <v>1</v>
      </c>
      <c r="T1776">
        <v>0</v>
      </c>
      <c r="U1776">
        <v>0</v>
      </c>
      <c r="V1776">
        <v>390</v>
      </c>
      <c r="W1776">
        <v>16</v>
      </c>
    </row>
    <row r="1777" spans="1:23" x14ac:dyDescent="0.3">
      <c r="A1777" t="s">
        <v>1787</v>
      </c>
      <c r="B1777" t="s">
        <v>21174</v>
      </c>
      <c r="C1777">
        <v>0</v>
      </c>
      <c r="D1777">
        <v>0</v>
      </c>
      <c r="E1777" t="s">
        <v>20050</v>
      </c>
      <c r="F1777" t="s">
        <v>10643</v>
      </c>
      <c r="G1777" t="s">
        <v>20080</v>
      </c>
      <c r="H1777" t="s">
        <v>20209</v>
      </c>
      <c r="I1777" t="s">
        <v>20210</v>
      </c>
      <c r="J1777" t="s">
        <v>10644</v>
      </c>
      <c r="K1777" t="s">
        <v>7497</v>
      </c>
      <c r="L1777" t="s">
        <v>6321</v>
      </c>
      <c r="M1777" t="s">
        <v>20083</v>
      </c>
      <c r="N1777" t="s">
        <v>6322</v>
      </c>
      <c r="O1777" t="s">
        <v>20076</v>
      </c>
      <c r="P1777" t="s">
        <v>20125</v>
      </c>
      <c r="Q1777" t="s">
        <v>20153</v>
      </c>
      <c r="R1777" t="s">
        <v>20154</v>
      </c>
      <c r="S1777">
        <v>1</v>
      </c>
      <c r="T1777">
        <v>0</v>
      </c>
      <c r="U1777">
        <v>0</v>
      </c>
      <c r="V1777">
        <v>464</v>
      </c>
      <c r="W1777">
        <v>21</v>
      </c>
    </row>
    <row r="1778" spans="1:23" x14ac:dyDescent="0.3">
      <c r="A1778" t="s">
        <v>1788</v>
      </c>
      <c r="B1778" t="s">
        <v>21174</v>
      </c>
      <c r="C1778">
        <v>0</v>
      </c>
      <c r="D1778">
        <v>0</v>
      </c>
      <c r="E1778" t="s">
        <v>20050</v>
      </c>
      <c r="F1778" t="s">
        <v>10645</v>
      </c>
      <c r="G1778" t="s">
        <v>20080</v>
      </c>
      <c r="H1778" t="s">
        <v>20209</v>
      </c>
      <c r="I1778" t="s">
        <v>20210</v>
      </c>
      <c r="J1778" t="s">
        <v>10646</v>
      </c>
      <c r="K1778" t="s">
        <v>6638</v>
      </c>
      <c r="L1778" t="s">
        <v>6321</v>
      </c>
      <c r="M1778" t="s">
        <v>20083</v>
      </c>
      <c r="N1778" t="s">
        <v>6322</v>
      </c>
      <c r="O1778" t="s">
        <v>20076</v>
      </c>
      <c r="P1778" t="s">
        <v>20125</v>
      </c>
      <c r="Q1778" t="s">
        <v>20153</v>
      </c>
      <c r="R1778" t="s">
        <v>20154</v>
      </c>
      <c r="S1778">
        <v>1</v>
      </c>
      <c r="T1778">
        <v>0</v>
      </c>
      <c r="U1778">
        <v>0</v>
      </c>
      <c r="V1778">
        <v>347</v>
      </c>
      <c r="W1778">
        <v>16</v>
      </c>
    </row>
    <row r="1779" spans="1:23" x14ac:dyDescent="0.3">
      <c r="A1779" t="s">
        <v>1789</v>
      </c>
      <c r="B1779" t="s">
        <v>21174</v>
      </c>
      <c r="C1779">
        <v>0</v>
      </c>
      <c r="D1779">
        <v>0</v>
      </c>
      <c r="E1779" t="s">
        <v>20050</v>
      </c>
      <c r="F1779" t="s">
        <v>10647</v>
      </c>
      <c r="G1779" t="s">
        <v>20080</v>
      </c>
      <c r="H1779" t="s">
        <v>20209</v>
      </c>
      <c r="I1779" t="s">
        <v>20210</v>
      </c>
      <c r="J1779" t="s">
        <v>10648</v>
      </c>
      <c r="K1779" t="s">
        <v>8536</v>
      </c>
      <c r="L1779" t="s">
        <v>6321</v>
      </c>
      <c r="M1779" t="s">
        <v>20083</v>
      </c>
      <c r="N1779" t="s">
        <v>6322</v>
      </c>
      <c r="O1779" t="s">
        <v>20076</v>
      </c>
      <c r="P1779" t="s">
        <v>20125</v>
      </c>
      <c r="Q1779" t="s">
        <v>20153</v>
      </c>
      <c r="R1779" t="s">
        <v>20154</v>
      </c>
      <c r="S1779">
        <v>1</v>
      </c>
      <c r="T1779">
        <v>0</v>
      </c>
      <c r="U1779">
        <v>0</v>
      </c>
      <c r="V1779">
        <v>406</v>
      </c>
      <c r="W1779">
        <v>17</v>
      </c>
    </row>
    <row r="1780" spans="1:23" x14ac:dyDescent="0.3">
      <c r="A1780" t="s">
        <v>1790</v>
      </c>
      <c r="B1780" t="s">
        <v>21174</v>
      </c>
      <c r="C1780">
        <v>0</v>
      </c>
      <c r="D1780">
        <v>0</v>
      </c>
      <c r="E1780" t="s">
        <v>20050</v>
      </c>
      <c r="F1780" t="s">
        <v>10649</v>
      </c>
      <c r="G1780" t="s">
        <v>20080</v>
      </c>
      <c r="H1780" t="s">
        <v>20209</v>
      </c>
      <c r="I1780" t="s">
        <v>20210</v>
      </c>
      <c r="J1780" t="s">
        <v>10648</v>
      </c>
      <c r="K1780" t="s">
        <v>8536</v>
      </c>
      <c r="L1780" t="s">
        <v>6321</v>
      </c>
      <c r="M1780" t="s">
        <v>20083</v>
      </c>
      <c r="N1780" t="s">
        <v>6322</v>
      </c>
      <c r="O1780" t="s">
        <v>20076</v>
      </c>
      <c r="P1780" t="s">
        <v>20125</v>
      </c>
      <c r="Q1780" t="s">
        <v>20153</v>
      </c>
      <c r="R1780" t="s">
        <v>20154</v>
      </c>
      <c r="S1780">
        <v>1</v>
      </c>
      <c r="T1780">
        <v>0</v>
      </c>
      <c r="U1780">
        <v>0</v>
      </c>
      <c r="V1780">
        <v>215</v>
      </c>
      <c r="W1780">
        <v>11</v>
      </c>
    </row>
    <row r="1781" spans="1:23" x14ac:dyDescent="0.3">
      <c r="A1781" t="s">
        <v>1791</v>
      </c>
      <c r="B1781" t="s">
        <v>21174</v>
      </c>
      <c r="C1781">
        <v>0</v>
      </c>
      <c r="D1781">
        <v>0</v>
      </c>
      <c r="E1781" t="s">
        <v>20050</v>
      </c>
      <c r="F1781" t="s">
        <v>10650</v>
      </c>
      <c r="G1781" t="s">
        <v>20080</v>
      </c>
      <c r="H1781" t="s">
        <v>20209</v>
      </c>
      <c r="I1781" t="s">
        <v>20210</v>
      </c>
      <c r="J1781" t="s">
        <v>10651</v>
      </c>
      <c r="K1781" t="s">
        <v>9371</v>
      </c>
      <c r="L1781" t="s">
        <v>6321</v>
      </c>
      <c r="M1781" t="s">
        <v>20083</v>
      </c>
      <c r="N1781" t="s">
        <v>6322</v>
      </c>
      <c r="O1781" t="s">
        <v>20076</v>
      </c>
      <c r="P1781" t="s">
        <v>20125</v>
      </c>
      <c r="Q1781" t="s">
        <v>20153</v>
      </c>
      <c r="R1781" t="s">
        <v>20154</v>
      </c>
      <c r="S1781">
        <v>1</v>
      </c>
      <c r="T1781">
        <v>0</v>
      </c>
      <c r="U1781">
        <v>0</v>
      </c>
      <c r="V1781">
        <v>283</v>
      </c>
      <c r="W1781">
        <v>12</v>
      </c>
    </row>
    <row r="1782" spans="1:23" x14ac:dyDescent="0.3">
      <c r="A1782" t="s">
        <v>1792</v>
      </c>
      <c r="B1782" t="s">
        <v>21174</v>
      </c>
      <c r="C1782">
        <v>0</v>
      </c>
      <c r="D1782">
        <v>0</v>
      </c>
      <c r="E1782" t="s">
        <v>20050</v>
      </c>
      <c r="F1782" t="s">
        <v>10652</v>
      </c>
      <c r="G1782" t="s">
        <v>20080</v>
      </c>
      <c r="H1782" t="s">
        <v>20209</v>
      </c>
      <c r="I1782" t="s">
        <v>20210</v>
      </c>
      <c r="J1782" t="s">
        <v>8352</v>
      </c>
      <c r="K1782" t="s">
        <v>6332</v>
      </c>
      <c r="L1782" t="s">
        <v>6321</v>
      </c>
      <c r="M1782" t="s">
        <v>20083</v>
      </c>
      <c r="N1782" t="s">
        <v>6322</v>
      </c>
      <c r="O1782" t="s">
        <v>20076</v>
      </c>
      <c r="P1782" t="s">
        <v>20125</v>
      </c>
      <c r="Q1782" t="s">
        <v>20153</v>
      </c>
      <c r="R1782" t="s">
        <v>20154</v>
      </c>
      <c r="S1782">
        <v>1</v>
      </c>
      <c r="T1782">
        <v>0</v>
      </c>
      <c r="U1782">
        <v>0</v>
      </c>
      <c r="V1782">
        <v>262</v>
      </c>
      <c r="W1782">
        <v>13</v>
      </c>
    </row>
    <row r="1783" spans="1:23" x14ac:dyDescent="0.3">
      <c r="A1783" t="s">
        <v>1793</v>
      </c>
      <c r="B1783" t="s">
        <v>21174</v>
      </c>
      <c r="C1783">
        <v>0</v>
      </c>
      <c r="D1783">
        <v>0</v>
      </c>
      <c r="E1783" t="s">
        <v>20050</v>
      </c>
      <c r="F1783" t="s">
        <v>10653</v>
      </c>
      <c r="G1783" t="s">
        <v>20080</v>
      </c>
      <c r="H1783" t="s">
        <v>20209</v>
      </c>
      <c r="I1783" t="s">
        <v>20210</v>
      </c>
      <c r="J1783" t="s">
        <v>10654</v>
      </c>
      <c r="K1783" t="s">
        <v>8536</v>
      </c>
      <c r="L1783" t="s">
        <v>6321</v>
      </c>
      <c r="M1783" t="s">
        <v>20083</v>
      </c>
      <c r="N1783" t="s">
        <v>6322</v>
      </c>
      <c r="O1783" t="s">
        <v>20076</v>
      </c>
      <c r="P1783" t="s">
        <v>20125</v>
      </c>
      <c r="Q1783" t="s">
        <v>20153</v>
      </c>
      <c r="R1783" t="s">
        <v>20154</v>
      </c>
      <c r="S1783">
        <v>1</v>
      </c>
      <c r="T1783">
        <v>0</v>
      </c>
      <c r="U1783">
        <v>0</v>
      </c>
      <c r="V1783">
        <v>464</v>
      </c>
      <c r="W1783">
        <v>20</v>
      </c>
    </row>
    <row r="1784" spans="1:23" x14ac:dyDescent="0.3">
      <c r="A1784" t="s">
        <v>1794</v>
      </c>
      <c r="B1784" t="s">
        <v>21174</v>
      </c>
      <c r="C1784">
        <v>0</v>
      </c>
      <c r="D1784">
        <v>0</v>
      </c>
      <c r="E1784" t="s">
        <v>20050</v>
      </c>
      <c r="F1784" t="s">
        <v>10655</v>
      </c>
      <c r="G1784" t="s">
        <v>20080</v>
      </c>
      <c r="H1784" t="s">
        <v>20209</v>
      </c>
      <c r="I1784" t="s">
        <v>20210</v>
      </c>
      <c r="J1784" t="s">
        <v>10656</v>
      </c>
      <c r="K1784" t="s">
        <v>9302</v>
      </c>
      <c r="L1784" t="s">
        <v>6321</v>
      </c>
      <c r="M1784" t="s">
        <v>20083</v>
      </c>
      <c r="N1784" t="s">
        <v>6322</v>
      </c>
      <c r="O1784" t="s">
        <v>20076</v>
      </c>
      <c r="P1784" t="s">
        <v>20125</v>
      </c>
      <c r="Q1784" t="s">
        <v>20153</v>
      </c>
      <c r="R1784" t="s">
        <v>20154</v>
      </c>
      <c r="S1784">
        <v>1</v>
      </c>
      <c r="T1784">
        <v>0</v>
      </c>
      <c r="U1784">
        <v>0</v>
      </c>
      <c r="V1784">
        <v>199</v>
      </c>
      <c r="W1784">
        <v>9</v>
      </c>
    </row>
    <row r="1785" spans="1:23" x14ac:dyDescent="0.3">
      <c r="A1785" t="s">
        <v>1795</v>
      </c>
      <c r="B1785" t="s">
        <v>21174</v>
      </c>
      <c r="C1785">
        <v>0</v>
      </c>
      <c r="D1785">
        <v>0</v>
      </c>
      <c r="E1785" t="s">
        <v>20050</v>
      </c>
      <c r="F1785" t="s">
        <v>10657</v>
      </c>
      <c r="G1785" t="s">
        <v>20080</v>
      </c>
      <c r="H1785" t="s">
        <v>20209</v>
      </c>
      <c r="I1785" t="s">
        <v>20210</v>
      </c>
      <c r="J1785" t="s">
        <v>10658</v>
      </c>
      <c r="K1785" t="s">
        <v>7497</v>
      </c>
      <c r="L1785" t="s">
        <v>6321</v>
      </c>
      <c r="M1785" t="s">
        <v>20083</v>
      </c>
      <c r="N1785" t="s">
        <v>6322</v>
      </c>
      <c r="O1785" t="s">
        <v>20076</v>
      </c>
      <c r="P1785" t="s">
        <v>20125</v>
      </c>
      <c r="Q1785" t="s">
        <v>20153</v>
      </c>
      <c r="R1785" t="s">
        <v>20154</v>
      </c>
      <c r="S1785">
        <v>1</v>
      </c>
      <c r="T1785">
        <v>0</v>
      </c>
      <c r="U1785">
        <v>0</v>
      </c>
      <c r="V1785">
        <v>280</v>
      </c>
      <c r="W1785">
        <v>14</v>
      </c>
    </row>
    <row r="1786" spans="1:23" x14ac:dyDescent="0.3">
      <c r="A1786" t="s">
        <v>1796</v>
      </c>
      <c r="B1786" t="s">
        <v>21174</v>
      </c>
      <c r="C1786">
        <v>0</v>
      </c>
      <c r="D1786">
        <v>0</v>
      </c>
      <c r="E1786" t="s">
        <v>20050</v>
      </c>
      <c r="F1786" t="s">
        <v>10659</v>
      </c>
      <c r="G1786" t="s">
        <v>20080</v>
      </c>
      <c r="H1786" t="s">
        <v>20209</v>
      </c>
      <c r="I1786" t="s">
        <v>20210</v>
      </c>
      <c r="J1786" t="s">
        <v>9874</v>
      </c>
      <c r="K1786" t="s">
        <v>6529</v>
      </c>
      <c r="L1786" t="s">
        <v>6321</v>
      </c>
      <c r="M1786" t="s">
        <v>20083</v>
      </c>
      <c r="N1786" t="s">
        <v>6322</v>
      </c>
      <c r="O1786" t="s">
        <v>20076</v>
      </c>
      <c r="P1786" t="s">
        <v>20125</v>
      </c>
      <c r="Q1786" t="s">
        <v>20153</v>
      </c>
      <c r="R1786" t="s">
        <v>20154</v>
      </c>
      <c r="S1786">
        <v>1</v>
      </c>
      <c r="T1786">
        <v>0</v>
      </c>
      <c r="U1786">
        <v>0</v>
      </c>
      <c r="V1786">
        <v>199</v>
      </c>
      <c r="W1786">
        <v>8</v>
      </c>
    </row>
    <row r="1787" spans="1:23" x14ac:dyDescent="0.3">
      <c r="A1787" t="s">
        <v>1797</v>
      </c>
      <c r="B1787" t="s">
        <v>21174</v>
      </c>
      <c r="C1787">
        <v>0</v>
      </c>
      <c r="D1787">
        <v>0</v>
      </c>
      <c r="E1787" t="s">
        <v>20050</v>
      </c>
      <c r="F1787" t="s">
        <v>10660</v>
      </c>
      <c r="G1787" t="s">
        <v>20080</v>
      </c>
      <c r="H1787" t="s">
        <v>20209</v>
      </c>
      <c r="I1787" t="s">
        <v>20210</v>
      </c>
      <c r="J1787" t="s">
        <v>9868</v>
      </c>
      <c r="K1787" t="s">
        <v>7363</v>
      </c>
      <c r="L1787" t="s">
        <v>6321</v>
      </c>
      <c r="M1787" t="s">
        <v>20083</v>
      </c>
      <c r="N1787" t="s">
        <v>6322</v>
      </c>
      <c r="O1787" t="s">
        <v>20076</v>
      </c>
      <c r="P1787" t="s">
        <v>20125</v>
      </c>
      <c r="Q1787" t="s">
        <v>20153</v>
      </c>
      <c r="R1787" t="s">
        <v>20154</v>
      </c>
      <c r="S1787">
        <v>1</v>
      </c>
      <c r="T1787">
        <v>0</v>
      </c>
      <c r="U1787">
        <v>0</v>
      </c>
      <c r="V1787">
        <v>283</v>
      </c>
      <c r="W1787">
        <v>13</v>
      </c>
    </row>
    <row r="1788" spans="1:23" x14ac:dyDescent="0.3">
      <c r="A1788" t="s">
        <v>1798</v>
      </c>
      <c r="B1788" t="s">
        <v>21174</v>
      </c>
      <c r="C1788">
        <v>0</v>
      </c>
      <c r="D1788">
        <v>0</v>
      </c>
      <c r="E1788" t="s">
        <v>20050</v>
      </c>
      <c r="F1788" t="s">
        <v>10661</v>
      </c>
      <c r="G1788" t="s">
        <v>20080</v>
      </c>
      <c r="H1788" t="s">
        <v>20209</v>
      </c>
      <c r="I1788" t="s">
        <v>20210</v>
      </c>
      <c r="J1788" t="s">
        <v>10662</v>
      </c>
      <c r="K1788" t="s">
        <v>6699</v>
      </c>
      <c r="L1788" t="s">
        <v>6321</v>
      </c>
      <c r="M1788" t="s">
        <v>20083</v>
      </c>
      <c r="N1788" t="s">
        <v>6322</v>
      </c>
      <c r="O1788" t="s">
        <v>20076</v>
      </c>
      <c r="P1788" t="s">
        <v>20125</v>
      </c>
      <c r="Q1788" t="s">
        <v>20153</v>
      </c>
      <c r="R1788" t="s">
        <v>20154</v>
      </c>
      <c r="S1788">
        <v>1</v>
      </c>
      <c r="T1788">
        <v>0</v>
      </c>
      <c r="U1788">
        <v>0</v>
      </c>
      <c r="V1788">
        <v>212</v>
      </c>
      <c r="W1788">
        <v>12</v>
      </c>
    </row>
    <row r="1789" spans="1:23" x14ac:dyDescent="0.3">
      <c r="A1789" t="s">
        <v>1799</v>
      </c>
      <c r="B1789" t="s">
        <v>21174</v>
      </c>
      <c r="C1789">
        <v>0</v>
      </c>
      <c r="D1789">
        <v>0</v>
      </c>
      <c r="E1789" t="s">
        <v>20050</v>
      </c>
      <c r="F1789" t="s">
        <v>10663</v>
      </c>
      <c r="G1789" t="s">
        <v>20080</v>
      </c>
      <c r="H1789" t="s">
        <v>20209</v>
      </c>
      <c r="I1789" t="s">
        <v>20210</v>
      </c>
      <c r="J1789" t="s">
        <v>10662</v>
      </c>
      <c r="K1789" t="s">
        <v>6699</v>
      </c>
      <c r="L1789" t="s">
        <v>6321</v>
      </c>
      <c r="M1789" t="s">
        <v>20083</v>
      </c>
      <c r="N1789" t="s">
        <v>6322</v>
      </c>
      <c r="O1789" t="s">
        <v>20076</v>
      </c>
      <c r="P1789" t="s">
        <v>20125</v>
      </c>
      <c r="Q1789" t="s">
        <v>20153</v>
      </c>
      <c r="R1789" t="s">
        <v>20154</v>
      </c>
      <c r="S1789">
        <v>1</v>
      </c>
      <c r="T1789">
        <v>0</v>
      </c>
      <c r="U1789">
        <v>0</v>
      </c>
      <c r="V1789">
        <v>184</v>
      </c>
      <c r="W1789">
        <v>9</v>
      </c>
    </row>
    <row r="1790" spans="1:23" x14ac:dyDescent="0.3">
      <c r="A1790" t="s">
        <v>1800</v>
      </c>
      <c r="B1790" t="s">
        <v>21174</v>
      </c>
      <c r="C1790">
        <v>0</v>
      </c>
      <c r="D1790">
        <v>0</v>
      </c>
      <c r="E1790" t="s">
        <v>20050</v>
      </c>
      <c r="F1790" t="s">
        <v>10664</v>
      </c>
      <c r="G1790" t="s">
        <v>20080</v>
      </c>
      <c r="H1790" t="s">
        <v>20209</v>
      </c>
      <c r="I1790" t="s">
        <v>20210</v>
      </c>
      <c r="J1790" t="s">
        <v>10665</v>
      </c>
      <c r="K1790" t="s">
        <v>6646</v>
      </c>
      <c r="L1790" t="s">
        <v>6321</v>
      </c>
      <c r="M1790" t="s">
        <v>20083</v>
      </c>
      <c r="N1790" t="s">
        <v>6322</v>
      </c>
      <c r="O1790" t="s">
        <v>20076</v>
      </c>
      <c r="P1790" t="s">
        <v>20125</v>
      </c>
      <c r="Q1790" t="s">
        <v>20153</v>
      </c>
      <c r="R1790" t="s">
        <v>20154</v>
      </c>
      <c r="S1790">
        <v>1</v>
      </c>
      <c r="T1790">
        <v>0</v>
      </c>
      <c r="U1790">
        <v>0</v>
      </c>
      <c r="V1790">
        <v>536</v>
      </c>
      <c r="W1790">
        <v>24</v>
      </c>
    </row>
    <row r="1791" spans="1:23" x14ac:dyDescent="0.3">
      <c r="A1791" t="s">
        <v>1801</v>
      </c>
      <c r="B1791" t="s">
        <v>21174</v>
      </c>
      <c r="C1791">
        <v>0</v>
      </c>
      <c r="D1791">
        <v>0</v>
      </c>
      <c r="E1791" t="s">
        <v>20150</v>
      </c>
      <c r="F1791" t="s">
        <v>10666</v>
      </c>
      <c r="G1791" t="s">
        <v>20089</v>
      </c>
      <c r="H1791" t="s">
        <v>21147</v>
      </c>
      <c r="I1791" t="s">
        <v>21148</v>
      </c>
      <c r="J1791" t="s">
        <v>10667</v>
      </c>
      <c r="K1791" t="s">
        <v>6693</v>
      </c>
      <c r="L1791" t="s">
        <v>6694</v>
      </c>
      <c r="M1791" t="s">
        <v>20534</v>
      </c>
      <c r="N1791" t="s">
        <v>6322</v>
      </c>
      <c r="O1791" t="s">
        <v>20076</v>
      </c>
      <c r="P1791" t="s">
        <v>20238</v>
      </c>
      <c r="Q1791" t="s">
        <v>6469</v>
      </c>
      <c r="R1791" t="s">
        <v>20738</v>
      </c>
      <c r="S1791">
        <v>0</v>
      </c>
      <c r="T1791">
        <v>0</v>
      </c>
      <c r="U1791">
        <v>0</v>
      </c>
      <c r="V1791">
        <v>319</v>
      </c>
      <c r="W1791">
        <v>15</v>
      </c>
    </row>
    <row r="1792" spans="1:23" x14ac:dyDescent="0.3">
      <c r="A1792" t="s">
        <v>1802</v>
      </c>
      <c r="B1792" t="s">
        <v>21174</v>
      </c>
      <c r="C1792">
        <v>0</v>
      </c>
      <c r="D1792">
        <v>0</v>
      </c>
      <c r="E1792" t="s">
        <v>20050</v>
      </c>
      <c r="F1792" t="s">
        <v>10668</v>
      </c>
      <c r="G1792" t="s">
        <v>20080</v>
      </c>
      <c r="H1792" t="s">
        <v>20209</v>
      </c>
      <c r="I1792" t="s">
        <v>20210</v>
      </c>
      <c r="J1792" t="s">
        <v>10665</v>
      </c>
      <c r="K1792" t="s">
        <v>6646</v>
      </c>
      <c r="L1792" t="s">
        <v>6321</v>
      </c>
      <c r="M1792" t="s">
        <v>20083</v>
      </c>
      <c r="N1792" t="s">
        <v>6322</v>
      </c>
      <c r="O1792" t="s">
        <v>20076</v>
      </c>
      <c r="P1792" t="s">
        <v>20125</v>
      </c>
      <c r="Q1792" t="s">
        <v>20153</v>
      </c>
      <c r="R1792" t="s">
        <v>20154</v>
      </c>
      <c r="S1792">
        <v>1</v>
      </c>
      <c r="T1792">
        <v>0</v>
      </c>
      <c r="U1792">
        <v>0</v>
      </c>
      <c r="V1792">
        <v>282</v>
      </c>
      <c r="W1792">
        <v>13</v>
      </c>
    </row>
    <row r="1793" spans="1:23" x14ac:dyDescent="0.3">
      <c r="A1793" t="s">
        <v>1803</v>
      </c>
      <c r="B1793" t="s">
        <v>21174</v>
      </c>
      <c r="C1793">
        <v>0</v>
      </c>
      <c r="D1793">
        <v>0</v>
      </c>
      <c r="E1793" t="s">
        <v>20050</v>
      </c>
      <c r="F1793" t="s">
        <v>10669</v>
      </c>
      <c r="G1793" t="s">
        <v>20080</v>
      </c>
      <c r="H1793" t="s">
        <v>20209</v>
      </c>
      <c r="I1793" t="s">
        <v>20210</v>
      </c>
      <c r="J1793" t="s">
        <v>10670</v>
      </c>
      <c r="K1793" t="s">
        <v>8579</v>
      </c>
      <c r="L1793" t="s">
        <v>6321</v>
      </c>
      <c r="M1793" t="s">
        <v>20083</v>
      </c>
      <c r="N1793" t="s">
        <v>6322</v>
      </c>
      <c r="O1793" t="s">
        <v>20076</v>
      </c>
      <c r="P1793" t="s">
        <v>20125</v>
      </c>
      <c r="Q1793" t="s">
        <v>20153</v>
      </c>
      <c r="R1793" t="s">
        <v>20154</v>
      </c>
      <c r="S1793">
        <v>1</v>
      </c>
      <c r="T1793">
        <v>0</v>
      </c>
      <c r="U1793">
        <v>0</v>
      </c>
      <c r="V1793">
        <v>327</v>
      </c>
      <c r="W1793">
        <v>16</v>
      </c>
    </row>
    <row r="1794" spans="1:23" x14ac:dyDescent="0.3">
      <c r="A1794" t="s">
        <v>1804</v>
      </c>
      <c r="B1794" t="s">
        <v>21174</v>
      </c>
      <c r="C1794">
        <v>0</v>
      </c>
      <c r="D1794">
        <v>0</v>
      </c>
      <c r="E1794" t="s">
        <v>20050</v>
      </c>
      <c r="F1794" t="s">
        <v>10671</v>
      </c>
      <c r="G1794" t="s">
        <v>20080</v>
      </c>
      <c r="H1794" t="s">
        <v>20209</v>
      </c>
      <c r="I1794" t="s">
        <v>20210</v>
      </c>
      <c r="J1794" t="s">
        <v>10670</v>
      </c>
      <c r="K1794" t="s">
        <v>8579</v>
      </c>
      <c r="L1794" t="s">
        <v>6321</v>
      </c>
      <c r="M1794" t="s">
        <v>20083</v>
      </c>
      <c r="N1794" t="s">
        <v>6322</v>
      </c>
      <c r="O1794" t="s">
        <v>20076</v>
      </c>
      <c r="P1794" t="s">
        <v>20125</v>
      </c>
      <c r="Q1794" t="s">
        <v>20153</v>
      </c>
      <c r="R1794" t="s">
        <v>20154</v>
      </c>
      <c r="S1794">
        <v>1</v>
      </c>
      <c r="T1794">
        <v>0</v>
      </c>
      <c r="U1794">
        <v>0</v>
      </c>
      <c r="V1794">
        <v>316</v>
      </c>
      <c r="W1794">
        <v>15</v>
      </c>
    </row>
    <row r="1795" spans="1:23" x14ac:dyDescent="0.3">
      <c r="A1795" t="s">
        <v>1805</v>
      </c>
      <c r="B1795" t="s">
        <v>21174</v>
      </c>
      <c r="C1795">
        <v>0</v>
      </c>
      <c r="D1795">
        <v>0</v>
      </c>
      <c r="E1795" t="s">
        <v>20050</v>
      </c>
      <c r="F1795" t="s">
        <v>10672</v>
      </c>
      <c r="G1795" t="s">
        <v>20080</v>
      </c>
      <c r="H1795" t="s">
        <v>20209</v>
      </c>
      <c r="I1795" t="s">
        <v>20210</v>
      </c>
      <c r="J1795" t="s">
        <v>10673</v>
      </c>
      <c r="K1795" t="s">
        <v>9163</v>
      </c>
      <c r="L1795" t="s">
        <v>6321</v>
      </c>
      <c r="M1795" t="s">
        <v>20083</v>
      </c>
      <c r="N1795" t="s">
        <v>6322</v>
      </c>
      <c r="O1795" t="s">
        <v>20076</v>
      </c>
      <c r="P1795" t="s">
        <v>20125</v>
      </c>
      <c r="Q1795" t="s">
        <v>20153</v>
      </c>
      <c r="R1795" t="s">
        <v>20154</v>
      </c>
      <c r="S1795">
        <v>1</v>
      </c>
      <c r="T1795">
        <v>0</v>
      </c>
      <c r="U1795">
        <v>0</v>
      </c>
      <c r="V1795">
        <v>415</v>
      </c>
      <c r="W1795">
        <v>17</v>
      </c>
    </row>
    <row r="1796" spans="1:23" x14ac:dyDescent="0.3">
      <c r="A1796" t="s">
        <v>1806</v>
      </c>
      <c r="B1796" t="s">
        <v>21174</v>
      </c>
      <c r="C1796">
        <v>0</v>
      </c>
      <c r="D1796">
        <v>0</v>
      </c>
      <c r="E1796" t="s">
        <v>20050</v>
      </c>
      <c r="F1796" t="s">
        <v>10674</v>
      </c>
      <c r="G1796" t="s">
        <v>20080</v>
      </c>
      <c r="H1796" t="s">
        <v>20209</v>
      </c>
      <c r="I1796" t="s">
        <v>20210</v>
      </c>
      <c r="J1796" t="s">
        <v>10675</v>
      </c>
      <c r="K1796" t="s">
        <v>6412</v>
      </c>
      <c r="L1796" t="s">
        <v>6321</v>
      </c>
      <c r="M1796" t="s">
        <v>20083</v>
      </c>
      <c r="N1796" t="s">
        <v>6322</v>
      </c>
      <c r="O1796" t="s">
        <v>20076</v>
      </c>
      <c r="P1796" t="s">
        <v>20125</v>
      </c>
      <c r="Q1796" t="s">
        <v>20153</v>
      </c>
      <c r="R1796" t="s">
        <v>20154</v>
      </c>
      <c r="S1796">
        <v>1</v>
      </c>
      <c r="T1796">
        <v>0</v>
      </c>
      <c r="U1796">
        <v>0</v>
      </c>
      <c r="V1796">
        <v>436</v>
      </c>
      <c r="W1796">
        <v>19</v>
      </c>
    </row>
    <row r="1797" spans="1:23" x14ac:dyDescent="0.3">
      <c r="A1797" t="s">
        <v>1807</v>
      </c>
      <c r="B1797" t="s">
        <v>21174</v>
      </c>
      <c r="C1797">
        <v>0</v>
      </c>
      <c r="D1797">
        <v>0</v>
      </c>
      <c r="E1797" t="s">
        <v>20050</v>
      </c>
      <c r="F1797" t="s">
        <v>10676</v>
      </c>
      <c r="G1797" t="s">
        <v>20080</v>
      </c>
      <c r="H1797" t="s">
        <v>20209</v>
      </c>
      <c r="I1797" t="s">
        <v>20210</v>
      </c>
      <c r="J1797" t="s">
        <v>10677</v>
      </c>
      <c r="K1797" t="s">
        <v>6393</v>
      </c>
      <c r="L1797" t="s">
        <v>6321</v>
      </c>
      <c r="M1797" t="s">
        <v>20083</v>
      </c>
      <c r="N1797" t="s">
        <v>6322</v>
      </c>
      <c r="O1797" t="s">
        <v>20076</v>
      </c>
      <c r="P1797" t="s">
        <v>20125</v>
      </c>
      <c r="Q1797" t="s">
        <v>20153</v>
      </c>
      <c r="R1797" t="s">
        <v>20154</v>
      </c>
      <c r="S1797">
        <v>1</v>
      </c>
      <c r="T1797">
        <v>0</v>
      </c>
      <c r="U1797">
        <v>0</v>
      </c>
      <c r="V1797">
        <v>268</v>
      </c>
      <c r="W1797">
        <v>13</v>
      </c>
    </row>
    <row r="1798" spans="1:23" x14ac:dyDescent="0.3">
      <c r="A1798" t="s">
        <v>1808</v>
      </c>
      <c r="B1798" t="s">
        <v>21174</v>
      </c>
      <c r="C1798">
        <v>0</v>
      </c>
      <c r="D1798">
        <v>0</v>
      </c>
      <c r="E1798" t="s">
        <v>20050</v>
      </c>
      <c r="F1798" t="s">
        <v>10678</v>
      </c>
      <c r="G1798" t="s">
        <v>20080</v>
      </c>
      <c r="H1798" t="s">
        <v>20209</v>
      </c>
      <c r="I1798" t="s">
        <v>20210</v>
      </c>
      <c r="J1798" t="s">
        <v>10677</v>
      </c>
      <c r="K1798" t="s">
        <v>6393</v>
      </c>
      <c r="L1798" t="s">
        <v>6321</v>
      </c>
      <c r="M1798" t="s">
        <v>20083</v>
      </c>
      <c r="N1798" t="s">
        <v>6322</v>
      </c>
      <c r="O1798" t="s">
        <v>20076</v>
      </c>
      <c r="P1798" t="s">
        <v>20125</v>
      </c>
      <c r="Q1798" t="s">
        <v>20153</v>
      </c>
      <c r="R1798" t="s">
        <v>20154</v>
      </c>
      <c r="S1798">
        <v>1</v>
      </c>
      <c r="T1798">
        <v>0</v>
      </c>
      <c r="U1798">
        <v>0</v>
      </c>
      <c r="V1798">
        <v>201</v>
      </c>
      <c r="W1798">
        <v>11</v>
      </c>
    </row>
    <row r="1799" spans="1:23" x14ac:dyDescent="0.3">
      <c r="A1799" t="s">
        <v>1809</v>
      </c>
      <c r="B1799" t="s">
        <v>21174</v>
      </c>
      <c r="C1799">
        <v>0</v>
      </c>
      <c r="D1799">
        <v>0</v>
      </c>
      <c r="E1799" t="s">
        <v>20050</v>
      </c>
      <c r="F1799" t="s">
        <v>10679</v>
      </c>
      <c r="G1799" t="s">
        <v>20080</v>
      </c>
      <c r="H1799" t="s">
        <v>20209</v>
      </c>
      <c r="I1799" t="s">
        <v>20210</v>
      </c>
      <c r="J1799" t="s">
        <v>10680</v>
      </c>
      <c r="K1799" t="s">
        <v>6644</v>
      </c>
      <c r="L1799" t="s">
        <v>6321</v>
      </c>
      <c r="M1799" t="s">
        <v>20083</v>
      </c>
      <c r="N1799" t="s">
        <v>6322</v>
      </c>
      <c r="O1799" t="s">
        <v>20076</v>
      </c>
      <c r="P1799" t="s">
        <v>20125</v>
      </c>
      <c r="Q1799" t="s">
        <v>20153</v>
      </c>
      <c r="R1799" t="s">
        <v>20154</v>
      </c>
      <c r="S1799">
        <v>1</v>
      </c>
      <c r="T1799">
        <v>0</v>
      </c>
      <c r="U1799">
        <v>0</v>
      </c>
      <c r="V1799">
        <v>392</v>
      </c>
      <c r="W1799">
        <v>16</v>
      </c>
    </row>
    <row r="1800" spans="1:23" x14ac:dyDescent="0.3">
      <c r="A1800" t="s">
        <v>1810</v>
      </c>
      <c r="B1800" t="s">
        <v>21174</v>
      </c>
      <c r="C1800">
        <v>0</v>
      </c>
      <c r="D1800">
        <v>0</v>
      </c>
      <c r="E1800" t="s">
        <v>20050</v>
      </c>
      <c r="F1800" t="s">
        <v>10681</v>
      </c>
      <c r="G1800" t="s">
        <v>20080</v>
      </c>
      <c r="H1800" t="s">
        <v>20209</v>
      </c>
      <c r="I1800" t="s">
        <v>20210</v>
      </c>
      <c r="J1800" t="s">
        <v>10682</v>
      </c>
      <c r="K1800" t="s">
        <v>6646</v>
      </c>
      <c r="L1800" t="s">
        <v>6321</v>
      </c>
      <c r="M1800" t="s">
        <v>20083</v>
      </c>
      <c r="N1800" t="s">
        <v>6322</v>
      </c>
      <c r="O1800" t="s">
        <v>20076</v>
      </c>
      <c r="P1800" t="s">
        <v>20125</v>
      </c>
      <c r="Q1800" t="s">
        <v>20153</v>
      </c>
      <c r="R1800" t="s">
        <v>20154</v>
      </c>
      <c r="S1800">
        <v>1</v>
      </c>
      <c r="T1800">
        <v>0</v>
      </c>
      <c r="U1800">
        <v>0</v>
      </c>
      <c r="V1800">
        <v>471</v>
      </c>
      <c r="W1800">
        <v>21</v>
      </c>
    </row>
    <row r="1801" spans="1:23" x14ac:dyDescent="0.3">
      <c r="A1801" t="s">
        <v>1811</v>
      </c>
      <c r="B1801" t="s">
        <v>21174</v>
      </c>
      <c r="C1801">
        <v>0</v>
      </c>
      <c r="D1801">
        <v>0</v>
      </c>
      <c r="E1801" t="s">
        <v>20050</v>
      </c>
      <c r="F1801" t="s">
        <v>10683</v>
      </c>
      <c r="G1801" t="s">
        <v>20080</v>
      </c>
      <c r="H1801" t="s">
        <v>20209</v>
      </c>
      <c r="I1801" t="s">
        <v>20210</v>
      </c>
      <c r="J1801" t="s">
        <v>8792</v>
      </c>
      <c r="K1801" t="s">
        <v>7538</v>
      </c>
      <c r="L1801" t="s">
        <v>6321</v>
      </c>
      <c r="M1801" t="s">
        <v>20083</v>
      </c>
      <c r="N1801" t="s">
        <v>6322</v>
      </c>
      <c r="O1801" t="s">
        <v>20076</v>
      </c>
      <c r="P1801" t="s">
        <v>20125</v>
      </c>
      <c r="Q1801" t="s">
        <v>20153</v>
      </c>
      <c r="R1801" t="s">
        <v>20154</v>
      </c>
      <c r="S1801">
        <v>1</v>
      </c>
      <c r="T1801">
        <v>0</v>
      </c>
      <c r="U1801">
        <v>0</v>
      </c>
      <c r="V1801">
        <v>529</v>
      </c>
      <c r="W1801">
        <v>20</v>
      </c>
    </row>
    <row r="1802" spans="1:23" x14ac:dyDescent="0.3">
      <c r="A1802" t="s">
        <v>1812</v>
      </c>
      <c r="B1802" t="s">
        <v>21174</v>
      </c>
      <c r="C1802">
        <v>0</v>
      </c>
      <c r="D1802">
        <v>0</v>
      </c>
      <c r="E1802" t="s">
        <v>20050</v>
      </c>
      <c r="F1802" t="s">
        <v>10684</v>
      </c>
      <c r="G1802" t="s">
        <v>20080</v>
      </c>
      <c r="H1802" t="s">
        <v>21865</v>
      </c>
      <c r="I1802" t="s">
        <v>21866</v>
      </c>
      <c r="J1802" t="s">
        <v>10685</v>
      </c>
      <c r="K1802" t="s">
        <v>8446</v>
      </c>
      <c r="L1802" t="s">
        <v>8447</v>
      </c>
      <c r="M1802" t="s">
        <v>20119</v>
      </c>
      <c r="N1802" t="s">
        <v>6322</v>
      </c>
      <c r="O1802" t="s">
        <v>20076</v>
      </c>
      <c r="P1802" t="s">
        <v>20190</v>
      </c>
      <c r="Q1802" t="s">
        <v>20191</v>
      </c>
      <c r="R1802" t="s">
        <v>20951</v>
      </c>
      <c r="S1802">
        <v>1</v>
      </c>
      <c r="T1802">
        <v>0</v>
      </c>
      <c r="U1802">
        <v>0</v>
      </c>
      <c r="V1802">
        <v>217</v>
      </c>
      <c r="W1802">
        <v>10</v>
      </c>
    </row>
    <row r="1803" spans="1:23" x14ac:dyDescent="0.3">
      <c r="A1803" t="s">
        <v>1813</v>
      </c>
      <c r="B1803" t="s">
        <v>21174</v>
      </c>
      <c r="C1803">
        <v>0</v>
      </c>
      <c r="D1803">
        <v>0</v>
      </c>
      <c r="E1803" t="s">
        <v>20050</v>
      </c>
      <c r="F1803" t="s">
        <v>10686</v>
      </c>
      <c r="G1803" t="s">
        <v>20080</v>
      </c>
      <c r="H1803" t="s">
        <v>20209</v>
      </c>
      <c r="I1803" t="s">
        <v>20210</v>
      </c>
      <c r="J1803" t="s">
        <v>10687</v>
      </c>
      <c r="K1803" t="s">
        <v>10688</v>
      </c>
      <c r="L1803" t="s">
        <v>6321</v>
      </c>
      <c r="M1803" t="s">
        <v>20083</v>
      </c>
      <c r="N1803" t="s">
        <v>6322</v>
      </c>
      <c r="O1803" t="s">
        <v>20076</v>
      </c>
      <c r="P1803" t="s">
        <v>20125</v>
      </c>
      <c r="Q1803" t="s">
        <v>20153</v>
      </c>
      <c r="R1803" t="s">
        <v>20154</v>
      </c>
      <c r="S1803">
        <v>1</v>
      </c>
      <c r="T1803">
        <v>0</v>
      </c>
      <c r="U1803">
        <v>0</v>
      </c>
      <c r="V1803">
        <v>253</v>
      </c>
      <c r="W1803">
        <v>12</v>
      </c>
    </row>
    <row r="1804" spans="1:23" x14ac:dyDescent="0.3">
      <c r="A1804" t="s">
        <v>1814</v>
      </c>
      <c r="B1804" t="s">
        <v>21174</v>
      </c>
      <c r="C1804">
        <v>0</v>
      </c>
      <c r="D1804">
        <v>0</v>
      </c>
      <c r="E1804" t="s">
        <v>20050</v>
      </c>
      <c r="F1804" t="s">
        <v>10689</v>
      </c>
      <c r="G1804" t="s">
        <v>20080</v>
      </c>
      <c r="H1804" t="s">
        <v>20209</v>
      </c>
      <c r="I1804" t="s">
        <v>20210</v>
      </c>
      <c r="J1804" t="s">
        <v>10690</v>
      </c>
      <c r="K1804" t="s">
        <v>8327</v>
      </c>
      <c r="L1804" t="s">
        <v>6321</v>
      </c>
      <c r="M1804" t="s">
        <v>20083</v>
      </c>
      <c r="N1804" t="s">
        <v>6322</v>
      </c>
      <c r="O1804" t="s">
        <v>20076</v>
      </c>
      <c r="P1804" t="s">
        <v>20125</v>
      </c>
      <c r="Q1804" t="s">
        <v>20153</v>
      </c>
      <c r="R1804" t="s">
        <v>20154</v>
      </c>
      <c r="S1804">
        <v>1</v>
      </c>
      <c r="T1804">
        <v>0</v>
      </c>
      <c r="U1804">
        <v>0</v>
      </c>
      <c r="V1804">
        <v>263</v>
      </c>
      <c r="W1804">
        <v>12</v>
      </c>
    </row>
    <row r="1805" spans="1:23" x14ac:dyDescent="0.3">
      <c r="A1805" t="s">
        <v>1815</v>
      </c>
      <c r="B1805" t="s">
        <v>21174</v>
      </c>
      <c r="C1805">
        <v>0</v>
      </c>
      <c r="D1805">
        <v>0</v>
      </c>
      <c r="E1805" t="s">
        <v>20050</v>
      </c>
      <c r="F1805" t="s">
        <v>10691</v>
      </c>
      <c r="G1805" t="s">
        <v>20080</v>
      </c>
      <c r="H1805" t="s">
        <v>20209</v>
      </c>
      <c r="I1805" t="s">
        <v>20210</v>
      </c>
      <c r="J1805" t="s">
        <v>10692</v>
      </c>
      <c r="K1805" t="s">
        <v>6394</v>
      </c>
      <c r="L1805" t="s">
        <v>6321</v>
      </c>
      <c r="M1805" t="s">
        <v>20083</v>
      </c>
      <c r="N1805" t="s">
        <v>6322</v>
      </c>
      <c r="O1805" t="s">
        <v>20076</v>
      </c>
      <c r="P1805" t="s">
        <v>20125</v>
      </c>
      <c r="Q1805" t="s">
        <v>20153</v>
      </c>
      <c r="R1805" t="s">
        <v>20154</v>
      </c>
      <c r="S1805">
        <v>1</v>
      </c>
      <c r="T1805">
        <v>0</v>
      </c>
      <c r="U1805">
        <v>0</v>
      </c>
      <c r="V1805">
        <v>299</v>
      </c>
      <c r="W1805">
        <v>12</v>
      </c>
    </row>
    <row r="1806" spans="1:23" x14ac:dyDescent="0.3">
      <c r="A1806" t="s">
        <v>1816</v>
      </c>
      <c r="B1806" t="s">
        <v>21174</v>
      </c>
      <c r="C1806">
        <v>0</v>
      </c>
      <c r="D1806">
        <v>0</v>
      </c>
      <c r="E1806" t="s">
        <v>20050</v>
      </c>
      <c r="F1806" t="s">
        <v>10693</v>
      </c>
      <c r="G1806" t="s">
        <v>20080</v>
      </c>
      <c r="H1806" t="s">
        <v>20209</v>
      </c>
      <c r="I1806" t="s">
        <v>20210</v>
      </c>
      <c r="J1806" t="s">
        <v>10694</v>
      </c>
      <c r="K1806" t="s">
        <v>10695</v>
      </c>
      <c r="L1806" t="s">
        <v>6321</v>
      </c>
      <c r="M1806" t="s">
        <v>20083</v>
      </c>
      <c r="N1806" t="s">
        <v>6322</v>
      </c>
      <c r="O1806" t="s">
        <v>20076</v>
      </c>
      <c r="P1806" t="s">
        <v>20125</v>
      </c>
      <c r="Q1806" t="s">
        <v>20153</v>
      </c>
      <c r="R1806" t="s">
        <v>20154</v>
      </c>
      <c r="S1806">
        <v>1</v>
      </c>
      <c r="T1806">
        <v>0</v>
      </c>
      <c r="U1806">
        <v>0</v>
      </c>
      <c r="V1806">
        <v>254</v>
      </c>
      <c r="W1806">
        <v>12</v>
      </c>
    </row>
    <row r="1807" spans="1:23" x14ac:dyDescent="0.3">
      <c r="A1807" t="s">
        <v>1817</v>
      </c>
      <c r="B1807" t="s">
        <v>21174</v>
      </c>
      <c r="C1807">
        <v>0</v>
      </c>
      <c r="D1807">
        <v>0</v>
      </c>
      <c r="E1807" t="s">
        <v>20050</v>
      </c>
      <c r="F1807" t="s">
        <v>10696</v>
      </c>
      <c r="G1807" t="s">
        <v>20080</v>
      </c>
      <c r="H1807" t="s">
        <v>20209</v>
      </c>
      <c r="I1807" t="s">
        <v>20210</v>
      </c>
      <c r="J1807" t="s">
        <v>10694</v>
      </c>
      <c r="K1807" t="s">
        <v>10695</v>
      </c>
      <c r="L1807" t="s">
        <v>6321</v>
      </c>
      <c r="M1807" t="s">
        <v>20083</v>
      </c>
      <c r="N1807" t="s">
        <v>6322</v>
      </c>
      <c r="O1807" t="s">
        <v>20076</v>
      </c>
      <c r="P1807" t="s">
        <v>20125</v>
      </c>
      <c r="Q1807" t="s">
        <v>20153</v>
      </c>
      <c r="R1807" t="s">
        <v>20154</v>
      </c>
      <c r="S1807">
        <v>1</v>
      </c>
      <c r="T1807">
        <v>0</v>
      </c>
      <c r="U1807">
        <v>0</v>
      </c>
      <c r="V1807">
        <v>192</v>
      </c>
      <c r="W1807">
        <v>10</v>
      </c>
    </row>
    <row r="1808" spans="1:23" x14ac:dyDescent="0.3">
      <c r="A1808" t="s">
        <v>1818</v>
      </c>
      <c r="B1808" t="s">
        <v>21174</v>
      </c>
      <c r="C1808">
        <v>0</v>
      </c>
      <c r="D1808">
        <v>0</v>
      </c>
      <c r="E1808" t="s">
        <v>20150</v>
      </c>
      <c r="F1808" t="s">
        <v>10697</v>
      </c>
      <c r="G1808" t="s">
        <v>20089</v>
      </c>
      <c r="H1808" t="s">
        <v>21867</v>
      </c>
      <c r="I1808" t="s">
        <v>21868</v>
      </c>
      <c r="J1808" t="s">
        <v>10698</v>
      </c>
      <c r="K1808" t="s">
        <v>8446</v>
      </c>
      <c r="L1808" t="s">
        <v>8447</v>
      </c>
      <c r="M1808" t="s">
        <v>20119</v>
      </c>
      <c r="N1808" t="s">
        <v>6322</v>
      </c>
      <c r="O1808" t="s">
        <v>20076</v>
      </c>
      <c r="P1808" t="s">
        <v>20190</v>
      </c>
      <c r="Q1808" t="s">
        <v>20191</v>
      </c>
      <c r="R1808" t="s">
        <v>20951</v>
      </c>
      <c r="S1808">
        <v>0</v>
      </c>
      <c r="T1808">
        <v>0</v>
      </c>
      <c r="U1808">
        <v>0</v>
      </c>
      <c r="V1808">
        <v>214</v>
      </c>
      <c r="W1808">
        <v>10</v>
      </c>
    </row>
    <row r="1809" spans="1:23" x14ac:dyDescent="0.3">
      <c r="A1809" t="s">
        <v>1819</v>
      </c>
      <c r="B1809" t="s">
        <v>21174</v>
      </c>
      <c r="C1809">
        <v>0</v>
      </c>
      <c r="D1809">
        <v>0</v>
      </c>
      <c r="E1809" t="s">
        <v>20050</v>
      </c>
      <c r="F1809" t="s">
        <v>10699</v>
      </c>
      <c r="G1809" t="s">
        <v>20080</v>
      </c>
      <c r="H1809" t="s">
        <v>20209</v>
      </c>
      <c r="I1809" t="s">
        <v>20210</v>
      </c>
      <c r="J1809" t="s">
        <v>10371</v>
      </c>
      <c r="K1809" t="s">
        <v>6323</v>
      </c>
      <c r="L1809" t="s">
        <v>6321</v>
      </c>
      <c r="M1809" t="s">
        <v>20083</v>
      </c>
      <c r="N1809" t="s">
        <v>6322</v>
      </c>
      <c r="O1809" t="s">
        <v>20076</v>
      </c>
      <c r="P1809" t="s">
        <v>20125</v>
      </c>
      <c r="Q1809" t="s">
        <v>20153</v>
      </c>
      <c r="R1809" t="s">
        <v>20154</v>
      </c>
      <c r="S1809">
        <v>1</v>
      </c>
      <c r="T1809">
        <v>0</v>
      </c>
      <c r="U1809">
        <v>0</v>
      </c>
      <c r="V1809">
        <v>106</v>
      </c>
      <c r="W1809">
        <v>5</v>
      </c>
    </row>
    <row r="1810" spans="1:23" x14ac:dyDescent="0.3">
      <c r="A1810" t="s">
        <v>1820</v>
      </c>
      <c r="B1810" t="s">
        <v>21174</v>
      </c>
      <c r="C1810">
        <v>0</v>
      </c>
      <c r="D1810">
        <v>0</v>
      </c>
      <c r="E1810" t="s">
        <v>20050</v>
      </c>
      <c r="F1810" t="s">
        <v>10700</v>
      </c>
      <c r="G1810" t="s">
        <v>20080</v>
      </c>
      <c r="H1810" t="s">
        <v>20209</v>
      </c>
      <c r="I1810" t="s">
        <v>20210</v>
      </c>
      <c r="J1810" t="s">
        <v>10701</v>
      </c>
      <c r="K1810" t="s">
        <v>8177</v>
      </c>
      <c r="L1810" t="s">
        <v>6321</v>
      </c>
      <c r="M1810" t="s">
        <v>20083</v>
      </c>
      <c r="N1810" t="s">
        <v>6322</v>
      </c>
      <c r="O1810" t="s">
        <v>20076</v>
      </c>
      <c r="P1810" t="s">
        <v>20125</v>
      </c>
      <c r="Q1810" t="s">
        <v>20153</v>
      </c>
      <c r="R1810" t="s">
        <v>20154</v>
      </c>
      <c r="S1810">
        <v>1</v>
      </c>
      <c r="T1810">
        <v>0</v>
      </c>
      <c r="U1810">
        <v>0</v>
      </c>
      <c r="V1810">
        <v>447</v>
      </c>
      <c r="W1810">
        <v>18</v>
      </c>
    </row>
    <row r="1811" spans="1:23" x14ac:dyDescent="0.3">
      <c r="A1811" t="s">
        <v>1821</v>
      </c>
      <c r="B1811" t="s">
        <v>21174</v>
      </c>
      <c r="C1811">
        <v>0</v>
      </c>
      <c r="D1811">
        <v>0</v>
      </c>
      <c r="E1811" t="s">
        <v>20050</v>
      </c>
      <c r="F1811" t="s">
        <v>10702</v>
      </c>
      <c r="G1811" t="s">
        <v>20080</v>
      </c>
      <c r="H1811" t="s">
        <v>20209</v>
      </c>
      <c r="I1811" t="s">
        <v>20210</v>
      </c>
      <c r="J1811" t="s">
        <v>10703</v>
      </c>
      <c r="K1811" t="s">
        <v>9284</v>
      </c>
      <c r="L1811" t="s">
        <v>6321</v>
      </c>
      <c r="M1811" t="s">
        <v>20083</v>
      </c>
      <c r="N1811" t="s">
        <v>6322</v>
      </c>
      <c r="O1811" t="s">
        <v>20076</v>
      </c>
      <c r="P1811" t="s">
        <v>20125</v>
      </c>
      <c r="Q1811" t="s">
        <v>20153</v>
      </c>
      <c r="R1811" t="s">
        <v>20154</v>
      </c>
      <c r="S1811">
        <v>1</v>
      </c>
      <c r="T1811">
        <v>0</v>
      </c>
      <c r="U1811">
        <v>0</v>
      </c>
      <c r="V1811">
        <v>344</v>
      </c>
      <c r="W1811">
        <v>16</v>
      </c>
    </row>
    <row r="1812" spans="1:23" x14ac:dyDescent="0.3">
      <c r="A1812" t="s">
        <v>1822</v>
      </c>
      <c r="B1812" t="s">
        <v>21174</v>
      </c>
      <c r="C1812">
        <v>0</v>
      </c>
      <c r="D1812">
        <v>0</v>
      </c>
      <c r="E1812" t="s">
        <v>20050</v>
      </c>
      <c r="F1812" t="s">
        <v>10704</v>
      </c>
      <c r="G1812" t="s">
        <v>20080</v>
      </c>
      <c r="H1812" t="s">
        <v>20209</v>
      </c>
      <c r="I1812" t="s">
        <v>20210</v>
      </c>
      <c r="J1812" t="s">
        <v>10703</v>
      </c>
      <c r="K1812" t="s">
        <v>9284</v>
      </c>
      <c r="L1812" t="s">
        <v>6321</v>
      </c>
      <c r="M1812" t="s">
        <v>20083</v>
      </c>
      <c r="N1812" t="s">
        <v>6322</v>
      </c>
      <c r="O1812" t="s">
        <v>20076</v>
      </c>
      <c r="P1812" t="s">
        <v>20125</v>
      </c>
      <c r="Q1812" t="s">
        <v>20153</v>
      </c>
      <c r="R1812" t="s">
        <v>20154</v>
      </c>
      <c r="S1812">
        <v>1</v>
      </c>
      <c r="T1812">
        <v>0</v>
      </c>
      <c r="U1812">
        <v>0</v>
      </c>
      <c r="V1812">
        <v>338</v>
      </c>
      <c r="W1812">
        <v>16</v>
      </c>
    </row>
    <row r="1813" spans="1:23" x14ac:dyDescent="0.3">
      <c r="A1813" t="s">
        <v>1823</v>
      </c>
      <c r="B1813" t="s">
        <v>21174</v>
      </c>
      <c r="C1813">
        <v>0</v>
      </c>
      <c r="D1813">
        <v>0</v>
      </c>
      <c r="E1813" t="s">
        <v>20050</v>
      </c>
      <c r="F1813" t="s">
        <v>10705</v>
      </c>
      <c r="G1813" t="s">
        <v>20080</v>
      </c>
      <c r="H1813" t="s">
        <v>20209</v>
      </c>
      <c r="I1813" t="s">
        <v>20210</v>
      </c>
      <c r="J1813" t="s">
        <v>10123</v>
      </c>
      <c r="K1813" t="s">
        <v>8333</v>
      </c>
      <c r="L1813" t="s">
        <v>6321</v>
      </c>
      <c r="M1813" t="s">
        <v>20083</v>
      </c>
      <c r="N1813" t="s">
        <v>6322</v>
      </c>
      <c r="O1813" t="s">
        <v>20076</v>
      </c>
      <c r="P1813" t="s">
        <v>20125</v>
      </c>
      <c r="Q1813" t="s">
        <v>20153</v>
      </c>
      <c r="R1813" t="s">
        <v>20154</v>
      </c>
      <c r="S1813">
        <v>1</v>
      </c>
      <c r="T1813">
        <v>0</v>
      </c>
      <c r="U1813">
        <v>0</v>
      </c>
      <c r="V1813">
        <v>315</v>
      </c>
      <c r="W1813">
        <v>15</v>
      </c>
    </row>
    <row r="1814" spans="1:23" x14ac:dyDescent="0.3">
      <c r="A1814" t="s">
        <v>1824</v>
      </c>
      <c r="B1814" t="s">
        <v>21174</v>
      </c>
      <c r="C1814">
        <v>0</v>
      </c>
      <c r="D1814">
        <v>0</v>
      </c>
      <c r="E1814" t="s">
        <v>20050</v>
      </c>
      <c r="F1814" t="s">
        <v>10706</v>
      </c>
      <c r="G1814" t="s">
        <v>20080</v>
      </c>
      <c r="H1814" t="s">
        <v>20209</v>
      </c>
      <c r="I1814" t="s">
        <v>20210</v>
      </c>
      <c r="J1814" t="s">
        <v>10707</v>
      </c>
      <c r="K1814" t="s">
        <v>6626</v>
      </c>
      <c r="L1814" t="s">
        <v>6321</v>
      </c>
      <c r="M1814" t="s">
        <v>20083</v>
      </c>
      <c r="N1814" t="s">
        <v>6322</v>
      </c>
      <c r="O1814" t="s">
        <v>20076</v>
      </c>
      <c r="P1814" t="s">
        <v>20125</v>
      </c>
      <c r="Q1814" t="s">
        <v>20153</v>
      </c>
      <c r="R1814" t="s">
        <v>20154</v>
      </c>
      <c r="S1814">
        <v>1</v>
      </c>
      <c r="T1814">
        <v>0</v>
      </c>
      <c r="U1814">
        <v>0</v>
      </c>
      <c r="V1814">
        <v>95</v>
      </c>
      <c r="W1814">
        <v>4</v>
      </c>
    </row>
    <row r="1815" spans="1:23" x14ac:dyDescent="0.3">
      <c r="A1815" t="s">
        <v>1825</v>
      </c>
      <c r="B1815" t="s">
        <v>21174</v>
      </c>
      <c r="C1815">
        <v>0</v>
      </c>
      <c r="D1815">
        <v>0</v>
      </c>
      <c r="E1815" t="s">
        <v>20050</v>
      </c>
      <c r="F1815" t="s">
        <v>10708</v>
      </c>
      <c r="G1815" t="s">
        <v>20080</v>
      </c>
      <c r="H1815" t="s">
        <v>20209</v>
      </c>
      <c r="I1815" t="s">
        <v>20210</v>
      </c>
      <c r="J1815" t="s">
        <v>8342</v>
      </c>
      <c r="K1815" t="s">
        <v>7421</v>
      </c>
      <c r="L1815" t="s">
        <v>6321</v>
      </c>
      <c r="M1815" t="s">
        <v>20083</v>
      </c>
      <c r="N1815" t="s">
        <v>6322</v>
      </c>
      <c r="O1815" t="s">
        <v>20076</v>
      </c>
      <c r="P1815" t="s">
        <v>20125</v>
      </c>
      <c r="Q1815" t="s">
        <v>20153</v>
      </c>
      <c r="R1815" t="s">
        <v>20154</v>
      </c>
      <c r="S1815">
        <v>1</v>
      </c>
      <c r="T1815">
        <v>0</v>
      </c>
      <c r="U1815">
        <v>0</v>
      </c>
      <c r="V1815">
        <v>271</v>
      </c>
      <c r="W1815">
        <v>12</v>
      </c>
    </row>
    <row r="1816" spans="1:23" x14ac:dyDescent="0.3">
      <c r="A1816" t="s">
        <v>1826</v>
      </c>
      <c r="B1816" t="s">
        <v>21174</v>
      </c>
      <c r="C1816">
        <v>0</v>
      </c>
      <c r="D1816">
        <v>0</v>
      </c>
      <c r="E1816" t="s">
        <v>20050</v>
      </c>
      <c r="F1816" t="s">
        <v>10709</v>
      </c>
      <c r="G1816" t="s">
        <v>20080</v>
      </c>
      <c r="H1816" t="s">
        <v>21869</v>
      </c>
      <c r="I1816" t="s">
        <v>21870</v>
      </c>
      <c r="J1816" t="s">
        <v>10710</v>
      </c>
      <c r="K1816" t="s">
        <v>8001</v>
      </c>
      <c r="L1816" t="s">
        <v>8002</v>
      </c>
      <c r="M1816" t="s">
        <v>20519</v>
      </c>
      <c r="N1816" t="s">
        <v>6322</v>
      </c>
      <c r="O1816" t="s">
        <v>20076</v>
      </c>
      <c r="P1816" t="s">
        <v>20336</v>
      </c>
      <c r="Q1816" t="s">
        <v>6546</v>
      </c>
      <c r="R1816" t="s">
        <v>20520</v>
      </c>
      <c r="S1816">
        <v>1</v>
      </c>
      <c r="T1816">
        <v>0</v>
      </c>
      <c r="U1816">
        <v>0</v>
      </c>
      <c r="V1816">
        <v>214</v>
      </c>
      <c r="W1816">
        <v>9</v>
      </c>
    </row>
    <row r="1817" spans="1:23" x14ac:dyDescent="0.3">
      <c r="A1817" t="s">
        <v>1827</v>
      </c>
      <c r="B1817" t="s">
        <v>21174</v>
      </c>
      <c r="C1817">
        <v>0</v>
      </c>
      <c r="D1817">
        <v>0</v>
      </c>
      <c r="E1817" t="s">
        <v>20050</v>
      </c>
      <c r="F1817" t="s">
        <v>10711</v>
      </c>
      <c r="G1817" t="s">
        <v>20080</v>
      </c>
      <c r="H1817" t="s">
        <v>20209</v>
      </c>
      <c r="I1817" t="s">
        <v>20210</v>
      </c>
      <c r="J1817" t="s">
        <v>10712</v>
      </c>
      <c r="K1817" t="s">
        <v>6354</v>
      </c>
      <c r="L1817" t="s">
        <v>6321</v>
      </c>
      <c r="M1817" t="s">
        <v>20083</v>
      </c>
      <c r="N1817" t="s">
        <v>6322</v>
      </c>
      <c r="O1817" t="s">
        <v>20076</v>
      </c>
      <c r="P1817" t="s">
        <v>20125</v>
      </c>
      <c r="Q1817" t="s">
        <v>20153</v>
      </c>
      <c r="R1817" t="s">
        <v>20154</v>
      </c>
      <c r="S1817">
        <v>1</v>
      </c>
      <c r="T1817">
        <v>0</v>
      </c>
      <c r="U1817">
        <v>0</v>
      </c>
      <c r="V1817">
        <v>273</v>
      </c>
      <c r="W1817">
        <v>12</v>
      </c>
    </row>
    <row r="1818" spans="1:23" x14ac:dyDescent="0.3">
      <c r="A1818" t="s">
        <v>1828</v>
      </c>
      <c r="B1818" t="s">
        <v>21174</v>
      </c>
      <c r="C1818">
        <v>0</v>
      </c>
      <c r="D1818">
        <v>0</v>
      </c>
      <c r="E1818" t="s">
        <v>20050</v>
      </c>
      <c r="F1818" t="s">
        <v>10713</v>
      </c>
      <c r="G1818" t="s">
        <v>20080</v>
      </c>
      <c r="H1818" t="s">
        <v>20209</v>
      </c>
      <c r="I1818" t="s">
        <v>20210</v>
      </c>
      <c r="J1818" t="s">
        <v>10712</v>
      </c>
      <c r="K1818" t="s">
        <v>6354</v>
      </c>
      <c r="L1818" t="s">
        <v>6321</v>
      </c>
      <c r="M1818" t="s">
        <v>20083</v>
      </c>
      <c r="N1818" t="s">
        <v>6322</v>
      </c>
      <c r="O1818" t="s">
        <v>20076</v>
      </c>
      <c r="P1818" t="s">
        <v>20125</v>
      </c>
      <c r="Q1818" t="s">
        <v>20153</v>
      </c>
      <c r="R1818" t="s">
        <v>20154</v>
      </c>
      <c r="S1818">
        <v>1</v>
      </c>
      <c r="T1818">
        <v>0</v>
      </c>
      <c r="U1818">
        <v>0</v>
      </c>
      <c r="V1818">
        <v>281</v>
      </c>
      <c r="W1818">
        <v>15</v>
      </c>
    </row>
    <row r="1819" spans="1:23" x14ac:dyDescent="0.3">
      <c r="A1819" t="s">
        <v>1829</v>
      </c>
      <c r="B1819" t="s">
        <v>21174</v>
      </c>
      <c r="C1819">
        <v>0</v>
      </c>
      <c r="D1819">
        <v>0</v>
      </c>
      <c r="E1819" t="s">
        <v>20050</v>
      </c>
      <c r="F1819" t="s">
        <v>10714</v>
      </c>
      <c r="G1819" t="s">
        <v>20080</v>
      </c>
      <c r="H1819" t="s">
        <v>20209</v>
      </c>
      <c r="I1819" t="s">
        <v>20210</v>
      </c>
      <c r="J1819" t="s">
        <v>10715</v>
      </c>
      <c r="K1819" t="s">
        <v>6393</v>
      </c>
      <c r="L1819" t="s">
        <v>6321</v>
      </c>
      <c r="M1819" t="s">
        <v>20083</v>
      </c>
      <c r="N1819" t="s">
        <v>6322</v>
      </c>
      <c r="O1819" t="s">
        <v>20076</v>
      </c>
      <c r="P1819" t="s">
        <v>20125</v>
      </c>
      <c r="Q1819" t="s">
        <v>20153</v>
      </c>
      <c r="R1819" t="s">
        <v>20154</v>
      </c>
      <c r="S1819">
        <v>1</v>
      </c>
      <c r="T1819">
        <v>0</v>
      </c>
      <c r="U1819">
        <v>0</v>
      </c>
      <c r="V1819">
        <v>227</v>
      </c>
      <c r="W1819">
        <v>10</v>
      </c>
    </row>
    <row r="1820" spans="1:23" x14ac:dyDescent="0.3">
      <c r="A1820" t="s">
        <v>1830</v>
      </c>
      <c r="B1820" t="s">
        <v>21174</v>
      </c>
      <c r="C1820">
        <v>0</v>
      </c>
      <c r="D1820">
        <v>0</v>
      </c>
      <c r="E1820" t="s">
        <v>20050</v>
      </c>
      <c r="F1820" t="s">
        <v>10716</v>
      </c>
      <c r="G1820" t="s">
        <v>20080</v>
      </c>
      <c r="H1820" t="s">
        <v>20209</v>
      </c>
      <c r="I1820" t="s">
        <v>20210</v>
      </c>
      <c r="J1820" t="s">
        <v>10715</v>
      </c>
      <c r="K1820" t="s">
        <v>6393</v>
      </c>
      <c r="L1820" t="s">
        <v>6321</v>
      </c>
      <c r="M1820" t="s">
        <v>20083</v>
      </c>
      <c r="N1820" t="s">
        <v>6322</v>
      </c>
      <c r="O1820" t="s">
        <v>20076</v>
      </c>
      <c r="P1820" t="s">
        <v>20125</v>
      </c>
      <c r="Q1820" t="s">
        <v>20153</v>
      </c>
      <c r="R1820" t="s">
        <v>20154</v>
      </c>
      <c r="S1820">
        <v>1</v>
      </c>
      <c r="T1820">
        <v>0</v>
      </c>
      <c r="U1820">
        <v>0</v>
      </c>
      <c r="V1820">
        <v>311</v>
      </c>
      <c r="W1820">
        <v>16</v>
      </c>
    </row>
    <row r="1821" spans="1:23" x14ac:dyDescent="0.3">
      <c r="A1821" t="s">
        <v>1831</v>
      </c>
      <c r="B1821" t="s">
        <v>21174</v>
      </c>
      <c r="C1821">
        <v>0</v>
      </c>
      <c r="D1821">
        <v>0</v>
      </c>
      <c r="E1821" t="s">
        <v>20050</v>
      </c>
      <c r="F1821" t="s">
        <v>10717</v>
      </c>
      <c r="G1821" t="s">
        <v>20080</v>
      </c>
      <c r="H1821" t="s">
        <v>20209</v>
      </c>
      <c r="I1821" t="s">
        <v>20210</v>
      </c>
      <c r="J1821" t="s">
        <v>10718</v>
      </c>
      <c r="K1821" t="s">
        <v>6365</v>
      </c>
      <c r="L1821" t="s">
        <v>6321</v>
      </c>
      <c r="M1821" t="s">
        <v>20083</v>
      </c>
      <c r="N1821" t="s">
        <v>6322</v>
      </c>
      <c r="O1821" t="s">
        <v>20076</v>
      </c>
      <c r="P1821" t="s">
        <v>20125</v>
      </c>
      <c r="Q1821" t="s">
        <v>20153</v>
      </c>
      <c r="R1821" t="s">
        <v>20154</v>
      </c>
      <c r="S1821">
        <v>1</v>
      </c>
      <c r="T1821">
        <v>0</v>
      </c>
      <c r="U1821">
        <v>0</v>
      </c>
      <c r="V1821">
        <v>353</v>
      </c>
      <c r="W1821">
        <v>16</v>
      </c>
    </row>
    <row r="1822" spans="1:23" x14ac:dyDescent="0.3">
      <c r="A1822" t="s">
        <v>1832</v>
      </c>
      <c r="B1822" t="s">
        <v>21174</v>
      </c>
      <c r="C1822">
        <v>0</v>
      </c>
      <c r="D1822">
        <v>0</v>
      </c>
      <c r="E1822" t="s">
        <v>20050</v>
      </c>
      <c r="F1822" t="s">
        <v>10719</v>
      </c>
      <c r="G1822" t="s">
        <v>20080</v>
      </c>
      <c r="H1822" t="s">
        <v>20209</v>
      </c>
      <c r="I1822" t="s">
        <v>20210</v>
      </c>
      <c r="J1822" t="s">
        <v>10720</v>
      </c>
      <c r="K1822" t="s">
        <v>8536</v>
      </c>
      <c r="L1822" t="s">
        <v>6321</v>
      </c>
      <c r="M1822" t="s">
        <v>20083</v>
      </c>
      <c r="N1822" t="s">
        <v>6322</v>
      </c>
      <c r="O1822" t="s">
        <v>20076</v>
      </c>
      <c r="P1822" t="s">
        <v>20125</v>
      </c>
      <c r="Q1822" t="s">
        <v>20153</v>
      </c>
      <c r="R1822" t="s">
        <v>20154</v>
      </c>
      <c r="S1822">
        <v>1</v>
      </c>
      <c r="T1822">
        <v>0</v>
      </c>
      <c r="U1822">
        <v>0</v>
      </c>
      <c r="V1822">
        <v>309</v>
      </c>
      <c r="W1822">
        <v>14</v>
      </c>
    </row>
    <row r="1823" spans="1:23" x14ac:dyDescent="0.3">
      <c r="A1823" t="s">
        <v>1833</v>
      </c>
      <c r="B1823" t="s">
        <v>21174</v>
      </c>
      <c r="C1823">
        <v>0</v>
      </c>
      <c r="D1823">
        <v>0</v>
      </c>
      <c r="E1823" t="s">
        <v>20050</v>
      </c>
      <c r="F1823" t="s">
        <v>10721</v>
      </c>
      <c r="G1823" t="s">
        <v>20080</v>
      </c>
      <c r="H1823" t="s">
        <v>20209</v>
      </c>
      <c r="I1823" t="s">
        <v>20210</v>
      </c>
      <c r="J1823" t="s">
        <v>10722</v>
      </c>
      <c r="K1823" t="s">
        <v>8808</v>
      </c>
      <c r="L1823" t="s">
        <v>6321</v>
      </c>
      <c r="M1823" t="s">
        <v>20083</v>
      </c>
      <c r="N1823" t="s">
        <v>6322</v>
      </c>
      <c r="O1823" t="s">
        <v>20076</v>
      </c>
      <c r="P1823" t="s">
        <v>20125</v>
      </c>
      <c r="Q1823" t="s">
        <v>20153</v>
      </c>
      <c r="R1823" t="s">
        <v>20154</v>
      </c>
      <c r="S1823">
        <v>1</v>
      </c>
      <c r="T1823">
        <v>0</v>
      </c>
      <c r="U1823">
        <v>0</v>
      </c>
      <c r="V1823">
        <v>284</v>
      </c>
      <c r="W1823">
        <v>14</v>
      </c>
    </row>
    <row r="1824" spans="1:23" x14ac:dyDescent="0.3">
      <c r="A1824" t="s">
        <v>1834</v>
      </c>
      <c r="B1824" t="s">
        <v>21174</v>
      </c>
      <c r="C1824">
        <v>0</v>
      </c>
      <c r="D1824">
        <v>0</v>
      </c>
      <c r="E1824" t="s">
        <v>20050</v>
      </c>
      <c r="F1824" t="s">
        <v>10723</v>
      </c>
      <c r="G1824" t="s">
        <v>20080</v>
      </c>
      <c r="H1824" t="s">
        <v>20209</v>
      </c>
      <c r="I1824" t="s">
        <v>20210</v>
      </c>
      <c r="J1824" t="s">
        <v>10724</v>
      </c>
      <c r="K1824" t="s">
        <v>7930</v>
      </c>
      <c r="L1824" t="s">
        <v>6321</v>
      </c>
      <c r="M1824" t="s">
        <v>20083</v>
      </c>
      <c r="N1824" t="s">
        <v>6322</v>
      </c>
      <c r="O1824" t="s">
        <v>20076</v>
      </c>
      <c r="P1824" t="s">
        <v>20125</v>
      </c>
      <c r="Q1824" t="s">
        <v>20153</v>
      </c>
      <c r="R1824" t="s">
        <v>20154</v>
      </c>
      <c r="S1824">
        <v>1</v>
      </c>
      <c r="T1824">
        <v>0</v>
      </c>
      <c r="U1824">
        <v>0</v>
      </c>
      <c r="V1824">
        <v>260</v>
      </c>
      <c r="W1824">
        <v>12</v>
      </c>
    </row>
    <row r="1825" spans="1:23" x14ac:dyDescent="0.3">
      <c r="A1825" t="s">
        <v>1835</v>
      </c>
      <c r="B1825" t="s">
        <v>21174</v>
      </c>
      <c r="C1825">
        <v>0</v>
      </c>
      <c r="D1825">
        <v>0</v>
      </c>
      <c r="E1825" t="s">
        <v>20050</v>
      </c>
      <c r="F1825" t="s">
        <v>10725</v>
      </c>
      <c r="G1825" t="s">
        <v>20080</v>
      </c>
      <c r="H1825" t="s">
        <v>20209</v>
      </c>
      <c r="I1825" t="s">
        <v>20210</v>
      </c>
      <c r="J1825" t="s">
        <v>10726</v>
      </c>
      <c r="K1825" t="s">
        <v>6332</v>
      </c>
      <c r="L1825" t="s">
        <v>6321</v>
      </c>
      <c r="M1825" t="s">
        <v>20083</v>
      </c>
      <c r="N1825" t="s">
        <v>6322</v>
      </c>
      <c r="O1825" t="s">
        <v>20076</v>
      </c>
      <c r="P1825" t="s">
        <v>20125</v>
      </c>
      <c r="Q1825" t="s">
        <v>20153</v>
      </c>
      <c r="R1825" t="s">
        <v>20154</v>
      </c>
      <c r="S1825">
        <v>1</v>
      </c>
      <c r="T1825">
        <v>0</v>
      </c>
      <c r="U1825">
        <v>0</v>
      </c>
      <c r="V1825">
        <v>264</v>
      </c>
      <c r="W1825">
        <v>11</v>
      </c>
    </row>
    <row r="1826" spans="1:23" x14ac:dyDescent="0.3">
      <c r="A1826" t="s">
        <v>1836</v>
      </c>
      <c r="B1826" t="s">
        <v>21174</v>
      </c>
      <c r="C1826">
        <v>0</v>
      </c>
      <c r="D1826">
        <v>0</v>
      </c>
      <c r="E1826" t="s">
        <v>20050</v>
      </c>
      <c r="F1826" t="s">
        <v>10727</v>
      </c>
      <c r="G1826" t="s">
        <v>20080</v>
      </c>
      <c r="H1826" t="s">
        <v>20209</v>
      </c>
      <c r="I1826" t="s">
        <v>20210</v>
      </c>
      <c r="J1826" t="s">
        <v>10728</v>
      </c>
      <c r="K1826" t="s">
        <v>6529</v>
      </c>
      <c r="L1826" t="s">
        <v>6321</v>
      </c>
      <c r="M1826" t="s">
        <v>20083</v>
      </c>
      <c r="N1826" t="s">
        <v>6322</v>
      </c>
      <c r="O1826" t="s">
        <v>20076</v>
      </c>
      <c r="P1826" t="s">
        <v>20125</v>
      </c>
      <c r="Q1826" t="s">
        <v>20153</v>
      </c>
      <c r="R1826" t="s">
        <v>20154</v>
      </c>
      <c r="S1826">
        <v>1</v>
      </c>
      <c r="T1826">
        <v>0</v>
      </c>
      <c r="U1826">
        <v>0</v>
      </c>
      <c r="V1826">
        <v>303</v>
      </c>
      <c r="W1826">
        <v>13</v>
      </c>
    </row>
    <row r="1827" spans="1:23" x14ac:dyDescent="0.3">
      <c r="A1827" t="s">
        <v>1837</v>
      </c>
      <c r="B1827" t="s">
        <v>21174</v>
      </c>
      <c r="C1827">
        <v>0</v>
      </c>
      <c r="D1827">
        <v>0</v>
      </c>
      <c r="E1827" t="s">
        <v>20050</v>
      </c>
      <c r="F1827" t="s">
        <v>10729</v>
      </c>
      <c r="G1827" t="s">
        <v>20080</v>
      </c>
      <c r="H1827" t="s">
        <v>20209</v>
      </c>
      <c r="I1827" t="s">
        <v>20210</v>
      </c>
      <c r="J1827" t="s">
        <v>10730</v>
      </c>
      <c r="K1827" t="s">
        <v>8336</v>
      </c>
      <c r="L1827" t="s">
        <v>6321</v>
      </c>
      <c r="M1827" t="s">
        <v>20083</v>
      </c>
      <c r="N1827" t="s">
        <v>6322</v>
      </c>
      <c r="O1827" t="s">
        <v>20076</v>
      </c>
      <c r="P1827" t="s">
        <v>20125</v>
      </c>
      <c r="Q1827" t="s">
        <v>20153</v>
      </c>
      <c r="R1827" t="s">
        <v>20154</v>
      </c>
      <c r="S1827">
        <v>1</v>
      </c>
      <c r="T1827">
        <v>0</v>
      </c>
      <c r="U1827">
        <v>0</v>
      </c>
      <c r="V1827">
        <v>505</v>
      </c>
      <c r="W1827">
        <v>22</v>
      </c>
    </row>
    <row r="1828" spans="1:23" x14ac:dyDescent="0.3">
      <c r="A1828" t="s">
        <v>1838</v>
      </c>
      <c r="B1828" t="s">
        <v>21174</v>
      </c>
      <c r="C1828">
        <v>0</v>
      </c>
      <c r="D1828">
        <v>0</v>
      </c>
      <c r="E1828" t="s">
        <v>20050</v>
      </c>
      <c r="F1828" t="s">
        <v>10731</v>
      </c>
      <c r="G1828" t="s">
        <v>20080</v>
      </c>
      <c r="H1828" t="s">
        <v>20209</v>
      </c>
      <c r="I1828" t="s">
        <v>20210</v>
      </c>
      <c r="J1828" t="s">
        <v>10732</v>
      </c>
      <c r="K1828" t="s">
        <v>8336</v>
      </c>
      <c r="L1828" t="s">
        <v>6321</v>
      </c>
      <c r="M1828" t="s">
        <v>20083</v>
      </c>
      <c r="N1828" t="s">
        <v>6322</v>
      </c>
      <c r="O1828" t="s">
        <v>20076</v>
      </c>
      <c r="P1828" t="s">
        <v>20125</v>
      </c>
      <c r="Q1828" t="s">
        <v>20153</v>
      </c>
      <c r="R1828" t="s">
        <v>20154</v>
      </c>
      <c r="S1828">
        <v>1</v>
      </c>
      <c r="T1828">
        <v>0</v>
      </c>
      <c r="U1828">
        <v>0</v>
      </c>
      <c r="V1828">
        <v>243</v>
      </c>
      <c r="W1828">
        <v>13</v>
      </c>
    </row>
    <row r="1829" spans="1:23" x14ac:dyDescent="0.3">
      <c r="A1829" t="s">
        <v>1839</v>
      </c>
      <c r="B1829" t="s">
        <v>21174</v>
      </c>
      <c r="C1829">
        <v>0</v>
      </c>
      <c r="D1829">
        <v>0</v>
      </c>
      <c r="E1829" t="s">
        <v>20050</v>
      </c>
      <c r="F1829" t="s">
        <v>10733</v>
      </c>
      <c r="G1829" t="s">
        <v>20080</v>
      </c>
      <c r="H1829" t="s">
        <v>20209</v>
      </c>
      <c r="I1829" t="s">
        <v>20210</v>
      </c>
      <c r="J1829" t="s">
        <v>10734</v>
      </c>
      <c r="K1829" t="s">
        <v>7933</v>
      </c>
      <c r="L1829" t="s">
        <v>6321</v>
      </c>
      <c r="M1829" t="s">
        <v>20083</v>
      </c>
      <c r="N1829" t="s">
        <v>6322</v>
      </c>
      <c r="O1829" t="s">
        <v>20076</v>
      </c>
      <c r="P1829" t="s">
        <v>20125</v>
      </c>
      <c r="Q1829" t="s">
        <v>20153</v>
      </c>
      <c r="R1829" t="s">
        <v>20154</v>
      </c>
      <c r="S1829">
        <v>1</v>
      </c>
      <c r="T1829">
        <v>0</v>
      </c>
      <c r="U1829">
        <v>0</v>
      </c>
      <c r="V1829">
        <v>253</v>
      </c>
      <c r="W1829">
        <v>12</v>
      </c>
    </row>
    <row r="1830" spans="1:23" x14ac:dyDescent="0.3">
      <c r="A1830" t="s">
        <v>1840</v>
      </c>
      <c r="B1830" t="s">
        <v>21174</v>
      </c>
      <c r="C1830">
        <v>0</v>
      </c>
      <c r="D1830">
        <v>0</v>
      </c>
      <c r="E1830" t="s">
        <v>20050</v>
      </c>
      <c r="F1830" t="s">
        <v>10735</v>
      </c>
      <c r="G1830" t="s">
        <v>20080</v>
      </c>
      <c r="H1830" t="s">
        <v>20209</v>
      </c>
      <c r="I1830" t="s">
        <v>20210</v>
      </c>
      <c r="J1830" t="s">
        <v>10736</v>
      </c>
      <c r="K1830" t="s">
        <v>8425</v>
      </c>
      <c r="L1830" t="s">
        <v>6321</v>
      </c>
      <c r="M1830" t="s">
        <v>20083</v>
      </c>
      <c r="N1830" t="s">
        <v>6322</v>
      </c>
      <c r="O1830" t="s">
        <v>20076</v>
      </c>
      <c r="P1830" t="s">
        <v>20125</v>
      </c>
      <c r="Q1830" t="s">
        <v>20153</v>
      </c>
      <c r="R1830" t="s">
        <v>20154</v>
      </c>
      <c r="S1830">
        <v>1</v>
      </c>
      <c r="T1830">
        <v>0</v>
      </c>
      <c r="U1830">
        <v>0</v>
      </c>
      <c r="V1830">
        <v>454</v>
      </c>
      <c r="W1830">
        <v>21</v>
      </c>
    </row>
    <row r="1831" spans="1:23" x14ac:dyDescent="0.3">
      <c r="A1831" t="s">
        <v>1841</v>
      </c>
      <c r="B1831" t="s">
        <v>21174</v>
      </c>
      <c r="C1831">
        <v>0</v>
      </c>
      <c r="D1831">
        <v>0</v>
      </c>
      <c r="E1831" t="s">
        <v>20050</v>
      </c>
      <c r="F1831" t="s">
        <v>10737</v>
      </c>
      <c r="G1831" t="s">
        <v>20080</v>
      </c>
      <c r="H1831" t="s">
        <v>20209</v>
      </c>
      <c r="I1831" t="s">
        <v>20210</v>
      </c>
      <c r="J1831" t="s">
        <v>10738</v>
      </c>
      <c r="K1831" t="s">
        <v>9285</v>
      </c>
      <c r="L1831" t="s">
        <v>6321</v>
      </c>
      <c r="M1831" t="s">
        <v>20083</v>
      </c>
      <c r="N1831" t="s">
        <v>6322</v>
      </c>
      <c r="O1831" t="s">
        <v>20076</v>
      </c>
      <c r="P1831" t="s">
        <v>20125</v>
      </c>
      <c r="Q1831" t="s">
        <v>20153</v>
      </c>
      <c r="R1831" t="s">
        <v>20154</v>
      </c>
      <c r="S1831">
        <v>1</v>
      </c>
      <c r="T1831">
        <v>0</v>
      </c>
      <c r="U1831">
        <v>0</v>
      </c>
      <c r="V1831">
        <v>275</v>
      </c>
      <c r="W1831">
        <v>13</v>
      </c>
    </row>
    <row r="1832" spans="1:23" x14ac:dyDescent="0.3">
      <c r="A1832" t="s">
        <v>1842</v>
      </c>
      <c r="B1832" t="s">
        <v>21174</v>
      </c>
      <c r="C1832">
        <v>0</v>
      </c>
      <c r="D1832">
        <v>0</v>
      </c>
      <c r="E1832" t="s">
        <v>20050</v>
      </c>
      <c r="F1832" t="s">
        <v>10739</v>
      </c>
      <c r="G1832" t="s">
        <v>20080</v>
      </c>
      <c r="H1832" t="s">
        <v>20209</v>
      </c>
      <c r="I1832" t="s">
        <v>20210</v>
      </c>
      <c r="J1832" t="s">
        <v>10740</v>
      </c>
      <c r="K1832" t="s">
        <v>7421</v>
      </c>
      <c r="L1832" t="s">
        <v>6321</v>
      </c>
      <c r="M1832" t="s">
        <v>20083</v>
      </c>
      <c r="N1832" t="s">
        <v>6322</v>
      </c>
      <c r="O1832" t="s">
        <v>20076</v>
      </c>
      <c r="P1832" t="s">
        <v>20125</v>
      </c>
      <c r="Q1832" t="s">
        <v>20153</v>
      </c>
      <c r="R1832" t="s">
        <v>20154</v>
      </c>
      <c r="S1832">
        <v>1</v>
      </c>
      <c r="T1832">
        <v>0</v>
      </c>
      <c r="U1832">
        <v>0</v>
      </c>
      <c r="V1832">
        <v>255</v>
      </c>
      <c r="W1832">
        <v>13</v>
      </c>
    </row>
    <row r="1833" spans="1:23" x14ac:dyDescent="0.3">
      <c r="A1833" t="s">
        <v>1843</v>
      </c>
      <c r="B1833" t="s">
        <v>21174</v>
      </c>
      <c r="C1833">
        <v>0</v>
      </c>
      <c r="D1833">
        <v>0</v>
      </c>
      <c r="E1833" t="s">
        <v>20050</v>
      </c>
      <c r="F1833" t="s">
        <v>10741</v>
      </c>
      <c r="G1833" t="s">
        <v>20080</v>
      </c>
      <c r="H1833" t="s">
        <v>20209</v>
      </c>
      <c r="I1833" t="s">
        <v>20210</v>
      </c>
      <c r="J1833" t="s">
        <v>10742</v>
      </c>
      <c r="K1833" t="s">
        <v>6705</v>
      </c>
      <c r="L1833" t="s">
        <v>6321</v>
      </c>
      <c r="M1833" t="s">
        <v>20083</v>
      </c>
      <c r="N1833" t="s">
        <v>6322</v>
      </c>
      <c r="O1833" t="s">
        <v>20076</v>
      </c>
      <c r="P1833" t="s">
        <v>20125</v>
      </c>
      <c r="Q1833" t="s">
        <v>20153</v>
      </c>
      <c r="R1833" t="s">
        <v>20154</v>
      </c>
      <c r="S1833">
        <v>1</v>
      </c>
      <c r="T1833">
        <v>0</v>
      </c>
      <c r="U1833">
        <v>0</v>
      </c>
      <c r="V1833">
        <v>266</v>
      </c>
      <c r="W1833">
        <v>12</v>
      </c>
    </row>
    <row r="1834" spans="1:23" x14ac:dyDescent="0.3">
      <c r="A1834" t="s">
        <v>1844</v>
      </c>
      <c r="B1834" t="s">
        <v>21174</v>
      </c>
      <c r="C1834">
        <v>0</v>
      </c>
      <c r="D1834">
        <v>0</v>
      </c>
      <c r="E1834" t="s">
        <v>20050</v>
      </c>
      <c r="F1834" t="s">
        <v>10743</v>
      </c>
      <c r="G1834" t="s">
        <v>20080</v>
      </c>
      <c r="H1834" t="s">
        <v>20209</v>
      </c>
      <c r="I1834" t="s">
        <v>20210</v>
      </c>
      <c r="J1834" t="s">
        <v>9860</v>
      </c>
      <c r="K1834" t="s">
        <v>6733</v>
      </c>
      <c r="L1834" t="s">
        <v>6321</v>
      </c>
      <c r="M1834" t="s">
        <v>20083</v>
      </c>
      <c r="N1834" t="s">
        <v>6322</v>
      </c>
      <c r="O1834" t="s">
        <v>20076</v>
      </c>
      <c r="P1834" t="s">
        <v>20125</v>
      </c>
      <c r="Q1834" t="s">
        <v>20153</v>
      </c>
      <c r="R1834" t="s">
        <v>20154</v>
      </c>
      <c r="S1834">
        <v>1</v>
      </c>
      <c r="T1834">
        <v>0</v>
      </c>
      <c r="U1834">
        <v>0</v>
      </c>
      <c r="V1834">
        <v>152</v>
      </c>
      <c r="W1834">
        <v>8</v>
      </c>
    </row>
    <row r="1835" spans="1:23" x14ac:dyDescent="0.3">
      <c r="A1835" t="s">
        <v>1845</v>
      </c>
      <c r="B1835" t="s">
        <v>21174</v>
      </c>
      <c r="C1835">
        <v>0</v>
      </c>
      <c r="D1835">
        <v>0</v>
      </c>
      <c r="E1835" t="s">
        <v>20050</v>
      </c>
      <c r="F1835" t="s">
        <v>10744</v>
      </c>
      <c r="G1835" t="s">
        <v>20080</v>
      </c>
      <c r="H1835" t="s">
        <v>20209</v>
      </c>
      <c r="I1835" t="s">
        <v>20210</v>
      </c>
      <c r="J1835" t="s">
        <v>10745</v>
      </c>
      <c r="K1835" t="s">
        <v>6705</v>
      </c>
      <c r="L1835" t="s">
        <v>6321</v>
      </c>
      <c r="M1835" t="s">
        <v>20083</v>
      </c>
      <c r="N1835" t="s">
        <v>6322</v>
      </c>
      <c r="O1835" t="s">
        <v>20076</v>
      </c>
      <c r="P1835" t="s">
        <v>20125</v>
      </c>
      <c r="Q1835" t="s">
        <v>20153</v>
      </c>
      <c r="R1835" t="s">
        <v>20154</v>
      </c>
      <c r="S1835">
        <v>1</v>
      </c>
      <c r="T1835">
        <v>0</v>
      </c>
      <c r="U1835">
        <v>0</v>
      </c>
      <c r="V1835">
        <v>434</v>
      </c>
      <c r="W1835">
        <v>20</v>
      </c>
    </row>
    <row r="1836" spans="1:23" x14ac:dyDescent="0.3">
      <c r="A1836" t="s">
        <v>1846</v>
      </c>
      <c r="B1836" t="s">
        <v>21174</v>
      </c>
      <c r="C1836">
        <v>0</v>
      </c>
      <c r="D1836">
        <v>0</v>
      </c>
      <c r="E1836" t="s">
        <v>20050</v>
      </c>
      <c r="F1836" t="s">
        <v>10746</v>
      </c>
      <c r="G1836" t="s">
        <v>20080</v>
      </c>
      <c r="H1836" t="s">
        <v>20209</v>
      </c>
      <c r="I1836" t="s">
        <v>20210</v>
      </c>
      <c r="J1836" t="s">
        <v>10747</v>
      </c>
      <c r="K1836" t="s">
        <v>9371</v>
      </c>
      <c r="L1836" t="s">
        <v>6321</v>
      </c>
      <c r="M1836" t="s">
        <v>20083</v>
      </c>
      <c r="N1836" t="s">
        <v>6322</v>
      </c>
      <c r="O1836" t="s">
        <v>20076</v>
      </c>
      <c r="P1836" t="s">
        <v>20125</v>
      </c>
      <c r="Q1836" t="s">
        <v>20153</v>
      </c>
      <c r="R1836" t="s">
        <v>20154</v>
      </c>
      <c r="S1836">
        <v>1</v>
      </c>
      <c r="T1836">
        <v>0</v>
      </c>
      <c r="U1836">
        <v>0</v>
      </c>
      <c r="V1836">
        <v>273</v>
      </c>
      <c r="W1836">
        <v>13</v>
      </c>
    </row>
    <row r="1837" spans="1:23" x14ac:dyDescent="0.3">
      <c r="A1837" t="s">
        <v>1847</v>
      </c>
      <c r="B1837" t="s">
        <v>21174</v>
      </c>
      <c r="C1837">
        <v>0</v>
      </c>
      <c r="D1837">
        <v>0</v>
      </c>
      <c r="E1837" t="s">
        <v>20050</v>
      </c>
      <c r="F1837" t="s">
        <v>10748</v>
      </c>
      <c r="G1837" t="s">
        <v>20080</v>
      </c>
      <c r="H1837" t="s">
        <v>20209</v>
      </c>
      <c r="I1837" t="s">
        <v>20210</v>
      </c>
      <c r="J1837" t="s">
        <v>10749</v>
      </c>
      <c r="K1837" t="s">
        <v>6365</v>
      </c>
      <c r="L1837" t="s">
        <v>6321</v>
      </c>
      <c r="M1837" t="s">
        <v>20083</v>
      </c>
      <c r="N1837" t="s">
        <v>6322</v>
      </c>
      <c r="O1837" t="s">
        <v>20076</v>
      </c>
      <c r="P1837" t="s">
        <v>20125</v>
      </c>
      <c r="Q1837" t="s">
        <v>20153</v>
      </c>
      <c r="R1837" t="s">
        <v>20154</v>
      </c>
      <c r="S1837">
        <v>1</v>
      </c>
      <c r="T1837">
        <v>0</v>
      </c>
      <c r="U1837">
        <v>0</v>
      </c>
      <c r="V1837">
        <v>265</v>
      </c>
      <c r="W1837">
        <v>12</v>
      </c>
    </row>
    <row r="1838" spans="1:23" x14ac:dyDescent="0.3">
      <c r="A1838" t="s">
        <v>1848</v>
      </c>
      <c r="B1838" t="s">
        <v>21174</v>
      </c>
      <c r="C1838">
        <v>0</v>
      </c>
      <c r="D1838">
        <v>0</v>
      </c>
      <c r="E1838" t="s">
        <v>20150</v>
      </c>
      <c r="F1838" t="s">
        <v>10750</v>
      </c>
      <c r="G1838" t="s">
        <v>20089</v>
      </c>
      <c r="H1838" t="s">
        <v>21871</v>
      </c>
      <c r="I1838" t="s">
        <v>21872</v>
      </c>
      <c r="J1838" t="s">
        <v>10751</v>
      </c>
      <c r="K1838" t="s">
        <v>9753</v>
      </c>
      <c r="L1838" t="s">
        <v>6321</v>
      </c>
      <c r="M1838" t="s">
        <v>20083</v>
      </c>
      <c r="N1838" t="s">
        <v>6322</v>
      </c>
      <c r="O1838" t="s">
        <v>20076</v>
      </c>
      <c r="P1838" t="s">
        <v>20125</v>
      </c>
      <c r="Q1838" t="s">
        <v>20153</v>
      </c>
      <c r="R1838" t="s">
        <v>20154</v>
      </c>
      <c r="S1838">
        <v>0</v>
      </c>
      <c r="T1838">
        <v>0</v>
      </c>
      <c r="U1838">
        <v>0</v>
      </c>
      <c r="V1838">
        <v>324</v>
      </c>
      <c r="W1838">
        <v>13</v>
      </c>
    </row>
    <row r="1839" spans="1:23" x14ac:dyDescent="0.3">
      <c r="A1839" t="s">
        <v>1849</v>
      </c>
      <c r="B1839" t="s">
        <v>21174</v>
      </c>
      <c r="C1839">
        <v>0</v>
      </c>
      <c r="D1839">
        <v>0</v>
      </c>
      <c r="E1839" t="s">
        <v>20050</v>
      </c>
      <c r="F1839" t="s">
        <v>10752</v>
      </c>
      <c r="G1839" t="s">
        <v>20080</v>
      </c>
      <c r="H1839" t="s">
        <v>20209</v>
      </c>
      <c r="I1839" t="s">
        <v>20210</v>
      </c>
      <c r="J1839" t="s">
        <v>10753</v>
      </c>
      <c r="K1839" t="s">
        <v>10695</v>
      </c>
      <c r="L1839" t="s">
        <v>6321</v>
      </c>
      <c r="M1839" t="s">
        <v>20083</v>
      </c>
      <c r="N1839" t="s">
        <v>6322</v>
      </c>
      <c r="O1839" t="s">
        <v>20076</v>
      </c>
      <c r="P1839" t="s">
        <v>20125</v>
      </c>
      <c r="Q1839" t="s">
        <v>20153</v>
      </c>
      <c r="R1839" t="s">
        <v>20154</v>
      </c>
      <c r="S1839">
        <v>1</v>
      </c>
      <c r="T1839">
        <v>0</v>
      </c>
      <c r="U1839">
        <v>0</v>
      </c>
      <c r="V1839">
        <v>585</v>
      </c>
      <c r="W1839">
        <v>26</v>
      </c>
    </row>
    <row r="1840" spans="1:23" x14ac:dyDescent="0.3">
      <c r="A1840" t="s">
        <v>1850</v>
      </c>
      <c r="B1840" t="s">
        <v>21174</v>
      </c>
      <c r="C1840">
        <v>0</v>
      </c>
      <c r="D1840">
        <v>0</v>
      </c>
      <c r="E1840" t="s">
        <v>20050</v>
      </c>
      <c r="F1840" t="s">
        <v>10754</v>
      </c>
      <c r="G1840" t="s">
        <v>20080</v>
      </c>
      <c r="H1840" t="s">
        <v>20209</v>
      </c>
      <c r="I1840" t="s">
        <v>20210</v>
      </c>
      <c r="J1840" t="s">
        <v>10755</v>
      </c>
      <c r="K1840" t="s">
        <v>6354</v>
      </c>
      <c r="L1840" t="s">
        <v>6321</v>
      </c>
      <c r="M1840" t="s">
        <v>20083</v>
      </c>
      <c r="N1840" t="s">
        <v>6322</v>
      </c>
      <c r="O1840" t="s">
        <v>20076</v>
      </c>
      <c r="P1840" t="s">
        <v>20125</v>
      </c>
      <c r="Q1840" t="s">
        <v>20153</v>
      </c>
      <c r="R1840" t="s">
        <v>20154</v>
      </c>
      <c r="S1840">
        <v>1</v>
      </c>
      <c r="T1840">
        <v>0</v>
      </c>
      <c r="U1840">
        <v>0</v>
      </c>
      <c r="V1840">
        <v>297</v>
      </c>
      <c r="W1840">
        <v>14</v>
      </c>
    </row>
    <row r="1841" spans="1:23" x14ac:dyDescent="0.3">
      <c r="A1841" t="s">
        <v>1851</v>
      </c>
      <c r="B1841" t="s">
        <v>21174</v>
      </c>
      <c r="C1841">
        <v>0</v>
      </c>
      <c r="D1841">
        <v>0</v>
      </c>
      <c r="E1841" t="s">
        <v>20050</v>
      </c>
      <c r="F1841" t="s">
        <v>10756</v>
      </c>
      <c r="G1841" t="s">
        <v>20080</v>
      </c>
      <c r="H1841" t="s">
        <v>20209</v>
      </c>
      <c r="I1841" t="s">
        <v>20210</v>
      </c>
      <c r="J1841" t="s">
        <v>10757</v>
      </c>
      <c r="K1841" t="s">
        <v>7527</v>
      </c>
      <c r="L1841" t="s">
        <v>6321</v>
      </c>
      <c r="M1841" t="s">
        <v>20083</v>
      </c>
      <c r="N1841" t="s">
        <v>6322</v>
      </c>
      <c r="O1841" t="s">
        <v>20076</v>
      </c>
      <c r="P1841" t="s">
        <v>20125</v>
      </c>
      <c r="Q1841" t="s">
        <v>20153</v>
      </c>
      <c r="R1841" t="s">
        <v>20154</v>
      </c>
      <c r="S1841">
        <v>1</v>
      </c>
      <c r="T1841">
        <v>0</v>
      </c>
      <c r="U1841">
        <v>0</v>
      </c>
      <c r="V1841">
        <v>195</v>
      </c>
      <c r="W1841">
        <v>8</v>
      </c>
    </row>
    <row r="1842" spans="1:23" x14ac:dyDescent="0.3">
      <c r="A1842" t="s">
        <v>1852</v>
      </c>
      <c r="B1842" t="s">
        <v>21174</v>
      </c>
      <c r="C1842">
        <v>0</v>
      </c>
      <c r="D1842">
        <v>0</v>
      </c>
      <c r="E1842" t="s">
        <v>20050</v>
      </c>
      <c r="F1842" t="s">
        <v>10758</v>
      </c>
      <c r="G1842" t="s">
        <v>20080</v>
      </c>
      <c r="H1842" t="s">
        <v>20209</v>
      </c>
      <c r="I1842" t="s">
        <v>20210</v>
      </c>
      <c r="J1842" t="s">
        <v>10759</v>
      </c>
      <c r="K1842" t="s">
        <v>7485</v>
      </c>
      <c r="L1842" t="s">
        <v>6321</v>
      </c>
      <c r="M1842" t="s">
        <v>20083</v>
      </c>
      <c r="N1842" t="s">
        <v>6322</v>
      </c>
      <c r="O1842" t="s">
        <v>20076</v>
      </c>
      <c r="P1842" t="s">
        <v>20125</v>
      </c>
      <c r="Q1842" t="s">
        <v>20153</v>
      </c>
      <c r="R1842" t="s">
        <v>20154</v>
      </c>
      <c r="S1842">
        <v>1</v>
      </c>
      <c r="T1842">
        <v>0</v>
      </c>
      <c r="U1842">
        <v>0</v>
      </c>
      <c r="V1842">
        <v>237</v>
      </c>
      <c r="W1842">
        <v>12</v>
      </c>
    </row>
    <row r="1843" spans="1:23" x14ac:dyDescent="0.3">
      <c r="A1843" t="s">
        <v>1853</v>
      </c>
      <c r="B1843" t="s">
        <v>21174</v>
      </c>
      <c r="C1843">
        <v>0</v>
      </c>
      <c r="D1843">
        <v>0</v>
      </c>
      <c r="E1843" t="s">
        <v>20050</v>
      </c>
      <c r="F1843" t="s">
        <v>10760</v>
      </c>
      <c r="G1843" t="s">
        <v>20080</v>
      </c>
      <c r="H1843" t="s">
        <v>20209</v>
      </c>
      <c r="I1843" t="s">
        <v>20210</v>
      </c>
      <c r="J1843" t="s">
        <v>10761</v>
      </c>
      <c r="K1843" t="s">
        <v>7930</v>
      </c>
      <c r="L1843" t="s">
        <v>6321</v>
      </c>
      <c r="M1843" t="s">
        <v>20083</v>
      </c>
      <c r="N1843" t="s">
        <v>6322</v>
      </c>
      <c r="O1843" t="s">
        <v>20076</v>
      </c>
      <c r="P1843" t="s">
        <v>20125</v>
      </c>
      <c r="Q1843" t="s">
        <v>20153</v>
      </c>
      <c r="R1843" t="s">
        <v>20154</v>
      </c>
      <c r="S1843">
        <v>1</v>
      </c>
      <c r="T1843">
        <v>0</v>
      </c>
      <c r="U1843">
        <v>0</v>
      </c>
      <c r="V1843">
        <v>188</v>
      </c>
      <c r="W1843">
        <v>10</v>
      </c>
    </row>
    <row r="1844" spans="1:23" x14ac:dyDescent="0.3">
      <c r="A1844" t="s">
        <v>1854</v>
      </c>
      <c r="B1844" t="s">
        <v>21174</v>
      </c>
      <c r="C1844">
        <v>0</v>
      </c>
      <c r="D1844">
        <v>0</v>
      </c>
      <c r="E1844" t="s">
        <v>20050</v>
      </c>
      <c r="F1844" t="s">
        <v>10762</v>
      </c>
      <c r="G1844" t="s">
        <v>20080</v>
      </c>
      <c r="H1844" t="s">
        <v>20209</v>
      </c>
      <c r="I1844" t="s">
        <v>20210</v>
      </c>
      <c r="J1844" t="s">
        <v>10763</v>
      </c>
      <c r="K1844" t="s">
        <v>6327</v>
      </c>
      <c r="L1844" t="s">
        <v>6321</v>
      </c>
      <c r="M1844" t="s">
        <v>20083</v>
      </c>
      <c r="N1844" t="s">
        <v>6322</v>
      </c>
      <c r="O1844" t="s">
        <v>20076</v>
      </c>
      <c r="P1844" t="s">
        <v>20125</v>
      </c>
      <c r="Q1844" t="s">
        <v>20153</v>
      </c>
      <c r="R1844" t="s">
        <v>20154</v>
      </c>
      <c r="S1844">
        <v>1</v>
      </c>
      <c r="T1844">
        <v>0</v>
      </c>
      <c r="U1844">
        <v>0</v>
      </c>
      <c r="V1844">
        <v>318</v>
      </c>
      <c r="W1844">
        <v>16</v>
      </c>
    </row>
    <row r="1845" spans="1:23" x14ac:dyDescent="0.3">
      <c r="A1845" t="s">
        <v>1855</v>
      </c>
      <c r="B1845" t="s">
        <v>21174</v>
      </c>
      <c r="C1845">
        <v>0</v>
      </c>
      <c r="D1845">
        <v>0</v>
      </c>
      <c r="E1845" t="s">
        <v>20050</v>
      </c>
      <c r="F1845" t="s">
        <v>10764</v>
      </c>
      <c r="G1845" t="s">
        <v>20080</v>
      </c>
      <c r="H1845" t="s">
        <v>20209</v>
      </c>
      <c r="I1845" t="s">
        <v>20210</v>
      </c>
      <c r="J1845" t="s">
        <v>10765</v>
      </c>
      <c r="K1845" t="s">
        <v>6644</v>
      </c>
      <c r="L1845" t="s">
        <v>6321</v>
      </c>
      <c r="M1845" t="s">
        <v>20083</v>
      </c>
      <c r="N1845" t="s">
        <v>6322</v>
      </c>
      <c r="O1845" t="s">
        <v>20076</v>
      </c>
      <c r="P1845" t="s">
        <v>20125</v>
      </c>
      <c r="Q1845" t="s">
        <v>20153</v>
      </c>
      <c r="R1845" t="s">
        <v>20154</v>
      </c>
      <c r="S1845">
        <v>1</v>
      </c>
      <c r="T1845">
        <v>0</v>
      </c>
      <c r="U1845">
        <v>0</v>
      </c>
      <c r="V1845">
        <v>349</v>
      </c>
      <c r="W1845">
        <v>16</v>
      </c>
    </row>
    <row r="1846" spans="1:23" x14ac:dyDescent="0.3">
      <c r="A1846" t="s">
        <v>1856</v>
      </c>
      <c r="B1846" t="s">
        <v>21174</v>
      </c>
      <c r="C1846">
        <v>0</v>
      </c>
      <c r="D1846">
        <v>0</v>
      </c>
      <c r="E1846" t="s">
        <v>20050</v>
      </c>
      <c r="F1846" t="s">
        <v>10766</v>
      </c>
      <c r="G1846" t="s">
        <v>20080</v>
      </c>
      <c r="H1846" t="s">
        <v>20209</v>
      </c>
      <c r="I1846" t="s">
        <v>20210</v>
      </c>
      <c r="J1846" t="s">
        <v>10767</v>
      </c>
      <c r="K1846" t="s">
        <v>8336</v>
      </c>
      <c r="L1846" t="s">
        <v>6321</v>
      </c>
      <c r="M1846" t="s">
        <v>20083</v>
      </c>
      <c r="N1846" t="s">
        <v>6322</v>
      </c>
      <c r="O1846" t="s">
        <v>20076</v>
      </c>
      <c r="P1846" t="s">
        <v>20125</v>
      </c>
      <c r="Q1846" t="s">
        <v>20153</v>
      </c>
      <c r="R1846" t="s">
        <v>20154</v>
      </c>
      <c r="S1846">
        <v>1</v>
      </c>
      <c r="T1846">
        <v>0</v>
      </c>
      <c r="U1846">
        <v>0</v>
      </c>
      <c r="V1846">
        <v>425</v>
      </c>
      <c r="W1846">
        <v>17</v>
      </c>
    </row>
    <row r="1847" spans="1:23" x14ac:dyDescent="0.3">
      <c r="A1847" t="s">
        <v>1857</v>
      </c>
      <c r="B1847" t="s">
        <v>21174</v>
      </c>
      <c r="C1847">
        <v>0</v>
      </c>
      <c r="D1847">
        <v>0</v>
      </c>
      <c r="E1847" t="s">
        <v>20050</v>
      </c>
      <c r="F1847" t="s">
        <v>10768</v>
      </c>
      <c r="G1847" t="s">
        <v>20080</v>
      </c>
      <c r="H1847" t="s">
        <v>20209</v>
      </c>
      <c r="I1847" t="s">
        <v>20210</v>
      </c>
      <c r="J1847" t="s">
        <v>10369</v>
      </c>
      <c r="K1847" t="s">
        <v>8808</v>
      </c>
      <c r="L1847" t="s">
        <v>6321</v>
      </c>
      <c r="M1847" t="s">
        <v>20083</v>
      </c>
      <c r="N1847" t="s">
        <v>6322</v>
      </c>
      <c r="O1847" t="s">
        <v>20076</v>
      </c>
      <c r="P1847" t="s">
        <v>20125</v>
      </c>
      <c r="Q1847" t="s">
        <v>20153</v>
      </c>
      <c r="R1847" t="s">
        <v>20154</v>
      </c>
      <c r="S1847">
        <v>1</v>
      </c>
      <c r="T1847">
        <v>0</v>
      </c>
      <c r="U1847">
        <v>0</v>
      </c>
      <c r="V1847">
        <v>285</v>
      </c>
      <c r="W1847">
        <v>14</v>
      </c>
    </row>
    <row r="1848" spans="1:23" x14ac:dyDescent="0.3">
      <c r="A1848" t="s">
        <v>1858</v>
      </c>
      <c r="B1848" t="s">
        <v>21174</v>
      </c>
      <c r="C1848">
        <v>0</v>
      </c>
      <c r="D1848">
        <v>0</v>
      </c>
      <c r="E1848" t="s">
        <v>20050</v>
      </c>
      <c r="F1848" t="s">
        <v>10769</v>
      </c>
      <c r="G1848" t="s">
        <v>20080</v>
      </c>
      <c r="H1848" t="s">
        <v>20209</v>
      </c>
      <c r="I1848" t="s">
        <v>20210</v>
      </c>
      <c r="J1848" t="s">
        <v>10770</v>
      </c>
      <c r="K1848" t="s">
        <v>6436</v>
      </c>
      <c r="L1848" t="s">
        <v>6321</v>
      </c>
      <c r="M1848" t="s">
        <v>20083</v>
      </c>
      <c r="N1848" t="s">
        <v>6322</v>
      </c>
      <c r="O1848" t="s">
        <v>20076</v>
      </c>
      <c r="P1848" t="s">
        <v>20125</v>
      </c>
      <c r="Q1848" t="s">
        <v>20153</v>
      </c>
      <c r="R1848" t="s">
        <v>20154</v>
      </c>
      <c r="S1848">
        <v>1</v>
      </c>
      <c r="T1848">
        <v>0</v>
      </c>
      <c r="U1848">
        <v>0</v>
      </c>
      <c r="V1848">
        <v>260</v>
      </c>
      <c r="W1848">
        <v>13</v>
      </c>
    </row>
    <row r="1849" spans="1:23" x14ac:dyDescent="0.3">
      <c r="A1849" t="s">
        <v>1859</v>
      </c>
      <c r="B1849" t="s">
        <v>21174</v>
      </c>
      <c r="C1849">
        <v>0</v>
      </c>
      <c r="D1849">
        <v>0</v>
      </c>
      <c r="E1849" t="s">
        <v>20088</v>
      </c>
      <c r="F1849" t="s">
        <v>10771</v>
      </c>
      <c r="G1849" t="s">
        <v>20089</v>
      </c>
      <c r="H1849" t="s">
        <v>20401</v>
      </c>
      <c r="I1849" t="s">
        <v>20402</v>
      </c>
      <c r="J1849" t="s">
        <v>7805</v>
      </c>
      <c r="K1849" t="s">
        <v>6332</v>
      </c>
      <c r="L1849" t="s">
        <v>6321</v>
      </c>
      <c r="M1849" t="s">
        <v>20083</v>
      </c>
      <c r="N1849" t="s">
        <v>6322</v>
      </c>
      <c r="O1849" t="s">
        <v>20076</v>
      </c>
      <c r="P1849" t="s">
        <v>20125</v>
      </c>
      <c r="Q1849" t="s">
        <v>20153</v>
      </c>
      <c r="R1849" t="s">
        <v>20154</v>
      </c>
      <c r="S1849">
        <v>0</v>
      </c>
      <c r="T1849">
        <v>0</v>
      </c>
      <c r="U1849">
        <v>0</v>
      </c>
      <c r="V1849">
        <v>272</v>
      </c>
      <c r="W1849">
        <v>12</v>
      </c>
    </row>
    <row r="1850" spans="1:23" x14ac:dyDescent="0.3">
      <c r="A1850" t="s">
        <v>1860</v>
      </c>
      <c r="B1850" t="s">
        <v>21174</v>
      </c>
      <c r="C1850">
        <v>0</v>
      </c>
      <c r="D1850">
        <v>0</v>
      </c>
      <c r="E1850" t="s">
        <v>20050</v>
      </c>
      <c r="F1850" t="s">
        <v>10772</v>
      </c>
      <c r="G1850" t="s">
        <v>20080</v>
      </c>
      <c r="H1850" t="s">
        <v>20209</v>
      </c>
      <c r="I1850" t="s">
        <v>20210</v>
      </c>
      <c r="J1850" t="s">
        <v>10519</v>
      </c>
      <c r="K1850" t="s">
        <v>9285</v>
      </c>
      <c r="L1850" t="s">
        <v>6321</v>
      </c>
      <c r="M1850" t="s">
        <v>20083</v>
      </c>
      <c r="N1850" t="s">
        <v>6322</v>
      </c>
      <c r="O1850" t="s">
        <v>20076</v>
      </c>
      <c r="P1850" t="s">
        <v>20125</v>
      </c>
      <c r="Q1850" t="s">
        <v>20153</v>
      </c>
      <c r="R1850" t="s">
        <v>20154</v>
      </c>
      <c r="S1850">
        <v>1</v>
      </c>
      <c r="T1850">
        <v>0</v>
      </c>
      <c r="U1850">
        <v>0</v>
      </c>
      <c r="V1850">
        <v>339</v>
      </c>
      <c r="W1850">
        <v>16</v>
      </c>
    </row>
    <row r="1851" spans="1:23" x14ac:dyDescent="0.3">
      <c r="A1851" t="s">
        <v>1861</v>
      </c>
      <c r="B1851" t="s">
        <v>21174</v>
      </c>
      <c r="C1851">
        <v>0</v>
      </c>
      <c r="D1851">
        <v>0</v>
      </c>
      <c r="E1851" t="s">
        <v>20050</v>
      </c>
      <c r="F1851" t="s">
        <v>10773</v>
      </c>
      <c r="G1851" t="s">
        <v>20080</v>
      </c>
      <c r="H1851" t="s">
        <v>20209</v>
      </c>
      <c r="I1851" t="s">
        <v>20210</v>
      </c>
      <c r="J1851" t="s">
        <v>10774</v>
      </c>
      <c r="K1851" t="s">
        <v>6389</v>
      </c>
      <c r="L1851" t="s">
        <v>6321</v>
      </c>
      <c r="M1851" t="s">
        <v>20083</v>
      </c>
      <c r="N1851" t="s">
        <v>6322</v>
      </c>
      <c r="O1851" t="s">
        <v>20076</v>
      </c>
      <c r="P1851" t="s">
        <v>20125</v>
      </c>
      <c r="Q1851" t="s">
        <v>20153</v>
      </c>
      <c r="R1851" t="s">
        <v>20154</v>
      </c>
      <c r="S1851">
        <v>1</v>
      </c>
      <c r="T1851">
        <v>0</v>
      </c>
      <c r="U1851">
        <v>0</v>
      </c>
      <c r="V1851">
        <v>491</v>
      </c>
      <c r="W1851">
        <v>22</v>
      </c>
    </row>
    <row r="1852" spans="1:23" x14ac:dyDescent="0.3">
      <c r="A1852" t="s">
        <v>1862</v>
      </c>
      <c r="B1852" t="s">
        <v>21174</v>
      </c>
      <c r="C1852">
        <v>0</v>
      </c>
      <c r="D1852">
        <v>0</v>
      </c>
      <c r="E1852" t="s">
        <v>20050</v>
      </c>
      <c r="F1852" t="s">
        <v>10775</v>
      </c>
      <c r="G1852" t="s">
        <v>20080</v>
      </c>
      <c r="H1852" t="s">
        <v>20209</v>
      </c>
      <c r="I1852" t="s">
        <v>20210</v>
      </c>
      <c r="J1852" t="s">
        <v>10776</v>
      </c>
      <c r="K1852" t="s">
        <v>8425</v>
      </c>
      <c r="L1852" t="s">
        <v>6321</v>
      </c>
      <c r="M1852" t="s">
        <v>20083</v>
      </c>
      <c r="N1852" t="s">
        <v>6322</v>
      </c>
      <c r="O1852" t="s">
        <v>20076</v>
      </c>
      <c r="P1852" t="s">
        <v>20125</v>
      </c>
      <c r="Q1852" t="s">
        <v>20153</v>
      </c>
      <c r="R1852" t="s">
        <v>20154</v>
      </c>
      <c r="S1852">
        <v>1</v>
      </c>
      <c r="T1852">
        <v>0</v>
      </c>
      <c r="U1852">
        <v>0</v>
      </c>
      <c r="V1852">
        <v>460</v>
      </c>
      <c r="W1852">
        <v>21</v>
      </c>
    </row>
    <row r="1853" spans="1:23" x14ac:dyDescent="0.3">
      <c r="A1853" t="s">
        <v>1863</v>
      </c>
      <c r="B1853" t="s">
        <v>21174</v>
      </c>
      <c r="C1853">
        <v>0</v>
      </c>
      <c r="D1853">
        <v>0</v>
      </c>
      <c r="E1853" t="s">
        <v>20050</v>
      </c>
      <c r="F1853" t="s">
        <v>10777</v>
      </c>
      <c r="G1853" t="s">
        <v>20080</v>
      </c>
      <c r="H1853" t="s">
        <v>20209</v>
      </c>
      <c r="I1853" t="s">
        <v>20210</v>
      </c>
      <c r="J1853" t="s">
        <v>10778</v>
      </c>
      <c r="K1853" t="s">
        <v>8336</v>
      </c>
      <c r="L1853" t="s">
        <v>6321</v>
      </c>
      <c r="M1853" t="s">
        <v>20083</v>
      </c>
      <c r="N1853" t="s">
        <v>6322</v>
      </c>
      <c r="O1853" t="s">
        <v>20076</v>
      </c>
      <c r="P1853" t="s">
        <v>20125</v>
      </c>
      <c r="Q1853" t="s">
        <v>20153</v>
      </c>
      <c r="R1853" t="s">
        <v>20154</v>
      </c>
      <c r="S1853">
        <v>1</v>
      </c>
      <c r="T1853">
        <v>0</v>
      </c>
      <c r="U1853">
        <v>0</v>
      </c>
      <c r="V1853">
        <v>367</v>
      </c>
      <c r="W1853">
        <v>17</v>
      </c>
    </row>
    <row r="1854" spans="1:23" x14ac:dyDescent="0.3">
      <c r="A1854" t="s">
        <v>1864</v>
      </c>
      <c r="B1854" t="s">
        <v>21174</v>
      </c>
      <c r="C1854">
        <v>0</v>
      </c>
      <c r="D1854">
        <v>0</v>
      </c>
      <c r="E1854" t="s">
        <v>20050</v>
      </c>
      <c r="F1854" t="s">
        <v>10779</v>
      </c>
      <c r="G1854" t="s">
        <v>20080</v>
      </c>
      <c r="H1854" t="s">
        <v>20209</v>
      </c>
      <c r="I1854" t="s">
        <v>20210</v>
      </c>
      <c r="J1854" t="s">
        <v>10780</v>
      </c>
      <c r="K1854" t="s">
        <v>6365</v>
      </c>
      <c r="L1854" t="s">
        <v>6321</v>
      </c>
      <c r="M1854" t="s">
        <v>20083</v>
      </c>
      <c r="N1854" t="s">
        <v>6322</v>
      </c>
      <c r="O1854" t="s">
        <v>20076</v>
      </c>
      <c r="P1854" t="s">
        <v>20125</v>
      </c>
      <c r="Q1854" t="s">
        <v>20153</v>
      </c>
      <c r="R1854" t="s">
        <v>20154</v>
      </c>
      <c r="S1854">
        <v>1</v>
      </c>
      <c r="T1854">
        <v>0</v>
      </c>
      <c r="U1854">
        <v>0</v>
      </c>
      <c r="V1854">
        <v>459</v>
      </c>
      <c r="W1854">
        <v>22</v>
      </c>
    </row>
    <row r="1855" spans="1:23" x14ac:dyDescent="0.3">
      <c r="A1855" t="s">
        <v>1865</v>
      </c>
      <c r="B1855" t="s">
        <v>21174</v>
      </c>
      <c r="C1855">
        <v>0</v>
      </c>
      <c r="D1855">
        <v>0</v>
      </c>
      <c r="E1855" t="s">
        <v>20050</v>
      </c>
      <c r="F1855" t="s">
        <v>10781</v>
      </c>
      <c r="G1855" t="s">
        <v>20080</v>
      </c>
      <c r="H1855" t="s">
        <v>20209</v>
      </c>
      <c r="I1855" t="s">
        <v>20210</v>
      </c>
      <c r="J1855" t="s">
        <v>10782</v>
      </c>
      <c r="K1855" t="s">
        <v>6365</v>
      </c>
      <c r="L1855" t="s">
        <v>6321</v>
      </c>
      <c r="M1855" t="s">
        <v>20083</v>
      </c>
      <c r="N1855" t="s">
        <v>6322</v>
      </c>
      <c r="O1855" t="s">
        <v>20076</v>
      </c>
      <c r="P1855" t="s">
        <v>20125</v>
      </c>
      <c r="Q1855" t="s">
        <v>20153</v>
      </c>
      <c r="R1855" t="s">
        <v>20154</v>
      </c>
      <c r="S1855">
        <v>1</v>
      </c>
      <c r="T1855">
        <v>0</v>
      </c>
      <c r="U1855">
        <v>0</v>
      </c>
      <c r="V1855">
        <v>366</v>
      </c>
      <c r="W1855">
        <v>19</v>
      </c>
    </row>
    <row r="1856" spans="1:23" x14ac:dyDescent="0.3">
      <c r="A1856" t="s">
        <v>1866</v>
      </c>
      <c r="B1856" t="s">
        <v>21174</v>
      </c>
      <c r="C1856">
        <v>0</v>
      </c>
      <c r="D1856">
        <v>0</v>
      </c>
      <c r="E1856" t="s">
        <v>20050</v>
      </c>
      <c r="F1856" t="s">
        <v>10783</v>
      </c>
      <c r="G1856" t="s">
        <v>20080</v>
      </c>
      <c r="H1856" t="s">
        <v>20209</v>
      </c>
      <c r="I1856" t="s">
        <v>20210</v>
      </c>
      <c r="J1856" t="s">
        <v>8326</v>
      </c>
      <c r="K1856" t="s">
        <v>8327</v>
      </c>
      <c r="L1856" t="s">
        <v>6321</v>
      </c>
      <c r="M1856" t="s">
        <v>20083</v>
      </c>
      <c r="N1856" t="s">
        <v>6322</v>
      </c>
      <c r="O1856" t="s">
        <v>20076</v>
      </c>
      <c r="P1856" t="s">
        <v>20125</v>
      </c>
      <c r="Q1856" t="s">
        <v>20153</v>
      </c>
      <c r="R1856" t="s">
        <v>20154</v>
      </c>
      <c r="S1856">
        <v>1</v>
      </c>
      <c r="T1856">
        <v>0</v>
      </c>
      <c r="U1856">
        <v>0</v>
      </c>
      <c r="V1856">
        <v>219</v>
      </c>
      <c r="W1856">
        <v>12</v>
      </c>
    </row>
    <row r="1857" spans="1:23" x14ac:dyDescent="0.3">
      <c r="A1857" t="s">
        <v>1867</v>
      </c>
      <c r="B1857" t="s">
        <v>21174</v>
      </c>
      <c r="C1857">
        <v>0</v>
      </c>
      <c r="D1857">
        <v>0</v>
      </c>
      <c r="E1857" t="s">
        <v>20050</v>
      </c>
      <c r="F1857" t="s">
        <v>10784</v>
      </c>
      <c r="G1857" t="s">
        <v>20080</v>
      </c>
      <c r="H1857" t="s">
        <v>20209</v>
      </c>
      <c r="I1857" t="s">
        <v>20210</v>
      </c>
      <c r="J1857" t="s">
        <v>10785</v>
      </c>
      <c r="K1857" t="s">
        <v>6699</v>
      </c>
      <c r="L1857" t="s">
        <v>6321</v>
      </c>
      <c r="M1857" t="s">
        <v>20083</v>
      </c>
      <c r="N1857" t="s">
        <v>6322</v>
      </c>
      <c r="O1857" t="s">
        <v>20076</v>
      </c>
      <c r="P1857" t="s">
        <v>20125</v>
      </c>
      <c r="Q1857" t="s">
        <v>20153</v>
      </c>
      <c r="R1857" t="s">
        <v>20154</v>
      </c>
      <c r="S1857">
        <v>1</v>
      </c>
      <c r="T1857">
        <v>0</v>
      </c>
      <c r="U1857">
        <v>0</v>
      </c>
      <c r="V1857">
        <v>665</v>
      </c>
      <c r="W1857">
        <v>26</v>
      </c>
    </row>
    <row r="1858" spans="1:23" x14ac:dyDescent="0.3">
      <c r="A1858" t="s">
        <v>1868</v>
      </c>
      <c r="B1858" t="s">
        <v>21174</v>
      </c>
      <c r="C1858">
        <v>0</v>
      </c>
      <c r="D1858">
        <v>0</v>
      </c>
      <c r="E1858" t="s">
        <v>20050</v>
      </c>
      <c r="F1858" t="s">
        <v>10786</v>
      </c>
      <c r="G1858" t="s">
        <v>20080</v>
      </c>
      <c r="H1858" t="s">
        <v>20209</v>
      </c>
      <c r="I1858" t="s">
        <v>20210</v>
      </c>
      <c r="J1858" t="s">
        <v>9876</v>
      </c>
      <c r="K1858" t="s">
        <v>7421</v>
      </c>
      <c r="L1858" t="s">
        <v>6321</v>
      </c>
      <c r="M1858" t="s">
        <v>20083</v>
      </c>
      <c r="N1858" t="s">
        <v>6322</v>
      </c>
      <c r="O1858" t="s">
        <v>20076</v>
      </c>
      <c r="P1858" t="s">
        <v>20125</v>
      </c>
      <c r="Q1858" t="s">
        <v>20153</v>
      </c>
      <c r="R1858" t="s">
        <v>20154</v>
      </c>
      <c r="S1858">
        <v>1</v>
      </c>
      <c r="T1858">
        <v>0</v>
      </c>
      <c r="U1858">
        <v>0</v>
      </c>
      <c r="V1858">
        <v>301</v>
      </c>
      <c r="W1858">
        <v>15</v>
      </c>
    </row>
    <row r="1859" spans="1:23" x14ac:dyDescent="0.3">
      <c r="A1859" t="s">
        <v>1869</v>
      </c>
      <c r="B1859" t="s">
        <v>21174</v>
      </c>
      <c r="C1859">
        <v>0</v>
      </c>
      <c r="D1859">
        <v>0</v>
      </c>
      <c r="E1859" t="s">
        <v>20050</v>
      </c>
      <c r="F1859" t="s">
        <v>10787</v>
      </c>
      <c r="G1859" t="s">
        <v>20080</v>
      </c>
      <c r="H1859" t="s">
        <v>20209</v>
      </c>
      <c r="I1859" t="s">
        <v>20210</v>
      </c>
      <c r="J1859" t="s">
        <v>10788</v>
      </c>
      <c r="K1859" t="s">
        <v>7507</v>
      </c>
      <c r="L1859" t="s">
        <v>6321</v>
      </c>
      <c r="M1859" t="s">
        <v>20083</v>
      </c>
      <c r="N1859" t="s">
        <v>6322</v>
      </c>
      <c r="O1859" t="s">
        <v>20076</v>
      </c>
      <c r="P1859" t="s">
        <v>20125</v>
      </c>
      <c r="Q1859" t="s">
        <v>20153</v>
      </c>
      <c r="R1859" t="s">
        <v>20154</v>
      </c>
      <c r="S1859">
        <v>1</v>
      </c>
      <c r="T1859">
        <v>0</v>
      </c>
      <c r="U1859">
        <v>0</v>
      </c>
      <c r="V1859">
        <v>366</v>
      </c>
      <c r="W1859">
        <v>16</v>
      </c>
    </row>
    <row r="1860" spans="1:23" x14ac:dyDescent="0.3">
      <c r="A1860" t="s">
        <v>1870</v>
      </c>
      <c r="B1860" t="s">
        <v>21174</v>
      </c>
      <c r="C1860">
        <v>0</v>
      </c>
      <c r="D1860">
        <v>0</v>
      </c>
      <c r="E1860" t="s">
        <v>20050</v>
      </c>
      <c r="F1860" t="s">
        <v>10789</v>
      </c>
      <c r="G1860" t="s">
        <v>20080</v>
      </c>
      <c r="H1860" t="s">
        <v>20209</v>
      </c>
      <c r="I1860" t="s">
        <v>20210</v>
      </c>
      <c r="J1860" t="s">
        <v>10790</v>
      </c>
      <c r="K1860" t="s">
        <v>6326</v>
      </c>
      <c r="L1860" t="s">
        <v>6321</v>
      </c>
      <c r="M1860" t="s">
        <v>20083</v>
      </c>
      <c r="N1860" t="s">
        <v>6322</v>
      </c>
      <c r="O1860" t="s">
        <v>20076</v>
      </c>
      <c r="P1860" t="s">
        <v>20125</v>
      </c>
      <c r="Q1860" t="s">
        <v>20153</v>
      </c>
      <c r="R1860" t="s">
        <v>20154</v>
      </c>
      <c r="S1860">
        <v>1</v>
      </c>
      <c r="T1860">
        <v>0</v>
      </c>
      <c r="U1860">
        <v>0</v>
      </c>
      <c r="V1860">
        <v>256</v>
      </c>
      <c r="W1860">
        <v>13</v>
      </c>
    </row>
    <row r="1861" spans="1:23" x14ac:dyDescent="0.3">
      <c r="A1861" t="s">
        <v>1871</v>
      </c>
      <c r="B1861" t="s">
        <v>21174</v>
      </c>
      <c r="C1861">
        <v>0</v>
      </c>
      <c r="D1861">
        <v>0</v>
      </c>
      <c r="E1861" t="s">
        <v>20050</v>
      </c>
      <c r="F1861" t="s">
        <v>10791</v>
      </c>
      <c r="G1861" t="s">
        <v>20080</v>
      </c>
      <c r="H1861" t="s">
        <v>20209</v>
      </c>
      <c r="I1861" t="s">
        <v>20210</v>
      </c>
      <c r="J1861" t="s">
        <v>10792</v>
      </c>
      <c r="K1861" t="s">
        <v>6354</v>
      </c>
      <c r="L1861" t="s">
        <v>6321</v>
      </c>
      <c r="M1861" t="s">
        <v>20083</v>
      </c>
      <c r="N1861" t="s">
        <v>6322</v>
      </c>
      <c r="O1861" t="s">
        <v>20076</v>
      </c>
      <c r="P1861" t="s">
        <v>20125</v>
      </c>
      <c r="Q1861" t="s">
        <v>20153</v>
      </c>
      <c r="R1861" t="s">
        <v>20154</v>
      </c>
      <c r="S1861">
        <v>1</v>
      </c>
      <c r="T1861">
        <v>0</v>
      </c>
      <c r="U1861">
        <v>0</v>
      </c>
      <c r="V1861">
        <v>356</v>
      </c>
      <c r="W1861">
        <v>16</v>
      </c>
    </row>
    <row r="1862" spans="1:23" x14ac:dyDescent="0.3">
      <c r="A1862" t="s">
        <v>1872</v>
      </c>
      <c r="B1862" t="s">
        <v>21174</v>
      </c>
      <c r="C1862">
        <v>0</v>
      </c>
      <c r="D1862">
        <v>0</v>
      </c>
      <c r="E1862" t="s">
        <v>20050</v>
      </c>
      <c r="F1862" t="s">
        <v>10793</v>
      </c>
      <c r="G1862" t="s">
        <v>20080</v>
      </c>
      <c r="H1862" t="s">
        <v>20209</v>
      </c>
      <c r="I1862" t="s">
        <v>20210</v>
      </c>
      <c r="J1862" t="s">
        <v>10794</v>
      </c>
      <c r="K1862" t="s">
        <v>6360</v>
      </c>
      <c r="L1862" t="s">
        <v>6321</v>
      </c>
      <c r="M1862" t="s">
        <v>20083</v>
      </c>
      <c r="N1862" t="s">
        <v>6322</v>
      </c>
      <c r="O1862" t="s">
        <v>20076</v>
      </c>
      <c r="P1862" t="s">
        <v>20125</v>
      </c>
      <c r="Q1862" t="s">
        <v>20153</v>
      </c>
      <c r="R1862" t="s">
        <v>20154</v>
      </c>
      <c r="S1862">
        <v>1</v>
      </c>
      <c r="T1862">
        <v>0</v>
      </c>
      <c r="U1862">
        <v>0</v>
      </c>
      <c r="V1862">
        <v>389</v>
      </c>
      <c r="W1862">
        <v>18</v>
      </c>
    </row>
    <row r="1863" spans="1:23" x14ac:dyDescent="0.3">
      <c r="A1863" t="s">
        <v>1873</v>
      </c>
      <c r="B1863" t="s">
        <v>21174</v>
      </c>
      <c r="C1863">
        <v>0</v>
      </c>
      <c r="D1863">
        <v>0</v>
      </c>
      <c r="E1863" t="s">
        <v>20050</v>
      </c>
      <c r="F1863" t="s">
        <v>10795</v>
      </c>
      <c r="G1863" t="s">
        <v>20080</v>
      </c>
      <c r="H1863" t="s">
        <v>20209</v>
      </c>
      <c r="I1863" t="s">
        <v>20210</v>
      </c>
      <c r="J1863" t="s">
        <v>10718</v>
      </c>
      <c r="K1863" t="s">
        <v>6365</v>
      </c>
      <c r="L1863" t="s">
        <v>6321</v>
      </c>
      <c r="M1863" t="s">
        <v>20083</v>
      </c>
      <c r="N1863" t="s">
        <v>6322</v>
      </c>
      <c r="O1863" t="s">
        <v>20076</v>
      </c>
      <c r="P1863" t="s">
        <v>20125</v>
      </c>
      <c r="Q1863" t="s">
        <v>20153</v>
      </c>
      <c r="R1863" t="s">
        <v>20154</v>
      </c>
      <c r="S1863">
        <v>1</v>
      </c>
      <c r="T1863">
        <v>0</v>
      </c>
      <c r="U1863">
        <v>0</v>
      </c>
      <c r="V1863">
        <v>414</v>
      </c>
      <c r="W1863">
        <v>21</v>
      </c>
    </row>
    <row r="1864" spans="1:23" x14ac:dyDescent="0.3">
      <c r="A1864" t="s">
        <v>1874</v>
      </c>
      <c r="B1864" t="s">
        <v>21174</v>
      </c>
      <c r="C1864">
        <v>0</v>
      </c>
      <c r="D1864">
        <v>0</v>
      </c>
      <c r="E1864" t="s">
        <v>20050</v>
      </c>
      <c r="F1864" t="s">
        <v>10796</v>
      </c>
      <c r="G1864" t="s">
        <v>20080</v>
      </c>
      <c r="H1864" t="s">
        <v>20209</v>
      </c>
      <c r="I1864" t="s">
        <v>20210</v>
      </c>
      <c r="J1864" t="s">
        <v>10797</v>
      </c>
      <c r="K1864" t="s">
        <v>9753</v>
      </c>
      <c r="L1864" t="s">
        <v>6321</v>
      </c>
      <c r="M1864" t="s">
        <v>20083</v>
      </c>
      <c r="N1864" t="s">
        <v>6322</v>
      </c>
      <c r="O1864" t="s">
        <v>20076</v>
      </c>
      <c r="P1864" t="s">
        <v>20125</v>
      </c>
      <c r="Q1864" t="s">
        <v>20153</v>
      </c>
      <c r="R1864" t="s">
        <v>20154</v>
      </c>
      <c r="S1864">
        <v>1</v>
      </c>
      <c r="T1864">
        <v>0</v>
      </c>
      <c r="U1864">
        <v>0</v>
      </c>
      <c r="V1864">
        <v>470</v>
      </c>
      <c r="W1864">
        <v>21</v>
      </c>
    </row>
    <row r="1865" spans="1:23" x14ac:dyDescent="0.3">
      <c r="A1865" t="s">
        <v>1875</v>
      </c>
      <c r="B1865" t="s">
        <v>21174</v>
      </c>
      <c r="C1865">
        <v>0</v>
      </c>
      <c r="D1865">
        <v>0</v>
      </c>
      <c r="E1865" t="s">
        <v>20050</v>
      </c>
      <c r="F1865" t="s">
        <v>10798</v>
      </c>
      <c r="G1865" t="s">
        <v>20080</v>
      </c>
      <c r="H1865" t="s">
        <v>20209</v>
      </c>
      <c r="I1865" t="s">
        <v>20210</v>
      </c>
      <c r="J1865" t="s">
        <v>10799</v>
      </c>
      <c r="K1865" t="s">
        <v>9753</v>
      </c>
      <c r="L1865" t="s">
        <v>6321</v>
      </c>
      <c r="M1865" t="s">
        <v>20083</v>
      </c>
      <c r="N1865" t="s">
        <v>6322</v>
      </c>
      <c r="O1865" t="s">
        <v>20076</v>
      </c>
      <c r="P1865" t="s">
        <v>20125</v>
      </c>
      <c r="Q1865" t="s">
        <v>20153</v>
      </c>
      <c r="R1865" t="s">
        <v>20154</v>
      </c>
      <c r="S1865">
        <v>1</v>
      </c>
      <c r="T1865">
        <v>0</v>
      </c>
      <c r="U1865">
        <v>0</v>
      </c>
      <c r="V1865">
        <v>368</v>
      </c>
      <c r="W1865">
        <v>19</v>
      </c>
    </row>
    <row r="1866" spans="1:23" x14ac:dyDescent="0.3">
      <c r="A1866" t="s">
        <v>1876</v>
      </c>
      <c r="B1866" t="s">
        <v>21174</v>
      </c>
      <c r="C1866">
        <v>0</v>
      </c>
      <c r="D1866">
        <v>0</v>
      </c>
      <c r="E1866" t="s">
        <v>20050</v>
      </c>
      <c r="F1866" t="s">
        <v>10800</v>
      </c>
      <c r="G1866" t="s">
        <v>20080</v>
      </c>
      <c r="H1866" t="s">
        <v>20209</v>
      </c>
      <c r="I1866" t="s">
        <v>20210</v>
      </c>
      <c r="J1866" t="s">
        <v>10801</v>
      </c>
      <c r="K1866" t="s">
        <v>8579</v>
      </c>
      <c r="L1866" t="s">
        <v>6321</v>
      </c>
      <c r="M1866" t="s">
        <v>20083</v>
      </c>
      <c r="N1866" t="s">
        <v>6322</v>
      </c>
      <c r="O1866" t="s">
        <v>20076</v>
      </c>
      <c r="P1866" t="s">
        <v>20125</v>
      </c>
      <c r="Q1866" t="s">
        <v>20153</v>
      </c>
      <c r="R1866" t="s">
        <v>20154</v>
      </c>
      <c r="S1866">
        <v>1</v>
      </c>
      <c r="T1866">
        <v>0</v>
      </c>
      <c r="U1866">
        <v>0</v>
      </c>
      <c r="V1866">
        <v>402</v>
      </c>
      <c r="W1866">
        <v>19</v>
      </c>
    </row>
    <row r="1867" spans="1:23" x14ac:dyDescent="0.3">
      <c r="A1867" t="s">
        <v>1877</v>
      </c>
      <c r="B1867" t="s">
        <v>21174</v>
      </c>
      <c r="C1867">
        <v>0</v>
      </c>
      <c r="D1867">
        <v>0</v>
      </c>
      <c r="E1867" t="s">
        <v>20050</v>
      </c>
      <c r="F1867" t="s">
        <v>10802</v>
      </c>
      <c r="G1867" t="s">
        <v>20080</v>
      </c>
      <c r="H1867" t="s">
        <v>20209</v>
      </c>
      <c r="I1867" t="s">
        <v>20210</v>
      </c>
      <c r="J1867" t="s">
        <v>10801</v>
      </c>
      <c r="K1867" t="s">
        <v>8579</v>
      </c>
      <c r="L1867" t="s">
        <v>6321</v>
      </c>
      <c r="M1867" t="s">
        <v>20083</v>
      </c>
      <c r="N1867" t="s">
        <v>6322</v>
      </c>
      <c r="O1867" t="s">
        <v>20076</v>
      </c>
      <c r="P1867" t="s">
        <v>20125</v>
      </c>
      <c r="Q1867" t="s">
        <v>20153</v>
      </c>
      <c r="R1867" t="s">
        <v>20154</v>
      </c>
      <c r="S1867">
        <v>1</v>
      </c>
      <c r="T1867">
        <v>0</v>
      </c>
      <c r="U1867">
        <v>0</v>
      </c>
      <c r="V1867">
        <v>235</v>
      </c>
      <c r="W1867">
        <v>11</v>
      </c>
    </row>
    <row r="1868" spans="1:23" x14ac:dyDescent="0.3">
      <c r="A1868" t="s">
        <v>1878</v>
      </c>
      <c r="B1868" t="s">
        <v>21174</v>
      </c>
      <c r="C1868">
        <v>0</v>
      </c>
      <c r="D1868">
        <v>0</v>
      </c>
      <c r="E1868" t="s">
        <v>20050</v>
      </c>
      <c r="F1868" t="s">
        <v>10803</v>
      </c>
      <c r="G1868" t="s">
        <v>20080</v>
      </c>
      <c r="H1868" t="s">
        <v>20209</v>
      </c>
      <c r="I1868" t="s">
        <v>20210</v>
      </c>
      <c r="J1868" t="s">
        <v>10804</v>
      </c>
      <c r="K1868" t="s">
        <v>7749</v>
      </c>
      <c r="L1868" t="s">
        <v>6321</v>
      </c>
      <c r="M1868" t="s">
        <v>20083</v>
      </c>
      <c r="N1868" t="s">
        <v>6322</v>
      </c>
      <c r="O1868" t="s">
        <v>20076</v>
      </c>
      <c r="P1868" t="s">
        <v>20125</v>
      </c>
      <c r="Q1868" t="s">
        <v>20153</v>
      </c>
      <c r="R1868" t="s">
        <v>20154</v>
      </c>
      <c r="S1868">
        <v>1</v>
      </c>
      <c r="T1868">
        <v>0</v>
      </c>
      <c r="U1868">
        <v>0</v>
      </c>
      <c r="V1868">
        <v>335</v>
      </c>
      <c r="W1868">
        <v>14</v>
      </c>
    </row>
    <row r="1869" spans="1:23" x14ac:dyDescent="0.3">
      <c r="A1869" t="s">
        <v>1879</v>
      </c>
      <c r="B1869" t="s">
        <v>21174</v>
      </c>
      <c r="C1869">
        <v>0</v>
      </c>
      <c r="D1869">
        <v>0</v>
      </c>
      <c r="E1869" t="s">
        <v>20050</v>
      </c>
      <c r="F1869" t="s">
        <v>10805</v>
      </c>
      <c r="G1869" t="s">
        <v>20080</v>
      </c>
      <c r="H1869" t="s">
        <v>20209</v>
      </c>
      <c r="I1869" t="s">
        <v>20210</v>
      </c>
      <c r="J1869" t="s">
        <v>10806</v>
      </c>
      <c r="K1869" t="s">
        <v>6407</v>
      </c>
      <c r="L1869" t="s">
        <v>6321</v>
      </c>
      <c r="M1869" t="s">
        <v>20083</v>
      </c>
      <c r="N1869" t="s">
        <v>6322</v>
      </c>
      <c r="O1869" t="s">
        <v>20076</v>
      </c>
      <c r="P1869" t="s">
        <v>20125</v>
      </c>
      <c r="Q1869" t="s">
        <v>20153</v>
      </c>
      <c r="R1869" t="s">
        <v>20154</v>
      </c>
      <c r="S1869">
        <v>1</v>
      </c>
      <c r="T1869">
        <v>0</v>
      </c>
      <c r="U1869">
        <v>0</v>
      </c>
      <c r="V1869">
        <v>178</v>
      </c>
      <c r="W1869">
        <v>10</v>
      </c>
    </row>
    <row r="1870" spans="1:23" x14ac:dyDescent="0.3">
      <c r="A1870" t="s">
        <v>1880</v>
      </c>
      <c r="B1870" t="s">
        <v>21174</v>
      </c>
      <c r="C1870">
        <v>0</v>
      </c>
      <c r="D1870">
        <v>0</v>
      </c>
      <c r="E1870" t="s">
        <v>20050</v>
      </c>
      <c r="F1870" t="s">
        <v>10807</v>
      </c>
      <c r="G1870" t="s">
        <v>20080</v>
      </c>
      <c r="H1870" t="s">
        <v>20209</v>
      </c>
      <c r="I1870" t="s">
        <v>20210</v>
      </c>
      <c r="J1870" t="s">
        <v>10808</v>
      </c>
      <c r="K1870" t="s">
        <v>10809</v>
      </c>
      <c r="L1870" t="s">
        <v>6321</v>
      </c>
      <c r="M1870" t="s">
        <v>20083</v>
      </c>
      <c r="N1870" t="s">
        <v>6322</v>
      </c>
      <c r="O1870" t="s">
        <v>20076</v>
      </c>
      <c r="P1870" t="s">
        <v>20125</v>
      </c>
      <c r="Q1870" t="s">
        <v>20153</v>
      </c>
      <c r="R1870" t="s">
        <v>20154</v>
      </c>
      <c r="S1870">
        <v>1</v>
      </c>
      <c r="T1870">
        <v>0</v>
      </c>
      <c r="U1870">
        <v>0</v>
      </c>
      <c r="V1870">
        <v>366</v>
      </c>
      <c r="W1870">
        <v>18</v>
      </c>
    </row>
    <row r="1871" spans="1:23" x14ac:dyDescent="0.3">
      <c r="A1871" t="s">
        <v>1881</v>
      </c>
      <c r="B1871" t="s">
        <v>21174</v>
      </c>
      <c r="C1871">
        <v>0</v>
      </c>
      <c r="D1871">
        <v>0</v>
      </c>
      <c r="E1871" t="s">
        <v>20050</v>
      </c>
      <c r="F1871" t="s">
        <v>10810</v>
      </c>
      <c r="G1871" t="s">
        <v>20080</v>
      </c>
      <c r="H1871" t="s">
        <v>20209</v>
      </c>
      <c r="I1871" t="s">
        <v>20210</v>
      </c>
      <c r="J1871" t="s">
        <v>10811</v>
      </c>
      <c r="K1871" t="s">
        <v>6642</v>
      </c>
      <c r="L1871" t="s">
        <v>6321</v>
      </c>
      <c r="M1871" t="s">
        <v>20083</v>
      </c>
      <c r="N1871" t="s">
        <v>6322</v>
      </c>
      <c r="O1871" t="s">
        <v>20076</v>
      </c>
      <c r="P1871" t="s">
        <v>20125</v>
      </c>
      <c r="Q1871" t="s">
        <v>20153</v>
      </c>
      <c r="R1871" t="s">
        <v>20154</v>
      </c>
      <c r="S1871">
        <v>1</v>
      </c>
      <c r="T1871">
        <v>0</v>
      </c>
      <c r="U1871">
        <v>0</v>
      </c>
      <c r="V1871">
        <v>295</v>
      </c>
      <c r="W1871">
        <v>14</v>
      </c>
    </row>
    <row r="1872" spans="1:23" x14ac:dyDescent="0.3">
      <c r="A1872" t="s">
        <v>1882</v>
      </c>
      <c r="B1872" t="s">
        <v>21174</v>
      </c>
      <c r="C1872">
        <v>0</v>
      </c>
      <c r="D1872">
        <v>0</v>
      </c>
      <c r="E1872" t="s">
        <v>20050</v>
      </c>
      <c r="F1872" t="s">
        <v>10812</v>
      </c>
      <c r="G1872" t="s">
        <v>20080</v>
      </c>
      <c r="H1872" t="s">
        <v>20209</v>
      </c>
      <c r="I1872" t="s">
        <v>20210</v>
      </c>
      <c r="J1872" t="s">
        <v>10813</v>
      </c>
      <c r="K1872" t="s">
        <v>9163</v>
      </c>
      <c r="L1872" t="s">
        <v>6321</v>
      </c>
      <c r="M1872" t="s">
        <v>20083</v>
      </c>
      <c r="N1872" t="s">
        <v>6322</v>
      </c>
      <c r="O1872" t="s">
        <v>20076</v>
      </c>
      <c r="P1872" t="s">
        <v>20125</v>
      </c>
      <c r="Q1872" t="s">
        <v>20153</v>
      </c>
      <c r="R1872" t="s">
        <v>20154</v>
      </c>
      <c r="S1872">
        <v>1</v>
      </c>
      <c r="T1872">
        <v>0</v>
      </c>
      <c r="U1872">
        <v>0</v>
      </c>
      <c r="V1872">
        <v>217</v>
      </c>
      <c r="W1872">
        <v>11</v>
      </c>
    </row>
    <row r="1873" spans="1:23" x14ac:dyDescent="0.3">
      <c r="A1873" t="s">
        <v>1883</v>
      </c>
      <c r="B1873" t="s">
        <v>21174</v>
      </c>
      <c r="C1873">
        <v>0</v>
      </c>
      <c r="D1873">
        <v>0</v>
      </c>
      <c r="E1873" t="s">
        <v>20050</v>
      </c>
      <c r="F1873" t="s">
        <v>10814</v>
      </c>
      <c r="G1873" t="s">
        <v>20080</v>
      </c>
      <c r="H1873" t="s">
        <v>20209</v>
      </c>
      <c r="I1873" t="s">
        <v>20210</v>
      </c>
      <c r="J1873" t="s">
        <v>10815</v>
      </c>
      <c r="K1873" t="s">
        <v>7504</v>
      </c>
      <c r="L1873" t="s">
        <v>6321</v>
      </c>
      <c r="M1873" t="s">
        <v>20083</v>
      </c>
      <c r="N1873" t="s">
        <v>6322</v>
      </c>
      <c r="O1873" t="s">
        <v>20076</v>
      </c>
      <c r="P1873" t="s">
        <v>20125</v>
      </c>
      <c r="Q1873" t="s">
        <v>20153</v>
      </c>
      <c r="R1873" t="s">
        <v>20154</v>
      </c>
      <c r="S1873">
        <v>1</v>
      </c>
      <c r="T1873">
        <v>0</v>
      </c>
      <c r="U1873">
        <v>0</v>
      </c>
      <c r="V1873">
        <v>437</v>
      </c>
      <c r="W1873">
        <v>19</v>
      </c>
    </row>
    <row r="1874" spans="1:23" x14ac:dyDescent="0.3">
      <c r="A1874" t="s">
        <v>1884</v>
      </c>
      <c r="B1874" t="s">
        <v>21174</v>
      </c>
      <c r="C1874">
        <v>0</v>
      </c>
      <c r="D1874">
        <v>0</v>
      </c>
      <c r="E1874" t="s">
        <v>20050</v>
      </c>
      <c r="F1874" t="s">
        <v>10816</v>
      </c>
      <c r="G1874" t="s">
        <v>20080</v>
      </c>
      <c r="H1874" t="s">
        <v>20209</v>
      </c>
      <c r="I1874" t="s">
        <v>20210</v>
      </c>
      <c r="J1874" t="s">
        <v>10815</v>
      </c>
      <c r="K1874" t="s">
        <v>7504</v>
      </c>
      <c r="L1874" t="s">
        <v>6321</v>
      </c>
      <c r="M1874" t="s">
        <v>20083</v>
      </c>
      <c r="N1874" t="s">
        <v>6322</v>
      </c>
      <c r="O1874" t="s">
        <v>20076</v>
      </c>
      <c r="P1874" t="s">
        <v>20125</v>
      </c>
      <c r="Q1874" t="s">
        <v>20153</v>
      </c>
      <c r="R1874" t="s">
        <v>20154</v>
      </c>
      <c r="S1874">
        <v>1</v>
      </c>
      <c r="T1874">
        <v>0</v>
      </c>
      <c r="U1874">
        <v>0</v>
      </c>
      <c r="V1874">
        <v>259</v>
      </c>
      <c r="W1874">
        <v>14</v>
      </c>
    </row>
    <row r="1875" spans="1:23" x14ac:dyDescent="0.3">
      <c r="A1875" t="s">
        <v>1885</v>
      </c>
      <c r="B1875" t="s">
        <v>21174</v>
      </c>
      <c r="C1875">
        <v>0</v>
      </c>
      <c r="D1875">
        <v>0</v>
      </c>
      <c r="E1875" t="s">
        <v>20050</v>
      </c>
      <c r="F1875" t="s">
        <v>10817</v>
      </c>
      <c r="G1875" t="s">
        <v>20080</v>
      </c>
      <c r="H1875" t="s">
        <v>20209</v>
      </c>
      <c r="I1875" t="s">
        <v>20210</v>
      </c>
      <c r="J1875" t="s">
        <v>10818</v>
      </c>
      <c r="K1875" t="s">
        <v>9016</v>
      </c>
      <c r="L1875" t="s">
        <v>6321</v>
      </c>
      <c r="M1875" t="s">
        <v>20083</v>
      </c>
      <c r="N1875" t="s">
        <v>6322</v>
      </c>
      <c r="O1875" t="s">
        <v>20076</v>
      </c>
      <c r="P1875" t="s">
        <v>20125</v>
      </c>
      <c r="Q1875" t="s">
        <v>20153</v>
      </c>
      <c r="R1875" t="s">
        <v>20154</v>
      </c>
      <c r="S1875">
        <v>1</v>
      </c>
      <c r="T1875">
        <v>0</v>
      </c>
      <c r="U1875">
        <v>0</v>
      </c>
      <c r="V1875">
        <v>473</v>
      </c>
      <c r="W1875">
        <v>22</v>
      </c>
    </row>
    <row r="1876" spans="1:23" x14ac:dyDescent="0.3">
      <c r="A1876" t="s">
        <v>1886</v>
      </c>
      <c r="B1876" t="s">
        <v>21174</v>
      </c>
      <c r="C1876">
        <v>0</v>
      </c>
      <c r="D1876">
        <v>0</v>
      </c>
      <c r="E1876" t="s">
        <v>20050</v>
      </c>
      <c r="F1876" t="s">
        <v>10819</v>
      </c>
      <c r="G1876" t="s">
        <v>20080</v>
      </c>
      <c r="H1876" t="s">
        <v>20209</v>
      </c>
      <c r="I1876" t="s">
        <v>20210</v>
      </c>
      <c r="J1876" t="s">
        <v>10820</v>
      </c>
      <c r="K1876" t="s">
        <v>9016</v>
      </c>
      <c r="L1876" t="s">
        <v>6321</v>
      </c>
      <c r="M1876" t="s">
        <v>20083</v>
      </c>
      <c r="N1876" t="s">
        <v>6322</v>
      </c>
      <c r="O1876" t="s">
        <v>20076</v>
      </c>
      <c r="P1876" t="s">
        <v>20125</v>
      </c>
      <c r="Q1876" t="s">
        <v>20153</v>
      </c>
      <c r="R1876" t="s">
        <v>20154</v>
      </c>
      <c r="S1876">
        <v>1</v>
      </c>
      <c r="T1876">
        <v>0</v>
      </c>
      <c r="U1876">
        <v>0</v>
      </c>
      <c r="V1876">
        <v>290</v>
      </c>
      <c r="W1876">
        <v>14</v>
      </c>
    </row>
    <row r="1877" spans="1:23" x14ac:dyDescent="0.3">
      <c r="A1877" t="s">
        <v>1887</v>
      </c>
      <c r="B1877" t="s">
        <v>21174</v>
      </c>
      <c r="C1877">
        <v>0</v>
      </c>
      <c r="D1877">
        <v>0</v>
      </c>
      <c r="E1877" t="s">
        <v>20050</v>
      </c>
      <c r="F1877" t="s">
        <v>10821</v>
      </c>
      <c r="G1877" t="s">
        <v>20080</v>
      </c>
      <c r="H1877" t="s">
        <v>20209</v>
      </c>
      <c r="I1877" t="s">
        <v>20210</v>
      </c>
      <c r="J1877" t="s">
        <v>9877</v>
      </c>
      <c r="K1877" t="s">
        <v>6407</v>
      </c>
      <c r="L1877" t="s">
        <v>6321</v>
      </c>
      <c r="M1877" t="s">
        <v>20083</v>
      </c>
      <c r="N1877" t="s">
        <v>6322</v>
      </c>
      <c r="O1877" t="s">
        <v>20076</v>
      </c>
      <c r="P1877" t="s">
        <v>20125</v>
      </c>
      <c r="Q1877" t="s">
        <v>20153</v>
      </c>
      <c r="R1877" t="s">
        <v>20154</v>
      </c>
      <c r="S1877">
        <v>1</v>
      </c>
      <c r="T1877">
        <v>0</v>
      </c>
      <c r="U1877">
        <v>0</v>
      </c>
      <c r="V1877">
        <v>153</v>
      </c>
      <c r="W1877">
        <v>8</v>
      </c>
    </row>
    <row r="1878" spans="1:23" x14ac:dyDescent="0.3">
      <c r="A1878" t="s">
        <v>1888</v>
      </c>
      <c r="B1878" t="s">
        <v>21174</v>
      </c>
      <c r="C1878">
        <v>0</v>
      </c>
      <c r="D1878">
        <v>0</v>
      </c>
      <c r="E1878" t="s">
        <v>20050</v>
      </c>
      <c r="F1878" t="s">
        <v>10822</v>
      </c>
      <c r="G1878" t="s">
        <v>20080</v>
      </c>
      <c r="H1878" t="s">
        <v>20209</v>
      </c>
      <c r="I1878" t="s">
        <v>20210</v>
      </c>
      <c r="J1878" t="s">
        <v>10823</v>
      </c>
      <c r="K1878" t="s">
        <v>7930</v>
      </c>
      <c r="L1878" t="s">
        <v>6321</v>
      </c>
      <c r="M1878" t="s">
        <v>20083</v>
      </c>
      <c r="N1878" t="s">
        <v>6322</v>
      </c>
      <c r="O1878" t="s">
        <v>20076</v>
      </c>
      <c r="P1878" t="s">
        <v>20125</v>
      </c>
      <c r="Q1878" t="s">
        <v>20153</v>
      </c>
      <c r="R1878" t="s">
        <v>20154</v>
      </c>
      <c r="S1878">
        <v>1</v>
      </c>
      <c r="T1878">
        <v>0</v>
      </c>
      <c r="U1878">
        <v>0</v>
      </c>
      <c r="V1878">
        <v>354</v>
      </c>
      <c r="W1878">
        <v>16</v>
      </c>
    </row>
    <row r="1879" spans="1:23" x14ac:dyDescent="0.3">
      <c r="A1879" t="s">
        <v>1889</v>
      </c>
      <c r="B1879" t="s">
        <v>21174</v>
      </c>
      <c r="C1879">
        <v>0</v>
      </c>
      <c r="D1879">
        <v>0</v>
      </c>
      <c r="E1879" t="s">
        <v>20050</v>
      </c>
      <c r="F1879" t="s">
        <v>10824</v>
      </c>
      <c r="G1879" t="s">
        <v>20080</v>
      </c>
      <c r="H1879" t="s">
        <v>20209</v>
      </c>
      <c r="I1879" t="s">
        <v>20210</v>
      </c>
      <c r="J1879" t="s">
        <v>10825</v>
      </c>
      <c r="K1879" t="s">
        <v>7490</v>
      </c>
      <c r="L1879" t="s">
        <v>6321</v>
      </c>
      <c r="M1879" t="s">
        <v>20083</v>
      </c>
      <c r="N1879" t="s">
        <v>6322</v>
      </c>
      <c r="O1879" t="s">
        <v>20076</v>
      </c>
      <c r="P1879" t="s">
        <v>20125</v>
      </c>
      <c r="Q1879" t="s">
        <v>20153</v>
      </c>
      <c r="R1879" t="s">
        <v>20154</v>
      </c>
      <c r="S1879">
        <v>1</v>
      </c>
      <c r="T1879">
        <v>0</v>
      </c>
      <c r="U1879">
        <v>0</v>
      </c>
      <c r="V1879">
        <v>250</v>
      </c>
      <c r="W1879">
        <v>12</v>
      </c>
    </row>
    <row r="1880" spans="1:23" x14ac:dyDescent="0.3">
      <c r="A1880" t="s">
        <v>1890</v>
      </c>
      <c r="B1880" t="s">
        <v>21174</v>
      </c>
      <c r="C1880">
        <v>0</v>
      </c>
      <c r="D1880">
        <v>0</v>
      </c>
      <c r="E1880" t="s">
        <v>20050</v>
      </c>
      <c r="F1880" t="s">
        <v>10826</v>
      </c>
      <c r="G1880" t="s">
        <v>20080</v>
      </c>
      <c r="H1880" t="s">
        <v>20209</v>
      </c>
      <c r="I1880" t="s">
        <v>20210</v>
      </c>
      <c r="J1880" t="s">
        <v>10825</v>
      </c>
      <c r="K1880" t="s">
        <v>7490</v>
      </c>
      <c r="L1880" t="s">
        <v>6321</v>
      </c>
      <c r="M1880" t="s">
        <v>20083</v>
      </c>
      <c r="N1880" t="s">
        <v>6322</v>
      </c>
      <c r="O1880" t="s">
        <v>20076</v>
      </c>
      <c r="P1880" t="s">
        <v>20125</v>
      </c>
      <c r="Q1880" t="s">
        <v>20153</v>
      </c>
      <c r="R1880" t="s">
        <v>20154</v>
      </c>
      <c r="S1880">
        <v>1</v>
      </c>
      <c r="T1880">
        <v>0</v>
      </c>
      <c r="U1880">
        <v>0</v>
      </c>
      <c r="V1880">
        <v>189</v>
      </c>
      <c r="W1880">
        <v>10</v>
      </c>
    </row>
    <row r="1881" spans="1:23" x14ac:dyDescent="0.3">
      <c r="A1881" t="s">
        <v>1891</v>
      </c>
      <c r="B1881" t="s">
        <v>21174</v>
      </c>
      <c r="C1881">
        <v>0</v>
      </c>
      <c r="D1881">
        <v>0</v>
      </c>
      <c r="E1881" t="s">
        <v>20050</v>
      </c>
      <c r="F1881" t="s">
        <v>10827</v>
      </c>
      <c r="G1881" t="s">
        <v>20080</v>
      </c>
      <c r="H1881" t="s">
        <v>20209</v>
      </c>
      <c r="I1881" t="s">
        <v>20210</v>
      </c>
      <c r="J1881" t="s">
        <v>10828</v>
      </c>
      <c r="K1881" t="s">
        <v>7516</v>
      </c>
      <c r="L1881" t="s">
        <v>6321</v>
      </c>
      <c r="M1881" t="s">
        <v>20083</v>
      </c>
      <c r="N1881" t="s">
        <v>6322</v>
      </c>
      <c r="O1881" t="s">
        <v>20076</v>
      </c>
      <c r="P1881" t="s">
        <v>20125</v>
      </c>
      <c r="Q1881" t="s">
        <v>20153</v>
      </c>
      <c r="R1881" t="s">
        <v>20154</v>
      </c>
      <c r="S1881">
        <v>1</v>
      </c>
      <c r="T1881">
        <v>0</v>
      </c>
      <c r="U1881">
        <v>0</v>
      </c>
      <c r="V1881">
        <v>346</v>
      </c>
      <c r="W1881">
        <v>14</v>
      </c>
    </row>
    <row r="1882" spans="1:23" x14ac:dyDescent="0.3">
      <c r="A1882" t="s">
        <v>1892</v>
      </c>
      <c r="B1882" t="s">
        <v>21174</v>
      </c>
      <c r="C1882">
        <v>0</v>
      </c>
      <c r="D1882">
        <v>0</v>
      </c>
      <c r="E1882" t="s">
        <v>20150</v>
      </c>
      <c r="F1882" t="s">
        <v>10829</v>
      </c>
      <c r="G1882" t="s">
        <v>20089</v>
      </c>
      <c r="H1882" t="s">
        <v>21873</v>
      </c>
      <c r="I1882" t="s">
        <v>21874</v>
      </c>
      <c r="J1882" t="s">
        <v>10830</v>
      </c>
      <c r="K1882" t="s">
        <v>8785</v>
      </c>
      <c r="L1882" t="s">
        <v>8786</v>
      </c>
      <c r="M1882" t="s">
        <v>20131</v>
      </c>
      <c r="N1882" t="s">
        <v>6322</v>
      </c>
      <c r="O1882" t="s">
        <v>20076</v>
      </c>
      <c r="P1882" t="s">
        <v>20190</v>
      </c>
      <c r="Q1882" t="s">
        <v>20191</v>
      </c>
      <c r="R1882" t="s">
        <v>21043</v>
      </c>
      <c r="S1882">
        <v>0</v>
      </c>
      <c r="T1882">
        <v>1</v>
      </c>
      <c r="U1882">
        <v>0</v>
      </c>
      <c r="V1882">
        <v>294</v>
      </c>
      <c r="W1882">
        <v>14</v>
      </c>
    </row>
    <row r="1883" spans="1:23" x14ac:dyDescent="0.3">
      <c r="A1883" t="s">
        <v>1893</v>
      </c>
      <c r="B1883" t="s">
        <v>21174</v>
      </c>
      <c r="C1883">
        <v>0</v>
      </c>
      <c r="D1883">
        <v>0</v>
      </c>
      <c r="E1883" t="s">
        <v>20050</v>
      </c>
      <c r="F1883" t="s">
        <v>10831</v>
      </c>
      <c r="G1883" t="s">
        <v>20080</v>
      </c>
      <c r="H1883" t="s">
        <v>21875</v>
      </c>
      <c r="I1883" t="s">
        <v>21876</v>
      </c>
      <c r="J1883" t="s">
        <v>10832</v>
      </c>
      <c r="K1883" t="s">
        <v>10833</v>
      </c>
      <c r="L1883" t="s">
        <v>10834</v>
      </c>
      <c r="M1883" t="s">
        <v>20258</v>
      </c>
      <c r="N1883" t="s">
        <v>6322</v>
      </c>
      <c r="O1883" t="s">
        <v>20076</v>
      </c>
      <c r="P1883" t="s">
        <v>20443</v>
      </c>
      <c r="Q1883" t="s">
        <v>6508</v>
      </c>
      <c r="R1883" t="s">
        <v>21877</v>
      </c>
      <c r="S1883">
        <v>1</v>
      </c>
      <c r="T1883">
        <v>1</v>
      </c>
      <c r="U1883">
        <v>0</v>
      </c>
      <c r="V1883">
        <v>138</v>
      </c>
      <c r="W1883">
        <v>7</v>
      </c>
    </row>
    <row r="1884" spans="1:23" x14ac:dyDescent="0.3">
      <c r="A1884" t="s">
        <v>1894</v>
      </c>
      <c r="B1884" t="s">
        <v>21174</v>
      </c>
      <c r="C1884">
        <v>0</v>
      </c>
      <c r="D1884">
        <v>0</v>
      </c>
      <c r="E1884" t="s">
        <v>20050</v>
      </c>
      <c r="F1884" t="s">
        <v>10835</v>
      </c>
      <c r="G1884" t="s">
        <v>20080</v>
      </c>
      <c r="H1884" t="s">
        <v>20209</v>
      </c>
      <c r="I1884" t="s">
        <v>20210</v>
      </c>
      <c r="J1884" t="s">
        <v>10836</v>
      </c>
      <c r="K1884" t="s">
        <v>9371</v>
      </c>
      <c r="L1884" t="s">
        <v>6321</v>
      </c>
      <c r="M1884" t="s">
        <v>20083</v>
      </c>
      <c r="N1884" t="s">
        <v>6322</v>
      </c>
      <c r="O1884" t="s">
        <v>20076</v>
      </c>
      <c r="P1884" t="s">
        <v>20125</v>
      </c>
      <c r="Q1884" t="s">
        <v>20153</v>
      </c>
      <c r="R1884" t="s">
        <v>20154</v>
      </c>
      <c r="S1884">
        <v>1</v>
      </c>
      <c r="T1884">
        <v>0</v>
      </c>
      <c r="U1884">
        <v>0</v>
      </c>
      <c r="V1884">
        <v>213</v>
      </c>
      <c r="W1884">
        <v>12</v>
      </c>
    </row>
    <row r="1885" spans="1:23" x14ac:dyDescent="0.3">
      <c r="A1885" t="s">
        <v>1895</v>
      </c>
      <c r="B1885" t="s">
        <v>21174</v>
      </c>
      <c r="C1885">
        <v>0</v>
      </c>
      <c r="D1885">
        <v>0</v>
      </c>
      <c r="E1885" t="s">
        <v>20050</v>
      </c>
      <c r="F1885" t="s">
        <v>10837</v>
      </c>
      <c r="G1885" t="s">
        <v>20080</v>
      </c>
      <c r="H1885" t="s">
        <v>20209</v>
      </c>
      <c r="I1885" t="s">
        <v>20210</v>
      </c>
      <c r="J1885" t="s">
        <v>10836</v>
      </c>
      <c r="K1885" t="s">
        <v>9371</v>
      </c>
      <c r="L1885" t="s">
        <v>6321</v>
      </c>
      <c r="M1885" t="s">
        <v>20083</v>
      </c>
      <c r="N1885" t="s">
        <v>6322</v>
      </c>
      <c r="O1885" t="s">
        <v>20076</v>
      </c>
      <c r="P1885" t="s">
        <v>20125</v>
      </c>
      <c r="Q1885" t="s">
        <v>20153</v>
      </c>
      <c r="R1885" t="s">
        <v>20154</v>
      </c>
      <c r="S1885">
        <v>1</v>
      </c>
      <c r="T1885">
        <v>0</v>
      </c>
      <c r="U1885">
        <v>0</v>
      </c>
      <c r="V1885">
        <v>263</v>
      </c>
      <c r="W1885">
        <v>13</v>
      </c>
    </row>
    <row r="1886" spans="1:23" x14ac:dyDescent="0.3">
      <c r="A1886" t="s">
        <v>1896</v>
      </c>
      <c r="B1886" t="s">
        <v>21174</v>
      </c>
      <c r="C1886">
        <v>0</v>
      </c>
      <c r="D1886">
        <v>0</v>
      </c>
      <c r="E1886" t="s">
        <v>20050</v>
      </c>
      <c r="F1886" t="s">
        <v>10838</v>
      </c>
      <c r="G1886" t="s">
        <v>20080</v>
      </c>
      <c r="H1886" t="s">
        <v>20209</v>
      </c>
      <c r="I1886" t="s">
        <v>20210</v>
      </c>
      <c r="J1886" t="s">
        <v>10839</v>
      </c>
      <c r="K1886" t="s">
        <v>9160</v>
      </c>
      <c r="L1886" t="s">
        <v>6321</v>
      </c>
      <c r="M1886" t="s">
        <v>20083</v>
      </c>
      <c r="N1886" t="s">
        <v>6322</v>
      </c>
      <c r="O1886" t="s">
        <v>20076</v>
      </c>
      <c r="P1886" t="s">
        <v>20125</v>
      </c>
      <c r="Q1886" t="s">
        <v>20153</v>
      </c>
      <c r="R1886" t="s">
        <v>20154</v>
      </c>
      <c r="S1886">
        <v>1</v>
      </c>
      <c r="T1886">
        <v>0</v>
      </c>
      <c r="U1886">
        <v>0</v>
      </c>
      <c r="V1886">
        <v>221</v>
      </c>
      <c r="W1886">
        <v>12</v>
      </c>
    </row>
    <row r="1887" spans="1:23" x14ac:dyDescent="0.3">
      <c r="A1887" t="s">
        <v>1897</v>
      </c>
      <c r="B1887" t="s">
        <v>21174</v>
      </c>
      <c r="C1887">
        <v>0</v>
      </c>
      <c r="D1887">
        <v>0</v>
      </c>
      <c r="E1887" t="s">
        <v>20050</v>
      </c>
      <c r="F1887" t="s">
        <v>10840</v>
      </c>
      <c r="G1887" t="s">
        <v>20080</v>
      </c>
      <c r="H1887" t="s">
        <v>20209</v>
      </c>
      <c r="I1887" t="s">
        <v>20210</v>
      </c>
      <c r="J1887" t="s">
        <v>10839</v>
      </c>
      <c r="K1887" t="s">
        <v>9160</v>
      </c>
      <c r="L1887" t="s">
        <v>6321</v>
      </c>
      <c r="M1887" t="s">
        <v>20083</v>
      </c>
      <c r="N1887" t="s">
        <v>6322</v>
      </c>
      <c r="O1887" t="s">
        <v>20076</v>
      </c>
      <c r="P1887" t="s">
        <v>20125</v>
      </c>
      <c r="Q1887" t="s">
        <v>20153</v>
      </c>
      <c r="R1887" t="s">
        <v>20154</v>
      </c>
      <c r="S1887">
        <v>1</v>
      </c>
      <c r="T1887">
        <v>0</v>
      </c>
      <c r="U1887">
        <v>0</v>
      </c>
      <c r="V1887">
        <v>243</v>
      </c>
      <c r="W1887">
        <v>12</v>
      </c>
    </row>
    <row r="1888" spans="1:23" x14ac:dyDescent="0.3">
      <c r="A1888" t="s">
        <v>1898</v>
      </c>
      <c r="B1888" t="s">
        <v>21174</v>
      </c>
      <c r="C1888">
        <v>0</v>
      </c>
      <c r="D1888">
        <v>0</v>
      </c>
      <c r="E1888" t="s">
        <v>20050</v>
      </c>
      <c r="F1888" t="s">
        <v>10841</v>
      </c>
      <c r="G1888" t="s">
        <v>20080</v>
      </c>
      <c r="H1888" t="s">
        <v>20209</v>
      </c>
      <c r="I1888" t="s">
        <v>20210</v>
      </c>
      <c r="J1888" t="s">
        <v>10842</v>
      </c>
      <c r="K1888" t="s">
        <v>6368</v>
      </c>
      <c r="L1888" t="s">
        <v>6321</v>
      </c>
      <c r="M1888" t="s">
        <v>20083</v>
      </c>
      <c r="N1888" t="s">
        <v>6322</v>
      </c>
      <c r="O1888" t="s">
        <v>20076</v>
      </c>
      <c r="P1888" t="s">
        <v>20125</v>
      </c>
      <c r="Q1888" t="s">
        <v>20153</v>
      </c>
      <c r="R1888" t="s">
        <v>20154</v>
      </c>
      <c r="S1888">
        <v>1</v>
      </c>
      <c r="T1888">
        <v>0</v>
      </c>
      <c r="U1888">
        <v>0</v>
      </c>
      <c r="V1888">
        <v>287</v>
      </c>
      <c r="W1888">
        <v>13</v>
      </c>
    </row>
    <row r="1889" spans="1:23" x14ac:dyDescent="0.3">
      <c r="A1889" t="s">
        <v>1899</v>
      </c>
      <c r="B1889" t="s">
        <v>21174</v>
      </c>
      <c r="C1889">
        <v>0</v>
      </c>
      <c r="D1889">
        <v>0</v>
      </c>
      <c r="E1889" t="s">
        <v>20050</v>
      </c>
      <c r="F1889" t="s">
        <v>10843</v>
      </c>
      <c r="G1889" t="s">
        <v>20080</v>
      </c>
      <c r="H1889" t="s">
        <v>20209</v>
      </c>
      <c r="I1889" t="s">
        <v>20210</v>
      </c>
      <c r="J1889" t="s">
        <v>10318</v>
      </c>
      <c r="K1889" t="s">
        <v>6637</v>
      </c>
      <c r="L1889" t="s">
        <v>6321</v>
      </c>
      <c r="M1889" t="s">
        <v>20083</v>
      </c>
      <c r="N1889" t="s">
        <v>6322</v>
      </c>
      <c r="O1889" t="s">
        <v>20076</v>
      </c>
      <c r="P1889" t="s">
        <v>20125</v>
      </c>
      <c r="Q1889" t="s">
        <v>20153</v>
      </c>
      <c r="R1889" t="s">
        <v>20154</v>
      </c>
      <c r="S1889">
        <v>1</v>
      </c>
      <c r="T1889">
        <v>0</v>
      </c>
      <c r="U1889">
        <v>0</v>
      </c>
      <c r="V1889">
        <v>359</v>
      </c>
      <c r="W1889">
        <v>16</v>
      </c>
    </row>
    <row r="1890" spans="1:23" x14ac:dyDescent="0.3">
      <c r="A1890" t="s">
        <v>1900</v>
      </c>
      <c r="B1890" t="s">
        <v>21174</v>
      </c>
      <c r="C1890">
        <v>0</v>
      </c>
      <c r="D1890">
        <v>0</v>
      </c>
      <c r="E1890" t="s">
        <v>20050</v>
      </c>
      <c r="F1890" t="s">
        <v>10844</v>
      </c>
      <c r="G1890" t="s">
        <v>20080</v>
      </c>
      <c r="H1890" t="s">
        <v>20209</v>
      </c>
      <c r="I1890" t="s">
        <v>20210</v>
      </c>
      <c r="J1890" t="s">
        <v>10845</v>
      </c>
      <c r="K1890" t="s">
        <v>7287</v>
      </c>
      <c r="L1890" t="s">
        <v>6321</v>
      </c>
      <c r="M1890" t="s">
        <v>20083</v>
      </c>
      <c r="N1890" t="s">
        <v>6322</v>
      </c>
      <c r="O1890" t="s">
        <v>20076</v>
      </c>
      <c r="P1890" t="s">
        <v>20125</v>
      </c>
      <c r="Q1890" t="s">
        <v>20153</v>
      </c>
      <c r="R1890" t="s">
        <v>20154</v>
      </c>
      <c r="S1890">
        <v>1</v>
      </c>
      <c r="T1890">
        <v>0</v>
      </c>
      <c r="U1890">
        <v>0</v>
      </c>
      <c r="V1890">
        <v>593</v>
      </c>
      <c r="W1890">
        <v>23</v>
      </c>
    </row>
    <row r="1891" spans="1:23" x14ac:dyDescent="0.3">
      <c r="A1891" t="s">
        <v>1901</v>
      </c>
      <c r="B1891" t="s">
        <v>21174</v>
      </c>
      <c r="C1891">
        <v>0</v>
      </c>
      <c r="D1891">
        <v>0</v>
      </c>
      <c r="E1891" t="s">
        <v>20050</v>
      </c>
      <c r="F1891" t="s">
        <v>10846</v>
      </c>
      <c r="G1891" t="s">
        <v>20040</v>
      </c>
      <c r="H1891" t="s">
        <v>21878</v>
      </c>
      <c r="I1891" t="s">
        <v>21879</v>
      </c>
      <c r="J1891" t="s">
        <v>10847</v>
      </c>
      <c r="K1891" t="s">
        <v>10848</v>
      </c>
      <c r="L1891" t="s">
        <v>10849</v>
      </c>
      <c r="M1891" t="s">
        <v>20736</v>
      </c>
      <c r="N1891" t="s">
        <v>6322</v>
      </c>
      <c r="O1891" t="s">
        <v>20076</v>
      </c>
      <c r="P1891" t="s">
        <v>20443</v>
      </c>
      <c r="Q1891" t="s">
        <v>6508</v>
      </c>
      <c r="R1891" t="s">
        <v>21880</v>
      </c>
      <c r="S1891">
        <v>1</v>
      </c>
      <c r="T1891">
        <v>1</v>
      </c>
      <c r="U1891">
        <v>0</v>
      </c>
      <c r="V1891">
        <v>153</v>
      </c>
      <c r="W1891">
        <v>8</v>
      </c>
    </row>
    <row r="1892" spans="1:23" x14ac:dyDescent="0.3">
      <c r="A1892" t="s">
        <v>1902</v>
      </c>
      <c r="B1892" t="s">
        <v>21174</v>
      </c>
      <c r="C1892">
        <v>0</v>
      </c>
      <c r="D1892">
        <v>0</v>
      </c>
      <c r="E1892" t="s">
        <v>20050</v>
      </c>
      <c r="F1892" t="s">
        <v>10850</v>
      </c>
      <c r="G1892" t="s">
        <v>20080</v>
      </c>
      <c r="H1892" t="s">
        <v>20209</v>
      </c>
      <c r="I1892" t="s">
        <v>20210</v>
      </c>
      <c r="J1892" t="s">
        <v>10851</v>
      </c>
      <c r="K1892" t="s">
        <v>10639</v>
      </c>
      <c r="L1892" t="s">
        <v>6321</v>
      </c>
      <c r="M1892" t="s">
        <v>20083</v>
      </c>
      <c r="N1892" t="s">
        <v>6322</v>
      </c>
      <c r="O1892" t="s">
        <v>20076</v>
      </c>
      <c r="P1892" t="s">
        <v>20125</v>
      </c>
      <c r="Q1892" t="s">
        <v>20153</v>
      </c>
      <c r="R1892" t="s">
        <v>20154</v>
      </c>
      <c r="S1892">
        <v>1</v>
      </c>
      <c r="T1892">
        <v>0</v>
      </c>
      <c r="U1892">
        <v>0</v>
      </c>
      <c r="V1892">
        <v>328</v>
      </c>
      <c r="W1892">
        <v>15</v>
      </c>
    </row>
    <row r="1893" spans="1:23" x14ac:dyDescent="0.3">
      <c r="A1893" t="s">
        <v>1903</v>
      </c>
      <c r="B1893" t="s">
        <v>21174</v>
      </c>
      <c r="C1893">
        <v>0</v>
      </c>
      <c r="D1893">
        <v>0</v>
      </c>
      <c r="E1893" t="s">
        <v>20050</v>
      </c>
      <c r="F1893" t="s">
        <v>10852</v>
      </c>
      <c r="G1893" t="s">
        <v>20080</v>
      </c>
      <c r="H1893" t="s">
        <v>20209</v>
      </c>
      <c r="I1893" t="s">
        <v>20210</v>
      </c>
      <c r="J1893" t="s">
        <v>10853</v>
      </c>
      <c r="K1893" t="s">
        <v>7933</v>
      </c>
      <c r="L1893" t="s">
        <v>6321</v>
      </c>
      <c r="M1893" t="s">
        <v>20083</v>
      </c>
      <c r="N1893" t="s">
        <v>6322</v>
      </c>
      <c r="O1893" t="s">
        <v>20076</v>
      </c>
      <c r="P1893" t="s">
        <v>20125</v>
      </c>
      <c r="Q1893" t="s">
        <v>20153</v>
      </c>
      <c r="R1893" t="s">
        <v>20154</v>
      </c>
      <c r="S1893">
        <v>1</v>
      </c>
      <c r="T1893">
        <v>0</v>
      </c>
      <c r="U1893">
        <v>0</v>
      </c>
      <c r="V1893">
        <v>239</v>
      </c>
      <c r="W1893">
        <v>12</v>
      </c>
    </row>
    <row r="1894" spans="1:23" x14ac:dyDescent="0.3">
      <c r="A1894" t="s">
        <v>1904</v>
      </c>
      <c r="B1894" t="s">
        <v>21174</v>
      </c>
      <c r="C1894">
        <v>0</v>
      </c>
      <c r="D1894">
        <v>0</v>
      </c>
      <c r="E1894" t="s">
        <v>20050</v>
      </c>
      <c r="F1894" t="s">
        <v>10854</v>
      </c>
      <c r="G1894" t="s">
        <v>20080</v>
      </c>
      <c r="H1894" t="s">
        <v>20209</v>
      </c>
      <c r="I1894" t="s">
        <v>20210</v>
      </c>
      <c r="J1894" t="s">
        <v>10853</v>
      </c>
      <c r="K1894" t="s">
        <v>7933</v>
      </c>
      <c r="L1894" t="s">
        <v>6321</v>
      </c>
      <c r="M1894" t="s">
        <v>20083</v>
      </c>
      <c r="N1894" t="s">
        <v>6322</v>
      </c>
      <c r="O1894" t="s">
        <v>20076</v>
      </c>
      <c r="P1894" t="s">
        <v>20125</v>
      </c>
      <c r="Q1894" t="s">
        <v>20153</v>
      </c>
      <c r="R1894" t="s">
        <v>20154</v>
      </c>
      <c r="S1894">
        <v>1</v>
      </c>
      <c r="T1894">
        <v>0</v>
      </c>
      <c r="U1894">
        <v>0</v>
      </c>
      <c r="V1894">
        <v>242</v>
      </c>
      <c r="W1894">
        <v>13</v>
      </c>
    </row>
    <row r="1895" spans="1:23" x14ac:dyDescent="0.3">
      <c r="A1895" t="s">
        <v>1905</v>
      </c>
      <c r="B1895" t="s">
        <v>21174</v>
      </c>
      <c r="C1895">
        <v>0</v>
      </c>
      <c r="D1895">
        <v>0</v>
      </c>
      <c r="E1895" t="s">
        <v>20050</v>
      </c>
      <c r="F1895" t="s">
        <v>10855</v>
      </c>
      <c r="G1895" t="s">
        <v>20080</v>
      </c>
      <c r="H1895" t="s">
        <v>20209</v>
      </c>
      <c r="I1895" t="s">
        <v>20210</v>
      </c>
      <c r="J1895" t="s">
        <v>9558</v>
      </c>
      <c r="K1895" t="s">
        <v>6354</v>
      </c>
      <c r="L1895" t="s">
        <v>6321</v>
      </c>
      <c r="M1895" t="s">
        <v>20083</v>
      </c>
      <c r="N1895" t="s">
        <v>6322</v>
      </c>
      <c r="O1895" t="s">
        <v>20076</v>
      </c>
      <c r="P1895" t="s">
        <v>20125</v>
      </c>
      <c r="Q1895" t="s">
        <v>20153</v>
      </c>
      <c r="R1895" t="s">
        <v>20154</v>
      </c>
      <c r="S1895">
        <v>1</v>
      </c>
      <c r="T1895">
        <v>0</v>
      </c>
      <c r="U1895">
        <v>0</v>
      </c>
      <c r="V1895">
        <v>214</v>
      </c>
      <c r="W1895">
        <v>11</v>
      </c>
    </row>
    <row r="1896" spans="1:23" x14ac:dyDescent="0.3">
      <c r="A1896" t="s">
        <v>1906</v>
      </c>
      <c r="B1896" t="s">
        <v>21174</v>
      </c>
      <c r="C1896">
        <v>0</v>
      </c>
      <c r="D1896">
        <v>0</v>
      </c>
      <c r="E1896" t="s">
        <v>20050</v>
      </c>
      <c r="F1896" t="s">
        <v>10856</v>
      </c>
      <c r="G1896" t="s">
        <v>20080</v>
      </c>
      <c r="H1896" t="s">
        <v>20209</v>
      </c>
      <c r="I1896" t="s">
        <v>20210</v>
      </c>
      <c r="J1896" t="s">
        <v>10857</v>
      </c>
      <c r="K1896" t="s">
        <v>6436</v>
      </c>
      <c r="L1896" t="s">
        <v>6321</v>
      </c>
      <c r="M1896" t="s">
        <v>20083</v>
      </c>
      <c r="N1896" t="s">
        <v>6322</v>
      </c>
      <c r="O1896" t="s">
        <v>20076</v>
      </c>
      <c r="P1896" t="s">
        <v>20125</v>
      </c>
      <c r="Q1896" t="s">
        <v>20153</v>
      </c>
      <c r="R1896" t="s">
        <v>20154</v>
      </c>
      <c r="S1896">
        <v>1</v>
      </c>
      <c r="T1896">
        <v>0</v>
      </c>
      <c r="U1896">
        <v>0</v>
      </c>
      <c r="V1896">
        <v>564</v>
      </c>
      <c r="W1896">
        <v>25</v>
      </c>
    </row>
    <row r="1897" spans="1:23" x14ac:dyDescent="0.3">
      <c r="A1897" t="s">
        <v>1907</v>
      </c>
      <c r="B1897" t="s">
        <v>21174</v>
      </c>
      <c r="C1897">
        <v>0</v>
      </c>
      <c r="D1897">
        <v>0</v>
      </c>
      <c r="E1897" t="s">
        <v>20050</v>
      </c>
      <c r="F1897" t="s">
        <v>10858</v>
      </c>
      <c r="G1897" t="s">
        <v>20080</v>
      </c>
      <c r="H1897" t="s">
        <v>20209</v>
      </c>
      <c r="I1897" t="s">
        <v>20210</v>
      </c>
      <c r="J1897" t="s">
        <v>10859</v>
      </c>
      <c r="K1897" t="s">
        <v>6733</v>
      </c>
      <c r="L1897" t="s">
        <v>6321</v>
      </c>
      <c r="M1897" t="s">
        <v>20083</v>
      </c>
      <c r="N1897" t="s">
        <v>6322</v>
      </c>
      <c r="O1897" t="s">
        <v>20076</v>
      </c>
      <c r="P1897" t="s">
        <v>20125</v>
      </c>
      <c r="Q1897" t="s">
        <v>20153</v>
      </c>
      <c r="R1897" t="s">
        <v>20154</v>
      </c>
      <c r="S1897">
        <v>1</v>
      </c>
      <c r="T1897">
        <v>0</v>
      </c>
      <c r="U1897">
        <v>0</v>
      </c>
      <c r="V1897">
        <v>281</v>
      </c>
      <c r="W1897">
        <v>14</v>
      </c>
    </row>
    <row r="1898" spans="1:23" x14ac:dyDescent="0.3">
      <c r="A1898" t="s">
        <v>1908</v>
      </c>
      <c r="B1898" t="s">
        <v>21174</v>
      </c>
      <c r="C1898">
        <v>0</v>
      </c>
      <c r="D1898">
        <v>0</v>
      </c>
      <c r="E1898" t="s">
        <v>20050</v>
      </c>
      <c r="F1898" t="s">
        <v>10860</v>
      </c>
      <c r="G1898" t="s">
        <v>20080</v>
      </c>
      <c r="H1898" t="s">
        <v>20209</v>
      </c>
      <c r="I1898" t="s">
        <v>20210</v>
      </c>
      <c r="J1898" t="s">
        <v>10861</v>
      </c>
      <c r="K1898" t="s">
        <v>10862</v>
      </c>
      <c r="L1898" t="s">
        <v>6321</v>
      </c>
      <c r="M1898" t="s">
        <v>20083</v>
      </c>
      <c r="N1898" t="s">
        <v>6322</v>
      </c>
      <c r="O1898" t="s">
        <v>20076</v>
      </c>
      <c r="P1898" t="s">
        <v>20125</v>
      </c>
      <c r="Q1898" t="s">
        <v>20153</v>
      </c>
      <c r="R1898" t="s">
        <v>20154</v>
      </c>
      <c r="S1898">
        <v>1</v>
      </c>
      <c r="T1898">
        <v>0</v>
      </c>
      <c r="U1898">
        <v>0</v>
      </c>
      <c r="V1898">
        <v>344</v>
      </c>
      <c r="W1898">
        <v>16</v>
      </c>
    </row>
    <row r="1899" spans="1:23" x14ac:dyDescent="0.3">
      <c r="A1899" t="s">
        <v>1909</v>
      </c>
      <c r="B1899" t="s">
        <v>21174</v>
      </c>
      <c r="C1899">
        <v>0</v>
      </c>
      <c r="D1899">
        <v>0</v>
      </c>
      <c r="E1899" t="s">
        <v>20050</v>
      </c>
      <c r="F1899" t="s">
        <v>10863</v>
      </c>
      <c r="G1899" t="s">
        <v>20080</v>
      </c>
      <c r="H1899" t="s">
        <v>20209</v>
      </c>
      <c r="I1899" t="s">
        <v>20210</v>
      </c>
      <c r="J1899" t="s">
        <v>10864</v>
      </c>
      <c r="K1899" t="s">
        <v>7749</v>
      </c>
      <c r="L1899" t="s">
        <v>6321</v>
      </c>
      <c r="M1899" t="s">
        <v>20083</v>
      </c>
      <c r="N1899" t="s">
        <v>6322</v>
      </c>
      <c r="O1899" t="s">
        <v>20076</v>
      </c>
      <c r="P1899" t="s">
        <v>20125</v>
      </c>
      <c r="Q1899" t="s">
        <v>20153</v>
      </c>
      <c r="R1899" t="s">
        <v>20154</v>
      </c>
      <c r="S1899">
        <v>1</v>
      </c>
      <c r="T1899">
        <v>0</v>
      </c>
      <c r="U1899">
        <v>0</v>
      </c>
      <c r="V1899">
        <v>345</v>
      </c>
      <c r="W1899">
        <v>17</v>
      </c>
    </row>
    <row r="1900" spans="1:23" x14ac:dyDescent="0.3">
      <c r="A1900" t="s">
        <v>1910</v>
      </c>
      <c r="B1900" t="s">
        <v>21174</v>
      </c>
      <c r="C1900">
        <v>0</v>
      </c>
      <c r="D1900">
        <v>0</v>
      </c>
      <c r="E1900" t="s">
        <v>20050</v>
      </c>
      <c r="F1900" t="s">
        <v>10865</v>
      </c>
      <c r="G1900" t="s">
        <v>20080</v>
      </c>
      <c r="H1900" t="s">
        <v>20209</v>
      </c>
      <c r="I1900" t="s">
        <v>20210</v>
      </c>
      <c r="J1900" t="s">
        <v>8338</v>
      </c>
      <c r="K1900" t="s">
        <v>7370</v>
      </c>
      <c r="L1900" t="s">
        <v>6321</v>
      </c>
      <c r="M1900" t="s">
        <v>20083</v>
      </c>
      <c r="N1900" t="s">
        <v>6322</v>
      </c>
      <c r="O1900" t="s">
        <v>20076</v>
      </c>
      <c r="P1900" t="s">
        <v>20125</v>
      </c>
      <c r="Q1900" t="s">
        <v>20153</v>
      </c>
      <c r="R1900" t="s">
        <v>20154</v>
      </c>
      <c r="S1900">
        <v>1</v>
      </c>
      <c r="T1900">
        <v>0</v>
      </c>
      <c r="U1900">
        <v>0</v>
      </c>
      <c r="V1900">
        <v>242</v>
      </c>
      <c r="W1900">
        <v>10</v>
      </c>
    </row>
    <row r="1901" spans="1:23" x14ac:dyDescent="0.3">
      <c r="A1901" t="s">
        <v>1911</v>
      </c>
      <c r="B1901" t="s">
        <v>21174</v>
      </c>
      <c r="C1901">
        <v>0</v>
      </c>
      <c r="D1901">
        <v>0</v>
      </c>
      <c r="E1901" t="s">
        <v>20050</v>
      </c>
      <c r="F1901" t="s">
        <v>10866</v>
      </c>
      <c r="G1901" t="s">
        <v>20080</v>
      </c>
      <c r="H1901" t="s">
        <v>20209</v>
      </c>
      <c r="I1901" t="s">
        <v>20210</v>
      </c>
      <c r="J1901" t="s">
        <v>10867</v>
      </c>
      <c r="K1901" t="s">
        <v>7516</v>
      </c>
      <c r="L1901" t="s">
        <v>6321</v>
      </c>
      <c r="M1901" t="s">
        <v>20083</v>
      </c>
      <c r="N1901" t="s">
        <v>6322</v>
      </c>
      <c r="O1901" t="s">
        <v>20076</v>
      </c>
      <c r="P1901" t="s">
        <v>20125</v>
      </c>
      <c r="Q1901" t="s">
        <v>20153</v>
      </c>
      <c r="R1901" t="s">
        <v>20154</v>
      </c>
      <c r="S1901">
        <v>1</v>
      </c>
      <c r="T1901">
        <v>0</v>
      </c>
      <c r="U1901">
        <v>0</v>
      </c>
      <c r="V1901">
        <v>268</v>
      </c>
      <c r="W1901">
        <v>13</v>
      </c>
    </row>
    <row r="1902" spans="1:23" x14ac:dyDescent="0.3">
      <c r="A1902" t="s">
        <v>1912</v>
      </c>
      <c r="B1902" t="s">
        <v>21174</v>
      </c>
      <c r="C1902">
        <v>0</v>
      </c>
      <c r="D1902">
        <v>0</v>
      </c>
      <c r="E1902" t="s">
        <v>20050</v>
      </c>
      <c r="F1902" t="s">
        <v>10868</v>
      </c>
      <c r="G1902" t="s">
        <v>20080</v>
      </c>
      <c r="H1902" t="s">
        <v>20209</v>
      </c>
      <c r="I1902" t="s">
        <v>20210</v>
      </c>
      <c r="J1902" t="s">
        <v>10867</v>
      </c>
      <c r="K1902" t="s">
        <v>7516</v>
      </c>
      <c r="L1902" t="s">
        <v>6321</v>
      </c>
      <c r="M1902" t="s">
        <v>20083</v>
      </c>
      <c r="N1902" t="s">
        <v>6322</v>
      </c>
      <c r="O1902" t="s">
        <v>20076</v>
      </c>
      <c r="P1902" t="s">
        <v>20125</v>
      </c>
      <c r="Q1902" t="s">
        <v>20153</v>
      </c>
      <c r="R1902" t="s">
        <v>20154</v>
      </c>
      <c r="S1902">
        <v>1</v>
      </c>
      <c r="T1902">
        <v>0</v>
      </c>
      <c r="U1902">
        <v>0</v>
      </c>
      <c r="V1902">
        <v>256</v>
      </c>
      <c r="W1902">
        <v>15</v>
      </c>
    </row>
    <row r="1903" spans="1:23" x14ac:dyDescent="0.3">
      <c r="A1903" t="s">
        <v>1913</v>
      </c>
      <c r="B1903" t="s">
        <v>21174</v>
      </c>
      <c r="C1903">
        <v>0</v>
      </c>
      <c r="D1903">
        <v>0</v>
      </c>
      <c r="E1903" t="s">
        <v>20050</v>
      </c>
      <c r="F1903" t="s">
        <v>10869</v>
      </c>
      <c r="G1903" t="s">
        <v>20080</v>
      </c>
      <c r="H1903" t="s">
        <v>20209</v>
      </c>
      <c r="I1903" t="s">
        <v>20210</v>
      </c>
      <c r="J1903" t="s">
        <v>10870</v>
      </c>
      <c r="K1903" t="s">
        <v>6529</v>
      </c>
      <c r="L1903" t="s">
        <v>6321</v>
      </c>
      <c r="M1903" t="s">
        <v>20083</v>
      </c>
      <c r="N1903" t="s">
        <v>6322</v>
      </c>
      <c r="O1903" t="s">
        <v>20076</v>
      </c>
      <c r="P1903" t="s">
        <v>20125</v>
      </c>
      <c r="Q1903" t="s">
        <v>20153</v>
      </c>
      <c r="R1903" t="s">
        <v>20154</v>
      </c>
      <c r="S1903">
        <v>1</v>
      </c>
      <c r="T1903">
        <v>0</v>
      </c>
      <c r="U1903">
        <v>0</v>
      </c>
      <c r="V1903">
        <v>296</v>
      </c>
      <c r="W1903">
        <v>14</v>
      </c>
    </row>
    <row r="1904" spans="1:23" x14ac:dyDescent="0.3">
      <c r="A1904" t="s">
        <v>1914</v>
      </c>
      <c r="B1904" t="s">
        <v>21174</v>
      </c>
      <c r="C1904">
        <v>0</v>
      </c>
      <c r="D1904">
        <v>0</v>
      </c>
      <c r="E1904" t="s">
        <v>20050</v>
      </c>
      <c r="F1904" t="s">
        <v>10871</v>
      </c>
      <c r="G1904" t="s">
        <v>20080</v>
      </c>
      <c r="H1904" t="s">
        <v>20209</v>
      </c>
      <c r="I1904" t="s">
        <v>20210</v>
      </c>
      <c r="J1904" t="s">
        <v>10872</v>
      </c>
      <c r="K1904" t="s">
        <v>6335</v>
      </c>
      <c r="L1904" t="s">
        <v>6321</v>
      </c>
      <c r="M1904" t="s">
        <v>20083</v>
      </c>
      <c r="N1904" t="s">
        <v>6322</v>
      </c>
      <c r="O1904" t="s">
        <v>20076</v>
      </c>
      <c r="P1904" t="s">
        <v>20125</v>
      </c>
      <c r="Q1904" t="s">
        <v>20153</v>
      </c>
      <c r="R1904" t="s">
        <v>20154</v>
      </c>
      <c r="S1904">
        <v>1</v>
      </c>
      <c r="T1904">
        <v>0</v>
      </c>
      <c r="U1904">
        <v>0</v>
      </c>
      <c r="V1904">
        <v>83</v>
      </c>
      <c r="W1904">
        <v>6</v>
      </c>
    </row>
    <row r="1905" spans="1:23" x14ac:dyDescent="0.3">
      <c r="A1905" t="s">
        <v>1915</v>
      </c>
      <c r="B1905" t="s">
        <v>21174</v>
      </c>
      <c r="C1905">
        <v>0</v>
      </c>
      <c r="D1905">
        <v>0</v>
      </c>
      <c r="E1905" t="s">
        <v>20050</v>
      </c>
      <c r="F1905" t="s">
        <v>10873</v>
      </c>
      <c r="G1905" t="s">
        <v>20080</v>
      </c>
      <c r="H1905" t="s">
        <v>20209</v>
      </c>
      <c r="I1905" t="s">
        <v>20210</v>
      </c>
      <c r="J1905" t="s">
        <v>10874</v>
      </c>
      <c r="K1905" t="s">
        <v>6525</v>
      </c>
      <c r="L1905" t="s">
        <v>6321</v>
      </c>
      <c r="M1905" t="s">
        <v>20083</v>
      </c>
      <c r="N1905" t="s">
        <v>6322</v>
      </c>
      <c r="O1905" t="s">
        <v>20076</v>
      </c>
      <c r="P1905" t="s">
        <v>20125</v>
      </c>
      <c r="Q1905" t="s">
        <v>20153</v>
      </c>
      <c r="R1905" t="s">
        <v>20154</v>
      </c>
      <c r="S1905">
        <v>1</v>
      </c>
      <c r="T1905">
        <v>0</v>
      </c>
      <c r="U1905">
        <v>0</v>
      </c>
      <c r="V1905">
        <v>337</v>
      </c>
      <c r="W1905">
        <v>15</v>
      </c>
    </row>
    <row r="1906" spans="1:23" x14ac:dyDescent="0.3">
      <c r="A1906" t="s">
        <v>1916</v>
      </c>
      <c r="B1906" t="s">
        <v>21174</v>
      </c>
      <c r="C1906">
        <v>0</v>
      </c>
      <c r="D1906">
        <v>0</v>
      </c>
      <c r="E1906" t="s">
        <v>20050</v>
      </c>
      <c r="F1906" t="s">
        <v>10875</v>
      </c>
      <c r="G1906" t="s">
        <v>20080</v>
      </c>
      <c r="H1906" t="s">
        <v>20209</v>
      </c>
      <c r="I1906" t="s">
        <v>20210</v>
      </c>
      <c r="J1906" t="s">
        <v>10874</v>
      </c>
      <c r="K1906" t="s">
        <v>6525</v>
      </c>
      <c r="L1906" t="s">
        <v>6321</v>
      </c>
      <c r="M1906" t="s">
        <v>20083</v>
      </c>
      <c r="N1906" t="s">
        <v>6322</v>
      </c>
      <c r="O1906" t="s">
        <v>20076</v>
      </c>
      <c r="P1906" t="s">
        <v>20125</v>
      </c>
      <c r="Q1906" t="s">
        <v>20153</v>
      </c>
      <c r="R1906" t="s">
        <v>20154</v>
      </c>
      <c r="S1906">
        <v>1</v>
      </c>
      <c r="T1906">
        <v>0</v>
      </c>
      <c r="U1906">
        <v>0</v>
      </c>
      <c r="V1906">
        <v>307</v>
      </c>
      <c r="W1906">
        <v>14</v>
      </c>
    </row>
    <row r="1907" spans="1:23" x14ac:dyDescent="0.3">
      <c r="A1907" t="s">
        <v>1917</v>
      </c>
      <c r="B1907" t="s">
        <v>21174</v>
      </c>
      <c r="C1907">
        <v>0</v>
      </c>
      <c r="D1907">
        <v>0</v>
      </c>
      <c r="E1907" t="s">
        <v>20050</v>
      </c>
      <c r="F1907" t="s">
        <v>10876</v>
      </c>
      <c r="G1907" t="s">
        <v>20080</v>
      </c>
      <c r="H1907" t="s">
        <v>20209</v>
      </c>
      <c r="I1907" t="s">
        <v>20210</v>
      </c>
      <c r="J1907" t="s">
        <v>10877</v>
      </c>
      <c r="K1907" t="s">
        <v>8808</v>
      </c>
      <c r="L1907" t="s">
        <v>6321</v>
      </c>
      <c r="M1907" t="s">
        <v>20083</v>
      </c>
      <c r="N1907" t="s">
        <v>6322</v>
      </c>
      <c r="O1907" t="s">
        <v>20076</v>
      </c>
      <c r="P1907" t="s">
        <v>20125</v>
      </c>
      <c r="Q1907" t="s">
        <v>20153</v>
      </c>
      <c r="R1907" t="s">
        <v>20154</v>
      </c>
      <c r="S1907">
        <v>1</v>
      </c>
      <c r="T1907">
        <v>0</v>
      </c>
      <c r="U1907">
        <v>0</v>
      </c>
      <c r="V1907">
        <v>269</v>
      </c>
      <c r="W1907">
        <v>14</v>
      </c>
    </row>
    <row r="1908" spans="1:23" x14ac:dyDescent="0.3">
      <c r="A1908" t="s">
        <v>1918</v>
      </c>
      <c r="B1908" t="s">
        <v>21174</v>
      </c>
      <c r="C1908">
        <v>0</v>
      </c>
      <c r="D1908">
        <v>0</v>
      </c>
      <c r="E1908" t="s">
        <v>20050</v>
      </c>
      <c r="F1908" t="s">
        <v>10878</v>
      </c>
      <c r="G1908" t="s">
        <v>20080</v>
      </c>
      <c r="H1908" t="s">
        <v>20209</v>
      </c>
      <c r="I1908" t="s">
        <v>20210</v>
      </c>
      <c r="J1908" t="s">
        <v>10879</v>
      </c>
      <c r="K1908" t="s">
        <v>6389</v>
      </c>
      <c r="L1908" t="s">
        <v>6321</v>
      </c>
      <c r="M1908" t="s">
        <v>20083</v>
      </c>
      <c r="N1908" t="s">
        <v>6322</v>
      </c>
      <c r="O1908" t="s">
        <v>20076</v>
      </c>
      <c r="P1908" t="s">
        <v>20125</v>
      </c>
      <c r="Q1908" t="s">
        <v>20153</v>
      </c>
      <c r="R1908" t="s">
        <v>20154</v>
      </c>
      <c r="S1908">
        <v>1</v>
      </c>
      <c r="T1908">
        <v>0</v>
      </c>
      <c r="U1908">
        <v>0</v>
      </c>
      <c r="V1908">
        <v>296</v>
      </c>
      <c r="W1908">
        <v>15</v>
      </c>
    </row>
    <row r="1909" spans="1:23" x14ac:dyDescent="0.3">
      <c r="A1909" t="s">
        <v>1919</v>
      </c>
      <c r="B1909" t="s">
        <v>21174</v>
      </c>
      <c r="C1909">
        <v>0</v>
      </c>
      <c r="D1909">
        <v>0</v>
      </c>
      <c r="E1909" t="s">
        <v>20050</v>
      </c>
      <c r="F1909" t="s">
        <v>10880</v>
      </c>
      <c r="G1909" t="s">
        <v>20080</v>
      </c>
      <c r="H1909" t="s">
        <v>20209</v>
      </c>
      <c r="I1909" t="s">
        <v>20210</v>
      </c>
      <c r="J1909" t="s">
        <v>10788</v>
      </c>
      <c r="K1909" t="s">
        <v>7507</v>
      </c>
      <c r="L1909" t="s">
        <v>6321</v>
      </c>
      <c r="M1909" t="s">
        <v>20083</v>
      </c>
      <c r="N1909" t="s">
        <v>6322</v>
      </c>
      <c r="O1909" t="s">
        <v>20076</v>
      </c>
      <c r="P1909" t="s">
        <v>20125</v>
      </c>
      <c r="Q1909" t="s">
        <v>20153</v>
      </c>
      <c r="R1909" t="s">
        <v>20154</v>
      </c>
      <c r="S1909">
        <v>1</v>
      </c>
      <c r="T1909">
        <v>0</v>
      </c>
      <c r="U1909">
        <v>0</v>
      </c>
      <c r="V1909">
        <v>80</v>
      </c>
      <c r="W1909">
        <v>4</v>
      </c>
    </row>
    <row r="1910" spans="1:23" x14ac:dyDescent="0.3">
      <c r="A1910" t="s">
        <v>1920</v>
      </c>
      <c r="B1910" t="s">
        <v>21174</v>
      </c>
      <c r="C1910">
        <v>0</v>
      </c>
      <c r="D1910">
        <v>0</v>
      </c>
      <c r="E1910" t="s">
        <v>20050</v>
      </c>
      <c r="F1910" t="s">
        <v>10881</v>
      </c>
      <c r="G1910" t="s">
        <v>20080</v>
      </c>
      <c r="H1910" t="s">
        <v>20209</v>
      </c>
      <c r="I1910" t="s">
        <v>20210</v>
      </c>
      <c r="J1910" t="s">
        <v>10407</v>
      </c>
      <c r="K1910" t="s">
        <v>6389</v>
      </c>
      <c r="L1910" t="s">
        <v>6321</v>
      </c>
      <c r="M1910" t="s">
        <v>20083</v>
      </c>
      <c r="N1910" t="s">
        <v>6322</v>
      </c>
      <c r="O1910" t="s">
        <v>20076</v>
      </c>
      <c r="P1910" t="s">
        <v>20125</v>
      </c>
      <c r="Q1910" t="s">
        <v>20153</v>
      </c>
      <c r="R1910" t="s">
        <v>20154</v>
      </c>
      <c r="S1910">
        <v>1</v>
      </c>
      <c r="T1910">
        <v>0</v>
      </c>
      <c r="U1910">
        <v>0</v>
      </c>
      <c r="V1910">
        <v>333</v>
      </c>
      <c r="W1910">
        <v>16</v>
      </c>
    </row>
    <row r="1911" spans="1:23" x14ac:dyDescent="0.3">
      <c r="A1911" t="s">
        <v>1921</v>
      </c>
      <c r="B1911" t="s">
        <v>21174</v>
      </c>
      <c r="C1911">
        <v>0</v>
      </c>
      <c r="D1911">
        <v>0</v>
      </c>
      <c r="E1911" t="s">
        <v>20050</v>
      </c>
      <c r="F1911" t="s">
        <v>10882</v>
      </c>
      <c r="G1911" t="s">
        <v>20080</v>
      </c>
      <c r="H1911" t="s">
        <v>20209</v>
      </c>
      <c r="I1911" t="s">
        <v>20210</v>
      </c>
      <c r="J1911" t="s">
        <v>10883</v>
      </c>
      <c r="K1911" t="s">
        <v>9753</v>
      </c>
      <c r="L1911" t="s">
        <v>6321</v>
      </c>
      <c r="M1911" t="s">
        <v>20083</v>
      </c>
      <c r="N1911" t="s">
        <v>6322</v>
      </c>
      <c r="O1911" t="s">
        <v>20076</v>
      </c>
      <c r="P1911" t="s">
        <v>20125</v>
      </c>
      <c r="Q1911" t="s">
        <v>20153</v>
      </c>
      <c r="R1911" t="s">
        <v>20154</v>
      </c>
      <c r="S1911">
        <v>1</v>
      </c>
      <c r="T1911">
        <v>0</v>
      </c>
      <c r="U1911">
        <v>0</v>
      </c>
      <c r="V1911">
        <v>176</v>
      </c>
      <c r="W1911">
        <v>8</v>
      </c>
    </row>
    <row r="1912" spans="1:23" x14ac:dyDescent="0.3">
      <c r="A1912" t="s">
        <v>1922</v>
      </c>
      <c r="B1912" t="s">
        <v>21174</v>
      </c>
      <c r="C1912">
        <v>0</v>
      </c>
      <c r="D1912">
        <v>0</v>
      </c>
      <c r="E1912" t="s">
        <v>20050</v>
      </c>
      <c r="F1912" t="s">
        <v>10884</v>
      </c>
      <c r="G1912" t="s">
        <v>20080</v>
      </c>
      <c r="H1912" t="s">
        <v>20209</v>
      </c>
      <c r="I1912" t="s">
        <v>20210</v>
      </c>
      <c r="J1912" t="s">
        <v>10434</v>
      </c>
      <c r="K1912" t="s">
        <v>6389</v>
      </c>
      <c r="L1912" t="s">
        <v>6321</v>
      </c>
      <c r="M1912" t="s">
        <v>20083</v>
      </c>
      <c r="N1912" t="s">
        <v>6322</v>
      </c>
      <c r="O1912" t="s">
        <v>20076</v>
      </c>
      <c r="P1912" t="s">
        <v>20125</v>
      </c>
      <c r="Q1912" t="s">
        <v>20153</v>
      </c>
      <c r="R1912" t="s">
        <v>20154</v>
      </c>
      <c r="S1912">
        <v>1</v>
      </c>
      <c r="T1912">
        <v>0</v>
      </c>
      <c r="U1912">
        <v>0</v>
      </c>
      <c r="V1912">
        <v>214</v>
      </c>
      <c r="W1912">
        <v>10</v>
      </c>
    </row>
    <row r="1913" spans="1:23" x14ac:dyDescent="0.3">
      <c r="A1913" t="s">
        <v>1923</v>
      </c>
      <c r="B1913" t="s">
        <v>21174</v>
      </c>
      <c r="C1913">
        <v>0</v>
      </c>
      <c r="D1913">
        <v>0</v>
      </c>
      <c r="E1913" t="s">
        <v>20050</v>
      </c>
      <c r="F1913" t="s">
        <v>10885</v>
      </c>
      <c r="G1913" t="s">
        <v>20080</v>
      </c>
      <c r="H1913" t="s">
        <v>20209</v>
      </c>
      <c r="I1913" t="s">
        <v>20210</v>
      </c>
      <c r="J1913" t="s">
        <v>10886</v>
      </c>
      <c r="K1913" t="s">
        <v>10688</v>
      </c>
      <c r="L1913" t="s">
        <v>6321</v>
      </c>
      <c r="M1913" t="s">
        <v>20083</v>
      </c>
      <c r="N1913" t="s">
        <v>6322</v>
      </c>
      <c r="O1913" t="s">
        <v>20076</v>
      </c>
      <c r="P1913" t="s">
        <v>20125</v>
      </c>
      <c r="Q1913" t="s">
        <v>20153</v>
      </c>
      <c r="R1913" t="s">
        <v>20154</v>
      </c>
      <c r="S1913">
        <v>1</v>
      </c>
      <c r="T1913">
        <v>0</v>
      </c>
      <c r="U1913">
        <v>0</v>
      </c>
      <c r="V1913">
        <v>219</v>
      </c>
      <c r="W1913">
        <v>12</v>
      </c>
    </row>
    <row r="1914" spans="1:23" x14ac:dyDescent="0.3">
      <c r="A1914" t="s">
        <v>1924</v>
      </c>
      <c r="B1914" t="s">
        <v>21174</v>
      </c>
      <c r="C1914">
        <v>0</v>
      </c>
      <c r="D1914">
        <v>0</v>
      </c>
      <c r="E1914" t="s">
        <v>20050</v>
      </c>
      <c r="F1914" t="s">
        <v>10887</v>
      </c>
      <c r="G1914" t="s">
        <v>20080</v>
      </c>
      <c r="H1914" t="s">
        <v>20209</v>
      </c>
      <c r="I1914" t="s">
        <v>20210</v>
      </c>
      <c r="J1914" t="s">
        <v>10888</v>
      </c>
      <c r="K1914" t="s">
        <v>10688</v>
      </c>
      <c r="L1914" t="s">
        <v>6321</v>
      </c>
      <c r="M1914" t="s">
        <v>20083</v>
      </c>
      <c r="N1914" t="s">
        <v>6322</v>
      </c>
      <c r="O1914" t="s">
        <v>20076</v>
      </c>
      <c r="P1914" t="s">
        <v>20125</v>
      </c>
      <c r="Q1914" t="s">
        <v>20153</v>
      </c>
      <c r="R1914" t="s">
        <v>20154</v>
      </c>
      <c r="S1914">
        <v>1</v>
      </c>
      <c r="T1914">
        <v>0</v>
      </c>
      <c r="U1914">
        <v>0</v>
      </c>
      <c r="V1914">
        <v>214</v>
      </c>
      <c r="W1914">
        <v>12</v>
      </c>
    </row>
    <row r="1915" spans="1:23" x14ac:dyDescent="0.3">
      <c r="A1915" t="s">
        <v>1925</v>
      </c>
      <c r="B1915" t="s">
        <v>21174</v>
      </c>
      <c r="C1915">
        <v>0</v>
      </c>
      <c r="D1915">
        <v>0</v>
      </c>
      <c r="E1915" t="s">
        <v>20088</v>
      </c>
      <c r="F1915" t="s">
        <v>10889</v>
      </c>
      <c r="G1915" t="s">
        <v>20089</v>
      </c>
      <c r="H1915" t="s">
        <v>21017</v>
      </c>
      <c r="I1915" t="s">
        <v>21018</v>
      </c>
      <c r="J1915" t="s">
        <v>10890</v>
      </c>
      <c r="K1915" t="s">
        <v>10688</v>
      </c>
      <c r="L1915" t="s">
        <v>6321</v>
      </c>
      <c r="M1915" t="s">
        <v>20083</v>
      </c>
      <c r="N1915" t="s">
        <v>6322</v>
      </c>
      <c r="O1915" t="s">
        <v>20076</v>
      </c>
      <c r="P1915" t="s">
        <v>20125</v>
      </c>
      <c r="Q1915" t="s">
        <v>20153</v>
      </c>
      <c r="R1915" t="s">
        <v>20154</v>
      </c>
      <c r="S1915">
        <v>0</v>
      </c>
      <c r="T1915">
        <v>0</v>
      </c>
      <c r="U1915">
        <v>1</v>
      </c>
      <c r="V1915">
        <v>282</v>
      </c>
      <c r="W1915">
        <v>12</v>
      </c>
    </row>
    <row r="1916" spans="1:23" x14ac:dyDescent="0.3">
      <c r="A1916" t="s">
        <v>1926</v>
      </c>
      <c r="B1916" t="s">
        <v>21174</v>
      </c>
      <c r="C1916">
        <v>0</v>
      </c>
      <c r="D1916">
        <v>0</v>
      </c>
      <c r="E1916" t="s">
        <v>20150</v>
      </c>
      <c r="F1916" t="s">
        <v>10891</v>
      </c>
      <c r="G1916" t="s">
        <v>20089</v>
      </c>
      <c r="H1916" t="s">
        <v>21881</v>
      </c>
      <c r="I1916" t="s">
        <v>21882</v>
      </c>
      <c r="J1916" t="s">
        <v>10892</v>
      </c>
      <c r="K1916" t="s">
        <v>10893</v>
      </c>
      <c r="L1916" t="s">
        <v>10894</v>
      </c>
      <c r="M1916" t="s">
        <v>20273</v>
      </c>
      <c r="N1916" t="s">
        <v>6322</v>
      </c>
      <c r="O1916" t="s">
        <v>20076</v>
      </c>
      <c r="P1916" t="s">
        <v>20126</v>
      </c>
      <c r="Q1916" t="s">
        <v>20127</v>
      </c>
      <c r="R1916" t="s">
        <v>21883</v>
      </c>
      <c r="S1916">
        <v>0</v>
      </c>
      <c r="T1916">
        <v>1</v>
      </c>
      <c r="U1916">
        <v>0</v>
      </c>
      <c r="V1916">
        <v>39</v>
      </c>
      <c r="W1916">
        <v>2</v>
      </c>
    </row>
    <row r="1917" spans="1:23" x14ac:dyDescent="0.3">
      <c r="A1917" t="s">
        <v>1927</v>
      </c>
      <c r="B1917" t="s">
        <v>21174</v>
      </c>
      <c r="C1917">
        <v>0</v>
      </c>
      <c r="D1917">
        <v>0</v>
      </c>
      <c r="E1917" t="s">
        <v>20150</v>
      </c>
      <c r="F1917" t="s">
        <v>10895</v>
      </c>
      <c r="G1917" t="s">
        <v>20089</v>
      </c>
      <c r="H1917" t="s">
        <v>21842</v>
      </c>
      <c r="I1917" t="s">
        <v>21843</v>
      </c>
      <c r="J1917" t="s">
        <v>10896</v>
      </c>
      <c r="K1917" t="s">
        <v>9016</v>
      </c>
      <c r="L1917" t="s">
        <v>6321</v>
      </c>
      <c r="M1917" t="s">
        <v>20083</v>
      </c>
      <c r="N1917" t="s">
        <v>6322</v>
      </c>
      <c r="O1917" t="s">
        <v>20076</v>
      </c>
      <c r="P1917" t="s">
        <v>20125</v>
      </c>
      <c r="Q1917" t="s">
        <v>20153</v>
      </c>
      <c r="R1917" t="s">
        <v>20154</v>
      </c>
      <c r="S1917">
        <v>0</v>
      </c>
      <c r="T1917">
        <v>0</v>
      </c>
      <c r="U1917">
        <v>0</v>
      </c>
      <c r="V1917">
        <v>172</v>
      </c>
      <c r="W1917">
        <v>9</v>
      </c>
    </row>
    <row r="1918" spans="1:23" x14ac:dyDescent="0.3">
      <c r="A1918" t="s">
        <v>1928</v>
      </c>
      <c r="B1918" t="s">
        <v>21174</v>
      </c>
      <c r="C1918">
        <v>0</v>
      </c>
      <c r="D1918">
        <v>0</v>
      </c>
      <c r="E1918" t="s">
        <v>20150</v>
      </c>
      <c r="F1918" t="s">
        <v>10897</v>
      </c>
      <c r="G1918" t="s">
        <v>20089</v>
      </c>
      <c r="H1918" t="s">
        <v>21842</v>
      </c>
      <c r="I1918" t="s">
        <v>21843</v>
      </c>
      <c r="J1918" t="s">
        <v>10621</v>
      </c>
      <c r="K1918" t="s">
        <v>7490</v>
      </c>
      <c r="L1918" t="s">
        <v>6321</v>
      </c>
      <c r="M1918" t="s">
        <v>20083</v>
      </c>
      <c r="N1918" t="s">
        <v>6322</v>
      </c>
      <c r="O1918" t="s">
        <v>20076</v>
      </c>
      <c r="P1918" t="s">
        <v>20125</v>
      </c>
      <c r="Q1918" t="s">
        <v>20153</v>
      </c>
      <c r="R1918" t="s">
        <v>20154</v>
      </c>
      <c r="S1918">
        <v>0</v>
      </c>
      <c r="T1918">
        <v>0</v>
      </c>
      <c r="U1918">
        <v>0</v>
      </c>
      <c r="V1918">
        <v>164</v>
      </c>
      <c r="W1918">
        <v>8</v>
      </c>
    </row>
    <row r="1919" spans="1:23" x14ac:dyDescent="0.3">
      <c r="A1919" t="s">
        <v>1929</v>
      </c>
      <c r="B1919" t="s">
        <v>21174</v>
      </c>
      <c r="C1919">
        <v>0</v>
      </c>
      <c r="D1919">
        <v>0</v>
      </c>
      <c r="E1919" t="s">
        <v>20150</v>
      </c>
      <c r="F1919" t="s">
        <v>10898</v>
      </c>
      <c r="G1919" t="s">
        <v>20089</v>
      </c>
      <c r="H1919" t="s">
        <v>21842</v>
      </c>
      <c r="I1919" t="s">
        <v>21843</v>
      </c>
      <c r="J1919" t="s">
        <v>10896</v>
      </c>
      <c r="K1919" t="s">
        <v>9016</v>
      </c>
      <c r="L1919" t="s">
        <v>6321</v>
      </c>
      <c r="M1919" t="s">
        <v>20083</v>
      </c>
      <c r="N1919" t="s">
        <v>6322</v>
      </c>
      <c r="O1919" t="s">
        <v>20076</v>
      </c>
      <c r="P1919" t="s">
        <v>20125</v>
      </c>
      <c r="Q1919" t="s">
        <v>20153</v>
      </c>
      <c r="R1919" t="s">
        <v>20154</v>
      </c>
      <c r="S1919">
        <v>0</v>
      </c>
      <c r="T1919">
        <v>0</v>
      </c>
      <c r="U1919">
        <v>0</v>
      </c>
      <c r="V1919">
        <v>159</v>
      </c>
      <c r="W1919">
        <v>7</v>
      </c>
    </row>
    <row r="1920" spans="1:23" x14ac:dyDescent="0.3">
      <c r="A1920" t="s">
        <v>1930</v>
      </c>
      <c r="B1920" t="s">
        <v>21174</v>
      </c>
      <c r="C1920">
        <v>0</v>
      </c>
      <c r="D1920">
        <v>0</v>
      </c>
      <c r="E1920" t="s">
        <v>20150</v>
      </c>
      <c r="F1920" t="s">
        <v>10899</v>
      </c>
      <c r="G1920" t="s">
        <v>20089</v>
      </c>
      <c r="H1920" t="s">
        <v>21884</v>
      </c>
      <c r="I1920" t="s">
        <v>21885</v>
      </c>
      <c r="J1920" t="s">
        <v>9283</v>
      </c>
      <c r="K1920" t="s">
        <v>9284</v>
      </c>
      <c r="L1920" t="s">
        <v>6321</v>
      </c>
      <c r="M1920" t="s">
        <v>20083</v>
      </c>
      <c r="N1920" t="s">
        <v>6322</v>
      </c>
      <c r="O1920" t="s">
        <v>20076</v>
      </c>
      <c r="P1920" t="s">
        <v>20125</v>
      </c>
      <c r="Q1920" t="s">
        <v>20153</v>
      </c>
      <c r="R1920" t="s">
        <v>20154</v>
      </c>
      <c r="S1920">
        <v>0</v>
      </c>
      <c r="T1920">
        <v>0</v>
      </c>
      <c r="U1920">
        <v>0</v>
      </c>
      <c r="V1920">
        <v>485</v>
      </c>
      <c r="W1920">
        <v>24</v>
      </c>
    </row>
    <row r="1921" spans="1:23" x14ac:dyDescent="0.3">
      <c r="A1921" t="s">
        <v>1931</v>
      </c>
      <c r="B1921" t="s">
        <v>21174</v>
      </c>
      <c r="C1921">
        <v>0</v>
      </c>
      <c r="D1921">
        <v>0</v>
      </c>
      <c r="E1921" t="s">
        <v>20050</v>
      </c>
      <c r="F1921" t="s">
        <v>10900</v>
      </c>
      <c r="G1921" t="s">
        <v>20040</v>
      </c>
      <c r="H1921" t="s">
        <v>21886</v>
      </c>
      <c r="I1921" t="s">
        <v>21887</v>
      </c>
      <c r="J1921" t="s">
        <v>10901</v>
      </c>
      <c r="K1921" t="s">
        <v>10902</v>
      </c>
      <c r="L1921" t="s">
        <v>10903</v>
      </c>
      <c r="M1921" t="s">
        <v>20298</v>
      </c>
      <c r="N1921" t="s">
        <v>6322</v>
      </c>
      <c r="O1921" t="s">
        <v>20076</v>
      </c>
      <c r="P1921" t="s">
        <v>20179</v>
      </c>
      <c r="Q1921" t="s">
        <v>6549</v>
      </c>
      <c r="R1921" t="s">
        <v>21888</v>
      </c>
      <c r="S1921">
        <v>1</v>
      </c>
      <c r="T1921">
        <v>0</v>
      </c>
      <c r="U1921">
        <v>0</v>
      </c>
      <c r="V1921">
        <v>144</v>
      </c>
      <c r="W1921">
        <v>6</v>
      </c>
    </row>
    <row r="1922" spans="1:23" x14ac:dyDescent="0.3">
      <c r="A1922" t="s">
        <v>1932</v>
      </c>
      <c r="B1922" t="s">
        <v>21174</v>
      </c>
      <c r="C1922">
        <v>0</v>
      </c>
      <c r="D1922">
        <v>0</v>
      </c>
      <c r="E1922" t="s">
        <v>20050</v>
      </c>
      <c r="F1922" t="s">
        <v>10904</v>
      </c>
      <c r="G1922" t="s">
        <v>20080</v>
      </c>
      <c r="H1922" t="s">
        <v>20160</v>
      </c>
      <c r="I1922" t="s">
        <v>20161</v>
      </c>
      <c r="J1922" t="s">
        <v>10905</v>
      </c>
      <c r="K1922" t="s">
        <v>9312</v>
      </c>
      <c r="L1922" t="s">
        <v>6458</v>
      </c>
      <c r="M1922" t="s">
        <v>20083</v>
      </c>
      <c r="N1922" t="s">
        <v>6322</v>
      </c>
      <c r="O1922" t="s">
        <v>20076</v>
      </c>
      <c r="P1922" t="s">
        <v>20162</v>
      </c>
      <c r="Q1922" t="s">
        <v>20163</v>
      </c>
      <c r="R1922" t="s">
        <v>20164</v>
      </c>
      <c r="S1922">
        <v>1</v>
      </c>
      <c r="T1922">
        <v>0</v>
      </c>
      <c r="U1922">
        <v>0</v>
      </c>
      <c r="V1922">
        <v>176</v>
      </c>
      <c r="W1922">
        <v>8</v>
      </c>
    </row>
    <row r="1923" spans="1:23" x14ac:dyDescent="0.3">
      <c r="A1923" t="s">
        <v>1933</v>
      </c>
      <c r="B1923" t="s">
        <v>21174</v>
      </c>
      <c r="C1923">
        <v>0</v>
      </c>
      <c r="D1923">
        <v>0</v>
      </c>
      <c r="E1923" t="s">
        <v>20150</v>
      </c>
      <c r="F1923" t="s">
        <v>10906</v>
      </c>
      <c r="G1923" t="s">
        <v>20089</v>
      </c>
      <c r="H1923" t="s">
        <v>21842</v>
      </c>
      <c r="I1923" t="s">
        <v>21843</v>
      </c>
      <c r="J1923" t="s">
        <v>10907</v>
      </c>
      <c r="K1923" t="s">
        <v>9284</v>
      </c>
      <c r="L1923" t="s">
        <v>6321</v>
      </c>
      <c r="M1923" t="s">
        <v>20083</v>
      </c>
      <c r="N1923" t="s">
        <v>6322</v>
      </c>
      <c r="O1923" t="s">
        <v>20076</v>
      </c>
      <c r="P1923" t="s">
        <v>20125</v>
      </c>
      <c r="Q1923" t="s">
        <v>20153</v>
      </c>
      <c r="R1923" t="s">
        <v>20154</v>
      </c>
      <c r="S1923">
        <v>0</v>
      </c>
      <c r="T1923">
        <v>0</v>
      </c>
      <c r="U1923">
        <v>0</v>
      </c>
      <c r="V1923">
        <v>100</v>
      </c>
      <c r="W1923">
        <v>6</v>
      </c>
    </row>
    <row r="1924" spans="1:23" x14ac:dyDescent="0.3">
      <c r="A1924" t="s">
        <v>1934</v>
      </c>
      <c r="B1924" t="s">
        <v>21174</v>
      </c>
      <c r="C1924">
        <v>0</v>
      </c>
      <c r="D1924">
        <v>0</v>
      </c>
      <c r="E1924" t="s">
        <v>20088</v>
      </c>
      <c r="F1924" t="s">
        <v>10908</v>
      </c>
      <c r="G1924" t="s">
        <v>20089</v>
      </c>
      <c r="H1924" t="s">
        <v>20229</v>
      </c>
      <c r="I1924" t="s">
        <v>20230</v>
      </c>
      <c r="J1924" t="s">
        <v>7434</v>
      </c>
      <c r="K1924" t="s">
        <v>6320</v>
      </c>
      <c r="L1924" t="s">
        <v>6321</v>
      </c>
      <c r="M1924" t="s">
        <v>20083</v>
      </c>
      <c r="N1924" t="s">
        <v>6322</v>
      </c>
      <c r="O1924" t="s">
        <v>20076</v>
      </c>
      <c r="P1924" t="s">
        <v>20125</v>
      </c>
      <c r="Q1924" t="s">
        <v>20153</v>
      </c>
      <c r="R1924" t="s">
        <v>20154</v>
      </c>
      <c r="S1924">
        <v>0</v>
      </c>
      <c r="T1924">
        <v>0</v>
      </c>
      <c r="U1924">
        <v>0</v>
      </c>
      <c r="V1924">
        <v>151</v>
      </c>
      <c r="W1924">
        <v>9</v>
      </c>
    </row>
    <row r="1925" spans="1:23" x14ac:dyDescent="0.3">
      <c r="A1925" t="s">
        <v>1935</v>
      </c>
      <c r="B1925" t="s">
        <v>21174</v>
      </c>
      <c r="C1925">
        <v>0</v>
      </c>
      <c r="D1925">
        <v>0</v>
      </c>
      <c r="E1925" t="s">
        <v>20088</v>
      </c>
      <c r="F1925" t="s">
        <v>10909</v>
      </c>
      <c r="G1925" t="s">
        <v>20089</v>
      </c>
      <c r="H1925" t="s">
        <v>21889</v>
      </c>
      <c r="I1925" t="s">
        <v>21890</v>
      </c>
      <c r="J1925" t="s">
        <v>7520</v>
      </c>
      <c r="K1925" t="s">
        <v>6320</v>
      </c>
      <c r="L1925" t="s">
        <v>6321</v>
      </c>
      <c r="M1925" t="s">
        <v>20083</v>
      </c>
      <c r="N1925" t="s">
        <v>6322</v>
      </c>
      <c r="O1925" t="s">
        <v>20076</v>
      </c>
      <c r="P1925" t="s">
        <v>20125</v>
      </c>
      <c r="Q1925" t="s">
        <v>20153</v>
      </c>
      <c r="R1925" t="s">
        <v>20154</v>
      </c>
      <c r="S1925">
        <v>0</v>
      </c>
      <c r="T1925">
        <v>0</v>
      </c>
      <c r="U1925">
        <v>1</v>
      </c>
      <c r="V1925">
        <v>170</v>
      </c>
      <c r="W1925">
        <v>8</v>
      </c>
    </row>
    <row r="1926" spans="1:23" x14ac:dyDescent="0.3">
      <c r="A1926" t="s">
        <v>1936</v>
      </c>
      <c r="B1926" t="s">
        <v>21174</v>
      </c>
      <c r="C1926">
        <v>0</v>
      </c>
      <c r="D1926">
        <v>0</v>
      </c>
      <c r="E1926" t="s">
        <v>20050</v>
      </c>
      <c r="F1926" t="s">
        <v>10910</v>
      </c>
      <c r="G1926" t="s">
        <v>20080</v>
      </c>
      <c r="H1926" t="s">
        <v>20160</v>
      </c>
      <c r="I1926" t="s">
        <v>20161</v>
      </c>
      <c r="J1926" t="s">
        <v>10911</v>
      </c>
      <c r="K1926" t="s">
        <v>6536</v>
      </c>
      <c r="L1926" t="s">
        <v>6458</v>
      </c>
      <c r="M1926" t="s">
        <v>20083</v>
      </c>
      <c r="N1926" t="s">
        <v>6322</v>
      </c>
      <c r="O1926" t="s">
        <v>20076</v>
      </c>
      <c r="P1926" t="s">
        <v>20162</v>
      </c>
      <c r="Q1926" t="s">
        <v>20163</v>
      </c>
      <c r="R1926" t="s">
        <v>20164</v>
      </c>
      <c r="S1926">
        <v>1</v>
      </c>
      <c r="T1926">
        <v>0</v>
      </c>
      <c r="U1926">
        <v>0</v>
      </c>
      <c r="V1926">
        <v>381</v>
      </c>
      <c r="W1926">
        <v>17</v>
      </c>
    </row>
    <row r="1927" spans="1:23" x14ac:dyDescent="0.3">
      <c r="A1927" t="s">
        <v>1937</v>
      </c>
      <c r="B1927" t="s">
        <v>21174</v>
      </c>
      <c r="C1927">
        <v>0</v>
      </c>
      <c r="D1927">
        <v>0</v>
      </c>
      <c r="E1927" t="s">
        <v>20088</v>
      </c>
      <c r="F1927" t="s">
        <v>10912</v>
      </c>
      <c r="G1927" t="s">
        <v>20089</v>
      </c>
      <c r="H1927" t="s">
        <v>20820</v>
      </c>
      <c r="I1927" t="s">
        <v>20821</v>
      </c>
      <c r="J1927" t="s">
        <v>10913</v>
      </c>
      <c r="K1927" t="s">
        <v>6360</v>
      </c>
      <c r="L1927" t="s">
        <v>6321</v>
      </c>
      <c r="M1927" t="s">
        <v>20083</v>
      </c>
      <c r="N1927" t="s">
        <v>6322</v>
      </c>
      <c r="O1927" t="s">
        <v>20076</v>
      </c>
      <c r="P1927" t="s">
        <v>20125</v>
      </c>
      <c r="Q1927" t="s">
        <v>20153</v>
      </c>
      <c r="R1927" t="s">
        <v>20154</v>
      </c>
      <c r="S1927">
        <v>0</v>
      </c>
      <c r="T1927">
        <v>0</v>
      </c>
      <c r="U1927">
        <v>0</v>
      </c>
      <c r="V1927">
        <v>96</v>
      </c>
      <c r="W1927">
        <v>4</v>
      </c>
    </row>
    <row r="1928" spans="1:23" x14ac:dyDescent="0.3">
      <c r="A1928" t="s">
        <v>1938</v>
      </c>
      <c r="B1928" t="s">
        <v>21174</v>
      </c>
      <c r="C1928">
        <v>0</v>
      </c>
      <c r="D1928">
        <v>0</v>
      </c>
      <c r="E1928" t="s">
        <v>20150</v>
      </c>
      <c r="F1928" t="s">
        <v>10914</v>
      </c>
      <c r="G1928" t="s">
        <v>20089</v>
      </c>
      <c r="H1928" t="s">
        <v>21891</v>
      </c>
      <c r="I1928" t="s">
        <v>21892</v>
      </c>
      <c r="J1928" t="s">
        <v>10915</v>
      </c>
      <c r="K1928" t="s">
        <v>6718</v>
      </c>
      <c r="L1928" t="s">
        <v>6719</v>
      </c>
      <c r="M1928" t="s">
        <v>20178</v>
      </c>
      <c r="N1928" t="s">
        <v>6322</v>
      </c>
      <c r="O1928" t="s">
        <v>20076</v>
      </c>
      <c r="P1928" t="s">
        <v>20591</v>
      </c>
      <c r="Q1928" t="s">
        <v>20592</v>
      </c>
      <c r="R1928" t="s">
        <v>20884</v>
      </c>
      <c r="S1928">
        <v>0</v>
      </c>
      <c r="T1928">
        <v>0</v>
      </c>
      <c r="U1928">
        <v>0</v>
      </c>
      <c r="V1928">
        <v>58</v>
      </c>
      <c r="W1928">
        <v>3</v>
      </c>
    </row>
    <row r="1929" spans="1:23" x14ac:dyDescent="0.3">
      <c r="A1929" t="s">
        <v>1939</v>
      </c>
      <c r="B1929" t="s">
        <v>21174</v>
      </c>
      <c r="C1929">
        <v>0</v>
      </c>
      <c r="D1929">
        <v>0</v>
      </c>
      <c r="E1929" t="s">
        <v>20050</v>
      </c>
      <c r="F1929" t="s">
        <v>10916</v>
      </c>
      <c r="G1929" t="s">
        <v>20080</v>
      </c>
      <c r="H1929" t="s">
        <v>20160</v>
      </c>
      <c r="I1929" t="s">
        <v>20161</v>
      </c>
      <c r="J1929" t="s">
        <v>10917</v>
      </c>
      <c r="K1929" t="s">
        <v>6536</v>
      </c>
      <c r="L1929" t="s">
        <v>6458</v>
      </c>
      <c r="M1929" t="s">
        <v>20083</v>
      </c>
      <c r="N1929" t="s">
        <v>6322</v>
      </c>
      <c r="O1929" t="s">
        <v>20076</v>
      </c>
      <c r="P1929" t="s">
        <v>20162</v>
      </c>
      <c r="Q1929" t="s">
        <v>20163</v>
      </c>
      <c r="R1929" t="s">
        <v>20164</v>
      </c>
      <c r="S1929">
        <v>1</v>
      </c>
      <c r="T1929">
        <v>0</v>
      </c>
      <c r="U1929">
        <v>0</v>
      </c>
      <c r="V1929">
        <v>297</v>
      </c>
      <c r="W1929">
        <v>14</v>
      </c>
    </row>
    <row r="1930" spans="1:23" x14ac:dyDescent="0.3">
      <c r="A1930" t="s">
        <v>1940</v>
      </c>
      <c r="B1930" t="s">
        <v>21174</v>
      </c>
      <c r="C1930">
        <v>0</v>
      </c>
      <c r="D1930">
        <v>0</v>
      </c>
      <c r="E1930" t="s">
        <v>20150</v>
      </c>
      <c r="F1930" t="s">
        <v>10918</v>
      </c>
      <c r="G1930" t="s">
        <v>20089</v>
      </c>
      <c r="H1930" t="s">
        <v>21893</v>
      </c>
      <c r="I1930" t="s">
        <v>21894</v>
      </c>
      <c r="J1930" t="s">
        <v>10919</v>
      </c>
      <c r="K1930" t="s">
        <v>6354</v>
      </c>
      <c r="L1930" t="s">
        <v>6321</v>
      </c>
      <c r="M1930" t="s">
        <v>20083</v>
      </c>
      <c r="N1930" t="s">
        <v>6322</v>
      </c>
      <c r="O1930" t="s">
        <v>20076</v>
      </c>
      <c r="P1930" t="s">
        <v>20125</v>
      </c>
      <c r="Q1930" t="s">
        <v>20153</v>
      </c>
      <c r="R1930" t="s">
        <v>20154</v>
      </c>
      <c r="S1930">
        <v>0</v>
      </c>
      <c r="T1930">
        <v>0</v>
      </c>
      <c r="U1930">
        <v>0</v>
      </c>
      <c r="V1930">
        <v>252</v>
      </c>
      <c r="W1930">
        <v>10</v>
      </c>
    </row>
    <row r="1931" spans="1:23" x14ac:dyDescent="0.3">
      <c r="A1931" t="s">
        <v>1941</v>
      </c>
      <c r="B1931" t="s">
        <v>21174</v>
      </c>
      <c r="C1931">
        <v>0</v>
      </c>
      <c r="D1931">
        <v>0</v>
      </c>
      <c r="E1931" t="s">
        <v>20050</v>
      </c>
      <c r="F1931" t="s">
        <v>10922</v>
      </c>
      <c r="G1931" t="s">
        <v>20080</v>
      </c>
      <c r="H1931" t="s">
        <v>20160</v>
      </c>
      <c r="I1931" t="s">
        <v>20161</v>
      </c>
      <c r="J1931" t="s">
        <v>9424</v>
      </c>
      <c r="K1931" t="s">
        <v>9312</v>
      </c>
      <c r="L1931" t="s">
        <v>6458</v>
      </c>
      <c r="M1931" t="s">
        <v>20083</v>
      </c>
      <c r="N1931" t="s">
        <v>6322</v>
      </c>
      <c r="O1931" t="s">
        <v>20076</v>
      </c>
      <c r="P1931" t="s">
        <v>20162</v>
      </c>
      <c r="Q1931" t="s">
        <v>20163</v>
      </c>
      <c r="R1931" t="s">
        <v>20164</v>
      </c>
      <c r="S1931">
        <v>1</v>
      </c>
      <c r="T1931">
        <v>0</v>
      </c>
      <c r="U1931">
        <v>0</v>
      </c>
      <c r="V1931">
        <v>277</v>
      </c>
      <c r="W1931">
        <v>13</v>
      </c>
    </row>
    <row r="1932" spans="1:23" x14ac:dyDescent="0.3">
      <c r="A1932" t="s">
        <v>1942</v>
      </c>
      <c r="B1932" t="s">
        <v>21174</v>
      </c>
      <c r="C1932">
        <v>0</v>
      </c>
      <c r="D1932">
        <v>0</v>
      </c>
      <c r="E1932" t="s">
        <v>20050</v>
      </c>
      <c r="F1932" t="s">
        <v>10923</v>
      </c>
      <c r="G1932" t="s">
        <v>20080</v>
      </c>
      <c r="H1932" t="s">
        <v>21895</v>
      </c>
      <c r="I1932" t="s">
        <v>21896</v>
      </c>
      <c r="J1932" t="s">
        <v>10924</v>
      </c>
      <c r="K1932" t="s">
        <v>7912</v>
      </c>
      <c r="L1932" t="s">
        <v>10925</v>
      </c>
      <c r="M1932" t="s">
        <v>20410</v>
      </c>
      <c r="N1932" t="s">
        <v>6322</v>
      </c>
      <c r="O1932" t="s">
        <v>20076</v>
      </c>
      <c r="P1932" t="s">
        <v>20077</v>
      </c>
      <c r="Q1932" t="s">
        <v>20078</v>
      </c>
      <c r="R1932" t="s">
        <v>20450</v>
      </c>
      <c r="S1932">
        <v>1</v>
      </c>
      <c r="T1932">
        <v>0</v>
      </c>
      <c r="U1932">
        <v>0</v>
      </c>
      <c r="V1932">
        <v>265</v>
      </c>
      <c r="W1932">
        <v>13</v>
      </c>
    </row>
    <row r="1933" spans="1:23" x14ac:dyDescent="0.3">
      <c r="A1933" t="s">
        <v>1943</v>
      </c>
      <c r="B1933" t="s">
        <v>21174</v>
      </c>
      <c r="C1933">
        <v>0</v>
      </c>
      <c r="D1933">
        <v>0</v>
      </c>
      <c r="E1933" t="s">
        <v>20050</v>
      </c>
      <c r="F1933" t="s">
        <v>10926</v>
      </c>
      <c r="G1933" t="s">
        <v>20080</v>
      </c>
      <c r="H1933" t="s">
        <v>21895</v>
      </c>
      <c r="I1933" t="s">
        <v>21896</v>
      </c>
      <c r="J1933" t="s">
        <v>10924</v>
      </c>
      <c r="K1933" t="s">
        <v>7912</v>
      </c>
      <c r="L1933" t="s">
        <v>10925</v>
      </c>
      <c r="M1933" t="s">
        <v>20410</v>
      </c>
      <c r="N1933" t="s">
        <v>6322</v>
      </c>
      <c r="O1933" t="s">
        <v>20076</v>
      </c>
      <c r="P1933" t="s">
        <v>20077</v>
      </c>
      <c r="Q1933" t="s">
        <v>20078</v>
      </c>
      <c r="R1933" t="s">
        <v>20450</v>
      </c>
      <c r="S1933">
        <v>1</v>
      </c>
      <c r="T1933">
        <v>0</v>
      </c>
      <c r="U1933">
        <v>0</v>
      </c>
      <c r="V1933">
        <v>205</v>
      </c>
      <c r="W1933">
        <v>13</v>
      </c>
    </row>
    <row r="1934" spans="1:23" x14ac:dyDescent="0.3">
      <c r="A1934" t="s">
        <v>1944</v>
      </c>
      <c r="B1934" t="s">
        <v>21174</v>
      </c>
      <c r="C1934">
        <v>0</v>
      </c>
      <c r="D1934">
        <v>0</v>
      </c>
      <c r="E1934" t="s">
        <v>20050</v>
      </c>
      <c r="F1934" t="s">
        <v>10927</v>
      </c>
      <c r="G1934" t="s">
        <v>20080</v>
      </c>
      <c r="H1934" t="s">
        <v>21897</v>
      </c>
      <c r="I1934" t="s">
        <v>21898</v>
      </c>
      <c r="J1934" t="s">
        <v>10928</v>
      </c>
      <c r="K1934" t="s">
        <v>6507</v>
      </c>
      <c r="L1934" t="s">
        <v>6508</v>
      </c>
      <c r="M1934" t="s">
        <v>20442</v>
      </c>
      <c r="N1934" t="s">
        <v>6322</v>
      </c>
      <c r="O1934" t="s">
        <v>20076</v>
      </c>
      <c r="P1934" t="s">
        <v>20443</v>
      </c>
      <c r="Q1934" t="s">
        <v>6508</v>
      </c>
      <c r="R1934" t="s">
        <v>20444</v>
      </c>
      <c r="S1934">
        <v>1</v>
      </c>
      <c r="T1934">
        <v>0</v>
      </c>
      <c r="U1934">
        <v>0</v>
      </c>
      <c r="V1934">
        <v>368</v>
      </c>
      <c r="W1934">
        <v>17</v>
      </c>
    </row>
    <row r="1935" spans="1:23" x14ac:dyDescent="0.3">
      <c r="A1935" t="s">
        <v>1945</v>
      </c>
      <c r="B1935" t="s">
        <v>21174</v>
      </c>
      <c r="C1935">
        <v>0</v>
      </c>
      <c r="D1935">
        <v>0</v>
      </c>
      <c r="E1935" t="s">
        <v>20150</v>
      </c>
      <c r="F1935" t="s">
        <v>10929</v>
      </c>
      <c r="G1935" t="s">
        <v>20089</v>
      </c>
      <c r="H1935" t="s">
        <v>21899</v>
      </c>
      <c r="I1935" t="s">
        <v>21900</v>
      </c>
      <c r="J1935" t="s">
        <v>10930</v>
      </c>
      <c r="K1935" t="s">
        <v>10931</v>
      </c>
      <c r="L1935" t="s">
        <v>10932</v>
      </c>
      <c r="M1935" t="s">
        <v>20075</v>
      </c>
      <c r="N1935" t="s">
        <v>6322</v>
      </c>
      <c r="O1935" t="s">
        <v>20076</v>
      </c>
      <c r="P1935" t="s">
        <v>20523</v>
      </c>
      <c r="Q1935" t="s">
        <v>6411</v>
      </c>
      <c r="R1935" t="s">
        <v>21901</v>
      </c>
      <c r="S1935">
        <v>0</v>
      </c>
      <c r="T1935">
        <v>0</v>
      </c>
      <c r="U1935">
        <v>0</v>
      </c>
      <c r="V1935">
        <v>40</v>
      </c>
      <c r="W1935">
        <v>2</v>
      </c>
    </row>
    <row r="1936" spans="1:23" x14ac:dyDescent="0.3">
      <c r="A1936" t="s">
        <v>1946</v>
      </c>
      <c r="B1936" t="s">
        <v>21174</v>
      </c>
      <c r="C1936">
        <v>0</v>
      </c>
      <c r="D1936">
        <v>0</v>
      </c>
      <c r="E1936" t="s">
        <v>20050</v>
      </c>
      <c r="F1936" t="s">
        <v>10933</v>
      </c>
      <c r="G1936" t="s">
        <v>20080</v>
      </c>
      <c r="H1936" t="s">
        <v>21897</v>
      </c>
      <c r="I1936" t="s">
        <v>21898</v>
      </c>
      <c r="J1936" t="s">
        <v>10934</v>
      </c>
      <c r="K1936" t="s">
        <v>6507</v>
      </c>
      <c r="L1936" t="s">
        <v>6508</v>
      </c>
      <c r="M1936" t="s">
        <v>20442</v>
      </c>
      <c r="N1936" t="s">
        <v>6322</v>
      </c>
      <c r="O1936" t="s">
        <v>20076</v>
      </c>
      <c r="P1936" t="s">
        <v>20443</v>
      </c>
      <c r="Q1936" t="s">
        <v>6508</v>
      </c>
      <c r="R1936" t="s">
        <v>20444</v>
      </c>
      <c r="S1936">
        <v>1</v>
      </c>
      <c r="T1936">
        <v>0</v>
      </c>
      <c r="U1936">
        <v>0</v>
      </c>
      <c r="V1936">
        <v>360</v>
      </c>
      <c r="W1936">
        <v>18</v>
      </c>
    </row>
    <row r="1937" spans="1:23" x14ac:dyDescent="0.3">
      <c r="A1937" t="s">
        <v>1947</v>
      </c>
      <c r="B1937" t="s">
        <v>21174</v>
      </c>
      <c r="C1937">
        <v>0</v>
      </c>
      <c r="D1937">
        <v>0</v>
      </c>
      <c r="E1937" t="s">
        <v>20088</v>
      </c>
      <c r="F1937" t="s">
        <v>10935</v>
      </c>
      <c r="G1937" t="s">
        <v>20089</v>
      </c>
      <c r="H1937" t="s">
        <v>21765</v>
      </c>
      <c r="I1937" t="s">
        <v>21766</v>
      </c>
      <c r="J1937" t="s">
        <v>10936</v>
      </c>
      <c r="K1937" t="s">
        <v>6507</v>
      </c>
      <c r="L1937" t="s">
        <v>6508</v>
      </c>
      <c r="M1937" t="s">
        <v>20442</v>
      </c>
      <c r="N1937" t="s">
        <v>6322</v>
      </c>
      <c r="O1937" t="s">
        <v>20076</v>
      </c>
      <c r="P1937" t="s">
        <v>20443</v>
      </c>
      <c r="Q1937" t="s">
        <v>6508</v>
      </c>
      <c r="R1937" t="s">
        <v>20444</v>
      </c>
      <c r="S1937">
        <v>0</v>
      </c>
      <c r="T1937">
        <v>0</v>
      </c>
      <c r="U1937">
        <v>1</v>
      </c>
      <c r="V1937">
        <v>148</v>
      </c>
      <c r="W1937">
        <v>9</v>
      </c>
    </row>
    <row r="1938" spans="1:23" x14ac:dyDescent="0.3">
      <c r="A1938" t="s">
        <v>1948</v>
      </c>
      <c r="B1938" t="s">
        <v>21174</v>
      </c>
      <c r="C1938">
        <v>0</v>
      </c>
      <c r="D1938">
        <v>0</v>
      </c>
      <c r="E1938" t="s">
        <v>20050</v>
      </c>
      <c r="F1938" t="s">
        <v>10937</v>
      </c>
      <c r="G1938" t="s">
        <v>20080</v>
      </c>
      <c r="H1938" t="s">
        <v>21902</v>
      </c>
      <c r="I1938" t="s">
        <v>21903</v>
      </c>
      <c r="J1938" t="s">
        <v>10938</v>
      </c>
      <c r="K1938" t="s">
        <v>7041</v>
      </c>
      <c r="L1938" t="s">
        <v>7042</v>
      </c>
      <c r="M1938" t="s">
        <v>20545</v>
      </c>
      <c r="N1938" t="s">
        <v>6322</v>
      </c>
      <c r="O1938" t="s">
        <v>20076</v>
      </c>
      <c r="P1938" t="s">
        <v>20443</v>
      </c>
      <c r="Q1938" t="s">
        <v>6508</v>
      </c>
      <c r="R1938" t="s">
        <v>20613</v>
      </c>
      <c r="S1938">
        <v>1</v>
      </c>
      <c r="T1938">
        <v>0</v>
      </c>
      <c r="U1938">
        <v>0</v>
      </c>
      <c r="V1938">
        <v>111</v>
      </c>
      <c r="W1938">
        <v>6</v>
      </c>
    </row>
    <row r="1939" spans="1:23" x14ac:dyDescent="0.3">
      <c r="A1939" t="s">
        <v>1949</v>
      </c>
      <c r="B1939" t="s">
        <v>21174</v>
      </c>
      <c r="C1939">
        <v>0</v>
      </c>
      <c r="D1939">
        <v>0</v>
      </c>
      <c r="E1939" t="s">
        <v>20050</v>
      </c>
      <c r="F1939" t="s">
        <v>10939</v>
      </c>
      <c r="G1939" t="s">
        <v>20080</v>
      </c>
      <c r="H1939" t="s">
        <v>21902</v>
      </c>
      <c r="I1939" t="s">
        <v>21903</v>
      </c>
      <c r="J1939" t="s">
        <v>10940</v>
      </c>
      <c r="K1939" t="s">
        <v>7041</v>
      </c>
      <c r="L1939" t="s">
        <v>7042</v>
      </c>
      <c r="M1939" t="s">
        <v>20545</v>
      </c>
      <c r="N1939" t="s">
        <v>6322</v>
      </c>
      <c r="O1939" t="s">
        <v>20076</v>
      </c>
      <c r="P1939" t="s">
        <v>20443</v>
      </c>
      <c r="Q1939" t="s">
        <v>6508</v>
      </c>
      <c r="R1939" t="s">
        <v>20613</v>
      </c>
      <c r="S1939">
        <v>1</v>
      </c>
      <c r="T1939">
        <v>0</v>
      </c>
      <c r="U1939">
        <v>0</v>
      </c>
      <c r="V1939">
        <v>317</v>
      </c>
      <c r="W1939">
        <v>15</v>
      </c>
    </row>
    <row r="1940" spans="1:23" x14ac:dyDescent="0.3">
      <c r="A1940" t="s">
        <v>1950</v>
      </c>
      <c r="B1940" t="s">
        <v>21174</v>
      </c>
      <c r="C1940">
        <v>0</v>
      </c>
      <c r="D1940">
        <v>0</v>
      </c>
      <c r="E1940" t="s">
        <v>20050</v>
      </c>
      <c r="F1940" t="s">
        <v>10941</v>
      </c>
      <c r="G1940" t="s">
        <v>20040</v>
      </c>
      <c r="H1940" t="s">
        <v>21904</v>
      </c>
      <c r="I1940" t="s">
        <v>21905</v>
      </c>
      <c r="J1940" t="s">
        <v>10237</v>
      </c>
      <c r="K1940" t="s">
        <v>6635</v>
      </c>
      <c r="L1940" t="s">
        <v>6636</v>
      </c>
      <c r="M1940" t="s">
        <v>20515</v>
      </c>
      <c r="N1940" t="s">
        <v>6322</v>
      </c>
      <c r="O1940" t="s">
        <v>20076</v>
      </c>
      <c r="P1940" t="s">
        <v>20591</v>
      </c>
      <c r="Q1940" t="s">
        <v>20592</v>
      </c>
      <c r="R1940" t="s">
        <v>21488</v>
      </c>
      <c r="S1940">
        <v>1</v>
      </c>
      <c r="T1940">
        <v>0</v>
      </c>
      <c r="U1940">
        <v>0</v>
      </c>
      <c r="V1940">
        <v>228</v>
      </c>
      <c r="W1940">
        <v>11</v>
      </c>
    </row>
    <row r="1941" spans="1:23" x14ac:dyDescent="0.3">
      <c r="A1941" t="s">
        <v>1951</v>
      </c>
      <c r="B1941" t="s">
        <v>21174</v>
      </c>
      <c r="C1941">
        <v>0</v>
      </c>
      <c r="D1941">
        <v>0</v>
      </c>
      <c r="E1941" t="s">
        <v>20050</v>
      </c>
      <c r="F1941" t="s">
        <v>10942</v>
      </c>
      <c r="G1941" t="s">
        <v>20080</v>
      </c>
      <c r="H1941" t="s">
        <v>21902</v>
      </c>
      <c r="I1941" t="s">
        <v>21903</v>
      </c>
      <c r="J1941" t="s">
        <v>10943</v>
      </c>
      <c r="K1941" t="s">
        <v>7041</v>
      </c>
      <c r="L1941" t="s">
        <v>7042</v>
      </c>
      <c r="M1941" t="s">
        <v>20545</v>
      </c>
      <c r="N1941" t="s">
        <v>6322</v>
      </c>
      <c r="O1941" t="s">
        <v>20076</v>
      </c>
      <c r="P1941" t="s">
        <v>20443</v>
      </c>
      <c r="Q1941" t="s">
        <v>6508</v>
      </c>
      <c r="R1941" t="s">
        <v>20613</v>
      </c>
      <c r="S1941">
        <v>1</v>
      </c>
      <c r="T1941">
        <v>0</v>
      </c>
      <c r="U1941">
        <v>0</v>
      </c>
      <c r="V1941">
        <v>247</v>
      </c>
      <c r="W1941">
        <v>13</v>
      </c>
    </row>
    <row r="1942" spans="1:23" x14ac:dyDescent="0.3">
      <c r="A1942" t="s">
        <v>1952</v>
      </c>
      <c r="B1942" t="s">
        <v>21174</v>
      </c>
      <c r="C1942">
        <v>0</v>
      </c>
      <c r="D1942">
        <v>0</v>
      </c>
      <c r="E1942" t="s">
        <v>20050</v>
      </c>
      <c r="F1942" t="s">
        <v>10944</v>
      </c>
      <c r="G1942" t="s">
        <v>20080</v>
      </c>
      <c r="H1942" t="s">
        <v>21902</v>
      </c>
      <c r="I1942" t="s">
        <v>21903</v>
      </c>
      <c r="J1942" t="s">
        <v>10945</v>
      </c>
      <c r="K1942" t="s">
        <v>7041</v>
      </c>
      <c r="L1942" t="s">
        <v>7042</v>
      </c>
      <c r="M1942" t="s">
        <v>20545</v>
      </c>
      <c r="N1942" t="s">
        <v>6322</v>
      </c>
      <c r="O1942" t="s">
        <v>20076</v>
      </c>
      <c r="P1942" t="s">
        <v>20443</v>
      </c>
      <c r="Q1942" t="s">
        <v>6508</v>
      </c>
      <c r="R1942" t="s">
        <v>20613</v>
      </c>
      <c r="S1942">
        <v>1</v>
      </c>
      <c r="T1942">
        <v>0</v>
      </c>
      <c r="U1942">
        <v>0</v>
      </c>
      <c r="V1942">
        <v>336</v>
      </c>
      <c r="W1942">
        <v>18</v>
      </c>
    </row>
    <row r="1943" spans="1:23" x14ac:dyDescent="0.3">
      <c r="A1943" t="s">
        <v>1953</v>
      </c>
      <c r="B1943" t="s">
        <v>21174</v>
      </c>
      <c r="C1943">
        <v>0</v>
      </c>
      <c r="D1943">
        <v>0</v>
      </c>
      <c r="E1943" t="s">
        <v>20050</v>
      </c>
      <c r="F1943" t="s">
        <v>10946</v>
      </c>
      <c r="G1943" t="s">
        <v>20040</v>
      </c>
      <c r="H1943" t="s">
        <v>21906</v>
      </c>
      <c r="I1943" t="s">
        <v>21907</v>
      </c>
      <c r="J1943" t="s">
        <v>10947</v>
      </c>
      <c r="K1943" t="s">
        <v>9642</v>
      </c>
      <c r="L1943" t="s">
        <v>9643</v>
      </c>
      <c r="M1943" t="s">
        <v>20534</v>
      </c>
      <c r="N1943" t="s">
        <v>6322</v>
      </c>
      <c r="O1943" t="s">
        <v>20076</v>
      </c>
      <c r="P1943" t="s">
        <v>20443</v>
      </c>
      <c r="Q1943" t="s">
        <v>6508</v>
      </c>
      <c r="R1943" t="s">
        <v>21506</v>
      </c>
      <c r="S1943">
        <v>1</v>
      </c>
      <c r="T1943">
        <v>1</v>
      </c>
      <c r="U1943">
        <v>0</v>
      </c>
      <c r="V1943">
        <v>344</v>
      </c>
      <c r="W1943">
        <v>15</v>
      </c>
    </row>
    <row r="1944" spans="1:23" x14ac:dyDescent="0.3">
      <c r="A1944" t="s">
        <v>1954</v>
      </c>
      <c r="B1944" t="s">
        <v>21174</v>
      </c>
      <c r="C1944">
        <v>0</v>
      </c>
      <c r="D1944">
        <v>0</v>
      </c>
      <c r="E1944" t="s">
        <v>20050</v>
      </c>
      <c r="F1944" t="s">
        <v>10948</v>
      </c>
      <c r="G1944" t="s">
        <v>21292</v>
      </c>
      <c r="H1944" t="s">
        <v>21908</v>
      </c>
      <c r="I1944" t="s">
        <v>21909</v>
      </c>
      <c r="J1944" t="s">
        <v>10949</v>
      </c>
      <c r="K1944" t="s">
        <v>10950</v>
      </c>
      <c r="L1944" t="s">
        <v>10951</v>
      </c>
      <c r="M1944" t="s">
        <v>20582</v>
      </c>
      <c r="N1944" t="s">
        <v>6322</v>
      </c>
      <c r="O1944" t="s">
        <v>20076</v>
      </c>
      <c r="P1944" t="s">
        <v>20443</v>
      </c>
      <c r="Q1944" t="s">
        <v>6508</v>
      </c>
      <c r="R1944" t="s">
        <v>21910</v>
      </c>
      <c r="S1944">
        <v>1</v>
      </c>
      <c r="T1944">
        <v>0</v>
      </c>
      <c r="U1944">
        <v>0</v>
      </c>
      <c r="V1944">
        <v>267</v>
      </c>
      <c r="W1944">
        <v>12</v>
      </c>
    </row>
    <row r="1945" spans="1:23" x14ac:dyDescent="0.3">
      <c r="A1945" t="s">
        <v>1955</v>
      </c>
      <c r="B1945" t="s">
        <v>21174</v>
      </c>
      <c r="C1945">
        <v>0</v>
      </c>
      <c r="D1945">
        <v>0</v>
      </c>
      <c r="E1945" t="s">
        <v>20050</v>
      </c>
      <c r="F1945" t="s">
        <v>10952</v>
      </c>
      <c r="G1945" t="s">
        <v>20040</v>
      </c>
      <c r="H1945" t="s">
        <v>21911</v>
      </c>
      <c r="I1945" t="s">
        <v>21912</v>
      </c>
      <c r="J1945" t="s">
        <v>10953</v>
      </c>
      <c r="K1945" t="s">
        <v>7952</v>
      </c>
      <c r="L1945" t="s">
        <v>7953</v>
      </c>
      <c r="M1945" t="s">
        <v>20484</v>
      </c>
      <c r="N1945" t="s">
        <v>6322</v>
      </c>
      <c r="O1945" t="s">
        <v>20076</v>
      </c>
      <c r="P1945" t="s">
        <v>20077</v>
      </c>
      <c r="Q1945" t="s">
        <v>20078</v>
      </c>
      <c r="R1945" t="s">
        <v>20485</v>
      </c>
      <c r="S1945">
        <v>1</v>
      </c>
      <c r="T1945">
        <v>0</v>
      </c>
      <c r="U1945">
        <v>0</v>
      </c>
      <c r="V1945">
        <v>341</v>
      </c>
      <c r="W1945">
        <v>19</v>
      </c>
    </row>
    <row r="1946" spans="1:23" x14ac:dyDescent="0.3">
      <c r="A1946" t="s">
        <v>1956</v>
      </c>
      <c r="B1946" t="s">
        <v>21174</v>
      </c>
      <c r="C1946">
        <v>0</v>
      </c>
      <c r="D1946">
        <v>0</v>
      </c>
      <c r="E1946" t="s">
        <v>20050</v>
      </c>
      <c r="F1946" t="s">
        <v>10954</v>
      </c>
      <c r="G1946" t="s">
        <v>20040</v>
      </c>
      <c r="H1946" t="s">
        <v>21913</v>
      </c>
      <c r="I1946" t="s">
        <v>21914</v>
      </c>
      <c r="J1946" t="s">
        <v>10955</v>
      </c>
      <c r="K1946" t="s">
        <v>10449</v>
      </c>
      <c r="L1946" t="s">
        <v>10450</v>
      </c>
      <c r="M1946" t="s">
        <v>20515</v>
      </c>
      <c r="N1946" t="s">
        <v>6322</v>
      </c>
      <c r="O1946" t="s">
        <v>20076</v>
      </c>
      <c r="P1946" t="s">
        <v>20443</v>
      </c>
      <c r="Q1946" t="s">
        <v>6508</v>
      </c>
      <c r="R1946" t="s">
        <v>21784</v>
      </c>
      <c r="S1946">
        <v>1</v>
      </c>
      <c r="T1946">
        <v>1</v>
      </c>
      <c r="U1946">
        <v>0</v>
      </c>
      <c r="V1946">
        <v>264</v>
      </c>
      <c r="W1946">
        <v>14</v>
      </c>
    </row>
    <row r="1947" spans="1:23" x14ac:dyDescent="0.3">
      <c r="A1947" t="s">
        <v>1957</v>
      </c>
      <c r="B1947" t="s">
        <v>21174</v>
      </c>
      <c r="C1947">
        <v>0</v>
      </c>
      <c r="D1947">
        <v>0</v>
      </c>
      <c r="E1947" t="s">
        <v>20050</v>
      </c>
      <c r="F1947" t="s">
        <v>10956</v>
      </c>
      <c r="G1947" t="s">
        <v>20040</v>
      </c>
      <c r="H1947" t="s">
        <v>21782</v>
      </c>
      <c r="I1947" t="s">
        <v>21783</v>
      </c>
      <c r="J1947" t="s">
        <v>10957</v>
      </c>
      <c r="K1947" t="s">
        <v>10449</v>
      </c>
      <c r="L1947" t="s">
        <v>10450</v>
      </c>
      <c r="M1947" t="s">
        <v>20515</v>
      </c>
      <c r="N1947" t="s">
        <v>6322</v>
      </c>
      <c r="O1947" t="s">
        <v>20076</v>
      </c>
      <c r="P1947" t="s">
        <v>20443</v>
      </c>
      <c r="Q1947" t="s">
        <v>6508</v>
      </c>
      <c r="R1947" t="s">
        <v>21784</v>
      </c>
      <c r="S1947">
        <v>1</v>
      </c>
      <c r="T1947">
        <v>1</v>
      </c>
      <c r="U1947">
        <v>0</v>
      </c>
      <c r="V1947">
        <v>147</v>
      </c>
      <c r="W1947">
        <v>7</v>
      </c>
    </row>
    <row r="1948" spans="1:23" x14ac:dyDescent="0.3">
      <c r="A1948" t="s">
        <v>1958</v>
      </c>
      <c r="B1948" t="s">
        <v>21174</v>
      </c>
      <c r="C1948">
        <v>0</v>
      </c>
      <c r="D1948">
        <v>0</v>
      </c>
      <c r="E1948" t="s">
        <v>20050</v>
      </c>
      <c r="F1948" t="s">
        <v>10958</v>
      </c>
      <c r="G1948" t="s">
        <v>20040</v>
      </c>
      <c r="H1948" t="s">
        <v>21915</v>
      </c>
      <c r="I1948" t="s">
        <v>21916</v>
      </c>
      <c r="J1948" t="s">
        <v>10959</v>
      </c>
      <c r="K1948" t="s">
        <v>9656</v>
      </c>
      <c r="L1948" t="s">
        <v>10960</v>
      </c>
      <c r="M1948" t="s">
        <v>20178</v>
      </c>
      <c r="N1948" t="s">
        <v>6322</v>
      </c>
      <c r="O1948" t="s">
        <v>20076</v>
      </c>
      <c r="P1948" t="s">
        <v>20443</v>
      </c>
      <c r="Q1948" t="s">
        <v>6508</v>
      </c>
      <c r="R1948" t="s">
        <v>21917</v>
      </c>
      <c r="S1948">
        <v>1</v>
      </c>
      <c r="T1948">
        <v>0</v>
      </c>
      <c r="U1948">
        <v>0</v>
      </c>
      <c r="V1948">
        <v>75</v>
      </c>
      <c r="W1948">
        <v>4</v>
      </c>
    </row>
    <row r="1949" spans="1:23" x14ac:dyDescent="0.3">
      <c r="A1949" t="s">
        <v>1959</v>
      </c>
      <c r="B1949" t="s">
        <v>21174</v>
      </c>
      <c r="C1949">
        <v>0</v>
      </c>
      <c r="D1949">
        <v>0</v>
      </c>
      <c r="E1949" t="s">
        <v>20050</v>
      </c>
      <c r="F1949" t="s">
        <v>10961</v>
      </c>
      <c r="G1949" t="s">
        <v>20040</v>
      </c>
      <c r="H1949" t="s">
        <v>21906</v>
      </c>
      <c r="I1949" t="s">
        <v>21907</v>
      </c>
      <c r="J1949" t="s">
        <v>9641</v>
      </c>
      <c r="K1949" t="s">
        <v>9642</v>
      </c>
      <c r="L1949" t="s">
        <v>9643</v>
      </c>
      <c r="M1949" t="s">
        <v>20534</v>
      </c>
      <c r="N1949" t="s">
        <v>6322</v>
      </c>
      <c r="O1949" t="s">
        <v>20076</v>
      </c>
      <c r="P1949" t="s">
        <v>20443</v>
      </c>
      <c r="Q1949" t="s">
        <v>6508</v>
      </c>
      <c r="R1949" t="s">
        <v>21506</v>
      </c>
      <c r="S1949">
        <v>1</v>
      </c>
      <c r="T1949">
        <v>1</v>
      </c>
      <c r="U1949">
        <v>0</v>
      </c>
      <c r="V1949">
        <v>283</v>
      </c>
      <c r="W1949">
        <v>16</v>
      </c>
    </row>
    <row r="1950" spans="1:23" x14ac:dyDescent="0.3">
      <c r="A1950" t="s">
        <v>1960</v>
      </c>
      <c r="B1950" t="s">
        <v>21174</v>
      </c>
      <c r="C1950">
        <v>0</v>
      </c>
      <c r="D1950">
        <v>0</v>
      </c>
      <c r="E1950" t="s">
        <v>20050</v>
      </c>
      <c r="F1950" t="s">
        <v>10962</v>
      </c>
      <c r="G1950" t="s">
        <v>20040</v>
      </c>
      <c r="H1950" t="s">
        <v>21918</v>
      </c>
      <c r="I1950" t="s">
        <v>21919</v>
      </c>
      <c r="J1950" t="s">
        <v>8303</v>
      </c>
      <c r="K1950" t="s">
        <v>10963</v>
      </c>
      <c r="L1950" t="s">
        <v>6682</v>
      </c>
      <c r="M1950" t="s">
        <v>20374</v>
      </c>
      <c r="N1950" t="s">
        <v>6322</v>
      </c>
      <c r="O1950" t="s">
        <v>20076</v>
      </c>
      <c r="P1950" t="s">
        <v>20443</v>
      </c>
      <c r="Q1950" t="s">
        <v>6508</v>
      </c>
      <c r="R1950" t="s">
        <v>21920</v>
      </c>
      <c r="S1950">
        <v>1</v>
      </c>
      <c r="T1950">
        <v>0</v>
      </c>
      <c r="U1950">
        <v>0</v>
      </c>
      <c r="V1950">
        <v>89</v>
      </c>
      <c r="W1950">
        <v>4</v>
      </c>
    </row>
    <row r="1951" spans="1:23" x14ac:dyDescent="0.3">
      <c r="A1951" t="s">
        <v>1961</v>
      </c>
      <c r="B1951" t="s">
        <v>21174</v>
      </c>
      <c r="C1951">
        <v>0</v>
      </c>
      <c r="D1951">
        <v>0</v>
      </c>
      <c r="E1951" t="s">
        <v>20050</v>
      </c>
      <c r="F1951" t="s">
        <v>10964</v>
      </c>
      <c r="G1951" t="s">
        <v>21292</v>
      </c>
      <c r="H1951" t="s">
        <v>21798</v>
      </c>
      <c r="I1951" t="s">
        <v>21799</v>
      </c>
      <c r="J1951" t="s">
        <v>7723</v>
      </c>
      <c r="K1951" t="s">
        <v>10468</v>
      </c>
      <c r="L1951" t="s">
        <v>10469</v>
      </c>
      <c r="M1951" t="s">
        <v>20324</v>
      </c>
      <c r="N1951" t="s">
        <v>6322</v>
      </c>
      <c r="O1951" t="s">
        <v>20076</v>
      </c>
      <c r="P1951" t="s">
        <v>20443</v>
      </c>
      <c r="Q1951" t="s">
        <v>6508</v>
      </c>
      <c r="R1951" t="s">
        <v>21800</v>
      </c>
      <c r="S1951">
        <v>1</v>
      </c>
      <c r="T1951">
        <v>0</v>
      </c>
      <c r="U1951">
        <v>0</v>
      </c>
      <c r="V1951">
        <v>31</v>
      </c>
      <c r="W1951">
        <v>2</v>
      </c>
    </row>
    <row r="1952" spans="1:23" x14ac:dyDescent="0.3">
      <c r="A1952" t="s">
        <v>1962</v>
      </c>
      <c r="B1952" t="s">
        <v>21174</v>
      </c>
      <c r="C1952">
        <v>0</v>
      </c>
      <c r="D1952">
        <v>0</v>
      </c>
      <c r="E1952" t="s">
        <v>20050</v>
      </c>
      <c r="F1952" t="s">
        <v>10965</v>
      </c>
      <c r="G1952" t="s">
        <v>20328</v>
      </c>
      <c r="H1952" t="s">
        <v>21921</v>
      </c>
      <c r="I1952" t="s">
        <v>21922</v>
      </c>
      <c r="J1952" t="s">
        <v>10966</v>
      </c>
      <c r="K1952" t="s">
        <v>9656</v>
      </c>
      <c r="L1952" t="s">
        <v>9657</v>
      </c>
      <c r="M1952" t="s">
        <v>20484</v>
      </c>
      <c r="N1952" t="s">
        <v>6322</v>
      </c>
      <c r="O1952" t="s">
        <v>20076</v>
      </c>
      <c r="P1952" t="s">
        <v>20443</v>
      </c>
      <c r="Q1952" t="s">
        <v>6508</v>
      </c>
      <c r="R1952" t="s">
        <v>21515</v>
      </c>
      <c r="S1952">
        <v>1</v>
      </c>
      <c r="T1952">
        <v>1</v>
      </c>
      <c r="U1952">
        <v>0</v>
      </c>
      <c r="V1952">
        <v>80</v>
      </c>
      <c r="W1952">
        <v>4</v>
      </c>
    </row>
    <row r="1953" spans="1:23" x14ac:dyDescent="0.3">
      <c r="A1953" t="s">
        <v>1963</v>
      </c>
      <c r="B1953" t="s">
        <v>21174</v>
      </c>
      <c r="C1953">
        <v>0</v>
      </c>
      <c r="D1953">
        <v>0</v>
      </c>
      <c r="E1953" t="s">
        <v>20050</v>
      </c>
      <c r="F1953" t="s">
        <v>10967</v>
      </c>
      <c r="G1953" t="s">
        <v>20066</v>
      </c>
      <c r="H1953" t="s">
        <v>21923</v>
      </c>
      <c r="I1953" t="s">
        <v>21924</v>
      </c>
      <c r="J1953" t="s">
        <v>10968</v>
      </c>
      <c r="K1953" t="s">
        <v>10969</v>
      </c>
      <c r="L1953" t="s">
        <v>10970</v>
      </c>
      <c r="M1953" t="s">
        <v>20374</v>
      </c>
      <c r="N1953" t="s">
        <v>6322</v>
      </c>
      <c r="O1953" t="s">
        <v>20076</v>
      </c>
      <c r="P1953" t="s">
        <v>20179</v>
      </c>
      <c r="Q1953" t="s">
        <v>6549</v>
      </c>
      <c r="R1953" t="s">
        <v>21925</v>
      </c>
      <c r="S1953">
        <v>1</v>
      </c>
      <c r="T1953">
        <v>0</v>
      </c>
      <c r="U1953">
        <v>0</v>
      </c>
      <c r="V1953">
        <v>216</v>
      </c>
      <c r="W1953">
        <v>10</v>
      </c>
    </row>
    <row r="1954" spans="1:23" x14ac:dyDescent="0.3">
      <c r="A1954" t="s">
        <v>1964</v>
      </c>
      <c r="B1954" t="s">
        <v>21174</v>
      </c>
      <c r="C1954">
        <v>0</v>
      </c>
      <c r="D1954">
        <v>0</v>
      </c>
      <c r="E1954" t="s">
        <v>20050</v>
      </c>
      <c r="F1954" t="s">
        <v>10971</v>
      </c>
      <c r="G1954" t="s">
        <v>20080</v>
      </c>
      <c r="H1954" t="s">
        <v>21262</v>
      </c>
      <c r="I1954" t="s">
        <v>21263</v>
      </c>
      <c r="J1954" t="s">
        <v>9430</v>
      </c>
      <c r="K1954" t="s">
        <v>6742</v>
      </c>
      <c r="L1954" t="s">
        <v>6743</v>
      </c>
      <c r="M1954" t="s">
        <v>20630</v>
      </c>
      <c r="N1954" t="s">
        <v>6322</v>
      </c>
      <c r="O1954" t="s">
        <v>20076</v>
      </c>
      <c r="P1954" t="s">
        <v>20443</v>
      </c>
      <c r="Q1954" t="s">
        <v>6508</v>
      </c>
      <c r="R1954" t="s">
        <v>21255</v>
      </c>
      <c r="S1954">
        <v>1</v>
      </c>
      <c r="T1954">
        <v>0</v>
      </c>
      <c r="U1954">
        <v>0</v>
      </c>
      <c r="V1954">
        <v>175</v>
      </c>
      <c r="W1954">
        <v>11</v>
      </c>
    </row>
    <row r="1955" spans="1:23" x14ac:dyDescent="0.3">
      <c r="A1955" t="s">
        <v>1965</v>
      </c>
      <c r="B1955" t="s">
        <v>21174</v>
      </c>
      <c r="C1955">
        <v>0</v>
      </c>
      <c r="D1955">
        <v>0</v>
      </c>
      <c r="E1955" t="s">
        <v>20050</v>
      </c>
      <c r="F1955" t="s">
        <v>10972</v>
      </c>
      <c r="G1955" t="s">
        <v>20080</v>
      </c>
      <c r="H1955" t="s">
        <v>21926</v>
      </c>
      <c r="I1955" t="s">
        <v>21927</v>
      </c>
      <c r="J1955" t="s">
        <v>10973</v>
      </c>
      <c r="K1955" t="s">
        <v>7408</v>
      </c>
      <c r="L1955" t="s">
        <v>7409</v>
      </c>
      <c r="M1955" t="s">
        <v>20195</v>
      </c>
      <c r="N1955" t="s">
        <v>6322</v>
      </c>
      <c r="O1955" t="s">
        <v>20076</v>
      </c>
      <c r="P1955" t="s">
        <v>20196</v>
      </c>
      <c r="Q1955" t="s">
        <v>20197</v>
      </c>
      <c r="R1955" t="s">
        <v>20198</v>
      </c>
      <c r="S1955">
        <v>1</v>
      </c>
      <c r="T1955">
        <v>0</v>
      </c>
      <c r="U1955">
        <v>0</v>
      </c>
      <c r="V1955">
        <v>224</v>
      </c>
      <c r="W1955">
        <v>10</v>
      </c>
    </row>
    <row r="1956" spans="1:23" x14ac:dyDescent="0.3">
      <c r="A1956" t="s">
        <v>1966</v>
      </c>
      <c r="B1956" t="s">
        <v>21174</v>
      </c>
      <c r="C1956">
        <v>0</v>
      </c>
      <c r="D1956">
        <v>0</v>
      </c>
      <c r="E1956" t="s">
        <v>20050</v>
      </c>
      <c r="F1956" t="s">
        <v>10974</v>
      </c>
      <c r="G1956" t="s">
        <v>20040</v>
      </c>
      <c r="H1956" t="s">
        <v>21794</v>
      </c>
      <c r="I1956" t="s">
        <v>21795</v>
      </c>
      <c r="J1956" t="s">
        <v>10975</v>
      </c>
      <c r="K1956" t="s">
        <v>7340</v>
      </c>
      <c r="L1956" t="s">
        <v>7341</v>
      </c>
      <c r="M1956" t="s">
        <v>20374</v>
      </c>
      <c r="N1956" t="s">
        <v>6322</v>
      </c>
      <c r="O1956" t="s">
        <v>20076</v>
      </c>
      <c r="P1956" t="s">
        <v>20238</v>
      </c>
      <c r="Q1956" t="s">
        <v>6469</v>
      </c>
      <c r="R1956" t="s">
        <v>20805</v>
      </c>
      <c r="S1956">
        <v>1</v>
      </c>
      <c r="T1956">
        <v>0</v>
      </c>
      <c r="U1956">
        <v>0</v>
      </c>
      <c r="V1956">
        <v>210</v>
      </c>
      <c r="W1956">
        <v>11</v>
      </c>
    </row>
    <row r="1957" spans="1:23" x14ac:dyDescent="0.3">
      <c r="A1957" t="s">
        <v>1967</v>
      </c>
      <c r="B1957" t="s">
        <v>21174</v>
      </c>
      <c r="C1957">
        <v>0</v>
      </c>
      <c r="D1957">
        <v>0</v>
      </c>
      <c r="E1957" t="s">
        <v>20050</v>
      </c>
      <c r="F1957" t="s">
        <v>10976</v>
      </c>
      <c r="G1957" t="s">
        <v>20040</v>
      </c>
      <c r="H1957" t="s">
        <v>21928</v>
      </c>
      <c r="I1957" t="s">
        <v>21929</v>
      </c>
      <c r="J1957" t="s">
        <v>7313</v>
      </c>
      <c r="K1957" t="s">
        <v>10977</v>
      </c>
      <c r="L1957" t="s">
        <v>10978</v>
      </c>
      <c r="M1957" t="s">
        <v>20504</v>
      </c>
      <c r="N1957" t="s">
        <v>6322</v>
      </c>
      <c r="O1957" t="s">
        <v>20076</v>
      </c>
      <c r="P1957" t="s">
        <v>20443</v>
      </c>
      <c r="Q1957" t="s">
        <v>6508</v>
      </c>
      <c r="R1957" t="s">
        <v>21930</v>
      </c>
      <c r="S1957">
        <v>1</v>
      </c>
      <c r="T1957">
        <v>0</v>
      </c>
      <c r="U1957">
        <v>0</v>
      </c>
      <c r="V1957">
        <v>88</v>
      </c>
      <c r="W1957">
        <v>4</v>
      </c>
    </row>
    <row r="1958" spans="1:23" x14ac:dyDescent="0.3">
      <c r="A1958" t="s">
        <v>1968</v>
      </c>
      <c r="B1958" t="s">
        <v>21174</v>
      </c>
      <c r="C1958">
        <v>0</v>
      </c>
      <c r="D1958">
        <v>0</v>
      </c>
      <c r="E1958" t="s">
        <v>20050</v>
      </c>
      <c r="F1958" t="s">
        <v>10979</v>
      </c>
      <c r="G1958" t="s">
        <v>20040</v>
      </c>
      <c r="H1958" t="s">
        <v>21931</v>
      </c>
      <c r="I1958" t="s">
        <v>21932</v>
      </c>
      <c r="J1958" t="s">
        <v>10980</v>
      </c>
      <c r="K1958" t="s">
        <v>10981</v>
      </c>
      <c r="L1958" t="s">
        <v>10982</v>
      </c>
      <c r="M1958" t="s">
        <v>20107</v>
      </c>
      <c r="N1958" t="s">
        <v>6322</v>
      </c>
      <c r="O1958" t="s">
        <v>20076</v>
      </c>
      <c r="P1958" t="s">
        <v>20190</v>
      </c>
      <c r="Q1958" t="s">
        <v>20191</v>
      </c>
      <c r="R1958" t="s">
        <v>21933</v>
      </c>
      <c r="S1958">
        <v>1</v>
      </c>
      <c r="T1958">
        <v>0</v>
      </c>
      <c r="U1958">
        <v>0</v>
      </c>
      <c r="V1958">
        <v>101</v>
      </c>
      <c r="W1958">
        <v>4</v>
      </c>
    </row>
    <row r="1959" spans="1:23" x14ac:dyDescent="0.3">
      <c r="A1959" t="s">
        <v>1969</v>
      </c>
      <c r="B1959" t="s">
        <v>21174</v>
      </c>
      <c r="C1959">
        <v>0</v>
      </c>
      <c r="D1959">
        <v>0</v>
      </c>
      <c r="E1959" t="s">
        <v>20050</v>
      </c>
      <c r="F1959" t="s">
        <v>10983</v>
      </c>
      <c r="G1959" t="s">
        <v>21292</v>
      </c>
      <c r="H1959" t="s">
        <v>21934</v>
      </c>
      <c r="I1959" t="s">
        <v>21935</v>
      </c>
      <c r="J1959" t="s">
        <v>9116</v>
      </c>
      <c r="K1959" t="s">
        <v>9326</v>
      </c>
      <c r="L1959" t="s">
        <v>10984</v>
      </c>
      <c r="M1959" t="s">
        <v>20457</v>
      </c>
      <c r="N1959" t="s">
        <v>6322</v>
      </c>
      <c r="O1959" t="s">
        <v>20076</v>
      </c>
      <c r="P1959" t="s">
        <v>20443</v>
      </c>
      <c r="Q1959" t="s">
        <v>6508</v>
      </c>
      <c r="R1959" t="s">
        <v>21936</v>
      </c>
      <c r="S1959">
        <v>1</v>
      </c>
      <c r="T1959">
        <v>0</v>
      </c>
      <c r="U1959">
        <v>0</v>
      </c>
      <c r="V1959">
        <v>159</v>
      </c>
      <c r="W1959">
        <v>8</v>
      </c>
    </row>
    <row r="1960" spans="1:23" x14ac:dyDescent="0.3">
      <c r="A1960" t="s">
        <v>1970</v>
      </c>
      <c r="B1960" t="s">
        <v>21174</v>
      </c>
      <c r="C1960">
        <v>0</v>
      </c>
      <c r="D1960">
        <v>0</v>
      </c>
      <c r="E1960" t="s">
        <v>20050</v>
      </c>
      <c r="F1960" t="s">
        <v>10985</v>
      </c>
      <c r="G1960" t="s">
        <v>20066</v>
      </c>
      <c r="H1960" t="s">
        <v>21937</v>
      </c>
      <c r="I1960" t="s">
        <v>21938</v>
      </c>
      <c r="J1960" t="s">
        <v>10986</v>
      </c>
      <c r="K1960" t="s">
        <v>9656</v>
      </c>
      <c r="L1960" t="s">
        <v>10987</v>
      </c>
      <c r="M1960" t="s">
        <v>20422</v>
      </c>
      <c r="N1960" t="s">
        <v>6322</v>
      </c>
      <c r="O1960" t="s">
        <v>20076</v>
      </c>
      <c r="P1960" t="s">
        <v>20443</v>
      </c>
      <c r="Q1960" t="s">
        <v>6508</v>
      </c>
      <c r="R1960" t="s">
        <v>21939</v>
      </c>
      <c r="S1960">
        <v>1</v>
      </c>
      <c r="T1960">
        <v>1</v>
      </c>
      <c r="U1960">
        <v>0</v>
      </c>
      <c r="V1960">
        <v>29</v>
      </c>
      <c r="W1960">
        <v>2</v>
      </c>
    </row>
    <row r="1961" spans="1:23" x14ac:dyDescent="0.3">
      <c r="A1961" t="s">
        <v>1971</v>
      </c>
      <c r="B1961" t="s">
        <v>21174</v>
      </c>
      <c r="C1961">
        <v>0</v>
      </c>
      <c r="D1961">
        <v>0</v>
      </c>
      <c r="E1961" t="s">
        <v>20050</v>
      </c>
      <c r="F1961" t="s">
        <v>10988</v>
      </c>
      <c r="G1961" t="s">
        <v>20040</v>
      </c>
      <c r="H1961" t="s">
        <v>21940</v>
      </c>
      <c r="I1961" t="s">
        <v>21941</v>
      </c>
      <c r="J1961" t="s">
        <v>10989</v>
      </c>
      <c r="K1961" t="s">
        <v>10990</v>
      </c>
      <c r="L1961" t="s">
        <v>10991</v>
      </c>
      <c r="M1961" t="s">
        <v>20453</v>
      </c>
      <c r="N1961" t="s">
        <v>6322</v>
      </c>
      <c r="O1961" t="s">
        <v>20076</v>
      </c>
      <c r="P1961" t="s">
        <v>20443</v>
      </c>
      <c r="Q1961" t="s">
        <v>6508</v>
      </c>
      <c r="R1961" t="s">
        <v>21942</v>
      </c>
      <c r="S1961">
        <v>1</v>
      </c>
      <c r="T1961">
        <v>0</v>
      </c>
      <c r="U1961">
        <v>0</v>
      </c>
      <c r="V1961">
        <v>78</v>
      </c>
      <c r="W1961">
        <v>4</v>
      </c>
    </row>
    <row r="1962" spans="1:23" x14ac:dyDescent="0.3">
      <c r="A1962" t="s">
        <v>1972</v>
      </c>
      <c r="B1962" t="s">
        <v>21174</v>
      </c>
      <c r="C1962">
        <v>0</v>
      </c>
      <c r="D1962">
        <v>0</v>
      </c>
      <c r="E1962" t="s">
        <v>20050</v>
      </c>
      <c r="F1962" t="s">
        <v>10992</v>
      </c>
      <c r="G1962" t="s">
        <v>20080</v>
      </c>
      <c r="H1962" t="s">
        <v>21875</v>
      </c>
      <c r="I1962" t="s">
        <v>21876</v>
      </c>
      <c r="J1962" t="s">
        <v>10993</v>
      </c>
      <c r="K1962" t="s">
        <v>10833</v>
      </c>
      <c r="L1962" t="s">
        <v>10834</v>
      </c>
      <c r="M1962" t="s">
        <v>20258</v>
      </c>
      <c r="N1962" t="s">
        <v>6322</v>
      </c>
      <c r="O1962" t="s">
        <v>20076</v>
      </c>
      <c r="P1962" t="s">
        <v>20443</v>
      </c>
      <c r="Q1962" t="s">
        <v>6508</v>
      </c>
      <c r="R1962" t="s">
        <v>21877</v>
      </c>
      <c r="S1962">
        <v>1</v>
      </c>
      <c r="T1962">
        <v>1</v>
      </c>
      <c r="U1962">
        <v>0</v>
      </c>
      <c r="V1962">
        <v>163</v>
      </c>
      <c r="W1962">
        <v>8</v>
      </c>
    </row>
    <row r="1963" spans="1:23" x14ac:dyDescent="0.3">
      <c r="A1963" t="s">
        <v>1973</v>
      </c>
      <c r="B1963" t="s">
        <v>21174</v>
      </c>
      <c r="C1963">
        <v>0</v>
      </c>
      <c r="D1963">
        <v>0</v>
      </c>
      <c r="E1963" t="s">
        <v>20050</v>
      </c>
      <c r="F1963" t="s">
        <v>10994</v>
      </c>
      <c r="G1963" t="s">
        <v>20080</v>
      </c>
      <c r="H1963" t="s">
        <v>21875</v>
      </c>
      <c r="I1963" t="s">
        <v>21876</v>
      </c>
      <c r="J1963" t="s">
        <v>10832</v>
      </c>
      <c r="K1963" t="s">
        <v>10833</v>
      </c>
      <c r="L1963" t="s">
        <v>10834</v>
      </c>
      <c r="M1963" t="s">
        <v>20258</v>
      </c>
      <c r="N1963" t="s">
        <v>6322</v>
      </c>
      <c r="O1963" t="s">
        <v>20076</v>
      </c>
      <c r="P1963" t="s">
        <v>20443</v>
      </c>
      <c r="Q1963" t="s">
        <v>6508</v>
      </c>
      <c r="R1963" t="s">
        <v>21877</v>
      </c>
      <c r="S1963">
        <v>1</v>
      </c>
      <c r="T1963">
        <v>1</v>
      </c>
      <c r="U1963">
        <v>0</v>
      </c>
      <c r="V1963">
        <v>222</v>
      </c>
      <c r="W1963">
        <v>12</v>
      </c>
    </row>
    <row r="1964" spans="1:23" x14ac:dyDescent="0.3">
      <c r="A1964" t="s">
        <v>1974</v>
      </c>
      <c r="B1964" t="s">
        <v>21174</v>
      </c>
      <c r="C1964">
        <v>0</v>
      </c>
      <c r="D1964">
        <v>0</v>
      </c>
      <c r="E1964" t="s">
        <v>20050</v>
      </c>
      <c r="F1964" t="s">
        <v>10995</v>
      </c>
      <c r="G1964" t="s">
        <v>20328</v>
      </c>
      <c r="H1964" t="s">
        <v>21264</v>
      </c>
      <c r="I1964" t="s">
        <v>21265</v>
      </c>
      <c r="J1964" t="s">
        <v>9432</v>
      </c>
      <c r="K1964" t="s">
        <v>9433</v>
      </c>
      <c r="L1964" t="s">
        <v>9434</v>
      </c>
      <c r="M1964" t="s">
        <v>20331</v>
      </c>
      <c r="N1964" t="s">
        <v>6322</v>
      </c>
      <c r="O1964" t="s">
        <v>20076</v>
      </c>
      <c r="P1964" t="s">
        <v>20443</v>
      </c>
      <c r="Q1964" t="s">
        <v>6508</v>
      </c>
      <c r="R1964" t="s">
        <v>21266</v>
      </c>
      <c r="S1964">
        <v>1</v>
      </c>
      <c r="T1964">
        <v>0</v>
      </c>
      <c r="U1964">
        <v>0</v>
      </c>
      <c r="V1964">
        <v>78</v>
      </c>
      <c r="W1964">
        <v>5</v>
      </c>
    </row>
    <row r="1965" spans="1:23" x14ac:dyDescent="0.3">
      <c r="A1965" t="s">
        <v>1975</v>
      </c>
      <c r="B1965" t="s">
        <v>21174</v>
      </c>
      <c r="C1965">
        <v>0</v>
      </c>
      <c r="D1965">
        <v>0</v>
      </c>
      <c r="E1965" t="s">
        <v>20088</v>
      </c>
      <c r="F1965" t="s">
        <v>10996</v>
      </c>
      <c r="G1965" t="s">
        <v>20089</v>
      </c>
      <c r="H1965" t="s">
        <v>21943</v>
      </c>
      <c r="I1965" t="s">
        <v>21944</v>
      </c>
      <c r="J1965" t="s">
        <v>10997</v>
      </c>
      <c r="K1965" t="s">
        <v>9433</v>
      </c>
      <c r="L1965" t="s">
        <v>9434</v>
      </c>
      <c r="M1965" t="s">
        <v>20331</v>
      </c>
      <c r="N1965" t="s">
        <v>6322</v>
      </c>
      <c r="O1965" t="s">
        <v>20076</v>
      </c>
      <c r="P1965" t="s">
        <v>20443</v>
      </c>
      <c r="Q1965" t="s">
        <v>6508</v>
      </c>
      <c r="R1965" t="s">
        <v>21266</v>
      </c>
      <c r="S1965">
        <v>0</v>
      </c>
      <c r="T1965">
        <v>0</v>
      </c>
      <c r="U1965">
        <v>1</v>
      </c>
      <c r="V1965">
        <v>87</v>
      </c>
      <c r="W1965">
        <v>4</v>
      </c>
    </row>
    <row r="1966" spans="1:23" x14ac:dyDescent="0.3">
      <c r="A1966" t="s">
        <v>1976</v>
      </c>
      <c r="B1966" t="s">
        <v>21174</v>
      </c>
      <c r="C1966">
        <v>0</v>
      </c>
      <c r="D1966">
        <v>0</v>
      </c>
      <c r="E1966" t="s">
        <v>20050</v>
      </c>
      <c r="F1966" t="s">
        <v>10998</v>
      </c>
      <c r="G1966" t="s">
        <v>20080</v>
      </c>
      <c r="H1966" t="s">
        <v>21945</v>
      </c>
      <c r="I1966" t="s">
        <v>21946</v>
      </c>
      <c r="J1966" t="s">
        <v>10999</v>
      </c>
      <c r="K1966" t="s">
        <v>7475</v>
      </c>
      <c r="L1966" t="s">
        <v>7476</v>
      </c>
      <c r="M1966" t="s">
        <v>20273</v>
      </c>
      <c r="N1966" t="s">
        <v>6322</v>
      </c>
      <c r="O1966" t="s">
        <v>20076</v>
      </c>
      <c r="P1966" t="s">
        <v>20243</v>
      </c>
      <c r="Q1966" t="s">
        <v>6555</v>
      </c>
      <c r="R1966" t="s">
        <v>20274</v>
      </c>
      <c r="S1966">
        <v>1</v>
      </c>
      <c r="T1966">
        <v>1</v>
      </c>
      <c r="U1966">
        <v>0</v>
      </c>
      <c r="V1966">
        <v>402</v>
      </c>
      <c r="W1966">
        <v>20</v>
      </c>
    </row>
    <row r="1967" spans="1:23" x14ac:dyDescent="0.3">
      <c r="A1967" t="s">
        <v>1977</v>
      </c>
      <c r="B1967" t="s">
        <v>21174</v>
      </c>
      <c r="C1967">
        <v>0</v>
      </c>
      <c r="D1967">
        <v>0</v>
      </c>
      <c r="E1967" t="s">
        <v>20050</v>
      </c>
      <c r="F1967" t="s">
        <v>11000</v>
      </c>
      <c r="G1967" t="s">
        <v>20040</v>
      </c>
      <c r="H1967" t="s">
        <v>21947</v>
      </c>
      <c r="I1967" t="s">
        <v>21948</v>
      </c>
      <c r="J1967" t="s">
        <v>11001</v>
      </c>
      <c r="K1967" t="s">
        <v>11002</v>
      </c>
      <c r="L1967" t="s">
        <v>11003</v>
      </c>
      <c r="M1967" t="s">
        <v>20206</v>
      </c>
      <c r="N1967" t="s">
        <v>6322</v>
      </c>
      <c r="O1967" t="s">
        <v>20076</v>
      </c>
      <c r="P1967" t="s">
        <v>20443</v>
      </c>
      <c r="Q1967" t="s">
        <v>6508</v>
      </c>
      <c r="R1967" t="s">
        <v>21949</v>
      </c>
      <c r="S1967">
        <v>1</v>
      </c>
      <c r="T1967">
        <v>0</v>
      </c>
      <c r="U1967">
        <v>0</v>
      </c>
      <c r="V1967">
        <v>117</v>
      </c>
      <c r="W1967">
        <v>6</v>
      </c>
    </row>
    <row r="1968" spans="1:23" x14ac:dyDescent="0.3">
      <c r="A1968" t="s">
        <v>1978</v>
      </c>
      <c r="B1968" t="s">
        <v>21174</v>
      </c>
      <c r="C1968">
        <v>0</v>
      </c>
      <c r="D1968">
        <v>0</v>
      </c>
      <c r="E1968" t="s">
        <v>20050</v>
      </c>
      <c r="F1968" t="s">
        <v>11004</v>
      </c>
      <c r="G1968" t="s">
        <v>20066</v>
      </c>
      <c r="H1968" t="s">
        <v>21950</v>
      </c>
      <c r="I1968" t="s">
        <v>21951</v>
      </c>
      <c r="J1968" t="s">
        <v>10847</v>
      </c>
      <c r="K1968" t="s">
        <v>10848</v>
      </c>
      <c r="L1968" t="s">
        <v>10849</v>
      </c>
      <c r="M1968" t="s">
        <v>20736</v>
      </c>
      <c r="N1968" t="s">
        <v>6322</v>
      </c>
      <c r="O1968" t="s">
        <v>20076</v>
      </c>
      <c r="P1968" t="s">
        <v>20443</v>
      </c>
      <c r="Q1968" t="s">
        <v>6508</v>
      </c>
      <c r="R1968" t="s">
        <v>21880</v>
      </c>
      <c r="S1968">
        <v>1</v>
      </c>
      <c r="T1968">
        <v>1</v>
      </c>
      <c r="U1968">
        <v>0</v>
      </c>
      <c r="V1968">
        <v>79</v>
      </c>
      <c r="W1968">
        <v>5</v>
      </c>
    </row>
    <row r="1969" spans="1:23" x14ac:dyDescent="0.3">
      <c r="A1969" t="s">
        <v>1979</v>
      </c>
      <c r="B1969" t="s">
        <v>21174</v>
      </c>
      <c r="C1969">
        <v>0</v>
      </c>
      <c r="D1969">
        <v>0</v>
      </c>
      <c r="E1969" t="s">
        <v>20050</v>
      </c>
      <c r="F1969" t="s">
        <v>11005</v>
      </c>
      <c r="G1969" t="s">
        <v>20040</v>
      </c>
      <c r="H1969" t="s">
        <v>21952</v>
      </c>
      <c r="I1969" t="s">
        <v>21953</v>
      </c>
      <c r="J1969" t="s">
        <v>11006</v>
      </c>
      <c r="K1969" t="s">
        <v>11007</v>
      </c>
      <c r="L1969" t="s">
        <v>11008</v>
      </c>
      <c r="M1969" t="s">
        <v>20258</v>
      </c>
      <c r="N1969" t="s">
        <v>6322</v>
      </c>
      <c r="O1969" t="s">
        <v>20076</v>
      </c>
      <c r="P1969" t="s">
        <v>20348</v>
      </c>
      <c r="Q1969" t="s">
        <v>6384</v>
      </c>
      <c r="R1969" t="s">
        <v>21954</v>
      </c>
      <c r="S1969">
        <v>1</v>
      </c>
      <c r="T1969">
        <v>0</v>
      </c>
      <c r="U1969">
        <v>0</v>
      </c>
      <c r="V1969">
        <v>75</v>
      </c>
      <c r="W1969">
        <v>4</v>
      </c>
    </row>
    <row r="1970" spans="1:23" x14ac:dyDescent="0.3">
      <c r="A1970" t="s">
        <v>1980</v>
      </c>
      <c r="B1970" t="s">
        <v>21174</v>
      </c>
      <c r="C1970">
        <v>0</v>
      </c>
      <c r="D1970">
        <v>0</v>
      </c>
      <c r="E1970" t="s">
        <v>20050</v>
      </c>
      <c r="F1970" t="s">
        <v>11009</v>
      </c>
      <c r="G1970" t="s">
        <v>20066</v>
      </c>
      <c r="H1970" t="s">
        <v>21955</v>
      </c>
      <c r="I1970" t="s">
        <v>21956</v>
      </c>
      <c r="J1970" t="s">
        <v>11010</v>
      </c>
      <c r="K1970" t="s">
        <v>7026</v>
      </c>
      <c r="L1970" t="s">
        <v>7027</v>
      </c>
      <c r="M1970" t="s">
        <v>20293</v>
      </c>
      <c r="N1970" t="s">
        <v>6322</v>
      </c>
      <c r="O1970" t="s">
        <v>20076</v>
      </c>
      <c r="P1970" t="s">
        <v>20591</v>
      </c>
      <c r="Q1970" t="s">
        <v>20592</v>
      </c>
      <c r="R1970" t="s">
        <v>20604</v>
      </c>
      <c r="S1970">
        <v>1</v>
      </c>
      <c r="T1970">
        <v>0</v>
      </c>
      <c r="U1970">
        <v>0</v>
      </c>
      <c r="V1970">
        <v>167</v>
      </c>
      <c r="W1970">
        <v>9</v>
      </c>
    </row>
    <row r="1971" spans="1:23" x14ac:dyDescent="0.3">
      <c r="A1971" t="s">
        <v>1981</v>
      </c>
      <c r="B1971" t="s">
        <v>21174</v>
      </c>
      <c r="C1971">
        <v>0</v>
      </c>
      <c r="D1971">
        <v>0</v>
      </c>
      <c r="E1971" t="s">
        <v>20050</v>
      </c>
      <c r="F1971" t="s">
        <v>11011</v>
      </c>
      <c r="G1971" t="s">
        <v>20040</v>
      </c>
      <c r="H1971" t="s">
        <v>21957</v>
      </c>
      <c r="I1971" t="s">
        <v>21958</v>
      </c>
      <c r="J1971" t="s">
        <v>11012</v>
      </c>
      <c r="K1971" t="s">
        <v>11013</v>
      </c>
      <c r="L1971" t="s">
        <v>11014</v>
      </c>
      <c r="M1971" t="s">
        <v>20442</v>
      </c>
      <c r="N1971" t="s">
        <v>6322</v>
      </c>
      <c r="O1971" t="s">
        <v>20076</v>
      </c>
      <c r="P1971" t="s">
        <v>20591</v>
      </c>
      <c r="Q1971" t="s">
        <v>20592</v>
      </c>
      <c r="R1971" t="s">
        <v>21959</v>
      </c>
      <c r="S1971">
        <v>1</v>
      </c>
      <c r="T1971">
        <v>1</v>
      </c>
      <c r="U1971">
        <v>0</v>
      </c>
      <c r="V1971">
        <v>368</v>
      </c>
      <c r="W1971">
        <v>16</v>
      </c>
    </row>
    <row r="1972" spans="1:23" x14ac:dyDescent="0.3">
      <c r="A1972" t="s">
        <v>1982</v>
      </c>
      <c r="B1972" t="s">
        <v>21174</v>
      </c>
      <c r="C1972">
        <v>0</v>
      </c>
      <c r="D1972">
        <v>0</v>
      </c>
      <c r="E1972" t="s">
        <v>20050</v>
      </c>
      <c r="F1972" t="s">
        <v>11015</v>
      </c>
      <c r="G1972" t="s">
        <v>20040</v>
      </c>
      <c r="H1972" t="s">
        <v>21957</v>
      </c>
      <c r="I1972" t="s">
        <v>21958</v>
      </c>
      <c r="J1972" t="s">
        <v>11016</v>
      </c>
      <c r="K1972" t="s">
        <v>11013</v>
      </c>
      <c r="L1972" t="s">
        <v>11014</v>
      </c>
      <c r="M1972" t="s">
        <v>20442</v>
      </c>
      <c r="N1972" t="s">
        <v>6322</v>
      </c>
      <c r="O1972" t="s">
        <v>20076</v>
      </c>
      <c r="P1972" t="s">
        <v>20591</v>
      </c>
      <c r="Q1972" t="s">
        <v>20592</v>
      </c>
      <c r="R1972" t="s">
        <v>21959</v>
      </c>
      <c r="S1972">
        <v>1</v>
      </c>
      <c r="T1972">
        <v>1</v>
      </c>
      <c r="U1972">
        <v>0</v>
      </c>
      <c r="V1972">
        <v>129</v>
      </c>
      <c r="W1972">
        <v>6</v>
      </c>
    </row>
    <row r="1973" spans="1:23" x14ac:dyDescent="0.3">
      <c r="A1973" t="s">
        <v>1983</v>
      </c>
      <c r="B1973" t="s">
        <v>21174</v>
      </c>
      <c r="C1973">
        <v>0</v>
      </c>
      <c r="D1973">
        <v>0</v>
      </c>
      <c r="E1973" t="s">
        <v>20050</v>
      </c>
      <c r="F1973" t="s">
        <v>11017</v>
      </c>
      <c r="G1973" t="s">
        <v>20040</v>
      </c>
      <c r="H1973" t="s">
        <v>21960</v>
      </c>
      <c r="I1973" t="s">
        <v>21961</v>
      </c>
      <c r="J1973" t="s">
        <v>11018</v>
      </c>
      <c r="K1973" t="s">
        <v>11019</v>
      </c>
      <c r="L1973" t="s">
        <v>11020</v>
      </c>
      <c r="M1973" t="s">
        <v>20545</v>
      </c>
      <c r="N1973" t="s">
        <v>6322</v>
      </c>
      <c r="O1973" t="s">
        <v>20076</v>
      </c>
      <c r="P1973" t="s">
        <v>20591</v>
      </c>
      <c r="Q1973" t="s">
        <v>20592</v>
      </c>
      <c r="R1973" t="s">
        <v>21962</v>
      </c>
      <c r="S1973">
        <v>1</v>
      </c>
      <c r="T1973">
        <v>0</v>
      </c>
      <c r="U1973">
        <v>0</v>
      </c>
      <c r="V1973">
        <v>158</v>
      </c>
      <c r="W1973">
        <v>8</v>
      </c>
    </row>
    <row r="1974" spans="1:23" x14ac:dyDescent="0.3">
      <c r="A1974" t="s">
        <v>1984</v>
      </c>
      <c r="B1974" t="s">
        <v>21174</v>
      </c>
      <c r="C1974">
        <v>0</v>
      </c>
      <c r="D1974">
        <v>0</v>
      </c>
      <c r="E1974" t="s">
        <v>20050</v>
      </c>
      <c r="F1974" t="s">
        <v>11021</v>
      </c>
      <c r="G1974" t="s">
        <v>20080</v>
      </c>
      <c r="H1974" t="s">
        <v>21963</v>
      </c>
      <c r="I1974" t="s">
        <v>21964</v>
      </c>
      <c r="J1974" t="s">
        <v>11022</v>
      </c>
      <c r="K1974" t="s">
        <v>6538</v>
      </c>
      <c r="L1974" t="s">
        <v>6539</v>
      </c>
      <c r="M1974" t="s">
        <v>20582</v>
      </c>
      <c r="N1974" t="s">
        <v>6322</v>
      </c>
      <c r="O1974" t="s">
        <v>20076</v>
      </c>
      <c r="P1974" t="s">
        <v>20591</v>
      </c>
      <c r="Q1974" t="s">
        <v>20592</v>
      </c>
      <c r="R1974" t="s">
        <v>20593</v>
      </c>
      <c r="S1974">
        <v>1</v>
      </c>
      <c r="T1974">
        <v>1</v>
      </c>
      <c r="U1974">
        <v>0</v>
      </c>
      <c r="V1974">
        <v>345</v>
      </c>
      <c r="W1974">
        <v>16</v>
      </c>
    </row>
    <row r="1975" spans="1:23" x14ac:dyDescent="0.3">
      <c r="A1975" t="s">
        <v>1985</v>
      </c>
      <c r="B1975" t="s">
        <v>21174</v>
      </c>
      <c r="C1975">
        <v>0</v>
      </c>
      <c r="D1975">
        <v>0</v>
      </c>
      <c r="E1975" t="s">
        <v>20050</v>
      </c>
      <c r="F1975" t="s">
        <v>11023</v>
      </c>
      <c r="G1975" t="s">
        <v>20080</v>
      </c>
      <c r="H1975" t="s">
        <v>21963</v>
      </c>
      <c r="I1975" t="s">
        <v>21964</v>
      </c>
      <c r="J1975" t="s">
        <v>11024</v>
      </c>
      <c r="K1975" t="s">
        <v>6538</v>
      </c>
      <c r="L1975" t="s">
        <v>6539</v>
      </c>
      <c r="M1975" t="s">
        <v>20582</v>
      </c>
      <c r="N1975" t="s">
        <v>6322</v>
      </c>
      <c r="O1975" t="s">
        <v>20076</v>
      </c>
      <c r="P1975" t="s">
        <v>20591</v>
      </c>
      <c r="Q1975" t="s">
        <v>20592</v>
      </c>
      <c r="R1975" t="s">
        <v>20593</v>
      </c>
      <c r="S1975">
        <v>1</v>
      </c>
      <c r="T1975">
        <v>1</v>
      </c>
      <c r="U1975">
        <v>0</v>
      </c>
      <c r="V1975">
        <v>355</v>
      </c>
      <c r="W1975">
        <v>19</v>
      </c>
    </row>
    <row r="1976" spans="1:23" x14ac:dyDescent="0.3">
      <c r="A1976" t="s">
        <v>1986</v>
      </c>
      <c r="B1976" t="s">
        <v>21174</v>
      </c>
      <c r="C1976">
        <v>0</v>
      </c>
      <c r="D1976">
        <v>0</v>
      </c>
      <c r="E1976" t="s">
        <v>20050</v>
      </c>
      <c r="F1976" t="s">
        <v>11025</v>
      </c>
      <c r="G1976" t="s">
        <v>20080</v>
      </c>
      <c r="H1976" t="s">
        <v>21963</v>
      </c>
      <c r="I1976" t="s">
        <v>21964</v>
      </c>
      <c r="J1976" t="s">
        <v>11026</v>
      </c>
      <c r="K1976" t="s">
        <v>6538</v>
      </c>
      <c r="L1976" t="s">
        <v>6539</v>
      </c>
      <c r="M1976" t="s">
        <v>20582</v>
      </c>
      <c r="N1976" t="s">
        <v>6322</v>
      </c>
      <c r="O1976" t="s">
        <v>20076</v>
      </c>
      <c r="P1976" t="s">
        <v>20591</v>
      </c>
      <c r="Q1976" t="s">
        <v>20592</v>
      </c>
      <c r="R1976" t="s">
        <v>20593</v>
      </c>
      <c r="S1976">
        <v>1</v>
      </c>
      <c r="T1976">
        <v>1</v>
      </c>
      <c r="U1976">
        <v>0</v>
      </c>
      <c r="V1976">
        <v>231</v>
      </c>
      <c r="W1976">
        <v>11</v>
      </c>
    </row>
    <row r="1977" spans="1:23" x14ac:dyDescent="0.3">
      <c r="A1977" t="s">
        <v>1987</v>
      </c>
      <c r="B1977" t="s">
        <v>21174</v>
      </c>
      <c r="C1977">
        <v>0</v>
      </c>
      <c r="D1977">
        <v>0</v>
      </c>
      <c r="E1977" t="s">
        <v>20050</v>
      </c>
      <c r="F1977" t="s">
        <v>11027</v>
      </c>
      <c r="G1977" t="s">
        <v>20040</v>
      </c>
      <c r="H1977" t="s">
        <v>21965</v>
      </c>
      <c r="I1977" t="s">
        <v>21966</v>
      </c>
      <c r="J1977" t="s">
        <v>11028</v>
      </c>
      <c r="K1977" t="s">
        <v>9825</v>
      </c>
      <c r="L1977" t="s">
        <v>9826</v>
      </c>
      <c r="M1977" t="s">
        <v>20519</v>
      </c>
      <c r="N1977" t="s">
        <v>6322</v>
      </c>
      <c r="O1977" t="s">
        <v>20076</v>
      </c>
      <c r="P1977" t="s">
        <v>20591</v>
      </c>
      <c r="Q1977" t="s">
        <v>20592</v>
      </c>
      <c r="R1977" t="s">
        <v>21609</v>
      </c>
      <c r="S1977">
        <v>1</v>
      </c>
      <c r="T1977">
        <v>0</v>
      </c>
      <c r="U1977">
        <v>0</v>
      </c>
      <c r="V1977">
        <v>94</v>
      </c>
      <c r="W1977">
        <v>4</v>
      </c>
    </row>
    <row r="1978" spans="1:23" x14ac:dyDescent="0.3">
      <c r="A1978" t="s">
        <v>1988</v>
      </c>
      <c r="B1978" t="s">
        <v>21174</v>
      </c>
      <c r="C1978">
        <v>0</v>
      </c>
      <c r="D1978">
        <v>0</v>
      </c>
      <c r="E1978" t="s">
        <v>20050</v>
      </c>
      <c r="F1978" t="s">
        <v>11029</v>
      </c>
      <c r="G1978" t="s">
        <v>20328</v>
      </c>
      <c r="H1978" t="s">
        <v>20602</v>
      </c>
      <c r="I1978" t="s">
        <v>20603</v>
      </c>
      <c r="J1978" t="s">
        <v>11010</v>
      </c>
      <c r="K1978" t="s">
        <v>7026</v>
      </c>
      <c r="L1978" t="s">
        <v>7027</v>
      </c>
      <c r="M1978" t="s">
        <v>20293</v>
      </c>
      <c r="N1978" t="s">
        <v>6322</v>
      </c>
      <c r="O1978" t="s">
        <v>20076</v>
      </c>
      <c r="P1978" t="s">
        <v>20591</v>
      </c>
      <c r="Q1978" t="s">
        <v>20592</v>
      </c>
      <c r="R1978" t="s">
        <v>20604</v>
      </c>
      <c r="S1978">
        <v>1</v>
      </c>
      <c r="T1978">
        <v>0</v>
      </c>
      <c r="U1978">
        <v>0</v>
      </c>
      <c r="V1978">
        <v>203</v>
      </c>
      <c r="W1978">
        <v>10</v>
      </c>
    </row>
    <row r="1979" spans="1:23" x14ac:dyDescent="0.3">
      <c r="A1979" t="s">
        <v>1989</v>
      </c>
      <c r="B1979" t="s">
        <v>21174</v>
      </c>
      <c r="C1979">
        <v>0</v>
      </c>
      <c r="D1979">
        <v>0</v>
      </c>
      <c r="E1979" t="s">
        <v>20050</v>
      </c>
      <c r="F1979" t="s">
        <v>11031</v>
      </c>
      <c r="G1979" t="s">
        <v>20040</v>
      </c>
      <c r="H1979" t="s">
        <v>21904</v>
      </c>
      <c r="I1979" t="s">
        <v>21905</v>
      </c>
      <c r="J1979" t="s">
        <v>10237</v>
      </c>
      <c r="K1979" t="s">
        <v>6635</v>
      </c>
      <c r="L1979" t="s">
        <v>6636</v>
      </c>
      <c r="M1979" t="s">
        <v>20515</v>
      </c>
      <c r="N1979" t="s">
        <v>6322</v>
      </c>
      <c r="O1979" t="s">
        <v>20076</v>
      </c>
      <c r="P1979" t="s">
        <v>20591</v>
      </c>
      <c r="Q1979" t="s">
        <v>20592</v>
      </c>
      <c r="R1979" t="s">
        <v>21488</v>
      </c>
      <c r="S1979">
        <v>1</v>
      </c>
      <c r="T1979">
        <v>0</v>
      </c>
      <c r="U1979">
        <v>0</v>
      </c>
      <c r="V1979">
        <v>106</v>
      </c>
      <c r="W1979">
        <v>5</v>
      </c>
    </row>
    <row r="1980" spans="1:23" x14ac:dyDescent="0.3">
      <c r="A1980" t="s">
        <v>1990</v>
      </c>
      <c r="B1980" t="s">
        <v>21174</v>
      </c>
      <c r="C1980">
        <v>0</v>
      </c>
      <c r="D1980">
        <v>0</v>
      </c>
      <c r="E1980" t="s">
        <v>20050</v>
      </c>
      <c r="F1980" t="s">
        <v>11032</v>
      </c>
      <c r="G1980" t="s">
        <v>20040</v>
      </c>
      <c r="H1980" t="s">
        <v>21967</v>
      </c>
      <c r="I1980" t="s">
        <v>21968</v>
      </c>
      <c r="J1980" t="s">
        <v>11033</v>
      </c>
      <c r="K1980" t="s">
        <v>10400</v>
      </c>
      <c r="L1980" t="s">
        <v>10401</v>
      </c>
      <c r="M1980" t="s">
        <v>20757</v>
      </c>
      <c r="N1980" t="s">
        <v>6322</v>
      </c>
      <c r="O1980" t="s">
        <v>20076</v>
      </c>
      <c r="P1980" t="s">
        <v>20591</v>
      </c>
      <c r="Q1980" t="s">
        <v>20592</v>
      </c>
      <c r="R1980" t="s">
        <v>21768</v>
      </c>
      <c r="S1980">
        <v>1</v>
      </c>
      <c r="T1980">
        <v>0</v>
      </c>
      <c r="U1980">
        <v>0</v>
      </c>
      <c r="V1980">
        <v>186</v>
      </c>
      <c r="W1980">
        <v>8</v>
      </c>
    </row>
    <row r="1981" spans="1:23" x14ac:dyDescent="0.3">
      <c r="A1981" t="s">
        <v>1991</v>
      </c>
      <c r="B1981" t="s">
        <v>21174</v>
      </c>
      <c r="C1981">
        <v>0</v>
      </c>
      <c r="D1981">
        <v>0</v>
      </c>
      <c r="E1981" t="s">
        <v>20050</v>
      </c>
      <c r="F1981" t="s">
        <v>11034</v>
      </c>
      <c r="G1981" t="s">
        <v>20080</v>
      </c>
      <c r="H1981" t="s">
        <v>21969</v>
      </c>
      <c r="I1981" t="s">
        <v>21970</v>
      </c>
      <c r="J1981" t="s">
        <v>11035</v>
      </c>
      <c r="K1981" t="s">
        <v>6718</v>
      </c>
      <c r="L1981" t="s">
        <v>6719</v>
      </c>
      <c r="M1981" t="s">
        <v>20178</v>
      </c>
      <c r="N1981" t="s">
        <v>6322</v>
      </c>
      <c r="O1981" t="s">
        <v>20076</v>
      </c>
      <c r="P1981" t="s">
        <v>20591</v>
      </c>
      <c r="Q1981" t="s">
        <v>20592</v>
      </c>
      <c r="R1981" t="s">
        <v>20884</v>
      </c>
      <c r="S1981">
        <v>1</v>
      </c>
      <c r="T1981">
        <v>0</v>
      </c>
      <c r="U1981">
        <v>0</v>
      </c>
      <c r="V1981">
        <v>315</v>
      </c>
      <c r="W1981">
        <v>15</v>
      </c>
    </row>
    <row r="1982" spans="1:23" x14ac:dyDescent="0.3">
      <c r="A1982" t="s">
        <v>1992</v>
      </c>
      <c r="B1982" t="s">
        <v>21174</v>
      </c>
      <c r="C1982">
        <v>0</v>
      </c>
      <c r="D1982">
        <v>0</v>
      </c>
      <c r="E1982" t="s">
        <v>20150</v>
      </c>
      <c r="F1982" t="s">
        <v>11036</v>
      </c>
      <c r="G1982" t="s">
        <v>20089</v>
      </c>
      <c r="H1982" t="s">
        <v>21152</v>
      </c>
      <c r="I1982" t="s">
        <v>21153</v>
      </c>
      <c r="J1982" t="s">
        <v>9225</v>
      </c>
      <c r="K1982" t="s">
        <v>9226</v>
      </c>
      <c r="L1982" t="s">
        <v>6448</v>
      </c>
      <c r="M1982" t="s">
        <v>20083</v>
      </c>
      <c r="N1982" t="s">
        <v>6322</v>
      </c>
      <c r="O1982" t="s">
        <v>20076</v>
      </c>
      <c r="P1982" t="s">
        <v>20183</v>
      </c>
      <c r="Q1982" t="s">
        <v>6448</v>
      </c>
      <c r="R1982" t="s">
        <v>20466</v>
      </c>
      <c r="S1982">
        <v>0</v>
      </c>
      <c r="T1982">
        <v>0</v>
      </c>
      <c r="U1982">
        <v>0</v>
      </c>
      <c r="V1982">
        <v>110</v>
      </c>
      <c r="W1982">
        <v>7</v>
      </c>
    </row>
    <row r="1983" spans="1:23" x14ac:dyDescent="0.3">
      <c r="A1983" t="s">
        <v>1993</v>
      </c>
      <c r="B1983" t="s">
        <v>21174</v>
      </c>
      <c r="C1983">
        <v>0</v>
      </c>
      <c r="D1983">
        <v>0</v>
      </c>
      <c r="E1983" t="s">
        <v>20050</v>
      </c>
      <c r="F1983" t="s">
        <v>11037</v>
      </c>
      <c r="G1983" t="s">
        <v>20080</v>
      </c>
      <c r="H1983" t="s">
        <v>21963</v>
      </c>
      <c r="I1983" t="s">
        <v>21964</v>
      </c>
      <c r="J1983" t="s">
        <v>11038</v>
      </c>
      <c r="K1983" t="s">
        <v>6538</v>
      </c>
      <c r="L1983" t="s">
        <v>6539</v>
      </c>
      <c r="M1983" t="s">
        <v>20582</v>
      </c>
      <c r="N1983" t="s">
        <v>6322</v>
      </c>
      <c r="O1983" t="s">
        <v>20076</v>
      </c>
      <c r="P1983" t="s">
        <v>20591</v>
      </c>
      <c r="Q1983" t="s">
        <v>20592</v>
      </c>
      <c r="R1983" t="s">
        <v>20593</v>
      </c>
      <c r="S1983">
        <v>1</v>
      </c>
      <c r="T1983">
        <v>1</v>
      </c>
      <c r="U1983">
        <v>0</v>
      </c>
      <c r="V1983">
        <v>87</v>
      </c>
      <c r="W1983">
        <v>4</v>
      </c>
    </row>
    <row r="1984" spans="1:23" x14ac:dyDescent="0.3">
      <c r="A1984" t="s">
        <v>1994</v>
      </c>
      <c r="B1984" t="s">
        <v>21174</v>
      </c>
      <c r="C1984">
        <v>0</v>
      </c>
      <c r="D1984">
        <v>0</v>
      </c>
      <c r="E1984" t="s">
        <v>20050</v>
      </c>
      <c r="F1984" t="s">
        <v>11039</v>
      </c>
      <c r="G1984" t="s">
        <v>20066</v>
      </c>
      <c r="H1984" t="s">
        <v>21971</v>
      </c>
      <c r="I1984" t="s">
        <v>21972</v>
      </c>
      <c r="J1984" t="s">
        <v>11040</v>
      </c>
      <c r="K1984" t="s">
        <v>11041</v>
      </c>
      <c r="L1984" t="s">
        <v>11042</v>
      </c>
      <c r="M1984" t="s">
        <v>20736</v>
      </c>
      <c r="N1984" t="s">
        <v>6322</v>
      </c>
      <c r="O1984" t="s">
        <v>20076</v>
      </c>
      <c r="P1984" t="s">
        <v>20179</v>
      </c>
      <c r="Q1984" t="s">
        <v>6549</v>
      </c>
      <c r="R1984" t="s">
        <v>21973</v>
      </c>
      <c r="S1984">
        <v>1</v>
      </c>
      <c r="T1984">
        <v>0</v>
      </c>
      <c r="U1984">
        <v>0</v>
      </c>
      <c r="V1984">
        <v>112</v>
      </c>
      <c r="W1984">
        <v>7</v>
      </c>
    </row>
    <row r="1985" spans="1:23" x14ac:dyDescent="0.3">
      <c r="A1985" t="s">
        <v>1995</v>
      </c>
      <c r="B1985" t="s">
        <v>21174</v>
      </c>
      <c r="C1985">
        <v>0</v>
      </c>
      <c r="D1985">
        <v>0</v>
      </c>
      <c r="E1985" t="s">
        <v>20050</v>
      </c>
      <c r="F1985" t="s">
        <v>11043</v>
      </c>
      <c r="G1985" t="s">
        <v>20080</v>
      </c>
      <c r="H1985" t="s">
        <v>21974</v>
      </c>
      <c r="I1985" t="s">
        <v>21975</v>
      </c>
      <c r="J1985" t="s">
        <v>11044</v>
      </c>
      <c r="K1985" t="s">
        <v>7281</v>
      </c>
      <c r="L1985" t="s">
        <v>7282</v>
      </c>
      <c r="M1985" t="s">
        <v>20324</v>
      </c>
      <c r="N1985" t="s">
        <v>6322</v>
      </c>
      <c r="O1985" t="s">
        <v>20076</v>
      </c>
      <c r="P1985" t="s">
        <v>20591</v>
      </c>
      <c r="Q1985" t="s">
        <v>20592</v>
      </c>
      <c r="R1985" t="s">
        <v>20772</v>
      </c>
      <c r="S1985">
        <v>1</v>
      </c>
      <c r="T1985">
        <v>1</v>
      </c>
      <c r="U1985">
        <v>0</v>
      </c>
      <c r="V1985">
        <v>121</v>
      </c>
      <c r="W1985">
        <v>6</v>
      </c>
    </row>
    <row r="1986" spans="1:23" x14ac:dyDescent="0.3">
      <c r="A1986" t="s">
        <v>1996</v>
      </c>
      <c r="B1986" t="s">
        <v>21174</v>
      </c>
      <c r="C1986">
        <v>0</v>
      </c>
      <c r="D1986">
        <v>0</v>
      </c>
      <c r="E1986" t="s">
        <v>20150</v>
      </c>
      <c r="F1986" t="s">
        <v>11045</v>
      </c>
      <c r="G1986" t="s">
        <v>20089</v>
      </c>
      <c r="H1986" t="s">
        <v>21976</v>
      </c>
      <c r="I1986" t="s">
        <v>21977</v>
      </c>
      <c r="J1986" t="s">
        <v>11046</v>
      </c>
      <c r="K1986" t="s">
        <v>6389</v>
      </c>
      <c r="L1986" t="s">
        <v>6321</v>
      </c>
      <c r="M1986" t="s">
        <v>20083</v>
      </c>
      <c r="N1986" t="s">
        <v>6322</v>
      </c>
      <c r="O1986" t="s">
        <v>20076</v>
      </c>
      <c r="P1986" t="s">
        <v>20125</v>
      </c>
      <c r="Q1986" t="s">
        <v>20153</v>
      </c>
      <c r="R1986" t="s">
        <v>20154</v>
      </c>
      <c r="S1986">
        <v>0</v>
      </c>
      <c r="T1986">
        <v>0</v>
      </c>
      <c r="U1986">
        <v>0</v>
      </c>
      <c r="V1986">
        <v>93</v>
      </c>
      <c r="W1986">
        <v>4</v>
      </c>
    </row>
    <row r="1987" spans="1:23" x14ac:dyDescent="0.3">
      <c r="A1987" t="s">
        <v>1997</v>
      </c>
      <c r="B1987" t="s">
        <v>21174</v>
      </c>
      <c r="C1987">
        <v>0</v>
      </c>
      <c r="D1987">
        <v>0</v>
      </c>
      <c r="E1987" t="s">
        <v>20050</v>
      </c>
      <c r="F1987" t="s">
        <v>11047</v>
      </c>
      <c r="G1987" t="s">
        <v>20328</v>
      </c>
      <c r="H1987" t="s">
        <v>21978</v>
      </c>
      <c r="I1987" t="s">
        <v>21979</v>
      </c>
      <c r="J1987" t="s">
        <v>11048</v>
      </c>
      <c r="K1987" t="s">
        <v>11049</v>
      </c>
      <c r="L1987" t="s">
        <v>11050</v>
      </c>
      <c r="M1987" t="s">
        <v>20555</v>
      </c>
      <c r="N1987" t="s">
        <v>6322</v>
      </c>
      <c r="O1987" t="s">
        <v>20076</v>
      </c>
      <c r="P1987" t="s">
        <v>20591</v>
      </c>
      <c r="Q1987" t="s">
        <v>20592</v>
      </c>
      <c r="R1987" t="s">
        <v>21980</v>
      </c>
      <c r="S1987">
        <v>1</v>
      </c>
      <c r="T1987">
        <v>0</v>
      </c>
      <c r="U1987">
        <v>0</v>
      </c>
      <c r="V1987">
        <v>64</v>
      </c>
      <c r="W1987">
        <v>4</v>
      </c>
    </row>
    <row r="1988" spans="1:23" x14ac:dyDescent="0.3">
      <c r="A1988" t="s">
        <v>1998</v>
      </c>
      <c r="B1988" t="s">
        <v>21174</v>
      </c>
      <c r="C1988">
        <v>0</v>
      </c>
      <c r="D1988">
        <v>0</v>
      </c>
      <c r="E1988" t="s">
        <v>20088</v>
      </c>
      <c r="F1988" t="s">
        <v>11051</v>
      </c>
      <c r="G1988" t="s">
        <v>20089</v>
      </c>
      <c r="H1988" t="s">
        <v>20288</v>
      </c>
      <c r="I1988" t="s">
        <v>20289</v>
      </c>
      <c r="J1988" t="s">
        <v>7709</v>
      </c>
      <c r="K1988" t="s">
        <v>7710</v>
      </c>
      <c r="L1988" t="s">
        <v>7711</v>
      </c>
      <c r="M1988" t="s">
        <v>20131</v>
      </c>
      <c r="N1988" t="s">
        <v>6322</v>
      </c>
      <c r="O1988" t="s">
        <v>20076</v>
      </c>
      <c r="P1988" t="s">
        <v>20179</v>
      </c>
      <c r="Q1988" t="s">
        <v>6549</v>
      </c>
      <c r="R1988" t="s">
        <v>20290</v>
      </c>
      <c r="S1988">
        <v>0</v>
      </c>
      <c r="T1988">
        <v>0</v>
      </c>
      <c r="U1988">
        <v>0</v>
      </c>
      <c r="V1988">
        <v>28</v>
      </c>
      <c r="W1988">
        <v>3</v>
      </c>
    </row>
    <row r="1989" spans="1:23" x14ac:dyDescent="0.3">
      <c r="A1989" t="s">
        <v>1999</v>
      </c>
      <c r="B1989" t="s">
        <v>21174</v>
      </c>
      <c r="C1989">
        <v>0</v>
      </c>
      <c r="D1989">
        <v>0</v>
      </c>
      <c r="E1989" t="s">
        <v>20050</v>
      </c>
      <c r="F1989" t="s">
        <v>11052</v>
      </c>
      <c r="G1989" t="s">
        <v>20328</v>
      </c>
      <c r="H1989" t="s">
        <v>21981</v>
      </c>
      <c r="I1989" t="s">
        <v>21982</v>
      </c>
      <c r="J1989" t="s">
        <v>11053</v>
      </c>
      <c r="K1989" t="s">
        <v>11054</v>
      </c>
      <c r="L1989" t="s">
        <v>11055</v>
      </c>
      <c r="M1989" t="s">
        <v>20893</v>
      </c>
      <c r="N1989" t="s">
        <v>6322</v>
      </c>
      <c r="O1989" t="s">
        <v>20076</v>
      </c>
      <c r="P1989" t="s">
        <v>20591</v>
      </c>
      <c r="Q1989" t="s">
        <v>20592</v>
      </c>
      <c r="R1989" t="s">
        <v>21983</v>
      </c>
      <c r="S1989">
        <v>1</v>
      </c>
      <c r="T1989">
        <v>0</v>
      </c>
      <c r="U1989">
        <v>0</v>
      </c>
      <c r="V1989">
        <v>66</v>
      </c>
      <c r="W1989">
        <v>4</v>
      </c>
    </row>
    <row r="1990" spans="1:23" x14ac:dyDescent="0.3">
      <c r="A1990" t="s">
        <v>2000</v>
      </c>
      <c r="B1990" t="s">
        <v>21174</v>
      </c>
      <c r="C1990">
        <v>0</v>
      </c>
      <c r="D1990">
        <v>0</v>
      </c>
      <c r="E1990" t="s">
        <v>20050</v>
      </c>
      <c r="F1990" t="s">
        <v>11056</v>
      </c>
      <c r="G1990" t="s">
        <v>20328</v>
      </c>
      <c r="H1990" t="s">
        <v>21981</v>
      </c>
      <c r="I1990" t="s">
        <v>21982</v>
      </c>
      <c r="J1990" t="s">
        <v>11030</v>
      </c>
      <c r="K1990" t="s">
        <v>11054</v>
      </c>
      <c r="L1990" t="s">
        <v>11055</v>
      </c>
      <c r="M1990" t="s">
        <v>20893</v>
      </c>
      <c r="N1990" t="s">
        <v>6322</v>
      </c>
      <c r="O1990" t="s">
        <v>20076</v>
      </c>
      <c r="P1990" t="s">
        <v>20591</v>
      </c>
      <c r="Q1990" t="s">
        <v>20592</v>
      </c>
      <c r="R1990" t="s">
        <v>21983</v>
      </c>
      <c r="S1990">
        <v>1</v>
      </c>
      <c r="T1990">
        <v>0</v>
      </c>
      <c r="U1990">
        <v>0</v>
      </c>
      <c r="V1990">
        <v>116</v>
      </c>
      <c r="W1990">
        <v>6</v>
      </c>
    </row>
    <row r="1991" spans="1:23" x14ac:dyDescent="0.3">
      <c r="A1991" t="s">
        <v>2001</v>
      </c>
      <c r="B1991" t="s">
        <v>21174</v>
      </c>
      <c r="C1991">
        <v>0</v>
      </c>
      <c r="D1991">
        <v>0</v>
      </c>
      <c r="E1991" t="s">
        <v>20050</v>
      </c>
      <c r="F1991" t="s">
        <v>11057</v>
      </c>
      <c r="G1991" t="s">
        <v>20040</v>
      </c>
      <c r="H1991" t="s">
        <v>21967</v>
      </c>
      <c r="I1991" t="s">
        <v>21968</v>
      </c>
      <c r="J1991" t="s">
        <v>11033</v>
      </c>
      <c r="K1991" t="s">
        <v>10400</v>
      </c>
      <c r="L1991" t="s">
        <v>10401</v>
      </c>
      <c r="M1991" t="s">
        <v>20757</v>
      </c>
      <c r="N1991" t="s">
        <v>6322</v>
      </c>
      <c r="O1991" t="s">
        <v>20076</v>
      </c>
      <c r="P1991" t="s">
        <v>20591</v>
      </c>
      <c r="Q1991" t="s">
        <v>20592</v>
      </c>
      <c r="R1991" t="s">
        <v>21768</v>
      </c>
      <c r="S1991">
        <v>1</v>
      </c>
      <c r="T1991">
        <v>0</v>
      </c>
      <c r="U1991">
        <v>0</v>
      </c>
      <c r="V1991">
        <v>86</v>
      </c>
      <c r="W1991">
        <v>5</v>
      </c>
    </row>
    <row r="1992" spans="1:23" x14ac:dyDescent="0.3">
      <c r="A1992" t="s">
        <v>2002</v>
      </c>
      <c r="B1992" t="s">
        <v>21174</v>
      </c>
      <c r="C1992">
        <v>0</v>
      </c>
      <c r="D1992">
        <v>0</v>
      </c>
      <c r="E1992" t="s">
        <v>20050</v>
      </c>
      <c r="F1992" t="s">
        <v>11058</v>
      </c>
      <c r="G1992" t="s">
        <v>20040</v>
      </c>
      <c r="H1992" t="s">
        <v>21984</v>
      </c>
      <c r="I1992" t="s">
        <v>21985</v>
      </c>
      <c r="J1992" t="s">
        <v>11059</v>
      </c>
      <c r="K1992" t="s">
        <v>11060</v>
      </c>
      <c r="L1992" t="s">
        <v>11061</v>
      </c>
      <c r="M1992" t="s">
        <v>20688</v>
      </c>
      <c r="N1992" t="s">
        <v>6322</v>
      </c>
      <c r="O1992" t="s">
        <v>20076</v>
      </c>
      <c r="P1992" t="s">
        <v>20591</v>
      </c>
      <c r="Q1992" t="s">
        <v>20592</v>
      </c>
      <c r="R1992" t="s">
        <v>21986</v>
      </c>
      <c r="S1992">
        <v>1</v>
      </c>
      <c r="T1992">
        <v>0</v>
      </c>
      <c r="U1992">
        <v>0</v>
      </c>
      <c r="V1992">
        <v>49</v>
      </c>
      <c r="W1992">
        <v>3</v>
      </c>
    </row>
    <row r="1993" spans="1:23" x14ac:dyDescent="0.3">
      <c r="A1993" t="s">
        <v>2003</v>
      </c>
      <c r="B1993" t="s">
        <v>21174</v>
      </c>
      <c r="C1993">
        <v>0</v>
      </c>
      <c r="D1993">
        <v>0</v>
      </c>
      <c r="E1993" t="s">
        <v>20050</v>
      </c>
      <c r="F1993" t="s">
        <v>11065</v>
      </c>
      <c r="G1993" t="s">
        <v>20080</v>
      </c>
      <c r="H1993" t="s">
        <v>21969</v>
      </c>
      <c r="I1993" t="s">
        <v>21970</v>
      </c>
      <c r="J1993" t="s">
        <v>11066</v>
      </c>
      <c r="K1993" t="s">
        <v>6718</v>
      </c>
      <c r="L1993" t="s">
        <v>6719</v>
      </c>
      <c r="M1993" t="s">
        <v>20178</v>
      </c>
      <c r="N1993" t="s">
        <v>6322</v>
      </c>
      <c r="O1993" t="s">
        <v>20076</v>
      </c>
      <c r="P1993" t="s">
        <v>20591</v>
      </c>
      <c r="Q1993" t="s">
        <v>20592</v>
      </c>
      <c r="R1993" t="s">
        <v>20884</v>
      </c>
      <c r="S1993">
        <v>1</v>
      </c>
      <c r="T1993">
        <v>0</v>
      </c>
      <c r="U1993">
        <v>0</v>
      </c>
      <c r="V1993">
        <v>578</v>
      </c>
      <c r="W1993">
        <v>25</v>
      </c>
    </row>
    <row r="1994" spans="1:23" x14ac:dyDescent="0.3">
      <c r="A1994" t="s">
        <v>2004</v>
      </c>
      <c r="B1994" t="s">
        <v>21174</v>
      </c>
      <c r="C1994">
        <v>0</v>
      </c>
      <c r="D1994">
        <v>0</v>
      </c>
      <c r="E1994" t="s">
        <v>20050</v>
      </c>
      <c r="F1994" t="s">
        <v>11067</v>
      </c>
      <c r="G1994" t="s">
        <v>20040</v>
      </c>
      <c r="H1994" t="s">
        <v>21987</v>
      </c>
      <c r="I1994" t="s">
        <v>21988</v>
      </c>
      <c r="J1994" t="s">
        <v>11068</v>
      </c>
      <c r="K1994" t="s">
        <v>7026</v>
      </c>
      <c r="L1994" t="s">
        <v>7030</v>
      </c>
      <c r="M1994" t="s">
        <v>20258</v>
      </c>
      <c r="N1994" t="s">
        <v>6322</v>
      </c>
      <c r="O1994" t="s">
        <v>20076</v>
      </c>
      <c r="P1994" t="s">
        <v>20591</v>
      </c>
      <c r="Q1994" t="s">
        <v>20592</v>
      </c>
      <c r="R1994" t="s">
        <v>20607</v>
      </c>
      <c r="S1994">
        <v>1</v>
      </c>
      <c r="T1994">
        <v>0</v>
      </c>
      <c r="U1994">
        <v>0</v>
      </c>
      <c r="V1994">
        <v>170</v>
      </c>
      <c r="W1994">
        <v>8</v>
      </c>
    </row>
    <row r="1995" spans="1:23" x14ac:dyDescent="0.3">
      <c r="A1995" t="s">
        <v>2005</v>
      </c>
      <c r="B1995" t="s">
        <v>21174</v>
      </c>
      <c r="C1995">
        <v>0</v>
      </c>
      <c r="D1995">
        <v>0</v>
      </c>
      <c r="E1995" t="s">
        <v>20050</v>
      </c>
      <c r="F1995" t="s">
        <v>11062</v>
      </c>
      <c r="G1995" t="s">
        <v>20040</v>
      </c>
      <c r="H1995" t="s">
        <v>21989</v>
      </c>
      <c r="I1995" t="s">
        <v>21990</v>
      </c>
      <c r="J1995" t="s">
        <v>6836</v>
      </c>
      <c r="K1995" t="s">
        <v>11063</v>
      </c>
      <c r="L1995" t="s">
        <v>11064</v>
      </c>
      <c r="M1995" t="s">
        <v>20422</v>
      </c>
      <c r="N1995" t="s">
        <v>6322</v>
      </c>
      <c r="O1995" t="s">
        <v>20076</v>
      </c>
      <c r="P1995" t="s">
        <v>20591</v>
      </c>
      <c r="Q1995" t="s">
        <v>20592</v>
      </c>
      <c r="R1995" t="s">
        <v>21991</v>
      </c>
      <c r="S1995">
        <v>1</v>
      </c>
      <c r="T1995">
        <v>0</v>
      </c>
      <c r="U1995">
        <v>0</v>
      </c>
      <c r="V1995">
        <v>225</v>
      </c>
      <c r="W1995">
        <v>10</v>
      </c>
    </row>
    <row r="1996" spans="1:23" x14ac:dyDescent="0.3">
      <c r="A1996" t="s">
        <v>2006</v>
      </c>
      <c r="B1996" t="s">
        <v>21174</v>
      </c>
      <c r="C1996">
        <v>0</v>
      </c>
      <c r="D1996">
        <v>0</v>
      </c>
      <c r="E1996" t="s">
        <v>20050</v>
      </c>
      <c r="F1996" t="s">
        <v>11069</v>
      </c>
      <c r="G1996" t="s">
        <v>20328</v>
      </c>
      <c r="H1996" t="s">
        <v>21981</v>
      </c>
      <c r="I1996" t="s">
        <v>21982</v>
      </c>
      <c r="J1996" t="s">
        <v>11070</v>
      </c>
      <c r="K1996" t="s">
        <v>11054</v>
      </c>
      <c r="L1996" t="s">
        <v>11055</v>
      </c>
      <c r="M1996" t="s">
        <v>20893</v>
      </c>
      <c r="N1996" t="s">
        <v>6322</v>
      </c>
      <c r="O1996" t="s">
        <v>20076</v>
      </c>
      <c r="P1996" t="s">
        <v>20591</v>
      </c>
      <c r="Q1996" t="s">
        <v>20592</v>
      </c>
      <c r="R1996" t="s">
        <v>21983</v>
      </c>
      <c r="S1996">
        <v>1</v>
      </c>
      <c r="T1996">
        <v>0</v>
      </c>
      <c r="U1996">
        <v>0</v>
      </c>
      <c r="V1996">
        <v>209</v>
      </c>
      <c r="W1996">
        <v>10</v>
      </c>
    </row>
    <row r="1997" spans="1:23" x14ac:dyDescent="0.3">
      <c r="A1997" t="s">
        <v>2007</v>
      </c>
      <c r="B1997" t="s">
        <v>21174</v>
      </c>
      <c r="C1997">
        <v>0</v>
      </c>
      <c r="D1997">
        <v>0</v>
      </c>
      <c r="E1997" t="s">
        <v>20050</v>
      </c>
      <c r="F1997" t="s">
        <v>11072</v>
      </c>
      <c r="G1997" t="s">
        <v>20066</v>
      </c>
      <c r="H1997" t="s">
        <v>21992</v>
      </c>
      <c r="I1997" t="s">
        <v>21993</v>
      </c>
      <c r="J1997" t="s">
        <v>8282</v>
      </c>
      <c r="K1997" t="s">
        <v>11073</v>
      </c>
      <c r="L1997" t="s">
        <v>11074</v>
      </c>
      <c r="M1997" t="s">
        <v>20227</v>
      </c>
      <c r="N1997" t="s">
        <v>6322</v>
      </c>
      <c r="O1997" t="s">
        <v>20076</v>
      </c>
      <c r="P1997" t="s">
        <v>20179</v>
      </c>
      <c r="Q1997" t="s">
        <v>6549</v>
      </c>
      <c r="R1997" t="s">
        <v>21994</v>
      </c>
      <c r="S1997">
        <v>1</v>
      </c>
      <c r="T1997">
        <v>0</v>
      </c>
      <c r="U1997">
        <v>0</v>
      </c>
      <c r="V1997">
        <v>146</v>
      </c>
      <c r="W1997">
        <v>8</v>
      </c>
    </row>
    <row r="1998" spans="1:23" x14ac:dyDescent="0.3">
      <c r="A1998" t="s">
        <v>2008</v>
      </c>
      <c r="B1998" t="s">
        <v>21174</v>
      </c>
      <c r="C1998">
        <v>0</v>
      </c>
      <c r="D1998">
        <v>0</v>
      </c>
      <c r="E1998" t="s">
        <v>20050</v>
      </c>
      <c r="F1998" t="s">
        <v>11075</v>
      </c>
      <c r="G1998" t="s">
        <v>20040</v>
      </c>
      <c r="H1998" t="s">
        <v>21995</v>
      </c>
      <c r="I1998" t="s">
        <v>21996</v>
      </c>
      <c r="J1998" t="s">
        <v>11076</v>
      </c>
      <c r="K1998" t="s">
        <v>8981</v>
      </c>
      <c r="L1998" t="s">
        <v>8982</v>
      </c>
      <c r="M1998" t="s">
        <v>20457</v>
      </c>
      <c r="N1998" t="s">
        <v>6322</v>
      </c>
      <c r="O1998" t="s">
        <v>20076</v>
      </c>
      <c r="P1998" t="s">
        <v>20523</v>
      </c>
      <c r="Q1998" t="s">
        <v>6411</v>
      </c>
      <c r="R1998" t="s">
        <v>21099</v>
      </c>
      <c r="S1998">
        <v>1</v>
      </c>
      <c r="T1998">
        <v>0</v>
      </c>
      <c r="U1998">
        <v>0</v>
      </c>
      <c r="V1998">
        <v>364</v>
      </c>
      <c r="W1998">
        <v>19</v>
      </c>
    </row>
    <row r="1999" spans="1:23" x14ac:dyDescent="0.3">
      <c r="A1999" t="s">
        <v>2009</v>
      </c>
      <c r="B1999" t="s">
        <v>21174</v>
      </c>
      <c r="C1999">
        <v>0</v>
      </c>
      <c r="D1999">
        <v>0</v>
      </c>
      <c r="E1999" t="s">
        <v>20050</v>
      </c>
      <c r="F1999" t="s">
        <v>11077</v>
      </c>
      <c r="G1999" t="s">
        <v>20040</v>
      </c>
      <c r="H1999" t="s">
        <v>21997</v>
      </c>
      <c r="I1999" t="s">
        <v>21998</v>
      </c>
      <c r="J1999" t="s">
        <v>11078</v>
      </c>
      <c r="K1999" t="s">
        <v>11079</v>
      </c>
      <c r="L1999" t="s">
        <v>11080</v>
      </c>
      <c r="M1999" t="s">
        <v>20442</v>
      </c>
      <c r="N1999" t="s">
        <v>6322</v>
      </c>
      <c r="O1999" t="s">
        <v>20076</v>
      </c>
      <c r="P1999" t="s">
        <v>20147</v>
      </c>
      <c r="Q1999" t="s">
        <v>20148</v>
      </c>
      <c r="R1999" t="s">
        <v>21999</v>
      </c>
      <c r="S1999">
        <v>1</v>
      </c>
      <c r="T1999">
        <v>0</v>
      </c>
      <c r="U1999">
        <v>0</v>
      </c>
      <c r="V1999">
        <v>133</v>
      </c>
      <c r="W1999">
        <v>6</v>
      </c>
    </row>
    <row r="2000" spans="1:23" x14ac:dyDescent="0.3">
      <c r="A2000" t="s">
        <v>2010</v>
      </c>
      <c r="B2000" t="s">
        <v>21174</v>
      </c>
      <c r="C2000">
        <v>0</v>
      </c>
      <c r="D2000">
        <v>0</v>
      </c>
      <c r="E2000" t="s">
        <v>20050</v>
      </c>
      <c r="F2000" t="s">
        <v>11081</v>
      </c>
      <c r="G2000" t="s">
        <v>20080</v>
      </c>
      <c r="H2000" t="s">
        <v>21267</v>
      </c>
      <c r="I2000" t="s">
        <v>21268</v>
      </c>
      <c r="J2000" t="s">
        <v>9436</v>
      </c>
      <c r="K2000" t="s">
        <v>6540</v>
      </c>
      <c r="L2000" t="s">
        <v>6541</v>
      </c>
      <c r="M2000" t="s">
        <v>20545</v>
      </c>
      <c r="N2000" t="s">
        <v>6322</v>
      </c>
      <c r="O2000" t="s">
        <v>20076</v>
      </c>
      <c r="P2000" t="s">
        <v>20147</v>
      </c>
      <c r="Q2000" t="s">
        <v>20148</v>
      </c>
      <c r="R2000" t="s">
        <v>20594</v>
      </c>
      <c r="S2000">
        <v>1</v>
      </c>
      <c r="T2000">
        <v>0</v>
      </c>
      <c r="U2000">
        <v>0</v>
      </c>
      <c r="V2000">
        <v>227</v>
      </c>
      <c r="W2000">
        <v>12</v>
      </c>
    </row>
    <row r="2001" spans="1:23" x14ac:dyDescent="0.3">
      <c r="A2001" t="s">
        <v>2011</v>
      </c>
      <c r="B2001" t="s">
        <v>21174</v>
      </c>
      <c r="C2001">
        <v>0</v>
      </c>
      <c r="D2001">
        <v>0</v>
      </c>
      <c r="E2001" t="s">
        <v>20050</v>
      </c>
      <c r="F2001" t="s">
        <v>11082</v>
      </c>
      <c r="G2001" t="s">
        <v>20066</v>
      </c>
      <c r="H2001" t="s">
        <v>21269</v>
      </c>
      <c r="I2001" t="s">
        <v>21270</v>
      </c>
      <c r="J2001" t="s">
        <v>9440</v>
      </c>
      <c r="K2001" t="s">
        <v>6442</v>
      </c>
      <c r="L2001" t="s">
        <v>6443</v>
      </c>
      <c r="M2001" t="s">
        <v>20534</v>
      </c>
      <c r="N2001" t="s">
        <v>6322</v>
      </c>
      <c r="O2001" t="s">
        <v>20076</v>
      </c>
      <c r="P2001" t="s">
        <v>20147</v>
      </c>
      <c r="Q2001" t="s">
        <v>20148</v>
      </c>
      <c r="R2001" t="s">
        <v>21271</v>
      </c>
      <c r="S2001">
        <v>1</v>
      </c>
      <c r="T2001">
        <v>0</v>
      </c>
      <c r="U2001">
        <v>0</v>
      </c>
      <c r="V2001">
        <v>100</v>
      </c>
      <c r="W2001">
        <v>5</v>
      </c>
    </row>
    <row r="2002" spans="1:23" x14ac:dyDescent="0.3">
      <c r="A2002" t="s">
        <v>2012</v>
      </c>
      <c r="B2002" t="s">
        <v>21174</v>
      </c>
      <c r="C2002">
        <v>0</v>
      </c>
      <c r="D2002">
        <v>0</v>
      </c>
      <c r="E2002" t="s">
        <v>20050</v>
      </c>
      <c r="F2002" t="s">
        <v>11083</v>
      </c>
      <c r="G2002" t="s">
        <v>20040</v>
      </c>
      <c r="H2002" t="s">
        <v>22000</v>
      </c>
      <c r="I2002" t="s">
        <v>22001</v>
      </c>
      <c r="J2002" t="s">
        <v>11084</v>
      </c>
      <c r="K2002" t="s">
        <v>11085</v>
      </c>
      <c r="L2002" t="s">
        <v>11086</v>
      </c>
      <c r="M2002" t="s">
        <v>20484</v>
      </c>
      <c r="N2002" t="s">
        <v>6322</v>
      </c>
      <c r="O2002" t="s">
        <v>20076</v>
      </c>
      <c r="P2002" t="s">
        <v>20147</v>
      </c>
      <c r="Q2002" t="s">
        <v>20148</v>
      </c>
      <c r="R2002" t="s">
        <v>22002</v>
      </c>
      <c r="S2002">
        <v>1</v>
      </c>
      <c r="T2002">
        <v>0</v>
      </c>
      <c r="U2002">
        <v>0</v>
      </c>
      <c r="V2002">
        <v>147</v>
      </c>
      <c r="W2002">
        <v>8</v>
      </c>
    </row>
    <row r="2003" spans="1:23" x14ac:dyDescent="0.3">
      <c r="A2003" t="s">
        <v>2013</v>
      </c>
      <c r="B2003" t="s">
        <v>21174</v>
      </c>
      <c r="C2003">
        <v>0</v>
      </c>
      <c r="D2003">
        <v>0</v>
      </c>
      <c r="E2003" t="s">
        <v>20050</v>
      </c>
      <c r="F2003" t="s">
        <v>11087</v>
      </c>
      <c r="G2003" t="s">
        <v>20066</v>
      </c>
      <c r="H2003" t="s">
        <v>22003</v>
      </c>
      <c r="I2003" t="s">
        <v>22004</v>
      </c>
      <c r="J2003" t="s">
        <v>11088</v>
      </c>
      <c r="K2003" t="s">
        <v>9443</v>
      </c>
      <c r="L2003" t="s">
        <v>9444</v>
      </c>
      <c r="M2003" t="s">
        <v>20178</v>
      </c>
      <c r="N2003" t="s">
        <v>6322</v>
      </c>
      <c r="O2003" t="s">
        <v>20076</v>
      </c>
      <c r="P2003" t="s">
        <v>20147</v>
      </c>
      <c r="Q2003" t="s">
        <v>20148</v>
      </c>
      <c r="R2003" t="s">
        <v>21274</v>
      </c>
      <c r="S2003">
        <v>1</v>
      </c>
      <c r="T2003">
        <v>0</v>
      </c>
      <c r="U2003">
        <v>0</v>
      </c>
      <c r="V2003">
        <v>117</v>
      </c>
      <c r="W2003">
        <v>5</v>
      </c>
    </row>
    <row r="2004" spans="1:23" x14ac:dyDescent="0.3">
      <c r="A2004" t="s">
        <v>2014</v>
      </c>
      <c r="B2004" t="s">
        <v>21174</v>
      </c>
      <c r="C2004">
        <v>0</v>
      </c>
      <c r="D2004">
        <v>0</v>
      </c>
      <c r="E2004" t="s">
        <v>20050</v>
      </c>
      <c r="F2004" t="s">
        <v>11089</v>
      </c>
      <c r="G2004" t="s">
        <v>20040</v>
      </c>
      <c r="H2004" t="s">
        <v>22005</v>
      </c>
      <c r="I2004" t="s">
        <v>22006</v>
      </c>
      <c r="J2004" t="s">
        <v>11090</v>
      </c>
      <c r="K2004" t="s">
        <v>11091</v>
      </c>
      <c r="L2004" t="s">
        <v>11092</v>
      </c>
      <c r="M2004" t="s">
        <v>20320</v>
      </c>
      <c r="N2004" t="s">
        <v>6322</v>
      </c>
      <c r="O2004" t="s">
        <v>20076</v>
      </c>
      <c r="P2004" t="s">
        <v>20147</v>
      </c>
      <c r="Q2004" t="s">
        <v>20148</v>
      </c>
      <c r="R2004" t="s">
        <v>22007</v>
      </c>
      <c r="S2004">
        <v>1</v>
      </c>
      <c r="T2004">
        <v>0</v>
      </c>
      <c r="U2004">
        <v>0</v>
      </c>
      <c r="V2004">
        <v>184</v>
      </c>
      <c r="W2004">
        <v>8</v>
      </c>
    </row>
    <row r="2005" spans="1:23" x14ac:dyDescent="0.3">
      <c r="A2005" t="s">
        <v>2015</v>
      </c>
      <c r="B2005" t="s">
        <v>21174</v>
      </c>
      <c r="C2005">
        <v>0</v>
      </c>
      <c r="D2005">
        <v>0</v>
      </c>
      <c r="E2005" t="s">
        <v>20050</v>
      </c>
      <c r="F2005" t="s">
        <v>11093</v>
      </c>
      <c r="G2005" t="s">
        <v>20040</v>
      </c>
      <c r="H2005" t="s">
        <v>21275</v>
      </c>
      <c r="I2005" t="s">
        <v>21276</v>
      </c>
      <c r="J2005" t="s">
        <v>9446</v>
      </c>
      <c r="K2005" t="s">
        <v>9447</v>
      </c>
      <c r="L2005" t="s">
        <v>9448</v>
      </c>
      <c r="M2005" t="s">
        <v>20555</v>
      </c>
      <c r="N2005" t="s">
        <v>6322</v>
      </c>
      <c r="O2005" t="s">
        <v>20076</v>
      </c>
      <c r="P2005" t="s">
        <v>20147</v>
      </c>
      <c r="Q2005" t="s">
        <v>20148</v>
      </c>
      <c r="R2005" t="s">
        <v>21277</v>
      </c>
      <c r="S2005">
        <v>1</v>
      </c>
      <c r="T2005">
        <v>0</v>
      </c>
      <c r="U2005">
        <v>0</v>
      </c>
      <c r="V2005">
        <v>196</v>
      </c>
      <c r="W2005">
        <v>9</v>
      </c>
    </row>
    <row r="2006" spans="1:23" x14ac:dyDescent="0.3">
      <c r="A2006" t="s">
        <v>2016</v>
      </c>
      <c r="B2006" t="s">
        <v>21174</v>
      </c>
      <c r="C2006">
        <v>0</v>
      </c>
      <c r="D2006">
        <v>0</v>
      </c>
      <c r="E2006" t="s">
        <v>20050</v>
      </c>
      <c r="F2006" t="s">
        <v>11094</v>
      </c>
      <c r="G2006" t="s">
        <v>20080</v>
      </c>
      <c r="H2006" t="s">
        <v>22008</v>
      </c>
      <c r="I2006" t="s">
        <v>22009</v>
      </c>
      <c r="J2006" t="s">
        <v>11095</v>
      </c>
      <c r="K2006" t="s">
        <v>7918</v>
      </c>
      <c r="L2006" t="s">
        <v>7919</v>
      </c>
      <c r="M2006" t="s">
        <v>20457</v>
      </c>
      <c r="N2006" t="s">
        <v>6322</v>
      </c>
      <c r="O2006" t="s">
        <v>20076</v>
      </c>
      <c r="P2006" t="s">
        <v>20147</v>
      </c>
      <c r="Q2006" t="s">
        <v>20148</v>
      </c>
      <c r="R2006" t="s">
        <v>20458</v>
      </c>
      <c r="S2006">
        <v>1</v>
      </c>
      <c r="T2006">
        <v>0</v>
      </c>
      <c r="U2006">
        <v>0</v>
      </c>
      <c r="V2006">
        <v>413</v>
      </c>
      <c r="W2006">
        <v>17</v>
      </c>
    </row>
    <row r="2007" spans="1:23" x14ac:dyDescent="0.3">
      <c r="A2007" t="s">
        <v>2017</v>
      </c>
      <c r="B2007" t="s">
        <v>21174</v>
      </c>
      <c r="C2007">
        <v>0</v>
      </c>
      <c r="D2007">
        <v>0</v>
      </c>
      <c r="E2007" t="s">
        <v>20050</v>
      </c>
      <c r="F2007" t="s">
        <v>11096</v>
      </c>
      <c r="G2007" t="s">
        <v>20080</v>
      </c>
      <c r="H2007" t="s">
        <v>22008</v>
      </c>
      <c r="I2007" t="s">
        <v>22009</v>
      </c>
      <c r="J2007" t="s">
        <v>11097</v>
      </c>
      <c r="K2007" t="s">
        <v>7918</v>
      </c>
      <c r="L2007" t="s">
        <v>7919</v>
      </c>
      <c r="M2007" t="s">
        <v>20457</v>
      </c>
      <c r="N2007" t="s">
        <v>6322</v>
      </c>
      <c r="O2007" t="s">
        <v>20076</v>
      </c>
      <c r="P2007" t="s">
        <v>20147</v>
      </c>
      <c r="Q2007" t="s">
        <v>20148</v>
      </c>
      <c r="R2007" t="s">
        <v>20458</v>
      </c>
      <c r="S2007">
        <v>1</v>
      </c>
      <c r="T2007">
        <v>0</v>
      </c>
      <c r="U2007">
        <v>0</v>
      </c>
      <c r="V2007">
        <v>458</v>
      </c>
      <c r="W2007">
        <v>21</v>
      </c>
    </row>
    <row r="2008" spans="1:23" x14ac:dyDescent="0.3">
      <c r="A2008" t="s">
        <v>2018</v>
      </c>
      <c r="B2008" t="s">
        <v>21174</v>
      </c>
      <c r="C2008">
        <v>0</v>
      </c>
      <c r="D2008">
        <v>0</v>
      </c>
      <c r="E2008" t="s">
        <v>20050</v>
      </c>
      <c r="F2008" t="s">
        <v>11098</v>
      </c>
      <c r="G2008" t="s">
        <v>20040</v>
      </c>
      <c r="H2008" t="s">
        <v>22010</v>
      </c>
      <c r="I2008" t="s">
        <v>22011</v>
      </c>
      <c r="J2008" t="s">
        <v>11099</v>
      </c>
      <c r="K2008" t="s">
        <v>7239</v>
      </c>
      <c r="L2008" t="s">
        <v>7240</v>
      </c>
      <c r="M2008" t="s">
        <v>20422</v>
      </c>
      <c r="N2008" t="s">
        <v>6322</v>
      </c>
      <c r="O2008" t="s">
        <v>20076</v>
      </c>
      <c r="P2008" t="s">
        <v>20147</v>
      </c>
      <c r="Q2008" t="s">
        <v>20148</v>
      </c>
      <c r="R2008" t="s">
        <v>20726</v>
      </c>
      <c r="S2008">
        <v>1</v>
      </c>
      <c r="T2008">
        <v>0</v>
      </c>
      <c r="U2008">
        <v>0</v>
      </c>
      <c r="V2008">
        <v>155</v>
      </c>
      <c r="W2008">
        <v>8</v>
      </c>
    </row>
    <row r="2009" spans="1:23" x14ac:dyDescent="0.3">
      <c r="A2009" t="s">
        <v>2019</v>
      </c>
      <c r="B2009" t="s">
        <v>21174</v>
      </c>
      <c r="C2009">
        <v>0</v>
      </c>
      <c r="D2009">
        <v>0</v>
      </c>
      <c r="E2009" t="s">
        <v>20050</v>
      </c>
      <c r="F2009" t="s">
        <v>11100</v>
      </c>
      <c r="G2009" t="s">
        <v>20040</v>
      </c>
      <c r="H2009" t="s">
        <v>22012</v>
      </c>
      <c r="I2009" t="s">
        <v>22013</v>
      </c>
      <c r="J2009" t="s">
        <v>11101</v>
      </c>
      <c r="K2009" t="s">
        <v>11102</v>
      </c>
      <c r="L2009" t="s">
        <v>11103</v>
      </c>
      <c r="M2009" t="s">
        <v>20453</v>
      </c>
      <c r="N2009" t="s">
        <v>6322</v>
      </c>
      <c r="O2009" t="s">
        <v>20076</v>
      </c>
      <c r="P2009" t="s">
        <v>20147</v>
      </c>
      <c r="Q2009" t="s">
        <v>20148</v>
      </c>
      <c r="R2009" t="s">
        <v>22014</v>
      </c>
      <c r="S2009">
        <v>1</v>
      </c>
      <c r="T2009">
        <v>0</v>
      </c>
      <c r="U2009">
        <v>0</v>
      </c>
      <c r="V2009">
        <v>46</v>
      </c>
      <c r="W2009">
        <v>3</v>
      </c>
    </row>
    <row r="2010" spans="1:23" x14ac:dyDescent="0.3">
      <c r="A2010" t="s">
        <v>2020</v>
      </c>
      <c r="B2010" t="s">
        <v>21174</v>
      </c>
      <c r="C2010">
        <v>0</v>
      </c>
      <c r="D2010">
        <v>0</v>
      </c>
      <c r="E2010" t="s">
        <v>20050</v>
      </c>
      <c r="F2010" t="s">
        <v>11104</v>
      </c>
      <c r="G2010" t="s">
        <v>20040</v>
      </c>
      <c r="H2010" t="s">
        <v>22015</v>
      </c>
      <c r="I2010" t="s">
        <v>22016</v>
      </c>
      <c r="J2010" t="s">
        <v>11105</v>
      </c>
      <c r="K2010" t="s">
        <v>9756</v>
      </c>
      <c r="L2010" t="s">
        <v>9757</v>
      </c>
      <c r="M2010" t="s">
        <v>20331</v>
      </c>
      <c r="N2010" t="s">
        <v>6322</v>
      </c>
      <c r="O2010" t="s">
        <v>20076</v>
      </c>
      <c r="P2010" t="s">
        <v>20147</v>
      </c>
      <c r="Q2010" t="s">
        <v>20148</v>
      </c>
      <c r="R2010" t="s">
        <v>21811</v>
      </c>
      <c r="S2010">
        <v>1</v>
      </c>
      <c r="T2010">
        <v>0</v>
      </c>
      <c r="U2010">
        <v>0</v>
      </c>
      <c r="V2010">
        <v>92</v>
      </c>
      <c r="W2010">
        <v>5</v>
      </c>
    </row>
    <row r="2011" spans="1:23" x14ac:dyDescent="0.3">
      <c r="A2011" t="s">
        <v>2021</v>
      </c>
      <c r="B2011" t="s">
        <v>21174</v>
      </c>
      <c r="C2011">
        <v>0</v>
      </c>
      <c r="D2011">
        <v>0</v>
      </c>
      <c r="E2011" t="s">
        <v>20050</v>
      </c>
      <c r="F2011" t="s">
        <v>11106</v>
      </c>
      <c r="G2011" t="s">
        <v>20040</v>
      </c>
      <c r="H2011" t="s">
        <v>21278</v>
      </c>
      <c r="I2011" t="s">
        <v>21279</v>
      </c>
      <c r="J2011" t="s">
        <v>9450</v>
      </c>
      <c r="K2011" t="s">
        <v>9451</v>
      </c>
      <c r="L2011" t="s">
        <v>9452</v>
      </c>
      <c r="M2011" t="s">
        <v>20893</v>
      </c>
      <c r="N2011" t="s">
        <v>6322</v>
      </c>
      <c r="O2011" t="s">
        <v>20076</v>
      </c>
      <c r="P2011" t="s">
        <v>20147</v>
      </c>
      <c r="Q2011" t="s">
        <v>20148</v>
      </c>
      <c r="R2011" t="s">
        <v>21280</v>
      </c>
      <c r="S2011">
        <v>1</v>
      </c>
      <c r="T2011">
        <v>0</v>
      </c>
      <c r="U2011">
        <v>0</v>
      </c>
      <c r="V2011">
        <v>108</v>
      </c>
      <c r="W2011">
        <v>5</v>
      </c>
    </row>
    <row r="2012" spans="1:23" x14ac:dyDescent="0.3">
      <c r="A2012" t="s">
        <v>2022</v>
      </c>
      <c r="B2012" t="s">
        <v>21174</v>
      </c>
      <c r="C2012">
        <v>0</v>
      </c>
      <c r="D2012">
        <v>0</v>
      </c>
      <c r="E2012" t="s">
        <v>20050</v>
      </c>
      <c r="F2012" t="s">
        <v>11107</v>
      </c>
      <c r="G2012" t="s">
        <v>20040</v>
      </c>
      <c r="H2012" t="s">
        <v>22017</v>
      </c>
      <c r="I2012" t="s">
        <v>22018</v>
      </c>
      <c r="J2012" t="s">
        <v>11108</v>
      </c>
      <c r="K2012" t="s">
        <v>7231</v>
      </c>
      <c r="L2012" t="s">
        <v>7232</v>
      </c>
      <c r="M2012" t="s">
        <v>20206</v>
      </c>
      <c r="N2012" t="s">
        <v>6322</v>
      </c>
      <c r="O2012" t="s">
        <v>20076</v>
      </c>
      <c r="P2012" t="s">
        <v>20147</v>
      </c>
      <c r="Q2012" t="s">
        <v>20148</v>
      </c>
      <c r="R2012" t="s">
        <v>20722</v>
      </c>
      <c r="S2012">
        <v>1</v>
      </c>
      <c r="T2012">
        <v>0</v>
      </c>
      <c r="U2012">
        <v>0</v>
      </c>
      <c r="V2012">
        <v>215</v>
      </c>
      <c r="W2012">
        <v>10</v>
      </c>
    </row>
    <row r="2013" spans="1:23" x14ac:dyDescent="0.3">
      <c r="A2013" t="s">
        <v>2023</v>
      </c>
      <c r="B2013" t="s">
        <v>21174</v>
      </c>
      <c r="C2013">
        <v>0</v>
      </c>
      <c r="D2013">
        <v>0</v>
      </c>
      <c r="E2013" t="s">
        <v>20050</v>
      </c>
      <c r="F2013" t="s">
        <v>11109</v>
      </c>
      <c r="G2013" t="s">
        <v>20040</v>
      </c>
      <c r="H2013" t="s">
        <v>22017</v>
      </c>
      <c r="I2013" t="s">
        <v>22018</v>
      </c>
      <c r="J2013" t="s">
        <v>11108</v>
      </c>
      <c r="K2013" t="s">
        <v>7231</v>
      </c>
      <c r="L2013" t="s">
        <v>7232</v>
      </c>
      <c r="M2013" t="s">
        <v>20206</v>
      </c>
      <c r="N2013" t="s">
        <v>6322</v>
      </c>
      <c r="O2013" t="s">
        <v>20076</v>
      </c>
      <c r="P2013" t="s">
        <v>20147</v>
      </c>
      <c r="Q2013" t="s">
        <v>20148</v>
      </c>
      <c r="R2013" t="s">
        <v>20722</v>
      </c>
      <c r="S2013">
        <v>1</v>
      </c>
      <c r="T2013">
        <v>0</v>
      </c>
      <c r="U2013">
        <v>0</v>
      </c>
      <c r="V2013">
        <v>361</v>
      </c>
      <c r="W2013">
        <v>16</v>
      </c>
    </row>
    <row r="2014" spans="1:23" x14ac:dyDescent="0.3">
      <c r="A2014" t="s">
        <v>2024</v>
      </c>
      <c r="B2014" t="s">
        <v>21174</v>
      </c>
      <c r="C2014">
        <v>0</v>
      </c>
      <c r="D2014">
        <v>0</v>
      </c>
      <c r="E2014" t="s">
        <v>20050</v>
      </c>
      <c r="F2014" t="s">
        <v>11110</v>
      </c>
      <c r="G2014" t="s">
        <v>20080</v>
      </c>
      <c r="H2014" t="s">
        <v>22008</v>
      </c>
      <c r="I2014" t="s">
        <v>22009</v>
      </c>
      <c r="J2014" t="s">
        <v>11111</v>
      </c>
      <c r="K2014" t="s">
        <v>7918</v>
      </c>
      <c r="L2014" t="s">
        <v>7919</v>
      </c>
      <c r="M2014" t="s">
        <v>20457</v>
      </c>
      <c r="N2014" t="s">
        <v>6322</v>
      </c>
      <c r="O2014" t="s">
        <v>20076</v>
      </c>
      <c r="P2014" t="s">
        <v>20147</v>
      </c>
      <c r="Q2014" t="s">
        <v>20148</v>
      </c>
      <c r="R2014" t="s">
        <v>20458</v>
      </c>
      <c r="S2014">
        <v>1</v>
      </c>
      <c r="T2014">
        <v>0</v>
      </c>
      <c r="U2014">
        <v>0</v>
      </c>
      <c r="V2014">
        <v>455</v>
      </c>
      <c r="W2014">
        <v>21</v>
      </c>
    </row>
    <row r="2015" spans="1:23" x14ac:dyDescent="0.3">
      <c r="A2015" t="s">
        <v>2025</v>
      </c>
      <c r="B2015" t="s">
        <v>21174</v>
      </c>
      <c r="C2015">
        <v>0</v>
      </c>
      <c r="D2015">
        <v>0</v>
      </c>
      <c r="E2015" t="s">
        <v>20050</v>
      </c>
      <c r="F2015" t="s">
        <v>11112</v>
      </c>
      <c r="G2015" t="s">
        <v>20040</v>
      </c>
      <c r="H2015" t="s">
        <v>22019</v>
      </c>
      <c r="I2015" t="s">
        <v>22020</v>
      </c>
      <c r="J2015" t="s">
        <v>11113</v>
      </c>
      <c r="K2015" t="s">
        <v>11114</v>
      </c>
      <c r="L2015" t="s">
        <v>11115</v>
      </c>
      <c r="M2015" t="s">
        <v>20736</v>
      </c>
      <c r="N2015" t="s">
        <v>6322</v>
      </c>
      <c r="O2015" t="s">
        <v>20076</v>
      </c>
      <c r="P2015" t="s">
        <v>20147</v>
      </c>
      <c r="Q2015" t="s">
        <v>20148</v>
      </c>
      <c r="R2015" t="s">
        <v>22021</v>
      </c>
      <c r="S2015">
        <v>1</v>
      </c>
      <c r="T2015">
        <v>0</v>
      </c>
      <c r="U2015">
        <v>0</v>
      </c>
      <c r="V2015">
        <v>156</v>
      </c>
      <c r="W2015">
        <v>8</v>
      </c>
    </row>
    <row r="2016" spans="1:23" x14ac:dyDescent="0.3">
      <c r="A2016" t="s">
        <v>2026</v>
      </c>
      <c r="B2016" t="s">
        <v>21174</v>
      </c>
      <c r="C2016">
        <v>0</v>
      </c>
      <c r="D2016">
        <v>0</v>
      </c>
      <c r="E2016" t="s">
        <v>20050</v>
      </c>
      <c r="F2016" t="s">
        <v>11116</v>
      </c>
      <c r="G2016" t="s">
        <v>20066</v>
      </c>
      <c r="H2016" t="s">
        <v>22022</v>
      </c>
      <c r="I2016" t="s">
        <v>22023</v>
      </c>
      <c r="J2016" t="s">
        <v>11117</v>
      </c>
      <c r="K2016" t="s">
        <v>7380</v>
      </c>
      <c r="L2016" t="s">
        <v>7381</v>
      </c>
      <c r="M2016" t="s">
        <v>20146</v>
      </c>
      <c r="N2016" t="s">
        <v>6322</v>
      </c>
      <c r="O2016" t="s">
        <v>20076</v>
      </c>
      <c r="P2016" t="s">
        <v>20147</v>
      </c>
      <c r="Q2016" t="s">
        <v>20148</v>
      </c>
      <c r="R2016" t="s">
        <v>20149</v>
      </c>
      <c r="S2016">
        <v>1</v>
      </c>
      <c r="T2016">
        <v>0</v>
      </c>
      <c r="U2016">
        <v>0</v>
      </c>
      <c r="V2016">
        <v>192</v>
      </c>
      <c r="W2016">
        <v>9</v>
      </c>
    </row>
    <row r="2017" spans="1:23" x14ac:dyDescent="0.3">
      <c r="A2017" t="s">
        <v>2027</v>
      </c>
      <c r="B2017" t="s">
        <v>21174</v>
      </c>
      <c r="C2017">
        <v>0</v>
      </c>
      <c r="D2017">
        <v>0</v>
      </c>
      <c r="E2017" t="s">
        <v>20050</v>
      </c>
      <c r="F2017" t="s">
        <v>11118</v>
      </c>
      <c r="G2017" t="s">
        <v>20040</v>
      </c>
      <c r="H2017" t="s">
        <v>22024</v>
      </c>
      <c r="I2017" t="s">
        <v>22025</v>
      </c>
      <c r="J2017" t="s">
        <v>11119</v>
      </c>
      <c r="K2017" t="s">
        <v>6540</v>
      </c>
      <c r="L2017" t="s">
        <v>11120</v>
      </c>
      <c r="M2017" t="s">
        <v>20227</v>
      </c>
      <c r="N2017" t="s">
        <v>6322</v>
      </c>
      <c r="O2017" t="s">
        <v>20076</v>
      </c>
      <c r="P2017" t="s">
        <v>20147</v>
      </c>
      <c r="Q2017" t="s">
        <v>20148</v>
      </c>
      <c r="R2017" t="s">
        <v>22026</v>
      </c>
      <c r="S2017">
        <v>1</v>
      </c>
      <c r="T2017">
        <v>0</v>
      </c>
      <c r="U2017">
        <v>0</v>
      </c>
      <c r="V2017">
        <v>135</v>
      </c>
      <c r="W2017">
        <v>7</v>
      </c>
    </row>
    <row r="2018" spans="1:23" x14ac:dyDescent="0.3">
      <c r="A2018" t="s">
        <v>2028</v>
      </c>
      <c r="B2018" t="s">
        <v>21174</v>
      </c>
      <c r="C2018">
        <v>0</v>
      </c>
      <c r="D2018">
        <v>0</v>
      </c>
      <c r="E2018" t="s">
        <v>20050</v>
      </c>
      <c r="F2018" t="s">
        <v>11121</v>
      </c>
      <c r="G2018" t="s">
        <v>20080</v>
      </c>
      <c r="H2018" t="s">
        <v>20209</v>
      </c>
      <c r="I2018" t="s">
        <v>20210</v>
      </c>
      <c r="J2018" t="s">
        <v>10707</v>
      </c>
      <c r="K2018" t="s">
        <v>6626</v>
      </c>
      <c r="L2018" t="s">
        <v>6321</v>
      </c>
      <c r="M2018" t="s">
        <v>20083</v>
      </c>
      <c r="N2018" t="s">
        <v>6322</v>
      </c>
      <c r="O2018" t="s">
        <v>20076</v>
      </c>
      <c r="P2018" t="s">
        <v>20125</v>
      </c>
      <c r="Q2018" t="s">
        <v>20153</v>
      </c>
      <c r="R2018" t="s">
        <v>20154</v>
      </c>
      <c r="S2018">
        <v>1</v>
      </c>
      <c r="T2018">
        <v>0</v>
      </c>
      <c r="U2018">
        <v>0</v>
      </c>
      <c r="V2018">
        <v>105</v>
      </c>
      <c r="W2018">
        <v>5</v>
      </c>
    </row>
    <row r="2019" spans="1:23" x14ac:dyDescent="0.3">
      <c r="A2019" t="s">
        <v>2029</v>
      </c>
      <c r="B2019" t="s">
        <v>21174</v>
      </c>
      <c r="C2019">
        <v>0</v>
      </c>
      <c r="D2019">
        <v>0</v>
      </c>
      <c r="E2019" t="s">
        <v>20050</v>
      </c>
      <c r="F2019" t="s">
        <v>11122</v>
      </c>
      <c r="G2019" t="s">
        <v>20080</v>
      </c>
      <c r="H2019" t="s">
        <v>21281</v>
      </c>
      <c r="I2019" t="s">
        <v>21282</v>
      </c>
      <c r="J2019" t="s">
        <v>9454</v>
      </c>
      <c r="K2019" t="s">
        <v>7760</v>
      </c>
      <c r="L2019" t="s">
        <v>7761</v>
      </c>
      <c r="M2019" t="s">
        <v>20355</v>
      </c>
      <c r="N2019" t="s">
        <v>6322</v>
      </c>
      <c r="O2019" t="s">
        <v>20076</v>
      </c>
      <c r="P2019" t="s">
        <v>20147</v>
      </c>
      <c r="Q2019" t="s">
        <v>20148</v>
      </c>
      <c r="R2019" t="s">
        <v>20356</v>
      </c>
      <c r="S2019">
        <v>1</v>
      </c>
      <c r="T2019">
        <v>0</v>
      </c>
      <c r="U2019">
        <v>0</v>
      </c>
      <c r="V2019">
        <v>177</v>
      </c>
      <c r="W2019">
        <v>10</v>
      </c>
    </row>
    <row r="2020" spans="1:23" x14ac:dyDescent="0.3">
      <c r="A2020" t="s">
        <v>2030</v>
      </c>
      <c r="B2020" t="s">
        <v>21174</v>
      </c>
      <c r="C2020">
        <v>0</v>
      </c>
      <c r="D2020">
        <v>0</v>
      </c>
      <c r="E2020" t="s">
        <v>20050</v>
      </c>
      <c r="F2020" t="s">
        <v>11123</v>
      </c>
      <c r="G2020" t="s">
        <v>20080</v>
      </c>
      <c r="H2020" t="s">
        <v>21281</v>
      </c>
      <c r="I2020" t="s">
        <v>21282</v>
      </c>
      <c r="J2020" t="s">
        <v>9456</v>
      </c>
      <c r="K2020" t="s">
        <v>7760</v>
      </c>
      <c r="L2020" t="s">
        <v>7761</v>
      </c>
      <c r="M2020" t="s">
        <v>20355</v>
      </c>
      <c r="N2020" t="s">
        <v>6322</v>
      </c>
      <c r="O2020" t="s">
        <v>20076</v>
      </c>
      <c r="P2020" t="s">
        <v>20147</v>
      </c>
      <c r="Q2020" t="s">
        <v>20148</v>
      </c>
      <c r="R2020" t="s">
        <v>20356</v>
      </c>
      <c r="S2020">
        <v>1</v>
      </c>
      <c r="T2020">
        <v>0</v>
      </c>
      <c r="U2020">
        <v>0</v>
      </c>
      <c r="V2020">
        <v>132</v>
      </c>
      <c r="W2020">
        <v>6</v>
      </c>
    </row>
    <row r="2021" spans="1:23" x14ac:dyDescent="0.3">
      <c r="A2021" t="s">
        <v>2031</v>
      </c>
      <c r="B2021" t="s">
        <v>21174</v>
      </c>
      <c r="C2021">
        <v>0</v>
      </c>
      <c r="D2021">
        <v>0</v>
      </c>
      <c r="E2021" t="s">
        <v>20050</v>
      </c>
      <c r="F2021" t="s">
        <v>11124</v>
      </c>
      <c r="G2021" t="s">
        <v>20066</v>
      </c>
      <c r="H2021" t="s">
        <v>22027</v>
      </c>
      <c r="I2021" t="s">
        <v>22028</v>
      </c>
      <c r="J2021" t="s">
        <v>9024</v>
      </c>
      <c r="K2021" t="s">
        <v>9025</v>
      </c>
      <c r="L2021" t="s">
        <v>9026</v>
      </c>
      <c r="M2021" t="s">
        <v>20103</v>
      </c>
      <c r="N2021" t="s">
        <v>6322</v>
      </c>
      <c r="O2021" t="s">
        <v>20076</v>
      </c>
      <c r="P2021" t="s">
        <v>20336</v>
      </c>
      <c r="Q2021" t="s">
        <v>6546</v>
      </c>
      <c r="R2021" t="s">
        <v>21320</v>
      </c>
      <c r="S2021">
        <v>1</v>
      </c>
      <c r="T2021">
        <v>0</v>
      </c>
      <c r="U2021">
        <v>0</v>
      </c>
      <c r="V2021">
        <v>294</v>
      </c>
      <c r="W2021">
        <v>13</v>
      </c>
    </row>
    <row r="2022" spans="1:23" x14ac:dyDescent="0.3">
      <c r="A2022" t="s">
        <v>2032</v>
      </c>
      <c r="B2022" t="s">
        <v>21174</v>
      </c>
      <c r="C2022">
        <v>0</v>
      </c>
      <c r="D2022">
        <v>0</v>
      </c>
      <c r="E2022" t="s">
        <v>20050</v>
      </c>
      <c r="F2022" t="s">
        <v>11125</v>
      </c>
      <c r="G2022" t="s">
        <v>20040</v>
      </c>
      <c r="H2022" t="s">
        <v>22029</v>
      </c>
      <c r="I2022" t="s">
        <v>22030</v>
      </c>
      <c r="J2022" t="s">
        <v>11126</v>
      </c>
      <c r="K2022" t="s">
        <v>7463</v>
      </c>
      <c r="L2022" t="s">
        <v>7464</v>
      </c>
      <c r="M2022" t="s">
        <v>20227</v>
      </c>
      <c r="N2022" t="s">
        <v>6322</v>
      </c>
      <c r="O2022" t="s">
        <v>20076</v>
      </c>
      <c r="P2022" t="s">
        <v>20267</v>
      </c>
      <c r="Q2022" t="s">
        <v>6465</v>
      </c>
      <c r="R2022" t="s">
        <v>20268</v>
      </c>
      <c r="S2022">
        <v>1</v>
      </c>
      <c r="T2022">
        <v>0</v>
      </c>
      <c r="U2022">
        <v>0</v>
      </c>
      <c r="V2022">
        <v>441</v>
      </c>
      <c r="W2022">
        <v>23</v>
      </c>
    </row>
    <row r="2023" spans="1:23" x14ac:dyDescent="0.3">
      <c r="A2023" t="s">
        <v>2033</v>
      </c>
      <c r="B2023" t="s">
        <v>21174</v>
      </c>
      <c r="C2023">
        <v>0</v>
      </c>
      <c r="D2023">
        <v>0</v>
      </c>
      <c r="E2023" t="s">
        <v>20050</v>
      </c>
      <c r="F2023" t="s">
        <v>11127</v>
      </c>
      <c r="G2023" t="s">
        <v>20066</v>
      </c>
      <c r="H2023" t="s">
        <v>21283</v>
      </c>
      <c r="I2023" t="s">
        <v>21284</v>
      </c>
      <c r="J2023" t="s">
        <v>9458</v>
      </c>
      <c r="K2023" t="s">
        <v>9459</v>
      </c>
      <c r="L2023" t="s">
        <v>9460</v>
      </c>
      <c r="M2023" t="s">
        <v>20442</v>
      </c>
      <c r="N2023" t="s">
        <v>6322</v>
      </c>
      <c r="O2023" t="s">
        <v>20076</v>
      </c>
      <c r="P2023" t="s">
        <v>20523</v>
      </c>
      <c r="Q2023" t="s">
        <v>6411</v>
      </c>
      <c r="R2023" t="s">
        <v>21285</v>
      </c>
      <c r="S2023">
        <v>1</v>
      </c>
      <c r="T2023">
        <v>0</v>
      </c>
      <c r="U2023">
        <v>0</v>
      </c>
      <c r="V2023">
        <v>158</v>
      </c>
      <c r="W2023">
        <v>8</v>
      </c>
    </row>
    <row r="2024" spans="1:23" x14ac:dyDescent="0.3">
      <c r="A2024" t="s">
        <v>2034</v>
      </c>
      <c r="B2024" t="s">
        <v>21174</v>
      </c>
      <c r="C2024">
        <v>0</v>
      </c>
      <c r="D2024">
        <v>0</v>
      </c>
      <c r="E2024" t="s">
        <v>20050</v>
      </c>
      <c r="F2024" t="s">
        <v>11128</v>
      </c>
      <c r="G2024" t="s">
        <v>20040</v>
      </c>
      <c r="H2024" t="s">
        <v>22031</v>
      </c>
      <c r="I2024" t="s">
        <v>22032</v>
      </c>
      <c r="J2024" t="s">
        <v>11129</v>
      </c>
      <c r="K2024" t="s">
        <v>11130</v>
      </c>
      <c r="L2024" t="s">
        <v>11131</v>
      </c>
      <c r="M2024" t="s">
        <v>20534</v>
      </c>
      <c r="N2024" t="s">
        <v>6322</v>
      </c>
      <c r="O2024" t="s">
        <v>20076</v>
      </c>
      <c r="P2024" t="s">
        <v>20523</v>
      </c>
      <c r="Q2024" t="s">
        <v>6411</v>
      </c>
      <c r="R2024" t="s">
        <v>22033</v>
      </c>
      <c r="S2024">
        <v>1</v>
      </c>
      <c r="T2024">
        <v>0</v>
      </c>
      <c r="U2024">
        <v>0</v>
      </c>
      <c r="V2024">
        <v>275</v>
      </c>
      <c r="W2024">
        <v>12</v>
      </c>
    </row>
    <row r="2025" spans="1:23" x14ac:dyDescent="0.3">
      <c r="A2025" t="s">
        <v>2035</v>
      </c>
      <c r="B2025" t="s">
        <v>21174</v>
      </c>
      <c r="C2025">
        <v>0</v>
      </c>
      <c r="D2025">
        <v>0</v>
      </c>
      <c r="E2025" t="s">
        <v>20050</v>
      </c>
      <c r="F2025" t="s">
        <v>11132</v>
      </c>
      <c r="G2025" t="s">
        <v>20080</v>
      </c>
      <c r="H2025" t="s">
        <v>22034</v>
      </c>
      <c r="I2025" t="s">
        <v>22035</v>
      </c>
      <c r="J2025" t="s">
        <v>11133</v>
      </c>
      <c r="K2025" t="s">
        <v>6410</v>
      </c>
      <c r="L2025" t="s">
        <v>6411</v>
      </c>
      <c r="M2025" t="s">
        <v>20519</v>
      </c>
      <c r="N2025" t="s">
        <v>6322</v>
      </c>
      <c r="O2025" t="s">
        <v>20076</v>
      </c>
      <c r="P2025" t="s">
        <v>20523</v>
      </c>
      <c r="Q2025" t="s">
        <v>6411</v>
      </c>
      <c r="R2025" t="s">
        <v>20627</v>
      </c>
      <c r="S2025">
        <v>1</v>
      </c>
      <c r="T2025">
        <v>0</v>
      </c>
      <c r="U2025">
        <v>0</v>
      </c>
      <c r="V2025">
        <v>376</v>
      </c>
      <c r="W2025">
        <v>17</v>
      </c>
    </row>
    <row r="2026" spans="1:23" x14ac:dyDescent="0.3">
      <c r="A2026" t="s">
        <v>2036</v>
      </c>
      <c r="B2026" t="s">
        <v>21174</v>
      </c>
      <c r="C2026">
        <v>0</v>
      </c>
      <c r="D2026">
        <v>0</v>
      </c>
      <c r="E2026" t="s">
        <v>20050</v>
      </c>
      <c r="F2026" t="s">
        <v>11134</v>
      </c>
      <c r="G2026" t="s">
        <v>20080</v>
      </c>
      <c r="H2026" t="s">
        <v>22034</v>
      </c>
      <c r="I2026" t="s">
        <v>22035</v>
      </c>
      <c r="J2026" t="s">
        <v>11135</v>
      </c>
      <c r="K2026" t="s">
        <v>6410</v>
      </c>
      <c r="L2026" t="s">
        <v>6411</v>
      </c>
      <c r="M2026" t="s">
        <v>20519</v>
      </c>
      <c r="N2026" t="s">
        <v>6322</v>
      </c>
      <c r="O2026" t="s">
        <v>20076</v>
      </c>
      <c r="P2026" t="s">
        <v>20523</v>
      </c>
      <c r="Q2026" t="s">
        <v>6411</v>
      </c>
      <c r="R2026" t="s">
        <v>20627</v>
      </c>
      <c r="S2026">
        <v>1</v>
      </c>
      <c r="T2026">
        <v>0</v>
      </c>
      <c r="U2026">
        <v>0</v>
      </c>
      <c r="V2026">
        <v>291</v>
      </c>
      <c r="W2026">
        <v>16</v>
      </c>
    </row>
    <row r="2027" spans="1:23" x14ac:dyDescent="0.3">
      <c r="A2027" t="s">
        <v>2037</v>
      </c>
      <c r="B2027" t="s">
        <v>21174</v>
      </c>
      <c r="C2027">
        <v>0</v>
      </c>
      <c r="D2027">
        <v>0</v>
      </c>
      <c r="E2027" t="s">
        <v>20050</v>
      </c>
      <c r="F2027" t="s">
        <v>11136</v>
      </c>
      <c r="G2027" t="s">
        <v>20080</v>
      </c>
      <c r="H2027" t="s">
        <v>22034</v>
      </c>
      <c r="I2027" t="s">
        <v>22035</v>
      </c>
      <c r="J2027" t="s">
        <v>11137</v>
      </c>
      <c r="K2027" t="s">
        <v>6410</v>
      </c>
      <c r="L2027" t="s">
        <v>6411</v>
      </c>
      <c r="M2027" t="s">
        <v>20519</v>
      </c>
      <c r="N2027" t="s">
        <v>6322</v>
      </c>
      <c r="O2027" t="s">
        <v>20076</v>
      </c>
      <c r="P2027" t="s">
        <v>20523</v>
      </c>
      <c r="Q2027" t="s">
        <v>6411</v>
      </c>
      <c r="R2027" t="s">
        <v>20627</v>
      </c>
      <c r="S2027">
        <v>1</v>
      </c>
      <c r="T2027">
        <v>0</v>
      </c>
      <c r="U2027">
        <v>0</v>
      </c>
      <c r="V2027">
        <v>390</v>
      </c>
      <c r="W2027">
        <v>16</v>
      </c>
    </row>
    <row r="2028" spans="1:23" x14ac:dyDescent="0.3">
      <c r="A2028" t="s">
        <v>2038</v>
      </c>
      <c r="B2028" t="s">
        <v>21174</v>
      </c>
      <c r="C2028">
        <v>0</v>
      </c>
      <c r="D2028">
        <v>0</v>
      </c>
      <c r="E2028" t="s">
        <v>20050</v>
      </c>
      <c r="F2028" t="s">
        <v>11138</v>
      </c>
      <c r="G2028" t="s">
        <v>20080</v>
      </c>
      <c r="H2028" t="s">
        <v>22034</v>
      </c>
      <c r="I2028" t="s">
        <v>22035</v>
      </c>
      <c r="J2028" t="s">
        <v>11139</v>
      </c>
      <c r="K2028" t="s">
        <v>6410</v>
      </c>
      <c r="L2028" t="s">
        <v>6411</v>
      </c>
      <c r="M2028" t="s">
        <v>20519</v>
      </c>
      <c r="N2028" t="s">
        <v>6322</v>
      </c>
      <c r="O2028" t="s">
        <v>20076</v>
      </c>
      <c r="P2028" t="s">
        <v>20523</v>
      </c>
      <c r="Q2028" t="s">
        <v>6411</v>
      </c>
      <c r="R2028" t="s">
        <v>20627</v>
      </c>
      <c r="S2028">
        <v>1</v>
      </c>
      <c r="T2028">
        <v>0</v>
      </c>
      <c r="U2028">
        <v>0</v>
      </c>
      <c r="V2028">
        <v>413</v>
      </c>
      <c r="W2028">
        <v>19</v>
      </c>
    </row>
    <row r="2029" spans="1:23" x14ac:dyDescent="0.3">
      <c r="A2029" t="s">
        <v>2039</v>
      </c>
      <c r="B2029" t="s">
        <v>21174</v>
      </c>
      <c r="C2029">
        <v>0</v>
      </c>
      <c r="D2029">
        <v>0</v>
      </c>
      <c r="E2029" t="s">
        <v>20050</v>
      </c>
      <c r="F2029" t="s">
        <v>11140</v>
      </c>
      <c r="G2029" t="s">
        <v>20080</v>
      </c>
      <c r="H2029" t="s">
        <v>22034</v>
      </c>
      <c r="I2029" t="s">
        <v>22035</v>
      </c>
      <c r="J2029" t="s">
        <v>11141</v>
      </c>
      <c r="K2029" t="s">
        <v>6410</v>
      </c>
      <c r="L2029" t="s">
        <v>6411</v>
      </c>
      <c r="M2029" t="s">
        <v>20519</v>
      </c>
      <c r="N2029" t="s">
        <v>6322</v>
      </c>
      <c r="O2029" t="s">
        <v>20076</v>
      </c>
      <c r="P2029" t="s">
        <v>20523</v>
      </c>
      <c r="Q2029" t="s">
        <v>6411</v>
      </c>
      <c r="R2029" t="s">
        <v>20627</v>
      </c>
      <c r="S2029">
        <v>1</v>
      </c>
      <c r="T2029">
        <v>0</v>
      </c>
      <c r="U2029">
        <v>0</v>
      </c>
      <c r="V2029">
        <v>426</v>
      </c>
      <c r="W2029">
        <v>18</v>
      </c>
    </row>
    <row r="2030" spans="1:23" x14ac:dyDescent="0.3">
      <c r="A2030" t="s">
        <v>2040</v>
      </c>
      <c r="B2030" t="s">
        <v>21174</v>
      </c>
      <c r="C2030">
        <v>0</v>
      </c>
      <c r="D2030">
        <v>0</v>
      </c>
      <c r="E2030" t="s">
        <v>20050</v>
      </c>
      <c r="F2030" t="s">
        <v>11142</v>
      </c>
      <c r="G2030" t="s">
        <v>20066</v>
      </c>
      <c r="H2030" t="s">
        <v>21286</v>
      </c>
      <c r="I2030" t="s">
        <v>21287</v>
      </c>
      <c r="J2030" t="s">
        <v>9462</v>
      </c>
      <c r="K2030" t="s">
        <v>9463</v>
      </c>
      <c r="L2030" t="s">
        <v>9464</v>
      </c>
      <c r="M2030" t="s">
        <v>20178</v>
      </c>
      <c r="N2030" t="s">
        <v>6322</v>
      </c>
      <c r="O2030" t="s">
        <v>20076</v>
      </c>
      <c r="P2030" t="s">
        <v>20523</v>
      </c>
      <c r="Q2030" t="s">
        <v>6411</v>
      </c>
      <c r="R2030" t="s">
        <v>21288</v>
      </c>
      <c r="S2030">
        <v>1</v>
      </c>
      <c r="T2030">
        <v>0</v>
      </c>
      <c r="U2030">
        <v>0</v>
      </c>
      <c r="V2030">
        <v>143</v>
      </c>
      <c r="W2030">
        <v>9</v>
      </c>
    </row>
    <row r="2031" spans="1:23" x14ac:dyDescent="0.3">
      <c r="A2031" t="s">
        <v>2041</v>
      </c>
      <c r="B2031" t="s">
        <v>21174</v>
      </c>
      <c r="C2031">
        <v>0</v>
      </c>
      <c r="D2031">
        <v>0</v>
      </c>
      <c r="E2031" t="s">
        <v>20150</v>
      </c>
      <c r="F2031" t="s">
        <v>11143</v>
      </c>
      <c r="G2031" t="s">
        <v>20089</v>
      </c>
      <c r="H2031" t="s">
        <v>21249</v>
      </c>
      <c r="I2031" t="s">
        <v>21250</v>
      </c>
      <c r="J2031" t="s">
        <v>9400</v>
      </c>
      <c r="K2031" t="s">
        <v>6427</v>
      </c>
      <c r="L2031" t="s">
        <v>6428</v>
      </c>
      <c r="M2031" t="s">
        <v>20113</v>
      </c>
      <c r="N2031" t="s">
        <v>6322</v>
      </c>
      <c r="O2031" t="s">
        <v>20076</v>
      </c>
      <c r="P2031" t="s">
        <v>20077</v>
      </c>
      <c r="Q2031" t="s">
        <v>20078</v>
      </c>
      <c r="R2031" t="s">
        <v>21024</v>
      </c>
      <c r="S2031">
        <v>0</v>
      </c>
      <c r="T2031">
        <v>0</v>
      </c>
      <c r="U2031">
        <v>0</v>
      </c>
      <c r="V2031">
        <v>269</v>
      </c>
      <c r="W2031">
        <v>12</v>
      </c>
    </row>
    <row r="2032" spans="1:23" x14ac:dyDescent="0.3">
      <c r="A2032" t="s">
        <v>2042</v>
      </c>
      <c r="B2032" t="s">
        <v>21174</v>
      </c>
      <c r="C2032">
        <v>0</v>
      </c>
      <c r="D2032">
        <v>0</v>
      </c>
      <c r="E2032" t="s">
        <v>20050</v>
      </c>
      <c r="F2032" t="s">
        <v>11144</v>
      </c>
      <c r="G2032" t="s">
        <v>20040</v>
      </c>
      <c r="H2032" t="s">
        <v>22036</v>
      </c>
      <c r="I2032" t="s">
        <v>22037</v>
      </c>
      <c r="J2032" t="s">
        <v>11145</v>
      </c>
      <c r="K2032" t="s">
        <v>9304</v>
      </c>
      <c r="L2032" t="s">
        <v>9305</v>
      </c>
      <c r="M2032" t="s">
        <v>20374</v>
      </c>
      <c r="N2032" t="s">
        <v>6322</v>
      </c>
      <c r="O2032" t="s">
        <v>20076</v>
      </c>
      <c r="P2032" t="s">
        <v>20523</v>
      </c>
      <c r="Q2032" t="s">
        <v>6411</v>
      </c>
      <c r="R2032" t="s">
        <v>22038</v>
      </c>
      <c r="S2032">
        <v>1</v>
      </c>
      <c r="T2032">
        <v>0</v>
      </c>
      <c r="U2032">
        <v>0</v>
      </c>
      <c r="V2032">
        <v>214</v>
      </c>
      <c r="W2032">
        <v>10</v>
      </c>
    </row>
    <row r="2033" spans="1:23" x14ac:dyDescent="0.3">
      <c r="A2033" t="s">
        <v>2043</v>
      </c>
      <c r="B2033" t="s">
        <v>21174</v>
      </c>
      <c r="C2033">
        <v>0</v>
      </c>
      <c r="D2033">
        <v>0</v>
      </c>
      <c r="E2033" t="s">
        <v>20050</v>
      </c>
      <c r="F2033" t="s">
        <v>11146</v>
      </c>
      <c r="G2033" t="s">
        <v>20066</v>
      </c>
      <c r="H2033" t="s">
        <v>21289</v>
      </c>
      <c r="I2033" t="s">
        <v>21290</v>
      </c>
      <c r="J2033" t="s">
        <v>9466</v>
      </c>
      <c r="K2033" t="s">
        <v>9467</v>
      </c>
      <c r="L2033" t="s">
        <v>9468</v>
      </c>
      <c r="M2033" t="s">
        <v>20324</v>
      </c>
      <c r="N2033" t="s">
        <v>6322</v>
      </c>
      <c r="O2033" t="s">
        <v>20076</v>
      </c>
      <c r="P2033" t="s">
        <v>20523</v>
      </c>
      <c r="Q2033" t="s">
        <v>6411</v>
      </c>
      <c r="R2033" t="s">
        <v>21291</v>
      </c>
      <c r="S2033">
        <v>1</v>
      </c>
      <c r="T2033">
        <v>0</v>
      </c>
      <c r="U2033">
        <v>0</v>
      </c>
      <c r="V2033">
        <v>101</v>
      </c>
      <c r="W2033">
        <v>6</v>
      </c>
    </row>
    <row r="2034" spans="1:23" x14ac:dyDescent="0.3">
      <c r="A2034" t="s">
        <v>2044</v>
      </c>
      <c r="B2034" t="s">
        <v>21174</v>
      </c>
      <c r="C2034">
        <v>0</v>
      </c>
      <c r="D2034">
        <v>0</v>
      </c>
      <c r="E2034" t="s">
        <v>20050</v>
      </c>
      <c r="F2034" t="s">
        <v>11147</v>
      </c>
      <c r="G2034" t="s">
        <v>20040</v>
      </c>
      <c r="H2034" t="s">
        <v>21995</v>
      </c>
      <c r="I2034" t="s">
        <v>21996</v>
      </c>
      <c r="J2034" t="s">
        <v>11148</v>
      </c>
      <c r="K2034" t="s">
        <v>8981</v>
      </c>
      <c r="L2034" t="s">
        <v>8982</v>
      </c>
      <c r="M2034" t="s">
        <v>20457</v>
      </c>
      <c r="N2034" t="s">
        <v>6322</v>
      </c>
      <c r="O2034" t="s">
        <v>20076</v>
      </c>
      <c r="P2034" t="s">
        <v>20523</v>
      </c>
      <c r="Q2034" t="s">
        <v>6411</v>
      </c>
      <c r="R2034" t="s">
        <v>21099</v>
      </c>
      <c r="S2034">
        <v>1</v>
      </c>
      <c r="T2034">
        <v>0</v>
      </c>
      <c r="U2034">
        <v>0</v>
      </c>
      <c r="V2034">
        <v>503</v>
      </c>
      <c r="W2034">
        <v>22</v>
      </c>
    </row>
    <row r="2035" spans="1:23" x14ac:dyDescent="0.3">
      <c r="A2035" t="s">
        <v>2045</v>
      </c>
      <c r="B2035" t="s">
        <v>21174</v>
      </c>
      <c r="C2035">
        <v>0</v>
      </c>
      <c r="D2035">
        <v>0</v>
      </c>
      <c r="E2035" t="s">
        <v>20050</v>
      </c>
      <c r="F2035" t="s">
        <v>11149</v>
      </c>
      <c r="G2035" t="s">
        <v>20066</v>
      </c>
      <c r="H2035" t="s">
        <v>22039</v>
      </c>
      <c r="I2035" t="s">
        <v>22040</v>
      </c>
      <c r="J2035" t="s">
        <v>10957</v>
      </c>
      <c r="K2035" t="s">
        <v>8981</v>
      </c>
      <c r="L2035" t="s">
        <v>8982</v>
      </c>
      <c r="M2035" t="s">
        <v>20457</v>
      </c>
      <c r="N2035" t="s">
        <v>6322</v>
      </c>
      <c r="O2035" t="s">
        <v>20076</v>
      </c>
      <c r="P2035" t="s">
        <v>20523</v>
      </c>
      <c r="Q2035" t="s">
        <v>6411</v>
      </c>
      <c r="R2035" t="s">
        <v>21099</v>
      </c>
      <c r="S2035">
        <v>1</v>
      </c>
      <c r="T2035">
        <v>0</v>
      </c>
      <c r="U2035">
        <v>0</v>
      </c>
      <c r="V2035">
        <v>531</v>
      </c>
      <c r="W2035">
        <v>23</v>
      </c>
    </row>
    <row r="2036" spans="1:23" x14ac:dyDescent="0.3">
      <c r="A2036" t="s">
        <v>2046</v>
      </c>
      <c r="B2036" t="s">
        <v>21174</v>
      </c>
      <c r="C2036">
        <v>0</v>
      </c>
      <c r="D2036">
        <v>0</v>
      </c>
      <c r="E2036" t="s">
        <v>20050</v>
      </c>
      <c r="F2036" t="s">
        <v>11150</v>
      </c>
      <c r="G2036" t="s">
        <v>20066</v>
      </c>
      <c r="H2036" t="s">
        <v>22041</v>
      </c>
      <c r="I2036" t="s">
        <v>22042</v>
      </c>
      <c r="J2036" t="s">
        <v>11151</v>
      </c>
      <c r="K2036" t="s">
        <v>8160</v>
      </c>
      <c r="L2036" t="s">
        <v>8161</v>
      </c>
      <c r="M2036" t="s">
        <v>20453</v>
      </c>
      <c r="N2036" t="s">
        <v>6322</v>
      </c>
      <c r="O2036" t="s">
        <v>20076</v>
      </c>
      <c r="P2036" t="s">
        <v>20523</v>
      </c>
      <c r="Q2036" t="s">
        <v>6411</v>
      </c>
      <c r="R2036" t="s">
        <v>20910</v>
      </c>
      <c r="S2036">
        <v>1</v>
      </c>
      <c r="T2036">
        <v>0</v>
      </c>
      <c r="U2036">
        <v>0</v>
      </c>
      <c r="V2036">
        <v>368</v>
      </c>
      <c r="W2036">
        <v>15</v>
      </c>
    </row>
    <row r="2037" spans="1:23" x14ac:dyDescent="0.3">
      <c r="A2037" t="s">
        <v>2047</v>
      </c>
      <c r="B2037" t="s">
        <v>21174</v>
      </c>
      <c r="C2037">
        <v>0</v>
      </c>
      <c r="D2037">
        <v>0</v>
      </c>
      <c r="E2037" t="s">
        <v>20050</v>
      </c>
      <c r="F2037" t="s">
        <v>11152</v>
      </c>
      <c r="G2037" t="s">
        <v>20328</v>
      </c>
      <c r="H2037" t="s">
        <v>21350</v>
      </c>
      <c r="I2037" t="s">
        <v>21351</v>
      </c>
      <c r="J2037" t="s">
        <v>11153</v>
      </c>
      <c r="K2037" t="s">
        <v>6420</v>
      </c>
      <c r="L2037" t="s">
        <v>6421</v>
      </c>
      <c r="M2037" t="s">
        <v>20515</v>
      </c>
      <c r="N2037" t="s">
        <v>6322</v>
      </c>
      <c r="O2037" t="s">
        <v>20076</v>
      </c>
      <c r="P2037" t="s">
        <v>20661</v>
      </c>
      <c r="Q2037" t="s">
        <v>6421</v>
      </c>
      <c r="R2037" t="s">
        <v>20695</v>
      </c>
      <c r="S2037">
        <v>1</v>
      </c>
      <c r="T2037">
        <v>1</v>
      </c>
      <c r="U2037">
        <v>0</v>
      </c>
      <c r="V2037">
        <v>72</v>
      </c>
      <c r="W2037">
        <v>4</v>
      </c>
    </row>
    <row r="2038" spans="1:23" x14ac:dyDescent="0.3">
      <c r="A2038" t="s">
        <v>2048</v>
      </c>
      <c r="B2038" t="s">
        <v>21174</v>
      </c>
      <c r="C2038">
        <v>0</v>
      </c>
      <c r="D2038">
        <v>0</v>
      </c>
      <c r="E2038" t="s">
        <v>20050</v>
      </c>
      <c r="F2038" t="s">
        <v>11154</v>
      </c>
      <c r="G2038" t="s">
        <v>20066</v>
      </c>
      <c r="H2038" t="s">
        <v>22043</v>
      </c>
      <c r="I2038" t="s">
        <v>22044</v>
      </c>
      <c r="J2038" t="s">
        <v>11155</v>
      </c>
      <c r="K2038" t="s">
        <v>9352</v>
      </c>
      <c r="L2038" t="s">
        <v>9353</v>
      </c>
      <c r="M2038" t="s">
        <v>20206</v>
      </c>
      <c r="N2038" t="s">
        <v>6322</v>
      </c>
      <c r="O2038" t="s">
        <v>20076</v>
      </c>
      <c r="P2038" t="s">
        <v>20523</v>
      </c>
      <c r="Q2038" t="s">
        <v>6411</v>
      </c>
      <c r="R2038" t="s">
        <v>21236</v>
      </c>
      <c r="S2038">
        <v>1</v>
      </c>
      <c r="T2038">
        <v>0</v>
      </c>
      <c r="U2038">
        <v>0</v>
      </c>
      <c r="V2038">
        <v>476</v>
      </c>
      <c r="W2038">
        <v>20</v>
      </c>
    </row>
    <row r="2039" spans="1:23" x14ac:dyDescent="0.3">
      <c r="A2039" t="s">
        <v>2049</v>
      </c>
      <c r="B2039" t="s">
        <v>21174</v>
      </c>
      <c r="C2039">
        <v>0</v>
      </c>
      <c r="D2039">
        <v>0</v>
      </c>
      <c r="E2039" t="s">
        <v>20050</v>
      </c>
      <c r="F2039" t="s">
        <v>11156</v>
      </c>
      <c r="G2039" t="s">
        <v>20040</v>
      </c>
      <c r="H2039" t="s">
        <v>22045</v>
      </c>
      <c r="I2039" t="s">
        <v>22046</v>
      </c>
      <c r="J2039" t="s">
        <v>11157</v>
      </c>
      <c r="K2039" t="s">
        <v>10931</v>
      </c>
      <c r="L2039" t="s">
        <v>10932</v>
      </c>
      <c r="M2039" t="s">
        <v>20075</v>
      </c>
      <c r="N2039" t="s">
        <v>6322</v>
      </c>
      <c r="O2039" t="s">
        <v>20076</v>
      </c>
      <c r="P2039" t="s">
        <v>20523</v>
      </c>
      <c r="Q2039" t="s">
        <v>6411</v>
      </c>
      <c r="R2039" t="s">
        <v>21901</v>
      </c>
      <c r="S2039">
        <v>1</v>
      </c>
      <c r="T2039">
        <v>0</v>
      </c>
      <c r="U2039">
        <v>0</v>
      </c>
      <c r="V2039">
        <v>245</v>
      </c>
      <c r="W2039">
        <v>11</v>
      </c>
    </row>
    <row r="2040" spans="1:23" x14ac:dyDescent="0.3">
      <c r="A2040" t="s">
        <v>2050</v>
      </c>
      <c r="B2040" t="s">
        <v>21174</v>
      </c>
      <c r="C2040">
        <v>0</v>
      </c>
      <c r="D2040">
        <v>0</v>
      </c>
      <c r="E2040" t="s">
        <v>20050</v>
      </c>
      <c r="F2040" t="s">
        <v>11158</v>
      </c>
      <c r="G2040" t="s">
        <v>20080</v>
      </c>
      <c r="H2040" t="s">
        <v>20209</v>
      </c>
      <c r="I2040" t="s">
        <v>20210</v>
      </c>
      <c r="J2040" t="s">
        <v>10886</v>
      </c>
      <c r="K2040" t="s">
        <v>10688</v>
      </c>
      <c r="L2040" t="s">
        <v>6321</v>
      </c>
      <c r="M2040" t="s">
        <v>20083</v>
      </c>
      <c r="N2040" t="s">
        <v>6322</v>
      </c>
      <c r="O2040" t="s">
        <v>20076</v>
      </c>
      <c r="P2040" t="s">
        <v>20125</v>
      </c>
      <c r="Q2040" t="s">
        <v>20153</v>
      </c>
      <c r="R2040" t="s">
        <v>20154</v>
      </c>
      <c r="S2040">
        <v>1</v>
      </c>
      <c r="T2040">
        <v>0</v>
      </c>
      <c r="U2040">
        <v>0</v>
      </c>
      <c r="V2040">
        <v>301</v>
      </c>
      <c r="W2040">
        <v>14</v>
      </c>
    </row>
    <row r="2041" spans="1:23" x14ac:dyDescent="0.3">
      <c r="A2041" t="s">
        <v>2051</v>
      </c>
      <c r="B2041" t="s">
        <v>21174</v>
      </c>
      <c r="C2041">
        <v>0</v>
      </c>
      <c r="D2041">
        <v>0</v>
      </c>
      <c r="E2041" t="s">
        <v>20050</v>
      </c>
      <c r="F2041" t="s">
        <v>11159</v>
      </c>
      <c r="G2041" t="s">
        <v>20040</v>
      </c>
      <c r="H2041" t="s">
        <v>22047</v>
      </c>
      <c r="I2041" t="s">
        <v>22048</v>
      </c>
      <c r="J2041" t="s">
        <v>11160</v>
      </c>
      <c r="K2041" t="s">
        <v>9831</v>
      </c>
      <c r="L2041" t="s">
        <v>9832</v>
      </c>
      <c r="M2041" t="s">
        <v>20119</v>
      </c>
      <c r="N2041" t="s">
        <v>6322</v>
      </c>
      <c r="O2041" t="s">
        <v>20076</v>
      </c>
      <c r="P2041" t="s">
        <v>20523</v>
      </c>
      <c r="Q2041" t="s">
        <v>6411</v>
      </c>
      <c r="R2041" t="s">
        <v>21610</v>
      </c>
      <c r="S2041">
        <v>1</v>
      </c>
      <c r="T2041">
        <v>0</v>
      </c>
      <c r="U2041">
        <v>0</v>
      </c>
      <c r="V2041">
        <v>198</v>
      </c>
      <c r="W2041">
        <v>8</v>
      </c>
    </row>
    <row r="2042" spans="1:23" x14ac:dyDescent="0.3">
      <c r="A2042" t="s">
        <v>2052</v>
      </c>
      <c r="B2042" t="s">
        <v>21174</v>
      </c>
      <c r="C2042">
        <v>0</v>
      </c>
      <c r="D2042">
        <v>0</v>
      </c>
      <c r="E2042" t="s">
        <v>20050</v>
      </c>
      <c r="F2042" t="s">
        <v>11161</v>
      </c>
      <c r="G2042" t="s">
        <v>20040</v>
      </c>
      <c r="H2042" t="s">
        <v>22049</v>
      </c>
      <c r="I2042" t="s">
        <v>22050</v>
      </c>
      <c r="J2042" t="s">
        <v>11162</v>
      </c>
      <c r="K2042" t="s">
        <v>11163</v>
      </c>
      <c r="L2042" t="s">
        <v>11164</v>
      </c>
      <c r="M2042" t="s">
        <v>20103</v>
      </c>
      <c r="N2042" t="s">
        <v>6322</v>
      </c>
      <c r="O2042" t="s">
        <v>20076</v>
      </c>
      <c r="P2042" t="s">
        <v>20523</v>
      </c>
      <c r="Q2042" t="s">
        <v>6411</v>
      </c>
      <c r="R2042" t="s">
        <v>22051</v>
      </c>
      <c r="S2042">
        <v>1</v>
      </c>
      <c r="T2042">
        <v>0</v>
      </c>
      <c r="U2042">
        <v>0</v>
      </c>
      <c r="V2042">
        <v>242</v>
      </c>
      <c r="W2042">
        <v>11</v>
      </c>
    </row>
    <row r="2043" spans="1:23" x14ac:dyDescent="0.3">
      <c r="A2043" t="s">
        <v>2053</v>
      </c>
      <c r="B2043" t="s">
        <v>21174</v>
      </c>
      <c r="C2043">
        <v>0</v>
      </c>
      <c r="D2043">
        <v>0</v>
      </c>
      <c r="E2043" t="s">
        <v>20050</v>
      </c>
      <c r="F2043" t="s">
        <v>11165</v>
      </c>
      <c r="G2043" t="s">
        <v>20040</v>
      </c>
      <c r="H2043" t="s">
        <v>22052</v>
      </c>
      <c r="I2043" t="s">
        <v>22053</v>
      </c>
      <c r="J2043" t="s">
        <v>8172</v>
      </c>
      <c r="K2043" t="s">
        <v>11166</v>
      </c>
      <c r="L2043" t="s">
        <v>11167</v>
      </c>
      <c r="M2043" t="s">
        <v>20355</v>
      </c>
      <c r="N2043" t="s">
        <v>6322</v>
      </c>
      <c r="O2043" t="s">
        <v>20076</v>
      </c>
      <c r="P2043" t="s">
        <v>20523</v>
      </c>
      <c r="Q2043" t="s">
        <v>6411</v>
      </c>
      <c r="R2043" t="s">
        <v>22054</v>
      </c>
      <c r="S2043">
        <v>1</v>
      </c>
      <c r="T2043">
        <v>0</v>
      </c>
      <c r="U2043">
        <v>0</v>
      </c>
      <c r="V2043">
        <v>126</v>
      </c>
      <c r="W2043">
        <v>8</v>
      </c>
    </row>
    <row r="2044" spans="1:23" x14ac:dyDescent="0.3">
      <c r="A2044" t="s">
        <v>2054</v>
      </c>
      <c r="B2044" t="s">
        <v>21174</v>
      </c>
      <c r="C2044">
        <v>0</v>
      </c>
      <c r="D2044">
        <v>0</v>
      </c>
      <c r="E2044" t="s">
        <v>20050</v>
      </c>
      <c r="F2044" t="s">
        <v>11168</v>
      </c>
      <c r="G2044" t="s">
        <v>20040</v>
      </c>
      <c r="H2044" t="s">
        <v>22055</v>
      </c>
      <c r="I2044" t="s">
        <v>22056</v>
      </c>
      <c r="J2044" t="s">
        <v>11169</v>
      </c>
      <c r="K2044" t="s">
        <v>11170</v>
      </c>
      <c r="L2044" t="s">
        <v>11171</v>
      </c>
      <c r="M2044" t="s">
        <v>20753</v>
      </c>
      <c r="N2044" t="s">
        <v>6322</v>
      </c>
      <c r="O2044" t="s">
        <v>20076</v>
      </c>
      <c r="P2044" t="s">
        <v>20523</v>
      </c>
      <c r="Q2044" t="s">
        <v>6411</v>
      </c>
      <c r="R2044" t="s">
        <v>22057</v>
      </c>
      <c r="S2044">
        <v>1</v>
      </c>
      <c r="T2044">
        <v>0</v>
      </c>
      <c r="U2044">
        <v>0</v>
      </c>
      <c r="V2044">
        <v>184</v>
      </c>
      <c r="W2044">
        <v>8</v>
      </c>
    </row>
    <row r="2045" spans="1:23" x14ac:dyDescent="0.3">
      <c r="A2045" t="s">
        <v>2055</v>
      </c>
      <c r="B2045" t="s">
        <v>21174</v>
      </c>
      <c r="C2045">
        <v>0</v>
      </c>
      <c r="D2045">
        <v>0</v>
      </c>
      <c r="E2045" t="s">
        <v>20050</v>
      </c>
      <c r="F2045" t="s">
        <v>11172</v>
      </c>
      <c r="G2045" t="s">
        <v>20040</v>
      </c>
      <c r="H2045" t="s">
        <v>22058</v>
      </c>
      <c r="I2045" t="s">
        <v>22059</v>
      </c>
      <c r="J2045" t="s">
        <v>11173</v>
      </c>
      <c r="K2045" t="s">
        <v>8532</v>
      </c>
      <c r="L2045" t="s">
        <v>8533</v>
      </c>
      <c r="M2045" t="s">
        <v>20054</v>
      </c>
      <c r="N2045" t="s">
        <v>6322</v>
      </c>
      <c r="O2045" t="s">
        <v>20076</v>
      </c>
      <c r="P2045" t="s">
        <v>20523</v>
      </c>
      <c r="Q2045" t="s">
        <v>6411</v>
      </c>
      <c r="R2045" t="s">
        <v>20993</v>
      </c>
      <c r="S2045">
        <v>1</v>
      </c>
      <c r="T2045">
        <v>0</v>
      </c>
      <c r="U2045">
        <v>0</v>
      </c>
      <c r="V2045">
        <v>165</v>
      </c>
      <c r="W2045">
        <v>8</v>
      </c>
    </row>
    <row r="2046" spans="1:23" x14ac:dyDescent="0.3">
      <c r="A2046" t="s">
        <v>2056</v>
      </c>
      <c r="B2046" t="s">
        <v>21174</v>
      </c>
      <c r="C2046">
        <v>0</v>
      </c>
      <c r="D2046">
        <v>0</v>
      </c>
      <c r="E2046" t="s">
        <v>20050</v>
      </c>
      <c r="F2046" t="s">
        <v>11174</v>
      </c>
      <c r="G2046" t="s">
        <v>20080</v>
      </c>
      <c r="H2046" t="s">
        <v>20209</v>
      </c>
      <c r="I2046" t="s">
        <v>20210</v>
      </c>
      <c r="J2046" t="s">
        <v>11175</v>
      </c>
      <c r="K2046" t="s">
        <v>7980</v>
      </c>
      <c r="L2046" t="s">
        <v>6321</v>
      </c>
      <c r="M2046" t="s">
        <v>20083</v>
      </c>
      <c r="N2046" t="s">
        <v>6322</v>
      </c>
      <c r="O2046" t="s">
        <v>20076</v>
      </c>
      <c r="P2046" t="s">
        <v>20125</v>
      </c>
      <c r="Q2046" t="s">
        <v>20153</v>
      </c>
      <c r="R2046" t="s">
        <v>20154</v>
      </c>
      <c r="S2046">
        <v>1</v>
      </c>
      <c r="T2046">
        <v>0</v>
      </c>
      <c r="U2046">
        <v>0</v>
      </c>
      <c r="V2046">
        <v>305</v>
      </c>
      <c r="W2046">
        <v>15</v>
      </c>
    </row>
    <row r="2047" spans="1:23" x14ac:dyDescent="0.3">
      <c r="A2047" t="s">
        <v>2057</v>
      </c>
      <c r="B2047" t="s">
        <v>21174</v>
      </c>
      <c r="C2047">
        <v>0</v>
      </c>
      <c r="D2047">
        <v>0</v>
      </c>
      <c r="E2047" t="s">
        <v>20050</v>
      </c>
      <c r="F2047" t="s">
        <v>11176</v>
      </c>
      <c r="G2047" t="s">
        <v>20066</v>
      </c>
      <c r="H2047" t="s">
        <v>22060</v>
      </c>
      <c r="I2047" t="s">
        <v>22061</v>
      </c>
      <c r="J2047" t="s">
        <v>11177</v>
      </c>
      <c r="K2047" t="s">
        <v>7976</v>
      </c>
      <c r="L2047" t="s">
        <v>7977</v>
      </c>
      <c r="M2047" t="s">
        <v>20504</v>
      </c>
      <c r="N2047" t="s">
        <v>6322</v>
      </c>
      <c r="O2047" t="s">
        <v>20076</v>
      </c>
      <c r="P2047" t="s">
        <v>20096</v>
      </c>
      <c r="Q2047" t="s">
        <v>6544</v>
      </c>
      <c r="R2047" t="s">
        <v>20505</v>
      </c>
      <c r="S2047">
        <v>1</v>
      </c>
      <c r="T2047">
        <v>0</v>
      </c>
      <c r="U2047">
        <v>0</v>
      </c>
      <c r="V2047">
        <v>256</v>
      </c>
      <c r="W2047">
        <v>13</v>
      </c>
    </row>
    <row r="2048" spans="1:23" x14ac:dyDescent="0.3">
      <c r="A2048" t="s">
        <v>2058</v>
      </c>
      <c r="B2048" t="s">
        <v>21174</v>
      </c>
      <c r="C2048">
        <v>0</v>
      </c>
      <c r="D2048">
        <v>0</v>
      </c>
      <c r="E2048" t="s">
        <v>20050</v>
      </c>
      <c r="F2048" t="s">
        <v>11178</v>
      </c>
      <c r="G2048" t="s">
        <v>20040</v>
      </c>
      <c r="H2048" t="s">
        <v>22062</v>
      </c>
      <c r="I2048" t="s">
        <v>22063</v>
      </c>
      <c r="J2048" t="s">
        <v>11179</v>
      </c>
      <c r="K2048" t="s">
        <v>11180</v>
      </c>
      <c r="L2048" t="s">
        <v>11181</v>
      </c>
      <c r="M2048" t="s">
        <v>20442</v>
      </c>
      <c r="N2048" t="s">
        <v>6322</v>
      </c>
      <c r="O2048" t="s">
        <v>20076</v>
      </c>
      <c r="P2048" t="s">
        <v>20096</v>
      </c>
      <c r="Q2048" t="s">
        <v>6544</v>
      </c>
      <c r="R2048" t="s">
        <v>22064</v>
      </c>
      <c r="S2048">
        <v>1</v>
      </c>
      <c r="T2048">
        <v>0</v>
      </c>
      <c r="U2048">
        <v>0</v>
      </c>
      <c r="V2048">
        <v>201</v>
      </c>
      <c r="W2048">
        <v>9</v>
      </c>
    </row>
    <row r="2049" spans="1:23" x14ac:dyDescent="0.3">
      <c r="A2049" t="s">
        <v>2059</v>
      </c>
      <c r="B2049" t="s">
        <v>21174</v>
      </c>
      <c r="C2049">
        <v>0</v>
      </c>
      <c r="D2049">
        <v>0</v>
      </c>
      <c r="E2049" t="s">
        <v>20050</v>
      </c>
      <c r="F2049" t="s">
        <v>11182</v>
      </c>
      <c r="G2049" t="s">
        <v>21292</v>
      </c>
      <c r="H2049" t="s">
        <v>21293</v>
      </c>
      <c r="I2049" t="s">
        <v>21294</v>
      </c>
      <c r="J2049" t="s">
        <v>11183</v>
      </c>
      <c r="K2049" t="s">
        <v>9471</v>
      </c>
      <c r="L2049" t="s">
        <v>9472</v>
      </c>
      <c r="M2049" t="s">
        <v>20545</v>
      </c>
      <c r="N2049" t="s">
        <v>6322</v>
      </c>
      <c r="O2049" t="s">
        <v>20076</v>
      </c>
      <c r="P2049" t="s">
        <v>20096</v>
      </c>
      <c r="Q2049" t="s">
        <v>6544</v>
      </c>
      <c r="R2049" t="s">
        <v>21295</v>
      </c>
      <c r="S2049">
        <v>1</v>
      </c>
      <c r="T2049">
        <v>0</v>
      </c>
      <c r="U2049">
        <v>0</v>
      </c>
      <c r="V2049">
        <v>220</v>
      </c>
      <c r="W2049">
        <v>10</v>
      </c>
    </row>
    <row r="2050" spans="1:23" x14ac:dyDescent="0.3">
      <c r="A2050" t="s">
        <v>2060</v>
      </c>
      <c r="B2050" t="s">
        <v>21174</v>
      </c>
      <c r="C2050">
        <v>0</v>
      </c>
      <c r="D2050">
        <v>0</v>
      </c>
      <c r="E2050" t="s">
        <v>20050</v>
      </c>
      <c r="F2050" t="s">
        <v>11184</v>
      </c>
      <c r="G2050" t="s">
        <v>20080</v>
      </c>
      <c r="H2050" t="s">
        <v>20209</v>
      </c>
      <c r="I2050" t="s">
        <v>20210</v>
      </c>
      <c r="J2050" t="s">
        <v>11185</v>
      </c>
      <c r="K2050" t="s">
        <v>9163</v>
      </c>
      <c r="L2050" t="s">
        <v>6321</v>
      </c>
      <c r="M2050" t="s">
        <v>20083</v>
      </c>
      <c r="N2050" t="s">
        <v>6322</v>
      </c>
      <c r="O2050" t="s">
        <v>20076</v>
      </c>
      <c r="P2050" t="s">
        <v>20125</v>
      </c>
      <c r="Q2050" t="s">
        <v>20153</v>
      </c>
      <c r="R2050" t="s">
        <v>20154</v>
      </c>
      <c r="S2050">
        <v>1</v>
      </c>
      <c r="T2050">
        <v>0</v>
      </c>
      <c r="U2050">
        <v>0</v>
      </c>
      <c r="V2050">
        <v>235</v>
      </c>
      <c r="W2050">
        <v>12</v>
      </c>
    </row>
    <row r="2051" spans="1:23" x14ac:dyDescent="0.3">
      <c r="A2051" t="s">
        <v>2061</v>
      </c>
      <c r="B2051" t="s">
        <v>21174</v>
      </c>
      <c r="C2051">
        <v>0</v>
      </c>
      <c r="D2051">
        <v>0</v>
      </c>
      <c r="E2051" t="s">
        <v>20050</v>
      </c>
      <c r="F2051" t="s">
        <v>11186</v>
      </c>
      <c r="G2051" t="s">
        <v>20080</v>
      </c>
      <c r="H2051" t="s">
        <v>21296</v>
      </c>
      <c r="I2051" t="s">
        <v>21297</v>
      </c>
      <c r="J2051" t="s">
        <v>9474</v>
      </c>
      <c r="K2051" t="s">
        <v>6543</v>
      </c>
      <c r="L2051" t="s">
        <v>6544</v>
      </c>
      <c r="M2051" t="s">
        <v>20519</v>
      </c>
      <c r="N2051" t="s">
        <v>6322</v>
      </c>
      <c r="O2051" t="s">
        <v>20076</v>
      </c>
      <c r="P2051" t="s">
        <v>20096</v>
      </c>
      <c r="Q2051" t="s">
        <v>6544</v>
      </c>
      <c r="R2051" t="s">
        <v>20877</v>
      </c>
      <c r="S2051">
        <v>1</v>
      </c>
      <c r="T2051">
        <v>0</v>
      </c>
      <c r="U2051">
        <v>0</v>
      </c>
      <c r="V2051">
        <v>402</v>
      </c>
      <c r="W2051">
        <v>16</v>
      </c>
    </row>
    <row r="2052" spans="1:23" x14ac:dyDescent="0.3">
      <c r="A2052" t="s">
        <v>2062</v>
      </c>
      <c r="B2052" t="s">
        <v>21174</v>
      </c>
      <c r="C2052">
        <v>0</v>
      </c>
      <c r="D2052">
        <v>0</v>
      </c>
      <c r="E2052" t="s">
        <v>20050</v>
      </c>
      <c r="F2052" t="s">
        <v>11187</v>
      </c>
      <c r="G2052" t="s">
        <v>20040</v>
      </c>
      <c r="H2052" t="s">
        <v>22065</v>
      </c>
      <c r="I2052" t="s">
        <v>22066</v>
      </c>
      <c r="J2052" t="s">
        <v>11188</v>
      </c>
      <c r="K2052" t="s">
        <v>11189</v>
      </c>
      <c r="L2052" t="s">
        <v>11190</v>
      </c>
      <c r="M2052" t="s">
        <v>20178</v>
      </c>
      <c r="N2052" t="s">
        <v>6322</v>
      </c>
      <c r="O2052" t="s">
        <v>20076</v>
      </c>
      <c r="P2052" t="s">
        <v>20096</v>
      </c>
      <c r="Q2052" t="s">
        <v>6544</v>
      </c>
      <c r="R2052" t="s">
        <v>22067</v>
      </c>
      <c r="S2052">
        <v>1</v>
      </c>
      <c r="T2052">
        <v>0</v>
      </c>
      <c r="U2052">
        <v>0</v>
      </c>
      <c r="V2052">
        <v>161</v>
      </c>
      <c r="W2052">
        <v>8</v>
      </c>
    </row>
    <row r="2053" spans="1:23" x14ac:dyDescent="0.3">
      <c r="A2053" t="s">
        <v>2063</v>
      </c>
      <c r="B2053" t="s">
        <v>21174</v>
      </c>
      <c r="C2053">
        <v>0</v>
      </c>
      <c r="D2053">
        <v>0</v>
      </c>
      <c r="E2053" t="s">
        <v>20050</v>
      </c>
      <c r="F2053" t="s">
        <v>11191</v>
      </c>
      <c r="G2053" t="s">
        <v>20040</v>
      </c>
      <c r="H2053" t="s">
        <v>22068</v>
      </c>
      <c r="I2053" t="s">
        <v>22069</v>
      </c>
      <c r="J2053" t="s">
        <v>11192</v>
      </c>
      <c r="K2053" t="s">
        <v>11193</v>
      </c>
      <c r="L2053" t="s">
        <v>11194</v>
      </c>
      <c r="M2053" t="s">
        <v>20410</v>
      </c>
      <c r="N2053" t="s">
        <v>6322</v>
      </c>
      <c r="O2053" t="s">
        <v>20076</v>
      </c>
      <c r="P2053" t="s">
        <v>20096</v>
      </c>
      <c r="Q2053" t="s">
        <v>6544</v>
      </c>
      <c r="R2053" t="s">
        <v>22070</v>
      </c>
      <c r="S2053">
        <v>1</v>
      </c>
      <c r="T2053">
        <v>0</v>
      </c>
      <c r="U2053">
        <v>0</v>
      </c>
      <c r="V2053">
        <v>100</v>
      </c>
      <c r="W2053">
        <v>6</v>
      </c>
    </row>
    <row r="2054" spans="1:23" x14ac:dyDescent="0.3">
      <c r="A2054" t="s">
        <v>2064</v>
      </c>
      <c r="B2054" t="s">
        <v>21174</v>
      </c>
      <c r="C2054">
        <v>0</v>
      </c>
      <c r="D2054">
        <v>0</v>
      </c>
      <c r="E2054" t="s">
        <v>20050</v>
      </c>
      <c r="F2054" t="s">
        <v>11195</v>
      </c>
      <c r="G2054" t="s">
        <v>21292</v>
      </c>
      <c r="H2054" t="s">
        <v>21298</v>
      </c>
      <c r="I2054" t="s">
        <v>21299</v>
      </c>
      <c r="J2054" t="s">
        <v>6609</v>
      </c>
      <c r="K2054" t="s">
        <v>9317</v>
      </c>
      <c r="L2054" t="s">
        <v>9476</v>
      </c>
      <c r="M2054" t="s">
        <v>20374</v>
      </c>
      <c r="N2054" t="s">
        <v>6322</v>
      </c>
      <c r="O2054" t="s">
        <v>20076</v>
      </c>
      <c r="P2054" t="s">
        <v>20096</v>
      </c>
      <c r="Q2054" t="s">
        <v>6544</v>
      </c>
      <c r="R2054" t="s">
        <v>21300</v>
      </c>
      <c r="S2054">
        <v>1</v>
      </c>
      <c r="T2054">
        <v>0</v>
      </c>
      <c r="U2054">
        <v>0</v>
      </c>
      <c r="V2054">
        <v>215</v>
      </c>
      <c r="W2054">
        <v>11</v>
      </c>
    </row>
    <row r="2055" spans="1:23" x14ac:dyDescent="0.3">
      <c r="A2055" t="s">
        <v>2065</v>
      </c>
      <c r="B2055" t="s">
        <v>21174</v>
      </c>
      <c r="C2055">
        <v>0</v>
      </c>
      <c r="D2055">
        <v>0</v>
      </c>
      <c r="E2055" t="s">
        <v>20050</v>
      </c>
      <c r="F2055" t="s">
        <v>11196</v>
      </c>
      <c r="G2055" t="s">
        <v>20080</v>
      </c>
      <c r="H2055" t="s">
        <v>22071</v>
      </c>
      <c r="I2055" t="s">
        <v>22072</v>
      </c>
      <c r="J2055" t="s">
        <v>11197</v>
      </c>
      <c r="K2055" t="s">
        <v>7197</v>
      </c>
      <c r="L2055" t="s">
        <v>7198</v>
      </c>
      <c r="M2055" t="s">
        <v>20324</v>
      </c>
      <c r="N2055" t="s">
        <v>6322</v>
      </c>
      <c r="O2055" t="s">
        <v>20076</v>
      </c>
      <c r="P2055" t="s">
        <v>20096</v>
      </c>
      <c r="Q2055" t="s">
        <v>6544</v>
      </c>
      <c r="R2055" t="s">
        <v>20705</v>
      </c>
      <c r="S2055">
        <v>1</v>
      </c>
      <c r="T2055">
        <v>0</v>
      </c>
      <c r="U2055">
        <v>0</v>
      </c>
      <c r="V2055">
        <v>453</v>
      </c>
      <c r="W2055">
        <v>19</v>
      </c>
    </row>
    <row r="2056" spans="1:23" x14ac:dyDescent="0.3">
      <c r="A2056" t="s">
        <v>2066</v>
      </c>
      <c r="B2056" t="s">
        <v>21174</v>
      </c>
      <c r="C2056">
        <v>0</v>
      </c>
      <c r="D2056">
        <v>0</v>
      </c>
      <c r="E2056" t="s">
        <v>20050</v>
      </c>
      <c r="F2056" t="s">
        <v>11198</v>
      </c>
      <c r="G2056" t="s">
        <v>20080</v>
      </c>
      <c r="H2056" t="s">
        <v>22071</v>
      </c>
      <c r="I2056" t="s">
        <v>22072</v>
      </c>
      <c r="J2056" t="s">
        <v>11199</v>
      </c>
      <c r="K2056" t="s">
        <v>7197</v>
      </c>
      <c r="L2056" t="s">
        <v>7198</v>
      </c>
      <c r="M2056" t="s">
        <v>20324</v>
      </c>
      <c r="N2056" t="s">
        <v>6322</v>
      </c>
      <c r="O2056" t="s">
        <v>20076</v>
      </c>
      <c r="P2056" t="s">
        <v>20096</v>
      </c>
      <c r="Q2056" t="s">
        <v>6544</v>
      </c>
      <c r="R2056" t="s">
        <v>20705</v>
      </c>
      <c r="S2056">
        <v>1</v>
      </c>
      <c r="T2056">
        <v>0</v>
      </c>
      <c r="U2056">
        <v>0</v>
      </c>
      <c r="V2056">
        <v>182</v>
      </c>
      <c r="W2056">
        <v>10</v>
      </c>
    </row>
    <row r="2057" spans="1:23" x14ac:dyDescent="0.3">
      <c r="A2057" t="s">
        <v>2067</v>
      </c>
      <c r="B2057" t="s">
        <v>21174</v>
      </c>
      <c r="C2057">
        <v>0</v>
      </c>
      <c r="D2057">
        <v>0</v>
      </c>
      <c r="E2057" t="s">
        <v>20050</v>
      </c>
      <c r="F2057" t="s">
        <v>11200</v>
      </c>
      <c r="G2057" t="s">
        <v>20040</v>
      </c>
      <c r="H2057" t="s">
        <v>22073</v>
      </c>
      <c r="I2057" t="s">
        <v>22074</v>
      </c>
      <c r="J2057" t="s">
        <v>11201</v>
      </c>
      <c r="K2057" t="s">
        <v>11202</v>
      </c>
      <c r="L2057" t="s">
        <v>11203</v>
      </c>
      <c r="M2057" t="s">
        <v>20484</v>
      </c>
      <c r="N2057" t="s">
        <v>6322</v>
      </c>
      <c r="O2057" t="s">
        <v>20076</v>
      </c>
      <c r="P2057" t="s">
        <v>20096</v>
      </c>
      <c r="Q2057" t="s">
        <v>6544</v>
      </c>
      <c r="R2057" t="s">
        <v>22075</v>
      </c>
      <c r="S2057">
        <v>1</v>
      </c>
      <c r="T2057">
        <v>0</v>
      </c>
      <c r="U2057">
        <v>0</v>
      </c>
      <c r="V2057">
        <v>107</v>
      </c>
      <c r="W2057">
        <v>7</v>
      </c>
    </row>
    <row r="2058" spans="1:23" x14ac:dyDescent="0.3">
      <c r="A2058" t="s">
        <v>2068</v>
      </c>
      <c r="B2058" t="s">
        <v>21174</v>
      </c>
      <c r="C2058">
        <v>0</v>
      </c>
      <c r="D2058">
        <v>0</v>
      </c>
      <c r="E2058" t="s">
        <v>20050</v>
      </c>
      <c r="F2058" t="s">
        <v>11204</v>
      </c>
      <c r="G2058" t="s">
        <v>20040</v>
      </c>
      <c r="H2058" t="s">
        <v>21301</v>
      </c>
      <c r="I2058" t="s">
        <v>21302</v>
      </c>
      <c r="J2058" t="s">
        <v>9478</v>
      </c>
      <c r="K2058" t="s">
        <v>9221</v>
      </c>
      <c r="L2058" t="s">
        <v>9222</v>
      </c>
      <c r="M2058" t="s">
        <v>20555</v>
      </c>
      <c r="N2058" t="s">
        <v>6322</v>
      </c>
      <c r="O2058" t="s">
        <v>20076</v>
      </c>
      <c r="P2058" t="s">
        <v>20096</v>
      </c>
      <c r="Q2058" t="s">
        <v>6544</v>
      </c>
      <c r="R2058" t="s">
        <v>21151</v>
      </c>
      <c r="S2058">
        <v>1</v>
      </c>
      <c r="T2058">
        <v>0</v>
      </c>
      <c r="U2058">
        <v>0</v>
      </c>
      <c r="V2058">
        <v>416</v>
      </c>
      <c r="W2058">
        <v>19</v>
      </c>
    </row>
    <row r="2059" spans="1:23" x14ac:dyDescent="0.3">
      <c r="A2059" t="s">
        <v>2069</v>
      </c>
      <c r="B2059" t="s">
        <v>21174</v>
      </c>
      <c r="C2059">
        <v>0</v>
      </c>
      <c r="D2059">
        <v>0</v>
      </c>
      <c r="E2059" t="s">
        <v>20050</v>
      </c>
      <c r="F2059" t="s">
        <v>11205</v>
      </c>
      <c r="G2059" t="s">
        <v>20328</v>
      </c>
      <c r="H2059" t="s">
        <v>22076</v>
      </c>
      <c r="I2059" t="s">
        <v>22077</v>
      </c>
      <c r="J2059" t="s">
        <v>11206</v>
      </c>
      <c r="K2059" t="s">
        <v>7976</v>
      </c>
      <c r="L2059" t="s">
        <v>7977</v>
      </c>
      <c r="M2059" t="s">
        <v>20504</v>
      </c>
      <c r="N2059" t="s">
        <v>6322</v>
      </c>
      <c r="O2059" t="s">
        <v>20076</v>
      </c>
      <c r="P2059" t="s">
        <v>20096</v>
      </c>
      <c r="Q2059" t="s">
        <v>6544</v>
      </c>
      <c r="R2059" t="s">
        <v>20505</v>
      </c>
      <c r="S2059">
        <v>1</v>
      </c>
      <c r="T2059">
        <v>0</v>
      </c>
      <c r="U2059">
        <v>0</v>
      </c>
      <c r="V2059">
        <v>558</v>
      </c>
      <c r="W2059">
        <v>23</v>
      </c>
    </row>
    <row r="2060" spans="1:23" x14ac:dyDescent="0.3">
      <c r="A2060" t="s">
        <v>2070</v>
      </c>
      <c r="B2060" t="s">
        <v>21174</v>
      </c>
      <c r="C2060">
        <v>0</v>
      </c>
      <c r="D2060">
        <v>0</v>
      </c>
      <c r="E2060" t="s">
        <v>20050</v>
      </c>
      <c r="F2060" t="s">
        <v>11207</v>
      </c>
      <c r="G2060" t="s">
        <v>20040</v>
      </c>
      <c r="H2060" t="s">
        <v>22078</v>
      </c>
      <c r="I2060" t="s">
        <v>22079</v>
      </c>
      <c r="J2060" t="s">
        <v>11208</v>
      </c>
      <c r="K2060" t="s">
        <v>11209</v>
      </c>
      <c r="L2060" t="s">
        <v>11210</v>
      </c>
      <c r="M2060" t="s">
        <v>20757</v>
      </c>
      <c r="N2060" t="s">
        <v>6322</v>
      </c>
      <c r="O2060" t="s">
        <v>20076</v>
      </c>
      <c r="P2060" t="s">
        <v>20096</v>
      </c>
      <c r="Q2060" t="s">
        <v>6544</v>
      </c>
      <c r="R2060" t="s">
        <v>22080</v>
      </c>
      <c r="S2060">
        <v>1</v>
      </c>
      <c r="T2060">
        <v>0</v>
      </c>
      <c r="U2060">
        <v>0</v>
      </c>
      <c r="V2060">
        <v>113</v>
      </c>
      <c r="W2060">
        <v>6</v>
      </c>
    </row>
    <row r="2061" spans="1:23" x14ac:dyDescent="0.3">
      <c r="A2061" t="s">
        <v>2071</v>
      </c>
      <c r="B2061" t="s">
        <v>21174</v>
      </c>
      <c r="C2061">
        <v>0</v>
      </c>
      <c r="D2061">
        <v>0</v>
      </c>
      <c r="E2061" t="s">
        <v>20050</v>
      </c>
      <c r="F2061" t="s">
        <v>11211</v>
      </c>
      <c r="G2061" t="s">
        <v>20040</v>
      </c>
      <c r="H2061" t="s">
        <v>22081</v>
      </c>
      <c r="I2061" t="s">
        <v>22082</v>
      </c>
      <c r="J2061" t="s">
        <v>11212</v>
      </c>
      <c r="K2061" t="s">
        <v>11213</v>
      </c>
      <c r="L2061" t="s">
        <v>11214</v>
      </c>
      <c r="M2061" t="s">
        <v>20453</v>
      </c>
      <c r="N2061" t="s">
        <v>6322</v>
      </c>
      <c r="O2061" t="s">
        <v>20076</v>
      </c>
      <c r="P2061" t="s">
        <v>20096</v>
      </c>
      <c r="Q2061" t="s">
        <v>6544</v>
      </c>
      <c r="R2061" t="s">
        <v>22083</v>
      </c>
      <c r="S2061">
        <v>1</v>
      </c>
      <c r="T2061">
        <v>0</v>
      </c>
      <c r="U2061">
        <v>0</v>
      </c>
      <c r="V2061">
        <v>199</v>
      </c>
      <c r="W2061">
        <v>9</v>
      </c>
    </row>
    <row r="2062" spans="1:23" x14ac:dyDescent="0.3">
      <c r="A2062" t="s">
        <v>2072</v>
      </c>
      <c r="B2062" t="s">
        <v>21174</v>
      </c>
      <c r="C2062">
        <v>0</v>
      </c>
      <c r="D2062">
        <v>0</v>
      </c>
      <c r="E2062" t="s">
        <v>20050</v>
      </c>
      <c r="F2062" t="s">
        <v>11215</v>
      </c>
      <c r="G2062" t="s">
        <v>20040</v>
      </c>
      <c r="H2062" t="s">
        <v>21303</v>
      </c>
      <c r="I2062" t="s">
        <v>21304</v>
      </c>
      <c r="J2062" t="s">
        <v>11216</v>
      </c>
      <c r="K2062" t="s">
        <v>11217</v>
      </c>
      <c r="L2062" t="s">
        <v>11218</v>
      </c>
      <c r="M2062" t="s">
        <v>20258</v>
      </c>
      <c r="N2062" t="s">
        <v>6322</v>
      </c>
      <c r="O2062" t="s">
        <v>20076</v>
      </c>
      <c r="P2062" t="s">
        <v>20096</v>
      </c>
      <c r="Q2062" t="s">
        <v>6544</v>
      </c>
      <c r="R2062" t="s">
        <v>20431</v>
      </c>
      <c r="S2062">
        <v>1</v>
      </c>
      <c r="T2062">
        <v>0</v>
      </c>
      <c r="U2062">
        <v>0</v>
      </c>
      <c r="V2062">
        <v>129</v>
      </c>
      <c r="W2062">
        <v>6</v>
      </c>
    </row>
    <row r="2063" spans="1:23" x14ac:dyDescent="0.3">
      <c r="A2063" t="s">
        <v>2073</v>
      </c>
      <c r="B2063" t="s">
        <v>21174</v>
      </c>
      <c r="C2063">
        <v>0</v>
      </c>
      <c r="D2063">
        <v>0</v>
      </c>
      <c r="E2063" t="s">
        <v>20050</v>
      </c>
      <c r="F2063" t="s">
        <v>11219</v>
      </c>
      <c r="G2063" t="s">
        <v>20040</v>
      </c>
      <c r="H2063" t="s">
        <v>21303</v>
      </c>
      <c r="I2063" t="s">
        <v>21304</v>
      </c>
      <c r="J2063" t="s">
        <v>9480</v>
      </c>
      <c r="K2063" t="s">
        <v>9481</v>
      </c>
      <c r="L2063" t="s">
        <v>9482</v>
      </c>
      <c r="M2063" t="s">
        <v>20258</v>
      </c>
      <c r="N2063" t="s">
        <v>6322</v>
      </c>
      <c r="O2063" t="s">
        <v>20076</v>
      </c>
      <c r="P2063" t="s">
        <v>20096</v>
      </c>
      <c r="Q2063" t="s">
        <v>6544</v>
      </c>
      <c r="R2063" t="s">
        <v>20431</v>
      </c>
      <c r="S2063">
        <v>1</v>
      </c>
      <c r="T2063">
        <v>0</v>
      </c>
      <c r="U2063">
        <v>0</v>
      </c>
      <c r="V2063">
        <v>321</v>
      </c>
      <c r="W2063">
        <v>15</v>
      </c>
    </row>
    <row r="2064" spans="1:23" x14ac:dyDescent="0.3">
      <c r="A2064" t="s">
        <v>2074</v>
      </c>
      <c r="B2064" t="s">
        <v>21174</v>
      </c>
      <c r="C2064">
        <v>0</v>
      </c>
      <c r="D2064">
        <v>0</v>
      </c>
      <c r="E2064" t="s">
        <v>20050</v>
      </c>
      <c r="F2064" t="s">
        <v>11220</v>
      </c>
      <c r="G2064" t="s">
        <v>20040</v>
      </c>
      <c r="H2064" t="s">
        <v>22084</v>
      </c>
      <c r="I2064" t="s">
        <v>22085</v>
      </c>
      <c r="J2064" t="s">
        <v>11221</v>
      </c>
      <c r="K2064" t="s">
        <v>11222</v>
      </c>
      <c r="L2064" t="s">
        <v>11223</v>
      </c>
      <c r="M2064" t="s">
        <v>20331</v>
      </c>
      <c r="N2064" t="s">
        <v>6322</v>
      </c>
      <c r="O2064" t="s">
        <v>20076</v>
      </c>
      <c r="P2064" t="s">
        <v>20096</v>
      </c>
      <c r="Q2064" t="s">
        <v>6544</v>
      </c>
      <c r="R2064" t="s">
        <v>22086</v>
      </c>
      <c r="S2064">
        <v>1</v>
      </c>
      <c r="T2064">
        <v>0</v>
      </c>
      <c r="U2064">
        <v>0</v>
      </c>
      <c r="V2064">
        <v>227</v>
      </c>
      <c r="W2064">
        <v>10</v>
      </c>
    </row>
    <row r="2065" spans="1:23" x14ac:dyDescent="0.3">
      <c r="A2065" t="s">
        <v>2075</v>
      </c>
      <c r="B2065" t="s">
        <v>21174</v>
      </c>
      <c r="C2065">
        <v>0</v>
      </c>
      <c r="D2065">
        <v>0</v>
      </c>
      <c r="E2065" t="s">
        <v>20050</v>
      </c>
      <c r="F2065" t="s">
        <v>11224</v>
      </c>
      <c r="G2065" t="s">
        <v>20040</v>
      </c>
      <c r="H2065" t="s">
        <v>21305</v>
      </c>
      <c r="I2065" t="s">
        <v>21306</v>
      </c>
      <c r="J2065" t="s">
        <v>9484</v>
      </c>
      <c r="K2065" t="s">
        <v>8215</v>
      </c>
      <c r="L2065" t="s">
        <v>8216</v>
      </c>
      <c r="M2065" t="s">
        <v>20206</v>
      </c>
      <c r="N2065" t="s">
        <v>6322</v>
      </c>
      <c r="O2065" t="s">
        <v>20076</v>
      </c>
      <c r="P2065" t="s">
        <v>20096</v>
      </c>
      <c r="Q2065" t="s">
        <v>6544</v>
      </c>
      <c r="R2065" t="s">
        <v>20916</v>
      </c>
      <c r="S2065">
        <v>1</v>
      </c>
      <c r="T2065">
        <v>0</v>
      </c>
      <c r="U2065">
        <v>0</v>
      </c>
      <c r="V2065">
        <v>255</v>
      </c>
      <c r="W2065">
        <v>12</v>
      </c>
    </row>
    <row r="2066" spans="1:23" x14ac:dyDescent="0.3">
      <c r="A2066" t="s">
        <v>2076</v>
      </c>
      <c r="B2066" t="s">
        <v>21174</v>
      </c>
      <c r="C2066">
        <v>0</v>
      </c>
      <c r="D2066">
        <v>0</v>
      </c>
      <c r="E2066" t="s">
        <v>20050</v>
      </c>
      <c r="F2066" t="s">
        <v>11225</v>
      </c>
      <c r="G2066" t="s">
        <v>20040</v>
      </c>
      <c r="H2066" t="s">
        <v>22087</v>
      </c>
      <c r="I2066" t="s">
        <v>22088</v>
      </c>
      <c r="J2066" t="s">
        <v>11226</v>
      </c>
      <c r="K2066" t="s">
        <v>6427</v>
      </c>
      <c r="L2066" t="s">
        <v>6428</v>
      </c>
      <c r="M2066" t="s">
        <v>20113</v>
      </c>
      <c r="N2066" t="s">
        <v>6322</v>
      </c>
      <c r="O2066" t="s">
        <v>20076</v>
      </c>
      <c r="P2066" t="s">
        <v>20077</v>
      </c>
      <c r="Q2066" t="s">
        <v>20078</v>
      </c>
      <c r="R2066" t="s">
        <v>21024</v>
      </c>
      <c r="S2066">
        <v>1</v>
      </c>
      <c r="T2066">
        <v>0</v>
      </c>
      <c r="U2066">
        <v>0</v>
      </c>
      <c r="V2066">
        <v>159</v>
      </c>
      <c r="W2066">
        <v>8</v>
      </c>
    </row>
    <row r="2067" spans="1:23" x14ac:dyDescent="0.3">
      <c r="A2067" t="s">
        <v>2077</v>
      </c>
      <c r="B2067" t="s">
        <v>21174</v>
      </c>
      <c r="C2067">
        <v>0</v>
      </c>
      <c r="D2067">
        <v>0</v>
      </c>
      <c r="E2067" t="s">
        <v>20050</v>
      </c>
      <c r="F2067" t="s">
        <v>11227</v>
      </c>
      <c r="G2067" t="s">
        <v>20040</v>
      </c>
      <c r="H2067" t="s">
        <v>22089</v>
      </c>
      <c r="I2067" t="s">
        <v>22090</v>
      </c>
      <c r="J2067" t="s">
        <v>11228</v>
      </c>
      <c r="K2067" t="s">
        <v>10396</v>
      </c>
      <c r="L2067" t="s">
        <v>10397</v>
      </c>
      <c r="M2067" t="s">
        <v>20736</v>
      </c>
      <c r="N2067" t="s">
        <v>6322</v>
      </c>
      <c r="O2067" t="s">
        <v>20076</v>
      </c>
      <c r="P2067" t="s">
        <v>20096</v>
      </c>
      <c r="Q2067" t="s">
        <v>6544</v>
      </c>
      <c r="R2067" t="s">
        <v>21767</v>
      </c>
      <c r="S2067">
        <v>1</v>
      </c>
      <c r="T2067">
        <v>0</v>
      </c>
      <c r="U2067">
        <v>0</v>
      </c>
      <c r="V2067">
        <v>145</v>
      </c>
      <c r="W2067">
        <v>8</v>
      </c>
    </row>
    <row r="2068" spans="1:23" x14ac:dyDescent="0.3">
      <c r="A2068" t="s">
        <v>2078</v>
      </c>
      <c r="B2068" t="s">
        <v>21174</v>
      </c>
      <c r="C2068">
        <v>0</v>
      </c>
      <c r="D2068">
        <v>0</v>
      </c>
      <c r="E2068" t="s">
        <v>20050</v>
      </c>
      <c r="F2068" t="s">
        <v>11229</v>
      </c>
      <c r="G2068" t="s">
        <v>20040</v>
      </c>
      <c r="H2068" t="s">
        <v>21303</v>
      </c>
      <c r="I2068" t="s">
        <v>21304</v>
      </c>
      <c r="J2068" t="s">
        <v>11230</v>
      </c>
      <c r="K2068" t="s">
        <v>7831</v>
      </c>
      <c r="L2068" t="s">
        <v>7832</v>
      </c>
      <c r="M2068" t="s">
        <v>20258</v>
      </c>
      <c r="N2068" t="s">
        <v>6322</v>
      </c>
      <c r="O2068" t="s">
        <v>20076</v>
      </c>
      <c r="P2068" t="s">
        <v>20096</v>
      </c>
      <c r="Q2068" t="s">
        <v>6544</v>
      </c>
      <c r="R2068" t="s">
        <v>20431</v>
      </c>
      <c r="S2068">
        <v>1</v>
      </c>
      <c r="T2068">
        <v>0</v>
      </c>
      <c r="U2068">
        <v>0</v>
      </c>
      <c r="V2068">
        <v>278</v>
      </c>
      <c r="W2068">
        <v>12</v>
      </c>
    </row>
    <row r="2069" spans="1:23" x14ac:dyDescent="0.3">
      <c r="A2069" t="s">
        <v>2079</v>
      </c>
      <c r="B2069" t="s">
        <v>21174</v>
      </c>
      <c r="C2069">
        <v>0</v>
      </c>
      <c r="D2069">
        <v>0</v>
      </c>
      <c r="E2069" t="s">
        <v>20050</v>
      </c>
      <c r="F2069" t="s">
        <v>11231</v>
      </c>
      <c r="G2069" t="s">
        <v>20040</v>
      </c>
      <c r="H2069" t="s">
        <v>22091</v>
      </c>
      <c r="I2069" t="s">
        <v>22092</v>
      </c>
      <c r="J2069" t="s">
        <v>8282</v>
      </c>
      <c r="K2069" t="s">
        <v>11232</v>
      </c>
      <c r="L2069" t="s">
        <v>11233</v>
      </c>
      <c r="M2069" t="s">
        <v>20131</v>
      </c>
      <c r="N2069" t="s">
        <v>6322</v>
      </c>
      <c r="O2069" t="s">
        <v>20076</v>
      </c>
      <c r="P2069" t="s">
        <v>20096</v>
      </c>
      <c r="Q2069" t="s">
        <v>6544</v>
      </c>
      <c r="R2069" t="s">
        <v>22093</v>
      </c>
      <c r="S2069">
        <v>1</v>
      </c>
      <c r="T2069">
        <v>0</v>
      </c>
      <c r="U2069">
        <v>0</v>
      </c>
      <c r="V2069">
        <v>307</v>
      </c>
      <c r="W2069">
        <v>14</v>
      </c>
    </row>
    <row r="2070" spans="1:23" x14ac:dyDescent="0.3">
      <c r="A2070" t="s">
        <v>2080</v>
      </c>
      <c r="B2070" t="s">
        <v>21174</v>
      </c>
      <c r="C2070">
        <v>0</v>
      </c>
      <c r="D2070">
        <v>0</v>
      </c>
      <c r="E2070" t="s">
        <v>20050</v>
      </c>
      <c r="F2070" t="s">
        <v>11234</v>
      </c>
      <c r="G2070" t="s">
        <v>20040</v>
      </c>
      <c r="H2070" t="s">
        <v>21303</v>
      </c>
      <c r="I2070" t="s">
        <v>21304</v>
      </c>
      <c r="J2070" t="s">
        <v>11235</v>
      </c>
      <c r="K2070" t="s">
        <v>9481</v>
      </c>
      <c r="L2070" t="s">
        <v>9482</v>
      </c>
      <c r="M2070" t="s">
        <v>20258</v>
      </c>
      <c r="N2070" t="s">
        <v>6322</v>
      </c>
      <c r="O2070" t="s">
        <v>20076</v>
      </c>
      <c r="P2070" t="s">
        <v>20096</v>
      </c>
      <c r="Q2070" t="s">
        <v>6544</v>
      </c>
      <c r="R2070" t="s">
        <v>20431</v>
      </c>
      <c r="S2070">
        <v>1</v>
      </c>
      <c r="T2070">
        <v>0</v>
      </c>
      <c r="U2070">
        <v>0</v>
      </c>
      <c r="V2070">
        <v>271</v>
      </c>
      <c r="W2070">
        <v>12</v>
      </c>
    </row>
    <row r="2071" spans="1:23" x14ac:dyDescent="0.3">
      <c r="A2071" t="s">
        <v>2081</v>
      </c>
      <c r="B2071" t="s">
        <v>21174</v>
      </c>
      <c r="C2071">
        <v>0</v>
      </c>
      <c r="D2071">
        <v>0</v>
      </c>
      <c r="E2071" t="s">
        <v>20050</v>
      </c>
      <c r="F2071" t="s">
        <v>11236</v>
      </c>
      <c r="G2071" t="s">
        <v>20066</v>
      </c>
      <c r="H2071" t="s">
        <v>22041</v>
      </c>
      <c r="I2071" t="s">
        <v>22042</v>
      </c>
      <c r="J2071" t="s">
        <v>11151</v>
      </c>
      <c r="K2071" t="s">
        <v>8160</v>
      </c>
      <c r="L2071" t="s">
        <v>8161</v>
      </c>
      <c r="M2071" t="s">
        <v>20453</v>
      </c>
      <c r="N2071" t="s">
        <v>6322</v>
      </c>
      <c r="O2071" t="s">
        <v>20076</v>
      </c>
      <c r="P2071" t="s">
        <v>20523</v>
      </c>
      <c r="Q2071" t="s">
        <v>6411</v>
      </c>
      <c r="R2071" t="s">
        <v>20910</v>
      </c>
      <c r="S2071">
        <v>1</v>
      </c>
      <c r="T2071">
        <v>0</v>
      </c>
      <c r="U2071">
        <v>0</v>
      </c>
      <c r="V2071">
        <v>406</v>
      </c>
      <c r="W2071">
        <v>19</v>
      </c>
    </row>
    <row r="2072" spans="1:23" x14ac:dyDescent="0.3">
      <c r="A2072" t="s">
        <v>2082</v>
      </c>
      <c r="B2072" t="s">
        <v>21174</v>
      </c>
      <c r="C2072">
        <v>0</v>
      </c>
      <c r="D2072">
        <v>0</v>
      </c>
      <c r="E2072" t="s">
        <v>20050</v>
      </c>
      <c r="F2072" t="s">
        <v>11237</v>
      </c>
      <c r="G2072" t="s">
        <v>20040</v>
      </c>
      <c r="H2072" t="s">
        <v>22094</v>
      </c>
      <c r="I2072" t="s">
        <v>22095</v>
      </c>
      <c r="J2072" t="s">
        <v>10901</v>
      </c>
      <c r="K2072" t="s">
        <v>11238</v>
      </c>
      <c r="L2072" t="s">
        <v>11239</v>
      </c>
      <c r="M2072" t="s">
        <v>20442</v>
      </c>
      <c r="N2072" t="s">
        <v>6322</v>
      </c>
      <c r="O2072" t="s">
        <v>20076</v>
      </c>
      <c r="P2072" t="s">
        <v>20647</v>
      </c>
      <c r="Q2072" t="s">
        <v>6404</v>
      </c>
      <c r="R2072" t="s">
        <v>22096</v>
      </c>
      <c r="S2072">
        <v>1</v>
      </c>
      <c r="T2072">
        <v>0</v>
      </c>
      <c r="U2072">
        <v>0</v>
      </c>
      <c r="V2072">
        <v>149</v>
      </c>
      <c r="W2072">
        <v>8</v>
      </c>
    </row>
    <row r="2073" spans="1:23" x14ac:dyDescent="0.3">
      <c r="A2073" t="s">
        <v>2083</v>
      </c>
      <c r="B2073" t="s">
        <v>21174</v>
      </c>
      <c r="C2073">
        <v>0</v>
      </c>
      <c r="D2073">
        <v>0</v>
      </c>
      <c r="E2073" t="s">
        <v>20050</v>
      </c>
      <c r="F2073" t="s">
        <v>11240</v>
      </c>
      <c r="G2073" t="s">
        <v>20328</v>
      </c>
      <c r="H2073" t="s">
        <v>22097</v>
      </c>
      <c r="I2073" t="s">
        <v>22098</v>
      </c>
      <c r="J2073" t="s">
        <v>11241</v>
      </c>
      <c r="K2073" t="s">
        <v>11242</v>
      </c>
      <c r="L2073" t="s">
        <v>11243</v>
      </c>
      <c r="M2073" t="s">
        <v>20545</v>
      </c>
      <c r="N2073" t="s">
        <v>6322</v>
      </c>
      <c r="O2073" t="s">
        <v>20076</v>
      </c>
      <c r="P2073" t="s">
        <v>20647</v>
      </c>
      <c r="Q2073" t="s">
        <v>6404</v>
      </c>
      <c r="R2073" t="s">
        <v>22099</v>
      </c>
      <c r="S2073">
        <v>1</v>
      </c>
      <c r="T2073">
        <v>0</v>
      </c>
      <c r="U2073">
        <v>0</v>
      </c>
      <c r="V2073">
        <v>132</v>
      </c>
      <c r="W2073">
        <v>7</v>
      </c>
    </row>
    <row r="2074" spans="1:23" x14ac:dyDescent="0.3">
      <c r="A2074" t="s">
        <v>2084</v>
      </c>
      <c r="B2074" t="s">
        <v>21174</v>
      </c>
      <c r="C2074">
        <v>0</v>
      </c>
      <c r="D2074">
        <v>0</v>
      </c>
      <c r="E2074" t="s">
        <v>20050</v>
      </c>
      <c r="F2074" t="s">
        <v>11244</v>
      </c>
      <c r="G2074" t="s">
        <v>20080</v>
      </c>
      <c r="H2074" t="s">
        <v>22100</v>
      </c>
      <c r="I2074" t="s">
        <v>22101</v>
      </c>
      <c r="J2074" t="s">
        <v>10383</v>
      </c>
      <c r="K2074" t="s">
        <v>8066</v>
      </c>
      <c r="L2074" t="s">
        <v>8067</v>
      </c>
      <c r="M2074" t="s">
        <v>20582</v>
      </c>
      <c r="N2074" t="s">
        <v>6322</v>
      </c>
      <c r="O2074" t="s">
        <v>20076</v>
      </c>
      <c r="P2074" t="s">
        <v>20647</v>
      </c>
      <c r="Q2074" t="s">
        <v>6404</v>
      </c>
      <c r="R2074" t="s">
        <v>20870</v>
      </c>
      <c r="S2074">
        <v>1</v>
      </c>
      <c r="T2074">
        <v>0</v>
      </c>
      <c r="U2074">
        <v>0</v>
      </c>
      <c r="V2074">
        <v>361</v>
      </c>
      <c r="W2074">
        <v>16</v>
      </c>
    </row>
    <row r="2075" spans="1:23" x14ac:dyDescent="0.3">
      <c r="A2075" t="s">
        <v>2085</v>
      </c>
      <c r="B2075" t="s">
        <v>21174</v>
      </c>
      <c r="C2075">
        <v>0</v>
      </c>
      <c r="D2075">
        <v>0</v>
      </c>
      <c r="E2075" t="s">
        <v>20050</v>
      </c>
      <c r="F2075" t="s">
        <v>11245</v>
      </c>
      <c r="G2075" t="s">
        <v>20080</v>
      </c>
      <c r="H2075" t="s">
        <v>22100</v>
      </c>
      <c r="I2075" t="s">
        <v>22101</v>
      </c>
      <c r="J2075" t="s">
        <v>11246</v>
      </c>
      <c r="K2075" t="s">
        <v>8066</v>
      </c>
      <c r="L2075" t="s">
        <v>8067</v>
      </c>
      <c r="M2075" t="s">
        <v>20582</v>
      </c>
      <c r="N2075" t="s">
        <v>6322</v>
      </c>
      <c r="O2075" t="s">
        <v>20076</v>
      </c>
      <c r="P2075" t="s">
        <v>20647</v>
      </c>
      <c r="Q2075" t="s">
        <v>6404</v>
      </c>
      <c r="R2075" t="s">
        <v>20870</v>
      </c>
      <c r="S2075">
        <v>1</v>
      </c>
      <c r="T2075">
        <v>0</v>
      </c>
      <c r="U2075">
        <v>0</v>
      </c>
      <c r="V2075">
        <v>282</v>
      </c>
      <c r="W2075">
        <v>14</v>
      </c>
    </row>
    <row r="2076" spans="1:23" x14ac:dyDescent="0.3">
      <c r="A2076" t="s">
        <v>2086</v>
      </c>
      <c r="B2076" t="s">
        <v>21174</v>
      </c>
      <c r="C2076">
        <v>0</v>
      </c>
      <c r="D2076">
        <v>0</v>
      </c>
      <c r="E2076" t="s">
        <v>20050</v>
      </c>
      <c r="F2076" t="s">
        <v>11247</v>
      </c>
      <c r="G2076" t="s">
        <v>20066</v>
      </c>
      <c r="H2076" t="s">
        <v>22102</v>
      </c>
      <c r="I2076" t="s">
        <v>22103</v>
      </c>
      <c r="J2076" t="s">
        <v>11248</v>
      </c>
      <c r="K2076" t="s">
        <v>11249</v>
      </c>
      <c r="L2076" t="s">
        <v>11250</v>
      </c>
      <c r="M2076" t="s">
        <v>20258</v>
      </c>
      <c r="N2076" t="s">
        <v>6322</v>
      </c>
      <c r="O2076" t="s">
        <v>20076</v>
      </c>
      <c r="P2076" t="s">
        <v>20647</v>
      </c>
      <c r="Q2076" t="s">
        <v>6404</v>
      </c>
      <c r="R2076" t="s">
        <v>22104</v>
      </c>
      <c r="S2076">
        <v>1</v>
      </c>
      <c r="T2076">
        <v>0</v>
      </c>
      <c r="U2076">
        <v>0</v>
      </c>
      <c r="V2076">
        <v>208</v>
      </c>
      <c r="W2076">
        <v>9</v>
      </c>
    </row>
    <row r="2077" spans="1:23" x14ac:dyDescent="0.3">
      <c r="A2077" t="s">
        <v>2087</v>
      </c>
      <c r="B2077" t="s">
        <v>21174</v>
      </c>
      <c r="C2077">
        <v>0</v>
      </c>
      <c r="D2077">
        <v>0</v>
      </c>
      <c r="E2077" t="s">
        <v>20050</v>
      </c>
      <c r="F2077" t="s">
        <v>11251</v>
      </c>
      <c r="G2077" t="s">
        <v>20040</v>
      </c>
      <c r="H2077" t="s">
        <v>22105</v>
      </c>
      <c r="I2077" t="s">
        <v>22106</v>
      </c>
      <c r="J2077" t="s">
        <v>11252</v>
      </c>
      <c r="K2077" t="s">
        <v>11253</v>
      </c>
      <c r="L2077" t="s">
        <v>7052</v>
      </c>
      <c r="M2077" t="s">
        <v>20178</v>
      </c>
      <c r="N2077" t="s">
        <v>6322</v>
      </c>
      <c r="O2077" t="s">
        <v>20076</v>
      </c>
      <c r="P2077" t="s">
        <v>20647</v>
      </c>
      <c r="Q2077" t="s">
        <v>6404</v>
      </c>
      <c r="R2077" t="s">
        <v>22107</v>
      </c>
      <c r="S2077">
        <v>1</v>
      </c>
      <c r="T2077">
        <v>0</v>
      </c>
      <c r="U2077">
        <v>0</v>
      </c>
      <c r="V2077">
        <v>162</v>
      </c>
      <c r="W2077">
        <v>8</v>
      </c>
    </row>
    <row r="2078" spans="1:23" x14ac:dyDescent="0.3">
      <c r="A2078" t="s">
        <v>2088</v>
      </c>
      <c r="B2078" t="s">
        <v>21174</v>
      </c>
      <c r="C2078">
        <v>0</v>
      </c>
      <c r="D2078">
        <v>0</v>
      </c>
      <c r="E2078" t="s">
        <v>20050</v>
      </c>
      <c r="F2078" t="s">
        <v>11254</v>
      </c>
      <c r="G2078" t="s">
        <v>20040</v>
      </c>
      <c r="H2078" t="s">
        <v>21307</v>
      </c>
      <c r="I2078" t="s">
        <v>21308</v>
      </c>
      <c r="J2078" t="s">
        <v>9486</v>
      </c>
      <c r="K2078" t="s">
        <v>9487</v>
      </c>
      <c r="L2078" t="s">
        <v>9488</v>
      </c>
      <c r="M2078" t="s">
        <v>20320</v>
      </c>
      <c r="N2078" t="s">
        <v>6322</v>
      </c>
      <c r="O2078" t="s">
        <v>20076</v>
      </c>
      <c r="P2078" t="s">
        <v>20647</v>
      </c>
      <c r="Q2078" t="s">
        <v>6404</v>
      </c>
      <c r="R2078" t="s">
        <v>21309</v>
      </c>
      <c r="S2078">
        <v>1</v>
      </c>
      <c r="T2078">
        <v>0</v>
      </c>
      <c r="U2078">
        <v>0</v>
      </c>
      <c r="V2078">
        <v>64</v>
      </c>
      <c r="W2078">
        <v>3</v>
      </c>
    </row>
    <row r="2079" spans="1:23" x14ac:dyDescent="0.3">
      <c r="A2079" t="s">
        <v>2089</v>
      </c>
      <c r="B2079" t="s">
        <v>21174</v>
      </c>
      <c r="C2079">
        <v>0</v>
      </c>
      <c r="D2079">
        <v>0</v>
      </c>
      <c r="E2079" t="s">
        <v>20050</v>
      </c>
      <c r="F2079" t="s">
        <v>11255</v>
      </c>
      <c r="G2079" t="s">
        <v>20328</v>
      </c>
      <c r="H2079" t="s">
        <v>22108</v>
      </c>
      <c r="I2079" t="s">
        <v>22109</v>
      </c>
      <c r="J2079" t="s">
        <v>11256</v>
      </c>
      <c r="K2079" t="s">
        <v>11257</v>
      </c>
      <c r="L2079" t="s">
        <v>11258</v>
      </c>
      <c r="M2079" t="s">
        <v>20374</v>
      </c>
      <c r="N2079" t="s">
        <v>6322</v>
      </c>
      <c r="O2079" t="s">
        <v>20076</v>
      </c>
      <c r="P2079" t="s">
        <v>20647</v>
      </c>
      <c r="Q2079" t="s">
        <v>6404</v>
      </c>
      <c r="R2079" t="s">
        <v>22110</v>
      </c>
      <c r="S2079">
        <v>1</v>
      </c>
      <c r="T2079">
        <v>0</v>
      </c>
      <c r="U2079">
        <v>0</v>
      </c>
      <c r="V2079">
        <v>95</v>
      </c>
      <c r="W2079">
        <v>5</v>
      </c>
    </row>
    <row r="2080" spans="1:23" x14ac:dyDescent="0.3">
      <c r="A2080" t="s">
        <v>2090</v>
      </c>
      <c r="B2080" t="s">
        <v>21174</v>
      </c>
      <c r="C2080">
        <v>0</v>
      </c>
      <c r="D2080">
        <v>0</v>
      </c>
      <c r="E2080" t="s">
        <v>20050</v>
      </c>
      <c r="F2080" t="s">
        <v>11259</v>
      </c>
      <c r="G2080" t="s">
        <v>20080</v>
      </c>
      <c r="H2080" t="s">
        <v>22111</v>
      </c>
      <c r="I2080" t="s">
        <v>22112</v>
      </c>
      <c r="J2080" t="s">
        <v>11260</v>
      </c>
      <c r="K2080" t="s">
        <v>6403</v>
      </c>
      <c r="L2080" t="s">
        <v>6404</v>
      </c>
      <c r="M2080" t="s">
        <v>20484</v>
      </c>
      <c r="N2080" t="s">
        <v>6322</v>
      </c>
      <c r="O2080" t="s">
        <v>20076</v>
      </c>
      <c r="P2080" t="s">
        <v>20647</v>
      </c>
      <c r="Q2080" t="s">
        <v>6404</v>
      </c>
      <c r="R2080" t="s">
        <v>20648</v>
      </c>
      <c r="S2080">
        <v>1</v>
      </c>
      <c r="T2080">
        <v>0</v>
      </c>
      <c r="U2080">
        <v>0</v>
      </c>
      <c r="V2080">
        <v>237</v>
      </c>
      <c r="W2080">
        <v>11</v>
      </c>
    </row>
    <row r="2081" spans="1:23" x14ac:dyDescent="0.3">
      <c r="A2081" t="s">
        <v>2091</v>
      </c>
      <c r="B2081" t="s">
        <v>21174</v>
      </c>
      <c r="C2081">
        <v>0</v>
      </c>
      <c r="D2081">
        <v>0</v>
      </c>
      <c r="E2081" t="s">
        <v>20050</v>
      </c>
      <c r="F2081" t="s">
        <v>11261</v>
      </c>
      <c r="G2081" t="s">
        <v>20080</v>
      </c>
      <c r="H2081" t="s">
        <v>22111</v>
      </c>
      <c r="I2081" t="s">
        <v>22112</v>
      </c>
      <c r="J2081" t="s">
        <v>11262</v>
      </c>
      <c r="K2081" t="s">
        <v>6403</v>
      </c>
      <c r="L2081" t="s">
        <v>6404</v>
      </c>
      <c r="M2081" t="s">
        <v>20484</v>
      </c>
      <c r="N2081" t="s">
        <v>6322</v>
      </c>
      <c r="O2081" t="s">
        <v>20076</v>
      </c>
      <c r="P2081" t="s">
        <v>20647</v>
      </c>
      <c r="Q2081" t="s">
        <v>6404</v>
      </c>
      <c r="R2081" t="s">
        <v>20648</v>
      </c>
      <c r="S2081">
        <v>1</v>
      </c>
      <c r="T2081">
        <v>0</v>
      </c>
      <c r="U2081">
        <v>0</v>
      </c>
      <c r="V2081">
        <v>189</v>
      </c>
      <c r="W2081">
        <v>8</v>
      </c>
    </row>
    <row r="2082" spans="1:23" x14ac:dyDescent="0.3">
      <c r="A2082" t="s">
        <v>2092</v>
      </c>
      <c r="B2082" t="s">
        <v>21174</v>
      </c>
      <c r="C2082">
        <v>0</v>
      </c>
      <c r="D2082">
        <v>0</v>
      </c>
      <c r="E2082" t="s">
        <v>20050</v>
      </c>
      <c r="F2082" t="s">
        <v>11263</v>
      </c>
      <c r="G2082" t="s">
        <v>20080</v>
      </c>
      <c r="H2082" t="s">
        <v>21974</v>
      </c>
      <c r="I2082" t="s">
        <v>21975</v>
      </c>
      <c r="J2082" t="s">
        <v>11044</v>
      </c>
      <c r="K2082" t="s">
        <v>7281</v>
      </c>
      <c r="L2082" t="s">
        <v>7282</v>
      </c>
      <c r="M2082" t="s">
        <v>20324</v>
      </c>
      <c r="N2082" t="s">
        <v>6322</v>
      </c>
      <c r="O2082" t="s">
        <v>20076</v>
      </c>
      <c r="P2082" t="s">
        <v>20591</v>
      </c>
      <c r="Q2082" t="s">
        <v>20592</v>
      </c>
      <c r="R2082" t="s">
        <v>20772</v>
      </c>
      <c r="S2082">
        <v>1</v>
      </c>
      <c r="T2082">
        <v>1</v>
      </c>
      <c r="U2082">
        <v>0</v>
      </c>
      <c r="V2082">
        <v>237</v>
      </c>
      <c r="W2082">
        <v>11</v>
      </c>
    </row>
    <row r="2083" spans="1:23" x14ac:dyDescent="0.3">
      <c r="A2083" t="s">
        <v>2093</v>
      </c>
      <c r="B2083" t="s">
        <v>21174</v>
      </c>
      <c r="C2083">
        <v>0</v>
      </c>
      <c r="D2083">
        <v>0</v>
      </c>
      <c r="E2083" t="s">
        <v>20050</v>
      </c>
      <c r="F2083" t="s">
        <v>11264</v>
      </c>
      <c r="G2083" t="s">
        <v>20328</v>
      </c>
      <c r="H2083" t="s">
        <v>21981</v>
      </c>
      <c r="I2083" t="s">
        <v>21982</v>
      </c>
      <c r="J2083" t="s">
        <v>11070</v>
      </c>
      <c r="K2083" t="s">
        <v>11054</v>
      </c>
      <c r="L2083" t="s">
        <v>11055</v>
      </c>
      <c r="M2083" t="s">
        <v>20893</v>
      </c>
      <c r="N2083" t="s">
        <v>6322</v>
      </c>
      <c r="O2083" t="s">
        <v>20076</v>
      </c>
      <c r="P2083" t="s">
        <v>20591</v>
      </c>
      <c r="Q2083" t="s">
        <v>20592</v>
      </c>
      <c r="R2083" t="s">
        <v>21983</v>
      </c>
      <c r="S2083">
        <v>1</v>
      </c>
      <c r="T2083">
        <v>0</v>
      </c>
      <c r="U2083">
        <v>0</v>
      </c>
      <c r="V2083">
        <v>192</v>
      </c>
      <c r="W2083">
        <v>9</v>
      </c>
    </row>
    <row r="2084" spans="1:23" x14ac:dyDescent="0.3">
      <c r="A2084" t="s">
        <v>2094</v>
      </c>
      <c r="B2084" t="s">
        <v>21174</v>
      </c>
      <c r="C2084">
        <v>0</v>
      </c>
      <c r="D2084">
        <v>0</v>
      </c>
      <c r="E2084" t="s">
        <v>20050</v>
      </c>
      <c r="F2084" t="s">
        <v>11265</v>
      </c>
      <c r="G2084" t="s">
        <v>20040</v>
      </c>
      <c r="H2084" t="s">
        <v>22113</v>
      </c>
      <c r="I2084" t="s">
        <v>22114</v>
      </c>
      <c r="J2084" t="s">
        <v>9507</v>
      </c>
      <c r="K2084" t="s">
        <v>11266</v>
      </c>
      <c r="L2084" t="s">
        <v>11267</v>
      </c>
      <c r="M2084" t="s">
        <v>20555</v>
      </c>
      <c r="N2084" t="s">
        <v>6322</v>
      </c>
      <c r="O2084" t="s">
        <v>20076</v>
      </c>
      <c r="P2084" t="s">
        <v>20647</v>
      </c>
      <c r="Q2084" t="s">
        <v>6404</v>
      </c>
      <c r="R2084" t="s">
        <v>22115</v>
      </c>
      <c r="S2084">
        <v>1</v>
      </c>
      <c r="T2084">
        <v>0</v>
      </c>
      <c r="U2084">
        <v>0</v>
      </c>
      <c r="V2084">
        <v>131</v>
      </c>
      <c r="W2084">
        <v>7</v>
      </c>
    </row>
    <row r="2085" spans="1:23" x14ac:dyDescent="0.3">
      <c r="A2085" t="s">
        <v>2095</v>
      </c>
      <c r="B2085" t="s">
        <v>21174</v>
      </c>
      <c r="C2085">
        <v>0</v>
      </c>
      <c r="D2085">
        <v>0</v>
      </c>
      <c r="E2085" t="s">
        <v>20050</v>
      </c>
      <c r="F2085" t="s">
        <v>11268</v>
      </c>
      <c r="G2085" t="s">
        <v>20328</v>
      </c>
      <c r="H2085" t="s">
        <v>22116</v>
      </c>
      <c r="I2085" t="s">
        <v>22117</v>
      </c>
      <c r="J2085" t="s">
        <v>11269</v>
      </c>
      <c r="K2085" t="s">
        <v>9230</v>
      </c>
      <c r="L2085" t="s">
        <v>9231</v>
      </c>
      <c r="M2085" t="s">
        <v>20457</v>
      </c>
      <c r="N2085" t="s">
        <v>6322</v>
      </c>
      <c r="O2085" t="s">
        <v>20076</v>
      </c>
      <c r="P2085" t="s">
        <v>20647</v>
      </c>
      <c r="Q2085" t="s">
        <v>6404</v>
      </c>
      <c r="R2085" t="s">
        <v>21156</v>
      </c>
      <c r="S2085">
        <v>1</v>
      </c>
      <c r="T2085">
        <v>0</v>
      </c>
      <c r="U2085">
        <v>0</v>
      </c>
      <c r="V2085">
        <v>437</v>
      </c>
      <c r="W2085">
        <v>19</v>
      </c>
    </row>
    <row r="2086" spans="1:23" x14ac:dyDescent="0.3">
      <c r="A2086" t="s">
        <v>2096</v>
      </c>
      <c r="B2086" t="s">
        <v>21174</v>
      </c>
      <c r="C2086">
        <v>0</v>
      </c>
      <c r="D2086">
        <v>0</v>
      </c>
      <c r="E2086" t="s">
        <v>20050</v>
      </c>
      <c r="F2086" t="s">
        <v>11270</v>
      </c>
      <c r="G2086" t="s">
        <v>20066</v>
      </c>
      <c r="H2086" t="s">
        <v>22118</v>
      </c>
      <c r="I2086" t="s">
        <v>22119</v>
      </c>
      <c r="J2086" t="s">
        <v>11269</v>
      </c>
      <c r="K2086" t="s">
        <v>9230</v>
      </c>
      <c r="L2086" t="s">
        <v>9231</v>
      </c>
      <c r="M2086" t="s">
        <v>20457</v>
      </c>
      <c r="N2086" t="s">
        <v>6322</v>
      </c>
      <c r="O2086" t="s">
        <v>20076</v>
      </c>
      <c r="P2086" t="s">
        <v>20647</v>
      </c>
      <c r="Q2086" t="s">
        <v>6404</v>
      </c>
      <c r="R2086" t="s">
        <v>21156</v>
      </c>
      <c r="S2086">
        <v>1</v>
      </c>
      <c r="T2086">
        <v>0</v>
      </c>
      <c r="U2086">
        <v>0</v>
      </c>
      <c r="V2086">
        <v>358</v>
      </c>
      <c r="W2086">
        <v>19</v>
      </c>
    </row>
    <row r="2087" spans="1:23" x14ac:dyDescent="0.3">
      <c r="A2087" t="s">
        <v>2097</v>
      </c>
      <c r="B2087" t="s">
        <v>21174</v>
      </c>
      <c r="C2087">
        <v>0</v>
      </c>
      <c r="D2087">
        <v>0</v>
      </c>
      <c r="E2087" t="s">
        <v>20050</v>
      </c>
      <c r="F2087" t="s">
        <v>11271</v>
      </c>
      <c r="G2087" t="s">
        <v>20040</v>
      </c>
      <c r="H2087" t="s">
        <v>21310</v>
      </c>
      <c r="I2087" t="s">
        <v>21311</v>
      </c>
      <c r="J2087" t="s">
        <v>11272</v>
      </c>
      <c r="K2087" t="s">
        <v>9491</v>
      </c>
      <c r="L2087" t="s">
        <v>9492</v>
      </c>
      <c r="M2087" t="s">
        <v>20688</v>
      </c>
      <c r="N2087" t="s">
        <v>6322</v>
      </c>
      <c r="O2087" t="s">
        <v>20076</v>
      </c>
      <c r="P2087" t="s">
        <v>20647</v>
      </c>
      <c r="Q2087" t="s">
        <v>6404</v>
      </c>
      <c r="R2087" t="s">
        <v>21312</v>
      </c>
      <c r="S2087">
        <v>1</v>
      </c>
      <c r="T2087">
        <v>0</v>
      </c>
      <c r="U2087">
        <v>0</v>
      </c>
      <c r="V2087">
        <v>20</v>
      </c>
      <c r="W2087">
        <v>1</v>
      </c>
    </row>
    <row r="2088" spans="1:23" x14ac:dyDescent="0.3">
      <c r="A2088" t="s">
        <v>2098</v>
      </c>
      <c r="B2088" t="s">
        <v>21174</v>
      </c>
      <c r="C2088">
        <v>0</v>
      </c>
      <c r="D2088">
        <v>0</v>
      </c>
      <c r="E2088" t="s">
        <v>20050</v>
      </c>
      <c r="F2088" t="s">
        <v>11273</v>
      </c>
      <c r="G2088" t="s">
        <v>20040</v>
      </c>
      <c r="H2088" t="s">
        <v>22031</v>
      </c>
      <c r="I2088" t="s">
        <v>22032</v>
      </c>
      <c r="J2088" t="s">
        <v>11129</v>
      </c>
      <c r="K2088" t="s">
        <v>11130</v>
      </c>
      <c r="L2088" t="s">
        <v>11131</v>
      </c>
      <c r="M2088" t="s">
        <v>20534</v>
      </c>
      <c r="N2088" t="s">
        <v>6322</v>
      </c>
      <c r="O2088" t="s">
        <v>20076</v>
      </c>
      <c r="P2088" t="s">
        <v>20523</v>
      </c>
      <c r="Q2088" t="s">
        <v>6411</v>
      </c>
      <c r="R2088" t="s">
        <v>22033</v>
      </c>
      <c r="S2088">
        <v>1</v>
      </c>
      <c r="T2088">
        <v>0</v>
      </c>
      <c r="U2088">
        <v>0</v>
      </c>
      <c r="V2088">
        <v>105</v>
      </c>
      <c r="W2088">
        <v>6</v>
      </c>
    </row>
    <row r="2089" spans="1:23" x14ac:dyDescent="0.3">
      <c r="A2089" t="s">
        <v>2099</v>
      </c>
      <c r="B2089" t="s">
        <v>21174</v>
      </c>
      <c r="C2089">
        <v>0</v>
      </c>
      <c r="D2089">
        <v>0</v>
      </c>
      <c r="E2089" t="s">
        <v>20050</v>
      </c>
      <c r="F2089" t="s">
        <v>11274</v>
      </c>
      <c r="G2089" t="s">
        <v>20080</v>
      </c>
      <c r="H2089" t="s">
        <v>22034</v>
      </c>
      <c r="I2089" t="s">
        <v>22035</v>
      </c>
      <c r="J2089" t="s">
        <v>7424</v>
      </c>
      <c r="K2089" t="s">
        <v>6410</v>
      </c>
      <c r="L2089" t="s">
        <v>6411</v>
      </c>
      <c r="M2089" t="s">
        <v>20519</v>
      </c>
      <c r="N2089" t="s">
        <v>6322</v>
      </c>
      <c r="O2089" t="s">
        <v>20076</v>
      </c>
      <c r="P2089" t="s">
        <v>20523</v>
      </c>
      <c r="Q2089" t="s">
        <v>6411</v>
      </c>
      <c r="R2089" t="s">
        <v>20627</v>
      </c>
      <c r="S2089">
        <v>1</v>
      </c>
      <c r="T2089">
        <v>0</v>
      </c>
      <c r="U2089">
        <v>0</v>
      </c>
      <c r="V2089">
        <v>312</v>
      </c>
      <c r="W2089">
        <v>14</v>
      </c>
    </row>
    <row r="2090" spans="1:23" x14ac:dyDescent="0.3">
      <c r="A2090" t="s">
        <v>2100</v>
      </c>
      <c r="B2090" t="s">
        <v>21174</v>
      </c>
      <c r="C2090">
        <v>0</v>
      </c>
      <c r="D2090">
        <v>0</v>
      </c>
      <c r="E2090" t="s">
        <v>20050</v>
      </c>
      <c r="F2090" t="s">
        <v>11275</v>
      </c>
      <c r="G2090" t="s">
        <v>20328</v>
      </c>
      <c r="H2090" t="s">
        <v>22120</v>
      </c>
      <c r="I2090" t="s">
        <v>22121</v>
      </c>
      <c r="J2090" t="s">
        <v>11276</v>
      </c>
      <c r="K2090" t="s">
        <v>11277</v>
      </c>
      <c r="L2090" t="s">
        <v>11278</v>
      </c>
      <c r="M2090" t="s">
        <v>20736</v>
      </c>
      <c r="N2090" t="s">
        <v>6322</v>
      </c>
      <c r="O2090" t="s">
        <v>20076</v>
      </c>
      <c r="P2090" t="s">
        <v>20647</v>
      </c>
      <c r="Q2090" t="s">
        <v>6404</v>
      </c>
      <c r="R2090" t="s">
        <v>22122</v>
      </c>
      <c r="S2090">
        <v>1</v>
      </c>
      <c r="T2090">
        <v>0</v>
      </c>
      <c r="U2090">
        <v>0</v>
      </c>
      <c r="V2090">
        <v>99</v>
      </c>
      <c r="W2090">
        <v>5</v>
      </c>
    </row>
    <row r="2091" spans="1:23" x14ac:dyDescent="0.3">
      <c r="A2091" t="s">
        <v>2101</v>
      </c>
      <c r="B2091" t="s">
        <v>21174</v>
      </c>
      <c r="C2091">
        <v>0</v>
      </c>
      <c r="D2091">
        <v>0</v>
      </c>
      <c r="E2091" t="s">
        <v>20050</v>
      </c>
      <c r="F2091" t="s">
        <v>11279</v>
      </c>
      <c r="G2091" t="s">
        <v>20328</v>
      </c>
      <c r="H2091" t="s">
        <v>22123</v>
      </c>
      <c r="I2091" t="s">
        <v>22124</v>
      </c>
      <c r="J2091" t="s">
        <v>11280</v>
      </c>
      <c r="K2091" t="s">
        <v>11281</v>
      </c>
      <c r="L2091" t="s">
        <v>11282</v>
      </c>
      <c r="M2091" t="s">
        <v>20107</v>
      </c>
      <c r="N2091" t="s">
        <v>6322</v>
      </c>
      <c r="O2091" t="s">
        <v>20076</v>
      </c>
      <c r="P2091" t="s">
        <v>20647</v>
      </c>
      <c r="Q2091" t="s">
        <v>6404</v>
      </c>
      <c r="R2091" t="s">
        <v>22125</v>
      </c>
      <c r="S2091">
        <v>1</v>
      </c>
      <c r="T2091">
        <v>0</v>
      </c>
      <c r="U2091">
        <v>0</v>
      </c>
      <c r="V2091">
        <v>49</v>
      </c>
      <c r="W2091">
        <v>3</v>
      </c>
    </row>
    <row r="2092" spans="1:23" x14ac:dyDescent="0.3">
      <c r="A2092" t="s">
        <v>2102</v>
      </c>
      <c r="B2092" t="s">
        <v>21174</v>
      </c>
      <c r="C2092">
        <v>0</v>
      </c>
      <c r="D2092">
        <v>0</v>
      </c>
      <c r="E2092" t="s">
        <v>20050</v>
      </c>
      <c r="F2092" t="s">
        <v>11283</v>
      </c>
      <c r="G2092" t="s">
        <v>20328</v>
      </c>
      <c r="H2092" t="s">
        <v>21313</v>
      </c>
      <c r="I2092" t="s">
        <v>21314</v>
      </c>
      <c r="J2092" t="s">
        <v>9494</v>
      </c>
      <c r="K2092" t="s">
        <v>8845</v>
      </c>
      <c r="L2092" t="s">
        <v>8846</v>
      </c>
      <c r="M2092" t="s">
        <v>20131</v>
      </c>
      <c r="N2092" t="s">
        <v>6322</v>
      </c>
      <c r="O2092" t="s">
        <v>20076</v>
      </c>
      <c r="P2092" t="s">
        <v>20647</v>
      </c>
      <c r="Q2092" t="s">
        <v>6404</v>
      </c>
      <c r="R2092" t="s">
        <v>21064</v>
      </c>
      <c r="S2092">
        <v>1</v>
      </c>
      <c r="T2092">
        <v>0</v>
      </c>
      <c r="U2092">
        <v>0</v>
      </c>
      <c r="V2092">
        <v>88</v>
      </c>
      <c r="W2092">
        <v>4</v>
      </c>
    </row>
    <row r="2093" spans="1:23" x14ac:dyDescent="0.3">
      <c r="A2093" t="s">
        <v>2103</v>
      </c>
      <c r="B2093" t="s">
        <v>21174</v>
      </c>
      <c r="C2093">
        <v>0</v>
      </c>
      <c r="D2093">
        <v>0</v>
      </c>
      <c r="E2093" t="s">
        <v>20050</v>
      </c>
      <c r="F2093" t="s">
        <v>11284</v>
      </c>
      <c r="G2093" t="s">
        <v>20066</v>
      </c>
      <c r="H2093" t="s">
        <v>22126</v>
      </c>
      <c r="I2093" t="s">
        <v>22127</v>
      </c>
      <c r="J2093" t="s">
        <v>11285</v>
      </c>
      <c r="K2093" t="s">
        <v>11286</v>
      </c>
      <c r="L2093" t="s">
        <v>11287</v>
      </c>
      <c r="M2093" t="s">
        <v>20103</v>
      </c>
      <c r="N2093" t="s">
        <v>6322</v>
      </c>
      <c r="O2093" t="s">
        <v>20076</v>
      </c>
      <c r="P2093" t="s">
        <v>20647</v>
      </c>
      <c r="Q2093" t="s">
        <v>6404</v>
      </c>
      <c r="R2093" t="s">
        <v>22128</v>
      </c>
      <c r="S2093">
        <v>1</v>
      </c>
      <c r="T2093">
        <v>0</v>
      </c>
      <c r="U2093">
        <v>0</v>
      </c>
      <c r="V2093">
        <v>382</v>
      </c>
      <c r="W2093">
        <v>19</v>
      </c>
    </row>
    <row r="2094" spans="1:23" x14ac:dyDescent="0.3">
      <c r="A2094" t="s">
        <v>2104</v>
      </c>
      <c r="B2094" t="s">
        <v>21174</v>
      </c>
      <c r="C2094">
        <v>0</v>
      </c>
      <c r="D2094">
        <v>0</v>
      </c>
      <c r="E2094" t="s">
        <v>20050</v>
      </c>
      <c r="F2094" t="s">
        <v>11288</v>
      </c>
      <c r="G2094" t="s">
        <v>20040</v>
      </c>
      <c r="H2094" t="s">
        <v>22129</v>
      </c>
      <c r="I2094" t="s">
        <v>22130</v>
      </c>
      <c r="J2094" t="s">
        <v>11289</v>
      </c>
      <c r="K2094" t="s">
        <v>11290</v>
      </c>
      <c r="L2094" t="s">
        <v>11291</v>
      </c>
      <c r="M2094" t="s">
        <v>20355</v>
      </c>
      <c r="N2094" t="s">
        <v>6322</v>
      </c>
      <c r="O2094" t="s">
        <v>20076</v>
      </c>
      <c r="P2094" t="s">
        <v>20647</v>
      </c>
      <c r="Q2094" t="s">
        <v>6404</v>
      </c>
      <c r="R2094" t="s">
        <v>22131</v>
      </c>
      <c r="S2094">
        <v>1</v>
      </c>
      <c r="T2094">
        <v>0</v>
      </c>
      <c r="U2094">
        <v>0</v>
      </c>
      <c r="V2094">
        <v>63</v>
      </c>
      <c r="W2094">
        <v>4</v>
      </c>
    </row>
    <row r="2095" spans="1:23" x14ac:dyDescent="0.3">
      <c r="A2095" t="s">
        <v>2105</v>
      </c>
      <c r="B2095" t="s">
        <v>21174</v>
      </c>
      <c r="C2095">
        <v>0</v>
      </c>
      <c r="D2095">
        <v>0</v>
      </c>
      <c r="E2095" t="s">
        <v>20050</v>
      </c>
      <c r="F2095" t="s">
        <v>11292</v>
      </c>
      <c r="G2095" t="s">
        <v>20040</v>
      </c>
      <c r="H2095" t="s">
        <v>22132</v>
      </c>
      <c r="I2095" t="s">
        <v>22133</v>
      </c>
      <c r="J2095" t="s">
        <v>11293</v>
      </c>
      <c r="K2095" t="s">
        <v>11294</v>
      </c>
      <c r="L2095" t="s">
        <v>11295</v>
      </c>
      <c r="M2095" t="s">
        <v>20189</v>
      </c>
      <c r="N2095" t="s">
        <v>6322</v>
      </c>
      <c r="O2095" t="s">
        <v>20076</v>
      </c>
      <c r="P2095" t="s">
        <v>20647</v>
      </c>
      <c r="Q2095" t="s">
        <v>6404</v>
      </c>
      <c r="R2095" t="s">
        <v>22134</v>
      </c>
      <c r="S2095">
        <v>1</v>
      </c>
      <c r="T2095">
        <v>1</v>
      </c>
      <c r="U2095">
        <v>0</v>
      </c>
      <c r="V2095">
        <v>65</v>
      </c>
      <c r="W2095">
        <v>4</v>
      </c>
    </row>
    <row r="2096" spans="1:23" x14ac:dyDescent="0.3">
      <c r="A2096" t="s">
        <v>2106</v>
      </c>
      <c r="B2096" t="s">
        <v>21174</v>
      </c>
      <c r="C2096">
        <v>0</v>
      </c>
      <c r="D2096">
        <v>0</v>
      </c>
      <c r="E2096" t="s">
        <v>20050</v>
      </c>
      <c r="F2096" t="s">
        <v>11296</v>
      </c>
      <c r="G2096" t="s">
        <v>20066</v>
      </c>
      <c r="H2096" t="s">
        <v>22135</v>
      </c>
      <c r="I2096" t="s">
        <v>22136</v>
      </c>
      <c r="J2096" t="s">
        <v>11297</v>
      </c>
      <c r="K2096" t="s">
        <v>11298</v>
      </c>
      <c r="L2096" t="s">
        <v>11299</v>
      </c>
      <c r="M2096" t="s">
        <v>20840</v>
      </c>
      <c r="N2096" t="s">
        <v>6322</v>
      </c>
      <c r="O2096" t="s">
        <v>20076</v>
      </c>
      <c r="P2096" t="s">
        <v>20647</v>
      </c>
      <c r="Q2096" t="s">
        <v>6404</v>
      </c>
      <c r="R2096" t="s">
        <v>22137</v>
      </c>
      <c r="S2096">
        <v>1</v>
      </c>
      <c r="T2096">
        <v>0</v>
      </c>
      <c r="U2096">
        <v>0</v>
      </c>
      <c r="V2096">
        <v>161</v>
      </c>
      <c r="W2096">
        <v>8</v>
      </c>
    </row>
    <row r="2097" spans="1:23" x14ac:dyDescent="0.3">
      <c r="A2097" t="s">
        <v>2107</v>
      </c>
      <c r="B2097" t="s">
        <v>21174</v>
      </c>
      <c r="C2097">
        <v>0</v>
      </c>
      <c r="D2097">
        <v>0</v>
      </c>
      <c r="E2097" t="s">
        <v>20050</v>
      </c>
      <c r="F2097" t="s">
        <v>11300</v>
      </c>
      <c r="G2097" t="s">
        <v>20066</v>
      </c>
      <c r="H2097" t="s">
        <v>20645</v>
      </c>
      <c r="I2097" t="s">
        <v>20646</v>
      </c>
      <c r="J2097" t="s">
        <v>11301</v>
      </c>
      <c r="K2097" t="s">
        <v>6403</v>
      </c>
      <c r="L2097" t="s">
        <v>6404</v>
      </c>
      <c r="M2097" t="s">
        <v>20484</v>
      </c>
      <c r="N2097" t="s">
        <v>6322</v>
      </c>
      <c r="O2097" t="s">
        <v>20076</v>
      </c>
      <c r="P2097" t="s">
        <v>20647</v>
      </c>
      <c r="Q2097" t="s">
        <v>6404</v>
      </c>
      <c r="R2097" t="s">
        <v>20648</v>
      </c>
      <c r="S2097">
        <v>1</v>
      </c>
      <c r="T2097">
        <v>0</v>
      </c>
      <c r="U2097">
        <v>0</v>
      </c>
      <c r="V2097">
        <v>527</v>
      </c>
      <c r="W2097">
        <v>26</v>
      </c>
    </row>
    <row r="2098" spans="1:23" x14ac:dyDescent="0.3">
      <c r="A2098" t="s">
        <v>2108</v>
      </c>
      <c r="B2098" t="s">
        <v>21174</v>
      </c>
      <c r="C2098">
        <v>0</v>
      </c>
      <c r="D2098">
        <v>0</v>
      </c>
      <c r="E2098" t="s">
        <v>20050</v>
      </c>
      <c r="F2098" t="s">
        <v>11302</v>
      </c>
      <c r="G2098" t="s">
        <v>20066</v>
      </c>
      <c r="H2098" t="s">
        <v>22138</v>
      </c>
      <c r="I2098" t="s">
        <v>22139</v>
      </c>
      <c r="J2098" t="s">
        <v>11303</v>
      </c>
      <c r="K2098" t="s">
        <v>11304</v>
      </c>
      <c r="L2098" t="s">
        <v>11305</v>
      </c>
      <c r="M2098" t="s">
        <v>20282</v>
      </c>
      <c r="N2098" t="s">
        <v>6322</v>
      </c>
      <c r="O2098" t="s">
        <v>20076</v>
      </c>
      <c r="P2098" t="s">
        <v>20647</v>
      </c>
      <c r="Q2098" t="s">
        <v>6404</v>
      </c>
      <c r="R2098" t="s">
        <v>22140</v>
      </c>
      <c r="S2098">
        <v>1</v>
      </c>
      <c r="T2098">
        <v>0</v>
      </c>
      <c r="U2098">
        <v>0</v>
      </c>
      <c r="V2098">
        <v>121</v>
      </c>
      <c r="W2098">
        <v>6</v>
      </c>
    </row>
    <row r="2099" spans="1:23" x14ac:dyDescent="0.3">
      <c r="A2099" t="s">
        <v>2109</v>
      </c>
      <c r="B2099" t="s">
        <v>21174</v>
      </c>
      <c r="C2099">
        <v>0</v>
      </c>
      <c r="D2099">
        <v>0</v>
      </c>
      <c r="E2099" t="s">
        <v>20050</v>
      </c>
      <c r="F2099" t="s">
        <v>11306</v>
      </c>
      <c r="G2099" t="s">
        <v>20080</v>
      </c>
      <c r="H2099" t="s">
        <v>21393</v>
      </c>
      <c r="I2099" t="s">
        <v>21394</v>
      </c>
      <c r="J2099" t="s">
        <v>11307</v>
      </c>
      <c r="K2099" t="s">
        <v>6519</v>
      </c>
      <c r="L2099" t="s">
        <v>6520</v>
      </c>
      <c r="M2099" t="s">
        <v>20103</v>
      </c>
      <c r="N2099" t="s">
        <v>6322</v>
      </c>
      <c r="O2099" t="s">
        <v>20076</v>
      </c>
      <c r="P2099" t="s">
        <v>20069</v>
      </c>
      <c r="Q2099" t="s">
        <v>6520</v>
      </c>
      <c r="R2099" t="s">
        <v>20104</v>
      </c>
      <c r="S2099">
        <v>1</v>
      </c>
      <c r="T2099">
        <v>0</v>
      </c>
      <c r="U2099">
        <v>0</v>
      </c>
      <c r="V2099">
        <v>388</v>
      </c>
      <c r="W2099">
        <v>16</v>
      </c>
    </row>
    <row r="2100" spans="1:23" x14ac:dyDescent="0.3">
      <c r="A2100" t="s">
        <v>2110</v>
      </c>
      <c r="B2100" t="s">
        <v>21174</v>
      </c>
      <c r="C2100">
        <v>0</v>
      </c>
      <c r="D2100">
        <v>0</v>
      </c>
      <c r="E2100" t="s">
        <v>20050</v>
      </c>
      <c r="F2100" t="s">
        <v>11308</v>
      </c>
      <c r="G2100" t="s">
        <v>21292</v>
      </c>
      <c r="H2100" t="s">
        <v>22141</v>
      </c>
      <c r="I2100" t="s">
        <v>22142</v>
      </c>
      <c r="J2100" t="s">
        <v>11309</v>
      </c>
      <c r="K2100" t="s">
        <v>11310</v>
      </c>
      <c r="L2100" t="s">
        <v>11311</v>
      </c>
      <c r="M2100" t="s">
        <v>20271</v>
      </c>
      <c r="N2100" t="s">
        <v>6322</v>
      </c>
      <c r="O2100" t="s">
        <v>20076</v>
      </c>
      <c r="P2100" t="s">
        <v>20647</v>
      </c>
      <c r="Q2100" t="s">
        <v>6404</v>
      </c>
      <c r="R2100" t="s">
        <v>22143</v>
      </c>
      <c r="S2100">
        <v>1</v>
      </c>
      <c r="T2100">
        <v>0</v>
      </c>
      <c r="U2100">
        <v>0</v>
      </c>
      <c r="V2100">
        <v>138</v>
      </c>
      <c r="W2100">
        <v>7</v>
      </c>
    </row>
    <row r="2101" spans="1:23" x14ac:dyDescent="0.3">
      <c r="A2101" t="s">
        <v>2111</v>
      </c>
      <c r="B2101" t="s">
        <v>21174</v>
      </c>
      <c r="C2101">
        <v>0</v>
      </c>
      <c r="D2101">
        <v>0</v>
      </c>
      <c r="E2101" t="s">
        <v>20050</v>
      </c>
      <c r="F2101" t="s">
        <v>11312</v>
      </c>
      <c r="G2101" t="s">
        <v>20066</v>
      </c>
      <c r="H2101" t="s">
        <v>22144</v>
      </c>
      <c r="I2101" t="s">
        <v>22145</v>
      </c>
      <c r="J2101" t="s">
        <v>11313</v>
      </c>
      <c r="K2101" t="s">
        <v>11242</v>
      </c>
      <c r="L2101" t="s">
        <v>11243</v>
      </c>
      <c r="M2101" t="s">
        <v>20545</v>
      </c>
      <c r="N2101" t="s">
        <v>6322</v>
      </c>
      <c r="O2101" t="s">
        <v>20076</v>
      </c>
      <c r="P2101" t="s">
        <v>20647</v>
      </c>
      <c r="Q2101" t="s">
        <v>6404</v>
      </c>
      <c r="R2101" t="s">
        <v>22099</v>
      </c>
      <c r="S2101">
        <v>1</v>
      </c>
      <c r="T2101">
        <v>0</v>
      </c>
      <c r="U2101">
        <v>0</v>
      </c>
      <c r="V2101">
        <v>51</v>
      </c>
      <c r="W2101">
        <v>3</v>
      </c>
    </row>
    <row r="2102" spans="1:23" x14ac:dyDescent="0.3">
      <c r="A2102" t="s">
        <v>2112</v>
      </c>
      <c r="B2102" t="s">
        <v>21174</v>
      </c>
      <c r="C2102">
        <v>0</v>
      </c>
      <c r="D2102">
        <v>0</v>
      </c>
      <c r="E2102" t="s">
        <v>20050</v>
      </c>
      <c r="F2102" t="s">
        <v>11314</v>
      </c>
      <c r="G2102" t="s">
        <v>20328</v>
      </c>
      <c r="H2102" t="s">
        <v>22097</v>
      </c>
      <c r="I2102" t="s">
        <v>22098</v>
      </c>
      <c r="J2102" t="s">
        <v>11315</v>
      </c>
      <c r="K2102" t="s">
        <v>11242</v>
      </c>
      <c r="L2102" t="s">
        <v>11243</v>
      </c>
      <c r="M2102" t="s">
        <v>20545</v>
      </c>
      <c r="N2102" t="s">
        <v>6322</v>
      </c>
      <c r="O2102" t="s">
        <v>20076</v>
      </c>
      <c r="P2102" t="s">
        <v>20647</v>
      </c>
      <c r="Q2102" t="s">
        <v>6404</v>
      </c>
      <c r="R2102" t="s">
        <v>22099</v>
      </c>
      <c r="S2102">
        <v>1</v>
      </c>
      <c r="T2102">
        <v>0</v>
      </c>
      <c r="U2102">
        <v>0</v>
      </c>
      <c r="V2102">
        <v>96</v>
      </c>
      <c r="W2102">
        <v>5</v>
      </c>
    </row>
    <row r="2103" spans="1:23" x14ac:dyDescent="0.3">
      <c r="A2103" t="s">
        <v>2113</v>
      </c>
      <c r="B2103" t="s">
        <v>21174</v>
      </c>
      <c r="C2103">
        <v>0</v>
      </c>
      <c r="D2103">
        <v>0</v>
      </c>
      <c r="E2103" t="s">
        <v>20050</v>
      </c>
      <c r="F2103" t="s">
        <v>11316</v>
      </c>
      <c r="G2103" t="s">
        <v>20328</v>
      </c>
      <c r="H2103" t="s">
        <v>22123</v>
      </c>
      <c r="I2103" t="s">
        <v>22124</v>
      </c>
      <c r="J2103" t="s">
        <v>7149</v>
      </c>
      <c r="K2103" t="s">
        <v>11281</v>
      </c>
      <c r="L2103" t="s">
        <v>11282</v>
      </c>
      <c r="M2103" t="s">
        <v>20107</v>
      </c>
      <c r="N2103" t="s">
        <v>6322</v>
      </c>
      <c r="O2103" t="s">
        <v>20076</v>
      </c>
      <c r="P2103" t="s">
        <v>20647</v>
      </c>
      <c r="Q2103" t="s">
        <v>6404</v>
      </c>
      <c r="R2103" t="s">
        <v>22125</v>
      </c>
      <c r="S2103">
        <v>1</v>
      </c>
      <c r="T2103">
        <v>0</v>
      </c>
      <c r="U2103">
        <v>0</v>
      </c>
      <c r="V2103">
        <v>84</v>
      </c>
      <c r="W2103">
        <v>4</v>
      </c>
    </row>
    <row r="2104" spans="1:23" x14ac:dyDescent="0.3">
      <c r="A2104" t="s">
        <v>2114</v>
      </c>
      <c r="B2104" t="s">
        <v>21174</v>
      </c>
      <c r="C2104">
        <v>0</v>
      </c>
      <c r="D2104">
        <v>0</v>
      </c>
      <c r="E2104" t="s">
        <v>20050</v>
      </c>
      <c r="F2104" t="s">
        <v>11317</v>
      </c>
      <c r="G2104" t="s">
        <v>21292</v>
      </c>
      <c r="H2104" t="s">
        <v>22146</v>
      </c>
      <c r="I2104" t="s">
        <v>22147</v>
      </c>
      <c r="J2104" t="s">
        <v>11318</v>
      </c>
      <c r="K2104" t="s">
        <v>11319</v>
      </c>
      <c r="L2104" t="s">
        <v>11320</v>
      </c>
      <c r="M2104" t="s">
        <v>21470</v>
      </c>
      <c r="N2104" t="s">
        <v>6322</v>
      </c>
      <c r="O2104" t="s">
        <v>20076</v>
      </c>
      <c r="P2104" t="s">
        <v>20647</v>
      </c>
      <c r="Q2104" t="s">
        <v>6404</v>
      </c>
      <c r="R2104" t="s">
        <v>22148</v>
      </c>
      <c r="S2104">
        <v>1</v>
      </c>
      <c r="T2104">
        <v>0</v>
      </c>
      <c r="U2104">
        <v>0</v>
      </c>
      <c r="V2104">
        <v>153</v>
      </c>
      <c r="W2104">
        <v>8</v>
      </c>
    </row>
    <row r="2105" spans="1:23" x14ac:dyDescent="0.3">
      <c r="A2105" t="s">
        <v>2115</v>
      </c>
      <c r="B2105" t="s">
        <v>21174</v>
      </c>
      <c r="C2105">
        <v>0</v>
      </c>
      <c r="D2105">
        <v>0</v>
      </c>
      <c r="E2105" t="s">
        <v>20050</v>
      </c>
      <c r="F2105" t="s">
        <v>10985</v>
      </c>
      <c r="G2105" t="s">
        <v>20040</v>
      </c>
      <c r="H2105" t="s">
        <v>22149</v>
      </c>
      <c r="I2105" t="s">
        <v>22150</v>
      </c>
      <c r="J2105" t="s">
        <v>9116</v>
      </c>
      <c r="K2105" t="s">
        <v>11321</v>
      </c>
      <c r="L2105" t="s">
        <v>10987</v>
      </c>
      <c r="M2105" t="s">
        <v>20183</v>
      </c>
      <c r="N2105" t="s">
        <v>6322</v>
      </c>
      <c r="O2105" t="s">
        <v>20076</v>
      </c>
      <c r="P2105" t="s">
        <v>20647</v>
      </c>
      <c r="Q2105" t="s">
        <v>6404</v>
      </c>
      <c r="R2105" t="s">
        <v>22151</v>
      </c>
      <c r="S2105">
        <v>1</v>
      </c>
      <c r="T2105">
        <v>0</v>
      </c>
      <c r="U2105">
        <v>0</v>
      </c>
      <c r="V2105">
        <v>181</v>
      </c>
      <c r="W2105">
        <v>8</v>
      </c>
    </row>
    <row r="2106" spans="1:23" x14ac:dyDescent="0.3">
      <c r="A2106" t="s">
        <v>2116</v>
      </c>
      <c r="B2106" t="s">
        <v>21174</v>
      </c>
      <c r="C2106">
        <v>0</v>
      </c>
      <c r="D2106">
        <v>0</v>
      </c>
      <c r="E2106" t="s">
        <v>20050</v>
      </c>
      <c r="F2106" t="s">
        <v>11322</v>
      </c>
      <c r="G2106" t="s">
        <v>20328</v>
      </c>
      <c r="H2106" t="s">
        <v>21315</v>
      </c>
      <c r="I2106" t="s">
        <v>21316</v>
      </c>
      <c r="J2106" t="s">
        <v>9020</v>
      </c>
      <c r="K2106" t="s">
        <v>9021</v>
      </c>
      <c r="L2106" t="s">
        <v>9022</v>
      </c>
      <c r="M2106" t="s">
        <v>20340</v>
      </c>
      <c r="N2106" t="s">
        <v>6322</v>
      </c>
      <c r="O2106" t="s">
        <v>20076</v>
      </c>
      <c r="P2106" t="s">
        <v>20647</v>
      </c>
      <c r="Q2106" t="s">
        <v>6404</v>
      </c>
      <c r="R2106" t="s">
        <v>21317</v>
      </c>
      <c r="S2106">
        <v>1</v>
      </c>
      <c r="T2106">
        <v>0</v>
      </c>
      <c r="U2106">
        <v>0</v>
      </c>
      <c r="V2106">
        <v>17</v>
      </c>
      <c r="W2106">
        <v>1</v>
      </c>
    </row>
    <row r="2107" spans="1:23" x14ac:dyDescent="0.3">
      <c r="A2107" t="s">
        <v>2117</v>
      </c>
      <c r="B2107" t="s">
        <v>21174</v>
      </c>
      <c r="C2107">
        <v>0</v>
      </c>
      <c r="D2107">
        <v>0</v>
      </c>
      <c r="E2107" t="s">
        <v>20050</v>
      </c>
      <c r="F2107" t="s">
        <v>11323</v>
      </c>
      <c r="G2107" t="s">
        <v>20040</v>
      </c>
      <c r="H2107" t="s">
        <v>22152</v>
      </c>
      <c r="I2107" t="s">
        <v>22153</v>
      </c>
      <c r="J2107" t="s">
        <v>11324</v>
      </c>
      <c r="K2107" t="s">
        <v>9742</v>
      </c>
      <c r="L2107" t="s">
        <v>9743</v>
      </c>
      <c r="M2107" t="s">
        <v>20410</v>
      </c>
      <c r="N2107" t="s">
        <v>6322</v>
      </c>
      <c r="O2107" t="s">
        <v>20076</v>
      </c>
      <c r="P2107" t="s">
        <v>20259</v>
      </c>
      <c r="Q2107" t="s">
        <v>6552</v>
      </c>
      <c r="R2107" t="s">
        <v>21567</v>
      </c>
      <c r="S2107">
        <v>1</v>
      </c>
      <c r="T2107">
        <v>1</v>
      </c>
      <c r="U2107">
        <v>0</v>
      </c>
      <c r="V2107">
        <v>256</v>
      </c>
      <c r="W2107">
        <v>12</v>
      </c>
    </row>
    <row r="2108" spans="1:23" x14ac:dyDescent="0.3">
      <c r="A2108" t="s">
        <v>2118</v>
      </c>
      <c r="B2108" t="s">
        <v>21174</v>
      </c>
      <c r="C2108">
        <v>0</v>
      </c>
      <c r="D2108">
        <v>0</v>
      </c>
      <c r="E2108" t="s">
        <v>20050</v>
      </c>
      <c r="F2108" t="s">
        <v>11325</v>
      </c>
      <c r="G2108" t="s">
        <v>21292</v>
      </c>
      <c r="H2108" t="s">
        <v>22154</v>
      </c>
      <c r="I2108" t="s">
        <v>22155</v>
      </c>
      <c r="J2108" t="s">
        <v>11326</v>
      </c>
      <c r="K2108" t="s">
        <v>11327</v>
      </c>
      <c r="L2108" t="s">
        <v>11328</v>
      </c>
      <c r="M2108" t="s">
        <v>20157</v>
      </c>
      <c r="N2108" t="s">
        <v>6322</v>
      </c>
      <c r="O2108" t="s">
        <v>20076</v>
      </c>
      <c r="P2108" t="s">
        <v>20647</v>
      </c>
      <c r="Q2108" t="s">
        <v>6404</v>
      </c>
      <c r="R2108" t="s">
        <v>22156</v>
      </c>
      <c r="S2108">
        <v>1</v>
      </c>
      <c r="T2108">
        <v>0</v>
      </c>
      <c r="U2108">
        <v>0</v>
      </c>
      <c r="V2108">
        <v>87</v>
      </c>
      <c r="W2108">
        <v>5</v>
      </c>
    </row>
    <row r="2109" spans="1:23" x14ac:dyDescent="0.3">
      <c r="A2109" t="s">
        <v>2119</v>
      </c>
      <c r="B2109" t="s">
        <v>21174</v>
      </c>
      <c r="C2109">
        <v>0</v>
      </c>
      <c r="D2109">
        <v>0</v>
      </c>
      <c r="E2109" t="s">
        <v>20150</v>
      </c>
      <c r="F2109" t="s">
        <v>11329</v>
      </c>
      <c r="G2109" t="s">
        <v>20089</v>
      </c>
      <c r="H2109" t="s">
        <v>22157</v>
      </c>
      <c r="I2109" t="s">
        <v>22158</v>
      </c>
      <c r="J2109" t="s">
        <v>11330</v>
      </c>
      <c r="K2109" t="s">
        <v>6410</v>
      </c>
      <c r="L2109" t="s">
        <v>6411</v>
      </c>
      <c r="M2109" t="s">
        <v>20519</v>
      </c>
      <c r="N2109" t="s">
        <v>6322</v>
      </c>
      <c r="O2109" t="s">
        <v>20076</v>
      </c>
      <c r="P2109" t="s">
        <v>20523</v>
      </c>
      <c r="Q2109" t="s">
        <v>6411</v>
      </c>
      <c r="R2109" t="s">
        <v>20627</v>
      </c>
      <c r="S2109">
        <v>0</v>
      </c>
      <c r="T2109">
        <v>0</v>
      </c>
      <c r="U2109">
        <v>0</v>
      </c>
      <c r="V2109">
        <v>411</v>
      </c>
      <c r="W2109">
        <v>20</v>
      </c>
    </row>
    <row r="2110" spans="1:23" x14ac:dyDescent="0.3">
      <c r="A2110" t="s">
        <v>2120</v>
      </c>
      <c r="B2110" t="s">
        <v>21174</v>
      </c>
      <c r="C2110">
        <v>0</v>
      </c>
      <c r="D2110">
        <v>0</v>
      </c>
      <c r="E2110" t="s">
        <v>20050</v>
      </c>
      <c r="F2110" t="s">
        <v>11331</v>
      </c>
      <c r="G2110" t="s">
        <v>20328</v>
      </c>
      <c r="H2110" t="s">
        <v>22159</v>
      </c>
      <c r="I2110" t="s">
        <v>22160</v>
      </c>
      <c r="J2110" t="s">
        <v>11332</v>
      </c>
      <c r="K2110" t="s">
        <v>11333</v>
      </c>
      <c r="L2110" t="s">
        <v>11334</v>
      </c>
      <c r="M2110" t="s">
        <v>20955</v>
      </c>
      <c r="N2110" t="s">
        <v>6322</v>
      </c>
      <c r="O2110" t="s">
        <v>20076</v>
      </c>
      <c r="P2110" t="s">
        <v>20647</v>
      </c>
      <c r="Q2110" t="s">
        <v>6404</v>
      </c>
      <c r="R2110" t="s">
        <v>22161</v>
      </c>
      <c r="S2110">
        <v>1</v>
      </c>
      <c r="T2110">
        <v>0</v>
      </c>
      <c r="U2110">
        <v>0</v>
      </c>
      <c r="V2110">
        <v>96</v>
      </c>
      <c r="W2110">
        <v>5</v>
      </c>
    </row>
    <row r="2111" spans="1:23" x14ac:dyDescent="0.3">
      <c r="A2111" t="s">
        <v>2121</v>
      </c>
      <c r="B2111" t="s">
        <v>21174</v>
      </c>
      <c r="C2111">
        <v>0</v>
      </c>
      <c r="D2111">
        <v>0</v>
      </c>
      <c r="E2111" t="s">
        <v>20050</v>
      </c>
      <c r="F2111" t="s">
        <v>11335</v>
      </c>
      <c r="G2111" t="s">
        <v>20040</v>
      </c>
      <c r="H2111" t="s">
        <v>22162</v>
      </c>
      <c r="I2111" t="s">
        <v>22163</v>
      </c>
      <c r="J2111" t="s">
        <v>11336</v>
      </c>
      <c r="K2111" t="s">
        <v>11337</v>
      </c>
      <c r="L2111" t="s">
        <v>11338</v>
      </c>
      <c r="M2111" t="s">
        <v>22164</v>
      </c>
      <c r="N2111" t="s">
        <v>6322</v>
      </c>
      <c r="O2111" t="s">
        <v>20076</v>
      </c>
      <c r="P2111" t="s">
        <v>20647</v>
      </c>
      <c r="Q2111" t="s">
        <v>6404</v>
      </c>
      <c r="R2111" t="s">
        <v>22165</v>
      </c>
      <c r="S2111">
        <v>1</v>
      </c>
      <c r="T2111">
        <v>0</v>
      </c>
      <c r="U2111">
        <v>0</v>
      </c>
      <c r="V2111">
        <v>215</v>
      </c>
      <c r="W2111">
        <v>10</v>
      </c>
    </row>
    <row r="2112" spans="1:23" x14ac:dyDescent="0.3">
      <c r="A2112" t="s">
        <v>2122</v>
      </c>
      <c r="B2112" t="s">
        <v>21174</v>
      </c>
      <c r="C2112">
        <v>0</v>
      </c>
      <c r="D2112">
        <v>0</v>
      </c>
      <c r="E2112" t="s">
        <v>20050</v>
      </c>
      <c r="F2112" t="s">
        <v>11339</v>
      </c>
      <c r="G2112" t="s">
        <v>20080</v>
      </c>
      <c r="H2112" t="s">
        <v>21796</v>
      </c>
      <c r="I2112" t="s">
        <v>21797</v>
      </c>
      <c r="J2112" t="s">
        <v>11340</v>
      </c>
      <c r="K2112" t="s">
        <v>6545</v>
      </c>
      <c r="L2112" t="s">
        <v>6546</v>
      </c>
      <c r="M2112" t="s">
        <v>20515</v>
      </c>
      <c r="N2112" t="s">
        <v>6322</v>
      </c>
      <c r="O2112" t="s">
        <v>20076</v>
      </c>
      <c r="P2112" t="s">
        <v>20336</v>
      </c>
      <c r="Q2112" t="s">
        <v>6546</v>
      </c>
      <c r="R2112" t="s">
        <v>20652</v>
      </c>
      <c r="S2112">
        <v>1</v>
      </c>
      <c r="T2112">
        <v>0</v>
      </c>
      <c r="U2112">
        <v>0</v>
      </c>
      <c r="V2112">
        <v>352</v>
      </c>
      <c r="W2112">
        <v>15</v>
      </c>
    </row>
    <row r="2113" spans="1:23" x14ac:dyDescent="0.3">
      <c r="A2113" t="s">
        <v>2123</v>
      </c>
      <c r="B2113" t="s">
        <v>21174</v>
      </c>
      <c r="C2113">
        <v>0</v>
      </c>
      <c r="D2113">
        <v>0</v>
      </c>
      <c r="E2113" t="s">
        <v>20050</v>
      </c>
      <c r="F2113" t="s">
        <v>11341</v>
      </c>
      <c r="G2113" t="s">
        <v>20080</v>
      </c>
      <c r="H2113" t="s">
        <v>21796</v>
      </c>
      <c r="I2113" t="s">
        <v>21797</v>
      </c>
      <c r="J2113" t="s">
        <v>11342</v>
      </c>
      <c r="K2113" t="s">
        <v>6545</v>
      </c>
      <c r="L2113" t="s">
        <v>6546</v>
      </c>
      <c r="M2113" t="s">
        <v>20515</v>
      </c>
      <c r="N2113" t="s">
        <v>6322</v>
      </c>
      <c r="O2113" t="s">
        <v>20076</v>
      </c>
      <c r="P2113" t="s">
        <v>20336</v>
      </c>
      <c r="Q2113" t="s">
        <v>6546</v>
      </c>
      <c r="R2113" t="s">
        <v>20652</v>
      </c>
      <c r="S2113">
        <v>1</v>
      </c>
      <c r="T2113">
        <v>0</v>
      </c>
      <c r="U2113">
        <v>0</v>
      </c>
      <c r="V2113">
        <v>216</v>
      </c>
      <c r="W2113">
        <v>12</v>
      </c>
    </row>
    <row r="2114" spans="1:23" x14ac:dyDescent="0.3">
      <c r="A2114" t="s">
        <v>2124</v>
      </c>
      <c r="B2114" t="s">
        <v>21174</v>
      </c>
      <c r="C2114">
        <v>0</v>
      </c>
      <c r="D2114">
        <v>0</v>
      </c>
      <c r="E2114" t="s">
        <v>20050</v>
      </c>
      <c r="F2114" t="s">
        <v>11343</v>
      </c>
      <c r="G2114" t="s">
        <v>20080</v>
      </c>
      <c r="H2114" t="s">
        <v>21796</v>
      </c>
      <c r="I2114" t="s">
        <v>21797</v>
      </c>
      <c r="J2114" t="s">
        <v>11344</v>
      </c>
      <c r="K2114" t="s">
        <v>6545</v>
      </c>
      <c r="L2114" t="s">
        <v>6546</v>
      </c>
      <c r="M2114" t="s">
        <v>20515</v>
      </c>
      <c r="N2114" t="s">
        <v>6322</v>
      </c>
      <c r="O2114" t="s">
        <v>20076</v>
      </c>
      <c r="P2114" t="s">
        <v>20336</v>
      </c>
      <c r="Q2114" t="s">
        <v>6546</v>
      </c>
      <c r="R2114" t="s">
        <v>20652</v>
      </c>
      <c r="S2114">
        <v>1</v>
      </c>
      <c r="T2114">
        <v>0</v>
      </c>
      <c r="U2114">
        <v>0</v>
      </c>
      <c r="V2114">
        <v>246</v>
      </c>
      <c r="W2114">
        <v>11</v>
      </c>
    </row>
    <row r="2115" spans="1:23" x14ac:dyDescent="0.3">
      <c r="A2115" t="s">
        <v>2125</v>
      </c>
      <c r="B2115" t="s">
        <v>21174</v>
      </c>
      <c r="C2115">
        <v>0</v>
      </c>
      <c r="D2115">
        <v>0</v>
      </c>
      <c r="E2115" t="s">
        <v>20050</v>
      </c>
      <c r="F2115" t="s">
        <v>11345</v>
      </c>
      <c r="G2115" t="s">
        <v>20040</v>
      </c>
      <c r="H2115" t="s">
        <v>22166</v>
      </c>
      <c r="I2115" t="s">
        <v>22167</v>
      </c>
      <c r="J2115" t="s">
        <v>11346</v>
      </c>
      <c r="K2115" t="s">
        <v>11347</v>
      </c>
      <c r="L2115" t="s">
        <v>11348</v>
      </c>
      <c r="M2115" t="s">
        <v>20534</v>
      </c>
      <c r="N2115" t="s">
        <v>6322</v>
      </c>
      <c r="O2115" t="s">
        <v>20076</v>
      </c>
      <c r="P2115" t="s">
        <v>20336</v>
      </c>
      <c r="Q2115" t="s">
        <v>6546</v>
      </c>
      <c r="R2115" t="s">
        <v>22168</v>
      </c>
      <c r="S2115">
        <v>1</v>
      </c>
      <c r="T2115">
        <v>0</v>
      </c>
      <c r="U2115">
        <v>0</v>
      </c>
      <c r="V2115">
        <v>164</v>
      </c>
      <c r="W2115">
        <v>8</v>
      </c>
    </row>
    <row r="2116" spans="1:23" x14ac:dyDescent="0.3">
      <c r="A2116" t="s">
        <v>2126</v>
      </c>
      <c r="B2116" t="s">
        <v>21174</v>
      </c>
      <c r="C2116">
        <v>0</v>
      </c>
      <c r="D2116">
        <v>0</v>
      </c>
      <c r="E2116" t="s">
        <v>20050</v>
      </c>
      <c r="F2116" t="s">
        <v>11349</v>
      </c>
      <c r="G2116" t="s">
        <v>20080</v>
      </c>
      <c r="H2116" t="s">
        <v>21869</v>
      </c>
      <c r="I2116" t="s">
        <v>21870</v>
      </c>
      <c r="J2116" t="s">
        <v>11350</v>
      </c>
      <c r="K2116" t="s">
        <v>8001</v>
      </c>
      <c r="L2116" t="s">
        <v>8002</v>
      </c>
      <c r="M2116" t="s">
        <v>20519</v>
      </c>
      <c r="N2116" t="s">
        <v>6322</v>
      </c>
      <c r="O2116" t="s">
        <v>20076</v>
      </c>
      <c r="P2116" t="s">
        <v>20336</v>
      </c>
      <c r="Q2116" t="s">
        <v>6546</v>
      </c>
      <c r="R2116" t="s">
        <v>20520</v>
      </c>
      <c r="S2116">
        <v>1</v>
      </c>
      <c r="T2116">
        <v>0</v>
      </c>
      <c r="U2116">
        <v>0</v>
      </c>
      <c r="V2116">
        <v>227</v>
      </c>
      <c r="W2116">
        <v>11</v>
      </c>
    </row>
    <row r="2117" spans="1:23" x14ac:dyDescent="0.3">
      <c r="A2117" t="s">
        <v>2127</v>
      </c>
      <c r="B2117" t="s">
        <v>21174</v>
      </c>
      <c r="C2117">
        <v>0</v>
      </c>
      <c r="D2117">
        <v>0</v>
      </c>
      <c r="E2117" t="s">
        <v>20050</v>
      </c>
      <c r="F2117" t="s">
        <v>11351</v>
      </c>
      <c r="G2117" t="s">
        <v>20080</v>
      </c>
      <c r="H2117" t="s">
        <v>21869</v>
      </c>
      <c r="I2117" t="s">
        <v>21870</v>
      </c>
      <c r="J2117" t="s">
        <v>11350</v>
      </c>
      <c r="K2117" t="s">
        <v>8001</v>
      </c>
      <c r="L2117" t="s">
        <v>8002</v>
      </c>
      <c r="M2117" t="s">
        <v>20519</v>
      </c>
      <c r="N2117" t="s">
        <v>6322</v>
      </c>
      <c r="O2117" t="s">
        <v>20076</v>
      </c>
      <c r="P2117" t="s">
        <v>20336</v>
      </c>
      <c r="Q2117" t="s">
        <v>6546</v>
      </c>
      <c r="R2117" t="s">
        <v>20520</v>
      </c>
      <c r="S2117">
        <v>1</v>
      </c>
      <c r="T2117">
        <v>0</v>
      </c>
      <c r="U2117">
        <v>0</v>
      </c>
      <c r="V2117">
        <v>315</v>
      </c>
      <c r="W2117">
        <v>14</v>
      </c>
    </row>
    <row r="2118" spans="1:23" x14ac:dyDescent="0.3">
      <c r="A2118" t="s">
        <v>2128</v>
      </c>
      <c r="B2118" t="s">
        <v>21174</v>
      </c>
      <c r="C2118">
        <v>0</v>
      </c>
      <c r="D2118">
        <v>0</v>
      </c>
      <c r="E2118" t="s">
        <v>20050</v>
      </c>
      <c r="F2118" t="s">
        <v>11352</v>
      </c>
      <c r="G2118" t="s">
        <v>20080</v>
      </c>
      <c r="H2118" t="s">
        <v>21869</v>
      </c>
      <c r="I2118" t="s">
        <v>21870</v>
      </c>
      <c r="J2118" t="s">
        <v>11353</v>
      </c>
      <c r="K2118" t="s">
        <v>8001</v>
      </c>
      <c r="L2118" t="s">
        <v>8002</v>
      </c>
      <c r="M2118" t="s">
        <v>20519</v>
      </c>
      <c r="N2118" t="s">
        <v>6322</v>
      </c>
      <c r="O2118" t="s">
        <v>20076</v>
      </c>
      <c r="P2118" t="s">
        <v>20336</v>
      </c>
      <c r="Q2118" t="s">
        <v>6546</v>
      </c>
      <c r="R2118" t="s">
        <v>20520</v>
      </c>
      <c r="S2118">
        <v>1</v>
      </c>
      <c r="T2118">
        <v>0</v>
      </c>
      <c r="U2118">
        <v>0</v>
      </c>
      <c r="V2118">
        <v>49</v>
      </c>
      <c r="W2118">
        <v>3</v>
      </c>
    </row>
    <row r="2119" spans="1:23" x14ac:dyDescent="0.3">
      <c r="A2119" t="s">
        <v>2129</v>
      </c>
      <c r="B2119" t="s">
        <v>21174</v>
      </c>
      <c r="C2119">
        <v>0</v>
      </c>
      <c r="D2119">
        <v>0</v>
      </c>
      <c r="E2119" t="s">
        <v>20050</v>
      </c>
      <c r="F2119" t="s">
        <v>11354</v>
      </c>
      <c r="G2119" t="s">
        <v>20040</v>
      </c>
      <c r="H2119" t="s">
        <v>22169</v>
      </c>
      <c r="I2119" t="s">
        <v>22170</v>
      </c>
      <c r="J2119" t="s">
        <v>11355</v>
      </c>
      <c r="K2119" t="s">
        <v>11356</v>
      </c>
      <c r="L2119" t="s">
        <v>11357</v>
      </c>
      <c r="M2119" t="s">
        <v>20293</v>
      </c>
      <c r="N2119" t="s">
        <v>6322</v>
      </c>
      <c r="O2119" t="s">
        <v>20076</v>
      </c>
      <c r="P2119" t="s">
        <v>20336</v>
      </c>
      <c r="Q2119" t="s">
        <v>6546</v>
      </c>
      <c r="R2119" t="s">
        <v>22171</v>
      </c>
      <c r="S2119">
        <v>1</v>
      </c>
      <c r="T2119">
        <v>0</v>
      </c>
      <c r="U2119">
        <v>0</v>
      </c>
      <c r="V2119">
        <v>169</v>
      </c>
      <c r="W2119">
        <v>8</v>
      </c>
    </row>
    <row r="2120" spans="1:23" x14ac:dyDescent="0.3">
      <c r="A2120" t="s">
        <v>2130</v>
      </c>
      <c r="B2120" t="s">
        <v>21174</v>
      </c>
      <c r="C2120">
        <v>0</v>
      </c>
      <c r="D2120">
        <v>0</v>
      </c>
      <c r="E2120" t="s">
        <v>20050</v>
      </c>
      <c r="F2120" t="s">
        <v>11358</v>
      </c>
      <c r="G2120" t="s">
        <v>20080</v>
      </c>
      <c r="H2120" t="s">
        <v>21796</v>
      </c>
      <c r="I2120" t="s">
        <v>21797</v>
      </c>
      <c r="J2120" t="s">
        <v>11359</v>
      </c>
      <c r="K2120" t="s">
        <v>6545</v>
      </c>
      <c r="L2120" t="s">
        <v>6546</v>
      </c>
      <c r="M2120" t="s">
        <v>20515</v>
      </c>
      <c r="N2120" t="s">
        <v>6322</v>
      </c>
      <c r="O2120" t="s">
        <v>20076</v>
      </c>
      <c r="P2120" t="s">
        <v>20336</v>
      </c>
      <c r="Q2120" t="s">
        <v>6546</v>
      </c>
      <c r="R2120" t="s">
        <v>20652</v>
      </c>
      <c r="S2120">
        <v>1</v>
      </c>
      <c r="T2120">
        <v>0</v>
      </c>
      <c r="U2120">
        <v>0</v>
      </c>
      <c r="V2120">
        <v>202</v>
      </c>
      <c r="W2120">
        <v>9</v>
      </c>
    </row>
    <row r="2121" spans="1:23" x14ac:dyDescent="0.3">
      <c r="A2121" t="s">
        <v>2131</v>
      </c>
      <c r="B2121" t="s">
        <v>21174</v>
      </c>
      <c r="C2121">
        <v>0</v>
      </c>
      <c r="D2121">
        <v>0</v>
      </c>
      <c r="E2121" t="s">
        <v>20050</v>
      </c>
      <c r="F2121" t="s">
        <v>11360</v>
      </c>
      <c r="G2121" t="s">
        <v>20080</v>
      </c>
      <c r="H2121" t="s">
        <v>21796</v>
      </c>
      <c r="I2121" t="s">
        <v>21797</v>
      </c>
      <c r="J2121" t="s">
        <v>11361</v>
      </c>
      <c r="K2121" t="s">
        <v>6545</v>
      </c>
      <c r="L2121" t="s">
        <v>6546</v>
      </c>
      <c r="M2121" t="s">
        <v>20515</v>
      </c>
      <c r="N2121" t="s">
        <v>6322</v>
      </c>
      <c r="O2121" t="s">
        <v>20076</v>
      </c>
      <c r="P2121" t="s">
        <v>20336</v>
      </c>
      <c r="Q2121" t="s">
        <v>6546</v>
      </c>
      <c r="R2121" t="s">
        <v>20652</v>
      </c>
      <c r="S2121">
        <v>1</v>
      </c>
      <c r="T2121">
        <v>0</v>
      </c>
      <c r="U2121">
        <v>0</v>
      </c>
      <c r="V2121">
        <v>172</v>
      </c>
      <c r="W2121">
        <v>8</v>
      </c>
    </row>
    <row r="2122" spans="1:23" x14ac:dyDescent="0.3">
      <c r="A2122" t="s">
        <v>2132</v>
      </c>
      <c r="B2122" t="s">
        <v>21174</v>
      </c>
      <c r="C2122">
        <v>0</v>
      </c>
      <c r="D2122">
        <v>0</v>
      </c>
      <c r="E2122" t="s">
        <v>20050</v>
      </c>
      <c r="F2122" t="s">
        <v>11362</v>
      </c>
      <c r="G2122" t="s">
        <v>20080</v>
      </c>
      <c r="H2122" t="s">
        <v>21796</v>
      </c>
      <c r="I2122" t="s">
        <v>21797</v>
      </c>
      <c r="J2122" t="s">
        <v>11361</v>
      </c>
      <c r="K2122" t="s">
        <v>6545</v>
      </c>
      <c r="L2122" t="s">
        <v>6546</v>
      </c>
      <c r="M2122" t="s">
        <v>20515</v>
      </c>
      <c r="N2122" t="s">
        <v>6322</v>
      </c>
      <c r="O2122" t="s">
        <v>20076</v>
      </c>
      <c r="P2122" t="s">
        <v>20336</v>
      </c>
      <c r="Q2122" t="s">
        <v>6546</v>
      </c>
      <c r="R2122" t="s">
        <v>20652</v>
      </c>
      <c r="S2122">
        <v>1</v>
      </c>
      <c r="T2122">
        <v>0</v>
      </c>
      <c r="U2122">
        <v>0</v>
      </c>
      <c r="V2122">
        <v>375</v>
      </c>
      <c r="W2122">
        <v>18</v>
      </c>
    </row>
    <row r="2123" spans="1:23" x14ac:dyDescent="0.3">
      <c r="A2123" t="s">
        <v>2133</v>
      </c>
      <c r="B2123" t="s">
        <v>21174</v>
      </c>
      <c r="C2123">
        <v>0</v>
      </c>
      <c r="D2123">
        <v>0</v>
      </c>
      <c r="E2123" t="s">
        <v>20050</v>
      </c>
      <c r="F2123" t="s">
        <v>11363</v>
      </c>
      <c r="G2123" t="s">
        <v>20066</v>
      </c>
      <c r="H2123" t="s">
        <v>21321</v>
      </c>
      <c r="I2123" t="s">
        <v>21322</v>
      </c>
      <c r="J2123" t="s">
        <v>9028</v>
      </c>
      <c r="K2123" t="s">
        <v>9029</v>
      </c>
      <c r="L2123" t="s">
        <v>9030</v>
      </c>
      <c r="M2123" t="s">
        <v>20178</v>
      </c>
      <c r="N2123" t="s">
        <v>6322</v>
      </c>
      <c r="O2123" t="s">
        <v>20076</v>
      </c>
      <c r="P2123" t="s">
        <v>20336</v>
      </c>
      <c r="Q2123" t="s">
        <v>6546</v>
      </c>
      <c r="R2123" t="s">
        <v>21323</v>
      </c>
      <c r="S2123">
        <v>1</v>
      </c>
      <c r="T2123">
        <v>0</v>
      </c>
      <c r="U2123">
        <v>0</v>
      </c>
      <c r="V2123">
        <v>192</v>
      </c>
      <c r="W2123">
        <v>10</v>
      </c>
    </row>
    <row r="2124" spans="1:23" x14ac:dyDescent="0.3">
      <c r="A2124" t="s">
        <v>2134</v>
      </c>
      <c r="B2124" t="s">
        <v>21174</v>
      </c>
      <c r="C2124">
        <v>0</v>
      </c>
      <c r="D2124">
        <v>0</v>
      </c>
      <c r="E2124" t="s">
        <v>20050</v>
      </c>
      <c r="F2124" t="s">
        <v>11364</v>
      </c>
      <c r="G2124" t="s">
        <v>20066</v>
      </c>
      <c r="H2124" t="s">
        <v>22172</v>
      </c>
      <c r="I2124" t="s">
        <v>22173</v>
      </c>
      <c r="J2124" t="s">
        <v>9032</v>
      </c>
      <c r="K2124" t="s">
        <v>9033</v>
      </c>
      <c r="L2124" t="s">
        <v>9034</v>
      </c>
      <c r="M2124" t="s">
        <v>20410</v>
      </c>
      <c r="N2124" t="s">
        <v>6322</v>
      </c>
      <c r="O2124" t="s">
        <v>20076</v>
      </c>
      <c r="P2124" t="s">
        <v>20336</v>
      </c>
      <c r="Q2124" t="s">
        <v>6546</v>
      </c>
      <c r="R2124" t="s">
        <v>21326</v>
      </c>
      <c r="S2124">
        <v>1</v>
      </c>
      <c r="T2124">
        <v>0</v>
      </c>
      <c r="U2124">
        <v>0</v>
      </c>
      <c r="V2124">
        <v>127</v>
      </c>
      <c r="W2124">
        <v>6</v>
      </c>
    </row>
    <row r="2125" spans="1:23" x14ac:dyDescent="0.3">
      <c r="A2125" t="s">
        <v>2135</v>
      </c>
      <c r="B2125" t="s">
        <v>21174</v>
      </c>
      <c r="C2125">
        <v>0</v>
      </c>
      <c r="D2125">
        <v>0</v>
      </c>
      <c r="E2125" t="s">
        <v>20150</v>
      </c>
      <c r="F2125" t="s">
        <v>11365</v>
      </c>
      <c r="G2125" t="s">
        <v>20089</v>
      </c>
      <c r="H2125" t="s">
        <v>22174</v>
      </c>
      <c r="I2125" t="s">
        <v>22175</v>
      </c>
      <c r="J2125" t="s">
        <v>11366</v>
      </c>
      <c r="K2125" t="s">
        <v>6547</v>
      </c>
      <c r="L2125" t="s">
        <v>6384</v>
      </c>
      <c r="M2125" t="s">
        <v>20555</v>
      </c>
      <c r="N2125" t="s">
        <v>6322</v>
      </c>
      <c r="O2125" t="s">
        <v>20076</v>
      </c>
      <c r="P2125" t="s">
        <v>20348</v>
      </c>
      <c r="Q2125" t="s">
        <v>6384</v>
      </c>
      <c r="R2125" t="s">
        <v>20556</v>
      </c>
      <c r="S2125">
        <v>0</v>
      </c>
      <c r="T2125">
        <v>0</v>
      </c>
      <c r="U2125">
        <v>0</v>
      </c>
      <c r="V2125">
        <v>186</v>
      </c>
      <c r="W2125">
        <v>8</v>
      </c>
    </row>
    <row r="2126" spans="1:23" x14ac:dyDescent="0.3">
      <c r="A2126" t="s">
        <v>2136</v>
      </c>
      <c r="B2126" t="s">
        <v>21174</v>
      </c>
      <c r="C2126">
        <v>0</v>
      </c>
      <c r="D2126">
        <v>0</v>
      </c>
      <c r="E2126" t="s">
        <v>20050</v>
      </c>
      <c r="F2126" t="s">
        <v>11367</v>
      </c>
      <c r="G2126" t="s">
        <v>20040</v>
      </c>
      <c r="H2126" t="s">
        <v>22176</v>
      </c>
      <c r="I2126" t="s">
        <v>22177</v>
      </c>
      <c r="J2126" t="s">
        <v>11368</v>
      </c>
      <c r="K2126" t="s">
        <v>11369</v>
      </c>
      <c r="L2126" t="s">
        <v>11370</v>
      </c>
      <c r="M2126" t="s">
        <v>20545</v>
      </c>
      <c r="N2126" t="s">
        <v>6322</v>
      </c>
      <c r="O2126" t="s">
        <v>20076</v>
      </c>
      <c r="P2126" t="s">
        <v>20336</v>
      </c>
      <c r="Q2126" t="s">
        <v>6546</v>
      </c>
      <c r="R2126" t="s">
        <v>22178</v>
      </c>
      <c r="S2126">
        <v>1</v>
      </c>
      <c r="T2126">
        <v>0</v>
      </c>
      <c r="U2126">
        <v>0</v>
      </c>
      <c r="V2126">
        <v>108</v>
      </c>
      <c r="W2126">
        <v>6</v>
      </c>
    </row>
    <row r="2127" spans="1:23" x14ac:dyDescent="0.3">
      <c r="A2127" t="s">
        <v>2137</v>
      </c>
      <c r="B2127" t="s">
        <v>21174</v>
      </c>
      <c r="C2127">
        <v>0</v>
      </c>
      <c r="D2127">
        <v>0</v>
      </c>
      <c r="E2127" t="s">
        <v>20050</v>
      </c>
      <c r="F2127" t="s">
        <v>11371</v>
      </c>
      <c r="G2127" t="s">
        <v>20066</v>
      </c>
      <c r="H2127" t="s">
        <v>22179</v>
      </c>
      <c r="I2127" t="s">
        <v>22180</v>
      </c>
      <c r="J2127" t="s">
        <v>9036</v>
      </c>
      <c r="K2127" t="s">
        <v>9037</v>
      </c>
      <c r="L2127" t="s">
        <v>9038</v>
      </c>
      <c r="M2127" t="s">
        <v>20484</v>
      </c>
      <c r="N2127" t="s">
        <v>6322</v>
      </c>
      <c r="O2127" t="s">
        <v>20076</v>
      </c>
      <c r="P2127" t="s">
        <v>20336</v>
      </c>
      <c r="Q2127" t="s">
        <v>6546</v>
      </c>
      <c r="R2127" t="s">
        <v>21329</v>
      </c>
      <c r="S2127">
        <v>1</v>
      </c>
      <c r="T2127">
        <v>0</v>
      </c>
      <c r="U2127">
        <v>0</v>
      </c>
      <c r="V2127">
        <v>178</v>
      </c>
      <c r="W2127">
        <v>10</v>
      </c>
    </row>
    <row r="2128" spans="1:23" x14ac:dyDescent="0.3">
      <c r="A2128" t="s">
        <v>2138</v>
      </c>
      <c r="B2128" t="s">
        <v>21174</v>
      </c>
      <c r="C2128">
        <v>0</v>
      </c>
      <c r="D2128">
        <v>0</v>
      </c>
      <c r="E2128" t="s">
        <v>20050</v>
      </c>
      <c r="F2128" t="s">
        <v>11372</v>
      </c>
      <c r="G2128" t="s">
        <v>20040</v>
      </c>
      <c r="H2128" t="s">
        <v>22181</v>
      </c>
      <c r="I2128" t="s">
        <v>22182</v>
      </c>
      <c r="J2128" t="s">
        <v>11373</v>
      </c>
      <c r="K2128" t="s">
        <v>11374</v>
      </c>
      <c r="L2128" t="s">
        <v>11375</v>
      </c>
      <c r="M2128" t="s">
        <v>20555</v>
      </c>
      <c r="N2128" t="s">
        <v>6322</v>
      </c>
      <c r="O2128" t="s">
        <v>20076</v>
      </c>
      <c r="P2128" t="s">
        <v>20336</v>
      </c>
      <c r="Q2128" t="s">
        <v>6546</v>
      </c>
      <c r="R2128" t="s">
        <v>22183</v>
      </c>
      <c r="S2128">
        <v>1</v>
      </c>
      <c r="T2128">
        <v>0</v>
      </c>
      <c r="U2128">
        <v>0</v>
      </c>
      <c r="V2128">
        <v>131</v>
      </c>
      <c r="W2128">
        <v>8</v>
      </c>
    </row>
    <row r="2129" spans="1:23" x14ac:dyDescent="0.3">
      <c r="A2129" t="s">
        <v>2139</v>
      </c>
      <c r="B2129" t="s">
        <v>21174</v>
      </c>
      <c r="C2129">
        <v>0</v>
      </c>
      <c r="D2129">
        <v>0</v>
      </c>
      <c r="E2129" t="s">
        <v>20050</v>
      </c>
      <c r="F2129" t="s">
        <v>11376</v>
      </c>
      <c r="G2129" t="s">
        <v>20080</v>
      </c>
      <c r="H2129" t="s">
        <v>21796</v>
      </c>
      <c r="I2129" t="s">
        <v>21797</v>
      </c>
      <c r="J2129" t="s">
        <v>11377</v>
      </c>
      <c r="K2129" t="s">
        <v>6545</v>
      </c>
      <c r="L2129" t="s">
        <v>6546</v>
      </c>
      <c r="M2129" t="s">
        <v>20515</v>
      </c>
      <c r="N2129" t="s">
        <v>6322</v>
      </c>
      <c r="O2129" t="s">
        <v>20076</v>
      </c>
      <c r="P2129" t="s">
        <v>20336</v>
      </c>
      <c r="Q2129" t="s">
        <v>6546</v>
      </c>
      <c r="R2129" t="s">
        <v>20652</v>
      </c>
      <c r="S2129">
        <v>1</v>
      </c>
      <c r="T2129">
        <v>0</v>
      </c>
      <c r="U2129">
        <v>0</v>
      </c>
      <c r="V2129">
        <v>95</v>
      </c>
      <c r="W2129">
        <v>5</v>
      </c>
    </row>
    <row r="2130" spans="1:23" x14ac:dyDescent="0.3">
      <c r="A2130" t="s">
        <v>2140</v>
      </c>
      <c r="B2130" t="s">
        <v>21174</v>
      </c>
      <c r="C2130">
        <v>0</v>
      </c>
      <c r="D2130">
        <v>0</v>
      </c>
      <c r="E2130" t="s">
        <v>20050</v>
      </c>
      <c r="F2130" t="s">
        <v>11378</v>
      </c>
      <c r="G2130" t="s">
        <v>20040</v>
      </c>
      <c r="H2130" t="s">
        <v>22184</v>
      </c>
      <c r="I2130" t="s">
        <v>22185</v>
      </c>
      <c r="J2130" t="s">
        <v>11379</v>
      </c>
      <c r="K2130" t="s">
        <v>11380</v>
      </c>
      <c r="L2130" t="s">
        <v>11381</v>
      </c>
      <c r="M2130" t="s">
        <v>20504</v>
      </c>
      <c r="N2130" t="s">
        <v>6322</v>
      </c>
      <c r="O2130" t="s">
        <v>20076</v>
      </c>
      <c r="P2130" t="s">
        <v>20336</v>
      </c>
      <c r="Q2130" t="s">
        <v>6546</v>
      </c>
      <c r="R2130" t="s">
        <v>22186</v>
      </c>
      <c r="S2130">
        <v>1</v>
      </c>
      <c r="T2130">
        <v>0</v>
      </c>
      <c r="U2130">
        <v>0</v>
      </c>
      <c r="V2130">
        <v>91</v>
      </c>
      <c r="W2130">
        <v>5</v>
      </c>
    </row>
    <row r="2131" spans="1:23" x14ac:dyDescent="0.3">
      <c r="A2131" t="s">
        <v>2141</v>
      </c>
      <c r="B2131" t="s">
        <v>21174</v>
      </c>
      <c r="C2131">
        <v>0</v>
      </c>
      <c r="D2131">
        <v>0</v>
      </c>
      <c r="E2131" t="s">
        <v>20050</v>
      </c>
      <c r="F2131" t="s">
        <v>11382</v>
      </c>
      <c r="G2131" t="s">
        <v>20040</v>
      </c>
      <c r="H2131" t="s">
        <v>22187</v>
      </c>
      <c r="I2131" t="s">
        <v>22188</v>
      </c>
      <c r="J2131" t="s">
        <v>9872</v>
      </c>
      <c r="K2131" t="s">
        <v>11383</v>
      </c>
      <c r="L2131" t="s">
        <v>11384</v>
      </c>
      <c r="M2131" t="s">
        <v>20422</v>
      </c>
      <c r="N2131" t="s">
        <v>6322</v>
      </c>
      <c r="O2131" t="s">
        <v>20076</v>
      </c>
      <c r="P2131" t="s">
        <v>20336</v>
      </c>
      <c r="Q2131" t="s">
        <v>6546</v>
      </c>
      <c r="R2131" t="s">
        <v>22189</v>
      </c>
      <c r="S2131">
        <v>1</v>
      </c>
      <c r="T2131">
        <v>0</v>
      </c>
      <c r="U2131">
        <v>0</v>
      </c>
      <c r="V2131">
        <v>208</v>
      </c>
      <c r="W2131">
        <v>9</v>
      </c>
    </row>
    <row r="2132" spans="1:23" x14ac:dyDescent="0.3">
      <c r="A2132" t="s">
        <v>2142</v>
      </c>
      <c r="B2132" t="s">
        <v>21174</v>
      </c>
      <c r="C2132">
        <v>0</v>
      </c>
      <c r="D2132">
        <v>0</v>
      </c>
      <c r="E2132" t="s">
        <v>20050</v>
      </c>
      <c r="F2132" t="s">
        <v>11385</v>
      </c>
      <c r="G2132" t="s">
        <v>20328</v>
      </c>
      <c r="H2132" t="s">
        <v>22190</v>
      </c>
      <c r="I2132" t="s">
        <v>22191</v>
      </c>
      <c r="J2132" t="s">
        <v>11386</v>
      </c>
      <c r="K2132" t="s">
        <v>11387</v>
      </c>
      <c r="L2132" t="s">
        <v>11388</v>
      </c>
      <c r="M2132" t="s">
        <v>20453</v>
      </c>
      <c r="N2132" t="s">
        <v>6322</v>
      </c>
      <c r="O2132" t="s">
        <v>20076</v>
      </c>
      <c r="P2132" t="s">
        <v>20259</v>
      </c>
      <c r="Q2132" t="s">
        <v>6552</v>
      </c>
      <c r="R2132" t="s">
        <v>22192</v>
      </c>
      <c r="S2132">
        <v>1</v>
      </c>
      <c r="T2132">
        <v>0</v>
      </c>
      <c r="U2132">
        <v>0</v>
      </c>
      <c r="V2132">
        <v>225</v>
      </c>
      <c r="W2132">
        <v>11</v>
      </c>
    </row>
    <row r="2133" spans="1:23" x14ac:dyDescent="0.3">
      <c r="A2133" t="s">
        <v>2143</v>
      </c>
      <c r="B2133" t="s">
        <v>21174</v>
      </c>
      <c r="C2133">
        <v>0</v>
      </c>
      <c r="D2133">
        <v>0</v>
      </c>
      <c r="E2133" t="s">
        <v>20050</v>
      </c>
      <c r="F2133" t="s">
        <v>11389</v>
      </c>
      <c r="G2133" t="s">
        <v>20040</v>
      </c>
      <c r="H2133" t="s">
        <v>21233</v>
      </c>
      <c r="I2133" t="s">
        <v>21234</v>
      </c>
      <c r="J2133" t="s">
        <v>9040</v>
      </c>
      <c r="K2133" t="s">
        <v>9041</v>
      </c>
      <c r="L2133" t="s">
        <v>9042</v>
      </c>
      <c r="M2133" t="s">
        <v>20331</v>
      </c>
      <c r="N2133" t="s">
        <v>6322</v>
      </c>
      <c r="O2133" t="s">
        <v>20076</v>
      </c>
      <c r="P2133" t="s">
        <v>20336</v>
      </c>
      <c r="Q2133" t="s">
        <v>6546</v>
      </c>
      <c r="R2133" t="s">
        <v>21235</v>
      </c>
      <c r="S2133">
        <v>1</v>
      </c>
      <c r="T2133">
        <v>0</v>
      </c>
      <c r="U2133">
        <v>0</v>
      </c>
      <c r="V2133">
        <v>130</v>
      </c>
      <c r="W2133">
        <v>6</v>
      </c>
    </row>
    <row r="2134" spans="1:23" x14ac:dyDescent="0.3">
      <c r="A2134" t="s">
        <v>2144</v>
      </c>
      <c r="B2134" t="s">
        <v>21174</v>
      </c>
      <c r="C2134">
        <v>0</v>
      </c>
      <c r="D2134">
        <v>0</v>
      </c>
      <c r="E2134" t="s">
        <v>20050</v>
      </c>
      <c r="F2134" t="s">
        <v>11390</v>
      </c>
      <c r="G2134" t="s">
        <v>20040</v>
      </c>
      <c r="H2134" t="s">
        <v>22193</v>
      </c>
      <c r="I2134" t="s">
        <v>22194</v>
      </c>
      <c r="J2134" t="s">
        <v>11391</v>
      </c>
      <c r="K2134" t="s">
        <v>7976</v>
      </c>
      <c r="L2134" t="s">
        <v>11392</v>
      </c>
      <c r="M2134" t="s">
        <v>20893</v>
      </c>
      <c r="N2134" t="s">
        <v>6322</v>
      </c>
      <c r="O2134" t="s">
        <v>20076</v>
      </c>
      <c r="P2134" t="s">
        <v>20336</v>
      </c>
      <c r="Q2134" t="s">
        <v>6546</v>
      </c>
      <c r="R2134" t="s">
        <v>22195</v>
      </c>
      <c r="S2134">
        <v>1</v>
      </c>
      <c r="T2134">
        <v>0</v>
      </c>
      <c r="U2134">
        <v>0</v>
      </c>
      <c r="V2134">
        <v>86</v>
      </c>
      <c r="W2134">
        <v>4</v>
      </c>
    </row>
    <row r="2135" spans="1:23" x14ac:dyDescent="0.3">
      <c r="A2135" t="s">
        <v>2145</v>
      </c>
      <c r="B2135" t="s">
        <v>21174</v>
      </c>
      <c r="C2135">
        <v>0</v>
      </c>
      <c r="D2135">
        <v>0</v>
      </c>
      <c r="E2135" t="s">
        <v>20050</v>
      </c>
      <c r="F2135" t="s">
        <v>11393</v>
      </c>
      <c r="G2135" t="s">
        <v>20066</v>
      </c>
      <c r="H2135" t="s">
        <v>22196</v>
      </c>
      <c r="I2135" t="s">
        <v>22197</v>
      </c>
      <c r="J2135" t="s">
        <v>8282</v>
      </c>
      <c r="K2135" t="s">
        <v>11394</v>
      </c>
      <c r="L2135" t="s">
        <v>11395</v>
      </c>
      <c r="M2135" t="s">
        <v>20206</v>
      </c>
      <c r="N2135" t="s">
        <v>6322</v>
      </c>
      <c r="O2135" t="s">
        <v>20076</v>
      </c>
      <c r="P2135" t="s">
        <v>20336</v>
      </c>
      <c r="Q2135" t="s">
        <v>6546</v>
      </c>
      <c r="R2135" t="s">
        <v>22198</v>
      </c>
      <c r="S2135">
        <v>1</v>
      </c>
      <c r="T2135">
        <v>0</v>
      </c>
      <c r="U2135">
        <v>0</v>
      </c>
      <c r="V2135">
        <v>169</v>
      </c>
      <c r="W2135">
        <v>9</v>
      </c>
    </row>
    <row r="2136" spans="1:23" x14ac:dyDescent="0.3">
      <c r="A2136" t="s">
        <v>2146</v>
      </c>
      <c r="B2136" t="s">
        <v>21174</v>
      </c>
      <c r="C2136">
        <v>0</v>
      </c>
      <c r="D2136">
        <v>0</v>
      </c>
      <c r="E2136" t="s">
        <v>20050</v>
      </c>
      <c r="F2136" t="s">
        <v>11396</v>
      </c>
      <c r="G2136" t="s">
        <v>20040</v>
      </c>
      <c r="H2136" t="s">
        <v>22199</v>
      </c>
      <c r="I2136" t="s">
        <v>22200</v>
      </c>
      <c r="J2136" t="s">
        <v>11397</v>
      </c>
      <c r="K2136" t="s">
        <v>11398</v>
      </c>
      <c r="L2136" t="s">
        <v>11399</v>
      </c>
      <c r="M2136" t="s">
        <v>20736</v>
      </c>
      <c r="N2136" t="s">
        <v>6322</v>
      </c>
      <c r="O2136" t="s">
        <v>20076</v>
      </c>
      <c r="P2136" t="s">
        <v>20336</v>
      </c>
      <c r="Q2136" t="s">
        <v>6546</v>
      </c>
      <c r="R2136" t="s">
        <v>22201</v>
      </c>
      <c r="S2136">
        <v>1</v>
      </c>
      <c r="T2136">
        <v>0</v>
      </c>
      <c r="U2136">
        <v>0</v>
      </c>
      <c r="V2136">
        <v>187</v>
      </c>
      <c r="W2136">
        <v>8</v>
      </c>
    </row>
    <row r="2137" spans="1:23" x14ac:dyDescent="0.3">
      <c r="A2137" t="s">
        <v>2147</v>
      </c>
      <c r="B2137" t="s">
        <v>21174</v>
      </c>
      <c r="C2137">
        <v>0</v>
      </c>
      <c r="D2137">
        <v>0</v>
      </c>
      <c r="E2137" t="s">
        <v>20050</v>
      </c>
      <c r="F2137" t="s">
        <v>11400</v>
      </c>
      <c r="G2137" t="s">
        <v>20066</v>
      </c>
      <c r="H2137" t="s">
        <v>22202</v>
      </c>
      <c r="I2137" t="s">
        <v>22203</v>
      </c>
      <c r="J2137" t="s">
        <v>11401</v>
      </c>
      <c r="K2137" t="s">
        <v>8661</v>
      </c>
      <c r="L2137" t="s">
        <v>8662</v>
      </c>
      <c r="M2137" t="s">
        <v>20131</v>
      </c>
      <c r="N2137" t="s">
        <v>6322</v>
      </c>
      <c r="O2137" t="s">
        <v>20076</v>
      </c>
      <c r="P2137" t="s">
        <v>20336</v>
      </c>
      <c r="Q2137" t="s">
        <v>6546</v>
      </c>
      <c r="R2137" t="s">
        <v>21025</v>
      </c>
      <c r="S2137">
        <v>1</v>
      </c>
      <c r="T2137">
        <v>0</v>
      </c>
      <c r="U2137">
        <v>0</v>
      </c>
      <c r="V2137">
        <v>305</v>
      </c>
      <c r="W2137">
        <v>13</v>
      </c>
    </row>
    <row r="2138" spans="1:23" x14ac:dyDescent="0.3">
      <c r="A2138" t="s">
        <v>2148</v>
      </c>
      <c r="B2138" t="s">
        <v>21174</v>
      </c>
      <c r="C2138">
        <v>0</v>
      </c>
      <c r="D2138">
        <v>0</v>
      </c>
      <c r="E2138" t="s">
        <v>20050</v>
      </c>
      <c r="F2138" t="s">
        <v>11402</v>
      </c>
      <c r="G2138" t="s">
        <v>20066</v>
      </c>
      <c r="H2138" t="s">
        <v>22204</v>
      </c>
      <c r="I2138" t="s">
        <v>22205</v>
      </c>
      <c r="J2138" t="s">
        <v>11403</v>
      </c>
      <c r="K2138" t="s">
        <v>8661</v>
      </c>
      <c r="L2138" t="s">
        <v>8662</v>
      </c>
      <c r="M2138" t="s">
        <v>20131</v>
      </c>
      <c r="N2138" t="s">
        <v>6322</v>
      </c>
      <c r="O2138" t="s">
        <v>20076</v>
      </c>
      <c r="P2138" t="s">
        <v>20336</v>
      </c>
      <c r="Q2138" t="s">
        <v>6546</v>
      </c>
      <c r="R2138" t="s">
        <v>21025</v>
      </c>
      <c r="S2138">
        <v>1</v>
      </c>
      <c r="T2138">
        <v>0</v>
      </c>
      <c r="U2138">
        <v>0</v>
      </c>
      <c r="V2138">
        <v>390</v>
      </c>
      <c r="W2138">
        <v>19</v>
      </c>
    </row>
    <row r="2139" spans="1:23" x14ac:dyDescent="0.3">
      <c r="A2139" t="s">
        <v>2149</v>
      </c>
      <c r="B2139" t="s">
        <v>21174</v>
      </c>
      <c r="C2139">
        <v>0</v>
      </c>
      <c r="D2139">
        <v>0</v>
      </c>
      <c r="E2139" t="s">
        <v>20050</v>
      </c>
      <c r="F2139" t="s">
        <v>11404</v>
      </c>
      <c r="G2139" t="s">
        <v>20040</v>
      </c>
      <c r="H2139" t="s">
        <v>22206</v>
      </c>
      <c r="I2139" t="s">
        <v>22207</v>
      </c>
      <c r="J2139" t="s">
        <v>11405</v>
      </c>
      <c r="K2139" t="s">
        <v>8661</v>
      </c>
      <c r="L2139" t="s">
        <v>8662</v>
      </c>
      <c r="M2139" t="s">
        <v>20131</v>
      </c>
      <c r="N2139" t="s">
        <v>6322</v>
      </c>
      <c r="O2139" t="s">
        <v>20076</v>
      </c>
      <c r="P2139" t="s">
        <v>20336</v>
      </c>
      <c r="Q2139" t="s">
        <v>6546</v>
      </c>
      <c r="R2139" t="s">
        <v>21025</v>
      </c>
      <c r="S2139">
        <v>1</v>
      </c>
      <c r="T2139">
        <v>0</v>
      </c>
      <c r="U2139">
        <v>0</v>
      </c>
      <c r="V2139">
        <v>107</v>
      </c>
      <c r="W2139">
        <v>6</v>
      </c>
    </row>
    <row r="2140" spans="1:23" x14ac:dyDescent="0.3">
      <c r="A2140" t="s">
        <v>2150</v>
      </c>
      <c r="B2140" t="s">
        <v>21174</v>
      </c>
      <c r="C2140">
        <v>0</v>
      </c>
      <c r="D2140">
        <v>0</v>
      </c>
      <c r="E2140" t="s">
        <v>20050</v>
      </c>
      <c r="F2140" t="s">
        <v>11406</v>
      </c>
      <c r="G2140" t="s">
        <v>20080</v>
      </c>
      <c r="H2140" t="s">
        <v>21869</v>
      </c>
      <c r="I2140" t="s">
        <v>21870</v>
      </c>
      <c r="J2140" t="s">
        <v>11407</v>
      </c>
      <c r="K2140" t="s">
        <v>8001</v>
      </c>
      <c r="L2140" t="s">
        <v>8002</v>
      </c>
      <c r="M2140" t="s">
        <v>20519</v>
      </c>
      <c r="N2140" t="s">
        <v>6322</v>
      </c>
      <c r="O2140" t="s">
        <v>20076</v>
      </c>
      <c r="P2140" t="s">
        <v>20336</v>
      </c>
      <c r="Q2140" t="s">
        <v>6546</v>
      </c>
      <c r="R2140" t="s">
        <v>20520</v>
      </c>
      <c r="S2140">
        <v>1</v>
      </c>
      <c r="T2140">
        <v>0</v>
      </c>
      <c r="U2140">
        <v>0</v>
      </c>
      <c r="V2140">
        <v>76</v>
      </c>
      <c r="W2140">
        <v>4</v>
      </c>
    </row>
    <row r="2141" spans="1:23" x14ac:dyDescent="0.3">
      <c r="A2141" t="s">
        <v>2151</v>
      </c>
      <c r="B2141" t="s">
        <v>21174</v>
      </c>
      <c r="C2141">
        <v>0</v>
      </c>
      <c r="D2141">
        <v>0</v>
      </c>
      <c r="E2141" t="s">
        <v>20050</v>
      </c>
      <c r="F2141" t="s">
        <v>11408</v>
      </c>
      <c r="G2141" t="s">
        <v>20040</v>
      </c>
      <c r="H2141" t="s">
        <v>22208</v>
      </c>
      <c r="I2141" t="s">
        <v>22209</v>
      </c>
      <c r="J2141" t="s">
        <v>11409</v>
      </c>
      <c r="K2141" t="s">
        <v>11410</v>
      </c>
      <c r="L2141" t="s">
        <v>11411</v>
      </c>
      <c r="M2141" t="s">
        <v>20286</v>
      </c>
      <c r="N2141" t="s">
        <v>6322</v>
      </c>
      <c r="O2141" t="s">
        <v>20076</v>
      </c>
      <c r="P2141" t="s">
        <v>20336</v>
      </c>
      <c r="Q2141" t="s">
        <v>6546</v>
      </c>
      <c r="R2141" t="s">
        <v>22210</v>
      </c>
      <c r="S2141">
        <v>1</v>
      </c>
      <c r="T2141">
        <v>0</v>
      </c>
      <c r="U2141">
        <v>0</v>
      </c>
      <c r="V2141">
        <v>80</v>
      </c>
      <c r="W2141">
        <v>4</v>
      </c>
    </row>
    <row r="2142" spans="1:23" x14ac:dyDescent="0.3">
      <c r="A2142" t="s">
        <v>2152</v>
      </c>
      <c r="B2142" t="s">
        <v>21174</v>
      </c>
      <c r="C2142">
        <v>0</v>
      </c>
      <c r="D2142">
        <v>0</v>
      </c>
      <c r="E2142" t="s">
        <v>20050</v>
      </c>
      <c r="F2142" t="s">
        <v>11412</v>
      </c>
      <c r="G2142" t="s">
        <v>20040</v>
      </c>
      <c r="H2142" t="s">
        <v>22211</v>
      </c>
      <c r="I2142" t="s">
        <v>22212</v>
      </c>
      <c r="J2142" t="s">
        <v>11413</v>
      </c>
      <c r="K2142" t="s">
        <v>11414</v>
      </c>
      <c r="L2142" t="s">
        <v>11415</v>
      </c>
      <c r="M2142" t="s">
        <v>20457</v>
      </c>
      <c r="N2142" t="s">
        <v>6322</v>
      </c>
      <c r="O2142" t="s">
        <v>20076</v>
      </c>
      <c r="P2142" t="s">
        <v>20336</v>
      </c>
      <c r="Q2142" t="s">
        <v>6546</v>
      </c>
      <c r="R2142" t="s">
        <v>22213</v>
      </c>
      <c r="S2142">
        <v>1</v>
      </c>
      <c r="T2142">
        <v>0</v>
      </c>
      <c r="U2142">
        <v>0</v>
      </c>
      <c r="V2142">
        <v>107</v>
      </c>
      <c r="W2142">
        <v>6</v>
      </c>
    </row>
    <row r="2143" spans="1:23" x14ac:dyDescent="0.3">
      <c r="A2143" t="s">
        <v>2153</v>
      </c>
      <c r="B2143" t="s">
        <v>21174</v>
      </c>
      <c r="C2143">
        <v>0</v>
      </c>
      <c r="D2143">
        <v>0</v>
      </c>
      <c r="E2143" t="s">
        <v>20050</v>
      </c>
      <c r="F2143" t="s">
        <v>11416</v>
      </c>
      <c r="G2143" t="s">
        <v>20040</v>
      </c>
      <c r="H2143" t="s">
        <v>21330</v>
      </c>
      <c r="I2143" t="s">
        <v>21331</v>
      </c>
      <c r="J2143" t="s">
        <v>9044</v>
      </c>
      <c r="K2143" t="s">
        <v>9045</v>
      </c>
      <c r="L2143" t="s">
        <v>9046</v>
      </c>
      <c r="M2143" t="s">
        <v>20298</v>
      </c>
      <c r="N2143" t="s">
        <v>6322</v>
      </c>
      <c r="O2143" t="s">
        <v>20076</v>
      </c>
      <c r="P2143" t="s">
        <v>20336</v>
      </c>
      <c r="Q2143" t="s">
        <v>6546</v>
      </c>
      <c r="R2143" t="s">
        <v>21332</v>
      </c>
      <c r="S2143">
        <v>1</v>
      </c>
      <c r="T2143">
        <v>0</v>
      </c>
      <c r="U2143">
        <v>0</v>
      </c>
      <c r="V2143">
        <v>84</v>
      </c>
      <c r="W2143">
        <v>5</v>
      </c>
    </row>
    <row r="2144" spans="1:23" x14ac:dyDescent="0.3">
      <c r="A2144" t="s">
        <v>2154</v>
      </c>
      <c r="B2144" t="s">
        <v>21174</v>
      </c>
      <c r="C2144">
        <v>0</v>
      </c>
      <c r="D2144">
        <v>0</v>
      </c>
      <c r="E2144" t="s">
        <v>20050</v>
      </c>
      <c r="F2144" t="s">
        <v>11417</v>
      </c>
      <c r="G2144" t="s">
        <v>20328</v>
      </c>
      <c r="H2144" t="s">
        <v>22214</v>
      </c>
      <c r="I2144" t="s">
        <v>22215</v>
      </c>
      <c r="J2144" t="s">
        <v>11418</v>
      </c>
      <c r="K2144" t="s">
        <v>8188</v>
      </c>
      <c r="L2144" t="s">
        <v>8189</v>
      </c>
      <c r="M2144" t="s">
        <v>20757</v>
      </c>
      <c r="N2144" t="s">
        <v>6322</v>
      </c>
      <c r="O2144" t="s">
        <v>20076</v>
      </c>
      <c r="P2144" t="s">
        <v>20179</v>
      </c>
      <c r="Q2144" t="s">
        <v>6549</v>
      </c>
      <c r="R2144" t="s">
        <v>20914</v>
      </c>
      <c r="S2144">
        <v>1</v>
      </c>
      <c r="T2144">
        <v>0</v>
      </c>
      <c r="U2144">
        <v>0</v>
      </c>
      <c r="V2144">
        <v>143</v>
      </c>
      <c r="W2144">
        <v>8</v>
      </c>
    </row>
    <row r="2145" spans="1:23" x14ac:dyDescent="0.3">
      <c r="A2145" t="s">
        <v>2155</v>
      </c>
      <c r="B2145" t="s">
        <v>21174</v>
      </c>
      <c r="C2145">
        <v>0</v>
      </c>
      <c r="D2145">
        <v>0</v>
      </c>
      <c r="E2145" t="s">
        <v>20050</v>
      </c>
      <c r="F2145" t="s">
        <v>11419</v>
      </c>
      <c r="G2145" t="s">
        <v>20328</v>
      </c>
      <c r="H2145" t="s">
        <v>22216</v>
      </c>
      <c r="I2145" t="s">
        <v>22217</v>
      </c>
      <c r="J2145" t="s">
        <v>7723</v>
      </c>
      <c r="K2145" t="s">
        <v>11420</v>
      </c>
      <c r="L2145" t="s">
        <v>11421</v>
      </c>
      <c r="M2145" t="s">
        <v>20582</v>
      </c>
      <c r="N2145" t="s">
        <v>6322</v>
      </c>
      <c r="O2145" t="s">
        <v>20076</v>
      </c>
      <c r="P2145" t="s">
        <v>20434</v>
      </c>
      <c r="Q2145" t="s">
        <v>6513</v>
      </c>
      <c r="R2145" t="s">
        <v>22218</v>
      </c>
      <c r="S2145">
        <v>1</v>
      </c>
      <c r="T2145">
        <v>1</v>
      </c>
      <c r="U2145">
        <v>0</v>
      </c>
      <c r="V2145">
        <v>113</v>
      </c>
      <c r="W2145">
        <v>6</v>
      </c>
    </row>
    <row r="2146" spans="1:23" x14ac:dyDescent="0.3">
      <c r="A2146" t="s">
        <v>2156</v>
      </c>
      <c r="B2146" t="s">
        <v>21174</v>
      </c>
      <c r="C2146">
        <v>0</v>
      </c>
      <c r="D2146">
        <v>0</v>
      </c>
      <c r="E2146" t="s">
        <v>20050</v>
      </c>
      <c r="F2146" t="s">
        <v>11422</v>
      </c>
      <c r="G2146" t="s">
        <v>20040</v>
      </c>
      <c r="H2146" t="s">
        <v>21333</v>
      </c>
      <c r="I2146" t="s">
        <v>21334</v>
      </c>
      <c r="J2146" t="s">
        <v>9048</v>
      </c>
      <c r="K2146" t="s">
        <v>9049</v>
      </c>
      <c r="L2146" t="s">
        <v>9050</v>
      </c>
      <c r="M2146" t="s">
        <v>20534</v>
      </c>
      <c r="N2146" t="s">
        <v>6322</v>
      </c>
      <c r="O2146" t="s">
        <v>20076</v>
      </c>
      <c r="P2146" t="s">
        <v>20348</v>
      </c>
      <c r="Q2146" t="s">
        <v>6384</v>
      </c>
      <c r="R2146" t="s">
        <v>21335</v>
      </c>
      <c r="S2146">
        <v>1</v>
      </c>
      <c r="T2146">
        <v>0</v>
      </c>
      <c r="U2146">
        <v>0</v>
      </c>
      <c r="V2146">
        <v>206</v>
      </c>
      <c r="W2146">
        <v>9</v>
      </c>
    </row>
    <row r="2147" spans="1:23" x14ac:dyDescent="0.3">
      <c r="A2147" t="s">
        <v>2157</v>
      </c>
      <c r="B2147" t="s">
        <v>21174</v>
      </c>
      <c r="C2147">
        <v>0</v>
      </c>
      <c r="D2147">
        <v>0</v>
      </c>
      <c r="E2147" t="s">
        <v>20050</v>
      </c>
      <c r="F2147" t="s">
        <v>11423</v>
      </c>
      <c r="G2147" t="s">
        <v>20040</v>
      </c>
      <c r="H2147" t="s">
        <v>22219</v>
      </c>
      <c r="I2147" t="s">
        <v>22220</v>
      </c>
      <c r="J2147" t="s">
        <v>11071</v>
      </c>
      <c r="K2147" t="s">
        <v>11424</v>
      </c>
      <c r="L2147" t="s">
        <v>11425</v>
      </c>
      <c r="M2147" t="s">
        <v>20519</v>
      </c>
      <c r="N2147" t="s">
        <v>6322</v>
      </c>
      <c r="O2147" t="s">
        <v>20076</v>
      </c>
      <c r="P2147" t="s">
        <v>20348</v>
      </c>
      <c r="Q2147" t="s">
        <v>6384</v>
      </c>
      <c r="R2147" t="s">
        <v>22221</v>
      </c>
      <c r="S2147">
        <v>1</v>
      </c>
      <c r="T2147">
        <v>0</v>
      </c>
      <c r="U2147">
        <v>0</v>
      </c>
      <c r="V2147">
        <v>98</v>
      </c>
      <c r="W2147">
        <v>6</v>
      </c>
    </row>
    <row r="2148" spans="1:23" x14ac:dyDescent="0.3">
      <c r="A2148" t="s">
        <v>2158</v>
      </c>
      <c r="B2148" t="s">
        <v>21174</v>
      </c>
      <c r="C2148">
        <v>0</v>
      </c>
      <c r="D2148">
        <v>0</v>
      </c>
      <c r="E2148" t="s">
        <v>20050</v>
      </c>
      <c r="F2148" t="s">
        <v>11426</v>
      </c>
      <c r="G2148" t="s">
        <v>20328</v>
      </c>
      <c r="H2148" t="s">
        <v>22222</v>
      </c>
      <c r="I2148" t="s">
        <v>22223</v>
      </c>
      <c r="J2148" t="s">
        <v>7945</v>
      </c>
      <c r="K2148" t="s">
        <v>9359</v>
      </c>
      <c r="L2148" t="s">
        <v>9360</v>
      </c>
      <c r="M2148" t="s">
        <v>20293</v>
      </c>
      <c r="N2148" t="s">
        <v>6322</v>
      </c>
      <c r="O2148" t="s">
        <v>20076</v>
      </c>
      <c r="P2148" t="s">
        <v>20348</v>
      </c>
      <c r="Q2148" t="s">
        <v>6384</v>
      </c>
      <c r="R2148" t="s">
        <v>21237</v>
      </c>
      <c r="S2148">
        <v>1</v>
      </c>
      <c r="T2148">
        <v>0</v>
      </c>
      <c r="U2148">
        <v>0</v>
      </c>
      <c r="V2148">
        <v>220</v>
      </c>
      <c r="W2148">
        <v>10</v>
      </c>
    </row>
    <row r="2149" spans="1:23" x14ac:dyDescent="0.3">
      <c r="A2149" t="s">
        <v>2159</v>
      </c>
      <c r="B2149" t="s">
        <v>21174</v>
      </c>
      <c r="C2149">
        <v>0</v>
      </c>
      <c r="D2149">
        <v>0</v>
      </c>
      <c r="E2149" t="s">
        <v>20050</v>
      </c>
      <c r="F2149" t="s">
        <v>11427</v>
      </c>
      <c r="G2149" t="s">
        <v>20066</v>
      </c>
      <c r="H2149" t="s">
        <v>22043</v>
      </c>
      <c r="I2149" t="s">
        <v>22044</v>
      </c>
      <c r="J2149" t="s">
        <v>11428</v>
      </c>
      <c r="K2149" t="s">
        <v>9352</v>
      </c>
      <c r="L2149" t="s">
        <v>9353</v>
      </c>
      <c r="M2149" t="s">
        <v>20206</v>
      </c>
      <c r="N2149" t="s">
        <v>6322</v>
      </c>
      <c r="O2149" t="s">
        <v>20076</v>
      </c>
      <c r="P2149" t="s">
        <v>20523</v>
      </c>
      <c r="Q2149" t="s">
        <v>6411</v>
      </c>
      <c r="R2149" t="s">
        <v>21236</v>
      </c>
      <c r="S2149">
        <v>1</v>
      </c>
      <c r="T2149">
        <v>0</v>
      </c>
      <c r="U2149">
        <v>0</v>
      </c>
      <c r="V2149">
        <v>173</v>
      </c>
      <c r="W2149">
        <v>9</v>
      </c>
    </row>
    <row r="2150" spans="1:23" x14ac:dyDescent="0.3">
      <c r="A2150" t="s">
        <v>2160</v>
      </c>
      <c r="B2150" t="s">
        <v>21174</v>
      </c>
      <c r="C2150">
        <v>0</v>
      </c>
      <c r="D2150">
        <v>0</v>
      </c>
      <c r="E2150" t="s">
        <v>20050</v>
      </c>
      <c r="F2150" t="s">
        <v>11429</v>
      </c>
      <c r="G2150" t="s">
        <v>20040</v>
      </c>
      <c r="H2150" t="s">
        <v>21336</v>
      </c>
      <c r="I2150" t="s">
        <v>21337</v>
      </c>
      <c r="J2150" t="s">
        <v>9052</v>
      </c>
      <c r="K2150" t="s">
        <v>8524</v>
      </c>
      <c r="L2150" t="s">
        <v>8525</v>
      </c>
      <c r="M2150" t="s">
        <v>20320</v>
      </c>
      <c r="N2150" t="s">
        <v>6322</v>
      </c>
      <c r="O2150" t="s">
        <v>20076</v>
      </c>
      <c r="P2150" t="s">
        <v>20348</v>
      </c>
      <c r="Q2150" t="s">
        <v>6384</v>
      </c>
      <c r="R2150" t="s">
        <v>20990</v>
      </c>
      <c r="S2150">
        <v>1</v>
      </c>
      <c r="T2150">
        <v>0</v>
      </c>
      <c r="U2150">
        <v>0</v>
      </c>
      <c r="V2150">
        <v>295</v>
      </c>
      <c r="W2150">
        <v>14</v>
      </c>
    </row>
    <row r="2151" spans="1:23" x14ac:dyDescent="0.3">
      <c r="A2151" t="s">
        <v>2161</v>
      </c>
      <c r="B2151" t="s">
        <v>21174</v>
      </c>
      <c r="C2151">
        <v>0</v>
      </c>
      <c r="D2151">
        <v>0</v>
      </c>
      <c r="E2151" t="s">
        <v>20050</v>
      </c>
      <c r="F2151" t="s">
        <v>11430</v>
      </c>
      <c r="G2151" t="s">
        <v>20040</v>
      </c>
      <c r="H2151" t="s">
        <v>22224</v>
      </c>
      <c r="I2151" t="s">
        <v>22225</v>
      </c>
      <c r="J2151" t="s">
        <v>10966</v>
      </c>
      <c r="K2151" t="s">
        <v>11431</v>
      </c>
      <c r="L2151" t="s">
        <v>11432</v>
      </c>
      <c r="M2151" t="s">
        <v>20324</v>
      </c>
      <c r="N2151" t="s">
        <v>6322</v>
      </c>
      <c r="O2151" t="s">
        <v>20076</v>
      </c>
      <c r="P2151" t="s">
        <v>20348</v>
      </c>
      <c r="Q2151" t="s">
        <v>6384</v>
      </c>
      <c r="R2151" t="s">
        <v>22226</v>
      </c>
      <c r="S2151">
        <v>1</v>
      </c>
      <c r="T2151">
        <v>0</v>
      </c>
      <c r="U2151">
        <v>0</v>
      </c>
      <c r="V2151">
        <v>160</v>
      </c>
      <c r="W2151">
        <v>8</v>
      </c>
    </row>
    <row r="2152" spans="1:23" x14ac:dyDescent="0.3">
      <c r="A2152" t="s">
        <v>2162</v>
      </c>
      <c r="B2152" t="s">
        <v>21174</v>
      </c>
      <c r="C2152">
        <v>0</v>
      </c>
      <c r="D2152">
        <v>0</v>
      </c>
      <c r="E2152" t="s">
        <v>20050</v>
      </c>
      <c r="F2152" t="s">
        <v>11433</v>
      </c>
      <c r="G2152" t="s">
        <v>20066</v>
      </c>
      <c r="H2152" t="s">
        <v>22227</v>
      </c>
      <c r="I2152" t="s">
        <v>22228</v>
      </c>
      <c r="J2152" t="s">
        <v>9116</v>
      </c>
      <c r="K2152" t="s">
        <v>11434</v>
      </c>
      <c r="L2152" t="s">
        <v>11435</v>
      </c>
      <c r="M2152" t="s">
        <v>20484</v>
      </c>
      <c r="N2152" t="s">
        <v>6322</v>
      </c>
      <c r="O2152" t="s">
        <v>20076</v>
      </c>
      <c r="P2152" t="s">
        <v>20348</v>
      </c>
      <c r="Q2152" t="s">
        <v>6384</v>
      </c>
      <c r="R2152" t="s">
        <v>22229</v>
      </c>
      <c r="S2152">
        <v>1</v>
      </c>
      <c r="T2152">
        <v>0</v>
      </c>
      <c r="U2152">
        <v>0</v>
      </c>
      <c r="V2152">
        <v>187</v>
      </c>
      <c r="W2152">
        <v>8</v>
      </c>
    </row>
    <row r="2153" spans="1:23" x14ac:dyDescent="0.3">
      <c r="A2153" t="s">
        <v>2163</v>
      </c>
      <c r="B2153" t="s">
        <v>21174</v>
      </c>
      <c r="C2153">
        <v>0</v>
      </c>
      <c r="D2153">
        <v>0</v>
      </c>
      <c r="E2153" t="s">
        <v>20050</v>
      </c>
      <c r="F2153" t="s">
        <v>11436</v>
      </c>
      <c r="G2153" t="s">
        <v>20080</v>
      </c>
      <c r="H2153" t="s">
        <v>20677</v>
      </c>
      <c r="I2153" t="s">
        <v>20678</v>
      </c>
      <c r="J2153" t="s">
        <v>9054</v>
      </c>
      <c r="K2153" t="s">
        <v>6547</v>
      </c>
      <c r="L2153" t="s">
        <v>6384</v>
      </c>
      <c r="M2153" t="s">
        <v>20555</v>
      </c>
      <c r="N2153" t="s">
        <v>6322</v>
      </c>
      <c r="O2153" t="s">
        <v>20076</v>
      </c>
      <c r="P2153" t="s">
        <v>20348</v>
      </c>
      <c r="Q2153" t="s">
        <v>6384</v>
      </c>
      <c r="R2153" t="s">
        <v>20556</v>
      </c>
      <c r="S2153">
        <v>1</v>
      </c>
      <c r="T2153">
        <v>0</v>
      </c>
      <c r="U2153">
        <v>0</v>
      </c>
      <c r="V2153">
        <v>325</v>
      </c>
      <c r="W2153">
        <v>16</v>
      </c>
    </row>
    <row r="2154" spans="1:23" x14ac:dyDescent="0.3">
      <c r="A2154" t="s">
        <v>2164</v>
      </c>
      <c r="B2154" t="s">
        <v>21174</v>
      </c>
      <c r="C2154">
        <v>0</v>
      </c>
      <c r="D2154">
        <v>0</v>
      </c>
      <c r="E2154" t="s">
        <v>20050</v>
      </c>
      <c r="F2154" t="s">
        <v>11437</v>
      </c>
      <c r="G2154" t="s">
        <v>20066</v>
      </c>
      <c r="H2154" t="s">
        <v>22230</v>
      </c>
      <c r="I2154" t="s">
        <v>22231</v>
      </c>
      <c r="J2154" t="s">
        <v>11438</v>
      </c>
      <c r="K2154" t="s">
        <v>9304</v>
      </c>
      <c r="L2154" t="s">
        <v>9305</v>
      </c>
      <c r="M2154" t="s">
        <v>20374</v>
      </c>
      <c r="N2154" t="s">
        <v>6322</v>
      </c>
      <c r="O2154" t="s">
        <v>20076</v>
      </c>
      <c r="P2154" t="s">
        <v>20523</v>
      </c>
      <c r="Q2154" t="s">
        <v>6411</v>
      </c>
      <c r="R2154" t="s">
        <v>22038</v>
      </c>
      <c r="S2154">
        <v>1</v>
      </c>
      <c r="T2154">
        <v>0</v>
      </c>
      <c r="U2154">
        <v>0</v>
      </c>
      <c r="V2154">
        <v>107</v>
      </c>
      <c r="W2154">
        <v>6</v>
      </c>
    </row>
    <row r="2155" spans="1:23" x14ac:dyDescent="0.3">
      <c r="A2155" t="s">
        <v>2165</v>
      </c>
      <c r="B2155" t="s">
        <v>21174</v>
      </c>
      <c r="C2155">
        <v>0</v>
      </c>
      <c r="D2155">
        <v>0</v>
      </c>
      <c r="E2155" t="s">
        <v>20050</v>
      </c>
      <c r="F2155" t="s">
        <v>11439</v>
      </c>
      <c r="G2155" t="s">
        <v>20066</v>
      </c>
      <c r="H2155" t="s">
        <v>22232</v>
      </c>
      <c r="I2155" t="s">
        <v>22233</v>
      </c>
      <c r="J2155" t="s">
        <v>11440</v>
      </c>
      <c r="K2155" t="s">
        <v>6378</v>
      </c>
      <c r="L2155" t="s">
        <v>6379</v>
      </c>
      <c r="M2155" t="s">
        <v>20178</v>
      </c>
      <c r="N2155" t="s">
        <v>6322</v>
      </c>
      <c r="O2155" t="s">
        <v>20076</v>
      </c>
      <c r="P2155" t="s">
        <v>20434</v>
      </c>
      <c r="Q2155" t="s">
        <v>6513</v>
      </c>
      <c r="R2155" t="s">
        <v>20696</v>
      </c>
      <c r="S2155">
        <v>1</v>
      </c>
      <c r="T2155">
        <v>1</v>
      </c>
      <c r="U2155">
        <v>0</v>
      </c>
      <c r="V2155">
        <v>214</v>
      </c>
      <c r="W2155">
        <v>10</v>
      </c>
    </row>
    <row r="2156" spans="1:23" x14ac:dyDescent="0.3">
      <c r="A2156" t="s">
        <v>2166</v>
      </c>
      <c r="B2156" t="s">
        <v>21174</v>
      </c>
      <c r="C2156">
        <v>0</v>
      </c>
      <c r="D2156">
        <v>0</v>
      </c>
      <c r="E2156" t="s">
        <v>20050</v>
      </c>
      <c r="F2156" t="s">
        <v>11441</v>
      </c>
      <c r="G2156" t="s">
        <v>20080</v>
      </c>
      <c r="H2156" t="s">
        <v>20677</v>
      </c>
      <c r="I2156" t="s">
        <v>20678</v>
      </c>
      <c r="J2156" t="s">
        <v>11442</v>
      </c>
      <c r="K2156" t="s">
        <v>6383</v>
      </c>
      <c r="L2156" t="s">
        <v>6384</v>
      </c>
      <c r="M2156" t="s">
        <v>20555</v>
      </c>
      <c r="N2156" t="s">
        <v>6322</v>
      </c>
      <c r="O2156" t="s">
        <v>20076</v>
      </c>
      <c r="P2156" t="s">
        <v>20348</v>
      </c>
      <c r="Q2156" t="s">
        <v>6384</v>
      </c>
      <c r="R2156" t="s">
        <v>20556</v>
      </c>
      <c r="S2156">
        <v>1</v>
      </c>
      <c r="T2156">
        <v>0</v>
      </c>
      <c r="U2156">
        <v>0</v>
      </c>
      <c r="V2156">
        <v>224</v>
      </c>
      <c r="W2156">
        <v>11</v>
      </c>
    </row>
    <row r="2157" spans="1:23" x14ac:dyDescent="0.3">
      <c r="A2157" t="s">
        <v>2167</v>
      </c>
      <c r="B2157" t="s">
        <v>21174</v>
      </c>
      <c r="C2157">
        <v>0</v>
      </c>
      <c r="D2157">
        <v>0</v>
      </c>
      <c r="E2157" t="s">
        <v>20050</v>
      </c>
      <c r="F2157" t="s">
        <v>11443</v>
      </c>
      <c r="G2157" t="s">
        <v>20080</v>
      </c>
      <c r="H2157" t="s">
        <v>20677</v>
      </c>
      <c r="I2157" t="s">
        <v>20678</v>
      </c>
      <c r="J2157" t="s">
        <v>11444</v>
      </c>
      <c r="K2157" t="s">
        <v>6547</v>
      </c>
      <c r="L2157" t="s">
        <v>6384</v>
      </c>
      <c r="M2157" t="s">
        <v>20555</v>
      </c>
      <c r="N2157" t="s">
        <v>6322</v>
      </c>
      <c r="O2157" t="s">
        <v>20076</v>
      </c>
      <c r="P2157" t="s">
        <v>20348</v>
      </c>
      <c r="Q2157" t="s">
        <v>6384</v>
      </c>
      <c r="R2157" t="s">
        <v>20556</v>
      </c>
      <c r="S2157">
        <v>1</v>
      </c>
      <c r="T2157">
        <v>0</v>
      </c>
      <c r="U2157">
        <v>0</v>
      </c>
      <c r="V2157">
        <v>480</v>
      </c>
      <c r="W2157">
        <v>22</v>
      </c>
    </row>
    <row r="2158" spans="1:23" x14ac:dyDescent="0.3">
      <c r="A2158" t="s">
        <v>2168</v>
      </c>
      <c r="B2158" t="s">
        <v>21174</v>
      </c>
      <c r="C2158">
        <v>0</v>
      </c>
      <c r="D2158">
        <v>0</v>
      </c>
      <c r="E2158" t="s">
        <v>20050</v>
      </c>
      <c r="F2158" t="s">
        <v>11445</v>
      </c>
      <c r="G2158" t="s">
        <v>20080</v>
      </c>
      <c r="H2158" t="s">
        <v>20677</v>
      </c>
      <c r="I2158" t="s">
        <v>20678</v>
      </c>
      <c r="J2158" t="s">
        <v>11446</v>
      </c>
      <c r="K2158" t="s">
        <v>6383</v>
      </c>
      <c r="L2158" t="s">
        <v>6384</v>
      </c>
      <c r="M2158" t="s">
        <v>20555</v>
      </c>
      <c r="N2158" t="s">
        <v>6322</v>
      </c>
      <c r="O2158" t="s">
        <v>20076</v>
      </c>
      <c r="P2158" t="s">
        <v>20348</v>
      </c>
      <c r="Q2158" t="s">
        <v>6384</v>
      </c>
      <c r="R2158" t="s">
        <v>20556</v>
      </c>
      <c r="S2158">
        <v>1</v>
      </c>
      <c r="T2158">
        <v>0</v>
      </c>
      <c r="U2158">
        <v>0</v>
      </c>
      <c r="V2158">
        <v>281</v>
      </c>
      <c r="W2158">
        <v>14</v>
      </c>
    </row>
    <row r="2159" spans="1:23" x14ac:dyDescent="0.3">
      <c r="A2159" t="s">
        <v>2169</v>
      </c>
      <c r="B2159" t="s">
        <v>21174</v>
      </c>
      <c r="C2159">
        <v>0</v>
      </c>
      <c r="D2159">
        <v>0</v>
      </c>
      <c r="E2159" t="s">
        <v>20050</v>
      </c>
      <c r="F2159" t="s">
        <v>11447</v>
      </c>
      <c r="G2159" t="s">
        <v>20066</v>
      </c>
      <c r="H2159" t="s">
        <v>22234</v>
      </c>
      <c r="I2159" t="s">
        <v>22235</v>
      </c>
      <c r="J2159" t="s">
        <v>11448</v>
      </c>
      <c r="K2159" t="s">
        <v>11449</v>
      </c>
      <c r="L2159" t="s">
        <v>11450</v>
      </c>
      <c r="M2159" t="s">
        <v>20630</v>
      </c>
      <c r="N2159" t="s">
        <v>6322</v>
      </c>
      <c r="O2159" t="s">
        <v>20076</v>
      </c>
      <c r="P2159" t="s">
        <v>20348</v>
      </c>
      <c r="Q2159" t="s">
        <v>6384</v>
      </c>
      <c r="R2159" t="s">
        <v>22236</v>
      </c>
      <c r="S2159">
        <v>1</v>
      </c>
      <c r="T2159">
        <v>0</v>
      </c>
      <c r="U2159">
        <v>0</v>
      </c>
      <c r="V2159">
        <v>72</v>
      </c>
      <c r="W2159">
        <v>4</v>
      </c>
    </row>
    <row r="2160" spans="1:23" x14ac:dyDescent="0.3">
      <c r="A2160" t="s">
        <v>2170</v>
      </c>
      <c r="B2160" t="s">
        <v>21174</v>
      </c>
      <c r="C2160">
        <v>0</v>
      </c>
      <c r="D2160">
        <v>0</v>
      </c>
      <c r="E2160" t="s">
        <v>20050</v>
      </c>
      <c r="F2160" t="s">
        <v>11451</v>
      </c>
      <c r="G2160" t="s">
        <v>20080</v>
      </c>
      <c r="H2160" t="s">
        <v>20677</v>
      </c>
      <c r="I2160" t="s">
        <v>20678</v>
      </c>
      <c r="J2160" t="s">
        <v>9056</v>
      </c>
      <c r="K2160" t="s">
        <v>6383</v>
      </c>
      <c r="L2160" t="s">
        <v>6384</v>
      </c>
      <c r="M2160" t="s">
        <v>20555</v>
      </c>
      <c r="N2160" t="s">
        <v>6322</v>
      </c>
      <c r="O2160" t="s">
        <v>20076</v>
      </c>
      <c r="P2160" t="s">
        <v>20348</v>
      </c>
      <c r="Q2160" t="s">
        <v>6384</v>
      </c>
      <c r="R2160" t="s">
        <v>20556</v>
      </c>
      <c r="S2160">
        <v>1</v>
      </c>
      <c r="T2160">
        <v>0</v>
      </c>
      <c r="U2160">
        <v>0</v>
      </c>
      <c r="V2160">
        <v>277</v>
      </c>
      <c r="W2160">
        <v>13</v>
      </c>
    </row>
    <row r="2161" spans="1:23" x14ac:dyDescent="0.3">
      <c r="A2161" t="s">
        <v>2171</v>
      </c>
      <c r="B2161" t="s">
        <v>21174</v>
      </c>
      <c r="C2161">
        <v>0</v>
      </c>
      <c r="D2161">
        <v>0</v>
      </c>
      <c r="E2161" t="s">
        <v>20050</v>
      </c>
      <c r="F2161" t="s">
        <v>11452</v>
      </c>
      <c r="G2161" t="s">
        <v>20040</v>
      </c>
      <c r="H2161" t="s">
        <v>22237</v>
      </c>
      <c r="I2161" t="s">
        <v>22238</v>
      </c>
      <c r="J2161" t="s">
        <v>11453</v>
      </c>
      <c r="K2161" t="s">
        <v>11454</v>
      </c>
      <c r="L2161" t="s">
        <v>11455</v>
      </c>
      <c r="M2161" t="s">
        <v>20688</v>
      </c>
      <c r="N2161" t="s">
        <v>6322</v>
      </c>
      <c r="O2161" t="s">
        <v>20076</v>
      </c>
      <c r="P2161" t="s">
        <v>20348</v>
      </c>
      <c r="Q2161" t="s">
        <v>6384</v>
      </c>
      <c r="R2161" t="s">
        <v>22239</v>
      </c>
      <c r="S2161">
        <v>1</v>
      </c>
      <c r="T2161">
        <v>0</v>
      </c>
      <c r="U2161">
        <v>0</v>
      </c>
      <c r="V2161">
        <v>114</v>
      </c>
      <c r="W2161">
        <v>7</v>
      </c>
    </row>
    <row r="2162" spans="1:23" x14ac:dyDescent="0.3">
      <c r="A2162" t="s">
        <v>2172</v>
      </c>
      <c r="B2162" t="s">
        <v>21174</v>
      </c>
      <c r="C2162">
        <v>0</v>
      </c>
      <c r="D2162">
        <v>0</v>
      </c>
      <c r="E2162" t="s">
        <v>20050</v>
      </c>
      <c r="F2162" t="s">
        <v>11456</v>
      </c>
      <c r="G2162" t="s">
        <v>20040</v>
      </c>
      <c r="H2162" t="s">
        <v>21338</v>
      </c>
      <c r="I2162" t="s">
        <v>21339</v>
      </c>
      <c r="J2162" t="s">
        <v>11457</v>
      </c>
      <c r="K2162" t="s">
        <v>9059</v>
      </c>
      <c r="L2162" t="s">
        <v>9060</v>
      </c>
      <c r="M2162" t="s">
        <v>20422</v>
      </c>
      <c r="N2162" t="s">
        <v>6322</v>
      </c>
      <c r="O2162" t="s">
        <v>20076</v>
      </c>
      <c r="P2162" t="s">
        <v>20348</v>
      </c>
      <c r="Q2162" t="s">
        <v>6384</v>
      </c>
      <c r="R2162" t="s">
        <v>21340</v>
      </c>
      <c r="S2162">
        <v>1</v>
      </c>
      <c r="T2162">
        <v>0</v>
      </c>
      <c r="U2162">
        <v>0</v>
      </c>
      <c r="V2162">
        <v>464</v>
      </c>
      <c r="W2162">
        <v>19</v>
      </c>
    </row>
    <row r="2163" spans="1:23" x14ac:dyDescent="0.3">
      <c r="A2163" t="s">
        <v>2173</v>
      </c>
      <c r="B2163" t="s">
        <v>21174</v>
      </c>
      <c r="C2163">
        <v>0</v>
      </c>
      <c r="D2163">
        <v>0</v>
      </c>
      <c r="E2163" t="s">
        <v>20050</v>
      </c>
      <c r="F2163" t="s">
        <v>11458</v>
      </c>
      <c r="G2163" t="s">
        <v>20040</v>
      </c>
      <c r="H2163" t="s">
        <v>22240</v>
      </c>
      <c r="I2163" t="s">
        <v>22241</v>
      </c>
      <c r="J2163" t="s">
        <v>11459</v>
      </c>
      <c r="K2163" t="s">
        <v>11460</v>
      </c>
      <c r="L2163" t="s">
        <v>11461</v>
      </c>
      <c r="M2163" t="s">
        <v>20331</v>
      </c>
      <c r="N2163" t="s">
        <v>6322</v>
      </c>
      <c r="O2163" t="s">
        <v>20076</v>
      </c>
      <c r="P2163" t="s">
        <v>20348</v>
      </c>
      <c r="Q2163" t="s">
        <v>6384</v>
      </c>
      <c r="R2163" t="s">
        <v>22242</v>
      </c>
      <c r="S2163">
        <v>1</v>
      </c>
      <c r="T2163">
        <v>0</v>
      </c>
      <c r="U2163">
        <v>0</v>
      </c>
      <c r="V2163">
        <v>119</v>
      </c>
      <c r="W2163">
        <v>6</v>
      </c>
    </row>
    <row r="2164" spans="1:23" x14ac:dyDescent="0.3">
      <c r="A2164" t="s">
        <v>2174</v>
      </c>
      <c r="B2164" t="s">
        <v>21174</v>
      </c>
      <c r="C2164">
        <v>0</v>
      </c>
      <c r="D2164">
        <v>0</v>
      </c>
      <c r="E2164" t="s">
        <v>20050</v>
      </c>
      <c r="F2164" t="s">
        <v>11462</v>
      </c>
      <c r="G2164" t="s">
        <v>20040</v>
      </c>
      <c r="H2164" t="s">
        <v>22243</v>
      </c>
      <c r="I2164" t="s">
        <v>22244</v>
      </c>
      <c r="J2164" t="s">
        <v>6930</v>
      </c>
      <c r="K2164" t="s">
        <v>11463</v>
      </c>
      <c r="L2164" t="s">
        <v>11464</v>
      </c>
      <c r="M2164" t="s">
        <v>20075</v>
      </c>
      <c r="N2164" t="s">
        <v>6322</v>
      </c>
      <c r="O2164" t="s">
        <v>20076</v>
      </c>
      <c r="P2164" t="s">
        <v>20348</v>
      </c>
      <c r="Q2164" t="s">
        <v>6384</v>
      </c>
      <c r="R2164" t="s">
        <v>22245</v>
      </c>
      <c r="S2164">
        <v>1</v>
      </c>
      <c r="T2164">
        <v>0</v>
      </c>
      <c r="U2164">
        <v>0</v>
      </c>
      <c r="V2164">
        <v>154</v>
      </c>
      <c r="W2164">
        <v>8</v>
      </c>
    </row>
    <row r="2165" spans="1:23" x14ac:dyDescent="0.3">
      <c r="A2165" t="s">
        <v>2175</v>
      </c>
      <c r="B2165" t="s">
        <v>21174</v>
      </c>
      <c r="C2165">
        <v>0</v>
      </c>
      <c r="D2165">
        <v>0</v>
      </c>
      <c r="E2165" t="s">
        <v>20050</v>
      </c>
      <c r="F2165" t="s">
        <v>11465</v>
      </c>
      <c r="G2165" t="s">
        <v>20040</v>
      </c>
      <c r="H2165" t="s">
        <v>22246</v>
      </c>
      <c r="I2165" t="s">
        <v>22247</v>
      </c>
      <c r="J2165" t="s">
        <v>11466</v>
      </c>
      <c r="K2165" t="s">
        <v>11467</v>
      </c>
      <c r="L2165" t="s">
        <v>11468</v>
      </c>
      <c r="M2165" t="s">
        <v>20736</v>
      </c>
      <c r="N2165" t="s">
        <v>6322</v>
      </c>
      <c r="O2165" t="s">
        <v>20076</v>
      </c>
      <c r="P2165" t="s">
        <v>20348</v>
      </c>
      <c r="Q2165" t="s">
        <v>6384</v>
      </c>
      <c r="R2165" t="s">
        <v>22248</v>
      </c>
      <c r="S2165">
        <v>1</v>
      </c>
      <c r="T2165">
        <v>0</v>
      </c>
      <c r="U2165">
        <v>0</v>
      </c>
      <c r="V2165">
        <v>143</v>
      </c>
      <c r="W2165">
        <v>8</v>
      </c>
    </row>
    <row r="2166" spans="1:23" x14ac:dyDescent="0.3">
      <c r="A2166" t="s">
        <v>2176</v>
      </c>
      <c r="B2166" t="s">
        <v>21174</v>
      </c>
      <c r="C2166">
        <v>0</v>
      </c>
      <c r="D2166">
        <v>0</v>
      </c>
      <c r="E2166" t="s">
        <v>20050</v>
      </c>
      <c r="F2166" t="s">
        <v>11469</v>
      </c>
      <c r="G2166" t="s">
        <v>20040</v>
      </c>
      <c r="H2166" t="s">
        <v>22249</v>
      </c>
      <c r="I2166" t="s">
        <v>22250</v>
      </c>
      <c r="J2166" t="s">
        <v>11470</v>
      </c>
      <c r="K2166" t="s">
        <v>11471</v>
      </c>
      <c r="L2166" t="s">
        <v>11472</v>
      </c>
      <c r="M2166" t="s">
        <v>20107</v>
      </c>
      <c r="N2166" t="s">
        <v>6322</v>
      </c>
      <c r="O2166" t="s">
        <v>20076</v>
      </c>
      <c r="P2166" t="s">
        <v>20348</v>
      </c>
      <c r="Q2166" t="s">
        <v>6384</v>
      </c>
      <c r="R2166" t="s">
        <v>22251</v>
      </c>
      <c r="S2166">
        <v>1</v>
      </c>
      <c r="T2166">
        <v>0</v>
      </c>
      <c r="U2166">
        <v>0</v>
      </c>
      <c r="V2166">
        <v>126</v>
      </c>
      <c r="W2166">
        <v>7</v>
      </c>
    </row>
    <row r="2167" spans="1:23" x14ac:dyDescent="0.3">
      <c r="A2167" t="s">
        <v>2177</v>
      </c>
      <c r="B2167" t="s">
        <v>21174</v>
      </c>
      <c r="C2167">
        <v>0</v>
      </c>
      <c r="D2167">
        <v>0</v>
      </c>
      <c r="E2167" t="s">
        <v>20150</v>
      </c>
      <c r="F2167" t="s">
        <v>11473</v>
      </c>
      <c r="G2167" t="s">
        <v>20089</v>
      </c>
      <c r="H2167" t="s">
        <v>22252</v>
      </c>
      <c r="I2167" t="s">
        <v>22253</v>
      </c>
      <c r="J2167" t="s">
        <v>11474</v>
      </c>
      <c r="K2167" t="s">
        <v>11209</v>
      </c>
      <c r="L2167" t="s">
        <v>11210</v>
      </c>
      <c r="M2167" t="s">
        <v>20757</v>
      </c>
      <c r="N2167" t="s">
        <v>6322</v>
      </c>
      <c r="O2167" t="s">
        <v>20076</v>
      </c>
      <c r="P2167" t="s">
        <v>20096</v>
      </c>
      <c r="Q2167" t="s">
        <v>6544</v>
      </c>
      <c r="R2167" t="s">
        <v>22080</v>
      </c>
      <c r="S2167">
        <v>0</v>
      </c>
      <c r="T2167">
        <v>0</v>
      </c>
      <c r="U2167">
        <v>0</v>
      </c>
      <c r="V2167">
        <v>234</v>
      </c>
      <c r="W2167">
        <v>10</v>
      </c>
    </row>
    <row r="2168" spans="1:23" x14ac:dyDescent="0.3">
      <c r="A2168" t="s">
        <v>2178</v>
      </c>
      <c r="B2168" t="s">
        <v>21174</v>
      </c>
      <c r="C2168">
        <v>0</v>
      </c>
      <c r="D2168">
        <v>0</v>
      </c>
      <c r="E2168" t="s">
        <v>20050</v>
      </c>
      <c r="F2168" t="s">
        <v>11475</v>
      </c>
      <c r="G2168" t="s">
        <v>20040</v>
      </c>
      <c r="H2168" t="s">
        <v>22254</v>
      </c>
      <c r="I2168" t="s">
        <v>22255</v>
      </c>
      <c r="J2168" t="s">
        <v>11476</v>
      </c>
      <c r="K2168" t="s">
        <v>11477</v>
      </c>
      <c r="L2168" t="s">
        <v>11478</v>
      </c>
      <c r="M2168" t="s">
        <v>20286</v>
      </c>
      <c r="N2168" t="s">
        <v>6322</v>
      </c>
      <c r="O2168" t="s">
        <v>20076</v>
      </c>
      <c r="P2168" t="s">
        <v>20348</v>
      </c>
      <c r="Q2168" t="s">
        <v>6384</v>
      </c>
      <c r="R2168" t="s">
        <v>22256</v>
      </c>
      <c r="S2168">
        <v>1</v>
      </c>
      <c r="T2168">
        <v>0</v>
      </c>
      <c r="U2168">
        <v>0</v>
      </c>
      <c r="V2168">
        <v>165</v>
      </c>
      <c r="W2168">
        <v>8</v>
      </c>
    </row>
    <row r="2169" spans="1:23" x14ac:dyDescent="0.3">
      <c r="A2169" t="s">
        <v>2179</v>
      </c>
      <c r="B2169" t="s">
        <v>21174</v>
      </c>
      <c r="C2169">
        <v>0</v>
      </c>
      <c r="D2169">
        <v>0</v>
      </c>
      <c r="E2169" t="s">
        <v>20050</v>
      </c>
      <c r="F2169" t="s">
        <v>11479</v>
      </c>
      <c r="G2169" t="s">
        <v>20080</v>
      </c>
      <c r="H2169" t="s">
        <v>22257</v>
      </c>
      <c r="I2169" t="s">
        <v>22258</v>
      </c>
      <c r="J2169" t="s">
        <v>11480</v>
      </c>
      <c r="K2169" t="s">
        <v>7534</v>
      </c>
      <c r="L2169" t="s">
        <v>7535</v>
      </c>
      <c r="M2169" t="s">
        <v>20103</v>
      </c>
      <c r="N2169" t="s">
        <v>6322</v>
      </c>
      <c r="O2169" t="s">
        <v>20076</v>
      </c>
      <c r="P2169" t="s">
        <v>20348</v>
      </c>
      <c r="Q2169" t="s">
        <v>6384</v>
      </c>
      <c r="R2169" t="s">
        <v>20819</v>
      </c>
      <c r="S2169">
        <v>1</v>
      </c>
      <c r="T2169">
        <v>0</v>
      </c>
      <c r="U2169">
        <v>0</v>
      </c>
      <c r="V2169">
        <v>281</v>
      </c>
      <c r="W2169">
        <v>13</v>
      </c>
    </row>
    <row r="2170" spans="1:23" x14ac:dyDescent="0.3">
      <c r="A2170" t="s">
        <v>2180</v>
      </c>
      <c r="B2170" t="s">
        <v>21174</v>
      </c>
      <c r="C2170">
        <v>0</v>
      </c>
      <c r="D2170">
        <v>0</v>
      </c>
      <c r="E2170" t="s">
        <v>20050</v>
      </c>
      <c r="F2170" t="s">
        <v>11481</v>
      </c>
      <c r="G2170" t="s">
        <v>20080</v>
      </c>
      <c r="H2170" t="s">
        <v>22257</v>
      </c>
      <c r="I2170" t="s">
        <v>22258</v>
      </c>
      <c r="J2170" t="s">
        <v>11482</v>
      </c>
      <c r="K2170" t="s">
        <v>7534</v>
      </c>
      <c r="L2170" t="s">
        <v>7535</v>
      </c>
      <c r="M2170" t="s">
        <v>20103</v>
      </c>
      <c r="N2170" t="s">
        <v>6322</v>
      </c>
      <c r="O2170" t="s">
        <v>20076</v>
      </c>
      <c r="P2170" t="s">
        <v>20348</v>
      </c>
      <c r="Q2170" t="s">
        <v>6384</v>
      </c>
      <c r="R2170" t="s">
        <v>20819</v>
      </c>
      <c r="S2170">
        <v>1</v>
      </c>
      <c r="T2170">
        <v>0</v>
      </c>
      <c r="U2170">
        <v>0</v>
      </c>
      <c r="V2170">
        <v>549</v>
      </c>
      <c r="W2170">
        <v>29</v>
      </c>
    </row>
    <row r="2171" spans="1:23" x14ac:dyDescent="0.3">
      <c r="A2171" t="s">
        <v>2181</v>
      </c>
      <c r="B2171" t="s">
        <v>21174</v>
      </c>
      <c r="C2171">
        <v>0</v>
      </c>
      <c r="D2171">
        <v>0</v>
      </c>
      <c r="E2171" t="s">
        <v>20050</v>
      </c>
      <c r="F2171" t="s">
        <v>11483</v>
      </c>
      <c r="G2171" t="s">
        <v>20080</v>
      </c>
      <c r="H2171" t="s">
        <v>22257</v>
      </c>
      <c r="I2171" t="s">
        <v>22258</v>
      </c>
      <c r="J2171" t="s">
        <v>11484</v>
      </c>
      <c r="K2171" t="s">
        <v>7534</v>
      </c>
      <c r="L2171" t="s">
        <v>7535</v>
      </c>
      <c r="M2171" t="s">
        <v>20103</v>
      </c>
      <c r="N2171" t="s">
        <v>6322</v>
      </c>
      <c r="O2171" t="s">
        <v>20076</v>
      </c>
      <c r="P2171" t="s">
        <v>20348</v>
      </c>
      <c r="Q2171" t="s">
        <v>6384</v>
      </c>
      <c r="R2171" t="s">
        <v>20819</v>
      </c>
      <c r="S2171">
        <v>1</v>
      </c>
      <c r="T2171">
        <v>0</v>
      </c>
      <c r="U2171">
        <v>0</v>
      </c>
      <c r="V2171">
        <v>501</v>
      </c>
      <c r="W2171">
        <v>20</v>
      </c>
    </row>
    <row r="2172" spans="1:23" x14ac:dyDescent="0.3">
      <c r="A2172" t="s">
        <v>2182</v>
      </c>
      <c r="B2172" t="s">
        <v>21174</v>
      </c>
      <c r="C2172">
        <v>0</v>
      </c>
      <c r="D2172">
        <v>0</v>
      </c>
      <c r="E2172" t="s">
        <v>20050</v>
      </c>
      <c r="F2172" t="s">
        <v>11485</v>
      </c>
      <c r="G2172" t="s">
        <v>20066</v>
      </c>
      <c r="H2172" t="s">
        <v>21341</v>
      </c>
      <c r="I2172" t="s">
        <v>21342</v>
      </c>
      <c r="J2172" t="s">
        <v>9062</v>
      </c>
      <c r="K2172" t="s">
        <v>9063</v>
      </c>
      <c r="L2172" t="s">
        <v>9064</v>
      </c>
      <c r="M2172" t="s">
        <v>20298</v>
      </c>
      <c r="N2172" t="s">
        <v>6322</v>
      </c>
      <c r="O2172" t="s">
        <v>20076</v>
      </c>
      <c r="P2172" t="s">
        <v>20348</v>
      </c>
      <c r="Q2172" t="s">
        <v>6384</v>
      </c>
      <c r="R2172" t="s">
        <v>21343</v>
      </c>
      <c r="S2172">
        <v>1</v>
      </c>
      <c r="T2172">
        <v>0</v>
      </c>
      <c r="U2172">
        <v>0</v>
      </c>
      <c r="V2172">
        <v>182</v>
      </c>
      <c r="W2172">
        <v>8</v>
      </c>
    </row>
    <row r="2173" spans="1:23" x14ac:dyDescent="0.3">
      <c r="A2173" t="s">
        <v>2183</v>
      </c>
      <c r="B2173" t="s">
        <v>21174</v>
      </c>
      <c r="C2173">
        <v>0</v>
      </c>
      <c r="D2173">
        <v>0</v>
      </c>
      <c r="E2173" t="s">
        <v>20050</v>
      </c>
      <c r="F2173" t="s">
        <v>11486</v>
      </c>
      <c r="G2173" t="s">
        <v>20040</v>
      </c>
      <c r="H2173" t="s">
        <v>22259</v>
      </c>
      <c r="I2173" t="s">
        <v>22260</v>
      </c>
      <c r="J2173" t="s">
        <v>11487</v>
      </c>
      <c r="K2173" t="s">
        <v>9188</v>
      </c>
      <c r="L2173" t="s">
        <v>9189</v>
      </c>
      <c r="M2173" t="s">
        <v>20227</v>
      </c>
      <c r="N2173" t="s">
        <v>6322</v>
      </c>
      <c r="O2173" t="s">
        <v>20076</v>
      </c>
      <c r="P2173" t="s">
        <v>20348</v>
      </c>
      <c r="Q2173" t="s">
        <v>6384</v>
      </c>
      <c r="R2173" t="s">
        <v>21140</v>
      </c>
      <c r="S2173">
        <v>1</v>
      </c>
      <c r="T2173">
        <v>0</v>
      </c>
      <c r="U2173">
        <v>0</v>
      </c>
      <c r="V2173">
        <v>317</v>
      </c>
      <c r="W2173">
        <v>16</v>
      </c>
    </row>
    <row r="2174" spans="1:23" x14ac:dyDescent="0.3">
      <c r="A2174" t="s">
        <v>2184</v>
      </c>
      <c r="B2174" t="s">
        <v>21174</v>
      </c>
      <c r="C2174">
        <v>0</v>
      </c>
      <c r="D2174">
        <v>0</v>
      </c>
      <c r="E2174" t="s">
        <v>20050</v>
      </c>
      <c r="F2174" t="s">
        <v>11488</v>
      </c>
      <c r="G2174" t="s">
        <v>20040</v>
      </c>
      <c r="H2174" t="s">
        <v>22259</v>
      </c>
      <c r="I2174" t="s">
        <v>22260</v>
      </c>
      <c r="J2174" t="s">
        <v>11489</v>
      </c>
      <c r="K2174" t="s">
        <v>9188</v>
      </c>
      <c r="L2174" t="s">
        <v>9189</v>
      </c>
      <c r="M2174" t="s">
        <v>20227</v>
      </c>
      <c r="N2174" t="s">
        <v>6322</v>
      </c>
      <c r="O2174" t="s">
        <v>20076</v>
      </c>
      <c r="P2174" t="s">
        <v>20348</v>
      </c>
      <c r="Q2174" t="s">
        <v>6384</v>
      </c>
      <c r="R2174" t="s">
        <v>21140</v>
      </c>
      <c r="S2174">
        <v>1</v>
      </c>
      <c r="T2174">
        <v>0</v>
      </c>
      <c r="U2174">
        <v>0</v>
      </c>
      <c r="V2174">
        <v>382</v>
      </c>
      <c r="W2174">
        <v>18</v>
      </c>
    </row>
    <row r="2175" spans="1:23" x14ac:dyDescent="0.3">
      <c r="A2175" t="s">
        <v>2185</v>
      </c>
      <c r="B2175" t="s">
        <v>21174</v>
      </c>
      <c r="C2175">
        <v>0</v>
      </c>
      <c r="D2175">
        <v>0</v>
      </c>
      <c r="E2175" t="s">
        <v>20050</v>
      </c>
      <c r="F2175" t="s">
        <v>11490</v>
      </c>
      <c r="G2175" t="s">
        <v>20040</v>
      </c>
      <c r="H2175" t="s">
        <v>22261</v>
      </c>
      <c r="I2175" t="s">
        <v>22262</v>
      </c>
      <c r="J2175" t="s">
        <v>11491</v>
      </c>
      <c r="K2175" t="s">
        <v>11492</v>
      </c>
      <c r="L2175" t="s">
        <v>11493</v>
      </c>
      <c r="M2175" t="s">
        <v>20075</v>
      </c>
      <c r="N2175" t="s">
        <v>6322</v>
      </c>
      <c r="O2175" t="s">
        <v>20076</v>
      </c>
      <c r="P2175" t="s">
        <v>20267</v>
      </c>
      <c r="Q2175" t="s">
        <v>6465</v>
      </c>
      <c r="R2175" t="s">
        <v>22263</v>
      </c>
      <c r="S2175">
        <v>1</v>
      </c>
      <c r="T2175">
        <v>0</v>
      </c>
      <c r="U2175">
        <v>0</v>
      </c>
      <c r="V2175">
        <v>187</v>
      </c>
      <c r="W2175">
        <v>10</v>
      </c>
    </row>
    <row r="2176" spans="1:23" x14ac:dyDescent="0.3">
      <c r="A2176" t="s">
        <v>2186</v>
      </c>
      <c r="B2176" t="s">
        <v>21174</v>
      </c>
      <c r="C2176">
        <v>0</v>
      </c>
      <c r="D2176">
        <v>0</v>
      </c>
      <c r="E2176" t="s">
        <v>20050</v>
      </c>
      <c r="F2176" t="s">
        <v>11494</v>
      </c>
      <c r="G2176" t="s">
        <v>20040</v>
      </c>
      <c r="H2176" t="s">
        <v>22264</v>
      </c>
      <c r="I2176" t="s">
        <v>22265</v>
      </c>
      <c r="J2176" t="s">
        <v>11495</v>
      </c>
      <c r="K2176" t="s">
        <v>11424</v>
      </c>
      <c r="L2176" t="s">
        <v>11496</v>
      </c>
      <c r="M2176" t="s">
        <v>20835</v>
      </c>
      <c r="N2176" t="s">
        <v>6322</v>
      </c>
      <c r="O2176" t="s">
        <v>20076</v>
      </c>
      <c r="P2176" t="s">
        <v>20348</v>
      </c>
      <c r="Q2176" t="s">
        <v>6384</v>
      </c>
      <c r="R2176" t="s">
        <v>22266</v>
      </c>
      <c r="S2176">
        <v>1</v>
      </c>
      <c r="T2176">
        <v>0</v>
      </c>
      <c r="U2176">
        <v>0</v>
      </c>
      <c r="V2176">
        <v>105</v>
      </c>
      <c r="W2176">
        <v>6</v>
      </c>
    </row>
    <row r="2177" spans="1:23" x14ac:dyDescent="0.3">
      <c r="A2177" t="s">
        <v>2187</v>
      </c>
      <c r="B2177" t="s">
        <v>21174</v>
      </c>
      <c r="C2177">
        <v>0</v>
      </c>
      <c r="D2177">
        <v>0</v>
      </c>
      <c r="E2177" t="s">
        <v>20050</v>
      </c>
      <c r="F2177" t="s">
        <v>11497</v>
      </c>
      <c r="G2177" t="s">
        <v>20066</v>
      </c>
      <c r="H2177" t="s">
        <v>21344</v>
      </c>
      <c r="I2177" t="s">
        <v>21345</v>
      </c>
      <c r="J2177" t="s">
        <v>9066</v>
      </c>
      <c r="K2177" t="s">
        <v>9067</v>
      </c>
      <c r="L2177" t="s">
        <v>9068</v>
      </c>
      <c r="M2177" t="s">
        <v>20273</v>
      </c>
      <c r="N2177" t="s">
        <v>6322</v>
      </c>
      <c r="O2177" t="s">
        <v>20076</v>
      </c>
      <c r="P2177" t="s">
        <v>20348</v>
      </c>
      <c r="Q2177" t="s">
        <v>6384</v>
      </c>
      <c r="R2177" t="s">
        <v>21346</v>
      </c>
      <c r="S2177">
        <v>1</v>
      </c>
      <c r="T2177">
        <v>0</v>
      </c>
      <c r="U2177">
        <v>0</v>
      </c>
      <c r="V2177">
        <v>191</v>
      </c>
      <c r="W2177">
        <v>9</v>
      </c>
    </row>
    <row r="2178" spans="1:23" x14ac:dyDescent="0.3">
      <c r="A2178" t="s">
        <v>2188</v>
      </c>
      <c r="B2178" t="s">
        <v>21174</v>
      </c>
      <c r="C2178">
        <v>0</v>
      </c>
      <c r="D2178">
        <v>0</v>
      </c>
      <c r="E2178" t="s">
        <v>20050</v>
      </c>
      <c r="F2178" t="s">
        <v>11498</v>
      </c>
      <c r="G2178" t="s">
        <v>20040</v>
      </c>
      <c r="H2178" t="s">
        <v>22259</v>
      </c>
      <c r="I2178" t="s">
        <v>22260</v>
      </c>
      <c r="J2178" t="s">
        <v>11499</v>
      </c>
      <c r="K2178" t="s">
        <v>9188</v>
      </c>
      <c r="L2178" t="s">
        <v>9189</v>
      </c>
      <c r="M2178" t="s">
        <v>20227</v>
      </c>
      <c r="N2178" t="s">
        <v>6322</v>
      </c>
      <c r="O2178" t="s">
        <v>20076</v>
      </c>
      <c r="P2178" t="s">
        <v>20348</v>
      </c>
      <c r="Q2178" t="s">
        <v>6384</v>
      </c>
      <c r="R2178" t="s">
        <v>21140</v>
      </c>
      <c r="S2178">
        <v>1</v>
      </c>
      <c r="T2178">
        <v>0</v>
      </c>
      <c r="U2178">
        <v>0</v>
      </c>
      <c r="V2178">
        <v>333</v>
      </c>
      <c r="W2178">
        <v>18</v>
      </c>
    </row>
    <row r="2179" spans="1:23" x14ac:dyDescent="0.3">
      <c r="A2179" t="s">
        <v>2189</v>
      </c>
      <c r="B2179" t="s">
        <v>21174</v>
      </c>
      <c r="C2179">
        <v>0</v>
      </c>
      <c r="D2179">
        <v>0</v>
      </c>
      <c r="E2179" t="s">
        <v>20050</v>
      </c>
      <c r="F2179" t="s">
        <v>11500</v>
      </c>
      <c r="G2179" t="s">
        <v>20328</v>
      </c>
      <c r="H2179" t="s">
        <v>22123</v>
      </c>
      <c r="I2179" t="s">
        <v>22124</v>
      </c>
      <c r="J2179" t="s">
        <v>11280</v>
      </c>
      <c r="K2179" t="s">
        <v>11281</v>
      </c>
      <c r="L2179" t="s">
        <v>11282</v>
      </c>
      <c r="M2179" t="s">
        <v>20107</v>
      </c>
      <c r="N2179" t="s">
        <v>6322</v>
      </c>
      <c r="O2179" t="s">
        <v>20076</v>
      </c>
      <c r="P2179" t="s">
        <v>20647</v>
      </c>
      <c r="Q2179" t="s">
        <v>6404</v>
      </c>
      <c r="R2179" t="s">
        <v>22125</v>
      </c>
      <c r="S2179">
        <v>1</v>
      </c>
      <c r="T2179">
        <v>0</v>
      </c>
      <c r="U2179">
        <v>0</v>
      </c>
      <c r="V2179">
        <v>152</v>
      </c>
      <c r="W2179">
        <v>8</v>
      </c>
    </row>
    <row r="2180" spans="1:23" x14ac:dyDescent="0.3">
      <c r="A2180" t="s">
        <v>2190</v>
      </c>
      <c r="B2180" t="s">
        <v>21174</v>
      </c>
      <c r="C2180">
        <v>0</v>
      </c>
      <c r="D2180">
        <v>0</v>
      </c>
      <c r="E2180" t="s">
        <v>20050</v>
      </c>
      <c r="F2180" t="s">
        <v>11501</v>
      </c>
      <c r="G2180" t="s">
        <v>20040</v>
      </c>
      <c r="H2180" t="s">
        <v>22267</v>
      </c>
      <c r="I2180" t="s">
        <v>22268</v>
      </c>
      <c r="J2180" t="s">
        <v>11502</v>
      </c>
      <c r="K2180" t="s">
        <v>11503</v>
      </c>
      <c r="L2180" t="s">
        <v>11504</v>
      </c>
      <c r="M2180" t="s">
        <v>20178</v>
      </c>
      <c r="N2180" t="s">
        <v>6322</v>
      </c>
      <c r="O2180" t="s">
        <v>20076</v>
      </c>
      <c r="P2180" t="s">
        <v>20267</v>
      </c>
      <c r="Q2180" t="s">
        <v>6465</v>
      </c>
      <c r="R2180" t="s">
        <v>22269</v>
      </c>
      <c r="S2180">
        <v>1</v>
      </c>
      <c r="T2180">
        <v>0</v>
      </c>
      <c r="U2180">
        <v>0</v>
      </c>
      <c r="V2180">
        <v>223</v>
      </c>
      <c r="W2180">
        <v>10</v>
      </c>
    </row>
    <row r="2181" spans="1:23" x14ac:dyDescent="0.3">
      <c r="A2181" t="s">
        <v>2191</v>
      </c>
      <c r="B2181" t="s">
        <v>21174</v>
      </c>
      <c r="C2181">
        <v>0</v>
      </c>
      <c r="D2181">
        <v>0</v>
      </c>
      <c r="E2181" t="s">
        <v>20050</v>
      </c>
      <c r="F2181" t="s">
        <v>11505</v>
      </c>
      <c r="G2181" t="s">
        <v>20040</v>
      </c>
      <c r="H2181" t="s">
        <v>22270</v>
      </c>
      <c r="I2181" t="s">
        <v>22271</v>
      </c>
      <c r="J2181" t="s">
        <v>11506</v>
      </c>
      <c r="K2181" t="s">
        <v>11507</v>
      </c>
      <c r="L2181" t="s">
        <v>11508</v>
      </c>
      <c r="M2181" t="s">
        <v>20534</v>
      </c>
      <c r="N2181" t="s">
        <v>6322</v>
      </c>
      <c r="O2181" t="s">
        <v>20076</v>
      </c>
      <c r="P2181" t="s">
        <v>20267</v>
      </c>
      <c r="Q2181" t="s">
        <v>6465</v>
      </c>
      <c r="R2181" t="s">
        <v>22272</v>
      </c>
      <c r="S2181">
        <v>1</v>
      </c>
      <c r="T2181">
        <v>0</v>
      </c>
      <c r="U2181">
        <v>0</v>
      </c>
      <c r="V2181">
        <v>161</v>
      </c>
      <c r="W2181">
        <v>8</v>
      </c>
    </row>
    <row r="2182" spans="1:23" x14ac:dyDescent="0.3">
      <c r="A2182" t="s">
        <v>2192</v>
      </c>
      <c r="B2182" t="s">
        <v>21174</v>
      </c>
      <c r="C2182">
        <v>0</v>
      </c>
      <c r="D2182">
        <v>0</v>
      </c>
      <c r="E2182" t="s">
        <v>20050</v>
      </c>
      <c r="F2182" t="s">
        <v>11509</v>
      </c>
      <c r="G2182" t="s">
        <v>20040</v>
      </c>
      <c r="H2182" t="s">
        <v>22273</v>
      </c>
      <c r="I2182" t="s">
        <v>22274</v>
      </c>
      <c r="J2182" t="s">
        <v>11510</v>
      </c>
      <c r="K2182" t="s">
        <v>11511</v>
      </c>
      <c r="L2182" t="s">
        <v>11512</v>
      </c>
      <c r="M2182" t="s">
        <v>20582</v>
      </c>
      <c r="N2182" t="s">
        <v>6322</v>
      </c>
      <c r="O2182" t="s">
        <v>20076</v>
      </c>
      <c r="P2182" t="s">
        <v>20267</v>
      </c>
      <c r="Q2182" t="s">
        <v>6465</v>
      </c>
      <c r="R2182" t="s">
        <v>22275</v>
      </c>
      <c r="S2182">
        <v>1</v>
      </c>
      <c r="T2182">
        <v>0</v>
      </c>
      <c r="U2182">
        <v>0</v>
      </c>
      <c r="V2182">
        <v>150</v>
      </c>
      <c r="W2182">
        <v>8</v>
      </c>
    </row>
    <row r="2183" spans="1:23" x14ac:dyDescent="0.3">
      <c r="A2183" t="s">
        <v>2193</v>
      </c>
      <c r="B2183" t="s">
        <v>21174</v>
      </c>
      <c r="C2183">
        <v>0</v>
      </c>
      <c r="D2183">
        <v>0</v>
      </c>
      <c r="E2183" t="s">
        <v>20050</v>
      </c>
      <c r="F2183" t="s">
        <v>11513</v>
      </c>
      <c r="G2183" t="s">
        <v>20040</v>
      </c>
      <c r="H2183" t="s">
        <v>22276</v>
      </c>
      <c r="I2183" t="s">
        <v>22277</v>
      </c>
      <c r="J2183" t="s">
        <v>10957</v>
      </c>
      <c r="K2183" t="s">
        <v>11514</v>
      </c>
      <c r="L2183" t="s">
        <v>11515</v>
      </c>
      <c r="M2183" t="s">
        <v>20515</v>
      </c>
      <c r="N2183" t="s">
        <v>6322</v>
      </c>
      <c r="O2183" t="s">
        <v>20076</v>
      </c>
      <c r="P2183" t="s">
        <v>20267</v>
      </c>
      <c r="Q2183" t="s">
        <v>6465</v>
      </c>
      <c r="R2183" t="s">
        <v>22278</v>
      </c>
      <c r="S2183">
        <v>1</v>
      </c>
      <c r="T2183">
        <v>0</v>
      </c>
      <c r="U2183">
        <v>0</v>
      </c>
      <c r="V2183">
        <v>141</v>
      </c>
      <c r="W2183">
        <v>8</v>
      </c>
    </row>
    <row r="2184" spans="1:23" x14ac:dyDescent="0.3">
      <c r="A2184" t="s">
        <v>2194</v>
      </c>
      <c r="B2184" t="s">
        <v>21174</v>
      </c>
      <c r="C2184">
        <v>0</v>
      </c>
      <c r="D2184">
        <v>0</v>
      </c>
      <c r="E2184" t="s">
        <v>20050</v>
      </c>
      <c r="F2184" t="s">
        <v>11516</v>
      </c>
      <c r="G2184" t="s">
        <v>20040</v>
      </c>
      <c r="H2184" t="s">
        <v>22267</v>
      </c>
      <c r="I2184" t="s">
        <v>22268</v>
      </c>
      <c r="J2184" t="s">
        <v>11517</v>
      </c>
      <c r="K2184" t="s">
        <v>11503</v>
      </c>
      <c r="L2184" t="s">
        <v>11504</v>
      </c>
      <c r="M2184" t="s">
        <v>20178</v>
      </c>
      <c r="N2184" t="s">
        <v>6322</v>
      </c>
      <c r="O2184" t="s">
        <v>20076</v>
      </c>
      <c r="P2184" t="s">
        <v>20267</v>
      </c>
      <c r="Q2184" t="s">
        <v>6465</v>
      </c>
      <c r="R2184" t="s">
        <v>22269</v>
      </c>
      <c r="S2184">
        <v>1</v>
      </c>
      <c r="T2184">
        <v>0</v>
      </c>
      <c r="U2184">
        <v>0</v>
      </c>
      <c r="V2184">
        <v>233</v>
      </c>
      <c r="W2184">
        <v>11</v>
      </c>
    </row>
    <row r="2185" spans="1:23" x14ac:dyDescent="0.3">
      <c r="A2185" t="s">
        <v>2195</v>
      </c>
      <c r="B2185" t="s">
        <v>21174</v>
      </c>
      <c r="C2185">
        <v>0</v>
      </c>
      <c r="D2185">
        <v>0</v>
      </c>
      <c r="E2185" t="s">
        <v>20050</v>
      </c>
      <c r="F2185" t="s">
        <v>11518</v>
      </c>
      <c r="G2185" t="s">
        <v>20040</v>
      </c>
      <c r="H2185" t="s">
        <v>22279</v>
      </c>
      <c r="I2185" t="s">
        <v>22280</v>
      </c>
      <c r="J2185" t="s">
        <v>11519</v>
      </c>
      <c r="K2185" t="s">
        <v>11520</v>
      </c>
      <c r="L2185" t="s">
        <v>11521</v>
      </c>
      <c r="M2185" t="s">
        <v>20410</v>
      </c>
      <c r="N2185" t="s">
        <v>6322</v>
      </c>
      <c r="O2185" t="s">
        <v>20076</v>
      </c>
      <c r="P2185" t="s">
        <v>20267</v>
      </c>
      <c r="Q2185" t="s">
        <v>6465</v>
      </c>
      <c r="R2185" t="s">
        <v>22281</v>
      </c>
      <c r="S2185">
        <v>1</v>
      </c>
      <c r="T2185">
        <v>0</v>
      </c>
      <c r="U2185">
        <v>0</v>
      </c>
      <c r="V2185">
        <v>85</v>
      </c>
      <c r="W2185">
        <v>5</v>
      </c>
    </row>
    <row r="2186" spans="1:23" x14ac:dyDescent="0.3">
      <c r="A2186" t="s">
        <v>2196</v>
      </c>
      <c r="B2186" t="s">
        <v>21174</v>
      </c>
      <c r="C2186">
        <v>0</v>
      </c>
      <c r="D2186">
        <v>0</v>
      </c>
      <c r="E2186" t="s">
        <v>20050</v>
      </c>
      <c r="F2186" t="s">
        <v>11522</v>
      </c>
      <c r="G2186" t="s">
        <v>20040</v>
      </c>
      <c r="H2186" t="s">
        <v>22282</v>
      </c>
      <c r="I2186" t="s">
        <v>22283</v>
      </c>
      <c r="J2186" t="s">
        <v>11523</v>
      </c>
      <c r="K2186" t="s">
        <v>7938</v>
      </c>
      <c r="L2186" t="s">
        <v>7939</v>
      </c>
      <c r="M2186" t="s">
        <v>20286</v>
      </c>
      <c r="N2186" t="s">
        <v>6322</v>
      </c>
      <c r="O2186" t="s">
        <v>20076</v>
      </c>
      <c r="P2186" t="s">
        <v>20267</v>
      </c>
      <c r="Q2186" t="s">
        <v>6465</v>
      </c>
      <c r="R2186" t="s">
        <v>20472</v>
      </c>
      <c r="S2186">
        <v>1</v>
      </c>
      <c r="T2186">
        <v>0</v>
      </c>
      <c r="U2186">
        <v>0</v>
      </c>
      <c r="V2186">
        <v>249</v>
      </c>
      <c r="W2186">
        <v>12</v>
      </c>
    </row>
    <row r="2187" spans="1:23" x14ac:dyDescent="0.3">
      <c r="A2187" t="s">
        <v>2197</v>
      </c>
      <c r="B2187" t="s">
        <v>21174</v>
      </c>
      <c r="C2187">
        <v>0</v>
      </c>
      <c r="D2187">
        <v>0</v>
      </c>
      <c r="E2187" t="s">
        <v>20050</v>
      </c>
      <c r="F2187" t="s">
        <v>11524</v>
      </c>
      <c r="G2187" t="s">
        <v>20080</v>
      </c>
      <c r="H2187" t="s">
        <v>22284</v>
      </c>
      <c r="I2187" t="s">
        <v>22285</v>
      </c>
      <c r="J2187" t="s">
        <v>11525</v>
      </c>
      <c r="K2187" t="s">
        <v>6464</v>
      </c>
      <c r="L2187" t="s">
        <v>6465</v>
      </c>
      <c r="M2187" t="s">
        <v>20374</v>
      </c>
      <c r="N2187" t="s">
        <v>6322</v>
      </c>
      <c r="O2187" t="s">
        <v>20076</v>
      </c>
      <c r="P2187" t="s">
        <v>20267</v>
      </c>
      <c r="Q2187" t="s">
        <v>6465</v>
      </c>
      <c r="R2187" t="s">
        <v>20503</v>
      </c>
      <c r="S2187">
        <v>1</v>
      </c>
      <c r="T2187">
        <v>0</v>
      </c>
      <c r="U2187">
        <v>0</v>
      </c>
      <c r="V2187">
        <v>368</v>
      </c>
      <c r="W2187">
        <v>19</v>
      </c>
    </row>
    <row r="2188" spans="1:23" x14ac:dyDescent="0.3">
      <c r="A2188" t="s">
        <v>2198</v>
      </c>
      <c r="B2188" t="s">
        <v>21174</v>
      </c>
      <c r="C2188">
        <v>0</v>
      </c>
      <c r="D2188">
        <v>0</v>
      </c>
      <c r="E2188" t="s">
        <v>20050</v>
      </c>
      <c r="F2188" t="s">
        <v>11526</v>
      </c>
      <c r="G2188" t="s">
        <v>20080</v>
      </c>
      <c r="H2188" t="s">
        <v>22284</v>
      </c>
      <c r="I2188" t="s">
        <v>22285</v>
      </c>
      <c r="J2188" t="s">
        <v>11527</v>
      </c>
      <c r="K2188" t="s">
        <v>6464</v>
      </c>
      <c r="L2188" t="s">
        <v>6465</v>
      </c>
      <c r="M2188" t="s">
        <v>20374</v>
      </c>
      <c r="N2188" t="s">
        <v>6322</v>
      </c>
      <c r="O2188" t="s">
        <v>20076</v>
      </c>
      <c r="P2188" t="s">
        <v>20267</v>
      </c>
      <c r="Q2188" t="s">
        <v>6465</v>
      </c>
      <c r="R2188" t="s">
        <v>20503</v>
      </c>
      <c r="S2188">
        <v>1</v>
      </c>
      <c r="T2188">
        <v>0</v>
      </c>
      <c r="U2188">
        <v>0</v>
      </c>
      <c r="V2188">
        <v>322</v>
      </c>
      <c r="W2188">
        <v>15</v>
      </c>
    </row>
    <row r="2189" spans="1:23" x14ac:dyDescent="0.3">
      <c r="A2189" t="s">
        <v>2199</v>
      </c>
      <c r="B2189" t="s">
        <v>21174</v>
      </c>
      <c r="C2189">
        <v>0</v>
      </c>
      <c r="D2189">
        <v>0</v>
      </c>
      <c r="E2189" t="s">
        <v>20050</v>
      </c>
      <c r="F2189" t="s">
        <v>11528</v>
      </c>
      <c r="G2189" t="s">
        <v>20080</v>
      </c>
      <c r="H2189" t="s">
        <v>22284</v>
      </c>
      <c r="I2189" t="s">
        <v>22285</v>
      </c>
      <c r="J2189" t="s">
        <v>11529</v>
      </c>
      <c r="K2189" t="s">
        <v>6464</v>
      </c>
      <c r="L2189" t="s">
        <v>6465</v>
      </c>
      <c r="M2189" t="s">
        <v>20374</v>
      </c>
      <c r="N2189" t="s">
        <v>6322</v>
      </c>
      <c r="O2189" t="s">
        <v>20076</v>
      </c>
      <c r="P2189" t="s">
        <v>20267</v>
      </c>
      <c r="Q2189" t="s">
        <v>6465</v>
      </c>
      <c r="R2189" t="s">
        <v>20503</v>
      </c>
      <c r="S2189">
        <v>1</v>
      </c>
      <c r="T2189">
        <v>0</v>
      </c>
      <c r="U2189">
        <v>0</v>
      </c>
      <c r="V2189">
        <v>310</v>
      </c>
      <c r="W2189">
        <v>13</v>
      </c>
    </row>
    <row r="2190" spans="1:23" x14ac:dyDescent="0.3">
      <c r="A2190" t="s">
        <v>2200</v>
      </c>
      <c r="B2190" t="s">
        <v>21174</v>
      </c>
      <c r="C2190">
        <v>0</v>
      </c>
      <c r="D2190">
        <v>0</v>
      </c>
      <c r="E2190" t="s">
        <v>20050</v>
      </c>
      <c r="F2190" t="s">
        <v>11530</v>
      </c>
      <c r="G2190" t="s">
        <v>20080</v>
      </c>
      <c r="H2190" t="s">
        <v>22284</v>
      </c>
      <c r="I2190" t="s">
        <v>22285</v>
      </c>
      <c r="J2190" t="s">
        <v>11531</v>
      </c>
      <c r="K2190" t="s">
        <v>6464</v>
      </c>
      <c r="L2190" t="s">
        <v>6465</v>
      </c>
      <c r="M2190" t="s">
        <v>20374</v>
      </c>
      <c r="N2190" t="s">
        <v>6322</v>
      </c>
      <c r="O2190" t="s">
        <v>20076</v>
      </c>
      <c r="P2190" t="s">
        <v>20267</v>
      </c>
      <c r="Q2190" t="s">
        <v>6465</v>
      </c>
      <c r="R2190" t="s">
        <v>20503</v>
      </c>
      <c r="S2190">
        <v>1</v>
      </c>
      <c r="T2190">
        <v>0</v>
      </c>
      <c r="U2190">
        <v>0</v>
      </c>
      <c r="V2190">
        <v>426</v>
      </c>
      <c r="W2190">
        <v>20</v>
      </c>
    </row>
    <row r="2191" spans="1:23" x14ac:dyDescent="0.3">
      <c r="A2191" t="s">
        <v>2201</v>
      </c>
      <c r="B2191" t="s">
        <v>21174</v>
      </c>
      <c r="C2191">
        <v>0</v>
      </c>
      <c r="D2191">
        <v>0</v>
      </c>
      <c r="E2191" t="s">
        <v>20050</v>
      </c>
      <c r="F2191" t="s">
        <v>11532</v>
      </c>
      <c r="G2191" t="s">
        <v>20080</v>
      </c>
      <c r="H2191" t="s">
        <v>22284</v>
      </c>
      <c r="I2191" t="s">
        <v>22285</v>
      </c>
      <c r="J2191" t="s">
        <v>11533</v>
      </c>
      <c r="K2191" t="s">
        <v>6464</v>
      </c>
      <c r="L2191" t="s">
        <v>6465</v>
      </c>
      <c r="M2191" t="s">
        <v>20374</v>
      </c>
      <c r="N2191" t="s">
        <v>6322</v>
      </c>
      <c r="O2191" t="s">
        <v>20076</v>
      </c>
      <c r="P2191" t="s">
        <v>20267</v>
      </c>
      <c r="Q2191" t="s">
        <v>6465</v>
      </c>
      <c r="R2191" t="s">
        <v>20503</v>
      </c>
      <c r="S2191">
        <v>1</v>
      </c>
      <c r="T2191">
        <v>0</v>
      </c>
      <c r="U2191">
        <v>0</v>
      </c>
      <c r="V2191">
        <v>277</v>
      </c>
      <c r="W2191">
        <v>15</v>
      </c>
    </row>
    <row r="2192" spans="1:23" x14ac:dyDescent="0.3">
      <c r="A2192" t="s">
        <v>2202</v>
      </c>
      <c r="B2192" t="s">
        <v>21174</v>
      </c>
      <c r="C2192">
        <v>0</v>
      </c>
      <c r="D2192">
        <v>0</v>
      </c>
      <c r="E2192" t="s">
        <v>20050</v>
      </c>
      <c r="F2192" t="s">
        <v>11534</v>
      </c>
      <c r="G2192" t="s">
        <v>20040</v>
      </c>
      <c r="H2192" t="s">
        <v>22282</v>
      </c>
      <c r="I2192" t="s">
        <v>22283</v>
      </c>
      <c r="J2192" t="s">
        <v>10957</v>
      </c>
      <c r="K2192" t="s">
        <v>7938</v>
      </c>
      <c r="L2192" t="s">
        <v>7939</v>
      </c>
      <c r="M2192" t="s">
        <v>20286</v>
      </c>
      <c r="N2192" t="s">
        <v>6322</v>
      </c>
      <c r="O2192" t="s">
        <v>20076</v>
      </c>
      <c r="P2192" t="s">
        <v>20267</v>
      </c>
      <c r="Q2192" t="s">
        <v>6465</v>
      </c>
      <c r="R2192" t="s">
        <v>20472</v>
      </c>
      <c r="S2192">
        <v>1</v>
      </c>
      <c r="T2192">
        <v>0</v>
      </c>
      <c r="U2192">
        <v>0</v>
      </c>
      <c r="V2192">
        <v>379</v>
      </c>
      <c r="W2192">
        <v>16</v>
      </c>
    </row>
    <row r="2193" spans="1:23" x14ac:dyDescent="0.3">
      <c r="A2193" t="s">
        <v>2203</v>
      </c>
      <c r="B2193" t="s">
        <v>21174</v>
      </c>
      <c r="C2193">
        <v>0</v>
      </c>
      <c r="D2193">
        <v>0</v>
      </c>
      <c r="E2193" t="s">
        <v>20050</v>
      </c>
      <c r="F2193" t="s">
        <v>11535</v>
      </c>
      <c r="G2193" t="s">
        <v>20080</v>
      </c>
      <c r="H2193" t="s">
        <v>22286</v>
      </c>
      <c r="I2193" t="s">
        <v>22287</v>
      </c>
      <c r="J2193" t="s">
        <v>11536</v>
      </c>
      <c r="K2193" t="s">
        <v>7184</v>
      </c>
      <c r="L2193" t="s">
        <v>7185</v>
      </c>
      <c r="M2193" t="s">
        <v>20484</v>
      </c>
      <c r="N2193" t="s">
        <v>6322</v>
      </c>
      <c r="O2193" t="s">
        <v>20076</v>
      </c>
      <c r="P2193" t="s">
        <v>20267</v>
      </c>
      <c r="Q2193" t="s">
        <v>6465</v>
      </c>
      <c r="R2193" t="s">
        <v>20700</v>
      </c>
      <c r="S2193">
        <v>1</v>
      </c>
      <c r="T2193">
        <v>0</v>
      </c>
      <c r="U2193">
        <v>0</v>
      </c>
      <c r="V2193">
        <v>359</v>
      </c>
      <c r="W2193">
        <v>17</v>
      </c>
    </row>
    <row r="2194" spans="1:23" x14ac:dyDescent="0.3">
      <c r="A2194" t="s">
        <v>2204</v>
      </c>
      <c r="B2194" t="s">
        <v>21174</v>
      </c>
      <c r="C2194">
        <v>0</v>
      </c>
      <c r="D2194">
        <v>0</v>
      </c>
      <c r="E2194" t="s">
        <v>20050</v>
      </c>
      <c r="F2194" t="s">
        <v>11537</v>
      </c>
      <c r="G2194" t="s">
        <v>20080</v>
      </c>
      <c r="H2194" t="s">
        <v>22286</v>
      </c>
      <c r="I2194" t="s">
        <v>22287</v>
      </c>
      <c r="J2194" t="s">
        <v>11538</v>
      </c>
      <c r="K2194" t="s">
        <v>7184</v>
      </c>
      <c r="L2194" t="s">
        <v>7185</v>
      </c>
      <c r="M2194" t="s">
        <v>20484</v>
      </c>
      <c r="N2194" t="s">
        <v>6322</v>
      </c>
      <c r="O2194" t="s">
        <v>20076</v>
      </c>
      <c r="P2194" t="s">
        <v>20267</v>
      </c>
      <c r="Q2194" t="s">
        <v>6465</v>
      </c>
      <c r="R2194" t="s">
        <v>20700</v>
      </c>
      <c r="S2194">
        <v>1</v>
      </c>
      <c r="T2194">
        <v>0</v>
      </c>
      <c r="U2194">
        <v>0</v>
      </c>
      <c r="V2194">
        <v>448</v>
      </c>
      <c r="W2194">
        <v>21</v>
      </c>
    </row>
    <row r="2195" spans="1:23" x14ac:dyDescent="0.3">
      <c r="A2195" t="s">
        <v>2205</v>
      </c>
      <c r="B2195" t="s">
        <v>21174</v>
      </c>
      <c r="C2195">
        <v>0</v>
      </c>
      <c r="D2195">
        <v>0</v>
      </c>
      <c r="E2195" t="s">
        <v>20050</v>
      </c>
      <c r="F2195" t="s">
        <v>11539</v>
      </c>
      <c r="G2195" t="s">
        <v>20080</v>
      </c>
      <c r="H2195" t="s">
        <v>22286</v>
      </c>
      <c r="I2195" t="s">
        <v>22287</v>
      </c>
      <c r="J2195" t="s">
        <v>11540</v>
      </c>
      <c r="K2195" t="s">
        <v>7184</v>
      </c>
      <c r="L2195" t="s">
        <v>7185</v>
      </c>
      <c r="M2195" t="s">
        <v>20484</v>
      </c>
      <c r="N2195" t="s">
        <v>6322</v>
      </c>
      <c r="O2195" t="s">
        <v>20076</v>
      </c>
      <c r="P2195" t="s">
        <v>20267</v>
      </c>
      <c r="Q2195" t="s">
        <v>6465</v>
      </c>
      <c r="R2195" t="s">
        <v>20700</v>
      </c>
      <c r="S2195">
        <v>1</v>
      </c>
      <c r="T2195">
        <v>0</v>
      </c>
      <c r="U2195">
        <v>0</v>
      </c>
      <c r="V2195">
        <v>307</v>
      </c>
      <c r="W2195">
        <v>16</v>
      </c>
    </row>
    <row r="2196" spans="1:23" x14ac:dyDescent="0.3">
      <c r="A2196" t="s">
        <v>2206</v>
      </c>
      <c r="B2196" t="s">
        <v>21174</v>
      </c>
      <c r="C2196">
        <v>0</v>
      </c>
      <c r="D2196">
        <v>0</v>
      </c>
      <c r="E2196" t="s">
        <v>20050</v>
      </c>
      <c r="F2196" t="s">
        <v>11541</v>
      </c>
      <c r="G2196" t="s">
        <v>20066</v>
      </c>
      <c r="H2196" t="s">
        <v>22288</v>
      </c>
      <c r="I2196" t="s">
        <v>22289</v>
      </c>
      <c r="J2196" t="s">
        <v>11542</v>
      </c>
      <c r="K2196" t="s">
        <v>11543</v>
      </c>
      <c r="L2196" t="s">
        <v>11544</v>
      </c>
      <c r="M2196" t="s">
        <v>20630</v>
      </c>
      <c r="N2196" t="s">
        <v>6322</v>
      </c>
      <c r="O2196" t="s">
        <v>20076</v>
      </c>
      <c r="P2196" t="s">
        <v>20267</v>
      </c>
      <c r="Q2196" t="s">
        <v>6465</v>
      </c>
      <c r="R2196" t="s">
        <v>22290</v>
      </c>
      <c r="S2196">
        <v>1</v>
      </c>
      <c r="T2196">
        <v>0</v>
      </c>
      <c r="U2196">
        <v>0</v>
      </c>
      <c r="V2196">
        <v>273</v>
      </c>
      <c r="W2196">
        <v>12</v>
      </c>
    </row>
    <row r="2197" spans="1:23" x14ac:dyDescent="0.3">
      <c r="A2197" t="s">
        <v>2207</v>
      </c>
      <c r="B2197" t="s">
        <v>21174</v>
      </c>
      <c r="C2197">
        <v>0</v>
      </c>
      <c r="D2197">
        <v>0</v>
      </c>
      <c r="E2197" t="s">
        <v>20050</v>
      </c>
      <c r="F2197" t="s">
        <v>11545</v>
      </c>
      <c r="G2197" t="s">
        <v>20040</v>
      </c>
      <c r="H2197" t="s">
        <v>22291</v>
      </c>
      <c r="I2197" t="s">
        <v>22292</v>
      </c>
      <c r="J2197" t="s">
        <v>11546</v>
      </c>
      <c r="K2197" t="s">
        <v>9175</v>
      </c>
      <c r="L2197" t="s">
        <v>9176</v>
      </c>
      <c r="M2197" t="s">
        <v>20457</v>
      </c>
      <c r="N2197" t="s">
        <v>6322</v>
      </c>
      <c r="O2197" t="s">
        <v>20076</v>
      </c>
      <c r="P2197" t="s">
        <v>20267</v>
      </c>
      <c r="Q2197" t="s">
        <v>6465</v>
      </c>
      <c r="R2197" t="s">
        <v>21136</v>
      </c>
      <c r="S2197">
        <v>1</v>
      </c>
      <c r="T2197">
        <v>0</v>
      </c>
      <c r="U2197">
        <v>0</v>
      </c>
      <c r="V2197">
        <v>275</v>
      </c>
      <c r="W2197">
        <v>12</v>
      </c>
    </row>
    <row r="2198" spans="1:23" x14ac:dyDescent="0.3">
      <c r="A2198" t="s">
        <v>2208</v>
      </c>
      <c r="B2198" t="s">
        <v>21174</v>
      </c>
      <c r="C2198">
        <v>0</v>
      </c>
      <c r="D2198">
        <v>0</v>
      </c>
      <c r="E2198" t="s">
        <v>20088</v>
      </c>
      <c r="F2198" t="s">
        <v>11548</v>
      </c>
      <c r="G2198" t="s">
        <v>21292</v>
      </c>
      <c r="H2198" t="s">
        <v>22293</v>
      </c>
      <c r="I2198" t="s">
        <v>22294</v>
      </c>
      <c r="J2198" t="s">
        <v>11549</v>
      </c>
      <c r="K2198" t="s">
        <v>11550</v>
      </c>
      <c r="L2198" t="s">
        <v>11551</v>
      </c>
      <c r="M2198" t="s">
        <v>20107</v>
      </c>
      <c r="N2198" t="s">
        <v>6322</v>
      </c>
      <c r="O2198" t="s">
        <v>20076</v>
      </c>
      <c r="P2198" t="s">
        <v>20267</v>
      </c>
      <c r="Q2198" t="s">
        <v>6465</v>
      </c>
      <c r="R2198" t="s">
        <v>22295</v>
      </c>
      <c r="S2198">
        <v>0</v>
      </c>
      <c r="T2198">
        <v>0</v>
      </c>
      <c r="U2198">
        <v>1</v>
      </c>
      <c r="V2198">
        <v>136</v>
      </c>
      <c r="W2198">
        <v>9</v>
      </c>
    </row>
    <row r="2199" spans="1:23" x14ac:dyDescent="0.3">
      <c r="A2199" t="s">
        <v>2209</v>
      </c>
      <c r="B2199" t="s">
        <v>21174</v>
      </c>
      <c r="C2199">
        <v>0</v>
      </c>
      <c r="D2199">
        <v>0</v>
      </c>
      <c r="E2199" t="s">
        <v>20050</v>
      </c>
      <c r="F2199" t="s">
        <v>11552</v>
      </c>
      <c r="G2199" t="s">
        <v>20066</v>
      </c>
      <c r="H2199" t="s">
        <v>22296</v>
      </c>
      <c r="I2199" t="s">
        <v>22297</v>
      </c>
      <c r="J2199" t="s">
        <v>11553</v>
      </c>
      <c r="K2199" t="s">
        <v>11554</v>
      </c>
      <c r="L2199" t="s">
        <v>11555</v>
      </c>
      <c r="M2199" t="s">
        <v>20757</v>
      </c>
      <c r="N2199" t="s">
        <v>6322</v>
      </c>
      <c r="O2199" t="s">
        <v>20076</v>
      </c>
      <c r="P2199" t="s">
        <v>20267</v>
      </c>
      <c r="Q2199" t="s">
        <v>6465</v>
      </c>
      <c r="R2199" t="s">
        <v>22298</v>
      </c>
      <c r="S2199">
        <v>1</v>
      </c>
      <c r="T2199">
        <v>0</v>
      </c>
      <c r="U2199">
        <v>0</v>
      </c>
      <c r="V2199">
        <v>130</v>
      </c>
      <c r="W2199">
        <v>7</v>
      </c>
    </row>
    <row r="2200" spans="1:23" x14ac:dyDescent="0.3">
      <c r="A2200" t="s">
        <v>2210</v>
      </c>
      <c r="B2200" t="s">
        <v>21174</v>
      </c>
      <c r="C2200">
        <v>0</v>
      </c>
      <c r="D2200">
        <v>0</v>
      </c>
      <c r="E2200" t="s">
        <v>20050</v>
      </c>
      <c r="F2200" t="s">
        <v>11556</v>
      </c>
      <c r="G2200" t="s">
        <v>20066</v>
      </c>
      <c r="H2200" t="s">
        <v>22299</v>
      </c>
      <c r="I2200" t="s">
        <v>22300</v>
      </c>
      <c r="J2200" t="s">
        <v>11557</v>
      </c>
      <c r="K2200" t="s">
        <v>11558</v>
      </c>
      <c r="L2200" t="s">
        <v>11559</v>
      </c>
      <c r="M2200" t="s">
        <v>20422</v>
      </c>
      <c r="N2200" t="s">
        <v>6322</v>
      </c>
      <c r="O2200" t="s">
        <v>20076</v>
      </c>
      <c r="P2200" t="s">
        <v>20267</v>
      </c>
      <c r="Q2200" t="s">
        <v>6465</v>
      </c>
      <c r="R2200" t="s">
        <v>22301</v>
      </c>
      <c r="S2200">
        <v>1</v>
      </c>
      <c r="T2200">
        <v>0</v>
      </c>
      <c r="U2200">
        <v>0</v>
      </c>
      <c r="V2200">
        <v>193</v>
      </c>
      <c r="W2200">
        <v>9</v>
      </c>
    </row>
    <row r="2201" spans="1:23" x14ac:dyDescent="0.3">
      <c r="A2201" t="s">
        <v>2211</v>
      </c>
      <c r="B2201" t="s">
        <v>21174</v>
      </c>
      <c r="C2201">
        <v>0</v>
      </c>
      <c r="D2201">
        <v>0</v>
      </c>
      <c r="E2201" t="s">
        <v>20050</v>
      </c>
      <c r="F2201" t="s">
        <v>11560</v>
      </c>
      <c r="G2201" t="s">
        <v>20040</v>
      </c>
      <c r="H2201" t="s">
        <v>22302</v>
      </c>
      <c r="I2201" t="s">
        <v>22303</v>
      </c>
      <c r="J2201" t="s">
        <v>11561</v>
      </c>
      <c r="K2201" t="s">
        <v>8665</v>
      </c>
      <c r="L2201" t="s">
        <v>8666</v>
      </c>
      <c r="M2201" t="s">
        <v>20893</v>
      </c>
      <c r="N2201" t="s">
        <v>6322</v>
      </c>
      <c r="O2201" t="s">
        <v>20076</v>
      </c>
      <c r="P2201" t="s">
        <v>20267</v>
      </c>
      <c r="Q2201" t="s">
        <v>6465</v>
      </c>
      <c r="R2201" t="s">
        <v>21026</v>
      </c>
      <c r="S2201">
        <v>1</v>
      </c>
      <c r="T2201">
        <v>0</v>
      </c>
      <c r="U2201">
        <v>0</v>
      </c>
      <c r="V2201">
        <v>346</v>
      </c>
      <c r="W2201">
        <v>15</v>
      </c>
    </row>
    <row r="2202" spans="1:23" x14ac:dyDescent="0.3">
      <c r="A2202" t="s">
        <v>2212</v>
      </c>
      <c r="B2202" t="s">
        <v>21174</v>
      </c>
      <c r="C2202">
        <v>0</v>
      </c>
      <c r="D2202">
        <v>0</v>
      </c>
      <c r="E2202" t="s">
        <v>20050</v>
      </c>
      <c r="F2202" t="s">
        <v>11562</v>
      </c>
      <c r="G2202" t="s">
        <v>20040</v>
      </c>
      <c r="H2202" t="s">
        <v>22302</v>
      </c>
      <c r="I2202" t="s">
        <v>22303</v>
      </c>
      <c r="J2202" t="s">
        <v>11563</v>
      </c>
      <c r="K2202" t="s">
        <v>8665</v>
      </c>
      <c r="L2202" t="s">
        <v>8666</v>
      </c>
      <c r="M2202" t="s">
        <v>20893</v>
      </c>
      <c r="N2202" t="s">
        <v>6322</v>
      </c>
      <c r="O2202" t="s">
        <v>20076</v>
      </c>
      <c r="P2202" t="s">
        <v>20267</v>
      </c>
      <c r="Q2202" t="s">
        <v>6465</v>
      </c>
      <c r="R2202" t="s">
        <v>21026</v>
      </c>
      <c r="S2202">
        <v>1</v>
      </c>
      <c r="T2202">
        <v>0</v>
      </c>
      <c r="U2202">
        <v>0</v>
      </c>
      <c r="V2202">
        <v>187</v>
      </c>
      <c r="W2202">
        <v>8</v>
      </c>
    </row>
    <row r="2203" spans="1:23" x14ac:dyDescent="0.3">
      <c r="A2203" t="s">
        <v>2213</v>
      </c>
      <c r="B2203" t="s">
        <v>21174</v>
      </c>
      <c r="C2203">
        <v>0</v>
      </c>
      <c r="D2203">
        <v>0</v>
      </c>
      <c r="E2203" t="s">
        <v>20050</v>
      </c>
      <c r="F2203" t="s">
        <v>11564</v>
      </c>
      <c r="G2203" t="s">
        <v>20080</v>
      </c>
      <c r="H2203" t="s">
        <v>20209</v>
      </c>
      <c r="I2203" t="s">
        <v>20210</v>
      </c>
      <c r="J2203" t="s">
        <v>11565</v>
      </c>
      <c r="K2203" t="s">
        <v>9016</v>
      </c>
      <c r="L2203" t="s">
        <v>6321</v>
      </c>
      <c r="M2203" t="s">
        <v>20083</v>
      </c>
      <c r="N2203" t="s">
        <v>6322</v>
      </c>
      <c r="O2203" t="s">
        <v>20076</v>
      </c>
      <c r="P2203" t="s">
        <v>20125</v>
      </c>
      <c r="Q2203" t="s">
        <v>20153</v>
      </c>
      <c r="R2203" t="s">
        <v>20154</v>
      </c>
      <c r="S2203">
        <v>1</v>
      </c>
      <c r="T2203">
        <v>0</v>
      </c>
      <c r="U2203">
        <v>0</v>
      </c>
      <c r="V2203">
        <v>223</v>
      </c>
      <c r="W2203">
        <v>11</v>
      </c>
    </row>
    <row r="2204" spans="1:23" x14ac:dyDescent="0.3">
      <c r="A2204" t="s">
        <v>2214</v>
      </c>
      <c r="B2204" t="s">
        <v>21174</v>
      </c>
      <c r="C2204">
        <v>0</v>
      </c>
      <c r="D2204">
        <v>0</v>
      </c>
      <c r="E2204" t="s">
        <v>20050</v>
      </c>
      <c r="F2204" t="s">
        <v>11566</v>
      </c>
      <c r="G2204" t="s">
        <v>20066</v>
      </c>
      <c r="H2204" t="s">
        <v>22304</v>
      </c>
      <c r="I2204" t="s">
        <v>22305</v>
      </c>
      <c r="J2204" t="s">
        <v>11491</v>
      </c>
      <c r="K2204" t="s">
        <v>11492</v>
      </c>
      <c r="L2204" t="s">
        <v>11493</v>
      </c>
      <c r="M2204" t="s">
        <v>20075</v>
      </c>
      <c r="N2204" t="s">
        <v>6322</v>
      </c>
      <c r="O2204" t="s">
        <v>20076</v>
      </c>
      <c r="P2204" t="s">
        <v>20267</v>
      </c>
      <c r="Q2204" t="s">
        <v>6465</v>
      </c>
      <c r="R2204" t="s">
        <v>22263</v>
      </c>
      <c r="S2204">
        <v>1</v>
      </c>
      <c r="T2204">
        <v>0</v>
      </c>
      <c r="U2204">
        <v>0</v>
      </c>
      <c r="V2204">
        <v>240</v>
      </c>
      <c r="W2204">
        <v>12</v>
      </c>
    </row>
    <row r="2205" spans="1:23" x14ac:dyDescent="0.3">
      <c r="A2205" t="s">
        <v>2215</v>
      </c>
      <c r="B2205" t="s">
        <v>21174</v>
      </c>
      <c r="C2205">
        <v>0</v>
      </c>
      <c r="D2205">
        <v>0</v>
      </c>
      <c r="E2205" t="s">
        <v>20050</v>
      </c>
      <c r="F2205" t="s">
        <v>11567</v>
      </c>
      <c r="G2205" t="s">
        <v>20040</v>
      </c>
      <c r="H2205" t="s">
        <v>22306</v>
      </c>
      <c r="I2205" t="s">
        <v>22307</v>
      </c>
      <c r="J2205" t="s">
        <v>11568</v>
      </c>
      <c r="K2205" t="s">
        <v>11550</v>
      </c>
      <c r="L2205" t="s">
        <v>11551</v>
      </c>
      <c r="M2205" t="s">
        <v>20107</v>
      </c>
      <c r="N2205" t="s">
        <v>6322</v>
      </c>
      <c r="O2205" t="s">
        <v>20076</v>
      </c>
      <c r="P2205" t="s">
        <v>20267</v>
      </c>
      <c r="Q2205" t="s">
        <v>6465</v>
      </c>
      <c r="R2205" t="s">
        <v>22295</v>
      </c>
      <c r="S2205">
        <v>1</v>
      </c>
      <c r="T2205">
        <v>0</v>
      </c>
      <c r="U2205">
        <v>0</v>
      </c>
      <c r="V2205">
        <v>159</v>
      </c>
      <c r="W2205">
        <v>8</v>
      </c>
    </row>
    <row r="2206" spans="1:23" x14ac:dyDescent="0.3">
      <c r="A2206" t="s">
        <v>2216</v>
      </c>
      <c r="B2206" t="s">
        <v>21174</v>
      </c>
      <c r="C2206">
        <v>0</v>
      </c>
      <c r="D2206">
        <v>0</v>
      </c>
      <c r="E2206" t="s">
        <v>20050</v>
      </c>
      <c r="F2206" t="s">
        <v>11571</v>
      </c>
      <c r="G2206" t="s">
        <v>20040</v>
      </c>
      <c r="H2206" t="s">
        <v>22282</v>
      </c>
      <c r="I2206" t="s">
        <v>22283</v>
      </c>
      <c r="J2206" t="s">
        <v>11572</v>
      </c>
      <c r="K2206" t="s">
        <v>7938</v>
      </c>
      <c r="L2206" t="s">
        <v>7939</v>
      </c>
      <c r="M2206" t="s">
        <v>20286</v>
      </c>
      <c r="N2206" t="s">
        <v>6322</v>
      </c>
      <c r="O2206" t="s">
        <v>20076</v>
      </c>
      <c r="P2206" t="s">
        <v>20267</v>
      </c>
      <c r="Q2206" t="s">
        <v>6465</v>
      </c>
      <c r="R2206" t="s">
        <v>20472</v>
      </c>
      <c r="S2206">
        <v>1</v>
      </c>
      <c r="T2206">
        <v>0</v>
      </c>
      <c r="U2206">
        <v>0</v>
      </c>
      <c r="V2206">
        <v>224</v>
      </c>
      <c r="W2206">
        <v>12</v>
      </c>
    </row>
    <row r="2207" spans="1:23" x14ac:dyDescent="0.3">
      <c r="A2207" t="s">
        <v>2217</v>
      </c>
      <c r="B2207" t="s">
        <v>21174</v>
      </c>
      <c r="C2207">
        <v>0</v>
      </c>
      <c r="D2207">
        <v>0</v>
      </c>
      <c r="E2207" t="s">
        <v>20050</v>
      </c>
      <c r="F2207" t="s">
        <v>11573</v>
      </c>
      <c r="G2207" t="s">
        <v>20040</v>
      </c>
      <c r="H2207" t="s">
        <v>22282</v>
      </c>
      <c r="I2207" t="s">
        <v>22283</v>
      </c>
      <c r="J2207" t="s">
        <v>11574</v>
      </c>
      <c r="K2207" t="s">
        <v>7938</v>
      </c>
      <c r="L2207" t="s">
        <v>7939</v>
      </c>
      <c r="M2207" t="s">
        <v>20286</v>
      </c>
      <c r="N2207" t="s">
        <v>6322</v>
      </c>
      <c r="O2207" t="s">
        <v>20076</v>
      </c>
      <c r="P2207" t="s">
        <v>20267</v>
      </c>
      <c r="Q2207" t="s">
        <v>6465</v>
      </c>
      <c r="R2207" t="s">
        <v>20472</v>
      </c>
      <c r="S2207">
        <v>1</v>
      </c>
      <c r="T2207">
        <v>0</v>
      </c>
      <c r="U2207">
        <v>0</v>
      </c>
      <c r="V2207">
        <v>466</v>
      </c>
      <c r="W2207">
        <v>20</v>
      </c>
    </row>
    <row r="2208" spans="1:23" x14ac:dyDescent="0.3">
      <c r="A2208" t="s">
        <v>2218</v>
      </c>
      <c r="B2208" t="s">
        <v>21174</v>
      </c>
      <c r="C2208">
        <v>0</v>
      </c>
      <c r="D2208">
        <v>0</v>
      </c>
      <c r="E2208" t="s">
        <v>20050</v>
      </c>
      <c r="F2208" t="s">
        <v>11575</v>
      </c>
      <c r="G2208" t="s">
        <v>20040</v>
      </c>
      <c r="H2208" t="s">
        <v>22029</v>
      </c>
      <c r="I2208" t="s">
        <v>22030</v>
      </c>
      <c r="J2208" t="s">
        <v>11576</v>
      </c>
      <c r="K2208" t="s">
        <v>7463</v>
      </c>
      <c r="L2208" t="s">
        <v>7464</v>
      </c>
      <c r="M2208" t="s">
        <v>20227</v>
      </c>
      <c r="N2208" t="s">
        <v>6322</v>
      </c>
      <c r="O2208" t="s">
        <v>20076</v>
      </c>
      <c r="P2208" t="s">
        <v>20267</v>
      </c>
      <c r="Q2208" t="s">
        <v>6465</v>
      </c>
      <c r="R2208" t="s">
        <v>20268</v>
      </c>
      <c r="S2208">
        <v>1</v>
      </c>
      <c r="T2208">
        <v>0</v>
      </c>
      <c r="U2208">
        <v>0</v>
      </c>
      <c r="V2208">
        <v>92</v>
      </c>
      <c r="W2208">
        <v>5</v>
      </c>
    </row>
    <row r="2209" spans="1:23" x14ac:dyDescent="0.3">
      <c r="A2209" t="s">
        <v>2219</v>
      </c>
      <c r="B2209" t="s">
        <v>21174</v>
      </c>
      <c r="C2209">
        <v>0</v>
      </c>
      <c r="D2209">
        <v>0</v>
      </c>
      <c r="E2209" t="s">
        <v>20050</v>
      </c>
      <c r="F2209" t="s">
        <v>11577</v>
      </c>
      <c r="G2209" t="s">
        <v>20040</v>
      </c>
      <c r="H2209" t="s">
        <v>22029</v>
      </c>
      <c r="I2209" t="s">
        <v>22030</v>
      </c>
      <c r="J2209" t="s">
        <v>11578</v>
      </c>
      <c r="K2209" t="s">
        <v>7463</v>
      </c>
      <c r="L2209" t="s">
        <v>7464</v>
      </c>
      <c r="M2209" t="s">
        <v>20227</v>
      </c>
      <c r="N2209" t="s">
        <v>6322</v>
      </c>
      <c r="O2209" t="s">
        <v>20076</v>
      </c>
      <c r="P2209" t="s">
        <v>20267</v>
      </c>
      <c r="Q2209" t="s">
        <v>6465</v>
      </c>
      <c r="R2209" t="s">
        <v>20268</v>
      </c>
      <c r="S2209">
        <v>1</v>
      </c>
      <c r="T2209">
        <v>0</v>
      </c>
      <c r="U2209">
        <v>0</v>
      </c>
      <c r="V2209">
        <v>449</v>
      </c>
      <c r="W2209">
        <v>19</v>
      </c>
    </row>
    <row r="2210" spans="1:23" x14ac:dyDescent="0.3">
      <c r="A2210" t="s">
        <v>2220</v>
      </c>
      <c r="B2210" t="s">
        <v>21174</v>
      </c>
      <c r="C2210">
        <v>0</v>
      </c>
      <c r="D2210">
        <v>0</v>
      </c>
      <c r="E2210" t="s">
        <v>20050</v>
      </c>
      <c r="F2210" t="s">
        <v>11579</v>
      </c>
      <c r="G2210" t="s">
        <v>20066</v>
      </c>
      <c r="H2210" t="s">
        <v>22308</v>
      </c>
      <c r="I2210" t="s">
        <v>22309</v>
      </c>
      <c r="J2210" t="s">
        <v>11580</v>
      </c>
      <c r="K2210" t="s">
        <v>11581</v>
      </c>
      <c r="L2210" t="s">
        <v>11582</v>
      </c>
      <c r="M2210" t="s">
        <v>20840</v>
      </c>
      <c r="N2210" t="s">
        <v>6322</v>
      </c>
      <c r="O2210" t="s">
        <v>20076</v>
      </c>
      <c r="P2210" t="s">
        <v>20267</v>
      </c>
      <c r="Q2210" t="s">
        <v>6465</v>
      </c>
      <c r="R2210" t="s">
        <v>22310</v>
      </c>
      <c r="S2210">
        <v>1</v>
      </c>
      <c r="T2210">
        <v>0</v>
      </c>
      <c r="U2210">
        <v>0</v>
      </c>
      <c r="V2210">
        <v>110</v>
      </c>
      <c r="W2210">
        <v>6</v>
      </c>
    </row>
    <row r="2211" spans="1:23" x14ac:dyDescent="0.3">
      <c r="A2211" t="s">
        <v>2221</v>
      </c>
      <c r="B2211" t="s">
        <v>21174</v>
      </c>
      <c r="C2211">
        <v>0</v>
      </c>
      <c r="D2211">
        <v>0</v>
      </c>
      <c r="E2211" t="s">
        <v>20050</v>
      </c>
      <c r="F2211" t="s">
        <v>11583</v>
      </c>
      <c r="G2211" t="s">
        <v>20080</v>
      </c>
      <c r="H2211" t="s">
        <v>22286</v>
      </c>
      <c r="I2211" t="s">
        <v>22287</v>
      </c>
      <c r="J2211" t="s">
        <v>11584</v>
      </c>
      <c r="K2211" t="s">
        <v>7184</v>
      </c>
      <c r="L2211" t="s">
        <v>7185</v>
      </c>
      <c r="M2211" t="s">
        <v>20484</v>
      </c>
      <c r="N2211" t="s">
        <v>6322</v>
      </c>
      <c r="O2211" t="s">
        <v>20076</v>
      </c>
      <c r="P2211" t="s">
        <v>20267</v>
      </c>
      <c r="Q2211" t="s">
        <v>6465</v>
      </c>
      <c r="R2211" t="s">
        <v>20700</v>
      </c>
      <c r="S2211">
        <v>1</v>
      </c>
      <c r="T2211">
        <v>0</v>
      </c>
      <c r="U2211">
        <v>0</v>
      </c>
      <c r="V2211">
        <v>273</v>
      </c>
      <c r="W2211">
        <v>16</v>
      </c>
    </row>
    <row r="2212" spans="1:23" x14ac:dyDescent="0.3">
      <c r="A2212" t="s">
        <v>2222</v>
      </c>
      <c r="B2212" t="s">
        <v>21174</v>
      </c>
      <c r="C2212">
        <v>0</v>
      </c>
      <c r="D2212">
        <v>0</v>
      </c>
      <c r="E2212" t="s">
        <v>20050</v>
      </c>
      <c r="F2212" t="s">
        <v>11585</v>
      </c>
      <c r="G2212" t="s">
        <v>20080</v>
      </c>
      <c r="H2212" t="s">
        <v>22286</v>
      </c>
      <c r="I2212" t="s">
        <v>22287</v>
      </c>
      <c r="J2212" t="s">
        <v>11586</v>
      </c>
      <c r="K2212" t="s">
        <v>7184</v>
      </c>
      <c r="L2212" t="s">
        <v>7185</v>
      </c>
      <c r="M2212" t="s">
        <v>20484</v>
      </c>
      <c r="N2212" t="s">
        <v>6322</v>
      </c>
      <c r="O2212" t="s">
        <v>20076</v>
      </c>
      <c r="P2212" t="s">
        <v>20267</v>
      </c>
      <c r="Q2212" t="s">
        <v>6465</v>
      </c>
      <c r="R2212" t="s">
        <v>20700</v>
      </c>
      <c r="S2212">
        <v>1</v>
      </c>
      <c r="T2212">
        <v>0</v>
      </c>
      <c r="U2212">
        <v>0</v>
      </c>
      <c r="V2212">
        <v>365</v>
      </c>
      <c r="W2212">
        <v>17</v>
      </c>
    </row>
    <row r="2213" spans="1:23" x14ac:dyDescent="0.3">
      <c r="A2213" t="s">
        <v>2223</v>
      </c>
      <c r="B2213" t="s">
        <v>21174</v>
      </c>
      <c r="C2213">
        <v>0</v>
      </c>
      <c r="D2213">
        <v>0</v>
      </c>
      <c r="E2213" t="s">
        <v>20050</v>
      </c>
      <c r="F2213" t="s">
        <v>11587</v>
      </c>
      <c r="G2213" t="s">
        <v>20040</v>
      </c>
      <c r="H2213" t="s">
        <v>22029</v>
      </c>
      <c r="I2213" t="s">
        <v>22030</v>
      </c>
      <c r="J2213" t="s">
        <v>11588</v>
      </c>
      <c r="K2213" t="s">
        <v>7463</v>
      </c>
      <c r="L2213" t="s">
        <v>7464</v>
      </c>
      <c r="M2213" t="s">
        <v>20227</v>
      </c>
      <c r="N2213" t="s">
        <v>6322</v>
      </c>
      <c r="O2213" t="s">
        <v>20076</v>
      </c>
      <c r="P2213" t="s">
        <v>20267</v>
      </c>
      <c r="Q2213" t="s">
        <v>6465</v>
      </c>
      <c r="R2213" t="s">
        <v>20268</v>
      </c>
      <c r="S2213">
        <v>1</v>
      </c>
      <c r="T2213">
        <v>0</v>
      </c>
      <c r="U2213">
        <v>0</v>
      </c>
      <c r="V2213">
        <v>338</v>
      </c>
      <c r="W2213">
        <v>16</v>
      </c>
    </row>
    <row r="2214" spans="1:23" x14ac:dyDescent="0.3">
      <c r="A2214" t="s">
        <v>2224</v>
      </c>
      <c r="B2214" t="s">
        <v>21174</v>
      </c>
      <c r="C2214">
        <v>0</v>
      </c>
      <c r="D2214">
        <v>0</v>
      </c>
      <c r="E2214" t="s">
        <v>20050</v>
      </c>
      <c r="F2214" t="s">
        <v>11589</v>
      </c>
      <c r="G2214" t="s">
        <v>20066</v>
      </c>
      <c r="H2214" t="s">
        <v>22311</v>
      </c>
      <c r="I2214" t="s">
        <v>22312</v>
      </c>
      <c r="J2214" t="s">
        <v>11590</v>
      </c>
      <c r="K2214" t="s">
        <v>8665</v>
      </c>
      <c r="L2214" t="s">
        <v>8666</v>
      </c>
      <c r="M2214" t="s">
        <v>20893</v>
      </c>
      <c r="N2214" t="s">
        <v>6322</v>
      </c>
      <c r="O2214" t="s">
        <v>20076</v>
      </c>
      <c r="P2214" t="s">
        <v>20267</v>
      </c>
      <c r="Q2214" t="s">
        <v>6465</v>
      </c>
      <c r="R2214" t="s">
        <v>21026</v>
      </c>
      <c r="S2214">
        <v>1</v>
      </c>
      <c r="T2214">
        <v>0</v>
      </c>
      <c r="U2214">
        <v>0</v>
      </c>
      <c r="V2214">
        <v>231</v>
      </c>
      <c r="W2214">
        <v>13</v>
      </c>
    </row>
    <row r="2215" spans="1:23" x14ac:dyDescent="0.3">
      <c r="A2215" t="s">
        <v>2225</v>
      </c>
      <c r="B2215" t="s">
        <v>21174</v>
      </c>
      <c r="C2215">
        <v>0</v>
      </c>
      <c r="D2215">
        <v>0</v>
      </c>
      <c r="E2215" t="s">
        <v>20050</v>
      </c>
      <c r="F2215" t="s">
        <v>11591</v>
      </c>
      <c r="G2215" t="s">
        <v>20040</v>
      </c>
      <c r="H2215" t="s">
        <v>22291</v>
      </c>
      <c r="I2215" t="s">
        <v>22292</v>
      </c>
      <c r="J2215" t="s">
        <v>11592</v>
      </c>
      <c r="K2215" t="s">
        <v>9175</v>
      </c>
      <c r="L2215" t="s">
        <v>9176</v>
      </c>
      <c r="M2215" t="s">
        <v>20457</v>
      </c>
      <c r="N2215" t="s">
        <v>6322</v>
      </c>
      <c r="O2215" t="s">
        <v>20076</v>
      </c>
      <c r="P2215" t="s">
        <v>20267</v>
      </c>
      <c r="Q2215" t="s">
        <v>6465</v>
      </c>
      <c r="R2215" t="s">
        <v>21136</v>
      </c>
      <c r="S2215">
        <v>1</v>
      </c>
      <c r="T2215">
        <v>0</v>
      </c>
      <c r="U2215">
        <v>0</v>
      </c>
      <c r="V2215">
        <v>158</v>
      </c>
      <c r="W2215">
        <v>8</v>
      </c>
    </row>
    <row r="2216" spans="1:23" x14ac:dyDescent="0.3">
      <c r="A2216" t="s">
        <v>2226</v>
      </c>
      <c r="B2216" t="s">
        <v>21174</v>
      </c>
      <c r="C2216">
        <v>0</v>
      </c>
      <c r="D2216">
        <v>0</v>
      </c>
      <c r="E2216" t="s">
        <v>20050</v>
      </c>
      <c r="F2216" t="s">
        <v>11593</v>
      </c>
      <c r="G2216" t="s">
        <v>20040</v>
      </c>
      <c r="H2216" t="s">
        <v>21347</v>
      </c>
      <c r="I2216" t="s">
        <v>21348</v>
      </c>
      <c r="J2216" t="s">
        <v>9070</v>
      </c>
      <c r="K2216" t="s">
        <v>9071</v>
      </c>
      <c r="L2216" t="s">
        <v>9072</v>
      </c>
      <c r="M2216" t="s">
        <v>20545</v>
      </c>
      <c r="N2216" t="s">
        <v>6322</v>
      </c>
      <c r="O2216" t="s">
        <v>20076</v>
      </c>
      <c r="P2216" t="s">
        <v>20661</v>
      </c>
      <c r="Q2216" t="s">
        <v>6421</v>
      </c>
      <c r="R2216" t="s">
        <v>21349</v>
      </c>
      <c r="S2216">
        <v>1</v>
      </c>
      <c r="T2216">
        <v>1</v>
      </c>
      <c r="U2216">
        <v>0</v>
      </c>
      <c r="V2216">
        <v>112</v>
      </c>
      <c r="W2216">
        <v>6</v>
      </c>
    </row>
    <row r="2217" spans="1:23" x14ac:dyDescent="0.3">
      <c r="A2217" t="s">
        <v>2227</v>
      </c>
      <c r="B2217" t="s">
        <v>21174</v>
      </c>
      <c r="C2217">
        <v>0</v>
      </c>
      <c r="D2217">
        <v>0</v>
      </c>
      <c r="E2217" t="s">
        <v>20050</v>
      </c>
      <c r="F2217" t="s">
        <v>11594</v>
      </c>
      <c r="G2217" t="s">
        <v>20040</v>
      </c>
      <c r="H2217" t="s">
        <v>22313</v>
      </c>
      <c r="I2217" t="s">
        <v>22314</v>
      </c>
      <c r="J2217" t="s">
        <v>11595</v>
      </c>
      <c r="K2217" t="s">
        <v>11596</v>
      </c>
      <c r="L2217" t="s">
        <v>11597</v>
      </c>
      <c r="M2217" t="s">
        <v>20534</v>
      </c>
      <c r="N2217" t="s">
        <v>6322</v>
      </c>
      <c r="O2217" t="s">
        <v>20076</v>
      </c>
      <c r="P2217" t="s">
        <v>20661</v>
      </c>
      <c r="Q2217" t="s">
        <v>6421</v>
      </c>
      <c r="R2217" t="s">
        <v>22315</v>
      </c>
      <c r="S2217">
        <v>1</v>
      </c>
      <c r="T2217">
        <v>1</v>
      </c>
      <c r="U2217">
        <v>0</v>
      </c>
      <c r="V2217">
        <v>44</v>
      </c>
      <c r="W2217">
        <v>2</v>
      </c>
    </row>
    <row r="2218" spans="1:23" x14ac:dyDescent="0.3">
      <c r="A2218" t="s">
        <v>2228</v>
      </c>
      <c r="B2218" t="s">
        <v>21174</v>
      </c>
      <c r="C2218">
        <v>0</v>
      </c>
      <c r="D2218">
        <v>0</v>
      </c>
      <c r="E2218" t="s">
        <v>20050</v>
      </c>
      <c r="F2218" t="s">
        <v>11598</v>
      </c>
      <c r="G2218" t="s">
        <v>20040</v>
      </c>
      <c r="H2218" t="s">
        <v>22316</v>
      </c>
      <c r="I2218" t="s">
        <v>22317</v>
      </c>
      <c r="J2218" t="s">
        <v>11599</v>
      </c>
      <c r="K2218" t="s">
        <v>11600</v>
      </c>
      <c r="L2218" t="s">
        <v>11601</v>
      </c>
      <c r="M2218" t="s">
        <v>20582</v>
      </c>
      <c r="N2218" t="s">
        <v>6322</v>
      </c>
      <c r="O2218" t="s">
        <v>20076</v>
      </c>
      <c r="P2218" t="s">
        <v>20661</v>
      </c>
      <c r="Q2218" t="s">
        <v>6421</v>
      </c>
      <c r="R2218" t="s">
        <v>22318</v>
      </c>
      <c r="S2218">
        <v>1</v>
      </c>
      <c r="T2218">
        <v>1</v>
      </c>
      <c r="U2218">
        <v>0</v>
      </c>
      <c r="V2218">
        <v>55</v>
      </c>
      <c r="W2218">
        <v>3</v>
      </c>
    </row>
    <row r="2219" spans="1:23" x14ac:dyDescent="0.3">
      <c r="A2219" t="s">
        <v>2229</v>
      </c>
      <c r="B2219" t="s">
        <v>21174</v>
      </c>
      <c r="C2219">
        <v>0</v>
      </c>
      <c r="D2219">
        <v>0</v>
      </c>
      <c r="E2219" t="s">
        <v>20050</v>
      </c>
      <c r="F2219" t="s">
        <v>11602</v>
      </c>
      <c r="G2219" t="s">
        <v>20040</v>
      </c>
      <c r="H2219" t="s">
        <v>22319</v>
      </c>
      <c r="I2219" t="s">
        <v>22320</v>
      </c>
      <c r="J2219" t="s">
        <v>10966</v>
      </c>
      <c r="K2219" t="s">
        <v>10329</v>
      </c>
      <c r="L2219" t="s">
        <v>10330</v>
      </c>
      <c r="M2219" t="s">
        <v>20293</v>
      </c>
      <c r="N2219" t="s">
        <v>6322</v>
      </c>
      <c r="O2219" t="s">
        <v>20076</v>
      </c>
      <c r="P2219" t="s">
        <v>20661</v>
      </c>
      <c r="Q2219" t="s">
        <v>6421</v>
      </c>
      <c r="R2219" t="s">
        <v>21745</v>
      </c>
      <c r="S2219">
        <v>1</v>
      </c>
      <c r="T2219">
        <v>1</v>
      </c>
      <c r="U2219">
        <v>0</v>
      </c>
      <c r="V2219">
        <v>101</v>
      </c>
      <c r="W2219">
        <v>5</v>
      </c>
    </row>
    <row r="2220" spans="1:23" x14ac:dyDescent="0.3">
      <c r="A2220" t="s">
        <v>2230</v>
      </c>
      <c r="B2220" t="s">
        <v>21174</v>
      </c>
      <c r="C2220">
        <v>0</v>
      </c>
      <c r="D2220">
        <v>0</v>
      </c>
      <c r="E2220" t="s">
        <v>20050</v>
      </c>
      <c r="F2220" t="s">
        <v>11603</v>
      </c>
      <c r="G2220" t="s">
        <v>20328</v>
      </c>
      <c r="H2220" t="s">
        <v>21350</v>
      </c>
      <c r="I2220" t="s">
        <v>21351</v>
      </c>
      <c r="J2220" t="s">
        <v>11604</v>
      </c>
      <c r="K2220" t="s">
        <v>6420</v>
      </c>
      <c r="L2220" t="s">
        <v>6421</v>
      </c>
      <c r="M2220" t="s">
        <v>20515</v>
      </c>
      <c r="N2220" t="s">
        <v>6322</v>
      </c>
      <c r="O2220" t="s">
        <v>20076</v>
      </c>
      <c r="P2220" t="s">
        <v>20661</v>
      </c>
      <c r="Q2220" t="s">
        <v>6421</v>
      </c>
      <c r="R2220" t="s">
        <v>20695</v>
      </c>
      <c r="S2220">
        <v>1</v>
      </c>
      <c r="T2220">
        <v>1</v>
      </c>
      <c r="U2220">
        <v>0</v>
      </c>
      <c r="V2220">
        <v>199</v>
      </c>
      <c r="W2220">
        <v>8</v>
      </c>
    </row>
    <row r="2221" spans="1:23" x14ac:dyDescent="0.3">
      <c r="A2221" t="s">
        <v>2231</v>
      </c>
      <c r="B2221" t="s">
        <v>21174</v>
      </c>
      <c r="C2221">
        <v>0</v>
      </c>
      <c r="D2221">
        <v>0</v>
      </c>
      <c r="E2221" t="s">
        <v>20050</v>
      </c>
      <c r="F2221" t="s">
        <v>11605</v>
      </c>
      <c r="G2221" t="s">
        <v>20328</v>
      </c>
      <c r="H2221" t="s">
        <v>21350</v>
      </c>
      <c r="I2221" t="s">
        <v>21351</v>
      </c>
      <c r="J2221" t="s">
        <v>9074</v>
      </c>
      <c r="K2221" t="s">
        <v>6420</v>
      </c>
      <c r="L2221" t="s">
        <v>6421</v>
      </c>
      <c r="M2221" t="s">
        <v>20515</v>
      </c>
      <c r="N2221" t="s">
        <v>6322</v>
      </c>
      <c r="O2221" t="s">
        <v>20076</v>
      </c>
      <c r="P2221" t="s">
        <v>20661</v>
      </c>
      <c r="Q2221" t="s">
        <v>6421</v>
      </c>
      <c r="R2221" t="s">
        <v>20695</v>
      </c>
      <c r="S2221">
        <v>1</v>
      </c>
      <c r="T2221">
        <v>1</v>
      </c>
      <c r="U2221">
        <v>0</v>
      </c>
      <c r="V2221">
        <v>194</v>
      </c>
      <c r="W2221">
        <v>9</v>
      </c>
    </row>
    <row r="2222" spans="1:23" x14ac:dyDescent="0.3">
      <c r="A2222" t="s">
        <v>2232</v>
      </c>
      <c r="B2222" t="s">
        <v>21174</v>
      </c>
      <c r="C2222">
        <v>0</v>
      </c>
      <c r="D2222">
        <v>0</v>
      </c>
      <c r="E2222" t="s">
        <v>20050</v>
      </c>
      <c r="F2222" t="s">
        <v>11606</v>
      </c>
      <c r="G2222" t="s">
        <v>20328</v>
      </c>
      <c r="H2222" t="s">
        <v>21350</v>
      </c>
      <c r="I2222" t="s">
        <v>21351</v>
      </c>
      <c r="J2222" t="s">
        <v>9076</v>
      </c>
      <c r="K2222" t="s">
        <v>6420</v>
      </c>
      <c r="L2222" t="s">
        <v>6421</v>
      </c>
      <c r="M2222" t="s">
        <v>20515</v>
      </c>
      <c r="N2222" t="s">
        <v>6322</v>
      </c>
      <c r="O2222" t="s">
        <v>20076</v>
      </c>
      <c r="P2222" t="s">
        <v>20661</v>
      </c>
      <c r="Q2222" t="s">
        <v>6421</v>
      </c>
      <c r="R2222" t="s">
        <v>20695</v>
      </c>
      <c r="S2222">
        <v>1</v>
      </c>
      <c r="T2222">
        <v>1</v>
      </c>
      <c r="U2222">
        <v>0</v>
      </c>
      <c r="V2222">
        <v>322</v>
      </c>
      <c r="W2222">
        <v>14</v>
      </c>
    </row>
    <row r="2223" spans="1:23" x14ac:dyDescent="0.3">
      <c r="A2223" t="s">
        <v>2233</v>
      </c>
      <c r="B2223" t="s">
        <v>21174</v>
      </c>
      <c r="C2223">
        <v>0</v>
      </c>
      <c r="D2223">
        <v>0</v>
      </c>
      <c r="E2223" t="s">
        <v>20050</v>
      </c>
      <c r="F2223" t="s">
        <v>11607</v>
      </c>
      <c r="G2223" t="s">
        <v>20040</v>
      </c>
      <c r="H2223" t="s">
        <v>22321</v>
      </c>
      <c r="I2223" t="s">
        <v>22322</v>
      </c>
      <c r="J2223" t="s">
        <v>11608</v>
      </c>
      <c r="K2223" t="s">
        <v>11609</v>
      </c>
      <c r="L2223" t="s">
        <v>11610</v>
      </c>
      <c r="M2223" t="s">
        <v>20178</v>
      </c>
      <c r="N2223" t="s">
        <v>6322</v>
      </c>
      <c r="O2223" t="s">
        <v>20076</v>
      </c>
      <c r="P2223" t="s">
        <v>20661</v>
      </c>
      <c r="Q2223" t="s">
        <v>6421</v>
      </c>
      <c r="R2223" t="s">
        <v>22323</v>
      </c>
      <c r="S2223">
        <v>1</v>
      </c>
      <c r="T2223">
        <v>1</v>
      </c>
      <c r="U2223">
        <v>0</v>
      </c>
      <c r="V2223">
        <v>95</v>
      </c>
      <c r="W2223">
        <v>5</v>
      </c>
    </row>
    <row r="2224" spans="1:23" x14ac:dyDescent="0.3">
      <c r="A2224" t="s">
        <v>2234</v>
      </c>
      <c r="B2224" t="s">
        <v>21174</v>
      </c>
      <c r="C2224">
        <v>0</v>
      </c>
      <c r="D2224">
        <v>0</v>
      </c>
      <c r="E2224" t="s">
        <v>20050</v>
      </c>
      <c r="F2224" t="s">
        <v>11611</v>
      </c>
      <c r="G2224" t="s">
        <v>20066</v>
      </c>
      <c r="H2224" t="s">
        <v>22324</v>
      </c>
      <c r="I2224" t="s">
        <v>22325</v>
      </c>
      <c r="J2224" t="s">
        <v>9303</v>
      </c>
      <c r="K2224" t="s">
        <v>11612</v>
      </c>
      <c r="L2224" t="s">
        <v>11613</v>
      </c>
      <c r="M2224" t="s">
        <v>20410</v>
      </c>
      <c r="N2224" t="s">
        <v>6322</v>
      </c>
      <c r="O2224" t="s">
        <v>20076</v>
      </c>
      <c r="P2224" t="s">
        <v>20661</v>
      </c>
      <c r="Q2224" t="s">
        <v>6421</v>
      </c>
      <c r="R2224" t="s">
        <v>22326</v>
      </c>
      <c r="S2224">
        <v>1</v>
      </c>
      <c r="T2224">
        <v>1</v>
      </c>
      <c r="U2224">
        <v>0</v>
      </c>
      <c r="V2224">
        <v>100</v>
      </c>
      <c r="W2224">
        <v>5</v>
      </c>
    </row>
    <row r="2225" spans="1:23" x14ac:dyDescent="0.3">
      <c r="A2225" t="s">
        <v>2235</v>
      </c>
      <c r="B2225" t="s">
        <v>21174</v>
      </c>
      <c r="C2225">
        <v>0</v>
      </c>
      <c r="D2225">
        <v>0</v>
      </c>
      <c r="E2225" t="s">
        <v>20050</v>
      </c>
      <c r="F2225" t="s">
        <v>11614</v>
      </c>
      <c r="G2225" t="s">
        <v>20066</v>
      </c>
      <c r="H2225" t="s">
        <v>22126</v>
      </c>
      <c r="I2225" t="s">
        <v>22127</v>
      </c>
      <c r="J2225" t="s">
        <v>11285</v>
      </c>
      <c r="K2225" t="s">
        <v>11286</v>
      </c>
      <c r="L2225" t="s">
        <v>11287</v>
      </c>
      <c r="M2225" t="s">
        <v>20103</v>
      </c>
      <c r="N2225" t="s">
        <v>6322</v>
      </c>
      <c r="O2225" t="s">
        <v>20076</v>
      </c>
      <c r="P2225" t="s">
        <v>20647</v>
      </c>
      <c r="Q2225" t="s">
        <v>6404</v>
      </c>
      <c r="R2225" t="s">
        <v>22128</v>
      </c>
      <c r="S2225">
        <v>1</v>
      </c>
      <c r="T2225">
        <v>0</v>
      </c>
      <c r="U2225">
        <v>0</v>
      </c>
      <c r="V2225">
        <v>179</v>
      </c>
      <c r="W2225">
        <v>9</v>
      </c>
    </row>
    <row r="2226" spans="1:23" x14ac:dyDescent="0.3">
      <c r="A2226" t="s">
        <v>2236</v>
      </c>
      <c r="B2226" t="s">
        <v>21174</v>
      </c>
      <c r="C2226">
        <v>0</v>
      </c>
      <c r="D2226">
        <v>0</v>
      </c>
      <c r="E2226" t="s">
        <v>20050</v>
      </c>
      <c r="F2226" t="s">
        <v>11615</v>
      </c>
      <c r="G2226" t="s">
        <v>20066</v>
      </c>
      <c r="H2226" t="s">
        <v>22327</v>
      </c>
      <c r="I2226" t="s">
        <v>22328</v>
      </c>
      <c r="J2226" t="s">
        <v>8282</v>
      </c>
      <c r="K2226" t="s">
        <v>8251</v>
      </c>
      <c r="L2226" t="s">
        <v>8252</v>
      </c>
      <c r="M2226" t="s">
        <v>20410</v>
      </c>
      <c r="N2226" t="s">
        <v>6322</v>
      </c>
      <c r="O2226" t="s">
        <v>20076</v>
      </c>
      <c r="P2226" t="s">
        <v>20434</v>
      </c>
      <c r="Q2226" t="s">
        <v>6513</v>
      </c>
      <c r="R2226" t="s">
        <v>20962</v>
      </c>
      <c r="S2226">
        <v>1</v>
      </c>
      <c r="T2226">
        <v>1</v>
      </c>
      <c r="U2226">
        <v>0</v>
      </c>
      <c r="V2226">
        <v>215</v>
      </c>
      <c r="W2226">
        <v>10</v>
      </c>
    </row>
    <row r="2227" spans="1:23" x14ac:dyDescent="0.3">
      <c r="A2227" t="s">
        <v>2237</v>
      </c>
      <c r="B2227" t="s">
        <v>21174</v>
      </c>
      <c r="C2227">
        <v>0</v>
      </c>
      <c r="D2227">
        <v>0</v>
      </c>
      <c r="E2227" t="s">
        <v>20050</v>
      </c>
      <c r="F2227" t="s">
        <v>11616</v>
      </c>
      <c r="G2227" t="s">
        <v>20328</v>
      </c>
      <c r="H2227" t="s">
        <v>21838</v>
      </c>
      <c r="I2227" t="s">
        <v>21839</v>
      </c>
      <c r="J2227" t="s">
        <v>11617</v>
      </c>
      <c r="K2227" t="s">
        <v>7556</v>
      </c>
      <c r="L2227" t="s">
        <v>7557</v>
      </c>
      <c r="M2227" t="s">
        <v>20555</v>
      </c>
      <c r="N2227" t="s">
        <v>6322</v>
      </c>
      <c r="O2227" t="s">
        <v>20076</v>
      </c>
      <c r="P2227" t="s">
        <v>20661</v>
      </c>
      <c r="Q2227" t="s">
        <v>6421</v>
      </c>
      <c r="R2227" t="s">
        <v>20833</v>
      </c>
      <c r="S2227">
        <v>1</v>
      </c>
      <c r="T2227">
        <v>1</v>
      </c>
      <c r="U2227">
        <v>0</v>
      </c>
      <c r="V2227">
        <v>378</v>
      </c>
      <c r="W2227">
        <v>18</v>
      </c>
    </row>
    <row r="2228" spans="1:23" x14ac:dyDescent="0.3">
      <c r="A2228" t="s">
        <v>2238</v>
      </c>
      <c r="B2228" t="s">
        <v>21174</v>
      </c>
      <c r="C2228">
        <v>0</v>
      </c>
      <c r="D2228">
        <v>0</v>
      </c>
      <c r="E2228" t="s">
        <v>20050</v>
      </c>
      <c r="F2228" t="s">
        <v>11618</v>
      </c>
      <c r="G2228" t="s">
        <v>20328</v>
      </c>
      <c r="H2228" t="s">
        <v>21838</v>
      </c>
      <c r="I2228" t="s">
        <v>21839</v>
      </c>
      <c r="J2228" t="s">
        <v>11619</v>
      </c>
      <c r="K2228" t="s">
        <v>7556</v>
      </c>
      <c r="L2228" t="s">
        <v>7557</v>
      </c>
      <c r="M2228" t="s">
        <v>20555</v>
      </c>
      <c r="N2228" t="s">
        <v>6322</v>
      </c>
      <c r="O2228" t="s">
        <v>20076</v>
      </c>
      <c r="P2228" t="s">
        <v>20661</v>
      </c>
      <c r="Q2228" t="s">
        <v>6421</v>
      </c>
      <c r="R2228" t="s">
        <v>20833</v>
      </c>
      <c r="S2228">
        <v>1</v>
      </c>
      <c r="T2228">
        <v>1</v>
      </c>
      <c r="U2228">
        <v>0</v>
      </c>
      <c r="V2228">
        <v>266</v>
      </c>
      <c r="W2228">
        <v>12</v>
      </c>
    </row>
    <row r="2229" spans="1:23" x14ac:dyDescent="0.3">
      <c r="A2229" t="s">
        <v>2239</v>
      </c>
      <c r="B2229" t="s">
        <v>21174</v>
      </c>
      <c r="C2229">
        <v>0</v>
      </c>
      <c r="D2229">
        <v>0</v>
      </c>
      <c r="E2229" t="s">
        <v>20050</v>
      </c>
      <c r="F2229" t="s">
        <v>11620</v>
      </c>
      <c r="G2229" t="s">
        <v>20040</v>
      </c>
      <c r="H2229" t="s">
        <v>21352</v>
      </c>
      <c r="I2229" t="s">
        <v>21353</v>
      </c>
      <c r="J2229" t="s">
        <v>9078</v>
      </c>
      <c r="K2229" t="s">
        <v>9079</v>
      </c>
      <c r="L2229" t="s">
        <v>9080</v>
      </c>
      <c r="M2229" t="s">
        <v>20630</v>
      </c>
      <c r="N2229" t="s">
        <v>6322</v>
      </c>
      <c r="O2229" t="s">
        <v>20076</v>
      </c>
      <c r="P2229" t="s">
        <v>20661</v>
      </c>
      <c r="Q2229" t="s">
        <v>6421</v>
      </c>
      <c r="R2229" t="s">
        <v>21354</v>
      </c>
      <c r="S2229">
        <v>1</v>
      </c>
      <c r="T2229">
        <v>1</v>
      </c>
      <c r="U2229">
        <v>0</v>
      </c>
      <c r="V2229">
        <v>175</v>
      </c>
      <c r="W2229">
        <v>9</v>
      </c>
    </row>
    <row r="2230" spans="1:23" x14ac:dyDescent="0.3">
      <c r="A2230" t="s">
        <v>2240</v>
      </c>
      <c r="B2230" t="s">
        <v>21174</v>
      </c>
      <c r="C2230">
        <v>0</v>
      </c>
      <c r="D2230">
        <v>0</v>
      </c>
      <c r="E2230" t="s">
        <v>20050</v>
      </c>
      <c r="F2230" t="s">
        <v>11621</v>
      </c>
      <c r="G2230" t="s">
        <v>20040</v>
      </c>
      <c r="H2230" t="s">
        <v>21355</v>
      </c>
      <c r="I2230" t="s">
        <v>21356</v>
      </c>
      <c r="J2230" t="s">
        <v>9082</v>
      </c>
      <c r="K2230" t="s">
        <v>9083</v>
      </c>
      <c r="L2230" t="s">
        <v>9084</v>
      </c>
      <c r="M2230" t="s">
        <v>20457</v>
      </c>
      <c r="N2230" t="s">
        <v>6322</v>
      </c>
      <c r="O2230" t="s">
        <v>20076</v>
      </c>
      <c r="P2230" t="s">
        <v>20661</v>
      </c>
      <c r="Q2230" t="s">
        <v>6421</v>
      </c>
      <c r="R2230" t="s">
        <v>21357</v>
      </c>
      <c r="S2230">
        <v>1</v>
      </c>
      <c r="T2230">
        <v>1</v>
      </c>
      <c r="U2230">
        <v>0</v>
      </c>
      <c r="V2230">
        <v>110</v>
      </c>
      <c r="W2230">
        <v>6</v>
      </c>
    </row>
    <row r="2231" spans="1:23" x14ac:dyDescent="0.3">
      <c r="A2231" t="s">
        <v>2241</v>
      </c>
      <c r="B2231" t="s">
        <v>21174</v>
      </c>
      <c r="C2231">
        <v>0</v>
      </c>
      <c r="D2231">
        <v>0</v>
      </c>
      <c r="E2231" t="s">
        <v>20050</v>
      </c>
      <c r="F2231" t="s">
        <v>11622</v>
      </c>
      <c r="G2231" t="s">
        <v>20040</v>
      </c>
      <c r="H2231" t="s">
        <v>22329</v>
      </c>
      <c r="I2231" t="s">
        <v>22330</v>
      </c>
      <c r="J2231" t="s">
        <v>9032</v>
      </c>
      <c r="K2231" t="s">
        <v>11623</v>
      </c>
      <c r="L2231" t="s">
        <v>11624</v>
      </c>
      <c r="M2231" t="s">
        <v>20504</v>
      </c>
      <c r="N2231" t="s">
        <v>6322</v>
      </c>
      <c r="O2231" t="s">
        <v>20076</v>
      </c>
      <c r="P2231" t="s">
        <v>20661</v>
      </c>
      <c r="Q2231" t="s">
        <v>6421</v>
      </c>
      <c r="R2231" t="s">
        <v>22331</v>
      </c>
      <c r="S2231">
        <v>1</v>
      </c>
      <c r="T2231">
        <v>1</v>
      </c>
      <c r="U2231">
        <v>0</v>
      </c>
      <c r="V2231">
        <v>106</v>
      </c>
      <c r="W2231">
        <v>6</v>
      </c>
    </row>
    <row r="2232" spans="1:23" x14ac:dyDescent="0.3">
      <c r="A2232" t="s">
        <v>2242</v>
      </c>
      <c r="B2232" t="s">
        <v>21174</v>
      </c>
      <c r="C2232">
        <v>0</v>
      </c>
      <c r="D2232">
        <v>0</v>
      </c>
      <c r="E2232" t="s">
        <v>20050</v>
      </c>
      <c r="F2232" t="s">
        <v>11625</v>
      </c>
      <c r="G2232" t="s">
        <v>20040</v>
      </c>
      <c r="H2232" t="s">
        <v>22332</v>
      </c>
      <c r="I2232" t="s">
        <v>22333</v>
      </c>
      <c r="J2232" t="s">
        <v>11626</v>
      </c>
      <c r="K2232" t="s">
        <v>11627</v>
      </c>
      <c r="L2232" t="s">
        <v>11628</v>
      </c>
      <c r="M2232" t="s">
        <v>20688</v>
      </c>
      <c r="N2232" t="s">
        <v>6322</v>
      </c>
      <c r="O2232" t="s">
        <v>20076</v>
      </c>
      <c r="P2232" t="s">
        <v>20661</v>
      </c>
      <c r="Q2232" t="s">
        <v>6421</v>
      </c>
      <c r="R2232" t="s">
        <v>22334</v>
      </c>
      <c r="S2232">
        <v>1</v>
      </c>
      <c r="T2232">
        <v>1</v>
      </c>
      <c r="U2232">
        <v>0</v>
      </c>
      <c r="V2232">
        <v>73</v>
      </c>
      <c r="W2232">
        <v>4</v>
      </c>
    </row>
    <row r="2233" spans="1:23" x14ac:dyDescent="0.3">
      <c r="A2233" t="s">
        <v>2243</v>
      </c>
      <c r="B2233" t="s">
        <v>21174</v>
      </c>
      <c r="C2233">
        <v>0</v>
      </c>
      <c r="D2233">
        <v>0</v>
      </c>
      <c r="E2233" t="s">
        <v>20050</v>
      </c>
      <c r="F2233" t="s">
        <v>11629</v>
      </c>
      <c r="G2233" t="s">
        <v>20066</v>
      </c>
      <c r="H2233" t="s">
        <v>22335</v>
      </c>
      <c r="I2233" t="s">
        <v>22336</v>
      </c>
      <c r="J2233" t="s">
        <v>11630</v>
      </c>
      <c r="K2233" t="s">
        <v>11631</v>
      </c>
      <c r="L2233" t="s">
        <v>11632</v>
      </c>
      <c r="M2233" t="s">
        <v>20893</v>
      </c>
      <c r="N2233" t="s">
        <v>6322</v>
      </c>
      <c r="O2233" t="s">
        <v>20076</v>
      </c>
      <c r="P2233" t="s">
        <v>20661</v>
      </c>
      <c r="Q2233" t="s">
        <v>6421</v>
      </c>
      <c r="R2233" t="s">
        <v>22337</v>
      </c>
      <c r="S2233">
        <v>1</v>
      </c>
      <c r="T2233">
        <v>1</v>
      </c>
      <c r="U2233">
        <v>0</v>
      </c>
      <c r="V2233">
        <v>178</v>
      </c>
      <c r="W2233">
        <v>8</v>
      </c>
    </row>
    <row r="2234" spans="1:23" x14ac:dyDescent="0.3">
      <c r="A2234" t="s">
        <v>2244</v>
      </c>
      <c r="B2234" t="s">
        <v>21174</v>
      </c>
      <c r="C2234">
        <v>0</v>
      </c>
      <c r="D2234">
        <v>0</v>
      </c>
      <c r="E2234" t="s">
        <v>20050</v>
      </c>
      <c r="F2234" t="s">
        <v>11633</v>
      </c>
      <c r="G2234" t="s">
        <v>20040</v>
      </c>
      <c r="H2234" t="s">
        <v>22338</v>
      </c>
      <c r="I2234" t="s">
        <v>22339</v>
      </c>
      <c r="J2234" t="s">
        <v>11071</v>
      </c>
      <c r="K2234" t="s">
        <v>11634</v>
      </c>
      <c r="L2234" t="s">
        <v>11635</v>
      </c>
      <c r="M2234" t="s">
        <v>20206</v>
      </c>
      <c r="N2234" t="s">
        <v>6322</v>
      </c>
      <c r="O2234" t="s">
        <v>20076</v>
      </c>
      <c r="P2234" t="s">
        <v>20661</v>
      </c>
      <c r="Q2234" t="s">
        <v>6421</v>
      </c>
      <c r="R2234" t="s">
        <v>22340</v>
      </c>
      <c r="S2234">
        <v>1</v>
      </c>
      <c r="T2234">
        <v>1</v>
      </c>
      <c r="U2234">
        <v>0</v>
      </c>
      <c r="V2234">
        <v>47</v>
      </c>
      <c r="W2234">
        <v>2</v>
      </c>
    </row>
    <row r="2235" spans="1:23" x14ac:dyDescent="0.3">
      <c r="A2235" t="s">
        <v>2245</v>
      </c>
      <c r="B2235" t="s">
        <v>21174</v>
      </c>
      <c r="C2235">
        <v>0</v>
      </c>
      <c r="D2235">
        <v>0</v>
      </c>
      <c r="E2235" t="s">
        <v>20050</v>
      </c>
      <c r="F2235" t="s">
        <v>11636</v>
      </c>
      <c r="G2235" t="s">
        <v>20040</v>
      </c>
      <c r="H2235" t="s">
        <v>22341</v>
      </c>
      <c r="I2235" t="s">
        <v>22342</v>
      </c>
      <c r="J2235" t="s">
        <v>9116</v>
      </c>
      <c r="K2235" t="s">
        <v>11637</v>
      </c>
      <c r="L2235" t="s">
        <v>11638</v>
      </c>
      <c r="M2235" t="s">
        <v>20075</v>
      </c>
      <c r="N2235" t="s">
        <v>6322</v>
      </c>
      <c r="O2235" t="s">
        <v>20076</v>
      </c>
      <c r="P2235" t="s">
        <v>20661</v>
      </c>
      <c r="Q2235" t="s">
        <v>6421</v>
      </c>
      <c r="R2235" t="s">
        <v>22343</v>
      </c>
      <c r="S2235">
        <v>1</v>
      </c>
      <c r="T2235">
        <v>1</v>
      </c>
      <c r="U2235">
        <v>0</v>
      </c>
      <c r="V2235">
        <v>114</v>
      </c>
      <c r="W2235">
        <v>6</v>
      </c>
    </row>
    <row r="2236" spans="1:23" x14ac:dyDescent="0.3">
      <c r="A2236" t="s">
        <v>2246</v>
      </c>
      <c r="B2236" t="s">
        <v>21174</v>
      </c>
      <c r="C2236">
        <v>0</v>
      </c>
      <c r="D2236">
        <v>0</v>
      </c>
      <c r="E2236" t="s">
        <v>20050</v>
      </c>
      <c r="F2236" t="s">
        <v>11639</v>
      </c>
      <c r="G2236" t="s">
        <v>20040</v>
      </c>
      <c r="H2236" t="s">
        <v>22344</v>
      </c>
      <c r="I2236" t="s">
        <v>22345</v>
      </c>
      <c r="J2236" t="s">
        <v>11640</v>
      </c>
      <c r="K2236" t="s">
        <v>9147</v>
      </c>
      <c r="L2236" t="s">
        <v>9148</v>
      </c>
      <c r="M2236" t="s">
        <v>20107</v>
      </c>
      <c r="N2236" t="s">
        <v>6322</v>
      </c>
      <c r="O2236" t="s">
        <v>20076</v>
      </c>
      <c r="P2236" t="s">
        <v>20077</v>
      </c>
      <c r="Q2236" t="s">
        <v>20078</v>
      </c>
      <c r="R2236" t="s">
        <v>21129</v>
      </c>
      <c r="S2236">
        <v>1</v>
      </c>
      <c r="T2236">
        <v>0</v>
      </c>
      <c r="U2236">
        <v>0</v>
      </c>
      <c r="V2236">
        <v>168</v>
      </c>
      <c r="W2236">
        <v>9</v>
      </c>
    </row>
    <row r="2237" spans="1:23" x14ac:dyDescent="0.3">
      <c r="A2237" t="s">
        <v>2247</v>
      </c>
      <c r="B2237" t="s">
        <v>21174</v>
      </c>
      <c r="C2237">
        <v>0</v>
      </c>
      <c r="D2237">
        <v>0</v>
      </c>
      <c r="E2237" t="s">
        <v>20050</v>
      </c>
      <c r="F2237" t="s">
        <v>11641</v>
      </c>
      <c r="G2237" t="s">
        <v>20328</v>
      </c>
      <c r="H2237" t="s">
        <v>21358</v>
      </c>
      <c r="I2237" t="s">
        <v>21359</v>
      </c>
      <c r="J2237" t="s">
        <v>9086</v>
      </c>
      <c r="K2237" t="s">
        <v>6647</v>
      </c>
      <c r="L2237" t="s">
        <v>6648</v>
      </c>
      <c r="M2237" t="s">
        <v>20484</v>
      </c>
      <c r="N2237" t="s">
        <v>6322</v>
      </c>
      <c r="O2237" t="s">
        <v>20076</v>
      </c>
      <c r="P2237" t="s">
        <v>20661</v>
      </c>
      <c r="Q2237" t="s">
        <v>6421</v>
      </c>
      <c r="R2237" t="s">
        <v>21360</v>
      </c>
      <c r="S2237">
        <v>1</v>
      </c>
      <c r="T2237">
        <v>1</v>
      </c>
      <c r="U2237">
        <v>0</v>
      </c>
      <c r="V2237">
        <v>207</v>
      </c>
      <c r="W2237">
        <v>9</v>
      </c>
    </row>
    <row r="2238" spans="1:23" x14ac:dyDescent="0.3">
      <c r="A2238" t="s">
        <v>2248</v>
      </c>
      <c r="B2238" t="s">
        <v>21174</v>
      </c>
      <c r="C2238">
        <v>0</v>
      </c>
      <c r="D2238">
        <v>0</v>
      </c>
      <c r="E2238" t="s">
        <v>20050</v>
      </c>
      <c r="F2238" t="s">
        <v>11642</v>
      </c>
      <c r="G2238" t="s">
        <v>20040</v>
      </c>
      <c r="H2238" t="s">
        <v>22346</v>
      </c>
      <c r="I2238" t="s">
        <v>22347</v>
      </c>
      <c r="J2238" t="s">
        <v>11643</v>
      </c>
      <c r="K2238" t="s">
        <v>11644</v>
      </c>
      <c r="L2238" t="s">
        <v>11645</v>
      </c>
      <c r="M2238" t="s">
        <v>20442</v>
      </c>
      <c r="N2238" t="s">
        <v>6322</v>
      </c>
      <c r="O2238" t="s">
        <v>20076</v>
      </c>
      <c r="P2238" t="s">
        <v>20179</v>
      </c>
      <c r="Q2238" t="s">
        <v>6549</v>
      </c>
      <c r="R2238" t="s">
        <v>22348</v>
      </c>
      <c r="S2238">
        <v>1</v>
      </c>
      <c r="T2238">
        <v>1</v>
      </c>
      <c r="U2238">
        <v>0</v>
      </c>
      <c r="V2238">
        <v>90</v>
      </c>
      <c r="W2238">
        <v>4</v>
      </c>
    </row>
    <row r="2239" spans="1:23" x14ac:dyDescent="0.3">
      <c r="A2239" t="s">
        <v>2249</v>
      </c>
      <c r="B2239" t="s">
        <v>21174</v>
      </c>
      <c r="C2239">
        <v>0</v>
      </c>
      <c r="D2239">
        <v>0</v>
      </c>
      <c r="E2239" t="s">
        <v>20050</v>
      </c>
      <c r="F2239" t="s">
        <v>11646</v>
      </c>
      <c r="G2239" t="s">
        <v>20040</v>
      </c>
      <c r="H2239" t="s">
        <v>22349</v>
      </c>
      <c r="I2239" t="s">
        <v>22350</v>
      </c>
      <c r="J2239" t="s">
        <v>9889</v>
      </c>
      <c r="K2239" t="s">
        <v>11647</v>
      </c>
      <c r="L2239" t="s">
        <v>11648</v>
      </c>
      <c r="M2239" t="s">
        <v>20534</v>
      </c>
      <c r="N2239" t="s">
        <v>6322</v>
      </c>
      <c r="O2239" t="s">
        <v>20076</v>
      </c>
      <c r="P2239" t="s">
        <v>20179</v>
      </c>
      <c r="Q2239" t="s">
        <v>6549</v>
      </c>
      <c r="R2239" t="s">
        <v>22351</v>
      </c>
      <c r="S2239">
        <v>1</v>
      </c>
      <c r="T2239">
        <v>0</v>
      </c>
      <c r="U2239">
        <v>0</v>
      </c>
      <c r="V2239">
        <v>97</v>
      </c>
      <c r="W2239">
        <v>5</v>
      </c>
    </row>
    <row r="2240" spans="1:23" x14ac:dyDescent="0.3">
      <c r="A2240" t="s">
        <v>2250</v>
      </c>
      <c r="B2240" t="s">
        <v>21174</v>
      </c>
      <c r="C2240">
        <v>0</v>
      </c>
      <c r="D2240">
        <v>0</v>
      </c>
      <c r="E2240" t="s">
        <v>20050</v>
      </c>
      <c r="F2240" t="s">
        <v>11649</v>
      </c>
      <c r="G2240" t="s">
        <v>20066</v>
      </c>
      <c r="H2240" t="s">
        <v>22352</v>
      </c>
      <c r="I2240" t="s">
        <v>22353</v>
      </c>
      <c r="J2240" t="s">
        <v>10603</v>
      </c>
      <c r="K2240" t="s">
        <v>8103</v>
      </c>
      <c r="L2240" t="s">
        <v>8104</v>
      </c>
      <c r="M2240" t="s">
        <v>20582</v>
      </c>
      <c r="N2240" t="s">
        <v>6322</v>
      </c>
      <c r="O2240" t="s">
        <v>20076</v>
      </c>
      <c r="P2240" t="s">
        <v>20179</v>
      </c>
      <c r="Q2240" t="s">
        <v>6549</v>
      </c>
      <c r="R2240" t="s">
        <v>20876</v>
      </c>
      <c r="S2240">
        <v>1</v>
      </c>
      <c r="T2240">
        <v>0</v>
      </c>
      <c r="U2240">
        <v>0</v>
      </c>
      <c r="V2240">
        <v>306</v>
      </c>
      <c r="W2240">
        <v>15</v>
      </c>
    </row>
    <row r="2241" spans="1:23" x14ac:dyDescent="0.3">
      <c r="A2241" t="s">
        <v>2251</v>
      </c>
      <c r="B2241" t="s">
        <v>21174</v>
      </c>
      <c r="C2241">
        <v>0</v>
      </c>
      <c r="D2241">
        <v>0</v>
      </c>
      <c r="E2241" t="s">
        <v>20050</v>
      </c>
      <c r="F2241" t="s">
        <v>11650</v>
      </c>
      <c r="G2241" t="s">
        <v>20040</v>
      </c>
      <c r="H2241" t="s">
        <v>22354</v>
      </c>
      <c r="I2241" t="s">
        <v>22355</v>
      </c>
      <c r="J2241" t="s">
        <v>11651</v>
      </c>
      <c r="K2241" t="s">
        <v>11652</v>
      </c>
      <c r="L2241" t="s">
        <v>11653</v>
      </c>
      <c r="M2241" t="s">
        <v>20293</v>
      </c>
      <c r="N2241" t="s">
        <v>6322</v>
      </c>
      <c r="O2241" t="s">
        <v>20076</v>
      </c>
      <c r="P2241" t="s">
        <v>20179</v>
      </c>
      <c r="Q2241" t="s">
        <v>6549</v>
      </c>
      <c r="R2241" t="s">
        <v>22356</v>
      </c>
      <c r="S2241">
        <v>1</v>
      </c>
      <c r="T2241">
        <v>0</v>
      </c>
      <c r="U2241">
        <v>0</v>
      </c>
      <c r="V2241">
        <v>112</v>
      </c>
      <c r="W2241">
        <v>5</v>
      </c>
    </row>
    <row r="2242" spans="1:23" x14ac:dyDescent="0.3">
      <c r="A2242" t="s">
        <v>2252</v>
      </c>
      <c r="B2242" t="s">
        <v>21174</v>
      </c>
      <c r="C2242">
        <v>0</v>
      </c>
      <c r="D2242">
        <v>0</v>
      </c>
      <c r="E2242" t="s">
        <v>20050</v>
      </c>
      <c r="F2242" t="s">
        <v>11654</v>
      </c>
      <c r="G2242" t="s">
        <v>20080</v>
      </c>
      <c r="H2242" t="s">
        <v>22357</v>
      </c>
      <c r="I2242" t="s">
        <v>22358</v>
      </c>
      <c r="J2242" t="s">
        <v>11071</v>
      </c>
      <c r="K2242" t="s">
        <v>6548</v>
      </c>
      <c r="L2242" t="s">
        <v>6549</v>
      </c>
      <c r="M2242" t="s">
        <v>20422</v>
      </c>
      <c r="N2242" t="s">
        <v>6322</v>
      </c>
      <c r="O2242" t="s">
        <v>20076</v>
      </c>
      <c r="P2242" t="s">
        <v>20179</v>
      </c>
      <c r="Q2242" t="s">
        <v>6549</v>
      </c>
      <c r="R2242" t="s">
        <v>20763</v>
      </c>
      <c r="S2242">
        <v>1</v>
      </c>
      <c r="T2242">
        <v>0</v>
      </c>
      <c r="U2242">
        <v>0</v>
      </c>
      <c r="V2242">
        <v>191</v>
      </c>
      <c r="W2242">
        <v>8</v>
      </c>
    </row>
    <row r="2243" spans="1:23" x14ac:dyDescent="0.3">
      <c r="A2243" t="s">
        <v>2253</v>
      </c>
      <c r="B2243" t="s">
        <v>21174</v>
      </c>
      <c r="C2243">
        <v>0</v>
      </c>
      <c r="D2243">
        <v>0</v>
      </c>
      <c r="E2243" t="s">
        <v>20050</v>
      </c>
      <c r="F2243" t="s">
        <v>11655</v>
      </c>
      <c r="G2243" t="s">
        <v>20066</v>
      </c>
      <c r="H2243" t="s">
        <v>22359</v>
      </c>
      <c r="I2243" t="s">
        <v>22360</v>
      </c>
      <c r="J2243" t="s">
        <v>11656</v>
      </c>
      <c r="K2243" t="s">
        <v>11657</v>
      </c>
      <c r="L2243" t="s">
        <v>11658</v>
      </c>
      <c r="M2243" t="s">
        <v>20320</v>
      </c>
      <c r="N2243" t="s">
        <v>6322</v>
      </c>
      <c r="O2243" t="s">
        <v>20076</v>
      </c>
      <c r="P2243" t="s">
        <v>20179</v>
      </c>
      <c r="Q2243" t="s">
        <v>6549</v>
      </c>
      <c r="R2243" t="s">
        <v>22361</v>
      </c>
      <c r="S2243">
        <v>1</v>
      </c>
      <c r="T2243">
        <v>0</v>
      </c>
      <c r="U2243">
        <v>0</v>
      </c>
      <c r="V2243">
        <v>153</v>
      </c>
      <c r="W2243">
        <v>8</v>
      </c>
    </row>
    <row r="2244" spans="1:23" x14ac:dyDescent="0.3">
      <c r="A2244" t="s">
        <v>2254</v>
      </c>
      <c r="B2244" t="s">
        <v>21174</v>
      </c>
      <c r="C2244">
        <v>0</v>
      </c>
      <c r="D2244">
        <v>0</v>
      </c>
      <c r="E2244" t="s">
        <v>20050</v>
      </c>
      <c r="F2244" t="s">
        <v>11659</v>
      </c>
      <c r="G2244" t="s">
        <v>20066</v>
      </c>
      <c r="H2244" t="s">
        <v>21971</v>
      </c>
      <c r="I2244" t="s">
        <v>21972</v>
      </c>
      <c r="J2244" t="s">
        <v>10968</v>
      </c>
      <c r="K2244" t="s">
        <v>10969</v>
      </c>
      <c r="L2244" t="s">
        <v>10970</v>
      </c>
      <c r="M2244" t="s">
        <v>20374</v>
      </c>
      <c r="N2244" t="s">
        <v>6322</v>
      </c>
      <c r="O2244" t="s">
        <v>20076</v>
      </c>
      <c r="P2244" t="s">
        <v>20179</v>
      </c>
      <c r="Q2244" t="s">
        <v>6549</v>
      </c>
      <c r="R2244" t="s">
        <v>21925</v>
      </c>
      <c r="S2244">
        <v>1</v>
      </c>
      <c r="T2244">
        <v>0</v>
      </c>
      <c r="U2244">
        <v>0</v>
      </c>
      <c r="V2244">
        <v>304</v>
      </c>
      <c r="W2244">
        <v>16</v>
      </c>
    </row>
    <row r="2245" spans="1:23" x14ac:dyDescent="0.3">
      <c r="A2245" t="s">
        <v>2255</v>
      </c>
      <c r="B2245" t="s">
        <v>21174</v>
      </c>
      <c r="C2245">
        <v>0</v>
      </c>
      <c r="D2245">
        <v>0</v>
      </c>
      <c r="E2245" t="s">
        <v>20050</v>
      </c>
      <c r="F2245" t="s">
        <v>11660</v>
      </c>
      <c r="G2245" t="s">
        <v>20040</v>
      </c>
      <c r="H2245" t="s">
        <v>22362</v>
      </c>
      <c r="I2245" t="s">
        <v>22363</v>
      </c>
      <c r="J2245" t="s">
        <v>11252</v>
      </c>
      <c r="K2245" t="s">
        <v>11661</v>
      </c>
      <c r="L2245" t="s">
        <v>11662</v>
      </c>
      <c r="M2245" t="s">
        <v>20324</v>
      </c>
      <c r="N2245" t="s">
        <v>6322</v>
      </c>
      <c r="O2245" t="s">
        <v>20076</v>
      </c>
      <c r="P2245" t="s">
        <v>20179</v>
      </c>
      <c r="Q2245" t="s">
        <v>6549</v>
      </c>
      <c r="R2245" t="s">
        <v>22364</v>
      </c>
      <c r="S2245">
        <v>1</v>
      </c>
      <c r="T2245">
        <v>0</v>
      </c>
      <c r="U2245">
        <v>0</v>
      </c>
      <c r="V2245">
        <v>203</v>
      </c>
      <c r="W2245">
        <v>9</v>
      </c>
    </row>
    <row r="2246" spans="1:23" x14ac:dyDescent="0.3">
      <c r="A2246" t="s">
        <v>2256</v>
      </c>
      <c r="B2246" t="s">
        <v>21174</v>
      </c>
      <c r="C2246">
        <v>0</v>
      </c>
      <c r="D2246">
        <v>0</v>
      </c>
      <c r="E2246" t="s">
        <v>20050</v>
      </c>
      <c r="F2246" t="s">
        <v>11663</v>
      </c>
      <c r="G2246" t="s">
        <v>20066</v>
      </c>
      <c r="H2246" t="s">
        <v>22365</v>
      </c>
      <c r="I2246" t="s">
        <v>22366</v>
      </c>
      <c r="J2246" t="s">
        <v>10966</v>
      </c>
      <c r="K2246" t="s">
        <v>9853</v>
      </c>
      <c r="L2246" t="s">
        <v>9854</v>
      </c>
      <c r="M2246" t="s">
        <v>20504</v>
      </c>
      <c r="N2246" t="s">
        <v>6322</v>
      </c>
      <c r="O2246" t="s">
        <v>20076</v>
      </c>
      <c r="P2246" t="s">
        <v>20179</v>
      </c>
      <c r="Q2246" t="s">
        <v>6549</v>
      </c>
      <c r="R2246" t="s">
        <v>21621</v>
      </c>
      <c r="S2246">
        <v>1</v>
      </c>
      <c r="T2246">
        <v>0</v>
      </c>
      <c r="U2246">
        <v>0</v>
      </c>
      <c r="V2246">
        <v>165</v>
      </c>
      <c r="W2246">
        <v>8</v>
      </c>
    </row>
    <row r="2247" spans="1:23" x14ac:dyDescent="0.3">
      <c r="A2247" t="s">
        <v>2257</v>
      </c>
      <c r="B2247" t="s">
        <v>21174</v>
      </c>
      <c r="C2247">
        <v>0</v>
      </c>
      <c r="D2247">
        <v>0</v>
      </c>
      <c r="E2247" t="s">
        <v>20050</v>
      </c>
      <c r="F2247" t="s">
        <v>11664</v>
      </c>
      <c r="G2247" t="s">
        <v>20328</v>
      </c>
      <c r="H2247" t="s">
        <v>22214</v>
      </c>
      <c r="I2247" t="s">
        <v>22215</v>
      </c>
      <c r="J2247" t="s">
        <v>11418</v>
      </c>
      <c r="K2247" t="s">
        <v>8188</v>
      </c>
      <c r="L2247" t="s">
        <v>8189</v>
      </c>
      <c r="M2247" t="s">
        <v>20757</v>
      </c>
      <c r="N2247" t="s">
        <v>6322</v>
      </c>
      <c r="O2247" t="s">
        <v>20076</v>
      </c>
      <c r="P2247" t="s">
        <v>20179</v>
      </c>
      <c r="Q2247" t="s">
        <v>6549</v>
      </c>
      <c r="R2247" t="s">
        <v>20914</v>
      </c>
      <c r="S2247">
        <v>1</v>
      </c>
      <c r="T2247">
        <v>0</v>
      </c>
      <c r="U2247">
        <v>0</v>
      </c>
      <c r="V2247">
        <v>319</v>
      </c>
      <c r="W2247">
        <v>14</v>
      </c>
    </row>
    <row r="2248" spans="1:23" x14ac:dyDescent="0.3">
      <c r="A2248" t="s">
        <v>2258</v>
      </c>
      <c r="B2248" t="s">
        <v>21174</v>
      </c>
      <c r="C2248">
        <v>0</v>
      </c>
      <c r="D2248">
        <v>0</v>
      </c>
      <c r="E2248" t="s">
        <v>20050</v>
      </c>
      <c r="F2248" t="s">
        <v>11665</v>
      </c>
      <c r="G2248" t="s">
        <v>20080</v>
      </c>
      <c r="H2248" t="s">
        <v>22357</v>
      </c>
      <c r="I2248" t="s">
        <v>22358</v>
      </c>
      <c r="J2248" t="s">
        <v>11666</v>
      </c>
      <c r="K2248" t="s">
        <v>6548</v>
      </c>
      <c r="L2248" t="s">
        <v>6549</v>
      </c>
      <c r="M2248" t="s">
        <v>20422</v>
      </c>
      <c r="N2248" t="s">
        <v>6322</v>
      </c>
      <c r="O2248" t="s">
        <v>20076</v>
      </c>
      <c r="P2248" t="s">
        <v>20179</v>
      </c>
      <c r="Q2248" t="s">
        <v>6549</v>
      </c>
      <c r="R2248" t="s">
        <v>20763</v>
      </c>
      <c r="S2248">
        <v>1</v>
      </c>
      <c r="T2248">
        <v>0</v>
      </c>
      <c r="U2248">
        <v>0</v>
      </c>
      <c r="V2248">
        <v>225</v>
      </c>
      <c r="W2248">
        <v>11</v>
      </c>
    </row>
    <row r="2249" spans="1:23" x14ac:dyDescent="0.3">
      <c r="A2249" t="s">
        <v>2259</v>
      </c>
      <c r="B2249" t="s">
        <v>21174</v>
      </c>
      <c r="C2249">
        <v>0</v>
      </c>
      <c r="D2249">
        <v>0</v>
      </c>
      <c r="E2249" t="s">
        <v>20150</v>
      </c>
      <c r="F2249" t="s">
        <v>11667</v>
      </c>
      <c r="G2249" t="s">
        <v>20089</v>
      </c>
      <c r="H2249" t="s">
        <v>22367</v>
      </c>
      <c r="I2249" t="s">
        <v>22368</v>
      </c>
      <c r="J2249" t="s">
        <v>11668</v>
      </c>
      <c r="K2249" t="s">
        <v>8758</v>
      </c>
      <c r="L2249" t="s">
        <v>8759</v>
      </c>
      <c r="M2249" t="s">
        <v>20840</v>
      </c>
      <c r="N2249" t="s">
        <v>6322</v>
      </c>
      <c r="O2249" t="s">
        <v>20076</v>
      </c>
      <c r="P2249" t="s">
        <v>20077</v>
      </c>
      <c r="Q2249" t="s">
        <v>20078</v>
      </c>
      <c r="R2249" t="s">
        <v>21035</v>
      </c>
      <c r="S2249">
        <v>0</v>
      </c>
      <c r="T2249">
        <v>0</v>
      </c>
      <c r="U2249">
        <v>0</v>
      </c>
      <c r="V2249">
        <v>135</v>
      </c>
      <c r="W2249">
        <v>7</v>
      </c>
    </row>
    <row r="2250" spans="1:23" x14ac:dyDescent="0.3">
      <c r="A2250" t="s">
        <v>2260</v>
      </c>
      <c r="B2250" t="s">
        <v>21174</v>
      </c>
      <c r="C2250">
        <v>0</v>
      </c>
      <c r="D2250">
        <v>0</v>
      </c>
      <c r="E2250" t="s">
        <v>20050</v>
      </c>
      <c r="F2250" t="s">
        <v>11669</v>
      </c>
      <c r="G2250" t="s">
        <v>20080</v>
      </c>
      <c r="H2250" t="s">
        <v>22357</v>
      </c>
      <c r="I2250" t="s">
        <v>22358</v>
      </c>
      <c r="J2250" t="s">
        <v>11670</v>
      </c>
      <c r="K2250" t="s">
        <v>6548</v>
      </c>
      <c r="L2250" t="s">
        <v>6549</v>
      </c>
      <c r="M2250" t="s">
        <v>20422</v>
      </c>
      <c r="N2250" t="s">
        <v>6322</v>
      </c>
      <c r="O2250" t="s">
        <v>20076</v>
      </c>
      <c r="P2250" t="s">
        <v>20179</v>
      </c>
      <c r="Q2250" t="s">
        <v>6549</v>
      </c>
      <c r="R2250" t="s">
        <v>20763</v>
      </c>
      <c r="S2250">
        <v>1</v>
      </c>
      <c r="T2250">
        <v>0</v>
      </c>
      <c r="U2250">
        <v>0</v>
      </c>
      <c r="V2250">
        <v>318</v>
      </c>
      <c r="W2250">
        <v>15</v>
      </c>
    </row>
    <row r="2251" spans="1:23" x14ac:dyDescent="0.3">
      <c r="A2251" t="s">
        <v>2261</v>
      </c>
      <c r="B2251" t="s">
        <v>21174</v>
      </c>
      <c r="C2251">
        <v>0</v>
      </c>
      <c r="D2251">
        <v>0</v>
      </c>
      <c r="E2251" t="s">
        <v>20050</v>
      </c>
      <c r="F2251" t="s">
        <v>11671</v>
      </c>
      <c r="G2251" t="s">
        <v>20040</v>
      </c>
      <c r="H2251" t="s">
        <v>22369</v>
      </c>
      <c r="I2251" t="s">
        <v>22370</v>
      </c>
      <c r="J2251" t="s">
        <v>11672</v>
      </c>
      <c r="K2251" t="s">
        <v>11673</v>
      </c>
      <c r="L2251" t="s">
        <v>11674</v>
      </c>
      <c r="M2251" t="s">
        <v>20258</v>
      </c>
      <c r="N2251" t="s">
        <v>6322</v>
      </c>
      <c r="O2251" t="s">
        <v>20076</v>
      </c>
      <c r="P2251" t="s">
        <v>20179</v>
      </c>
      <c r="Q2251" t="s">
        <v>6549</v>
      </c>
      <c r="R2251" t="s">
        <v>22371</v>
      </c>
      <c r="S2251">
        <v>1</v>
      </c>
      <c r="T2251">
        <v>0</v>
      </c>
      <c r="U2251">
        <v>0</v>
      </c>
      <c r="V2251">
        <v>177</v>
      </c>
      <c r="W2251">
        <v>8</v>
      </c>
    </row>
    <row r="2252" spans="1:23" x14ac:dyDescent="0.3">
      <c r="A2252" t="s">
        <v>2262</v>
      </c>
      <c r="B2252" t="s">
        <v>21174</v>
      </c>
      <c r="C2252">
        <v>0</v>
      </c>
      <c r="D2252">
        <v>0</v>
      </c>
      <c r="E2252" t="s">
        <v>20050</v>
      </c>
      <c r="F2252" t="s">
        <v>11675</v>
      </c>
      <c r="G2252" t="s">
        <v>20066</v>
      </c>
      <c r="H2252" t="s">
        <v>22372</v>
      </c>
      <c r="I2252" t="s">
        <v>22373</v>
      </c>
      <c r="J2252" t="s">
        <v>11676</v>
      </c>
      <c r="K2252" t="s">
        <v>11677</v>
      </c>
      <c r="L2252" t="s">
        <v>11678</v>
      </c>
      <c r="M2252" t="s">
        <v>20331</v>
      </c>
      <c r="N2252" t="s">
        <v>6322</v>
      </c>
      <c r="O2252" t="s">
        <v>20076</v>
      </c>
      <c r="P2252" t="s">
        <v>20179</v>
      </c>
      <c r="Q2252" t="s">
        <v>6549</v>
      </c>
      <c r="R2252" t="s">
        <v>22374</v>
      </c>
      <c r="S2252">
        <v>1</v>
      </c>
      <c r="T2252">
        <v>0</v>
      </c>
      <c r="U2252">
        <v>0</v>
      </c>
      <c r="V2252">
        <v>148</v>
      </c>
      <c r="W2252">
        <v>8</v>
      </c>
    </row>
    <row r="2253" spans="1:23" x14ac:dyDescent="0.3">
      <c r="A2253" t="s">
        <v>2263</v>
      </c>
      <c r="B2253" t="s">
        <v>21174</v>
      </c>
      <c r="C2253">
        <v>0</v>
      </c>
      <c r="D2253">
        <v>0</v>
      </c>
      <c r="E2253" t="s">
        <v>20050</v>
      </c>
      <c r="F2253" t="s">
        <v>11679</v>
      </c>
      <c r="G2253" t="s">
        <v>20040</v>
      </c>
      <c r="H2253" t="s">
        <v>22375</v>
      </c>
      <c r="I2253" t="s">
        <v>22376</v>
      </c>
      <c r="J2253" t="s">
        <v>7723</v>
      </c>
      <c r="K2253" t="s">
        <v>11680</v>
      </c>
      <c r="L2253" t="s">
        <v>11681</v>
      </c>
      <c r="M2253" t="s">
        <v>20107</v>
      </c>
      <c r="N2253" t="s">
        <v>6322</v>
      </c>
      <c r="O2253" t="s">
        <v>20076</v>
      </c>
      <c r="P2253" t="s">
        <v>20179</v>
      </c>
      <c r="Q2253" t="s">
        <v>6549</v>
      </c>
      <c r="R2253" t="s">
        <v>22377</v>
      </c>
      <c r="S2253">
        <v>1</v>
      </c>
      <c r="T2253">
        <v>0</v>
      </c>
      <c r="U2253">
        <v>0</v>
      </c>
      <c r="V2253">
        <v>184</v>
      </c>
      <c r="W2253">
        <v>8</v>
      </c>
    </row>
    <row r="2254" spans="1:23" x14ac:dyDescent="0.3">
      <c r="A2254" t="s">
        <v>2264</v>
      </c>
      <c r="B2254" t="s">
        <v>21174</v>
      </c>
      <c r="C2254">
        <v>0</v>
      </c>
      <c r="D2254">
        <v>0</v>
      </c>
      <c r="E2254" t="s">
        <v>20050</v>
      </c>
      <c r="F2254" t="s">
        <v>11682</v>
      </c>
      <c r="G2254" t="s">
        <v>20040</v>
      </c>
      <c r="H2254" t="s">
        <v>22378</v>
      </c>
      <c r="I2254" t="s">
        <v>22379</v>
      </c>
      <c r="J2254" t="s">
        <v>11651</v>
      </c>
      <c r="K2254" t="s">
        <v>7710</v>
      </c>
      <c r="L2254" t="s">
        <v>7711</v>
      </c>
      <c r="M2254" t="s">
        <v>20131</v>
      </c>
      <c r="N2254" t="s">
        <v>6322</v>
      </c>
      <c r="O2254" t="s">
        <v>20076</v>
      </c>
      <c r="P2254" t="s">
        <v>20179</v>
      </c>
      <c r="Q2254" t="s">
        <v>6549</v>
      </c>
      <c r="R2254" t="s">
        <v>20290</v>
      </c>
      <c r="S2254">
        <v>1</v>
      </c>
      <c r="T2254">
        <v>0</v>
      </c>
      <c r="U2254">
        <v>0</v>
      </c>
      <c r="V2254">
        <v>118</v>
      </c>
      <c r="W2254">
        <v>6</v>
      </c>
    </row>
    <row r="2255" spans="1:23" x14ac:dyDescent="0.3">
      <c r="A2255" t="s">
        <v>2265</v>
      </c>
      <c r="B2255" t="s">
        <v>21174</v>
      </c>
      <c r="C2255">
        <v>0</v>
      </c>
      <c r="D2255">
        <v>0</v>
      </c>
      <c r="E2255" t="s">
        <v>20050</v>
      </c>
      <c r="F2255" t="s">
        <v>11683</v>
      </c>
      <c r="G2255" t="s">
        <v>20040</v>
      </c>
      <c r="H2255" t="s">
        <v>22380</v>
      </c>
      <c r="I2255" t="s">
        <v>22381</v>
      </c>
      <c r="J2255" t="s">
        <v>11684</v>
      </c>
      <c r="K2255" t="s">
        <v>11685</v>
      </c>
      <c r="L2255" t="s">
        <v>11686</v>
      </c>
      <c r="M2255" t="s">
        <v>20119</v>
      </c>
      <c r="N2255" t="s">
        <v>6322</v>
      </c>
      <c r="O2255" t="s">
        <v>20076</v>
      </c>
      <c r="P2255" t="s">
        <v>20179</v>
      </c>
      <c r="Q2255" t="s">
        <v>6549</v>
      </c>
      <c r="R2255" t="s">
        <v>22382</v>
      </c>
      <c r="S2255">
        <v>1</v>
      </c>
      <c r="T2255">
        <v>0</v>
      </c>
      <c r="U2255">
        <v>0</v>
      </c>
      <c r="V2255">
        <v>155</v>
      </c>
      <c r="W2255">
        <v>8</v>
      </c>
    </row>
    <row r="2256" spans="1:23" x14ac:dyDescent="0.3">
      <c r="A2256" t="s">
        <v>2266</v>
      </c>
      <c r="B2256" t="s">
        <v>21174</v>
      </c>
      <c r="C2256">
        <v>0</v>
      </c>
      <c r="D2256">
        <v>0</v>
      </c>
      <c r="E2256" t="s">
        <v>20050</v>
      </c>
      <c r="F2256" t="s">
        <v>11687</v>
      </c>
      <c r="G2256" t="s">
        <v>20066</v>
      </c>
      <c r="H2256" t="s">
        <v>21992</v>
      </c>
      <c r="I2256" t="s">
        <v>21993</v>
      </c>
      <c r="J2256" t="s">
        <v>8282</v>
      </c>
      <c r="K2256" t="s">
        <v>11073</v>
      </c>
      <c r="L2256" t="s">
        <v>11074</v>
      </c>
      <c r="M2256" t="s">
        <v>20227</v>
      </c>
      <c r="N2256" t="s">
        <v>6322</v>
      </c>
      <c r="O2256" t="s">
        <v>20076</v>
      </c>
      <c r="P2256" t="s">
        <v>20179</v>
      </c>
      <c r="Q2256" t="s">
        <v>6549</v>
      </c>
      <c r="R2256" t="s">
        <v>21994</v>
      </c>
      <c r="S2256">
        <v>1</v>
      </c>
      <c r="T2256">
        <v>0</v>
      </c>
      <c r="U2256">
        <v>0</v>
      </c>
      <c r="V2256">
        <v>415</v>
      </c>
      <c r="W2256">
        <v>19</v>
      </c>
    </row>
    <row r="2257" spans="1:23" x14ac:dyDescent="0.3">
      <c r="A2257" t="s">
        <v>2267</v>
      </c>
      <c r="B2257" t="s">
        <v>21174</v>
      </c>
      <c r="C2257">
        <v>0</v>
      </c>
      <c r="D2257">
        <v>0</v>
      </c>
      <c r="E2257" t="s">
        <v>20050</v>
      </c>
      <c r="F2257" t="s">
        <v>11688</v>
      </c>
      <c r="G2257" t="s">
        <v>20066</v>
      </c>
      <c r="H2257" t="s">
        <v>22383</v>
      </c>
      <c r="I2257" t="s">
        <v>22384</v>
      </c>
      <c r="J2257" t="s">
        <v>8282</v>
      </c>
      <c r="K2257" t="s">
        <v>10920</v>
      </c>
      <c r="L2257" t="s">
        <v>10921</v>
      </c>
      <c r="M2257" t="s">
        <v>20113</v>
      </c>
      <c r="N2257" t="s">
        <v>6322</v>
      </c>
      <c r="O2257" t="s">
        <v>20076</v>
      </c>
      <c r="P2257" t="s">
        <v>20179</v>
      </c>
      <c r="Q2257" t="s">
        <v>6549</v>
      </c>
      <c r="R2257" t="s">
        <v>22385</v>
      </c>
      <c r="S2257">
        <v>1</v>
      </c>
      <c r="T2257">
        <v>0</v>
      </c>
      <c r="U2257">
        <v>0</v>
      </c>
      <c r="V2257">
        <v>367</v>
      </c>
      <c r="W2257">
        <v>16</v>
      </c>
    </row>
    <row r="2258" spans="1:23" x14ac:dyDescent="0.3">
      <c r="A2258" t="s">
        <v>2268</v>
      </c>
      <c r="B2258" t="s">
        <v>21174</v>
      </c>
      <c r="C2258">
        <v>0</v>
      </c>
      <c r="D2258">
        <v>0</v>
      </c>
      <c r="E2258" t="s">
        <v>20050</v>
      </c>
      <c r="F2258" t="s">
        <v>11689</v>
      </c>
      <c r="G2258" t="s">
        <v>20080</v>
      </c>
      <c r="H2258" t="s">
        <v>22357</v>
      </c>
      <c r="I2258" t="s">
        <v>22358</v>
      </c>
      <c r="J2258" t="s">
        <v>11690</v>
      </c>
      <c r="K2258" t="s">
        <v>6548</v>
      </c>
      <c r="L2258" t="s">
        <v>6549</v>
      </c>
      <c r="M2258" t="s">
        <v>20422</v>
      </c>
      <c r="N2258" t="s">
        <v>6322</v>
      </c>
      <c r="O2258" t="s">
        <v>20076</v>
      </c>
      <c r="P2258" t="s">
        <v>20179</v>
      </c>
      <c r="Q2258" t="s">
        <v>6549</v>
      </c>
      <c r="R2258" t="s">
        <v>20763</v>
      </c>
      <c r="S2258">
        <v>1</v>
      </c>
      <c r="T2258">
        <v>0</v>
      </c>
      <c r="U2258">
        <v>0</v>
      </c>
      <c r="V2258">
        <v>421</v>
      </c>
      <c r="W2258">
        <v>21</v>
      </c>
    </row>
    <row r="2259" spans="1:23" x14ac:dyDescent="0.3">
      <c r="A2259" t="s">
        <v>2269</v>
      </c>
      <c r="B2259" t="s">
        <v>21174</v>
      </c>
      <c r="C2259">
        <v>0</v>
      </c>
      <c r="D2259">
        <v>0</v>
      </c>
      <c r="E2259" t="s">
        <v>20050</v>
      </c>
      <c r="F2259" t="s">
        <v>11691</v>
      </c>
      <c r="G2259" t="s">
        <v>20040</v>
      </c>
      <c r="H2259" t="s">
        <v>22386</v>
      </c>
      <c r="I2259" t="s">
        <v>22387</v>
      </c>
      <c r="J2259" t="s">
        <v>7068</v>
      </c>
      <c r="K2259" t="s">
        <v>10175</v>
      </c>
      <c r="L2259" t="s">
        <v>10176</v>
      </c>
      <c r="M2259" t="s">
        <v>20206</v>
      </c>
      <c r="N2259" t="s">
        <v>6322</v>
      </c>
      <c r="O2259" t="s">
        <v>20076</v>
      </c>
      <c r="P2259" t="s">
        <v>20077</v>
      </c>
      <c r="Q2259" t="s">
        <v>20078</v>
      </c>
      <c r="R2259" t="s">
        <v>21695</v>
      </c>
      <c r="S2259">
        <v>1</v>
      </c>
      <c r="T2259">
        <v>0</v>
      </c>
      <c r="U2259">
        <v>0</v>
      </c>
      <c r="V2259">
        <v>135</v>
      </c>
      <c r="W2259">
        <v>8</v>
      </c>
    </row>
    <row r="2260" spans="1:23" x14ac:dyDescent="0.3">
      <c r="A2260" t="s">
        <v>2270</v>
      </c>
      <c r="B2260" t="s">
        <v>21174</v>
      </c>
      <c r="C2260">
        <v>0</v>
      </c>
      <c r="D2260">
        <v>0</v>
      </c>
      <c r="E2260" t="s">
        <v>20050</v>
      </c>
      <c r="F2260" t="s">
        <v>11692</v>
      </c>
      <c r="G2260" t="s">
        <v>20040</v>
      </c>
      <c r="H2260" t="s">
        <v>22388</v>
      </c>
      <c r="I2260" t="s">
        <v>22389</v>
      </c>
      <c r="J2260" t="s">
        <v>11693</v>
      </c>
      <c r="K2260" t="s">
        <v>11694</v>
      </c>
      <c r="L2260" t="s">
        <v>11695</v>
      </c>
      <c r="M2260" t="s">
        <v>20442</v>
      </c>
      <c r="N2260" t="s">
        <v>6322</v>
      </c>
      <c r="O2260" t="s">
        <v>20076</v>
      </c>
      <c r="P2260" t="s">
        <v>20259</v>
      </c>
      <c r="Q2260" t="s">
        <v>6552</v>
      </c>
      <c r="R2260" t="s">
        <v>22390</v>
      </c>
      <c r="S2260">
        <v>1</v>
      </c>
      <c r="T2260">
        <v>0</v>
      </c>
      <c r="U2260">
        <v>0</v>
      </c>
      <c r="V2260">
        <v>114</v>
      </c>
      <c r="W2260">
        <v>7</v>
      </c>
    </row>
    <row r="2261" spans="1:23" x14ac:dyDescent="0.3">
      <c r="A2261" t="s">
        <v>2271</v>
      </c>
      <c r="B2261" t="s">
        <v>21174</v>
      </c>
      <c r="C2261">
        <v>0</v>
      </c>
      <c r="D2261">
        <v>0</v>
      </c>
      <c r="E2261" t="s">
        <v>20050</v>
      </c>
      <c r="F2261" t="s">
        <v>11696</v>
      </c>
      <c r="G2261" t="s">
        <v>20040</v>
      </c>
      <c r="H2261" t="s">
        <v>22391</v>
      </c>
      <c r="I2261" t="s">
        <v>22392</v>
      </c>
      <c r="J2261" t="s">
        <v>9343</v>
      </c>
      <c r="K2261" t="s">
        <v>11697</v>
      </c>
      <c r="L2261" t="s">
        <v>11698</v>
      </c>
      <c r="M2261" t="s">
        <v>20545</v>
      </c>
      <c r="N2261" t="s">
        <v>6322</v>
      </c>
      <c r="O2261" t="s">
        <v>20076</v>
      </c>
      <c r="P2261" t="s">
        <v>20259</v>
      </c>
      <c r="Q2261" t="s">
        <v>6552</v>
      </c>
      <c r="R2261" t="s">
        <v>22393</v>
      </c>
      <c r="S2261">
        <v>1</v>
      </c>
      <c r="T2261">
        <v>0</v>
      </c>
      <c r="U2261">
        <v>0</v>
      </c>
      <c r="V2261">
        <v>47</v>
      </c>
      <c r="W2261">
        <v>2</v>
      </c>
    </row>
    <row r="2262" spans="1:23" x14ac:dyDescent="0.3">
      <c r="A2262" t="s">
        <v>2272</v>
      </c>
      <c r="B2262" t="s">
        <v>21174</v>
      </c>
      <c r="C2262">
        <v>0</v>
      </c>
      <c r="D2262">
        <v>0</v>
      </c>
      <c r="E2262" t="s">
        <v>20050</v>
      </c>
      <c r="F2262" t="s">
        <v>11699</v>
      </c>
      <c r="G2262" t="s">
        <v>20040</v>
      </c>
      <c r="H2262" t="s">
        <v>22394</v>
      </c>
      <c r="I2262" t="s">
        <v>22395</v>
      </c>
      <c r="J2262" t="s">
        <v>11700</v>
      </c>
      <c r="K2262" t="s">
        <v>11701</v>
      </c>
      <c r="L2262" t="s">
        <v>11702</v>
      </c>
      <c r="M2262" t="s">
        <v>20582</v>
      </c>
      <c r="N2262" t="s">
        <v>6322</v>
      </c>
      <c r="O2262" t="s">
        <v>20076</v>
      </c>
      <c r="P2262" t="s">
        <v>20259</v>
      </c>
      <c r="Q2262" t="s">
        <v>6552</v>
      </c>
      <c r="R2262" t="s">
        <v>22396</v>
      </c>
      <c r="S2262">
        <v>1</v>
      </c>
      <c r="T2262">
        <v>0</v>
      </c>
      <c r="U2262">
        <v>0</v>
      </c>
      <c r="V2262">
        <v>161</v>
      </c>
      <c r="W2262">
        <v>9</v>
      </c>
    </row>
    <row r="2263" spans="1:23" x14ac:dyDescent="0.3">
      <c r="A2263" t="s">
        <v>2273</v>
      </c>
      <c r="B2263" t="s">
        <v>21174</v>
      </c>
      <c r="C2263">
        <v>0</v>
      </c>
      <c r="D2263">
        <v>0</v>
      </c>
      <c r="E2263" t="s">
        <v>20050</v>
      </c>
      <c r="F2263" t="s">
        <v>11703</v>
      </c>
      <c r="G2263" t="s">
        <v>20328</v>
      </c>
      <c r="H2263" t="s">
        <v>22097</v>
      </c>
      <c r="I2263" t="s">
        <v>22098</v>
      </c>
      <c r="J2263" t="s">
        <v>11241</v>
      </c>
      <c r="K2263" t="s">
        <v>11242</v>
      </c>
      <c r="L2263" t="s">
        <v>11243</v>
      </c>
      <c r="M2263" t="s">
        <v>20545</v>
      </c>
      <c r="N2263" t="s">
        <v>6322</v>
      </c>
      <c r="O2263" t="s">
        <v>20076</v>
      </c>
      <c r="P2263" t="s">
        <v>20647</v>
      </c>
      <c r="Q2263" t="s">
        <v>6404</v>
      </c>
      <c r="R2263" t="s">
        <v>22099</v>
      </c>
      <c r="S2263">
        <v>1</v>
      </c>
      <c r="T2263">
        <v>0</v>
      </c>
      <c r="U2263">
        <v>0</v>
      </c>
      <c r="V2263">
        <v>124</v>
      </c>
      <c r="W2263">
        <v>6</v>
      </c>
    </row>
    <row r="2264" spans="1:23" x14ac:dyDescent="0.3">
      <c r="A2264" t="s">
        <v>2274</v>
      </c>
      <c r="B2264" t="s">
        <v>21174</v>
      </c>
      <c r="C2264">
        <v>0</v>
      </c>
      <c r="D2264">
        <v>0</v>
      </c>
      <c r="E2264" t="s">
        <v>20050</v>
      </c>
      <c r="F2264" t="s">
        <v>11704</v>
      </c>
      <c r="G2264" t="s">
        <v>20040</v>
      </c>
      <c r="H2264" t="s">
        <v>22397</v>
      </c>
      <c r="I2264" t="s">
        <v>22398</v>
      </c>
      <c r="J2264" t="s">
        <v>11705</v>
      </c>
      <c r="K2264" t="s">
        <v>8231</v>
      </c>
      <c r="L2264" t="s">
        <v>8232</v>
      </c>
      <c r="M2264" t="s">
        <v>20293</v>
      </c>
      <c r="N2264" t="s">
        <v>6322</v>
      </c>
      <c r="O2264" t="s">
        <v>20076</v>
      </c>
      <c r="P2264" t="s">
        <v>20259</v>
      </c>
      <c r="Q2264" t="s">
        <v>6552</v>
      </c>
      <c r="R2264" t="s">
        <v>20920</v>
      </c>
      <c r="S2264">
        <v>1</v>
      </c>
      <c r="T2264">
        <v>0</v>
      </c>
      <c r="U2264">
        <v>0</v>
      </c>
      <c r="V2264">
        <v>180</v>
      </c>
      <c r="W2264">
        <v>8</v>
      </c>
    </row>
    <row r="2265" spans="1:23" x14ac:dyDescent="0.3">
      <c r="A2265" t="s">
        <v>2275</v>
      </c>
      <c r="B2265" t="s">
        <v>21174</v>
      </c>
      <c r="C2265">
        <v>0</v>
      </c>
      <c r="D2265">
        <v>0</v>
      </c>
      <c r="E2265" t="s">
        <v>20050</v>
      </c>
      <c r="F2265" t="s">
        <v>11706</v>
      </c>
      <c r="G2265" t="s">
        <v>20040</v>
      </c>
      <c r="H2265" t="s">
        <v>21852</v>
      </c>
      <c r="I2265" t="s">
        <v>21853</v>
      </c>
      <c r="J2265" t="s">
        <v>11707</v>
      </c>
      <c r="K2265" t="s">
        <v>9101</v>
      </c>
      <c r="L2265" t="s">
        <v>9102</v>
      </c>
      <c r="M2265" t="s">
        <v>20453</v>
      </c>
      <c r="N2265" t="s">
        <v>6322</v>
      </c>
      <c r="O2265" t="s">
        <v>20076</v>
      </c>
      <c r="P2265" t="s">
        <v>20077</v>
      </c>
      <c r="Q2265" t="s">
        <v>20078</v>
      </c>
      <c r="R2265" t="s">
        <v>21139</v>
      </c>
      <c r="S2265">
        <v>1</v>
      </c>
      <c r="T2265">
        <v>0</v>
      </c>
      <c r="U2265">
        <v>0</v>
      </c>
      <c r="V2265">
        <v>201</v>
      </c>
      <c r="W2265">
        <v>8</v>
      </c>
    </row>
    <row r="2266" spans="1:23" x14ac:dyDescent="0.3">
      <c r="A2266" t="s">
        <v>2276</v>
      </c>
      <c r="B2266" t="s">
        <v>21174</v>
      </c>
      <c r="C2266">
        <v>0</v>
      </c>
      <c r="D2266">
        <v>0</v>
      </c>
      <c r="E2266" t="s">
        <v>20050</v>
      </c>
      <c r="F2266" t="s">
        <v>11708</v>
      </c>
      <c r="G2266" t="s">
        <v>20040</v>
      </c>
      <c r="H2266" t="s">
        <v>22152</v>
      </c>
      <c r="I2266" t="s">
        <v>22153</v>
      </c>
      <c r="J2266" t="s">
        <v>11324</v>
      </c>
      <c r="K2266" t="s">
        <v>9742</v>
      </c>
      <c r="L2266" t="s">
        <v>9743</v>
      </c>
      <c r="M2266" t="s">
        <v>20410</v>
      </c>
      <c r="N2266" t="s">
        <v>6322</v>
      </c>
      <c r="O2266" t="s">
        <v>20076</v>
      </c>
      <c r="P2266" t="s">
        <v>20259</v>
      </c>
      <c r="Q2266" t="s">
        <v>6552</v>
      </c>
      <c r="R2266" t="s">
        <v>21567</v>
      </c>
      <c r="S2266">
        <v>1</v>
      </c>
      <c r="T2266">
        <v>1</v>
      </c>
      <c r="U2266">
        <v>0</v>
      </c>
      <c r="V2266">
        <v>102</v>
      </c>
      <c r="W2266">
        <v>6</v>
      </c>
    </row>
    <row r="2267" spans="1:23" x14ac:dyDescent="0.3">
      <c r="A2267" t="s">
        <v>2277</v>
      </c>
      <c r="B2267" t="s">
        <v>21174</v>
      </c>
      <c r="C2267">
        <v>0</v>
      </c>
      <c r="D2267">
        <v>0</v>
      </c>
      <c r="E2267" t="s">
        <v>20050</v>
      </c>
      <c r="F2267" t="s">
        <v>11709</v>
      </c>
      <c r="G2267" t="s">
        <v>20328</v>
      </c>
      <c r="H2267" t="s">
        <v>22399</v>
      </c>
      <c r="I2267" t="s">
        <v>22400</v>
      </c>
      <c r="J2267" t="s">
        <v>11710</v>
      </c>
      <c r="K2267" t="s">
        <v>7624</v>
      </c>
      <c r="L2267" t="s">
        <v>7625</v>
      </c>
      <c r="M2267" t="s">
        <v>20320</v>
      </c>
      <c r="N2267" t="s">
        <v>6322</v>
      </c>
      <c r="O2267" t="s">
        <v>20076</v>
      </c>
      <c r="P2267" t="s">
        <v>20259</v>
      </c>
      <c r="Q2267" t="s">
        <v>6552</v>
      </c>
      <c r="R2267" t="s">
        <v>20321</v>
      </c>
      <c r="S2267">
        <v>1</v>
      </c>
      <c r="T2267">
        <v>0</v>
      </c>
      <c r="U2267">
        <v>0</v>
      </c>
      <c r="V2267">
        <v>241</v>
      </c>
      <c r="W2267">
        <v>12</v>
      </c>
    </row>
    <row r="2268" spans="1:23" x14ac:dyDescent="0.3">
      <c r="A2268" t="s">
        <v>2278</v>
      </c>
      <c r="B2268" t="s">
        <v>21174</v>
      </c>
      <c r="C2268">
        <v>0</v>
      </c>
      <c r="D2268">
        <v>0</v>
      </c>
      <c r="E2268" t="s">
        <v>20050</v>
      </c>
      <c r="F2268" t="s">
        <v>11711</v>
      </c>
      <c r="G2268" t="s">
        <v>20040</v>
      </c>
      <c r="H2268" t="s">
        <v>22394</v>
      </c>
      <c r="I2268" t="s">
        <v>22395</v>
      </c>
      <c r="J2268" t="s">
        <v>11712</v>
      </c>
      <c r="K2268" t="s">
        <v>11701</v>
      </c>
      <c r="L2268" t="s">
        <v>11702</v>
      </c>
      <c r="M2268" t="s">
        <v>20582</v>
      </c>
      <c r="N2268" t="s">
        <v>6322</v>
      </c>
      <c r="O2268" t="s">
        <v>20076</v>
      </c>
      <c r="P2268" t="s">
        <v>20259</v>
      </c>
      <c r="Q2268" t="s">
        <v>6552</v>
      </c>
      <c r="R2268" t="s">
        <v>22396</v>
      </c>
      <c r="S2268">
        <v>1</v>
      </c>
      <c r="T2268">
        <v>0</v>
      </c>
      <c r="U2268">
        <v>0</v>
      </c>
      <c r="V2268">
        <v>211</v>
      </c>
      <c r="W2268">
        <v>9</v>
      </c>
    </row>
    <row r="2269" spans="1:23" x14ac:dyDescent="0.3">
      <c r="A2269" t="s">
        <v>2279</v>
      </c>
      <c r="B2269" t="s">
        <v>21174</v>
      </c>
      <c r="C2269">
        <v>0</v>
      </c>
      <c r="D2269">
        <v>0</v>
      </c>
      <c r="E2269" t="s">
        <v>20050</v>
      </c>
      <c r="F2269" t="s">
        <v>11713</v>
      </c>
      <c r="G2269" t="s">
        <v>20040</v>
      </c>
      <c r="H2269" t="s">
        <v>22401</v>
      </c>
      <c r="I2269" t="s">
        <v>22402</v>
      </c>
      <c r="J2269" t="s">
        <v>11714</v>
      </c>
      <c r="K2269" t="s">
        <v>10354</v>
      </c>
      <c r="L2269" t="s">
        <v>10355</v>
      </c>
      <c r="M2269" t="s">
        <v>20484</v>
      </c>
      <c r="N2269" t="s">
        <v>6322</v>
      </c>
      <c r="O2269" t="s">
        <v>20076</v>
      </c>
      <c r="P2269" t="s">
        <v>20259</v>
      </c>
      <c r="Q2269" t="s">
        <v>6552</v>
      </c>
      <c r="R2269" t="s">
        <v>21752</v>
      </c>
      <c r="S2269">
        <v>1</v>
      </c>
      <c r="T2269">
        <v>0</v>
      </c>
      <c r="U2269">
        <v>0</v>
      </c>
      <c r="V2269">
        <v>108</v>
      </c>
      <c r="W2269">
        <v>5</v>
      </c>
    </row>
    <row r="2270" spans="1:23" x14ac:dyDescent="0.3">
      <c r="A2270" t="s">
        <v>2280</v>
      </c>
      <c r="B2270" t="s">
        <v>21174</v>
      </c>
      <c r="C2270">
        <v>0</v>
      </c>
      <c r="D2270">
        <v>0</v>
      </c>
      <c r="E2270" t="s">
        <v>20050</v>
      </c>
      <c r="F2270" t="s">
        <v>11715</v>
      </c>
      <c r="G2270" t="s">
        <v>20080</v>
      </c>
      <c r="H2270" t="s">
        <v>22403</v>
      </c>
      <c r="I2270" t="s">
        <v>22404</v>
      </c>
      <c r="J2270" t="s">
        <v>11716</v>
      </c>
      <c r="K2270" t="s">
        <v>6512</v>
      </c>
      <c r="L2270" t="s">
        <v>6513</v>
      </c>
      <c r="M2270" t="s">
        <v>20757</v>
      </c>
      <c r="N2270" t="s">
        <v>6322</v>
      </c>
      <c r="O2270" t="s">
        <v>20076</v>
      </c>
      <c r="P2270" t="s">
        <v>20434</v>
      </c>
      <c r="Q2270" t="s">
        <v>6513</v>
      </c>
      <c r="R2270" t="s">
        <v>20806</v>
      </c>
      <c r="S2270">
        <v>1</v>
      </c>
      <c r="T2270">
        <v>1</v>
      </c>
      <c r="U2270">
        <v>0</v>
      </c>
      <c r="V2270">
        <v>452</v>
      </c>
      <c r="W2270">
        <v>19</v>
      </c>
    </row>
    <row r="2271" spans="1:23" x14ac:dyDescent="0.3">
      <c r="A2271" t="s">
        <v>2281</v>
      </c>
      <c r="B2271" t="s">
        <v>21174</v>
      </c>
      <c r="C2271">
        <v>0</v>
      </c>
      <c r="D2271">
        <v>0</v>
      </c>
      <c r="E2271" t="s">
        <v>20050</v>
      </c>
      <c r="F2271" t="s">
        <v>11717</v>
      </c>
      <c r="G2271" t="s">
        <v>20066</v>
      </c>
      <c r="H2271" t="s">
        <v>22405</v>
      </c>
      <c r="I2271" t="s">
        <v>22406</v>
      </c>
      <c r="J2271" t="s">
        <v>11718</v>
      </c>
      <c r="K2271" t="s">
        <v>6551</v>
      </c>
      <c r="L2271" t="s">
        <v>6552</v>
      </c>
      <c r="M2271" t="s">
        <v>20630</v>
      </c>
      <c r="N2271" t="s">
        <v>6322</v>
      </c>
      <c r="O2271" t="s">
        <v>20076</v>
      </c>
      <c r="P2271" t="s">
        <v>20259</v>
      </c>
      <c r="Q2271" t="s">
        <v>6552</v>
      </c>
      <c r="R2271" t="s">
        <v>20800</v>
      </c>
      <c r="S2271">
        <v>1</v>
      </c>
      <c r="T2271">
        <v>0</v>
      </c>
      <c r="U2271">
        <v>0</v>
      </c>
      <c r="V2271">
        <v>325</v>
      </c>
      <c r="W2271">
        <v>14</v>
      </c>
    </row>
    <row r="2272" spans="1:23" x14ac:dyDescent="0.3">
      <c r="A2272" t="s">
        <v>2282</v>
      </c>
      <c r="B2272" t="s">
        <v>21174</v>
      </c>
      <c r="C2272">
        <v>0</v>
      </c>
      <c r="D2272">
        <v>0</v>
      </c>
      <c r="E2272" t="s">
        <v>20050</v>
      </c>
      <c r="F2272" t="s">
        <v>11719</v>
      </c>
      <c r="G2272" t="s">
        <v>20066</v>
      </c>
      <c r="H2272" t="s">
        <v>22407</v>
      </c>
      <c r="I2272" t="s">
        <v>22408</v>
      </c>
      <c r="J2272" t="s">
        <v>11718</v>
      </c>
      <c r="K2272" t="s">
        <v>6551</v>
      </c>
      <c r="L2272" t="s">
        <v>6552</v>
      </c>
      <c r="M2272" t="s">
        <v>20630</v>
      </c>
      <c r="N2272" t="s">
        <v>6322</v>
      </c>
      <c r="O2272" t="s">
        <v>20076</v>
      </c>
      <c r="P2272" t="s">
        <v>20259</v>
      </c>
      <c r="Q2272" t="s">
        <v>6552</v>
      </c>
      <c r="R2272" t="s">
        <v>20800</v>
      </c>
      <c r="S2272">
        <v>1</v>
      </c>
      <c r="T2272">
        <v>0</v>
      </c>
      <c r="U2272">
        <v>0</v>
      </c>
      <c r="V2272">
        <v>227</v>
      </c>
      <c r="W2272">
        <v>12</v>
      </c>
    </row>
    <row r="2273" spans="1:23" x14ac:dyDescent="0.3">
      <c r="A2273" t="s">
        <v>2283</v>
      </c>
      <c r="B2273" t="s">
        <v>21174</v>
      </c>
      <c r="C2273">
        <v>0</v>
      </c>
      <c r="D2273">
        <v>0</v>
      </c>
      <c r="E2273" t="s">
        <v>20050</v>
      </c>
      <c r="F2273" t="s">
        <v>11720</v>
      </c>
      <c r="G2273" t="s">
        <v>20040</v>
      </c>
      <c r="H2273" t="s">
        <v>22409</v>
      </c>
      <c r="I2273" t="s">
        <v>22410</v>
      </c>
      <c r="J2273" t="s">
        <v>7313</v>
      </c>
      <c r="K2273" t="s">
        <v>11721</v>
      </c>
      <c r="L2273" t="s">
        <v>11722</v>
      </c>
      <c r="M2273" t="s">
        <v>20504</v>
      </c>
      <c r="N2273" t="s">
        <v>6322</v>
      </c>
      <c r="O2273" t="s">
        <v>20076</v>
      </c>
      <c r="P2273" t="s">
        <v>20259</v>
      </c>
      <c r="Q2273" t="s">
        <v>6552</v>
      </c>
      <c r="R2273" t="s">
        <v>22411</v>
      </c>
      <c r="S2273">
        <v>1</v>
      </c>
      <c r="T2273">
        <v>0</v>
      </c>
      <c r="U2273">
        <v>0</v>
      </c>
      <c r="V2273">
        <v>190</v>
      </c>
      <c r="W2273">
        <v>8</v>
      </c>
    </row>
    <row r="2274" spans="1:23" x14ac:dyDescent="0.3">
      <c r="A2274" t="s">
        <v>2284</v>
      </c>
      <c r="B2274" t="s">
        <v>21174</v>
      </c>
      <c r="C2274">
        <v>0</v>
      </c>
      <c r="D2274">
        <v>0</v>
      </c>
      <c r="E2274" t="s">
        <v>20050</v>
      </c>
      <c r="F2274" t="s">
        <v>11723</v>
      </c>
      <c r="G2274" t="s">
        <v>20066</v>
      </c>
      <c r="H2274" t="s">
        <v>22412</v>
      </c>
      <c r="I2274" t="s">
        <v>22413</v>
      </c>
      <c r="J2274" t="s">
        <v>11724</v>
      </c>
      <c r="K2274" t="s">
        <v>6551</v>
      </c>
      <c r="L2274" t="s">
        <v>6552</v>
      </c>
      <c r="M2274" t="s">
        <v>20630</v>
      </c>
      <c r="N2274" t="s">
        <v>6322</v>
      </c>
      <c r="O2274" t="s">
        <v>20076</v>
      </c>
      <c r="P2274" t="s">
        <v>20259</v>
      </c>
      <c r="Q2274" t="s">
        <v>6552</v>
      </c>
      <c r="R2274" t="s">
        <v>20800</v>
      </c>
      <c r="S2274">
        <v>1</v>
      </c>
      <c r="T2274">
        <v>0</v>
      </c>
      <c r="U2274">
        <v>0</v>
      </c>
      <c r="V2274">
        <v>80</v>
      </c>
      <c r="W2274">
        <v>4</v>
      </c>
    </row>
    <row r="2275" spans="1:23" x14ac:dyDescent="0.3">
      <c r="A2275" t="s">
        <v>2285</v>
      </c>
      <c r="B2275" t="s">
        <v>21174</v>
      </c>
      <c r="C2275">
        <v>0</v>
      </c>
      <c r="D2275">
        <v>0</v>
      </c>
      <c r="E2275" t="s">
        <v>20050</v>
      </c>
      <c r="F2275" t="s">
        <v>11725</v>
      </c>
      <c r="G2275" t="s">
        <v>20066</v>
      </c>
      <c r="H2275" t="s">
        <v>21361</v>
      </c>
      <c r="I2275" t="s">
        <v>21362</v>
      </c>
      <c r="J2275" t="s">
        <v>9088</v>
      </c>
      <c r="K2275" t="s">
        <v>9089</v>
      </c>
      <c r="L2275" t="s">
        <v>9090</v>
      </c>
      <c r="M2275" t="s">
        <v>20688</v>
      </c>
      <c r="N2275" t="s">
        <v>6322</v>
      </c>
      <c r="O2275" t="s">
        <v>20076</v>
      </c>
      <c r="P2275" t="s">
        <v>20259</v>
      </c>
      <c r="Q2275" t="s">
        <v>6552</v>
      </c>
      <c r="R2275" t="s">
        <v>21363</v>
      </c>
      <c r="S2275">
        <v>1</v>
      </c>
      <c r="T2275">
        <v>0</v>
      </c>
      <c r="U2275">
        <v>0</v>
      </c>
      <c r="V2275">
        <v>246</v>
      </c>
      <c r="W2275">
        <v>12</v>
      </c>
    </row>
    <row r="2276" spans="1:23" x14ac:dyDescent="0.3">
      <c r="A2276" t="s">
        <v>2286</v>
      </c>
      <c r="B2276" t="s">
        <v>21174</v>
      </c>
      <c r="C2276">
        <v>0</v>
      </c>
      <c r="D2276">
        <v>0</v>
      </c>
      <c r="E2276" t="s">
        <v>20050</v>
      </c>
      <c r="F2276" t="s">
        <v>11726</v>
      </c>
      <c r="G2276" t="s">
        <v>20328</v>
      </c>
      <c r="H2276" t="s">
        <v>22190</v>
      </c>
      <c r="I2276" t="s">
        <v>22191</v>
      </c>
      <c r="J2276" t="s">
        <v>11386</v>
      </c>
      <c r="K2276" t="s">
        <v>11387</v>
      </c>
      <c r="L2276" t="s">
        <v>11388</v>
      </c>
      <c r="M2276" t="s">
        <v>20453</v>
      </c>
      <c r="N2276" t="s">
        <v>6322</v>
      </c>
      <c r="O2276" t="s">
        <v>20076</v>
      </c>
      <c r="P2276" t="s">
        <v>20259</v>
      </c>
      <c r="Q2276" t="s">
        <v>6552</v>
      </c>
      <c r="R2276" t="s">
        <v>22192</v>
      </c>
      <c r="S2276">
        <v>1</v>
      </c>
      <c r="T2276">
        <v>0</v>
      </c>
      <c r="U2276">
        <v>0</v>
      </c>
      <c r="V2276">
        <v>86</v>
      </c>
      <c r="W2276">
        <v>5</v>
      </c>
    </row>
    <row r="2277" spans="1:23" x14ac:dyDescent="0.3">
      <c r="A2277" t="s">
        <v>2287</v>
      </c>
      <c r="B2277" t="s">
        <v>21174</v>
      </c>
      <c r="C2277">
        <v>0</v>
      </c>
      <c r="D2277">
        <v>0</v>
      </c>
      <c r="E2277" t="s">
        <v>20050</v>
      </c>
      <c r="F2277" t="s">
        <v>11727</v>
      </c>
      <c r="G2277" t="s">
        <v>20080</v>
      </c>
      <c r="H2277" t="s">
        <v>22414</v>
      </c>
      <c r="I2277" t="s">
        <v>22415</v>
      </c>
      <c r="J2277" t="s">
        <v>11728</v>
      </c>
      <c r="K2277" t="s">
        <v>7457</v>
      </c>
      <c r="L2277" t="s">
        <v>7458</v>
      </c>
      <c r="M2277" t="s">
        <v>20258</v>
      </c>
      <c r="N2277" t="s">
        <v>6322</v>
      </c>
      <c r="O2277" t="s">
        <v>20076</v>
      </c>
      <c r="P2277" t="s">
        <v>20259</v>
      </c>
      <c r="Q2277" t="s">
        <v>6552</v>
      </c>
      <c r="R2277" t="s">
        <v>20260</v>
      </c>
      <c r="S2277">
        <v>1</v>
      </c>
      <c r="T2277">
        <v>0</v>
      </c>
      <c r="U2277">
        <v>0</v>
      </c>
      <c r="V2277">
        <v>65</v>
      </c>
      <c r="W2277">
        <v>4</v>
      </c>
    </row>
    <row r="2278" spans="1:23" x14ac:dyDescent="0.3">
      <c r="A2278" t="s">
        <v>2288</v>
      </c>
      <c r="B2278" t="s">
        <v>21174</v>
      </c>
      <c r="C2278">
        <v>0</v>
      </c>
      <c r="D2278">
        <v>0</v>
      </c>
      <c r="E2278" t="s">
        <v>20050</v>
      </c>
      <c r="F2278" t="s">
        <v>11729</v>
      </c>
      <c r="G2278" t="s">
        <v>20040</v>
      </c>
      <c r="H2278" t="s">
        <v>21367</v>
      </c>
      <c r="I2278" t="s">
        <v>21368</v>
      </c>
      <c r="J2278" t="s">
        <v>9096</v>
      </c>
      <c r="K2278" t="s">
        <v>9097</v>
      </c>
      <c r="L2278" t="s">
        <v>9098</v>
      </c>
      <c r="M2278" t="s">
        <v>20331</v>
      </c>
      <c r="N2278" t="s">
        <v>6322</v>
      </c>
      <c r="O2278" t="s">
        <v>20076</v>
      </c>
      <c r="P2278" t="s">
        <v>20259</v>
      </c>
      <c r="Q2278" t="s">
        <v>6552</v>
      </c>
      <c r="R2278" t="s">
        <v>21369</v>
      </c>
      <c r="S2278">
        <v>1</v>
      </c>
      <c r="T2278">
        <v>0</v>
      </c>
      <c r="U2278">
        <v>0</v>
      </c>
      <c r="V2278">
        <v>17</v>
      </c>
      <c r="W2278">
        <v>1</v>
      </c>
    </row>
    <row r="2279" spans="1:23" x14ac:dyDescent="0.3">
      <c r="A2279" t="s">
        <v>2289</v>
      </c>
      <c r="B2279" t="s">
        <v>21174</v>
      </c>
      <c r="C2279">
        <v>0</v>
      </c>
      <c r="D2279">
        <v>0</v>
      </c>
      <c r="E2279" t="s">
        <v>20050</v>
      </c>
      <c r="F2279" t="s">
        <v>11730</v>
      </c>
      <c r="G2279" t="s">
        <v>20040</v>
      </c>
      <c r="H2279" t="s">
        <v>22416</v>
      </c>
      <c r="I2279" t="s">
        <v>22417</v>
      </c>
      <c r="J2279" t="s">
        <v>11731</v>
      </c>
      <c r="K2279" t="s">
        <v>11732</v>
      </c>
      <c r="L2279" t="s">
        <v>11733</v>
      </c>
      <c r="M2279" t="s">
        <v>20075</v>
      </c>
      <c r="N2279" t="s">
        <v>6322</v>
      </c>
      <c r="O2279" t="s">
        <v>20076</v>
      </c>
      <c r="P2279" t="s">
        <v>20259</v>
      </c>
      <c r="Q2279" t="s">
        <v>6552</v>
      </c>
      <c r="R2279" t="s">
        <v>22418</v>
      </c>
      <c r="S2279">
        <v>1</v>
      </c>
      <c r="T2279">
        <v>0</v>
      </c>
      <c r="U2279">
        <v>0</v>
      </c>
      <c r="V2279">
        <v>62</v>
      </c>
      <c r="W2279">
        <v>4</v>
      </c>
    </row>
    <row r="2280" spans="1:23" x14ac:dyDescent="0.3">
      <c r="A2280" t="s">
        <v>2290</v>
      </c>
      <c r="B2280" t="s">
        <v>21174</v>
      </c>
      <c r="C2280">
        <v>0</v>
      </c>
      <c r="D2280">
        <v>0</v>
      </c>
      <c r="E2280" t="s">
        <v>20050</v>
      </c>
      <c r="F2280" t="s">
        <v>11734</v>
      </c>
      <c r="G2280" t="s">
        <v>20040</v>
      </c>
      <c r="H2280" t="s">
        <v>22416</v>
      </c>
      <c r="I2280" t="s">
        <v>22417</v>
      </c>
      <c r="J2280" t="s">
        <v>11735</v>
      </c>
      <c r="K2280" t="s">
        <v>11732</v>
      </c>
      <c r="L2280" t="s">
        <v>11733</v>
      </c>
      <c r="M2280" t="s">
        <v>20075</v>
      </c>
      <c r="N2280" t="s">
        <v>6322</v>
      </c>
      <c r="O2280" t="s">
        <v>20076</v>
      </c>
      <c r="P2280" t="s">
        <v>20259</v>
      </c>
      <c r="Q2280" t="s">
        <v>6552</v>
      </c>
      <c r="R2280" t="s">
        <v>22418</v>
      </c>
      <c r="S2280">
        <v>1</v>
      </c>
      <c r="T2280">
        <v>0</v>
      </c>
      <c r="U2280">
        <v>0</v>
      </c>
      <c r="V2280">
        <v>105</v>
      </c>
      <c r="W2280">
        <v>5</v>
      </c>
    </row>
    <row r="2281" spans="1:23" x14ac:dyDescent="0.3">
      <c r="A2281" t="s">
        <v>2291</v>
      </c>
      <c r="B2281" t="s">
        <v>21174</v>
      </c>
      <c r="C2281">
        <v>0</v>
      </c>
      <c r="D2281">
        <v>0</v>
      </c>
      <c r="E2281" t="s">
        <v>20050</v>
      </c>
      <c r="F2281" t="s">
        <v>11736</v>
      </c>
      <c r="G2281" t="s">
        <v>20040</v>
      </c>
      <c r="H2281" t="s">
        <v>22419</v>
      </c>
      <c r="I2281" t="s">
        <v>22420</v>
      </c>
      <c r="J2281" t="s">
        <v>11737</v>
      </c>
      <c r="K2281" t="s">
        <v>9710</v>
      </c>
      <c r="L2281" t="s">
        <v>9711</v>
      </c>
      <c r="M2281" t="s">
        <v>20736</v>
      </c>
      <c r="N2281" t="s">
        <v>6322</v>
      </c>
      <c r="O2281" t="s">
        <v>20076</v>
      </c>
      <c r="P2281" t="s">
        <v>20259</v>
      </c>
      <c r="Q2281" t="s">
        <v>6552</v>
      </c>
      <c r="R2281" t="s">
        <v>21748</v>
      </c>
      <c r="S2281">
        <v>1</v>
      </c>
      <c r="T2281">
        <v>0</v>
      </c>
      <c r="U2281">
        <v>0</v>
      </c>
      <c r="V2281">
        <v>158</v>
      </c>
      <c r="W2281">
        <v>8</v>
      </c>
    </row>
    <row r="2282" spans="1:23" x14ac:dyDescent="0.3">
      <c r="A2282" t="s">
        <v>2292</v>
      </c>
      <c r="B2282" t="s">
        <v>21174</v>
      </c>
      <c r="C2282">
        <v>0</v>
      </c>
      <c r="D2282">
        <v>0</v>
      </c>
      <c r="E2282" t="s">
        <v>20050</v>
      </c>
      <c r="F2282" t="s">
        <v>11738</v>
      </c>
      <c r="G2282" t="s">
        <v>20066</v>
      </c>
      <c r="H2282" t="s">
        <v>22421</v>
      </c>
      <c r="I2282" t="s">
        <v>22422</v>
      </c>
      <c r="J2282" t="s">
        <v>11710</v>
      </c>
      <c r="K2282" t="s">
        <v>7624</v>
      </c>
      <c r="L2282" t="s">
        <v>7625</v>
      </c>
      <c r="M2282" t="s">
        <v>20320</v>
      </c>
      <c r="N2282" t="s">
        <v>6322</v>
      </c>
      <c r="O2282" t="s">
        <v>20076</v>
      </c>
      <c r="P2282" t="s">
        <v>20259</v>
      </c>
      <c r="Q2282" t="s">
        <v>6552</v>
      </c>
      <c r="R2282" t="s">
        <v>20321</v>
      </c>
      <c r="S2282">
        <v>1</v>
      </c>
      <c r="T2282">
        <v>0</v>
      </c>
      <c r="U2282">
        <v>0</v>
      </c>
      <c r="V2282">
        <v>299</v>
      </c>
      <c r="W2282">
        <v>14</v>
      </c>
    </row>
    <row r="2283" spans="1:23" x14ac:dyDescent="0.3">
      <c r="A2283" t="s">
        <v>2293</v>
      </c>
      <c r="B2283" t="s">
        <v>21174</v>
      </c>
      <c r="C2283">
        <v>0</v>
      </c>
      <c r="D2283">
        <v>0</v>
      </c>
      <c r="E2283" t="s">
        <v>20050</v>
      </c>
      <c r="F2283" t="s">
        <v>11739</v>
      </c>
      <c r="G2283" t="s">
        <v>20066</v>
      </c>
      <c r="H2283" t="s">
        <v>22138</v>
      </c>
      <c r="I2283" t="s">
        <v>22139</v>
      </c>
      <c r="J2283" t="s">
        <v>11303</v>
      </c>
      <c r="K2283" t="s">
        <v>11304</v>
      </c>
      <c r="L2283" t="s">
        <v>11305</v>
      </c>
      <c r="M2283" t="s">
        <v>20282</v>
      </c>
      <c r="N2283" t="s">
        <v>6322</v>
      </c>
      <c r="O2283" t="s">
        <v>20076</v>
      </c>
      <c r="P2283" t="s">
        <v>20647</v>
      </c>
      <c r="Q2283" t="s">
        <v>6404</v>
      </c>
      <c r="R2283" t="s">
        <v>22140</v>
      </c>
      <c r="S2283">
        <v>1</v>
      </c>
      <c r="T2283">
        <v>0</v>
      </c>
      <c r="U2283">
        <v>0</v>
      </c>
      <c r="V2283">
        <v>178</v>
      </c>
      <c r="W2283">
        <v>8</v>
      </c>
    </row>
    <row r="2284" spans="1:23" x14ac:dyDescent="0.3">
      <c r="A2284" t="s">
        <v>2294</v>
      </c>
      <c r="B2284" t="s">
        <v>21174</v>
      </c>
      <c r="C2284">
        <v>0</v>
      </c>
      <c r="D2284">
        <v>0</v>
      </c>
      <c r="E2284" t="s">
        <v>20050</v>
      </c>
      <c r="F2284" t="s">
        <v>11740</v>
      </c>
      <c r="G2284" t="s">
        <v>20040</v>
      </c>
      <c r="H2284" t="s">
        <v>22423</v>
      </c>
      <c r="I2284" t="s">
        <v>22424</v>
      </c>
      <c r="J2284" t="s">
        <v>8282</v>
      </c>
      <c r="K2284" t="s">
        <v>11741</v>
      </c>
      <c r="L2284" t="s">
        <v>11742</v>
      </c>
      <c r="M2284" t="s">
        <v>20545</v>
      </c>
      <c r="N2284" t="s">
        <v>6322</v>
      </c>
      <c r="O2284" t="s">
        <v>20076</v>
      </c>
      <c r="P2284" t="s">
        <v>20434</v>
      </c>
      <c r="Q2284" t="s">
        <v>6513</v>
      </c>
      <c r="R2284" t="s">
        <v>22425</v>
      </c>
      <c r="S2284">
        <v>1</v>
      </c>
      <c r="T2284">
        <v>1</v>
      </c>
      <c r="U2284">
        <v>0</v>
      </c>
      <c r="V2284">
        <v>231</v>
      </c>
      <c r="W2284">
        <v>11</v>
      </c>
    </row>
    <row r="2285" spans="1:23" x14ac:dyDescent="0.3">
      <c r="A2285" t="s">
        <v>2295</v>
      </c>
      <c r="B2285" t="s">
        <v>21174</v>
      </c>
      <c r="C2285">
        <v>0</v>
      </c>
      <c r="D2285">
        <v>0</v>
      </c>
      <c r="E2285" t="s">
        <v>20050</v>
      </c>
      <c r="F2285" t="s">
        <v>11743</v>
      </c>
      <c r="G2285" t="s">
        <v>20066</v>
      </c>
      <c r="H2285" t="s">
        <v>22426</v>
      </c>
      <c r="I2285" t="s">
        <v>22427</v>
      </c>
      <c r="J2285" t="s">
        <v>7313</v>
      </c>
      <c r="K2285" t="s">
        <v>11741</v>
      </c>
      <c r="L2285" t="s">
        <v>11742</v>
      </c>
      <c r="M2285" t="s">
        <v>20545</v>
      </c>
      <c r="N2285" t="s">
        <v>6322</v>
      </c>
      <c r="O2285" t="s">
        <v>20076</v>
      </c>
      <c r="P2285" t="s">
        <v>20434</v>
      </c>
      <c r="Q2285" t="s">
        <v>6513</v>
      </c>
      <c r="R2285" t="s">
        <v>22425</v>
      </c>
      <c r="S2285">
        <v>1</v>
      </c>
      <c r="T2285">
        <v>1</v>
      </c>
      <c r="U2285">
        <v>0</v>
      </c>
      <c r="V2285">
        <v>248</v>
      </c>
      <c r="W2285">
        <v>13</v>
      </c>
    </row>
    <row r="2286" spans="1:23" x14ac:dyDescent="0.3">
      <c r="A2286" t="s">
        <v>2296</v>
      </c>
      <c r="B2286" t="s">
        <v>21174</v>
      </c>
      <c r="C2286">
        <v>0</v>
      </c>
      <c r="D2286">
        <v>0</v>
      </c>
      <c r="E2286" t="s">
        <v>20050</v>
      </c>
      <c r="F2286" t="s">
        <v>11744</v>
      </c>
      <c r="G2286" t="s">
        <v>20040</v>
      </c>
      <c r="H2286" t="s">
        <v>22428</v>
      </c>
      <c r="I2286" t="s">
        <v>22429</v>
      </c>
      <c r="J2286" t="s">
        <v>9116</v>
      </c>
      <c r="K2286" t="s">
        <v>10042</v>
      </c>
      <c r="L2286" t="s">
        <v>10043</v>
      </c>
      <c r="M2286" t="s">
        <v>20534</v>
      </c>
      <c r="N2286" t="s">
        <v>6322</v>
      </c>
      <c r="O2286" t="s">
        <v>20076</v>
      </c>
      <c r="P2286" t="s">
        <v>20434</v>
      </c>
      <c r="Q2286" t="s">
        <v>6513</v>
      </c>
      <c r="R2286" t="s">
        <v>21657</v>
      </c>
      <c r="S2286">
        <v>1</v>
      </c>
      <c r="T2286">
        <v>1</v>
      </c>
      <c r="U2286">
        <v>0</v>
      </c>
      <c r="V2286">
        <v>144</v>
      </c>
      <c r="W2286">
        <v>7</v>
      </c>
    </row>
    <row r="2287" spans="1:23" x14ac:dyDescent="0.3">
      <c r="A2287" t="s">
        <v>2297</v>
      </c>
      <c r="B2287" t="s">
        <v>21174</v>
      </c>
      <c r="C2287">
        <v>0</v>
      </c>
      <c r="D2287">
        <v>0</v>
      </c>
      <c r="E2287" t="s">
        <v>20050</v>
      </c>
      <c r="F2287" t="s">
        <v>11745</v>
      </c>
      <c r="G2287" t="s">
        <v>20328</v>
      </c>
      <c r="H2287" t="s">
        <v>22430</v>
      </c>
      <c r="I2287" t="s">
        <v>22431</v>
      </c>
      <c r="J2287" t="s">
        <v>7723</v>
      </c>
      <c r="K2287" t="s">
        <v>11420</v>
      </c>
      <c r="L2287" t="s">
        <v>11421</v>
      </c>
      <c r="M2287" t="s">
        <v>20582</v>
      </c>
      <c r="N2287" t="s">
        <v>6322</v>
      </c>
      <c r="O2287" t="s">
        <v>20076</v>
      </c>
      <c r="P2287" t="s">
        <v>20434</v>
      </c>
      <c r="Q2287" t="s">
        <v>6513</v>
      </c>
      <c r="R2287" t="s">
        <v>22218</v>
      </c>
      <c r="S2287">
        <v>1</v>
      </c>
      <c r="T2287">
        <v>1</v>
      </c>
      <c r="U2287">
        <v>0</v>
      </c>
      <c r="V2287">
        <v>113</v>
      </c>
      <c r="W2287">
        <v>7</v>
      </c>
    </row>
    <row r="2288" spans="1:23" x14ac:dyDescent="0.3">
      <c r="A2288" t="s">
        <v>2298</v>
      </c>
      <c r="B2288" t="s">
        <v>21174</v>
      </c>
      <c r="C2288">
        <v>0</v>
      </c>
      <c r="D2288">
        <v>0</v>
      </c>
      <c r="E2288" t="s">
        <v>20050</v>
      </c>
      <c r="F2288" t="s">
        <v>11746</v>
      </c>
      <c r="G2288" t="s">
        <v>20066</v>
      </c>
      <c r="H2288" t="s">
        <v>22232</v>
      </c>
      <c r="I2288" t="s">
        <v>22233</v>
      </c>
      <c r="J2288" t="s">
        <v>11440</v>
      </c>
      <c r="K2288" t="s">
        <v>6378</v>
      </c>
      <c r="L2288" t="s">
        <v>6379</v>
      </c>
      <c r="M2288" t="s">
        <v>20178</v>
      </c>
      <c r="N2288" t="s">
        <v>6322</v>
      </c>
      <c r="O2288" t="s">
        <v>20076</v>
      </c>
      <c r="P2288" t="s">
        <v>20434</v>
      </c>
      <c r="Q2288" t="s">
        <v>6513</v>
      </c>
      <c r="R2288" t="s">
        <v>20696</v>
      </c>
      <c r="S2288">
        <v>1</v>
      </c>
      <c r="T2288">
        <v>1</v>
      </c>
      <c r="U2288">
        <v>0</v>
      </c>
      <c r="V2288">
        <v>171</v>
      </c>
      <c r="W2288">
        <v>9</v>
      </c>
    </row>
    <row r="2289" spans="1:23" x14ac:dyDescent="0.3">
      <c r="A2289" t="s">
        <v>2299</v>
      </c>
      <c r="B2289" t="s">
        <v>21174</v>
      </c>
      <c r="C2289">
        <v>0</v>
      </c>
      <c r="D2289">
        <v>0</v>
      </c>
      <c r="E2289" t="s">
        <v>20050</v>
      </c>
      <c r="F2289" t="s">
        <v>11747</v>
      </c>
      <c r="G2289" t="s">
        <v>20066</v>
      </c>
      <c r="H2289" t="s">
        <v>22327</v>
      </c>
      <c r="I2289" t="s">
        <v>22328</v>
      </c>
      <c r="J2289" t="s">
        <v>8282</v>
      </c>
      <c r="K2289" t="s">
        <v>8251</v>
      </c>
      <c r="L2289" t="s">
        <v>8252</v>
      </c>
      <c r="M2289" t="s">
        <v>20410</v>
      </c>
      <c r="N2289" t="s">
        <v>6322</v>
      </c>
      <c r="O2289" t="s">
        <v>20076</v>
      </c>
      <c r="P2289" t="s">
        <v>20434</v>
      </c>
      <c r="Q2289" t="s">
        <v>6513</v>
      </c>
      <c r="R2289" t="s">
        <v>20962</v>
      </c>
      <c r="S2289">
        <v>1</v>
      </c>
      <c r="T2289">
        <v>1</v>
      </c>
      <c r="U2289">
        <v>0</v>
      </c>
      <c r="V2289">
        <v>174</v>
      </c>
      <c r="W2289">
        <v>9</v>
      </c>
    </row>
    <row r="2290" spans="1:23" x14ac:dyDescent="0.3">
      <c r="A2290" t="s">
        <v>2300</v>
      </c>
      <c r="B2290" t="s">
        <v>21174</v>
      </c>
      <c r="C2290">
        <v>0</v>
      </c>
      <c r="D2290">
        <v>0</v>
      </c>
      <c r="E2290" t="s">
        <v>20050</v>
      </c>
      <c r="F2290" t="s">
        <v>11748</v>
      </c>
      <c r="G2290" t="s">
        <v>20040</v>
      </c>
      <c r="H2290" t="s">
        <v>22432</v>
      </c>
      <c r="I2290" t="s">
        <v>22433</v>
      </c>
      <c r="J2290" t="s">
        <v>9032</v>
      </c>
      <c r="K2290" t="s">
        <v>11749</v>
      </c>
      <c r="L2290" t="s">
        <v>11750</v>
      </c>
      <c r="M2290" t="s">
        <v>20320</v>
      </c>
      <c r="N2290" t="s">
        <v>6322</v>
      </c>
      <c r="O2290" t="s">
        <v>20076</v>
      </c>
      <c r="P2290" t="s">
        <v>20434</v>
      </c>
      <c r="Q2290" t="s">
        <v>6513</v>
      </c>
      <c r="R2290" t="s">
        <v>22434</v>
      </c>
      <c r="S2290">
        <v>1</v>
      </c>
      <c r="T2290">
        <v>1</v>
      </c>
      <c r="U2290">
        <v>0</v>
      </c>
      <c r="V2290">
        <v>145</v>
      </c>
      <c r="W2290">
        <v>8</v>
      </c>
    </row>
    <row r="2291" spans="1:23" x14ac:dyDescent="0.3">
      <c r="A2291" t="s">
        <v>2301</v>
      </c>
      <c r="B2291" t="s">
        <v>21174</v>
      </c>
      <c r="C2291">
        <v>0</v>
      </c>
      <c r="D2291">
        <v>0</v>
      </c>
      <c r="E2291" t="s">
        <v>20050</v>
      </c>
      <c r="F2291" t="s">
        <v>11751</v>
      </c>
      <c r="G2291" t="s">
        <v>20040</v>
      </c>
      <c r="H2291" t="s">
        <v>22435</v>
      </c>
      <c r="I2291" t="s">
        <v>22436</v>
      </c>
      <c r="J2291" t="s">
        <v>11752</v>
      </c>
      <c r="K2291" t="s">
        <v>11753</v>
      </c>
      <c r="L2291" t="s">
        <v>11754</v>
      </c>
      <c r="M2291" t="s">
        <v>20555</v>
      </c>
      <c r="N2291" t="s">
        <v>6322</v>
      </c>
      <c r="O2291" t="s">
        <v>20076</v>
      </c>
      <c r="P2291" t="s">
        <v>20434</v>
      </c>
      <c r="Q2291" t="s">
        <v>6513</v>
      </c>
      <c r="R2291" t="s">
        <v>22437</v>
      </c>
      <c r="S2291">
        <v>1</v>
      </c>
      <c r="T2291">
        <v>1</v>
      </c>
      <c r="U2291">
        <v>0</v>
      </c>
      <c r="V2291">
        <v>125</v>
      </c>
      <c r="W2291">
        <v>6</v>
      </c>
    </row>
    <row r="2292" spans="1:23" x14ac:dyDescent="0.3">
      <c r="A2292" t="s">
        <v>2302</v>
      </c>
      <c r="B2292" t="s">
        <v>21174</v>
      </c>
      <c r="C2292">
        <v>0</v>
      </c>
      <c r="D2292">
        <v>0</v>
      </c>
      <c r="E2292" t="s">
        <v>20050</v>
      </c>
      <c r="F2292" t="s">
        <v>11755</v>
      </c>
      <c r="G2292" t="s">
        <v>20040</v>
      </c>
      <c r="H2292" t="s">
        <v>20701</v>
      </c>
      <c r="I2292" t="s">
        <v>20702</v>
      </c>
      <c r="J2292" t="s">
        <v>11756</v>
      </c>
      <c r="K2292" t="s">
        <v>6631</v>
      </c>
      <c r="L2292" t="s">
        <v>6632</v>
      </c>
      <c r="M2292" t="s">
        <v>20320</v>
      </c>
      <c r="N2292" t="s">
        <v>6322</v>
      </c>
      <c r="O2292" t="s">
        <v>20076</v>
      </c>
      <c r="P2292" t="s">
        <v>20077</v>
      </c>
      <c r="Q2292" t="s">
        <v>20078</v>
      </c>
      <c r="R2292" t="s">
        <v>20703</v>
      </c>
      <c r="S2292">
        <v>1</v>
      </c>
      <c r="T2292">
        <v>0</v>
      </c>
      <c r="U2292">
        <v>0</v>
      </c>
      <c r="V2292">
        <v>317</v>
      </c>
      <c r="W2292">
        <v>14</v>
      </c>
    </row>
    <row r="2293" spans="1:23" x14ac:dyDescent="0.3">
      <c r="A2293" t="s">
        <v>2303</v>
      </c>
      <c r="B2293" t="s">
        <v>21174</v>
      </c>
      <c r="C2293">
        <v>0</v>
      </c>
      <c r="D2293">
        <v>0</v>
      </c>
      <c r="E2293" t="s">
        <v>20050</v>
      </c>
      <c r="F2293" t="s">
        <v>11757</v>
      </c>
      <c r="G2293" t="s">
        <v>20040</v>
      </c>
      <c r="H2293" t="s">
        <v>22438</v>
      </c>
      <c r="I2293" t="s">
        <v>22439</v>
      </c>
      <c r="J2293" t="s">
        <v>8303</v>
      </c>
      <c r="K2293" t="s">
        <v>11758</v>
      </c>
      <c r="L2293" t="s">
        <v>11759</v>
      </c>
      <c r="M2293" t="s">
        <v>20504</v>
      </c>
      <c r="N2293" t="s">
        <v>6322</v>
      </c>
      <c r="O2293" t="s">
        <v>20076</v>
      </c>
      <c r="P2293" t="s">
        <v>20434</v>
      </c>
      <c r="Q2293" t="s">
        <v>6513</v>
      </c>
      <c r="R2293" t="s">
        <v>22440</v>
      </c>
      <c r="S2293">
        <v>1</v>
      </c>
      <c r="T2293">
        <v>1</v>
      </c>
      <c r="U2293">
        <v>0</v>
      </c>
      <c r="V2293">
        <v>125</v>
      </c>
      <c r="W2293">
        <v>6</v>
      </c>
    </row>
    <row r="2294" spans="1:23" x14ac:dyDescent="0.3">
      <c r="A2294" t="s">
        <v>2304</v>
      </c>
      <c r="B2294" t="s">
        <v>21174</v>
      </c>
      <c r="C2294">
        <v>0</v>
      </c>
      <c r="D2294">
        <v>0</v>
      </c>
      <c r="E2294" t="s">
        <v>20050</v>
      </c>
      <c r="F2294" t="s">
        <v>11760</v>
      </c>
      <c r="G2294" t="s">
        <v>20080</v>
      </c>
      <c r="H2294" t="s">
        <v>20209</v>
      </c>
      <c r="I2294" t="s">
        <v>20210</v>
      </c>
      <c r="J2294" t="s">
        <v>11761</v>
      </c>
      <c r="K2294" t="s">
        <v>9284</v>
      </c>
      <c r="L2294" t="s">
        <v>6321</v>
      </c>
      <c r="M2294" t="s">
        <v>20083</v>
      </c>
      <c r="N2294" t="s">
        <v>6322</v>
      </c>
      <c r="O2294" t="s">
        <v>20076</v>
      </c>
      <c r="P2294" t="s">
        <v>20125</v>
      </c>
      <c r="Q2294" t="s">
        <v>20153</v>
      </c>
      <c r="R2294" t="s">
        <v>20154</v>
      </c>
      <c r="S2294">
        <v>1</v>
      </c>
      <c r="T2294">
        <v>0</v>
      </c>
      <c r="U2294">
        <v>0</v>
      </c>
      <c r="V2294">
        <v>217</v>
      </c>
      <c r="W2294">
        <v>10</v>
      </c>
    </row>
    <row r="2295" spans="1:23" x14ac:dyDescent="0.3">
      <c r="A2295" t="s">
        <v>2305</v>
      </c>
      <c r="B2295" t="s">
        <v>21174</v>
      </c>
      <c r="C2295">
        <v>0</v>
      </c>
      <c r="D2295">
        <v>0</v>
      </c>
      <c r="E2295" t="s">
        <v>20050</v>
      </c>
      <c r="F2295" t="s">
        <v>11762</v>
      </c>
      <c r="G2295" t="s">
        <v>20080</v>
      </c>
      <c r="H2295" t="s">
        <v>22286</v>
      </c>
      <c r="I2295" t="s">
        <v>22287</v>
      </c>
      <c r="J2295" t="s">
        <v>11584</v>
      </c>
      <c r="K2295" t="s">
        <v>7184</v>
      </c>
      <c r="L2295" t="s">
        <v>7185</v>
      </c>
      <c r="M2295" t="s">
        <v>20484</v>
      </c>
      <c r="N2295" t="s">
        <v>6322</v>
      </c>
      <c r="O2295" t="s">
        <v>20076</v>
      </c>
      <c r="P2295" t="s">
        <v>20267</v>
      </c>
      <c r="Q2295" t="s">
        <v>6465</v>
      </c>
      <c r="R2295" t="s">
        <v>20700</v>
      </c>
      <c r="S2295">
        <v>1</v>
      </c>
      <c r="T2295">
        <v>0</v>
      </c>
      <c r="U2295">
        <v>0</v>
      </c>
      <c r="V2295">
        <v>172</v>
      </c>
      <c r="W2295">
        <v>9</v>
      </c>
    </row>
    <row r="2296" spans="1:23" x14ac:dyDescent="0.3">
      <c r="A2296" t="s">
        <v>2306</v>
      </c>
      <c r="B2296" t="s">
        <v>21174</v>
      </c>
      <c r="C2296">
        <v>0</v>
      </c>
      <c r="D2296">
        <v>0</v>
      </c>
      <c r="E2296" t="s">
        <v>20050</v>
      </c>
      <c r="F2296" t="s">
        <v>11763</v>
      </c>
      <c r="G2296" t="s">
        <v>20080</v>
      </c>
      <c r="H2296" t="s">
        <v>22403</v>
      </c>
      <c r="I2296" t="s">
        <v>22404</v>
      </c>
      <c r="J2296" t="s">
        <v>11764</v>
      </c>
      <c r="K2296" t="s">
        <v>6512</v>
      </c>
      <c r="L2296" t="s">
        <v>6513</v>
      </c>
      <c r="M2296" t="s">
        <v>20757</v>
      </c>
      <c r="N2296" t="s">
        <v>6322</v>
      </c>
      <c r="O2296" t="s">
        <v>20076</v>
      </c>
      <c r="P2296" t="s">
        <v>20434</v>
      </c>
      <c r="Q2296" t="s">
        <v>6513</v>
      </c>
      <c r="R2296" t="s">
        <v>20806</v>
      </c>
      <c r="S2296">
        <v>1</v>
      </c>
      <c r="T2296">
        <v>1</v>
      </c>
      <c r="U2296">
        <v>0</v>
      </c>
      <c r="V2296">
        <v>480</v>
      </c>
      <c r="W2296">
        <v>27</v>
      </c>
    </row>
    <row r="2297" spans="1:23" x14ac:dyDescent="0.3">
      <c r="A2297" t="s">
        <v>2307</v>
      </c>
      <c r="B2297" t="s">
        <v>21174</v>
      </c>
      <c r="C2297">
        <v>0</v>
      </c>
      <c r="D2297">
        <v>0</v>
      </c>
      <c r="E2297" t="s">
        <v>20050</v>
      </c>
      <c r="F2297" t="s">
        <v>11765</v>
      </c>
      <c r="G2297" t="s">
        <v>20080</v>
      </c>
      <c r="H2297" t="s">
        <v>22403</v>
      </c>
      <c r="I2297" t="s">
        <v>22404</v>
      </c>
      <c r="J2297" t="s">
        <v>11766</v>
      </c>
      <c r="K2297" t="s">
        <v>6512</v>
      </c>
      <c r="L2297" t="s">
        <v>6513</v>
      </c>
      <c r="M2297" t="s">
        <v>20757</v>
      </c>
      <c r="N2297" t="s">
        <v>6322</v>
      </c>
      <c r="O2297" t="s">
        <v>20076</v>
      </c>
      <c r="P2297" t="s">
        <v>20434</v>
      </c>
      <c r="Q2297" t="s">
        <v>6513</v>
      </c>
      <c r="R2297" t="s">
        <v>20806</v>
      </c>
      <c r="S2297">
        <v>1</v>
      </c>
      <c r="T2297">
        <v>1</v>
      </c>
      <c r="U2297">
        <v>0</v>
      </c>
      <c r="V2297">
        <v>368</v>
      </c>
      <c r="W2297">
        <v>16</v>
      </c>
    </row>
    <row r="2298" spans="1:23" x14ac:dyDescent="0.3">
      <c r="A2298" t="s">
        <v>2308</v>
      </c>
      <c r="B2298" t="s">
        <v>21174</v>
      </c>
      <c r="C2298">
        <v>0</v>
      </c>
      <c r="D2298">
        <v>0</v>
      </c>
      <c r="E2298" t="s">
        <v>20050</v>
      </c>
      <c r="F2298" t="s">
        <v>11767</v>
      </c>
      <c r="G2298" t="s">
        <v>20066</v>
      </c>
      <c r="H2298" t="s">
        <v>22441</v>
      </c>
      <c r="I2298" t="s">
        <v>22442</v>
      </c>
      <c r="J2298" t="s">
        <v>11071</v>
      </c>
      <c r="K2298" t="s">
        <v>10491</v>
      </c>
      <c r="L2298" t="s">
        <v>11768</v>
      </c>
      <c r="M2298" t="s">
        <v>20688</v>
      </c>
      <c r="N2298" t="s">
        <v>6322</v>
      </c>
      <c r="O2298" t="s">
        <v>20076</v>
      </c>
      <c r="P2298" t="s">
        <v>20434</v>
      </c>
      <c r="Q2298" t="s">
        <v>6513</v>
      </c>
      <c r="R2298" t="s">
        <v>22443</v>
      </c>
      <c r="S2298">
        <v>1</v>
      </c>
      <c r="T2298">
        <v>1</v>
      </c>
      <c r="U2298">
        <v>0</v>
      </c>
      <c r="V2298">
        <v>291</v>
      </c>
      <c r="W2298">
        <v>13</v>
      </c>
    </row>
    <row r="2299" spans="1:23" x14ac:dyDescent="0.3">
      <c r="A2299" t="s">
        <v>2309</v>
      </c>
      <c r="B2299" t="s">
        <v>21174</v>
      </c>
      <c r="C2299">
        <v>0</v>
      </c>
      <c r="D2299">
        <v>0</v>
      </c>
      <c r="E2299" t="s">
        <v>20050</v>
      </c>
      <c r="F2299" t="s">
        <v>11769</v>
      </c>
      <c r="G2299" t="s">
        <v>20066</v>
      </c>
      <c r="H2299" t="s">
        <v>22444</v>
      </c>
      <c r="I2299" t="s">
        <v>22445</v>
      </c>
      <c r="J2299" t="s">
        <v>11071</v>
      </c>
      <c r="K2299" t="s">
        <v>10491</v>
      </c>
      <c r="L2299" t="s">
        <v>11768</v>
      </c>
      <c r="M2299" t="s">
        <v>20688</v>
      </c>
      <c r="N2299" t="s">
        <v>6322</v>
      </c>
      <c r="O2299" t="s">
        <v>20076</v>
      </c>
      <c r="P2299" t="s">
        <v>20434</v>
      </c>
      <c r="Q2299" t="s">
        <v>6513</v>
      </c>
      <c r="R2299" t="s">
        <v>22443</v>
      </c>
      <c r="S2299">
        <v>1</v>
      </c>
      <c r="T2299">
        <v>1</v>
      </c>
      <c r="U2299">
        <v>0</v>
      </c>
      <c r="V2299">
        <v>236</v>
      </c>
      <c r="W2299">
        <v>12</v>
      </c>
    </row>
    <row r="2300" spans="1:23" x14ac:dyDescent="0.3">
      <c r="A2300" t="s">
        <v>2310</v>
      </c>
      <c r="B2300" t="s">
        <v>21174</v>
      </c>
      <c r="C2300">
        <v>0</v>
      </c>
      <c r="D2300">
        <v>0</v>
      </c>
      <c r="E2300" t="s">
        <v>20050</v>
      </c>
      <c r="F2300" t="s">
        <v>11770</v>
      </c>
      <c r="G2300" t="s">
        <v>21292</v>
      </c>
      <c r="H2300" t="s">
        <v>22446</v>
      </c>
      <c r="I2300" t="s">
        <v>22447</v>
      </c>
      <c r="J2300" t="s">
        <v>11771</v>
      </c>
      <c r="K2300" t="s">
        <v>10491</v>
      </c>
      <c r="L2300" t="s">
        <v>11772</v>
      </c>
      <c r="M2300" t="s">
        <v>20422</v>
      </c>
      <c r="N2300" t="s">
        <v>6322</v>
      </c>
      <c r="O2300" t="s">
        <v>20076</v>
      </c>
      <c r="P2300" t="s">
        <v>20434</v>
      </c>
      <c r="Q2300" t="s">
        <v>6513</v>
      </c>
      <c r="R2300" t="s">
        <v>22448</v>
      </c>
      <c r="S2300">
        <v>1</v>
      </c>
      <c r="T2300">
        <v>1</v>
      </c>
      <c r="U2300">
        <v>0</v>
      </c>
      <c r="V2300">
        <v>85</v>
      </c>
      <c r="W2300">
        <v>4</v>
      </c>
    </row>
    <row r="2301" spans="1:23" x14ac:dyDescent="0.3">
      <c r="A2301" t="s">
        <v>2311</v>
      </c>
      <c r="B2301" t="s">
        <v>21174</v>
      </c>
      <c r="C2301">
        <v>0</v>
      </c>
      <c r="D2301">
        <v>0</v>
      </c>
      <c r="E2301" t="s">
        <v>20050</v>
      </c>
      <c r="F2301" t="s">
        <v>11773</v>
      </c>
      <c r="G2301" t="s">
        <v>21292</v>
      </c>
      <c r="H2301" t="s">
        <v>22449</v>
      </c>
      <c r="I2301" t="s">
        <v>22450</v>
      </c>
      <c r="J2301" t="s">
        <v>11774</v>
      </c>
      <c r="K2301" t="s">
        <v>11775</v>
      </c>
      <c r="L2301" t="s">
        <v>11776</v>
      </c>
      <c r="M2301" t="s">
        <v>20258</v>
      </c>
      <c r="N2301" t="s">
        <v>6322</v>
      </c>
      <c r="O2301" t="s">
        <v>20076</v>
      </c>
      <c r="P2301" t="s">
        <v>20434</v>
      </c>
      <c r="Q2301" t="s">
        <v>6513</v>
      </c>
      <c r="R2301" t="s">
        <v>22451</v>
      </c>
      <c r="S2301">
        <v>1</v>
      </c>
      <c r="T2301">
        <v>1</v>
      </c>
      <c r="U2301">
        <v>0</v>
      </c>
      <c r="V2301">
        <v>208</v>
      </c>
      <c r="W2301">
        <v>9</v>
      </c>
    </row>
    <row r="2302" spans="1:23" x14ac:dyDescent="0.3">
      <c r="A2302" t="s">
        <v>2312</v>
      </c>
      <c r="B2302" t="s">
        <v>21174</v>
      </c>
      <c r="C2302">
        <v>0</v>
      </c>
      <c r="D2302">
        <v>0</v>
      </c>
      <c r="E2302" t="s">
        <v>20050</v>
      </c>
      <c r="F2302" t="s">
        <v>11777</v>
      </c>
      <c r="G2302" t="s">
        <v>20040</v>
      </c>
      <c r="H2302" t="s">
        <v>22452</v>
      </c>
      <c r="I2302" t="s">
        <v>22453</v>
      </c>
      <c r="J2302" t="s">
        <v>6439</v>
      </c>
      <c r="K2302" t="s">
        <v>11778</v>
      </c>
      <c r="L2302" t="s">
        <v>11779</v>
      </c>
      <c r="M2302" t="s">
        <v>20206</v>
      </c>
      <c r="N2302" t="s">
        <v>6322</v>
      </c>
      <c r="O2302" t="s">
        <v>20076</v>
      </c>
      <c r="P2302" t="s">
        <v>20434</v>
      </c>
      <c r="Q2302" t="s">
        <v>6513</v>
      </c>
      <c r="R2302" t="s">
        <v>22454</v>
      </c>
      <c r="S2302">
        <v>1</v>
      </c>
      <c r="T2302">
        <v>1</v>
      </c>
      <c r="U2302">
        <v>0</v>
      </c>
      <c r="V2302">
        <v>105</v>
      </c>
      <c r="W2302">
        <v>5</v>
      </c>
    </row>
    <row r="2303" spans="1:23" x14ac:dyDescent="0.3">
      <c r="A2303" t="s">
        <v>2313</v>
      </c>
      <c r="B2303" t="s">
        <v>21174</v>
      </c>
      <c r="C2303">
        <v>0</v>
      </c>
      <c r="D2303">
        <v>0</v>
      </c>
      <c r="E2303" t="s">
        <v>20050</v>
      </c>
      <c r="F2303" t="s">
        <v>11780</v>
      </c>
      <c r="G2303" t="s">
        <v>20040</v>
      </c>
      <c r="H2303" t="s">
        <v>22455</v>
      </c>
      <c r="I2303" t="s">
        <v>22456</v>
      </c>
      <c r="J2303" t="s">
        <v>11781</v>
      </c>
      <c r="K2303" t="s">
        <v>11782</v>
      </c>
      <c r="L2303" t="s">
        <v>11783</v>
      </c>
      <c r="M2303" t="s">
        <v>20075</v>
      </c>
      <c r="N2303" t="s">
        <v>6322</v>
      </c>
      <c r="O2303" t="s">
        <v>20076</v>
      </c>
      <c r="P2303" t="s">
        <v>20434</v>
      </c>
      <c r="Q2303" t="s">
        <v>6513</v>
      </c>
      <c r="R2303" t="s">
        <v>22457</v>
      </c>
      <c r="S2303">
        <v>1</v>
      </c>
      <c r="T2303">
        <v>1</v>
      </c>
      <c r="U2303">
        <v>0</v>
      </c>
      <c r="V2303">
        <v>87</v>
      </c>
      <c r="W2303">
        <v>5</v>
      </c>
    </row>
    <row r="2304" spans="1:23" x14ac:dyDescent="0.3">
      <c r="A2304" t="s">
        <v>2314</v>
      </c>
      <c r="B2304" t="s">
        <v>21174</v>
      </c>
      <c r="C2304">
        <v>0</v>
      </c>
      <c r="D2304">
        <v>0</v>
      </c>
      <c r="E2304" t="s">
        <v>20050</v>
      </c>
      <c r="F2304" t="s">
        <v>11784</v>
      </c>
      <c r="G2304" t="s">
        <v>20328</v>
      </c>
      <c r="H2304" t="s">
        <v>22399</v>
      </c>
      <c r="I2304" t="s">
        <v>22400</v>
      </c>
      <c r="J2304" t="s">
        <v>11785</v>
      </c>
      <c r="K2304" t="s">
        <v>7624</v>
      </c>
      <c r="L2304" t="s">
        <v>7625</v>
      </c>
      <c r="M2304" t="s">
        <v>20320</v>
      </c>
      <c r="N2304" t="s">
        <v>6322</v>
      </c>
      <c r="O2304" t="s">
        <v>20076</v>
      </c>
      <c r="P2304" t="s">
        <v>20259</v>
      </c>
      <c r="Q2304" t="s">
        <v>6552</v>
      </c>
      <c r="R2304" t="s">
        <v>20321</v>
      </c>
      <c r="S2304">
        <v>1</v>
      </c>
      <c r="T2304">
        <v>0</v>
      </c>
      <c r="U2304">
        <v>0</v>
      </c>
      <c r="V2304">
        <v>282</v>
      </c>
      <c r="W2304">
        <v>12</v>
      </c>
    </row>
    <row r="2305" spans="1:23" x14ac:dyDescent="0.3">
      <c r="A2305" t="s">
        <v>2315</v>
      </c>
      <c r="B2305" t="s">
        <v>21174</v>
      </c>
      <c r="C2305">
        <v>0</v>
      </c>
      <c r="D2305">
        <v>0</v>
      </c>
      <c r="E2305" t="s">
        <v>20050</v>
      </c>
      <c r="F2305" t="s">
        <v>11786</v>
      </c>
      <c r="G2305" t="s">
        <v>20066</v>
      </c>
      <c r="H2305" t="s">
        <v>22458</v>
      </c>
      <c r="I2305" t="s">
        <v>22459</v>
      </c>
      <c r="J2305" t="s">
        <v>9116</v>
      </c>
      <c r="K2305" t="s">
        <v>11787</v>
      </c>
      <c r="L2305" t="s">
        <v>11788</v>
      </c>
      <c r="M2305" t="s">
        <v>20146</v>
      </c>
      <c r="N2305" t="s">
        <v>6322</v>
      </c>
      <c r="O2305" t="s">
        <v>20076</v>
      </c>
      <c r="P2305" t="s">
        <v>20434</v>
      </c>
      <c r="Q2305" t="s">
        <v>6513</v>
      </c>
      <c r="R2305" t="s">
        <v>22460</v>
      </c>
      <c r="S2305">
        <v>1</v>
      </c>
      <c r="T2305">
        <v>1</v>
      </c>
      <c r="U2305">
        <v>0</v>
      </c>
      <c r="V2305">
        <v>173</v>
      </c>
      <c r="W2305">
        <v>9</v>
      </c>
    </row>
    <row r="2306" spans="1:23" x14ac:dyDescent="0.3">
      <c r="A2306" t="s">
        <v>2316</v>
      </c>
      <c r="B2306" t="s">
        <v>21174</v>
      </c>
      <c r="C2306">
        <v>0</v>
      </c>
      <c r="D2306">
        <v>0</v>
      </c>
      <c r="E2306" t="s">
        <v>20050</v>
      </c>
      <c r="F2306" t="s">
        <v>11790</v>
      </c>
      <c r="G2306" t="s">
        <v>20040</v>
      </c>
      <c r="H2306" t="s">
        <v>22461</v>
      </c>
      <c r="I2306" t="s">
        <v>22462</v>
      </c>
      <c r="J2306" t="s">
        <v>8282</v>
      </c>
      <c r="K2306" t="s">
        <v>11778</v>
      </c>
      <c r="L2306" t="s">
        <v>11791</v>
      </c>
      <c r="M2306" t="s">
        <v>20298</v>
      </c>
      <c r="N2306" t="s">
        <v>6322</v>
      </c>
      <c r="O2306" t="s">
        <v>20076</v>
      </c>
      <c r="P2306" t="s">
        <v>20434</v>
      </c>
      <c r="Q2306" t="s">
        <v>6513</v>
      </c>
      <c r="R2306" t="s">
        <v>22463</v>
      </c>
      <c r="S2306">
        <v>1</v>
      </c>
      <c r="T2306">
        <v>1</v>
      </c>
      <c r="U2306">
        <v>0</v>
      </c>
      <c r="V2306">
        <v>121</v>
      </c>
      <c r="W2306">
        <v>6</v>
      </c>
    </row>
    <row r="2307" spans="1:23" x14ac:dyDescent="0.3">
      <c r="A2307" t="s">
        <v>2317</v>
      </c>
      <c r="B2307" t="s">
        <v>21174</v>
      </c>
      <c r="C2307">
        <v>0</v>
      </c>
      <c r="D2307">
        <v>0</v>
      </c>
      <c r="E2307" t="s">
        <v>20050</v>
      </c>
      <c r="F2307" t="s">
        <v>11792</v>
      </c>
      <c r="G2307" t="s">
        <v>20066</v>
      </c>
      <c r="H2307" t="s">
        <v>22464</v>
      </c>
      <c r="I2307" t="s">
        <v>22465</v>
      </c>
      <c r="J2307" t="s">
        <v>11793</v>
      </c>
      <c r="K2307" t="s">
        <v>11794</v>
      </c>
      <c r="L2307" t="s">
        <v>8769</v>
      </c>
      <c r="M2307" t="s">
        <v>20227</v>
      </c>
      <c r="N2307" t="s">
        <v>6322</v>
      </c>
      <c r="O2307" t="s">
        <v>20076</v>
      </c>
      <c r="P2307" t="s">
        <v>20434</v>
      </c>
      <c r="Q2307" t="s">
        <v>6513</v>
      </c>
      <c r="R2307" t="s">
        <v>22466</v>
      </c>
      <c r="S2307">
        <v>1</v>
      </c>
      <c r="T2307">
        <v>1</v>
      </c>
      <c r="U2307">
        <v>0</v>
      </c>
      <c r="V2307">
        <v>73</v>
      </c>
      <c r="W2307">
        <v>4</v>
      </c>
    </row>
    <row r="2308" spans="1:23" x14ac:dyDescent="0.3">
      <c r="A2308" t="s">
        <v>2318</v>
      </c>
      <c r="B2308" t="s">
        <v>21174</v>
      </c>
      <c r="C2308">
        <v>0</v>
      </c>
      <c r="D2308">
        <v>0</v>
      </c>
      <c r="E2308" t="s">
        <v>20050</v>
      </c>
      <c r="F2308" t="s">
        <v>11795</v>
      </c>
      <c r="G2308" t="s">
        <v>20080</v>
      </c>
      <c r="H2308" t="s">
        <v>22467</v>
      </c>
      <c r="I2308" t="s">
        <v>22468</v>
      </c>
      <c r="J2308" t="s">
        <v>11796</v>
      </c>
      <c r="K2308" t="s">
        <v>7835</v>
      </c>
      <c r="L2308" t="s">
        <v>7836</v>
      </c>
      <c r="M2308" t="s">
        <v>20189</v>
      </c>
      <c r="N2308" t="s">
        <v>6322</v>
      </c>
      <c r="O2308" t="s">
        <v>20076</v>
      </c>
      <c r="P2308" t="s">
        <v>20434</v>
      </c>
      <c r="Q2308" t="s">
        <v>6513</v>
      </c>
      <c r="R2308" t="s">
        <v>20435</v>
      </c>
      <c r="S2308">
        <v>1</v>
      </c>
      <c r="T2308">
        <v>1</v>
      </c>
      <c r="U2308">
        <v>0</v>
      </c>
      <c r="V2308">
        <v>181</v>
      </c>
      <c r="W2308">
        <v>9</v>
      </c>
    </row>
    <row r="2309" spans="1:23" x14ac:dyDescent="0.3">
      <c r="A2309" t="s">
        <v>2319</v>
      </c>
      <c r="B2309" t="s">
        <v>21174</v>
      </c>
      <c r="C2309">
        <v>0</v>
      </c>
      <c r="D2309">
        <v>0</v>
      </c>
      <c r="E2309" t="s">
        <v>20050</v>
      </c>
      <c r="F2309" t="s">
        <v>11797</v>
      </c>
      <c r="G2309" t="s">
        <v>20080</v>
      </c>
      <c r="H2309" t="s">
        <v>22467</v>
      </c>
      <c r="I2309" t="s">
        <v>22468</v>
      </c>
      <c r="J2309" t="s">
        <v>11798</v>
      </c>
      <c r="K2309" t="s">
        <v>7835</v>
      </c>
      <c r="L2309" t="s">
        <v>7836</v>
      </c>
      <c r="M2309" t="s">
        <v>20189</v>
      </c>
      <c r="N2309" t="s">
        <v>6322</v>
      </c>
      <c r="O2309" t="s">
        <v>20076</v>
      </c>
      <c r="P2309" t="s">
        <v>20434</v>
      </c>
      <c r="Q2309" t="s">
        <v>6513</v>
      </c>
      <c r="R2309" t="s">
        <v>20435</v>
      </c>
      <c r="S2309">
        <v>1</v>
      </c>
      <c r="T2309">
        <v>1</v>
      </c>
      <c r="U2309">
        <v>0</v>
      </c>
      <c r="V2309">
        <v>216</v>
      </c>
      <c r="W2309">
        <v>10</v>
      </c>
    </row>
    <row r="2310" spans="1:23" x14ac:dyDescent="0.3">
      <c r="A2310" t="s">
        <v>2320</v>
      </c>
      <c r="B2310" t="s">
        <v>21174</v>
      </c>
      <c r="C2310">
        <v>0</v>
      </c>
      <c r="D2310">
        <v>0</v>
      </c>
      <c r="E2310" t="s">
        <v>20050</v>
      </c>
      <c r="F2310" t="s">
        <v>11799</v>
      </c>
      <c r="G2310" t="s">
        <v>20080</v>
      </c>
      <c r="H2310" t="s">
        <v>22467</v>
      </c>
      <c r="I2310" t="s">
        <v>22468</v>
      </c>
      <c r="J2310" t="s">
        <v>11800</v>
      </c>
      <c r="K2310" t="s">
        <v>7835</v>
      </c>
      <c r="L2310" t="s">
        <v>7836</v>
      </c>
      <c r="M2310" t="s">
        <v>20189</v>
      </c>
      <c r="N2310" t="s">
        <v>6322</v>
      </c>
      <c r="O2310" t="s">
        <v>20076</v>
      </c>
      <c r="P2310" t="s">
        <v>20434</v>
      </c>
      <c r="Q2310" t="s">
        <v>6513</v>
      </c>
      <c r="R2310" t="s">
        <v>20435</v>
      </c>
      <c r="S2310">
        <v>1</v>
      </c>
      <c r="T2310">
        <v>1</v>
      </c>
      <c r="U2310">
        <v>0</v>
      </c>
      <c r="V2310">
        <v>373</v>
      </c>
      <c r="W2310">
        <v>20</v>
      </c>
    </row>
    <row r="2311" spans="1:23" x14ac:dyDescent="0.3">
      <c r="A2311" t="s">
        <v>2321</v>
      </c>
      <c r="B2311" t="s">
        <v>21174</v>
      </c>
      <c r="C2311">
        <v>0</v>
      </c>
      <c r="D2311">
        <v>0</v>
      </c>
      <c r="E2311" t="s">
        <v>20050</v>
      </c>
      <c r="F2311" t="s">
        <v>11801</v>
      </c>
      <c r="G2311" t="s">
        <v>20080</v>
      </c>
      <c r="H2311" t="s">
        <v>22467</v>
      </c>
      <c r="I2311" t="s">
        <v>22468</v>
      </c>
      <c r="J2311" t="s">
        <v>11802</v>
      </c>
      <c r="K2311" t="s">
        <v>7835</v>
      </c>
      <c r="L2311" t="s">
        <v>7836</v>
      </c>
      <c r="M2311" t="s">
        <v>20189</v>
      </c>
      <c r="N2311" t="s">
        <v>6322</v>
      </c>
      <c r="O2311" t="s">
        <v>20076</v>
      </c>
      <c r="P2311" t="s">
        <v>20434</v>
      </c>
      <c r="Q2311" t="s">
        <v>6513</v>
      </c>
      <c r="R2311" t="s">
        <v>20435</v>
      </c>
      <c r="S2311">
        <v>1</v>
      </c>
      <c r="T2311">
        <v>1</v>
      </c>
      <c r="U2311">
        <v>0</v>
      </c>
      <c r="V2311">
        <v>288</v>
      </c>
      <c r="W2311">
        <v>16</v>
      </c>
    </row>
    <row r="2312" spans="1:23" x14ac:dyDescent="0.3">
      <c r="A2312" t="s">
        <v>2322</v>
      </c>
      <c r="B2312" t="s">
        <v>21174</v>
      </c>
      <c r="C2312">
        <v>0</v>
      </c>
      <c r="D2312">
        <v>0</v>
      </c>
      <c r="E2312" t="s">
        <v>20050</v>
      </c>
      <c r="F2312" t="s">
        <v>11803</v>
      </c>
      <c r="G2312" t="s">
        <v>20080</v>
      </c>
      <c r="H2312" t="s">
        <v>22467</v>
      </c>
      <c r="I2312" t="s">
        <v>22468</v>
      </c>
      <c r="J2312" t="s">
        <v>11804</v>
      </c>
      <c r="K2312" t="s">
        <v>7835</v>
      </c>
      <c r="L2312" t="s">
        <v>7836</v>
      </c>
      <c r="M2312" t="s">
        <v>20189</v>
      </c>
      <c r="N2312" t="s">
        <v>6322</v>
      </c>
      <c r="O2312" t="s">
        <v>20076</v>
      </c>
      <c r="P2312" t="s">
        <v>20434</v>
      </c>
      <c r="Q2312" t="s">
        <v>6513</v>
      </c>
      <c r="R2312" t="s">
        <v>20435</v>
      </c>
      <c r="S2312">
        <v>1</v>
      </c>
      <c r="T2312">
        <v>1</v>
      </c>
      <c r="U2312">
        <v>0</v>
      </c>
      <c r="V2312">
        <v>194</v>
      </c>
      <c r="W2312">
        <v>9</v>
      </c>
    </row>
    <row r="2313" spans="1:23" x14ac:dyDescent="0.3">
      <c r="A2313" t="s">
        <v>2323</v>
      </c>
      <c r="B2313" t="s">
        <v>21174</v>
      </c>
      <c r="C2313">
        <v>0</v>
      </c>
      <c r="D2313">
        <v>0</v>
      </c>
      <c r="E2313" t="s">
        <v>20050</v>
      </c>
      <c r="F2313" t="s">
        <v>11805</v>
      </c>
      <c r="G2313" t="s">
        <v>20080</v>
      </c>
      <c r="H2313" t="s">
        <v>22467</v>
      </c>
      <c r="I2313" t="s">
        <v>22468</v>
      </c>
      <c r="J2313" t="s">
        <v>11806</v>
      </c>
      <c r="K2313" t="s">
        <v>7835</v>
      </c>
      <c r="L2313" t="s">
        <v>7836</v>
      </c>
      <c r="M2313" t="s">
        <v>20189</v>
      </c>
      <c r="N2313" t="s">
        <v>6322</v>
      </c>
      <c r="O2313" t="s">
        <v>20076</v>
      </c>
      <c r="P2313" t="s">
        <v>20434</v>
      </c>
      <c r="Q2313" t="s">
        <v>6513</v>
      </c>
      <c r="R2313" t="s">
        <v>20435</v>
      </c>
      <c r="S2313">
        <v>1</v>
      </c>
      <c r="T2313">
        <v>1</v>
      </c>
      <c r="U2313">
        <v>0</v>
      </c>
      <c r="V2313">
        <v>216</v>
      </c>
      <c r="W2313">
        <v>12</v>
      </c>
    </row>
    <row r="2314" spans="1:23" x14ac:dyDescent="0.3">
      <c r="A2314" t="s">
        <v>2324</v>
      </c>
      <c r="B2314" t="s">
        <v>21174</v>
      </c>
      <c r="C2314">
        <v>0</v>
      </c>
      <c r="D2314">
        <v>0</v>
      </c>
      <c r="E2314" t="s">
        <v>20050</v>
      </c>
      <c r="F2314" t="s">
        <v>11807</v>
      </c>
      <c r="G2314" t="s">
        <v>20040</v>
      </c>
      <c r="H2314" t="s">
        <v>21911</v>
      </c>
      <c r="I2314" t="s">
        <v>21912</v>
      </c>
      <c r="J2314" t="s">
        <v>11808</v>
      </c>
      <c r="K2314" t="s">
        <v>7952</v>
      </c>
      <c r="L2314" t="s">
        <v>7953</v>
      </c>
      <c r="M2314" t="s">
        <v>20484</v>
      </c>
      <c r="N2314" t="s">
        <v>6322</v>
      </c>
      <c r="O2314" t="s">
        <v>20076</v>
      </c>
      <c r="P2314" t="s">
        <v>20077</v>
      </c>
      <c r="Q2314" t="s">
        <v>20078</v>
      </c>
      <c r="R2314" t="s">
        <v>20485</v>
      </c>
      <c r="S2314">
        <v>1</v>
      </c>
      <c r="T2314">
        <v>0</v>
      </c>
      <c r="U2314">
        <v>0</v>
      </c>
      <c r="V2314">
        <v>479</v>
      </c>
      <c r="W2314">
        <v>22</v>
      </c>
    </row>
    <row r="2315" spans="1:23" x14ac:dyDescent="0.3">
      <c r="A2315" t="s">
        <v>2325</v>
      </c>
      <c r="B2315" t="s">
        <v>21174</v>
      </c>
      <c r="C2315">
        <v>0</v>
      </c>
      <c r="D2315">
        <v>0</v>
      </c>
      <c r="E2315" t="s">
        <v>20050</v>
      </c>
      <c r="F2315" t="s">
        <v>11809</v>
      </c>
      <c r="G2315" t="s">
        <v>20080</v>
      </c>
      <c r="H2315" t="s">
        <v>20209</v>
      </c>
      <c r="I2315" t="s">
        <v>20210</v>
      </c>
      <c r="J2315" t="s">
        <v>11810</v>
      </c>
      <c r="K2315" t="s">
        <v>6328</v>
      </c>
      <c r="L2315" t="s">
        <v>6321</v>
      </c>
      <c r="M2315" t="s">
        <v>20083</v>
      </c>
      <c r="N2315" t="s">
        <v>6322</v>
      </c>
      <c r="O2315" t="s">
        <v>20076</v>
      </c>
      <c r="P2315" t="s">
        <v>20125</v>
      </c>
      <c r="Q2315" t="s">
        <v>20153</v>
      </c>
      <c r="R2315" t="s">
        <v>20154</v>
      </c>
      <c r="S2315">
        <v>1</v>
      </c>
      <c r="T2315">
        <v>0</v>
      </c>
      <c r="U2315">
        <v>0</v>
      </c>
      <c r="V2315">
        <v>227</v>
      </c>
      <c r="W2315">
        <v>14</v>
      </c>
    </row>
    <row r="2316" spans="1:23" x14ac:dyDescent="0.3">
      <c r="A2316" t="s">
        <v>2326</v>
      </c>
      <c r="B2316" t="s">
        <v>21174</v>
      </c>
      <c r="C2316">
        <v>0</v>
      </c>
      <c r="D2316">
        <v>0</v>
      </c>
      <c r="E2316" t="s">
        <v>20050</v>
      </c>
      <c r="F2316" t="s">
        <v>11811</v>
      </c>
      <c r="G2316" t="s">
        <v>20040</v>
      </c>
      <c r="H2316" t="s">
        <v>22469</v>
      </c>
      <c r="I2316" t="s">
        <v>22470</v>
      </c>
      <c r="J2316" t="s">
        <v>11812</v>
      </c>
      <c r="K2316" t="s">
        <v>8225</v>
      </c>
      <c r="L2316" t="s">
        <v>8226</v>
      </c>
      <c r="M2316" t="s">
        <v>20545</v>
      </c>
      <c r="N2316" t="s">
        <v>6322</v>
      </c>
      <c r="O2316" t="s">
        <v>20076</v>
      </c>
      <c r="P2316" t="s">
        <v>20077</v>
      </c>
      <c r="Q2316" t="s">
        <v>20078</v>
      </c>
      <c r="R2316" t="s">
        <v>20919</v>
      </c>
      <c r="S2316">
        <v>1</v>
      </c>
      <c r="T2316">
        <v>0</v>
      </c>
      <c r="U2316">
        <v>0</v>
      </c>
      <c r="V2316">
        <v>375</v>
      </c>
      <c r="W2316">
        <v>16</v>
      </c>
    </row>
    <row r="2317" spans="1:23" x14ac:dyDescent="0.3">
      <c r="A2317" t="s">
        <v>2327</v>
      </c>
      <c r="B2317" t="s">
        <v>21174</v>
      </c>
      <c r="C2317">
        <v>0</v>
      </c>
      <c r="D2317">
        <v>0</v>
      </c>
      <c r="E2317" t="s">
        <v>20050</v>
      </c>
      <c r="F2317" t="s">
        <v>11813</v>
      </c>
      <c r="G2317" t="s">
        <v>20040</v>
      </c>
      <c r="H2317" t="s">
        <v>22471</v>
      </c>
      <c r="I2317" t="s">
        <v>22472</v>
      </c>
      <c r="J2317" t="s">
        <v>11814</v>
      </c>
      <c r="K2317" t="s">
        <v>11815</v>
      </c>
      <c r="L2317" t="s">
        <v>11816</v>
      </c>
      <c r="M2317" t="s">
        <v>20534</v>
      </c>
      <c r="N2317" t="s">
        <v>6322</v>
      </c>
      <c r="O2317" t="s">
        <v>20076</v>
      </c>
      <c r="P2317" t="s">
        <v>20077</v>
      </c>
      <c r="Q2317" t="s">
        <v>20078</v>
      </c>
      <c r="R2317" t="s">
        <v>22473</v>
      </c>
      <c r="S2317">
        <v>1</v>
      </c>
      <c r="T2317">
        <v>0</v>
      </c>
      <c r="U2317">
        <v>0</v>
      </c>
      <c r="V2317">
        <v>199</v>
      </c>
      <c r="W2317">
        <v>10</v>
      </c>
    </row>
    <row r="2318" spans="1:23" x14ac:dyDescent="0.3">
      <c r="A2318" t="s">
        <v>2328</v>
      </c>
      <c r="B2318" t="s">
        <v>21174</v>
      </c>
      <c r="C2318">
        <v>0</v>
      </c>
      <c r="D2318">
        <v>0</v>
      </c>
      <c r="E2318" t="s">
        <v>20050</v>
      </c>
      <c r="F2318" t="s">
        <v>11817</v>
      </c>
      <c r="G2318" t="s">
        <v>20040</v>
      </c>
      <c r="H2318" t="s">
        <v>22474</v>
      </c>
      <c r="I2318" t="s">
        <v>22475</v>
      </c>
      <c r="J2318" t="s">
        <v>7723</v>
      </c>
      <c r="K2318" t="s">
        <v>11818</v>
      </c>
      <c r="L2318" t="s">
        <v>11819</v>
      </c>
      <c r="M2318" t="s">
        <v>20582</v>
      </c>
      <c r="N2318" t="s">
        <v>6322</v>
      </c>
      <c r="O2318" t="s">
        <v>20076</v>
      </c>
      <c r="P2318" t="s">
        <v>20077</v>
      </c>
      <c r="Q2318" t="s">
        <v>20078</v>
      </c>
      <c r="R2318" t="s">
        <v>22476</v>
      </c>
      <c r="S2318">
        <v>1</v>
      </c>
      <c r="T2318">
        <v>0</v>
      </c>
      <c r="U2318">
        <v>0</v>
      </c>
      <c r="V2318">
        <v>216</v>
      </c>
      <c r="W2318">
        <v>10</v>
      </c>
    </row>
    <row r="2319" spans="1:23" x14ac:dyDescent="0.3">
      <c r="A2319" t="s">
        <v>2329</v>
      </c>
      <c r="B2319" t="s">
        <v>21174</v>
      </c>
      <c r="C2319">
        <v>0</v>
      </c>
      <c r="D2319">
        <v>0</v>
      </c>
      <c r="E2319" t="s">
        <v>20050</v>
      </c>
      <c r="F2319" t="s">
        <v>11820</v>
      </c>
      <c r="G2319" t="s">
        <v>20040</v>
      </c>
      <c r="H2319" t="s">
        <v>22477</v>
      </c>
      <c r="I2319" t="s">
        <v>22478</v>
      </c>
      <c r="J2319" t="s">
        <v>11821</v>
      </c>
      <c r="K2319" t="s">
        <v>11822</v>
      </c>
      <c r="L2319" t="s">
        <v>11823</v>
      </c>
      <c r="M2319" t="s">
        <v>20178</v>
      </c>
      <c r="N2319" t="s">
        <v>6322</v>
      </c>
      <c r="O2319" t="s">
        <v>20076</v>
      </c>
      <c r="P2319" t="s">
        <v>20077</v>
      </c>
      <c r="Q2319" t="s">
        <v>20078</v>
      </c>
      <c r="R2319" t="s">
        <v>22479</v>
      </c>
      <c r="S2319">
        <v>1</v>
      </c>
      <c r="T2319">
        <v>0</v>
      </c>
      <c r="U2319">
        <v>0</v>
      </c>
      <c r="V2319">
        <v>319</v>
      </c>
      <c r="W2319">
        <v>14</v>
      </c>
    </row>
    <row r="2320" spans="1:23" x14ac:dyDescent="0.3">
      <c r="A2320" t="s">
        <v>2330</v>
      </c>
      <c r="B2320" t="s">
        <v>21174</v>
      </c>
      <c r="C2320">
        <v>0</v>
      </c>
      <c r="D2320">
        <v>0</v>
      </c>
      <c r="E2320" t="s">
        <v>20050</v>
      </c>
      <c r="F2320" t="s">
        <v>11824</v>
      </c>
      <c r="G2320" t="s">
        <v>20080</v>
      </c>
      <c r="H2320" t="s">
        <v>21895</v>
      </c>
      <c r="I2320" t="s">
        <v>21896</v>
      </c>
      <c r="J2320" t="s">
        <v>11825</v>
      </c>
      <c r="K2320" t="s">
        <v>7912</v>
      </c>
      <c r="L2320" t="s">
        <v>7913</v>
      </c>
      <c r="M2320" t="s">
        <v>20410</v>
      </c>
      <c r="N2320" t="s">
        <v>6322</v>
      </c>
      <c r="O2320" t="s">
        <v>20076</v>
      </c>
      <c r="P2320" t="s">
        <v>20077</v>
      </c>
      <c r="Q2320" t="s">
        <v>20078</v>
      </c>
      <c r="R2320" t="s">
        <v>20450</v>
      </c>
      <c r="S2320">
        <v>1</v>
      </c>
      <c r="T2320">
        <v>0</v>
      </c>
      <c r="U2320">
        <v>0</v>
      </c>
      <c r="V2320">
        <v>69</v>
      </c>
      <c r="W2320">
        <v>4</v>
      </c>
    </row>
    <row r="2321" spans="1:23" x14ac:dyDescent="0.3">
      <c r="A2321" t="s">
        <v>2331</v>
      </c>
      <c r="B2321" t="s">
        <v>21174</v>
      </c>
      <c r="C2321">
        <v>0</v>
      </c>
      <c r="D2321">
        <v>0</v>
      </c>
      <c r="E2321" t="s">
        <v>20050</v>
      </c>
      <c r="F2321" t="s">
        <v>11826</v>
      </c>
      <c r="G2321" t="s">
        <v>20080</v>
      </c>
      <c r="H2321" t="s">
        <v>21895</v>
      </c>
      <c r="I2321" t="s">
        <v>21896</v>
      </c>
      <c r="J2321" t="s">
        <v>11827</v>
      </c>
      <c r="K2321" t="s">
        <v>7912</v>
      </c>
      <c r="L2321" t="s">
        <v>7913</v>
      </c>
      <c r="M2321" t="s">
        <v>20410</v>
      </c>
      <c r="N2321" t="s">
        <v>6322</v>
      </c>
      <c r="O2321" t="s">
        <v>20076</v>
      </c>
      <c r="P2321" t="s">
        <v>20077</v>
      </c>
      <c r="Q2321" t="s">
        <v>20078</v>
      </c>
      <c r="R2321" t="s">
        <v>20450</v>
      </c>
      <c r="S2321">
        <v>1</v>
      </c>
      <c r="T2321">
        <v>0</v>
      </c>
      <c r="U2321">
        <v>0</v>
      </c>
      <c r="V2321">
        <v>248</v>
      </c>
      <c r="W2321">
        <v>12</v>
      </c>
    </row>
    <row r="2322" spans="1:23" x14ac:dyDescent="0.3">
      <c r="A2322" t="s">
        <v>2332</v>
      </c>
      <c r="B2322" t="s">
        <v>21174</v>
      </c>
      <c r="C2322">
        <v>0</v>
      </c>
      <c r="D2322">
        <v>0</v>
      </c>
      <c r="E2322" t="s">
        <v>20050</v>
      </c>
      <c r="F2322" t="s">
        <v>11828</v>
      </c>
      <c r="G2322" t="s">
        <v>20066</v>
      </c>
      <c r="H2322" t="s">
        <v>22480</v>
      </c>
      <c r="I2322" t="s">
        <v>22481</v>
      </c>
      <c r="J2322" t="s">
        <v>11829</v>
      </c>
      <c r="K2322" t="s">
        <v>7648</v>
      </c>
      <c r="L2322" t="s">
        <v>10525</v>
      </c>
      <c r="M2322" t="s">
        <v>20688</v>
      </c>
      <c r="N2322" t="s">
        <v>6322</v>
      </c>
      <c r="O2322" t="s">
        <v>20076</v>
      </c>
      <c r="P2322" t="s">
        <v>20077</v>
      </c>
      <c r="Q2322" t="s">
        <v>20078</v>
      </c>
      <c r="R2322" t="s">
        <v>21834</v>
      </c>
      <c r="S2322">
        <v>1</v>
      </c>
      <c r="T2322">
        <v>0</v>
      </c>
      <c r="U2322">
        <v>0</v>
      </c>
      <c r="V2322">
        <v>394</v>
      </c>
      <c r="W2322">
        <v>20</v>
      </c>
    </row>
    <row r="2323" spans="1:23" x14ac:dyDescent="0.3">
      <c r="A2323" t="s">
        <v>2333</v>
      </c>
      <c r="B2323" t="s">
        <v>21174</v>
      </c>
      <c r="C2323">
        <v>0</v>
      </c>
      <c r="D2323">
        <v>0</v>
      </c>
      <c r="E2323" t="s">
        <v>20050</v>
      </c>
      <c r="F2323" t="s">
        <v>11830</v>
      </c>
      <c r="G2323" t="s">
        <v>20040</v>
      </c>
      <c r="H2323" t="s">
        <v>20701</v>
      </c>
      <c r="I2323" t="s">
        <v>20702</v>
      </c>
      <c r="J2323" t="s">
        <v>11756</v>
      </c>
      <c r="K2323" t="s">
        <v>6631</v>
      </c>
      <c r="L2323" t="s">
        <v>6632</v>
      </c>
      <c r="M2323" t="s">
        <v>20320</v>
      </c>
      <c r="N2323" t="s">
        <v>6322</v>
      </c>
      <c r="O2323" t="s">
        <v>20076</v>
      </c>
      <c r="P2323" t="s">
        <v>20077</v>
      </c>
      <c r="Q2323" t="s">
        <v>20078</v>
      </c>
      <c r="R2323" t="s">
        <v>20703</v>
      </c>
      <c r="S2323">
        <v>1</v>
      </c>
      <c r="T2323">
        <v>0</v>
      </c>
      <c r="U2323">
        <v>0</v>
      </c>
      <c r="V2323">
        <v>155</v>
      </c>
      <c r="W2323">
        <v>10</v>
      </c>
    </row>
    <row r="2324" spans="1:23" x14ac:dyDescent="0.3">
      <c r="A2324" t="s">
        <v>2334</v>
      </c>
      <c r="B2324" t="s">
        <v>21174</v>
      </c>
      <c r="C2324">
        <v>0</v>
      </c>
      <c r="D2324">
        <v>0</v>
      </c>
      <c r="E2324" t="s">
        <v>20050</v>
      </c>
      <c r="F2324" t="s">
        <v>11831</v>
      </c>
      <c r="G2324" t="s">
        <v>20040</v>
      </c>
      <c r="H2324" t="s">
        <v>20701</v>
      </c>
      <c r="I2324" t="s">
        <v>20702</v>
      </c>
      <c r="J2324" t="s">
        <v>7723</v>
      </c>
      <c r="K2324" t="s">
        <v>6631</v>
      </c>
      <c r="L2324" t="s">
        <v>6632</v>
      </c>
      <c r="M2324" t="s">
        <v>20320</v>
      </c>
      <c r="N2324" t="s">
        <v>6322</v>
      </c>
      <c r="O2324" t="s">
        <v>20076</v>
      </c>
      <c r="P2324" t="s">
        <v>20077</v>
      </c>
      <c r="Q2324" t="s">
        <v>20078</v>
      </c>
      <c r="R2324" t="s">
        <v>20703</v>
      </c>
      <c r="S2324">
        <v>1</v>
      </c>
      <c r="T2324">
        <v>0</v>
      </c>
      <c r="U2324">
        <v>0</v>
      </c>
      <c r="V2324">
        <v>312</v>
      </c>
      <c r="W2324">
        <v>13</v>
      </c>
    </row>
    <row r="2325" spans="1:23" x14ac:dyDescent="0.3">
      <c r="A2325" t="s">
        <v>2335</v>
      </c>
      <c r="B2325" t="s">
        <v>21174</v>
      </c>
      <c r="C2325">
        <v>0</v>
      </c>
      <c r="D2325">
        <v>0</v>
      </c>
      <c r="E2325" t="s">
        <v>20050</v>
      </c>
      <c r="F2325" t="s">
        <v>11832</v>
      </c>
      <c r="G2325" t="s">
        <v>20040</v>
      </c>
      <c r="H2325" t="s">
        <v>22482</v>
      </c>
      <c r="I2325" t="s">
        <v>22483</v>
      </c>
      <c r="J2325" t="s">
        <v>11833</v>
      </c>
      <c r="K2325" t="s">
        <v>11834</v>
      </c>
      <c r="L2325" t="s">
        <v>11835</v>
      </c>
      <c r="M2325" t="s">
        <v>20374</v>
      </c>
      <c r="N2325" t="s">
        <v>6322</v>
      </c>
      <c r="O2325" t="s">
        <v>20076</v>
      </c>
      <c r="P2325" t="s">
        <v>20077</v>
      </c>
      <c r="Q2325" t="s">
        <v>20078</v>
      </c>
      <c r="R2325" t="s">
        <v>22484</v>
      </c>
      <c r="S2325">
        <v>1</v>
      </c>
      <c r="T2325">
        <v>0</v>
      </c>
      <c r="U2325">
        <v>0</v>
      </c>
      <c r="V2325">
        <v>278</v>
      </c>
      <c r="W2325">
        <v>13</v>
      </c>
    </row>
    <row r="2326" spans="1:23" x14ac:dyDescent="0.3">
      <c r="A2326" t="s">
        <v>2336</v>
      </c>
      <c r="B2326" t="s">
        <v>21174</v>
      </c>
      <c r="C2326">
        <v>0</v>
      </c>
      <c r="D2326">
        <v>0</v>
      </c>
      <c r="E2326" t="s">
        <v>20050</v>
      </c>
      <c r="F2326" t="s">
        <v>11836</v>
      </c>
      <c r="G2326" t="s">
        <v>20040</v>
      </c>
      <c r="H2326" t="s">
        <v>20826</v>
      </c>
      <c r="I2326" t="s">
        <v>20827</v>
      </c>
      <c r="J2326" t="s">
        <v>11837</v>
      </c>
      <c r="K2326" t="s">
        <v>6399</v>
      </c>
      <c r="L2326" t="s">
        <v>6400</v>
      </c>
      <c r="M2326" t="s">
        <v>20324</v>
      </c>
      <c r="N2326" t="s">
        <v>6322</v>
      </c>
      <c r="O2326" t="s">
        <v>20076</v>
      </c>
      <c r="P2326" t="s">
        <v>20077</v>
      </c>
      <c r="Q2326" t="s">
        <v>20078</v>
      </c>
      <c r="R2326" t="s">
        <v>20828</v>
      </c>
      <c r="S2326">
        <v>1</v>
      </c>
      <c r="T2326">
        <v>0</v>
      </c>
      <c r="U2326">
        <v>0</v>
      </c>
      <c r="V2326">
        <v>464</v>
      </c>
      <c r="W2326">
        <v>19</v>
      </c>
    </row>
    <row r="2327" spans="1:23" x14ac:dyDescent="0.3">
      <c r="A2327" t="s">
        <v>2337</v>
      </c>
      <c r="B2327" t="s">
        <v>21174</v>
      </c>
      <c r="C2327">
        <v>0</v>
      </c>
      <c r="D2327">
        <v>0</v>
      </c>
      <c r="E2327" t="s">
        <v>20050</v>
      </c>
      <c r="F2327" t="s">
        <v>11838</v>
      </c>
      <c r="G2327" t="s">
        <v>20040</v>
      </c>
      <c r="H2327" t="s">
        <v>21911</v>
      </c>
      <c r="I2327" t="s">
        <v>21912</v>
      </c>
      <c r="J2327" t="s">
        <v>10953</v>
      </c>
      <c r="K2327" t="s">
        <v>7952</v>
      </c>
      <c r="L2327" t="s">
        <v>7953</v>
      </c>
      <c r="M2327" t="s">
        <v>20484</v>
      </c>
      <c r="N2327" t="s">
        <v>6322</v>
      </c>
      <c r="O2327" t="s">
        <v>20076</v>
      </c>
      <c r="P2327" t="s">
        <v>20077</v>
      </c>
      <c r="Q2327" t="s">
        <v>20078</v>
      </c>
      <c r="R2327" t="s">
        <v>20485</v>
      </c>
      <c r="S2327">
        <v>1</v>
      </c>
      <c r="T2327">
        <v>0</v>
      </c>
      <c r="U2327">
        <v>0</v>
      </c>
      <c r="V2327">
        <v>293</v>
      </c>
      <c r="W2327">
        <v>13</v>
      </c>
    </row>
    <row r="2328" spans="1:23" x14ac:dyDescent="0.3">
      <c r="A2328" t="s">
        <v>2338</v>
      </c>
      <c r="B2328" t="s">
        <v>21174</v>
      </c>
      <c r="C2328">
        <v>0</v>
      </c>
      <c r="D2328">
        <v>0</v>
      </c>
      <c r="E2328" t="s">
        <v>20050</v>
      </c>
      <c r="F2328" t="s">
        <v>11839</v>
      </c>
      <c r="G2328" t="s">
        <v>20040</v>
      </c>
      <c r="H2328" t="s">
        <v>21305</v>
      </c>
      <c r="I2328" t="s">
        <v>21306</v>
      </c>
      <c r="J2328" t="s">
        <v>11840</v>
      </c>
      <c r="K2328" t="s">
        <v>8215</v>
      </c>
      <c r="L2328" t="s">
        <v>8216</v>
      </c>
      <c r="M2328" t="s">
        <v>20206</v>
      </c>
      <c r="N2328" t="s">
        <v>6322</v>
      </c>
      <c r="O2328" t="s">
        <v>20076</v>
      </c>
      <c r="P2328" t="s">
        <v>20096</v>
      </c>
      <c r="Q2328" t="s">
        <v>6544</v>
      </c>
      <c r="R2328" t="s">
        <v>20916</v>
      </c>
      <c r="S2328">
        <v>1</v>
      </c>
      <c r="T2328">
        <v>0</v>
      </c>
      <c r="U2328">
        <v>0</v>
      </c>
      <c r="V2328">
        <v>245</v>
      </c>
      <c r="W2328">
        <v>12</v>
      </c>
    </row>
    <row r="2329" spans="1:23" x14ac:dyDescent="0.3">
      <c r="A2329" t="s">
        <v>2339</v>
      </c>
      <c r="B2329" t="s">
        <v>21174</v>
      </c>
      <c r="C2329">
        <v>0</v>
      </c>
      <c r="D2329">
        <v>0</v>
      </c>
      <c r="E2329" t="s">
        <v>20050</v>
      </c>
      <c r="F2329" t="s">
        <v>11841</v>
      </c>
      <c r="G2329" t="s">
        <v>20040</v>
      </c>
      <c r="H2329" t="s">
        <v>21374</v>
      </c>
      <c r="I2329" t="s">
        <v>21375</v>
      </c>
      <c r="J2329" t="s">
        <v>11842</v>
      </c>
      <c r="K2329" t="s">
        <v>7523</v>
      </c>
      <c r="L2329" t="s">
        <v>7524</v>
      </c>
      <c r="M2329" t="s">
        <v>20504</v>
      </c>
      <c r="N2329" t="s">
        <v>6322</v>
      </c>
      <c r="O2329" t="s">
        <v>20076</v>
      </c>
      <c r="P2329" t="s">
        <v>20077</v>
      </c>
      <c r="Q2329" t="s">
        <v>20078</v>
      </c>
      <c r="R2329" t="s">
        <v>20816</v>
      </c>
      <c r="S2329">
        <v>1</v>
      </c>
      <c r="T2329">
        <v>0</v>
      </c>
      <c r="U2329">
        <v>0</v>
      </c>
      <c r="V2329">
        <v>251</v>
      </c>
      <c r="W2329">
        <v>12</v>
      </c>
    </row>
    <row r="2330" spans="1:23" x14ac:dyDescent="0.3">
      <c r="A2330" t="s">
        <v>2340</v>
      </c>
      <c r="B2330" t="s">
        <v>21174</v>
      </c>
      <c r="C2330">
        <v>0</v>
      </c>
      <c r="D2330">
        <v>0</v>
      </c>
      <c r="E2330" t="s">
        <v>20050</v>
      </c>
      <c r="F2330" t="s">
        <v>11843</v>
      </c>
      <c r="G2330" t="s">
        <v>20080</v>
      </c>
      <c r="H2330" t="s">
        <v>22284</v>
      </c>
      <c r="I2330" t="s">
        <v>22285</v>
      </c>
      <c r="J2330" t="s">
        <v>11525</v>
      </c>
      <c r="K2330" t="s">
        <v>6464</v>
      </c>
      <c r="L2330" t="s">
        <v>6465</v>
      </c>
      <c r="M2330" t="s">
        <v>20374</v>
      </c>
      <c r="N2330" t="s">
        <v>6322</v>
      </c>
      <c r="O2330" t="s">
        <v>20076</v>
      </c>
      <c r="P2330" t="s">
        <v>20267</v>
      </c>
      <c r="Q2330" t="s">
        <v>6465</v>
      </c>
      <c r="R2330" t="s">
        <v>20503</v>
      </c>
      <c r="S2330">
        <v>1</v>
      </c>
      <c r="T2330">
        <v>0</v>
      </c>
      <c r="U2330">
        <v>0</v>
      </c>
      <c r="V2330">
        <v>267</v>
      </c>
      <c r="W2330">
        <v>13</v>
      </c>
    </row>
    <row r="2331" spans="1:23" x14ac:dyDescent="0.3">
      <c r="A2331" t="s">
        <v>2341</v>
      </c>
      <c r="B2331" t="s">
        <v>21174</v>
      </c>
      <c r="C2331">
        <v>0</v>
      </c>
      <c r="D2331">
        <v>0</v>
      </c>
      <c r="E2331" t="s">
        <v>20050</v>
      </c>
      <c r="F2331" t="s">
        <v>11844</v>
      </c>
      <c r="G2331" t="s">
        <v>20040</v>
      </c>
      <c r="H2331" t="s">
        <v>22485</v>
      </c>
      <c r="I2331" t="s">
        <v>22486</v>
      </c>
      <c r="J2331" t="s">
        <v>11845</v>
      </c>
      <c r="K2331" t="s">
        <v>7648</v>
      </c>
      <c r="L2331" t="s">
        <v>10525</v>
      </c>
      <c r="M2331" t="s">
        <v>20688</v>
      </c>
      <c r="N2331" t="s">
        <v>6322</v>
      </c>
      <c r="O2331" t="s">
        <v>20076</v>
      </c>
      <c r="P2331" t="s">
        <v>20077</v>
      </c>
      <c r="Q2331" t="s">
        <v>20078</v>
      </c>
      <c r="R2331" t="s">
        <v>21834</v>
      </c>
      <c r="S2331">
        <v>1</v>
      </c>
      <c r="T2331">
        <v>0</v>
      </c>
      <c r="U2331">
        <v>0</v>
      </c>
      <c r="V2331">
        <v>342</v>
      </c>
      <c r="W2331">
        <v>15</v>
      </c>
    </row>
    <row r="2332" spans="1:23" x14ac:dyDescent="0.3">
      <c r="A2332" t="s">
        <v>2342</v>
      </c>
      <c r="B2332" t="s">
        <v>21174</v>
      </c>
      <c r="C2332">
        <v>0</v>
      </c>
      <c r="D2332">
        <v>0</v>
      </c>
      <c r="E2332" t="s">
        <v>20050</v>
      </c>
      <c r="F2332" t="s">
        <v>11846</v>
      </c>
      <c r="G2332" t="s">
        <v>20040</v>
      </c>
      <c r="H2332" t="s">
        <v>20445</v>
      </c>
      <c r="I2332" t="s">
        <v>20446</v>
      </c>
      <c r="J2332" t="s">
        <v>11847</v>
      </c>
      <c r="K2332" t="s">
        <v>7908</v>
      </c>
      <c r="L2332" t="s">
        <v>7909</v>
      </c>
      <c r="M2332" t="s">
        <v>20422</v>
      </c>
      <c r="N2332" t="s">
        <v>6322</v>
      </c>
      <c r="O2332" t="s">
        <v>20076</v>
      </c>
      <c r="P2332" t="s">
        <v>20077</v>
      </c>
      <c r="Q2332" t="s">
        <v>20078</v>
      </c>
      <c r="R2332" t="s">
        <v>20447</v>
      </c>
      <c r="S2332">
        <v>1</v>
      </c>
      <c r="T2332">
        <v>0</v>
      </c>
      <c r="U2332">
        <v>0</v>
      </c>
      <c r="V2332">
        <v>261</v>
      </c>
      <c r="W2332">
        <v>14</v>
      </c>
    </row>
    <row r="2333" spans="1:23" x14ac:dyDescent="0.3">
      <c r="A2333" t="s">
        <v>2343</v>
      </c>
      <c r="B2333" t="s">
        <v>21174</v>
      </c>
      <c r="C2333">
        <v>0</v>
      </c>
      <c r="D2333">
        <v>0</v>
      </c>
      <c r="E2333" t="s">
        <v>20050</v>
      </c>
      <c r="F2333" t="s">
        <v>11848</v>
      </c>
      <c r="G2333" t="s">
        <v>20040</v>
      </c>
      <c r="H2333" t="s">
        <v>20445</v>
      </c>
      <c r="I2333" t="s">
        <v>20446</v>
      </c>
      <c r="J2333" t="s">
        <v>11849</v>
      </c>
      <c r="K2333" t="s">
        <v>7908</v>
      </c>
      <c r="L2333" t="s">
        <v>7909</v>
      </c>
      <c r="M2333" t="s">
        <v>20422</v>
      </c>
      <c r="N2333" t="s">
        <v>6322</v>
      </c>
      <c r="O2333" t="s">
        <v>20076</v>
      </c>
      <c r="P2333" t="s">
        <v>20077</v>
      </c>
      <c r="Q2333" t="s">
        <v>20078</v>
      </c>
      <c r="R2333" t="s">
        <v>20447</v>
      </c>
      <c r="S2333">
        <v>1</v>
      </c>
      <c r="T2333">
        <v>0</v>
      </c>
      <c r="U2333">
        <v>0</v>
      </c>
      <c r="V2333">
        <v>392</v>
      </c>
      <c r="W2333">
        <v>16</v>
      </c>
    </row>
    <row r="2334" spans="1:23" x14ac:dyDescent="0.3">
      <c r="A2334" t="s">
        <v>2344</v>
      </c>
      <c r="B2334" t="s">
        <v>21174</v>
      </c>
      <c r="C2334">
        <v>0</v>
      </c>
      <c r="D2334">
        <v>0</v>
      </c>
      <c r="E2334" t="s">
        <v>20050</v>
      </c>
      <c r="F2334" t="s">
        <v>11850</v>
      </c>
      <c r="G2334" t="s">
        <v>20040</v>
      </c>
      <c r="H2334" t="s">
        <v>21852</v>
      </c>
      <c r="I2334" t="s">
        <v>21853</v>
      </c>
      <c r="J2334" t="s">
        <v>9100</v>
      </c>
      <c r="K2334" t="s">
        <v>9101</v>
      </c>
      <c r="L2334" t="s">
        <v>9102</v>
      </c>
      <c r="M2334" t="s">
        <v>20453</v>
      </c>
      <c r="N2334" t="s">
        <v>6322</v>
      </c>
      <c r="O2334" t="s">
        <v>20076</v>
      </c>
      <c r="P2334" t="s">
        <v>20077</v>
      </c>
      <c r="Q2334" t="s">
        <v>20078</v>
      </c>
      <c r="R2334" t="s">
        <v>21139</v>
      </c>
      <c r="S2334">
        <v>1</v>
      </c>
      <c r="T2334">
        <v>0</v>
      </c>
      <c r="U2334">
        <v>0</v>
      </c>
      <c r="V2334">
        <v>117</v>
      </c>
      <c r="W2334">
        <v>7</v>
      </c>
    </row>
    <row r="2335" spans="1:23" x14ac:dyDescent="0.3">
      <c r="A2335" t="s">
        <v>2345</v>
      </c>
      <c r="B2335" t="s">
        <v>21174</v>
      </c>
      <c r="C2335">
        <v>0</v>
      </c>
      <c r="D2335">
        <v>0</v>
      </c>
      <c r="E2335" t="s">
        <v>20050</v>
      </c>
      <c r="F2335" t="s">
        <v>11851</v>
      </c>
      <c r="G2335" t="s">
        <v>20040</v>
      </c>
      <c r="H2335" t="s">
        <v>22487</v>
      </c>
      <c r="I2335" t="s">
        <v>22488</v>
      </c>
      <c r="J2335" t="s">
        <v>11852</v>
      </c>
      <c r="K2335" t="s">
        <v>11853</v>
      </c>
      <c r="L2335" t="s">
        <v>11854</v>
      </c>
      <c r="M2335" t="s">
        <v>20258</v>
      </c>
      <c r="N2335" t="s">
        <v>6322</v>
      </c>
      <c r="O2335" t="s">
        <v>20076</v>
      </c>
      <c r="P2335" t="s">
        <v>20077</v>
      </c>
      <c r="Q2335" t="s">
        <v>20078</v>
      </c>
      <c r="R2335" t="s">
        <v>22489</v>
      </c>
      <c r="S2335">
        <v>1</v>
      </c>
      <c r="T2335">
        <v>0</v>
      </c>
      <c r="U2335">
        <v>0</v>
      </c>
      <c r="V2335">
        <v>303</v>
      </c>
      <c r="W2335">
        <v>13</v>
      </c>
    </row>
    <row r="2336" spans="1:23" x14ac:dyDescent="0.3">
      <c r="A2336" t="s">
        <v>2346</v>
      </c>
      <c r="B2336" t="s">
        <v>21174</v>
      </c>
      <c r="C2336">
        <v>0</v>
      </c>
      <c r="D2336">
        <v>0</v>
      </c>
      <c r="E2336" t="s">
        <v>20050</v>
      </c>
      <c r="F2336" t="s">
        <v>11855</v>
      </c>
      <c r="G2336" t="s">
        <v>20040</v>
      </c>
      <c r="H2336" t="s">
        <v>21820</v>
      </c>
      <c r="I2336" t="s">
        <v>21821</v>
      </c>
      <c r="J2336" t="s">
        <v>11856</v>
      </c>
      <c r="K2336" t="s">
        <v>9143</v>
      </c>
      <c r="L2336" t="s">
        <v>9144</v>
      </c>
      <c r="M2336" t="s">
        <v>20893</v>
      </c>
      <c r="N2336" t="s">
        <v>6322</v>
      </c>
      <c r="O2336" t="s">
        <v>20076</v>
      </c>
      <c r="P2336" t="s">
        <v>20077</v>
      </c>
      <c r="Q2336" t="s">
        <v>20078</v>
      </c>
      <c r="R2336" t="s">
        <v>21126</v>
      </c>
      <c r="S2336">
        <v>1</v>
      </c>
      <c r="T2336">
        <v>0</v>
      </c>
      <c r="U2336">
        <v>0</v>
      </c>
      <c r="V2336">
        <v>246</v>
      </c>
      <c r="W2336">
        <v>11</v>
      </c>
    </row>
    <row r="2337" spans="1:23" x14ac:dyDescent="0.3">
      <c r="A2337" t="s">
        <v>2347</v>
      </c>
      <c r="B2337" t="s">
        <v>21174</v>
      </c>
      <c r="C2337">
        <v>0</v>
      </c>
      <c r="D2337">
        <v>0</v>
      </c>
      <c r="E2337" t="s">
        <v>20050</v>
      </c>
      <c r="F2337" t="s">
        <v>11857</v>
      </c>
      <c r="G2337" t="s">
        <v>20040</v>
      </c>
      <c r="H2337" t="s">
        <v>21820</v>
      </c>
      <c r="I2337" t="s">
        <v>21821</v>
      </c>
      <c r="J2337" t="s">
        <v>11858</v>
      </c>
      <c r="K2337" t="s">
        <v>9143</v>
      </c>
      <c r="L2337" t="s">
        <v>9144</v>
      </c>
      <c r="M2337" t="s">
        <v>20893</v>
      </c>
      <c r="N2337" t="s">
        <v>6322</v>
      </c>
      <c r="O2337" t="s">
        <v>20076</v>
      </c>
      <c r="P2337" t="s">
        <v>20077</v>
      </c>
      <c r="Q2337" t="s">
        <v>20078</v>
      </c>
      <c r="R2337" t="s">
        <v>21126</v>
      </c>
      <c r="S2337">
        <v>1</v>
      </c>
      <c r="T2337">
        <v>0</v>
      </c>
      <c r="U2337">
        <v>0</v>
      </c>
      <c r="V2337">
        <v>178</v>
      </c>
      <c r="W2337">
        <v>11</v>
      </c>
    </row>
    <row r="2338" spans="1:23" x14ac:dyDescent="0.3">
      <c r="A2338" t="s">
        <v>2348</v>
      </c>
      <c r="B2338" t="s">
        <v>21174</v>
      </c>
      <c r="C2338">
        <v>0</v>
      </c>
      <c r="D2338">
        <v>0</v>
      </c>
      <c r="E2338" t="s">
        <v>20050</v>
      </c>
      <c r="F2338" t="s">
        <v>11859</v>
      </c>
      <c r="G2338" t="s">
        <v>20040</v>
      </c>
      <c r="H2338" t="s">
        <v>22386</v>
      </c>
      <c r="I2338" t="s">
        <v>22387</v>
      </c>
      <c r="J2338" t="s">
        <v>7068</v>
      </c>
      <c r="K2338" t="s">
        <v>10175</v>
      </c>
      <c r="L2338" t="s">
        <v>10176</v>
      </c>
      <c r="M2338" t="s">
        <v>20206</v>
      </c>
      <c r="N2338" t="s">
        <v>6322</v>
      </c>
      <c r="O2338" t="s">
        <v>20076</v>
      </c>
      <c r="P2338" t="s">
        <v>20077</v>
      </c>
      <c r="Q2338" t="s">
        <v>20078</v>
      </c>
      <c r="R2338" t="s">
        <v>21695</v>
      </c>
      <c r="S2338">
        <v>1</v>
      </c>
      <c r="T2338">
        <v>0</v>
      </c>
      <c r="U2338">
        <v>0</v>
      </c>
      <c r="V2338">
        <v>132</v>
      </c>
      <c r="W2338">
        <v>9</v>
      </c>
    </row>
    <row r="2339" spans="1:23" x14ac:dyDescent="0.3">
      <c r="A2339" t="s">
        <v>2349</v>
      </c>
      <c r="B2339" t="s">
        <v>21174</v>
      </c>
      <c r="C2339">
        <v>0</v>
      </c>
      <c r="D2339">
        <v>0</v>
      </c>
      <c r="E2339" t="s">
        <v>20050</v>
      </c>
      <c r="F2339" t="s">
        <v>11860</v>
      </c>
      <c r="G2339" t="s">
        <v>20040</v>
      </c>
      <c r="H2339" t="s">
        <v>22386</v>
      </c>
      <c r="I2339" t="s">
        <v>22387</v>
      </c>
      <c r="J2339" t="s">
        <v>11861</v>
      </c>
      <c r="K2339" t="s">
        <v>10175</v>
      </c>
      <c r="L2339" t="s">
        <v>10176</v>
      </c>
      <c r="M2339" t="s">
        <v>20206</v>
      </c>
      <c r="N2339" t="s">
        <v>6322</v>
      </c>
      <c r="O2339" t="s">
        <v>20076</v>
      </c>
      <c r="P2339" t="s">
        <v>20077</v>
      </c>
      <c r="Q2339" t="s">
        <v>20078</v>
      </c>
      <c r="R2339" t="s">
        <v>21695</v>
      </c>
      <c r="S2339">
        <v>1</v>
      </c>
      <c r="T2339">
        <v>0</v>
      </c>
      <c r="U2339">
        <v>0</v>
      </c>
      <c r="V2339">
        <v>276</v>
      </c>
      <c r="W2339">
        <v>13</v>
      </c>
    </row>
    <row r="2340" spans="1:23" x14ac:dyDescent="0.3">
      <c r="A2340" t="s">
        <v>2350</v>
      </c>
      <c r="B2340" t="s">
        <v>21174</v>
      </c>
      <c r="C2340">
        <v>0</v>
      </c>
      <c r="D2340">
        <v>0</v>
      </c>
      <c r="E2340" t="s">
        <v>20050</v>
      </c>
      <c r="F2340" t="s">
        <v>11862</v>
      </c>
      <c r="G2340" t="s">
        <v>20040</v>
      </c>
      <c r="H2340" t="s">
        <v>22490</v>
      </c>
      <c r="I2340" t="s">
        <v>22491</v>
      </c>
      <c r="J2340" t="s">
        <v>11863</v>
      </c>
      <c r="K2340" t="s">
        <v>7648</v>
      </c>
      <c r="L2340" t="s">
        <v>7649</v>
      </c>
      <c r="M2340" t="s">
        <v>20075</v>
      </c>
      <c r="N2340" t="s">
        <v>6322</v>
      </c>
      <c r="O2340" t="s">
        <v>20076</v>
      </c>
      <c r="P2340" t="s">
        <v>20077</v>
      </c>
      <c r="Q2340" t="s">
        <v>20078</v>
      </c>
      <c r="R2340" t="s">
        <v>20079</v>
      </c>
      <c r="S2340">
        <v>1</v>
      </c>
      <c r="T2340">
        <v>0</v>
      </c>
      <c r="U2340">
        <v>0</v>
      </c>
      <c r="V2340">
        <v>281</v>
      </c>
      <c r="W2340">
        <v>12</v>
      </c>
    </row>
    <row r="2341" spans="1:23" x14ac:dyDescent="0.3">
      <c r="A2341" t="s">
        <v>2351</v>
      </c>
      <c r="B2341" t="s">
        <v>21174</v>
      </c>
      <c r="C2341">
        <v>0</v>
      </c>
      <c r="D2341">
        <v>0</v>
      </c>
      <c r="E2341" t="s">
        <v>20050</v>
      </c>
      <c r="F2341" t="s">
        <v>11864</v>
      </c>
      <c r="G2341" t="s">
        <v>20040</v>
      </c>
      <c r="H2341" t="s">
        <v>22490</v>
      </c>
      <c r="I2341" t="s">
        <v>22491</v>
      </c>
      <c r="J2341" t="s">
        <v>11865</v>
      </c>
      <c r="K2341" t="s">
        <v>7648</v>
      </c>
      <c r="L2341" t="s">
        <v>7649</v>
      </c>
      <c r="M2341" t="s">
        <v>20075</v>
      </c>
      <c r="N2341" t="s">
        <v>6322</v>
      </c>
      <c r="O2341" t="s">
        <v>20076</v>
      </c>
      <c r="P2341" t="s">
        <v>20077</v>
      </c>
      <c r="Q2341" t="s">
        <v>20078</v>
      </c>
      <c r="R2341" t="s">
        <v>20079</v>
      </c>
      <c r="S2341">
        <v>1</v>
      </c>
      <c r="T2341">
        <v>0</v>
      </c>
      <c r="U2341">
        <v>0</v>
      </c>
      <c r="V2341">
        <v>247</v>
      </c>
      <c r="W2341">
        <v>11</v>
      </c>
    </row>
    <row r="2342" spans="1:23" x14ac:dyDescent="0.3">
      <c r="A2342" t="s">
        <v>2352</v>
      </c>
      <c r="B2342" t="s">
        <v>21174</v>
      </c>
      <c r="C2342">
        <v>0</v>
      </c>
      <c r="D2342">
        <v>0</v>
      </c>
      <c r="E2342" t="s">
        <v>20050</v>
      </c>
      <c r="F2342" t="s">
        <v>11866</v>
      </c>
      <c r="G2342" t="s">
        <v>20040</v>
      </c>
      <c r="H2342" t="s">
        <v>22490</v>
      </c>
      <c r="I2342" t="s">
        <v>22491</v>
      </c>
      <c r="J2342" t="s">
        <v>11867</v>
      </c>
      <c r="K2342" t="s">
        <v>7648</v>
      </c>
      <c r="L2342" t="s">
        <v>7649</v>
      </c>
      <c r="M2342" t="s">
        <v>20075</v>
      </c>
      <c r="N2342" t="s">
        <v>6322</v>
      </c>
      <c r="O2342" t="s">
        <v>20076</v>
      </c>
      <c r="P2342" t="s">
        <v>20077</v>
      </c>
      <c r="Q2342" t="s">
        <v>20078</v>
      </c>
      <c r="R2342" t="s">
        <v>20079</v>
      </c>
      <c r="S2342">
        <v>1</v>
      </c>
      <c r="T2342">
        <v>0</v>
      </c>
      <c r="U2342">
        <v>0</v>
      </c>
      <c r="V2342">
        <v>280</v>
      </c>
      <c r="W2342">
        <v>12</v>
      </c>
    </row>
    <row r="2343" spans="1:23" x14ac:dyDescent="0.3">
      <c r="A2343" t="s">
        <v>2353</v>
      </c>
      <c r="B2343" t="s">
        <v>21174</v>
      </c>
      <c r="C2343">
        <v>0</v>
      </c>
      <c r="D2343">
        <v>0</v>
      </c>
      <c r="E2343" t="s">
        <v>20050</v>
      </c>
      <c r="F2343" t="s">
        <v>11868</v>
      </c>
      <c r="G2343" t="s">
        <v>20040</v>
      </c>
      <c r="H2343" t="s">
        <v>22492</v>
      </c>
      <c r="I2343" t="s">
        <v>22493</v>
      </c>
      <c r="J2343" t="s">
        <v>11869</v>
      </c>
      <c r="K2343" t="s">
        <v>11870</v>
      </c>
      <c r="L2343" t="s">
        <v>11871</v>
      </c>
      <c r="M2343" t="s">
        <v>20736</v>
      </c>
      <c r="N2343" t="s">
        <v>6322</v>
      </c>
      <c r="O2343" t="s">
        <v>20076</v>
      </c>
      <c r="P2343" t="s">
        <v>20077</v>
      </c>
      <c r="Q2343" t="s">
        <v>20078</v>
      </c>
      <c r="R2343" t="s">
        <v>22494</v>
      </c>
      <c r="S2343">
        <v>1</v>
      </c>
      <c r="T2343">
        <v>0</v>
      </c>
      <c r="U2343">
        <v>0</v>
      </c>
      <c r="V2343">
        <v>228</v>
      </c>
      <c r="W2343">
        <v>11</v>
      </c>
    </row>
    <row r="2344" spans="1:23" x14ac:dyDescent="0.3">
      <c r="A2344" t="s">
        <v>2354</v>
      </c>
      <c r="B2344" t="s">
        <v>21174</v>
      </c>
      <c r="C2344">
        <v>0</v>
      </c>
      <c r="D2344">
        <v>0</v>
      </c>
      <c r="E2344" t="s">
        <v>20050</v>
      </c>
      <c r="F2344" t="s">
        <v>11872</v>
      </c>
      <c r="G2344" t="s">
        <v>20040</v>
      </c>
      <c r="H2344" t="s">
        <v>22344</v>
      </c>
      <c r="I2344" t="s">
        <v>22345</v>
      </c>
      <c r="J2344" t="s">
        <v>11873</v>
      </c>
      <c r="K2344" t="s">
        <v>9147</v>
      </c>
      <c r="L2344" t="s">
        <v>9148</v>
      </c>
      <c r="M2344" t="s">
        <v>20107</v>
      </c>
      <c r="N2344" t="s">
        <v>6322</v>
      </c>
      <c r="O2344" t="s">
        <v>20076</v>
      </c>
      <c r="P2344" t="s">
        <v>20077</v>
      </c>
      <c r="Q2344" t="s">
        <v>20078</v>
      </c>
      <c r="R2344" t="s">
        <v>21129</v>
      </c>
      <c r="S2344">
        <v>1</v>
      </c>
      <c r="T2344">
        <v>0</v>
      </c>
      <c r="U2344">
        <v>0</v>
      </c>
      <c r="V2344">
        <v>225</v>
      </c>
      <c r="W2344">
        <v>10</v>
      </c>
    </row>
    <row r="2345" spans="1:23" x14ac:dyDescent="0.3">
      <c r="A2345" t="s">
        <v>2355</v>
      </c>
      <c r="B2345" t="s">
        <v>21174</v>
      </c>
      <c r="C2345">
        <v>0</v>
      </c>
      <c r="D2345">
        <v>0</v>
      </c>
      <c r="E2345" t="s">
        <v>20050</v>
      </c>
      <c r="F2345" t="s">
        <v>11874</v>
      </c>
      <c r="G2345" t="s">
        <v>20040</v>
      </c>
      <c r="H2345" t="s">
        <v>22495</v>
      </c>
      <c r="I2345" t="s">
        <v>22496</v>
      </c>
      <c r="J2345" t="s">
        <v>9343</v>
      </c>
      <c r="K2345" t="s">
        <v>7679</v>
      </c>
      <c r="L2345" t="s">
        <v>7680</v>
      </c>
      <c r="M2345" t="s">
        <v>20131</v>
      </c>
      <c r="N2345" t="s">
        <v>6322</v>
      </c>
      <c r="O2345" t="s">
        <v>20076</v>
      </c>
      <c r="P2345" t="s">
        <v>20077</v>
      </c>
      <c r="Q2345" t="s">
        <v>20078</v>
      </c>
      <c r="R2345" t="s">
        <v>20132</v>
      </c>
      <c r="S2345">
        <v>1</v>
      </c>
      <c r="T2345">
        <v>0</v>
      </c>
      <c r="U2345">
        <v>0</v>
      </c>
      <c r="V2345">
        <v>321</v>
      </c>
      <c r="W2345">
        <v>14</v>
      </c>
    </row>
    <row r="2346" spans="1:23" x14ac:dyDescent="0.3">
      <c r="A2346" t="s">
        <v>2356</v>
      </c>
      <c r="B2346" t="s">
        <v>21174</v>
      </c>
      <c r="C2346">
        <v>0</v>
      </c>
      <c r="D2346">
        <v>0</v>
      </c>
      <c r="E2346" t="s">
        <v>20088</v>
      </c>
      <c r="F2346" t="s">
        <v>11875</v>
      </c>
      <c r="G2346" t="s">
        <v>20089</v>
      </c>
      <c r="H2346" t="s">
        <v>20133</v>
      </c>
      <c r="I2346" t="s">
        <v>20134</v>
      </c>
      <c r="J2346" t="s">
        <v>7682</v>
      </c>
      <c r="K2346" t="s">
        <v>7679</v>
      </c>
      <c r="L2346" t="s">
        <v>7680</v>
      </c>
      <c r="M2346" t="s">
        <v>20131</v>
      </c>
      <c r="N2346" t="s">
        <v>6322</v>
      </c>
      <c r="O2346" t="s">
        <v>20076</v>
      </c>
      <c r="P2346" t="s">
        <v>20077</v>
      </c>
      <c r="Q2346" t="s">
        <v>20078</v>
      </c>
      <c r="R2346" t="s">
        <v>20132</v>
      </c>
      <c r="S2346">
        <v>0</v>
      </c>
      <c r="T2346">
        <v>0</v>
      </c>
      <c r="U2346">
        <v>0</v>
      </c>
      <c r="V2346">
        <v>358</v>
      </c>
      <c r="W2346">
        <v>16</v>
      </c>
    </row>
    <row r="2347" spans="1:23" x14ac:dyDescent="0.3">
      <c r="A2347" t="s">
        <v>2357</v>
      </c>
      <c r="B2347" t="s">
        <v>21174</v>
      </c>
      <c r="C2347">
        <v>0</v>
      </c>
      <c r="D2347">
        <v>0</v>
      </c>
      <c r="E2347" t="s">
        <v>20050</v>
      </c>
      <c r="F2347" t="s">
        <v>11876</v>
      </c>
      <c r="G2347" t="s">
        <v>20040</v>
      </c>
      <c r="H2347" t="s">
        <v>22497</v>
      </c>
      <c r="I2347" t="s">
        <v>22498</v>
      </c>
      <c r="J2347" t="s">
        <v>11877</v>
      </c>
      <c r="K2347" t="s">
        <v>9882</v>
      </c>
      <c r="L2347" t="s">
        <v>9883</v>
      </c>
      <c r="M2347" t="s">
        <v>20146</v>
      </c>
      <c r="N2347" t="s">
        <v>6322</v>
      </c>
      <c r="O2347" t="s">
        <v>20076</v>
      </c>
      <c r="P2347" t="s">
        <v>20077</v>
      </c>
      <c r="Q2347" t="s">
        <v>20078</v>
      </c>
      <c r="R2347" t="s">
        <v>21624</v>
      </c>
      <c r="S2347">
        <v>1</v>
      </c>
      <c r="T2347">
        <v>0</v>
      </c>
      <c r="U2347">
        <v>0</v>
      </c>
      <c r="V2347">
        <v>262</v>
      </c>
      <c r="W2347">
        <v>12</v>
      </c>
    </row>
    <row r="2348" spans="1:23" x14ac:dyDescent="0.3">
      <c r="A2348" t="s">
        <v>2358</v>
      </c>
      <c r="B2348" t="s">
        <v>21174</v>
      </c>
      <c r="C2348">
        <v>0</v>
      </c>
      <c r="D2348">
        <v>0</v>
      </c>
      <c r="E2348" t="s">
        <v>20050</v>
      </c>
      <c r="F2348" t="s">
        <v>11878</v>
      </c>
      <c r="G2348" t="s">
        <v>20040</v>
      </c>
      <c r="H2348" t="s">
        <v>22499</v>
      </c>
      <c r="I2348" t="s">
        <v>22500</v>
      </c>
      <c r="J2348" t="s">
        <v>11879</v>
      </c>
      <c r="K2348" t="s">
        <v>11880</v>
      </c>
      <c r="L2348" t="s">
        <v>11881</v>
      </c>
      <c r="M2348" t="s">
        <v>20119</v>
      </c>
      <c r="N2348" t="s">
        <v>6322</v>
      </c>
      <c r="O2348" t="s">
        <v>20076</v>
      </c>
      <c r="P2348" t="s">
        <v>20077</v>
      </c>
      <c r="Q2348" t="s">
        <v>20078</v>
      </c>
      <c r="R2348" t="s">
        <v>22501</v>
      </c>
      <c r="S2348">
        <v>1</v>
      </c>
      <c r="T2348">
        <v>0</v>
      </c>
      <c r="U2348">
        <v>0</v>
      </c>
      <c r="V2348">
        <v>295</v>
      </c>
      <c r="W2348">
        <v>13</v>
      </c>
    </row>
    <row r="2349" spans="1:23" x14ac:dyDescent="0.3">
      <c r="A2349" t="s">
        <v>2359</v>
      </c>
      <c r="B2349" t="s">
        <v>21174</v>
      </c>
      <c r="C2349">
        <v>0</v>
      </c>
      <c r="D2349">
        <v>0</v>
      </c>
      <c r="E2349" t="s">
        <v>20050</v>
      </c>
      <c r="F2349" t="s">
        <v>11882</v>
      </c>
      <c r="G2349" t="s">
        <v>20040</v>
      </c>
      <c r="H2349" t="s">
        <v>22502</v>
      </c>
      <c r="I2349" t="s">
        <v>22503</v>
      </c>
      <c r="J2349" t="s">
        <v>11883</v>
      </c>
      <c r="K2349" t="s">
        <v>7706</v>
      </c>
      <c r="L2349" t="s">
        <v>11884</v>
      </c>
      <c r="M2349" t="s">
        <v>20286</v>
      </c>
      <c r="N2349" t="s">
        <v>6322</v>
      </c>
      <c r="O2349" t="s">
        <v>20076</v>
      </c>
      <c r="P2349" t="s">
        <v>20077</v>
      </c>
      <c r="Q2349" t="s">
        <v>20078</v>
      </c>
      <c r="R2349" t="s">
        <v>20287</v>
      </c>
      <c r="S2349">
        <v>1</v>
      </c>
      <c r="T2349">
        <v>0</v>
      </c>
      <c r="U2349">
        <v>0</v>
      </c>
      <c r="V2349">
        <v>234</v>
      </c>
      <c r="W2349">
        <v>10</v>
      </c>
    </row>
    <row r="2350" spans="1:23" x14ac:dyDescent="0.3">
      <c r="A2350" t="s">
        <v>2360</v>
      </c>
      <c r="B2350" t="s">
        <v>21174</v>
      </c>
      <c r="C2350">
        <v>0</v>
      </c>
      <c r="D2350">
        <v>0</v>
      </c>
      <c r="E2350" t="s">
        <v>20050</v>
      </c>
      <c r="F2350" t="s">
        <v>11885</v>
      </c>
      <c r="G2350" t="s">
        <v>20040</v>
      </c>
      <c r="H2350" t="s">
        <v>22504</v>
      </c>
      <c r="I2350" t="s">
        <v>22505</v>
      </c>
      <c r="J2350" t="s">
        <v>11886</v>
      </c>
      <c r="K2350" t="s">
        <v>11887</v>
      </c>
      <c r="L2350" t="s">
        <v>11888</v>
      </c>
      <c r="M2350" t="s">
        <v>20298</v>
      </c>
      <c r="N2350" t="s">
        <v>6322</v>
      </c>
      <c r="O2350" t="s">
        <v>20076</v>
      </c>
      <c r="P2350" t="s">
        <v>20077</v>
      </c>
      <c r="Q2350" t="s">
        <v>20078</v>
      </c>
      <c r="R2350" t="s">
        <v>22506</v>
      </c>
      <c r="S2350">
        <v>1</v>
      </c>
      <c r="T2350">
        <v>0</v>
      </c>
      <c r="U2350">
        <v>0</v>
      </c>
      <c r="V2350">
        <v>155</v>
      </c>
      <c r="W2350">
        <v>8</v>
      </c>
    </row>
    <row r="2351" spans="1:23" x14ac:dyDescent="0.3">
      <c r="A2351" t="s">
        <v>2361</v>
      </c>
      <c r="B2351" t="s">
        <v>21174</v>
      </c>
      <c r="C2351">
        <v>0</v>
      </c>
      <c r="D2351">
        <v>0</v>
      </c>
      <c r="E2351" t="s">
        <v>20050</v>
      </c>
      <c r="F2351" t="s">
        <v>11889</v>
      </c>
      <c r="G2351" t="s">
        <v>20040</v>
      </c>
      <c r="H2351" t="s">
        <v>22507</v>
      </c>
      <c r="I2351" t="s">
        <v>22508</v>
      </c>
      <c r="J2351" t="s">
        <v>11890</v>
      </c>
      <c r="K2351" t="s">
        <v>8768</v>
      </c>
      <c r="L2351" t="s">
        <v>8769</v>
      </c>
      <c r="M2351" t="s">
        <v>20227</v>
      </c>
      <c r="N2351" t="s">
        <v>6322</v>
      </c>
      <c r="O2351" t="s">
        <v>20076</v>
      </c>
      <c r="P2351" t="s">
        <v>20077</v>
      </c>
      <c r="Q2351" t="s">
        <v>20078</v>
      </c>
      <c r="R2351" t="s">
        <v>21038</v>
      </c>
      <c r="S2351">
        <v>1</v>
      </c>
      <c r="T2351">
        <v>0</v>
      </c>
      <c r="U2351">
        <v>0</v>
      </c>
      <c r="V2351">
        <v>215</v>
      </c>
      <c r="W2351">
        <v>10</v>
      </c>
    </row>
    <row r="2352" spans="1:23" x14ac:dyDescent="0.3">
      <c r="A2352" t="s">
        <v>2362</v>
      </c>
      <c r="B2352" t="s">
        <v>21174</v>
      </c>
      <c r="C2352">
        <v>0</v>
      </c>
      <c r="D2352">
        <v>0</v>
      </c>
      <c r="E2352" t="s">
        <v>20050</v>
      </c>
      <c r="F2352" t="s">
        <v>11891</v>
      </c>
      <c r="G2352" t="s">
        <v>20040</v>
      </c>
      <c r="H2352" t="s">
        <v>22507</v>
      </c>
      <c r="I2352" t="s">
        <v>22508</v>
      </c>
      <c r="J2352" t="s">
        <v>11892</v>
      </c>
      <c r="K2352" t="s">
        <v>8768</v>
      </c>
      <c r="L2352" t="s">
        <v>8769</v>
      </c>
      <c r="M2352" t="s">
        <v>20227</v>
      </c>
      <c r="N2352" t="s">
        <v>6322</v>
      </c>
      <c r="O2352" t="s">
        <v>20076</v>
      </c>
      <c r="P2352" t="s">
        <v>20077</v>
      </c>
      <c r="Q2352" t="s">
        <v>20078</v>
      </c>
      <c r="R2352" t="s">
        <v>21038</v>
      </c>
      <c r="S2352">
        <v>1</v>
      </c>
      <c r="T2352">
        <v>0</v>
      </c>
      <c r="U2352">
        <v>0</v>
      </c>
      <c r="V2352">
        <v>264</v>
      </c>
      <c r="W2352">
        <v>16</v>
      </c>
    </row>
    <row r="2353" spans="1:23" x14ac:dyDescent="0.3">
      <c r="A2353" t="s">
        <v>2363</v>
      </c>
      <c r="B2353" t="s">
        <v>21174</v>
      </c>
      <c r="C2353">
        <v>0</v>
      </c>
      <c r="D2353">
        <v>0</v>
      </c>
      <c r="E2353" t="s">
        <v>20050</v>
      </c>
      <c r="F2353" t="s">
        <v>11893</v>
      </c>
      <c r="G2353" t="s">
        <v>20040</v>
      </c>
      <c r="H2353" t="s">
        <v>22087</v>
      </c>
      <c r="I2353" t="s">
        <v>22088</v>
      </c>
      <c r="J2353" t="s">
        <v>11894</v>
      </c>
      <c r="K2353" t="s">
        <v>6427</v>
      </c>
      <c r="L2353" t="s">
        <v>6428</v>
      </c>
      <c r="M2353" t="s">
        <v>20113</v>
      </c>
      <c r="N2353" t="s">
        <v>6322</v>
      </c>
      <c r="O2353" t="s">
        <v>20076</v>
      </c>
      <c r="P2353" t="s">
        <v>20077</v>
      </c>
      <c r="Q2353" t="s">
        <v>20078</v>
      </c>
      <c r="R2353" t="s">
        <v>21024</v>
      </c>
      <c r="S2353">
        <v>1</v>
      </c>
      <c r="T2353">
        <v>0</v>
      </c>
      <c r="U2353">
        <v>0</v>
      </c>
      <c r="V2353">
        <v>309</v>
      </c>
      <c r="W2353">
        <v>14</v>
      </c>
    </row>
    <row r="2354" spans="1:23" x14ac:dyDescent="0.3">
      <c r="A2354" t="s">
        <v>2364</v>
      </c>
      <c r="B2354" t="s">
        <v>21174</v>
      </c>
      <c r="C2354">
        <v>0</v>
      </c>
      <c r="D2354">
        <v>0</v>
      </c>
      <c r="E2354" t="s">
        <v>20050</v>
      </c>
      <c r="F2354" t="s">
        <v>11895</v>
      </c>
      <c r="G2354" t="s">
        <v>20040</v>
      </c>
      <c r="H2354" t="s">
        <v>20364</v>
      </c>
      <c r="I2354" t="s">
        <v>20365</v>
      </c>
      <c r="J2354" t="s">
        <v>11896</v>
      </c>
      <c r="K2354" t="s">
        <v>7772</v>
      </c>
      <c r="L2354" t="s">
        <v>7773</v>
      </c>
      <c r="M2354" t="s">
        <v>20355</v>
      </c>
      <c r="N2354" t="s">
        <v>6322</v>
      </c>
      <c r="O2354" t="s">
        <v>20076</v>
      </c>
      <c r="P2354" t="s">
        <v>20077</v>
      </c>
      <c r="Q2354" t="s">
        <v>20078</v>
      </c>
      <c r="R2354" t="s">
        <v>20366</v>
      </c>
      <c r="S2354">
        <v>1</v>
      </c>
      <c r="T2354">
        <v>0</v>
      </c>
      <c r="U2354">
        <v>0</v>
      </c>
      <c r="V2354">
        <v>484</v>
      </c>
      <c r="W2354">
        <v>20</v>
      </c>
    </row>
    <row r="2355" spans="1:23" x14ac:dyDescent="0.3">
      <c r="A2355" t="s">
        <v>2365</v>
      </c>
      <c r="B2355" t="s">
        <v>21174</v>
      </c>
      <c r="C2355">
        <v>0</v>
      </c>
      <c r="D2355">
        <v>0</v>
      </c>
      <c r="E2355" t="s">
        <v>20050</v>
      </c>
      <c r="F2355" t="s">
        <v>11897</v>
      </c>
      <c r="G2355" t="s">
        <v>20066</v>
      </c>
      <c r="H2355" t="s">
        <v>22509</v>
      </c>
      <c r="I2355" t="s">
        <v>22510</v>
      </c>
      <c r="J2355" t="s">
        <v>11898</v>
      </c>
      <c r="K2355" t="s">
        <v>11899</v>
      </c>
      <c r="L2355" t="s">
        <v>11900</v>
      </c>
      <c r="M2355" t="s">
        <v>20534</v>
      </c>
      <c r="N2355" t="s">
        <v>6322</v>
      </c>
      <c r="O2355" t="s">
        <v>20076</v>
      </c>
      <c r="P2355" t="s">
        <v>20196</v>
      </c>
      <c r="Q2355" t="s">
        <v>20197</v>
      </c>
      <c r="R2355" t="s">
        <v>22511</v>
      </c>
      <c r="S2355">
        <v>1</v>
      </c>
      <c r="T2355">
        <v>0</v>
      </c>
      <c r="U2355">
        <v>0</v>
      </c>
      <c r="V2355">
        <v>128</v>
      </c>
      <c r="W2355">
        <v>6</v>
      </c>
    </row>
    <row r="2356" spans="1:23" x14ac:dyDescent="0.3">
      <c r="A2356" t="s">
        <v>2366</v>
      </c>
      <c r="B2356" t="s">
        <v>21174</v>
      </c>
      <c r="C2356">
        <v>0</v>
      </c>
      <c r="D2356">
        <v>0</v>
      </c>
      <c r="E2356" t="s">
        <v>20050</v>
      </c>
      <c r="F2356" t="s">
        <v>11901</v>
      </c>
      <c r="G2356" t="s">
        <v>20040</v>
      </c>
      <c r="H2356" t="s">
        <v>21372</v>
      </c>
      <c r="I2356" t="s">
        <v>21373</v>
      </c>
      <c r="J2356" t="s">
        <v>11902</v>
      </c>
      <c r="K2356" t="s">
        <v>6355</v>
      </c>
      <c r="L2356" t="s">
        <v>6356</v>
      </c>
      <c r="M2356" t="s">
        <v>20189</v>
      </c>
      <c r="N2356" t="s">
        <v>6322</v>
      </c>
      <c r="O2356" t="s">
        <v>20076</v>
      </c>
      <c r="P2356" t="s">
        <v>20077</v>
      </c>
      <c r="Q2356" t="s">
        <v>20078</v>
      </c>
      <c r="R2356" t="s">
        <v>20476</v>
      </c>
      <c r="S2356">
        <v>1</v>
      </c>
      <c r="T2356">
        <v>0</v>
      </c>
      <c r="U2356">
        <v>0</v>
      </c>
      <c r="V2356">
        <v>432</v>
      </c>
      <c r="W2356">
        <v>19</v>
      </c>
    </row>
    <row r="2357" spans="1:23" x14ac:dyDescent="0.3">
      <c r="A2357" t="s">
        <v>2367</v>
      </c>
      <c r="B2357" t="s">
        <v>21174</v>
      </c>
      <c r="C2357">
        <v>0</v>
      </c>
      <c r="D2357">
        <v>0</v>
      </c>
      <c r="E2357" t="s">
        <v>20050</v>
      </c>
      <c r="F2357" t="s">
        <v>11903</v>
      </c>
      <c r="G2357" t="s">
        <v>20040</v>
      </c>
      <c r="H2357" t="s">
        <v>21372</v>
      </c>
      <c r="I2357" t="s">
        <v>21373</v>
      </c>
      <c r="J2357" t="s">
        <v>9104</v>
      </c>
      <c r="K2357" t="s">
        <v>6355</v>
      </c>
      <c r="L2357" t="s">
        <v>6356</v>
      </c>
      <c r="M2357" t="s">
        <v>20189</v>
      </c>
      <c r="N2357" t="s">
        <v>6322</v>
      </c>
      <c r="O2357" t="s">
        <v>20076</v>
      </c>
      <c r="P2357" t="s">
        <v>20077</v>
      </c>
      <c r="Q2357" t="s">
        <v>20078</v>
      </c>
      <c r="R2357" t="s">
        <v>20476</v>
      </c>
      <c r="S2357">
        <v>1</v>
      </c>
      <c r="T2357">
        <v>0</v>
      </c>
      <c r="U2357">
        <v>0</v>
      </c>
      <c r="V2357">
        <v>454</v>
      </c>
      <c r="W2357">
        <v>19</v>
      </c>
    </row>
    <row r="2358" spans="1:23" x14ac:dyDescent="0.3">
      <c r="A2358" t="s">
        <v>2368</v>
      </c>
      <c r="B2358" t="s">
        <v>21174</v>
      </c>
      <c r="C2358">
        <v>0</v>
      </c>
      <c r="D2358">
        <v>0</v>
      </c>
      <c r="E2358" t="s">
        <v>20050</v>
      </c>
      <c r="F2358" t="s">
        <v>11904</v>
      </c>
      <c r="G2358" t="s">
        <v>20080</v>
      </c>
      <c r="H2358" t="s">
        <v>22512</v>
      </c>
      <c r="I2358" t="s">
        <v>22513</v>
      </c>
      <c r="J2358" t="s">
        <v>11905</v>
      </c>
      <c r="K2358" t="s">
        <v>8758</v>
      </c>
      <c r="L2358" t="s">
        <v>8759</v>
      </c>
      <c r="M2358" t="s">
        <v>20840</v>
      </c>
      <c r="N2358" t="s">
        <v>6322</v>
      </c>
      <c r="O2358" t="s">
        <v>20076</v>
      </c>
      <c r="P2358" t="s">
        <v>20077</v>
      </c>
      <c r="Q2358" t="s">
        <v>20078</v>
      </c>
      <c r="R2358" t="s">
        <v>21035</v>
      </c>
      <c r="S2358">
        <v>1</v>
      </c>
      <c r="T2358">
        <v>0</v>
      </c>
      <c r="U2358">
        <v>0</v>
      </c>
      <c r="V2358">
        <v>423</v>
      </c>
      <c r="W2358">
        <v>21</v>
      </c>
    </row>
    <row r="2359" spans="1:23" x14ac:dyDescent="0.3">
      <c r="A2359" t="s">
        <v>2369</v>
      </c>
      <c r="B2359" t="s">
        <v>21174</v>
      </c>
      <c r="C2359">
        <v>0</v>
      </c>
      <c r="D2359">
        <v>0</v>
      </c>
      <c r="E2359" t="s">
        <v>20050</v>
      </c>
      <c r="F2359" t="s">
        <v>11906</v>
      </c>
      <c r="G2359" t="s">
        <v>20066</v>
      </c>
      <c r="H2359" t="s">
        <v>22509</v>
      </c>
      <c r="I2359" t="s">
        <v>22510</v>
      </c>
      <c r="J2359" t="s">
        <v>11898</v>
      </c>
      <c r="K2359" t="s">
        <v>11899</v>
      </c>
      <c r="L2359" t="s">
        <v>11900</v>
      </c>
      <c r="M2359" t="s">
        <v>20534</v>
      </c>
      <c r="N2359" t="s">
        <v>6322</v>
      </c>
      <c r="O2359" t="s">
        <v>20076</v>
      </c>
      <c r="P2359" t="s">
        <v>20196</v>
      </c>
      <c r="Q2359" t="s">
        <v>20197</v>
      </c>
      <c r="R2359" t="s">
        <v>22511</v>
      </c>
      <c r="S2359">
        <v>1</v>
      </c>
      <c r="T2359">
        <v>0</v>
      </c>
      <c r="U2359">
        <v>0</v>
      </c>
      <c r="V2359">
        <v>110</v>
      </c>
      <c r="W2359">
        <v>5</v>
      </c>
    </row>
    <row r="2360" spans="1:23" x14ac:dyDescent="0.3">
      <c r="A2360" t="s">
        <v>2370</v>
      </c>
      <c r="B2360" t="s">
        <v>21174</v>
      </c>
      <c r="C2360">
        <v>0</v>
      </c>
      <c r="D2360">
        <v>0</v>
      </c>
      <c r="E2360" t="s">
        <v>20050</v>
      </c>
      <c r="F2360" t="s">
        <v>11907</v>
      </c>
      <c r="G2360" t="s">
        <v>20066</v>
      </c>
      <c r="H2360" t="s">
        <v>22514</v>
      </c>
      <c r="I2360" t="s">
        <v>22515</v>
      </c>
      <c r="J2360" t="s">
        <v>11908</v>
      </c>
      <c r="K2360" t="s">
        <v>11909</v>
      </c>
      <c r="L2360" t="s">
        <v>11910</v>
      </c>
      <c r="M2360" t="s">
        <v>20293</v>
      </c>
      <c r="N2360" t="s">
        <v>6322</v>
      </c>
      <c r="O2360" t="s">
        <v>20076</v>
      </c>
      <c r="P2360" t="s">
        <v>20196</v>
      </c>
      <c r="Q2360" t="s">
        <v>20197</v>
      </c>
      <c r="R2360" t="s">
        <v>22516</v>
      </c>
      <c r="S2360">
        <v>1</v>
      </c>
      <c r="T2360">
        <v>0</v>
      </c>
      <c r="U2360">
        <v>0</v>
      </c>
      <c r="V2360">
        <v>178</v>
      </c>
      <c r="W2360">
        <v>8</v>
      </c>
    </row>
    <row r="2361" spans="1:23" x14ac:dyDescent="0.3">
      <c r="A2361" t="s">
        <v>2371</v>
      </c>
      <c r="B2361" t="s">
        <v>21174</v>
      </c>
      <c r="C2361">
        <v>0</v>
      </c>
      <c r="D2361">
        <v>0</v>
      </c>
      <c r="E2361" t="s">
        <v>20050</v>
      </c>
      <c r="F2361" t="s">
        <v>11911</v>
      </c>
      <c r="G2361" t="s">
        <v>20328</v>
      </c>
      <c r="H2361" t="s">
        <v>21376</v>
      </c>
      <c r="I2361" t="s">
        <v>21377</v>
      </c>
      <c r="J2361" t="s">
        <v>9108</v>
      </c>
      <c r="K2361" t="s">
        <v>9109</v>
      </c>
      <c r="L2361" t="s">
        <v>9110</v>
      </c>
      <c r="M2361" t="s">
        <v>20630</v>
      </c>
      <c r="N2361" t="s">
        <v>6322</v>
      </c>
      <c r="O2361" t="s">
        <v>20076</v>
      </c>
      <c r="P2361" t="s">
        <v>20196</v>
      </c>
      <c r="Q2361" t="s">
        <v>20197</v>
      </c>
      <c r="R2361" t="s">
        <v>21378</v>
      </c>
      <c r="S2361">
        <v>1</v>
      </c>
      <c r="T2361">
        <v>0</v>
      </c>
      <c r="U2361">
        <v>0</v>
      </c>
      <c r="V2361">
        <v>98</v>
      </c>
      <c r="W2361">
        <v>5</v>
      </c>
    </row>
    <row r="2362" spans="1:23" x14ac:dyDescent="0.3">
      <c r="A2362" t="s">
        <v>2372</v>
      </c>
      <c r="B2362" t="s">
        <v>21174</v>
      </c>
      <c r="C2362">
        <v>0</v>
      </c>
      <c r="D2362">
        <v>0</v>
      </c>
      <c r="E2362" t="s">
        <v>20050</v>
      </c>
      <c r="F2362" t="s">
        <v>11912</v>
      </c>
      <c r="G2362" t="s">
        <v>20066</v>
      </c>
      <c r="H2362" t="s">
        <v>21379</v>
      </c>
      <c r="I2362" t="s">
        <v>21380</v>
      </c>
      <c r="J2362" t="s">
        <v>9112</v>
      </c>
      <c r="K2362" t="s">
        <v>9113</v>
      </c>
      <c r="L2362" t="s">
        <v>9114</v>
      </c>
      <c r="M2362" t="s">
        <v>20504</v>
      </c>
      <c r="N2362" t="s">
        <v>6322</v>
      </c>
      <c r="O2362" t="s">
        <v>20076</v>
      </c>
      <c r="P2362" t="s">
        <v>20196</v>
      </c>
      <c r="Q2362" t="s">
        <v>20197</v>
      </c>
      <c r="R2362" t="s">
        <v>21381</v>
      </c>
      <c r="S2362">
        <v>1</v>
      </c>
      <c r="T2362">
        <v>0</v>
      </c>
      <c r="U2362">
        <v>0</v>
      </c>
      <c r="V2362">
        <v>76</v>
      </c>
      <c r="W2362">
        <v>4</v>
      </c>
    </row>
    <row r="2363" spans="1:23" x14ac:dyDescent="0.3">
      <c r="A2363" t="s">
        <v>2373</v>
      </c>
      <c r="B2363" t="s">
        <v>21174</v>
      </c>
      <c r="C2363">
        <v>0</v>
      </c>
      <c r="D2363">
        <v>0</v>
      </c>
      <c r="E2363" t="s">
        <v>20050</v>
      </c>
      <c r="F2363" t="s">
        <v>11913</v>
      </c>
      <c r="G2363" t="s">
        <v>20066</v>
      </c>
      <c r="H2363" t="s">
        <v>22517</v>
      </c>
      <c r="I2363" t="s">
        <v>22518</v>
      </c>
      <c r="J2363" t="s">
        <v>9116</v>
      </c>
      <c r="K2363" t="s">
        <v>9117</v>
      </c>
      <c r="L2363" t="s">
        <v>9118</v>
      </c>
      <c r="M2363" t="s">
        <v>20131</v>
      </c>
      <c r="N2363" t="s">
        <v>6322</v>
      </c>
      <c r="O2363" t="s">
        <v>20076</v>
      </c>
      <c r="P2363" t="s">
        <v>20196</v>
      </c>
      <c r="Q2363" t="s">
        <v>20197</v>
      </c>
      <c r="R2363" t="s">
        <v>21384</v>
      </c>
      <c r="S2363">
        <v>1</v>
      </c>
      <c r="T2363">
        <v>0</v>
      </c>
      <c r="U2363">
        <v>0</v>
      </c>
      <c r="V2363">
        <v>197</v>
      </c>
      <c r="W2363">
        <v>10</v>
      </c>
    </row>
    <row r="2364" spans="1:23" x14ac:dyDescent="0.3">
      <c r="A2364" t="s">
        <v>2374</v>
      </c>
      <c r="B2364" t="s">
        <v>21174</v>
      </c>
      <c r="C2364">
        <v>0</v>
      </c>
      <c r="D2364">
        <v>0</v>
      </c>
      <c r="E2364" t="s">
        <v>20050</v>
      </c>
      <c r="F2364" t="s">
        <v>11914</v>
      </c>
      <c r="G2364" t="s">
        <v>20066</v>
      </c>
      <c r="H2364" t="s">
        <v>21385</v>
      </c>
      <c r="I2364" t="s">
        <v>21386</v>
      </c>
      <c r="J2364" t="s">
        <v>11915</v>
      </c>
      <c r="K2364" t="s">
        <v>9121</v>
      </c>
      <c r="L2364" t="s">
        <v>9122</v>
      </c>
      <c r="M2364" t="s">
        <v>20146</v>
      </c>
      <c r="N2364" t="s">
        <v>6322</v>
      </c>
      <c r="O2364" t="s">
        <v>20076</v>
      </c>
      <c r="P2364" t="s">
        <v>20196</v>
      </c>
      <c r="Q2364" t="s">
        <v>20197</v>
      </c>
      <c r="R2364" t="s">
        <v>21387</v>
      </c>
      <c r="S2364">
        <v>1</v>
      </c>
      <c r="T2364">
        <v>0</v>
      </c>
      <c r="U2364">
        <v>0</v>
      </c>
      <c r="V2364">
        <v>59</v>
      </c>
      <c r="W2364">
        <v>4</v>
      </c>
    </row>
    <row r="2365" spans="1:23" x14ac:dyDescent="0.3">
      <c r="A2365" t="s">
        <v>2375</v>
      </c>
      <c r="B2365" t="s">
        <v>21174</v>
      </c>
      <c r="C2365">
        <v>0</v>
      </c>
      <c r="D2365">
        <v>0</v>
      </c>
      <c r="E2365" t="s">
        <v>20050</v>
      </c>
      <c r="F2365" t="s">
        <v>11916</v>
      </c>
      <c r="G2365" t="s">
        <v>20066</v>
      </c>
      <c r="H2365" t="s">
        <v>22308</v>
      </c>
      <c r="I2365" t="s">
        <v>22309</v>
      </c>
      <c r="J2365" t="s">
        <v>11580</v>
      </c>
      <c r="K2365" t="s">
        <v>11581</v>
      </c>
      <c r="L2365" t="s">
        <v>11582</v>
      </c>
      <c r="M2365" t="s">
        <v>20840</v>
      </c>
      <c r="N2365" t="s">
        <v>6322</v>
      </c>
      <c r="O2365" t="s">
        <v>20076</v>
      </c>
      <c r="P2365" t="s">
        <v>20267</v>
      </c>
      <c r="Q2365" t="s">
        <v>6465</v>
      </c>
      <c r="R2365" t="s">
        <v>22310</v>
      </c>
      <c r="S2365">
        <v>1</v>
      </c>
      <c r="T2365">
        <v>0</v>
      </c>
      <c r="U2365">
        <v>0</v>
      </c>
      <c r="V2365">
        <v>143</v>
      </c>
      <c r="W2365">
        <v>8</v>
      </c>
    </row>
    <row r="2366" spans="1:23" x14ac:dyDescent="0.3">
      <c r="A2366" t="s">
        <v>2376</v>
      </c>
      <c r="B2366" t="s">
        <v>21174</v>
      </c>
      <c r="C2366">
        <v>0</v>
      </c>
      <c r="D2366">
        <v>0</v>
      </c>
      <c r="E2366" t="s">
        <v>20050</v>
      </c>
      <c r="F2366" t="s">
        <v>11917</v>
      </c>
      <c r="G2366" t="s">
        <v>20040</v>
      </c>
      <c r="H2366" t="s">
        <v>22519</v>
      </c>
      <c r="I2366" t="s">
        <v>22520</v>
      </c>
      <c r="J2366" t="s">
        <v>11918</v>
      </c>
      <c r="K2366" t="s">
        <v>11919</v>
      </c>
      <c r="L2366" t="s">
        <v>11920</v>
      </c>
      <c r="M2366" t="s">
        <v>20162</v>
      </c>
      <c r="N2366" t="s">
        <v>6322</v>
      </c>
      <c r="O2366" t="s">
        <v>20076</v>
      </c>
      <c r="P2366" t="s">
        <v>20196</v>
      </c>
      <c r="Q2366" t="s">
        <v>20197</v>
      </c>
      <c r="R2366" t="s">
        <v>22521</v>
      </c>
      <c r="S2366">
        <v>1</v>
      </c>
      <c r="T2366">
        <v>0</v>
      </c>
      <c r="U2366">
        <v>0</v>
      </c>
      <c r="V2366">
        <v>192</v>
      </c>
      <c r="W2366">
        <v>8</v>
      </c>
    </row>
    <row r="2367" spans="1:23" x14ac:dyDescent="0.3">
      <c r="A2367" t="s">
        <v>2377</v>
      </c>
      <c r="B2367" t="s">
        <v>21174</v>
      </c>
      <c r="C2367">
        <v>0</v>
      </c>
      <c r="D2367">
        <v>0</v>
      </c>
      <c r="E2367" t="s">
        <v>20050</v>
      </c>
      <c r="F2367" t="s">
        <v>11921</v>
      </c>
      <c r="G2367" t="s">
        <v>20328</v>
      </c>
      <c r="H2367" t="s">
        <v>22522</v>
      </c>
      <c r="I2367" t="s">
        <v>22523</v>
      </c>
      <c r="J2367" t="s">
        <v>11922</v>
      </c>
      <c r="K2367" t="s">
        <v>11923</v>
      </c>
      <c r="L2367" t="s">
        <v>11924</v>
      </c>
      <c r="M2367" t="s">
        <v>20282</v>
      </c>
      <c r="N2367" t="s">
        <v>6322</v>
      </c>
      <c r="O2367" t="s">
        <v>20076</v>
      </c>
      <c r="P2367" t="s">
        <v>20196</v>
      </c>
      <c r="Q2367" t="s">
        <v>20197</v>
      </c>
      <c r="R2367" t="s">
        <v>22524</v>
      </c>
      <c r="S2367">
        <v>1</v>
      </c>
      <c r="T2367">
        <v>0</v>
      </c>
      <c r="U2367">
        <v>0</v>
      </c>
      <c r="V2367">
        <v>157</v>
      </c>
      <c r="W2367">
        <v>8</v>
      </c>
    </row>
    <row r="2368" spans="1:23" x14ac:dyDescent="0.3">
      <c r="A2368" t="s">
        <v>2378</v>
      </c>
      <c r="B2368" t="s">
        <v>21174</v>
      </c>
      <c r="C2368">
        <v>0</v>
      </c>
      <c r="D2368">
        <v>0</v>
      </c>
      <c r="E2368" t="s">
        <v>20050</v>
      </c>
      <c r="F2368" t="s">
        <v>11925</v>
      </c>
      <c r="G2368" t="s">
        <v>20040</v>
      </c>
      <c r="H2368" t="s">
        <v>22267</v>
      </c>
      <c r="I2368" t="s">
        <v>22268</v>
      </c>
      <c r="J2368" t="s">
        <v>11502</v>
      </c>
      <c r="K2368" t="s">
        <v>11503</v>
      </c>
      <c r="L2368" t="s">
        <v>11504</v>
      </c>
      <c r="M2368" t="s">
        <v>20178</v>
      </c>
      <c r="N2368" t="s">
        <v>6322</v>
      </c>
      <c r="O2368" t="s">
        <v>20076</v>
      </c>
      <c r="P2368" t="s">
        <v>20267</v>
      </c>
      <c r="Q2368" t="s">
        <v>6465</v>
      </c>
      <c r="R2368" t="s">
        <v>22269</v>
      </c>
      <c r="S2368">
        <v>1</v>
      </c>
      <c r="T2368">
        <v>0</v>
      </c>
      <c r="U2368">
        <v>0</v>
      </c>
      <c r="V2368">
        <v>98</v>
      </c>
      <c r="W2368">
        <v>5</v>
      </c>
    </row>
    <row r="2369" spans="1:23" x14ac:dyDescent="0.3">
      <c r="A2369" t="s">
        <v>2379</v>
      </c>
      <c r="B2369" t="s">
        <v>21174</v>
      </c>
      <c r="C2369">
        <v>0</v>
      </c>
      <c r="D2369">
        <v>0</v>
      </c>
      <c r="E2369" t="s">
        <v>20050</v>
      </c>
      <c r="F2369" t="s">
        <v>11926</v>
      </c>
      <c r="G2369" t="s">
        <v>20040</v>
      </c>
      <c r="H2369" t="s">
        <v>22279</v>
      </c>
      <c r="I2369" t="s">
        <v>22280</v>
      </c>
      <c r="J2369" t="s">
        <v>11519</v>
      </c>
      <c r="K2369" t="s">
        <v>11520</v>
      </c>
      <c r="L2369" t="s">
        <v>11521</v>
      </c>
      <c r="M2369" t="s">
        <v>20410</v>
      </c>
      <c r="N2369" t="s">
        <v>6322</v>
      </c>
      <c r="O2369" t="s">
        <v>20076</v>
      </c>
      <c r="P2369" t="s">
        <v>20267</v>
      </c>
      <c r="Q2369" t="s">
        <v>6465</v>
      </c>
      <c r="R2369" t="s">
        <v>22281</v>
      </c>
      <c r="S2369">
        <v>1</v>
      </c>
      <c r="T2369">
        <v>0</v>
      </c>
      <c r="U2369">
        <v>0</v>
      </c>
      <c r="V2369">
        <v>249</v>
      </c>
      <c r="W2369">
        <v>12</v>
      </c>
    </row>
    <row r="2370" spans="1:23" x14ac:dyDescent="0.3">
      <c r="A2370" t="s">
        <v>2380</v>
      </c>
      <c r="B2370" t="s">
        <v>21174</v>
      </c>
      <c r="C2370">
        <v>0</v>
      </c>
      <c r="D2370">
        <v>0</v>
      </c>
      <c r="E2370" t="s">
        <v>20050</v>
      </c>
      <c r="F2370" t="s">
        <v>11927</v>
      </c>
      <c r="G2370" t="s">
        <v>20080</v>
      </c>
      <c r="H2370" t="s">
        <v>22525</v>
      </c>
      <c r="I2370" t="s">
        <v>22526</v>
      </c>
      <c r="J2370" t="s">
        <v>11928</v>
      </c>
      <c r="K2370" t="s">
        <v>6515</v>
      </c>
      <c r="L2370" t="s">
        <v>6516</v>
      </c>
      <c r="M2370" t="s">
        <v>20840</v>
      </c>
      <c r="N2370" t="s">
        <v>6322</v>
      </c>
      <c r="O2370" t="s">
        <v>20076</v>
      </c>
      <c r="P2370" t="s">
        <v>20196</v>
      </c>
      <c r="Q2370" t="s">
        <v>20197</v>
      </c>
      <c r="R2370" t="s">
        <v>20841</v>
      </c>
      <c r="S2370">
        <v>1</v>
      </c>
      <c r="T2370">
        <v>0</v>
      </c>
      <c r="U2370">
        <v>0</v>
      </c>
      <c r="V2370">
        <v>348</v>
      </c>
      <c r="W2370">
        <v>16</v>
      </c>
    </row>
    <row r="2371" spans="1:23" x14ac:dyDescent="0.3">
      <c r="A2371" t="s">
        <v>2381</v>
      </c>
      <c r="B2371" t="s">
        <v>21174</v>
      </c>
      <c r="C2371">
        <v>0</v>
      </c>
      <c r="D2371">
        <v>0</v>
      </c>
      <c r="E2371" t="s">
        <v>20050</v>
      </c>
      <c r="F2371" t="s">
        <v>11929</v>
      </c>
      <c r="G2371" t="s">
        <v>20080</v>
      </c>
      <c r="H2371" t="s">
        <v>22525</v>
      </c>
      <c r="I2371" t="s">
        <v>22526</v>
      </c>
      <c r="J2371" t="s">
        <v>11930</v>
      </c>
      <c r="K2371" t="s">
        <v>6515</v>
      </c>
      <c r="L2371" t="s">
        <v>6516</v>
      </c>
      <c r="M2371" t="s">
        <v>20840</v>
      </c>
      <c r="N2371" t="s">
        <v>6322</v>
      </c>
      <c r="O2371" t="s">
        <v>20076</v>
      </c>
      <c r="P2371" t="s">
        <v>20196</v>
      </c>
      <c r="Q2371" t="s">
        <v>20197</v>
      </c>
      <c r="R2371" t="s">
        <v>20841</v>
      </c>
      <c r="S2371">
        <v>1</v>
      </c>
      <c r="T2371">
        <v>0</v>
      </c>
      <c r="U2371">
        <v>0</v>
      </c>
      <c r="V2371">
        <v>308</v>
      </c>
      <c r="W2371">
        <v>14</v>
      </c>
    </row>
    <row r="2372" spans="1:23" x14ac:dyDescent="0.3">
      <c r="A2372" t="s">
        <v>2382</v>
      </c>
      <c r="B2372" t="s">
        <v>21174</v>
      </c>
      <c r="C2372">
        <v>0</v>
      </c>
      <c r="D2372">
        <v>0</v>
      </c>
      <c r="E2372" t="s">
        <v>20050</v>
      </c>
      <c r="F2372" t="s">
        <v>11931</v>
      </c>
      <c r="G2372" t="s">
        <v>20080</v>
      </c>
      <c r="H2372" t="s">
        <v>22525</v>
      </c>
      <c r="I2372" t="s">
        <v>22526</v>
      </c>
      <c r="J2372" t="s">
        <v>11932</v>
      </c>
      <c r="K2372" t="s">
        <v>6515</v>
      </c>
      <c r="L2372" t="s">
        <v>6516</v>
      </c>
      <c r="M2372" t="s">
        <v>20840</v>
      </c>
      <c r="N2372" t="s">
        <v>6322</v>
      </c>
      <c r="O2372" t="s">
        <v>20076</v>
      </c>
      <c r="P2372" t="s">
        <v>20196</v>
      </c>
      <c r="Q2372" t="s">
        <v>20197</v>
      </c>
      <c r="R2372" t="s">
        <v>20841</v>
      </c>
      <c r="S2372">
        <v>1</v>
      </c>
      <c r="T2372">
        <v>0</v>
      </c>
      <c r="U2372">
        <v>0</v>
      </c>
      <c r="V2372">
        <v>326</v>
      </c>
      <c r="W2372">
        <v>15</v>
      </c>
    </row>
    <row r="2373" spans="1:23" x14ac:dyDescent="0.3">
      <c r="A2373" t="s">
        <v>2383</v>
      </c>
      <c r="B2373" t="s">
        <v>21174</v>
      </c>
      <c r="C2373">
        <v>0</v>
      </c>
      <c r="D2373">
        <v>0</v>
      </c>
      <c r="E2373" t="s">
        <v>20050</v>
      </c>
      <c r="F2373" t="s">
        <v>11933</v>
      </c>
      <c r="G2373" t="s">
        <v>20040</v>
      </c>
      <c r="H2373" t="s">
        <v>22527</v>
      </c>
      <c r="I2373" t="s">
        <v>22528</v>
      </c>
      <c r="J2373" t="s">
        <v>10957</v>
      </c>
      <c r="K2373" t="s">
        <v>11934</v>
      </c>
      <c r="L2373" t="s">
        <v>11935</v>
      </c>
      <c r="M2373" t="s">
        <v>20753</v>
      </c>
      <c r="N2373" t="s">
        <v>6322</v>
      </c>
      <c r="O2373" t="s">
        <v>20076</v>
      </c>
      <c r="P2373" t="s">
        <v>20196</v>
      </c>
      <c r="Q2373" t="s">
        <v>20197</v>
      </c>
      <c r="R2373" t="s">
        <v>22529</v>
      </c>
      <c r="S2373">
        <v>1</v>
      </c>
      <c r="T2373">
        <v>0</v>
      </c>
      <c r="U2373">
        <v>0</v>
      </c>
      <c r="V2373">
        <v>139</v>
      </c>
      <c r="W2373">
        <v>7</v>
      </c>
    </row>
    <row r="2374" spans="1:23" x14ac:dyDescent="0.3">
      <c r="A2374" t="s">
        <v>2384</v>
      </c>
      <c r="B2374" t="s">
        <v>21174</v>
      </c>
      <c r="C2374">
        <v>0</v>
      </c>
      <c r="D2374">
        <v>0</v>
      </c>
      <c r="E2374" t="s">
        <v>20050</v>
      </c>
      <c r="F2374" t="s">
        <v>11936</v>
      </c>
      <c r="G2374" t="s">
        <v>20040</v>
      </c>
      <c r="H2374" t="s">
        <v>22530</v>
      </c>
      <c r="I2374" t="s">
        <v>22531</v>
      </c>
      <c r="J2374" t="s">
        <v>11937</v>
      </c>
      <c r="K2374" t="s">
        <v>11938</v>
      </c>
      <c r="L2374" t="s">
        <v>11939</v>
      </c>
      <c r="M2374" t="s">
        <v>20178</v>
      </c>
      <c r="N2374" t="s">
        <v>6322</v>
      </c>
      <c r="O2374" t="s">
        <v>20076</v>
      </c>
      <c r="P2374" t="s">
        <v>20196</v>
      </c>
      <c r="Q2374" t="s">
        <v>20197</v>
      </c>
      <c r="R2374" t="s">
        <v>22532</v>
      </c>
      <c r="S2374">
        <v>1</v>
      </c>
      <c r="T2374">
        <v>0</v>
      </c>
      <c r="U2374">
        <v>0</v>
      </c>
      <c r="V2374">
        <v>75</v>
      </c>
      <c r="W2374">
        <v>4</v>
      </c>
    </row>
    <row r="2375" spans="1:23" x14ac:dyDescent="0.3">
      <c r="A2375" t="s">
        <v>2385</v>
      </c>
      <c r="B2375" t="s">
        <v>21174</v>
      </c>
      <c r="C2375">
        <v>0</v>
      </c>
      <c r="D2375">
        <v>0</v>
      </c>
      <c r="E2375" t="s">
        <v>20050</v>
      </c>
      <c r="F2375" t="s">
        <v>11940</v>
      </c>
      <c r="G2375" t="s">
        <v>20040</v>
      </c>
      <c r="H2375" t="s">
        <v>22291</v>
      </c>
      <c r="I2375" t="s">
        <v>22292</v>
      </c>
      <c r="J2375" t="s">
        <v>11547</v>
      </c>
      <c r="K2375" t="s">
        <v>9175</v>
      </c>
      <c r="L2375" t="s">
        <v>9176</v>
      </c>
      <c r="M2375" t="s">
        <v>20457</v>
      </c>
      <c r="N2375" t="s">
        <v>6322</v>
      </c>
      <c r="O2375" t="s">
        <v>20076</v>
      </c>
      <c r="P2375" t="s">
        <v>20267</v>
      </c>
      <c r="Q2375" t="s">
        <v>6465</v>
      </c>
      <c r="R2375" t="s">
        <v>21136</v>
      </c>
      <c r="S2375">
        <v>1</v>
      </c>
      <c r="T2375">
        <v>0</v>
      </c>
      <c r="U2375">
        <v>0</v>
      </c>
      <c r="V2375">
        <v>245</v>
      </c>
      <c r="W2375">
        <v>12</v>
      </c>
    </row>
    <row r="2376" spans="1:23" x14ac:dyDescent="0.3">
      <c r="A2376" t="s">
        <v>2386</v>
      </c>
      <c r="B2376" t="s">
        <v>21174</v>
      </c>
      <c r="C2376">
        <v>0</v>
      </c>
      <c r="D2376">
        <v>0</v>
      </c>
      <c r="E2376" t="s">
        <v>20050</v>
      </c>
      <c r="F2376" t="s">
        <v>11941</v>
      </c>
      <c r="G2376" t="s">
        <v>20066</v>
      </c>
      <c r="H2376" t="s">
        <v>22533</v>
      </c>
      <c r="I2376" t="s">
        <v>22534</v>
      </c>
      <c r="J2376" t="s">
        <v>11942</v>
      </c>
      <c r="K2376" t="s">
        <v>7408</v>
      </c>
      <c r="L2376" t="s">
        <v>7409</v>
      </c>
      <c r="M2376" t="s">
        <v>20195</v>
      </c>
      <c r="N2376" t="s">
        <v>6322</v>
      </c>
      <c r="O2376" t="s">
        <v>20076</v>
      </c>
      <c r="P2376" t="s">
        <v>20196</v>
      </c>
      <c r="Q2376" t="s">
        <v>20197</v>
      </c>
      <c r="R2376" t="s">
        <v>20198</v>
      </c>
      <c r="S2376">
        <v>1</v>
      </c>
      <c r="T2376">
        <v>0</v>
      </c>
      <c r="U2376">
        <v>0</v>
      </c>
      <c r="V2376">
        <v>341</v>
      </c>
      <c r="W2376">
        <v>17</v>
      </c>
    </row>
    <row r="2377" spans="1:23" x14ac:dyDescent="0.3">
      <c r="A2377" t="s">
        <v>2387</v>
      </c>
      <c r="B2377" t="s">
        <v>21174</v>
      </c>
      <c r="C2377">
        <v>0</v>
      </c>
      <c r="D2377">
        <v>0</v>
      </c>
      <c r="E2377" t="s">
        <v>20050</v>
      </c>
      <c r="F2377" t="s">
        <v>11943</v>
      </c>
      <c r="G2377" t="s">
        <v>20080</v>
      </c>
      <c r="H2377" t="s">
        <v>21926</v>
      </c>
      <c r="I2377" t="s">
        <v>21927</v>
      </c>
      <c r="J2377" t="s">
        <v>11944</v>
      </c>
      <c r="K2377" t="s">
        <v>7408</v>
      </c>
      <c r="L2377" t="s">
        <v>7409</v>
      </c>
      <c r="M2377" t="s">
        <v>20195</v>
      </c>
      <c r="N2377" t="s">
        <v>6322</v>
      </c>
      <c r="O2377" t="s">
        <v>20076</v>
      </c>
      <c r="P2377" t="s">
        <v>20196</v>
      </c>
      <c r="Q2377" t="s">
        <v>20197</v>
      </c>
      <c r="R2377" t="s">
        <v>20198</v>
      </c>
      <c r="S2377">
        <v>1</v>
      </c>
      <c r="T2377">
        <v>0</v>
      </c>
      <c r="U2377">
        <v>0</v>
      </c>
      <c r="V2377">
        <v>375</v>
      </c>
      <c r="W2377">
        <v>17</v>
      </c>
    </row>
    <row r="2378" spans="1:23" x14ac:dyDescent="0.3">
      <c r="A2378" t="s">
        <v>2388</v>
      </c>
      <c r="B2378" t="s">
        <v>21174</v>
      </c>
      <c r="C2378">
        <v>0</v>
      </c>
      <c r="D2378">
        <v>0</v>
      </c>
      <c r="E2378" t="s">
        <v>20050</v>
      </c>
      <c r="F2378" t="s">
        <v>11945</v>
      </c>
      <c r="G2378" t="s">
        <v>20066</v>
      </c>
      <c r="H2378" t="s">
        <v>22535</v>
      </c>
      <c r="I2378" t="s">
        <v>22536</v>
      </c>
      <c r="J2378" t="s">
        <v>8282</v>
      </c>
      <c r="K2378" t="s">
        <v>11946</v>
      </c>
      <c r="L2378" t="s">
        <v>11947</v>
      </c>
      <c r="M2378" t="s">
        <v>20955</v>
      </c>
      <c r="N2378" t="s">
        <v>6322</v>
      </c>
      <c r="O2378" t="s">
        <v>20076</v>
      </c>
      <c r="P2378" t="s">
        <v>20196</v>
      </c>
      <c r="Q2378" t="s">
        <v>20197</v>
      </c>
      <c r="R2378" t="s">
        <v>22537</v>
      </c>
      <c r="S2378">
        <v>1</v>
      </c>
      <c r="T2378">
        <v>0</v>
      </c>
      <c r="U2378">
        <v>0</v>
      </c>
      <c r="V2378">
        <v>106</v>
      </c>
      <c r="W2378">
        <v>6</v>
      </c>
    </row>
    <row r="2379" spans="1:23" x14ac:dyDescent="0.3">
      <c r="A2379" t="s">
        <v>2389</v>
      </c>
      <c r="B2379" t="s">
        <v>21174</v>
      </c>
      <c r="C2379">
        <v>0</v>
      </c>
      <c r="D2379">
        <v>0</v>
      </c>
      <c r="E2379" t="s">
        <v>20050</v>
      </c>
      <c r="F2379" t="s">
        <v>11948</v>
      </c>
      <c r="G2379" t="s">
        <v>20040</v>
      </c>
      <c r="H2379" t="s">
        <v>22538</v>
      </c>
      <c r="I2379" t="s">
        <v>22539</v>
      </c>
      <c r="J2379" t="s">
        <v>11949</v>
      </c>
      <c r="K2379" t="s">
        <v>11950</v>
      </c>
      <c r="L2379" t="s">
        <v>11951</v>
      </c>
      <c r="M2379" t="s">
        <v>20280</v>
      </c>
      <c r="N2379" t="s">
        <v>6322</v>
      </c>
      <c r="O2379" t="s">
        <v>20076</v>
      </c>
      <c r="P2379" t="s">
        <v>20196</v>
      </c>
      <c r="Q2379" t="s">
        <v>20197</v>
      </c>
      <c r="R2379" t="s">
        <v>22540</v>
      </c>
      <c r="S2379">
        <v>1</v>
      </c>
      <c r="T2379">
        <v>0</v>
      </c>
      <c r="U2379">
        <v>0</v>
      </c>
      <c r="V2379">
        <v>90</v>
      </c>
      <c r="W2379">
        <v>4</v>
      </c>
    </row>
    <row r="2380" spans="1:23" x14ac:dyDescent="0.3">
      <c r="A2380" t="s">
        <v>2390</v>
      </c>
      <c r="B2380" t="s">
        <v>21174</v>
      </c>
      <c r="C2380">
        <v>0</v>
      </c>
      <c r="D2380">
        <v>0</v>
      </c>
      <c r="E2380" t="s">
        <v>20050</v>
      </c>
      <c r="F2380" t="s">
        <v>11952</v>
      </c>
      <c r="G2380" t="s">
        <v>20040</v>
      </c>
      <c r="H2380" t="s">
        <v>22507</v>
      </c>
      <c r="I2380" t="s">
        <v>22508</v>
      </c>
      <c r="J2380" t="s">
        <v>11953</v>
      </c>
      <c r="K2380" t="s">
        <v>8768</v>
      </c>
      <c r="L2380" t="s">
        <v>8769</v>
      </c>
      <c r="M2380" t="s">
        <v>20227</v>
      </c>
      <c r="N2380" t="s">
        <v>6322</v>
      </c>
      <c r="O2380" t="s">
        <v>20076</v>
      </c>
      <c r="P2380" t="s">
        <v>20077</v>
      </c>
      <c r="Q2380" t="s">
        <v>20078</v>
      </c>
      <c r="R2380" t="s">
        <v>21038</v>
      </c>
      <c r="S2380">
        <v>1</v>
      </c>
      <c r="T2380">
        <v>0</v>
      </c>
      <c r="U2380">
        <v>0</v>
      </c>
      <c r="V2380">
        <v>402</v>
      </c>
      <c r="W2380">
        <v>18</v>
      </c>
    </row>
    <row r="2381" spans="1:23" x14ac:dyDescent="0.3">
      <c r="A2381" t="s">
        <v>2391</v>
      </c>
      <c r="B2381" t="s">
        <v>21174</v>
      </c>
      <c r="C2381">
        <v>0</v>
      </c>
      <c r="D2381">
        <v>0</v>
      </c>
      <c r="E2381" t="s">
        <v>20050</v>
      </c>
      <c r="F2381" t="s">
        <v>11954</v>
      </c>
      <c r="G2381" t="s">
        <v>20080</v>
      </c>
      <c r="H2381" t="s">
        <v>22512</v>
      </c>
      <c r="I2381" t="s">
        <v>22513</v>
      </c>
      <c r="J2381" t="s">
        <v>11955</v>
      </c>
      <c r="K2381" t="s">
        <v>8758</v>
      </c>
      <c r="L2381" t="s">
        <v>8759</v>
      </c>
      <c r="M2381" t="s">
        <v>20840</v>
      </c>
      <c r="N2381" t="s">
        <v>6322</v>
      </c>
      <c r="O2381" t="s">
        <v>20076</v>
      </c>
      <c r="P2381" t="s">
        <v>20077</v>
      </c>
      <c r="Q2381" t="s">
        <v>20078</v>
      </c>
      <c r="R2381" t="s">
        <v>21035</v>
      </c>
      <c r="S2381">
        <v>1</v>
      </c>
      <c r="T2381">
        <v>0</v>
      </c>
      <c r="U2381">
        <v>0</v>
      </c>
      <c r="V2381">
        <v>292</v>
      </c>
      <c r="W2381">
        <v>13</v>
      </c>
    </row>
    <row r="2382" spans="1:23" x14ac:dyDescent="0.3">
      <c r="A2382" t="s">
        <v>2392</v>
      </c>
      <c r="B2382" t="s">
        <v>21174</v>
      </c>
      <c r="C2382">
        <v>0</v>
      </c>
      <c r="D2382">
        <v>0</v>
      </c>
      <c r="E2382" t="s">
        <v>20050</v>
      </c>
      <c r="F2382" t="s">
        <v>11956</v>
      </c>
      <c r="G2382" t="s">
        <v>20080</v>
      </c>
      <c r="H2382" t="s">
        <v>22512</v>
      </c>
      <c r="I2382" t="s">
        <v>22513</v>
      </c>
      <c r="J2382" t="s">
        <v>11957</v>
      </c>
      <c r="K2382" t="s">
        <v>8758</v>
      </c>
      <c r="L2382" t="s">
        <v>8759</v>
      </c>
      <c r="M2382" t="s">
        <v>20840</v>
      </c>
      <c r="N2382" t="s">
        <v>6322</v>
      </c>
      <c r="O2382" t="s">
        <v>20076</v>
      </c>
      <c r="P2382" t="s">
        <v>20077</v>
      </c>
      <c r="Q2382" t="s">
        <v>20078</v>
      </c>
      <c r="R2382" t="s">
        <v>21035</v>
      </c>
      <c r="S2382">
        <v>1</v>
      </c>
      <c r="T2382">
        <v>0</v>
      </c>
      <c r="U2382">
        <v>0</v>
      </c>
      <c r="V2382">
        <v>323</v>
      </c>
      <c r="W2382">
        <v>14</v>
      </c>
    </row>
    <row r="2383" spans="1:23" x14ac:dyDescent="0.3">
      <c r="A2383" t="s">
        <v>2393</v>
      </c>
      <c r="B2383" t="s">
        <v>21174</v>
      </c>
      <c r="C2383">
        <v>0</v>
      </c>
      <c r="D2383">
        <v>0</v>
      </c>
      <c r="E2383" t="s">
        <v>20050</v>
      </c>
      <c r="F2383" t="s">
        <v>11958</v>
      </c>
      <c r="G2383" t="s">
        <v>20080</v>
      </c>
      <c r="H2383" t="s">
        <v>22512</v>
      </c>
      <c r="I2383" t="s">
        <v>22513</v>
      </c>
      <c r="J2383" t="s">
        <v>11959</v>
      </c>
      <c r="K2383" t="s">
        <v>8758</v>
      </c>
      <c r="L2383" t="s">
        <v>8759</v>
      </c>
      <c r="M2383" t="s">
        <v>20840</v>
      </c>
      <c r="N2383" t="s">
        <v>6322</v>
      </c>
      <c r="O2383" t="s">
        <v>20076</v>
      </c>
      <c r="P2383" t="s">
        <v>20077</v>
      </c>
      <c r="Q2383" t="s">
        <v>20078</v>
      </c>
      <c r="R2383" t="s">
        <v>21035</v>
      </c>
      <c r="S2383">
        <v>1</v>
      </c>
      <c r="T2383">
        <v>0</v>
      </c>
      <c r="U2383">
        <v>0</v>
      </c>
      <c r="V2383">
        <v>368</v>
      </c>
      <c r="W2383">
        <v>16</v>
      </c>
    </row>
    <row r="2384" spans="1:23" x14ac:dyDescent="0.3">
      <c r="A2384" t="s">
        <v>2394</v>
      </c>
      <c r="B2384" t="s">
        <v>21174</v>
      </c>
      <c r="C2384">
        <v>0</v>
      </c>
      <c r="D2384">
        <v>0</v>
      </c>
      <c r="E2384" t="s">
        <v>20050</v>
      </c>
      <c r="F2384" t="s">
        <v>11960</v>
      </c>
      <c r="G2384" t="s">
        <v>20040</v>
      </c>
      <c r="H2384" t="s">
        <v>22541</v>
      </c>
      <c r="I2384" t="s">
        <v>22542</v>
      </c>
      <c r="J2384" t="s">
        <v>11961</v>
      </c>
      <c r="K2384" t="s">
        <v>11962</v>
      </c>
      <c r="L2384" t="s">
        <v>11963</v>
      </c>
      <c r="M2384" t="s">
        <v>20534</v>
      </c>
      <c r="N2384" t="s">
        <v>6322</v>
      </c>
      <c r="O2384" t="s">
        <v>20076</v>
      </c>
      <c r="P2384" t="s">
        <v>20069</v>
      </c>
      <c r="Q2384" t="s">
        <v>6520</v>
      </c>
      <c r="R2384" t="s">
        <v>22543</v>
      </c>
      <c r="S2384">
        <v>1</v>
      </c>
      <c r="T2384">
        <v>0</v>
      </c>
      <c r="U2384">
        <v>0</v>
      </c>
      <c r="V2384">
        <v>196</v>
      </c>
      <c r="W2384">
        <v>10</v>
      </c>
    </row>
    <row r="2385" spans="1:23" x14ac:dyDescent="0.3">
      <c r="A2385" t="s">
        <v>2395</v>
      </c>
      <c r="B2385" t="s">
        <v>21174</v>
      </c>
      <c r="C2385">
        <v>0</v>
      </c>
      <c r="D2385">
        <v>0</v>
      </c>
      <c r="E2385" t="s">
        <v>20050</v>
      </c>
      <c r="F2385" t="s">
        <v>11964</v>
      </c>
      <c r="G2385" t="s">
        <v>20080</v>
      </c>
      <c r="H2385" t="s">
        <v>22544</v>
      </c>
      <c r="I2385" t="s">
        <v>22545</v>
      </c>
      <c r="J2385" t="s">
        <v>11071</v>
      </c>
      <c r="K2385" t="s">
        <v>11965</v>
      </c>
      <c r="L2385" t="s">
        <v>11966</v>
      </c>
      <c r="M2385" t="s">
        <v>20293</v>
      </c>
      <c r="N2385" t="s">
        <v>6322</v>
      </c>
      <c r="O2385" t="s">
        <v>20076</v>
      </c>
      <c r="P2385" t="s">
        <v>20069</v>
      </c>
      <c r="Q2385" t="s">
        <v>6520</v>
      </c>
      <c r="R2385" t="s">
        <v>22546</v>
      </c>
      <c r="S2385">
        <v>1</v>
      </c>
      <c r="T2385">
        <v>0</v>
      </c>
      <c r="U2385">
        <v>0</v>
      </c>
      <c r="V2385">
        <v>134</v>
      </c>
      <c r="W2385">
        <v>7</v>
      </c>
    </row>
    <row r="2386" spans="1:23" x14ac:dyDescent="0.3">
      <c r="A2386" t="s">
        <v>2396</v>
      </c>
      <c r="B2386" t="s">
        <v>21174</v>
      </c>
      <c r="C2386">
        <v>0</v>
      </c>
      <c r="D2386">
        <v>0</v>
      </c>
      <c r="E2386" t="s">
        <v>20050</v>
      </c>
      <c r="F2386" t="s">
        <v>11967</v>
      </c>
      <c r="G2386" t="s">
        <v>20080</v>
      </c>
      <c r="H2386" t="s">
        <v>22547</v>
      </c>
      <c r="I2386" t="s">
        <v>22548</v>
      </c>
      <c r="J2386" t="s">
        <v>9496</v>
      </c>
      <c r="K2386" t="s">
        <v>8644</v>
      </c>
      <c r="L2386" t="s">
        <v>8645</v>
      </c>
      <c r="M2386" t="s">
        <v>20324</v>
      </c>
      <c r="N2386" t="s">
        <v>6322</v>
      </c>
      <c r="O2386" t="s">
        <v>20076</v>
      </c>
      <c r="P2386" t="s">
        <v>20069</v>
      </c>
      <c r="Q2386" t="s">
        <v>6520</v>
      </c>
      <c r="R2386" t="s">
        <v>21021</v>
      </c>
      <c r="S2386">
        <v>1</v>
      </c>
      <c r="T2386">
        <v>0</v>
      </c>
      <c r="U2386">
        <v>0</v>
      </c>
      <c r="V2386">
        <v>417</v>
      </c>
      <c r="W2386">
        <v>17</v>
      </c>
    </row>
    <row r="2387" spans="1:23" x14ac:dyDescent="0.3">
      <c r="A2387" t="s">
        <v>2397</v>
      </c>
      <c r="B2387" t="s">
        <v>21174</v>
      </c>
      <c r="C2387">
        <v>0</v>
      </c>
      <c r="D2387">
        <v>0</v>
      </c>
      <c r="E2387" t="s">
        <v>20050</v>
      </c>
      <c r="F2387" t="s">
        <v>11968</v>
      </c>
      <c r="G2387" t="s">
        <v>20040</v>
      </c>
      <c r="H2387" t="s">
        <v>22549</v>
      </c>
      <c r="I2387" t="s">
        <v>22550</v>
      </c>
      <c r="J2387" t="s">
        <v>9343</v>
      </c>
      <c r="K2387" t="s">
        <v>11969</v>
      </c>
      <c r="L2387" t="s">
        <v>11970</v>
      </c>
      <c r="M2387" t="s">
        <v>20630</v>
      </c>
      <c r="N2387" t="s">
        <v>6322</v>
      </c>
      <c r="O2387" t="s">
        <v>20076</v>
      </c>
      <c r="P2387" t="s">
        <v>20069</v>
      </c>
      <c r="Q2387" t="s">
        <v>6520</v>
      </c>
      <c r="R2387" t="s">
        <v>22551</v>
      </c>
      <c r="S2387">
        <v>1</v>
      </c>
      <c r="T2387">
        <v>0</v>
      </c>
      <c r="U2387">
        <v>0</v>
      </c>
      <c r="V2387">
        <v>160</v>
      </c>
      <c r="W2387">
        <v>8</v>
      </c>
    </row>
    <row r="2388" spans="1:23" x14ac:dyDescent="0.3">
      <c r="A2388" t="s">
        <v>2398</v>
      </c>
      <c r="B2388" t="s">
        <v>21174</v>
      </c>
      <c r="C2388">
        <v>0</v>
      </c>
      <c r="D2388">
        <v>0</v>
      </c>
      <c r="E2388" t="s">
        <v>20050</v>
      </c>
      <c r="F2388" t="s">
        <v>11971</v>
      </c>
      <c r="G2388" t="s">
        <v>20066</v>
      </c>
      <c r="H2388" t="s">
        <v>21390</v>
      </c>
      <c r="I2388" t="s">
        <v>21391</v>
      </c>
      <c r="J2388" t="s">
        <v>7860</v>
      </c>
      <c r="K2388" t="s">
        <v>9498</v>
      </c>
      <c r="L2388" t="s">
        <v>9499</v>
      </c>
      <c r="M2388" t="s">
        <v>20757</v>
      </c>
      <c r="N2388" t="s">
        <v>6322</v>
      </c>
      <c r="O2388" t="s">
        <v>20076</v>
      </c>
      <c r="P2388" t="s">
        <v>20069</v>
      </c>
      <c r="Q2388" t="s">
        <v>6520</v>
      </c>
      <c r="R2388" t="s">
        <v>21392</v>
      </c>
      <c r="S2388">
        <v>1</v>
      </c>
      <c r="T2388">
        <v>0</v>
      </c>
      <c r="U2388">
        <v>0</v>
      </c>
      <c r="V2388">
        <v>179</v>
      </c>
      <c r="W2388">
        <v>8</v>
      </c>
    </row>
    <row r="2389" spans="1:23" x14ac:dyDescent="0.3">
      <c r="A2389" t="s">
        <v>2399</v>
      </c>
      <c r="B2389" t="s">
        <v>21174</v>
      </c>
      <c r="C2389">
        <v>0</v>
      </c>
      <c r="D2389">
        <v>0</v>
      </c>
      <c r="E2389" t="s">
        <v>20050</v>
      </c>
      <c r="F2389" t="s">
        <v>11972</v>
      </c>
      <c r="G2389" t="s">
        <v>21292</v>
      </c>
      <c r="H2389" t="s">
        <v>22552</v>
      </c>
      <c r="I2389" t="s">
        <v>22553</v>
      </c>
      <c r="J2389" t="s">
        <v>11973</v>
      </c>
      <c r="K2389" t="s">
        <v>11974</v>
      </c>
      <c r="L2389" t="s">
        <v>11975</v>
      </c>
      <c r="M2389" t="s">
        <v>20422</v>
      </c>
      <c r="N2389" t="s">
        <v>6322</v>
      </c>
      <c r="O2389" t="s">
        <v>20076</v>
      </c>
      <c r="P2389" t="s">
        <v>20069</v>
      </c>
      <c r="Q2389" t="s">
        <v>6520</v>
      </c>
      <c r="R2389" t="s">
        <v>22554</v>
      </c>
      <c r="S2389">
        <v>1</v>
      </c>
      <c r="T2389">
        <v>0</v>
      </c>
      <c r="U2389">
        <v>0</v>
      </c>
      <c r="V2389">
        <v>170</v>
      </c>
      <c r="W2389">
        <v>8</v>
      </c>
    </row>
    <row r="2390" spans="1:23" x14ac:dyDescent="0.3">
      <c r="A2390" t="s">
        <v>2400</v>
      </c>
      <c r="B2390" t="s">
        <v>21174</v>
      </c>
      <c r="C2390">
        <v>0</v>
      </c>
      <c r="D2390">
        <v>0</v>
      </c>
      <c r="E2390" t="s">
        <v>20050</v>
      </c>
      <c r="F2390" t="s">
        <v>11976</v>
      </c>
      <c r="G2390" t="s">
        <v>20040</v>
      </c>
      <c r="H2390" t="s">
        <v>22555</v>
      </c>
      <c r="I2390" t="s">
        <v>22556</v>
      </c>
      <c r="J2390" t="s">
        <v>11977</v>
      </c>
      <c r="K2390" t="s">
        <v>11978</v>
      </c>
      <c r="L2390" t="s">
        <v>11979</v>
      </c>
      <c r="M2390" t="s">
        <v>20258</v>
      </c>
      <c r="N2390" t="s">
        <v>6322</v>
      </c>
      <c r="O2390" t="s">
        <v>20076</v>
      </c>
      <c r="P2390" t="s">
        <v>20069</v>
      </c>
      <c r="Q2390" t="s">
        <v>6520</v>
      </c>
      <c r="R2390" t="s">
        <v>22557</v>
      </c>
      <c r="S2390">
        <v>1</v>
      </c>
      <c r="T2390">
        <v>0</v>
      </c>
      <c r="U2390">
        <v>0</v>
      </c>
      <c r="V2390">
        <v>125</v>
      </c>
      <c r="W2390">
        <v>7</v>
      </c>
    </row>
    <row r="2391" spans="1:23" x14ac:dyDescent="0.3">
      <c r="A2391" t="s">
        <v>2401</v>
      </c>
      <c r="B2391" t="s">
        <v>21174</v>
      </c>
      <c r="C2391">
        <v>0</v>
      </c>
      <c r="D2391">
        <v>0</v>
      </c>
      <c r="E2391" t="s">
        <v>20050</v>
      </c>
      <c r="F2391" t="s">
        <v>11980</v>
      </c>
      <c r="G2391" t="s">
        <v>20040</v>
      </c>
      <c r="H2391" t="s">
        <v>22558</v>
      </c>
      <c r="I2391" t="s">
        <v>22559</v>
      </c>
      <c r="J2391" t="s">
        <v>11981</v>
      </c>
      <c r="K2391" t="s">
        <v>7479</v>
      </c>
      <c r="L2391" t="s">
        <v>7480</v>
      </c>
      <c r="M2391" t="s">
        <v>20119</v>
      </c>
      <c r="N2391" t="s">
        <v>6322</v>
      </c>
      <c r="O2391" t="s">
        <v>20076</v>
      </c>
      <c r="P2391" t="s">
        <v>20238</v>
      </c>
      <c r="Q2391" t="s">
        <v>6469</v>
      </c>
      <c r="R2391" t="s">
        <v>20277</v>
      </c>
      <c r="S2391">
        <v>1</v>
      </c>
      <c r="T2391">
        <v>0</v>
      </c>
      <c r="U2391">
        <v>0</v>
      </c>
      <c r="V2391">
        <v>250</v>
      </c>
      <c r="W2391">
        <v>12</v>
      </c>
    </row>
    <row r="2392" spans="1:23" x14ac:dyDescent="0.3">
      <c r="A2392" t="s">
        <v>2402</v>
      </c>
      <c r="B2392" t="s">
        <v>21174</v>
      </c>
      <c r="C2392">
        <v>0</v>
      </c>
      <c r="D2392">
        <v>0</v>
      </c>
      <c r="E2392" t="s">
        <v>20050</v>
      </c>
      <c r="F2392" t="s">
        <v>11982</v>
      </c>
      <c r="G2392" t="s">
        <v>20328</v>
      </c>
      <c r="H2392" t="s">
        <v>22560</v>
      </c>
      <c r="I2392" t="s">
        <v>22561</v>
      </c>
      <c r="J2392" t="s">
        <v>11983</v>
      </c>
      <c r="K2392" t="s">
        <v>8605</v>
      </c>
      <c r="L2392" t="s">
        <v>8606</v>
      </c>
      <c r="M2392" t="s">
        <v>20736</v>
      </c>
      <c r="N2392" t="s">
        <v>6322</v>
      </c>
      <c r="O2392" t="s">
        <v>20076</v>
      </c>
      <c r="P2392" t="s">
        <v>20069</v>
      </c>
      <c r="Q2392" t="s">
        <v>6520</v>
      </c>
      <c r="R2392" t="s">
        <v>21011</v>
      </c>
      <c r="S2392">
        <v>1</v>
      </c>
      <c r="T2392">
        <v>0</v>
      </c>
      <c r="U2392">
        <v>0</v>
      </c>
      <c r="V2392">
        <v>173</v>
      </c>
      <c r="W2392">
        <v>9</v>
      </c>
    </row>
    <row r="2393" spans="1:23" x14ac:dyDescent="0.3">
      <c r="A2393" t="s">
        <v>2403</v>
      </c>
      <c r="B2393" t="s">
        <v>21174</v>
      </c>
      <c r="C2393">
        <v>0</v>
      </c>
      <c r="D2393">
        <v>0</v>
      </c>
      <c r="E2393" t="s">
        <v>20050</v>
      </c>
      <c r="F2393" t="s">
        <v>11984</v>
      </c>
      <c r="G2393" t="s">
        <v>20328</v>
      </c>
      <c r="H2393" t="s">
        <v>22560</v>
      </c>
      <c r="I2393" t="s">
        <v>22561</v>
      </c>
      <c r="J2393" t="s">
        <v>11983</v>
      </c>
      <c r="K2393" t="s">
        <v>8605</v>
      </c>
      <c r="L2393" t="s">
        <v>8606</v>
      </c>
      <c r="M2393" t="s">
        <v>20736</v>
      </c>
      <c r="N2393" t="s">
        <v>6322</v>
      </c>
      <c r="O2393" t="s">
        <v>20076</v>
      </c>
      <c r="P2393" t="s">
        <v>20069</v>
      </c>
      <c r="Q2393" t="s">
        <v>6520</v>
      </c>
      <c r="R2393" t="s">
        <v>21011</v>
      </c>
      <c r="S2393">
        <v>1</v>
      </c>
      <c r="T2393">
        <v>0</v>
      </c>
      <c r="U2393">
        <v>0</v>
      </c>
      <c r="V2393">
        <v>193</v>
      </c>
      <c r="W2393">
        <v>9</v>
      </c>
    </row>
    <row r="2394" spans="1:23" x14ac:dyDescent="0.3">
      <c r="A2394" t="s">
        <v>2404</v>
      </c>
      <c r="B2394" t="s">
        <v>21174</v>
      </c>
      <c r="C2394">
        <v>0</v>
      </c>
      <c r="D2394">
        <v>0</v>
      </c>
      <c r="E2394" t="s">
        <v>20050</v>
      </c>
      <c r="F2394" t="s">
        <v>11985</v>
      </c>
      <c r="G2394" t="s">
        <v>20066</v>
      </c>
      <c r="H2394" t="s">
        <v>22562</v>
      </c>
      <c r="I2394" t="s">
        <v>22563</v>
      </c>
      <c r="J2394" t="s">
        <v>9116</v>
      </c>
      <c r="K2394" t="s">
        <v>11986</v>
      </c>
      <c r="L2394" t="s">
        <v>11987</v>
      </c>
      <c r="M2394" t="s">
        <v>20131</v>
      </c>
      <c r="N2394" t="s">
        <v>6322</v>
      </c>
      <c r="O2394" t="s">
        <v>20076</v>
      </c>
      <c r="P2394" t="s">
        <v>20069</v>
      </c>
      <c r="Q2394" t="s">
        <v>6520</v>
      </c>
      <c r="R2394" t="s">
        <v>22564</v>
      </c>
      <c r="S2394">
        <v>1</v>
      </c>
      <c r="T2394">
        <v>0</v>
      </c>
      <c r="U2394">
        <v>0</v>
      </c>
      <c r="V2394">
        <v>176</v>
      </c>
      <c r="W2394">
        <v>8</v>
      </c>
    </row>
    <row r="2395" spans="1:23" x14ac:dyDescent="0.3">
      <c r="A2395" t="s">
        <v>2405</v>
      </c>
      <c r="B2395" t="s">
        <v>21174</v>
      </c>
      <c r="C2395">
        <v>0</v>
      </c>
      <c r="D2395">
        <v>0</v>
      </c>
      <c r="E2395" t="s">
        <v>20050</v>
      </c>
      <c r="F2395" t="s">
        <v>11988</v>
      </c>
      <c r="G2395" t="s">
        <v>20080</v>
      </c>
      <c r="H2395" t="s">
        <v>22525</v>
      </c>
      <c r="I2395" t="s">
        <v>22526</v>
      </c>
      <c r="J2395" t="s">
        <v>11989</v>
      </c>
      <c r="K2395" t="s">
        <v>6515</v>
      </c>
      <c r="L2395" t="s">
        <v>6516</v>
      </c>
      <c r="M2395" t="s">
        <v>20840</v>
      </c>
      <c r="N2395" t="s">
        <v>6322</v>
      </c>
      <c r="O2395" t="s">
        <v>20076</v>
      </c>
      <c r="P2395" t="s">
        <v>20196</v>
      </c>
      <c r="Q2395" t="s">
        <v>20197</v>
      </c>
      <c r="R2395" t="s">
        <v>20841</v>
      </c>
      <c r="S2395">
        <v>1</v>
      </c>
      <c r="T2395">
        <v>0</v>
      </c>
      <c r="U2395">
        <v>0</v>
      </c>
      <c r="V2395">
        <v>531</v>
      </c>
      <c r="W2395">
        <v>26</v>
      </c>
    </row>
    <row r="2396" spans="1:23" x14ac:dyDescent="0.3">
      <c r="A2396" t="s">
        <v>2406</v>
      </c>
      <c r="B2396" t="s">
        <v>21174</v>
      </c>
      <c r="C2396">
        <v>0</v>
      </c>
      <c r="D2396">
        <v>0</v>
      </c>
      <c r="E2396" t="s">
        <v>20050</v>
      </c>
      <c r="F2396" t="s">
        <v>11990</v>
      </c>
      <c r="G2396" t="s">
        <v>20328</v>
      </c>
      <c r="H2396" t="s">
        <v>22560</v>
      </c>
      <c r="I2396" t="s">
        <v>22561</v>
      </c>
      <c r="J2396" t="s">
        <v>9816</v>
      </c>
      <c r="K2396" t="s">
        <v>8605</v>
      </c>
      <c r="L2396" t="s">
        <v>8606</v>
      </c>
      <c r="M2396" t="s">
        <v>20736</v>
      </c>
      <c r="N2396" t="s">
        <v>6322</v>
      </c>
      <c r="O2396" t="s">
        <v>20076</v>
      </c>
      <c r="P2396" t="s">
        <v>20069</v>
      </c>
      <c r="Q2396" t="s">
        <v>6520</v>
      </c>
      <c r="R2396" t="s">
        <v>21011</v>
      </c>
      <c r="S2396">
        <v>1</v>
      </c>
      <c r="T2396">
        <v>0</v>
      </c>
      <c r="U2396">
        <v>0</v>
      </c>
      <c r="V2396">
        <v>230</v>
      </c>
      <c r="W2396">
        <v>11</v>
      </c>
    </row>
    <row r="2397" spans="1:23" x14ac:dyDescent="0.3">
      <c r="A2397" t="s">
        <v>2407</v>
      </c>
      <c r="B2397" t="s">
        <v>21174</v>
      </c>
      <c r="C2397">
        <v>0</v>
      </c>
      <c r="D2397">
        <v>0</v>
      </c>
      <c r="E2397" t="s">
        <v>20050</v>
      </c>
      <c r="F2397" t="s">
        <v>11991</v>
      </c>
      <c r="G2397" t="s">
        <v>20080</v>
      </c>
      <c r="H2397" t="s">
        <v>21393</v>
      </c>
      <c r="I2397" t="s">
        <v>21394</v>
      </c>
      <c r="J2397" t="s">
        <v>11373</v>
      </c>
      <c r="K2397" t="s">
        <v>6519</v>
      </c>
      <c r="L2397" t="s">
        <v>6520</v>
      </c>
      <c r="M2397" t="s">
        <v>20103</v>
      </c>
      <c r="N2397" t="s">
        <v>6322</v>
      </c>
      <c r="O2397" t="s">
        <v>20076</v>
      </c>
      <c r="P2397" t="s">
        <v>20069</v>
      </c>
      <c r="Q2397" t="s">
        <v>6520</v>
      </c>
      <c r="R2397" t="s">
        <v>20104</v>
      </c>
      <c r="S2397">
        <v>1</v>
      </c>
      <c r="T2397">
        <v>0</v>
      </c>
      <c r="U2397">
        <v>0</v>
      </c>
      <c r="V2397">
        <v>330</v>
      </c>
      <c r="W2397">
        <v>15</v>
      </c>
    </row>
    <row r="2398" spans="1:23" x14ac:dyDescent="0.3">
      <c r="A2398" t="s">
        <v>2408</v>
      </c>
      <c r="B2398" t="s">
        <v>21174</v>
      </c>
      <c r="C2398">
        <v>0</v>
      </c>
      <c r="D2398">
        <v>0</v>
      </c>
      <c r="E2398" t="s">
        <v>20050</v>
      </c>
      <c r="F2398" t="s">
        <v>11992</v>
      </c>
      <c r="G2398" t="s">
        <v>20080</v>
      </c>
      <c r="H2398" t="s">
        <v>21393</v>
      </c>
      <c r="I2398" t="s">
        <v>21394</v>
      </c>
      <c r="J2398" t="s">
        <v>9501</v>
      </c>
      <c r="K2398" t="s">
        <v>6519</v>
      </c>
      <c r="L2398" t="s">
        <v>6520</v>
      </c>
      <c r="M2398" t="s">
        <v>20103</v>
      </c>
      <c r="N2398" t="s">
        <v>6322</v>
      </c>
      <c r="O2398" t="s">
        <v>20076</v>
      </c>
      <c r="P2398" t="s">
        <v>20069</v>
      </c>
      <c r="Q2398" t="s">
        <v>6520</v>
      </c>
      <c r="R2398" t="s">
        <v>20104</v>
      </c>
      <c r="S2398">
        <v>1</v>
      </c>
      <c r="T2398">
        <v>0</v>
      </c>
      <c r="U2398">
        <v>0</v>
      </c>
      <c r="V2398">
        <v>149</v>
      </c>
      <c r="W2398">
        <v>8</v>
      </c>
    </row>
    <row r="2399" spans="1:23" x14ac:dyDescent="0.3">
      <c r="A2399" t="s">
        <v>2409</v>
      </c>
      <c r="B2399" t="s">
        <v>21174</v>
      </c>
      <c r="C2399">
        <v>0</v>
      </c>
      <c r="D2399">
        <v>0</v>
      </c>
      <c r="E2399" t="s">
        <v>20050</v>
      </c>
      <c r="F2399" t="s">
        <v>11993</v>
      </c>
      <c r="G2399" t="s">
        <v>20080</v>
      </c>
      <c r="H2399" t="s">
        <v>22357</v>
      </c>
      <c r="I2399" t="s">
        <v>22358</v>
      </c>
      <c r="J2399" t="s">
        <v>11994</v>
      </c>
      <c r="K2399" t="s">
        <v>6548</v>
      </c>
      <c r="L2399" t="s">
        <v>6549</v>
      </c>
      <c r="M2399" t="s">
        <v>20422</v>
      </c>
      <c r="N2399" t="s">
        <v>6322</v>
      </c>
      <c r="O2399" t="s">
        <v>20076</v>
      </c>
      <c r="P2399" t="s">
        <v>20179</v>
      </c>
      <c r="Q2399" t="s">
        <v>6549</v>
      </c>
      <c r="R2399" t="s">
        <v>20763</v>
      </c>
      <c r="S2399">
        <v>1</v>
      </c>
      <c r="T2399">
        <v>0</v>
      </c>
      <c r="U2399">
        <v>0</v>
      </c>
      <c r="V2399">
        <v>224</v>
      </c>
      <c r="W2399">
        <v>11</v>
      </c>
    </row>
    <row r="2400" spans="1:23" x14ac:dyDescent="0.3">
      <c r="A2400" t="s">
        <v>2410</v>
      </c>
      <c r="B2400" t="s">
        <v>21174</v>
      </c>
      <c r="C2400">
        <v>0</v>
      </c>
      <c r="D2400">
        <v>0</v>
      </c>
      <c r="E2400" t="s">
        <v>20150</v>
      </c>
      <c r="F2400" t="s">
        <v>11995</v>
      </c>
      <c r="G2400" t="s">
        <v>20089</v>
      </c>
      <c r="H2400" t="s">
        <v>21253</v>
      </c>
      <c r="I2400" t="s">
        <v>21254</v>
      </c>
      <c r="J2400" t="s">
        <v>9407</v>
      </c>
      <c r="K2400" t="s">
        <v>6742</v>
      </c>
      <c r="L2400" t="s">
        <v>6743</v>
      </c>
      <c r="M2400" t="s">
        <v>20630</v>
      </c>
      <c r="N2400" t="s">
        <v>6322</v>
      </c>
      <c r="O2400" t="s">
        <v>20076</v>
      </c>
      <c r="P2400" t="s">
        <v>20443</v>
      </c>
      <c r="Q2400" t="s">
        <v>6508</v>
      </c>
      <c r="R2400" t="s">
        <v>21255</v>
      </c>
      <c r="S2400">
        <v>0</v>
      </c>
      <c r="T2400">
        <v>0</v>
      </c>
      <c r="U2400">
        <v>0</v>
      </c>
      <c r="V2400">
        <v>299</v>
      </c>
      <c r="W2400">
        <v>14</v>
      </c>
    </row>
    <row r="2401" spans="1:23" x14ac:dyDescent="0.3">
      <c r="A2401" t="s">
        <v>2411</v>
      </c>
      <c r="B2401" t="s">
        <v>21174</v>
      </c>
      <c r="C2401">
        <v>0</v>
      </c>
      <c r="D2401">
        <v>0</v>
      </c>
      <c r="E2401" t="s">
        <v>20050</v>
      </c>
      <c r="F2401" t="s">
        <v>11996</v>
      </c>
      <c r="G2401" t="s">
        <v>20040</v>
      </c>
      <c r="H2401" t="s">
        <v>21395</v>
      </c>
      <c r="I2401" t="s">
        <v>21396</v>
      </c>
      <c r="J2401" t="s">
        <v>9503</v>
      </c>
      <c r="K2401" t="s">
        <v>9504</v>
      </c>
      <c r="L2401" t="s">
        <v>9505</v>
      </c>
      <c r="M2401" t="s">
        <v>20113</v>
      </c>
      <c r="N2401" t="s">
        <v>6322</v>
      </c>
      <c r="O2401" t="s">
        <v>20076</v>
      </c>
      <c r="P2401" t="s">
        <v>20069</v>
      </c>
      <c r="Q2401" t="s">
        <v>6520</v>
      </c>
      <c r="R2401" t="s">
        <v>21397</v>
      </c>
      <c r="S2401">
        <v>1</v>
      </c>
      <c r="T2401">
        <v>0</v>
      </c>
      <c r="U2401">
        <v>0</v>
      </c>
      <c r="V2401">
        <v>191</v>
      </c>
      <c r="W2401">
        <v>9</v>
      </c>
    </row>
    <row r="2402" spans="1:23" x14ac:dyDescent="0.3">
      <c r="A2402" t="s">
        <v>2412</v>
      </c>
      <c r="B2402" t="s">
        <v>21174</v>
      </c>
      <c r="C2402">
        <v>0</v>
      </c>
      <c r="D2402">
        <v>0</v>
      </c>
      <c r="E2402" t="s">
        <v>20050</v>
      </c>
      <c r="F2402" t="s">
        <v>11997</v>
      </c>
      <c r="G2402" t="s">
        <v>20066</v>
      </c>
      <c r="H2402" t="s">
        <v>21398</v>
      </c>
      <c r="I2402" t="s">
        <v>21399</v>
      </c>
      <c r="J2402" t="s">
        <v>9507</v>
      </c>
      <c r="K2402" t="s">
        <v>9508</v>
      </c>
      <c r="L2402" t="s">
        <v>9509</v>
      </c>
      <c r="M2402" t="s">
        <v>20355</v>
      </c>
      <c r="N2402" t="s">
        <v>6322</v>
      </c>
      <c r="O2402" t="s">
        <v>20076</v>
      </c>
      <c r="P2402" t="s">
        <v>20069</v>
      </c>
      <c r="Q2402" t="s">
        <v>6520</v>
      </c>
      <c r="R2402" t="s">
        <v>21400</v>
      </c>
      <c r="S2402">
        <v>1</v>
      </c>
      <c r="T2402">
        <v>0</v>
      </c>
      <c r="U2402">
        <v>0</v>
      </c>
      <c r="V2402">
        <v>170</v>
      </c>
      <c r="W2402">
        <v>8</v>
      </c>
    </row>
    <row r="2403" spans="1:23" x14ac:dyDescent="0.3">
      <c r="A2403" t="s">
        <v>2413</v>
      </c>
      <c r="B2403" t="s">
        <v>21174</v>
      </c>
      <c r="C2403">
        <v>0</v>
      </c>
      <c r="D2403">
        <v>0</v>
      </c>
      <c r="E2403" t="s">
        <v>20050</v>
      </c>
      <c r="F2403" t="s">
        <v>11998</v>
      </c>
      <c r="G2403" t="s">
        <v>20040</v>
      </c>
      <c r="H2403" t="s">
        <v>22565</v>
      </c>
      <c r="I2403" t="s">
        <v>22566</v>
      </c>
      <c r="J2403" t="s">
        <v>9511</v>
      </c>
      <c r="K2403" t="s">
        <v>9512</v>
      </c>
      <c r="L2403" t="s">
        <v>9513</v>
      </c>
      <c r="M2403" t="s">
        <v>20840</v>
      </c>
      <c r="N2403" t="s">
        <v>6322</v>
      </c>
      <c r="O2403" t="s">
        <v>20076</v>
      </c>
      <c r="P2403" t="s">
        <v>20069</v>
      </c>
      <c r="Q2403" t="s">
        <v>6520</v>
      </c>
      <c r="R2403" t="s">
        <v>21403</v>
      </c>
      <c r="S2403">
        <v>1</v>
      </c>
      <c r="T2403">
        <v>0</v>
      </c>
      <c r="U2403">
        <v>0</v>
      </c>
      <c r="V2403">
        <v>271</v>
      </c>
      <c r="W2403">
        <v>12</v>
      </c>
    </row>
    <row r="2404" spans="1:23" x14ac:dyDescent="0.3">
      <c r="A2404" t="s">
        <v>2414</v>
      </c>
      <c r="B2404" t="s">
        <v>21174</v>
      </c>
      <c r="C2404">
        <v>0</v>
      </c>
      <c r="D2404">
        <v>0</v>
      </c>
      <c r="E2404" t="s">
        <v>20050</v>
      </c>
      <c r="F2404" t="s">
        <v>11999</v>
      </c>
      <c r="G2404" t="s">
        <v>20066</v>
      </c>
      <c r="H2404" t="s">
        <v>22567</v>
      </c>
      <c r="I2404" t="s">
        <v>22568</v>
      </c>
      <c r="J2404" t="s">
        <v>12000</v>
      </c>
      <c r="K2404" t="s">
        <v>8684</v>
      </c>
      <c r="L2404" t="s">
        <v>8685</v>
      </c>
      <c r="M2404" t="s">
        <v>20054</v>
      </c>
      <c r="N2404" t="s">
        <v>6322</v>
      </c>
      <c r="O2404" t="s">
        <v>20076</v>
      </c>
      <c r="P2404" t="s">
        <v>20069</v>
      </c>
      <c r="Q2404" t="s">
        <v>6520</v>
      </c>
      <c r="R2404" t="s">
        <v>21078</v>
      </c>
      <c r="S2404">
        <v>1</v>
      </c>
      <c r="T2404">
        <v>0</v>
      </c>
      <c r="U2404">
        <v>0</v>
      </c>
      <c r="V2404">
        <v>188</v>
      </c>
      <c r="W2404">
        <v>8</v>
      </c>
    </row>
    <row r="2405" spans="1:23" x14ac:dyDescent="0.3">
      <c r="A2405" t="s">
        <v>2415</v>
      </c>
      <c r="B2405" t="s">
        <v>21174</v>
      </c>
      <c r="C2405">
        <v>0</v>
      </c>
      <c r="D2405">
        <v>0</v>
      </c>
      <c r="E2405" t="s">
        <v>20050</v>
      </c>
      <c r="F2405" t="s">
        <v>12001</v>
      </c>
      <c r="G2405" t="s">
        <v>20066</v>
      </c>
      <c r="H2405" t="s">
        <v>21404</v>
      </c>
      <c r="I2405" t="s">
        <v>21405</v>
      </c>
      <c r="J2405" t="s">
        <v>7860</v>
      </c>
      <c r="K2405" t="s">
        <v>9515</v>
      </c>
      <c r="L2405" t="s">
        <v>9516</v>
      </c>
      <c r="M2405" t="s">
        <v>20221</v>
      </c>
      <c r="N2405" t="s">
        <v>6322</v>
      </c>
      <c r="O2405" t="s">
        <v>20076</v>
      </c>
      <c r="P2405" t="s">
        <v>20069</v>
      </c>
      <c r="Q2405" t="s">
        <v>6520</v>
      </c>
      <c r="R2405" t="s">
        <v>21406</v>
      </c>
      <c r="S2405">
        <v>1</v>
      </c>
      <c r="T2405">
        <v>0</v>
      </c>
      <c r="U2405">
        <v>0</v>
      </c>
      <c r="V2405">
        <v>248</v>
      </c>
      <c r="W2405">
        <v>10</v>
      </c>
    </row>
    <row r="2406" spans="1:23" x14ac:dyDescent="0.3">
      <c r="A2406" t="s">
        <v>2416</v>
      </c>
      <c r="B2406" t="s">
        <v>21174</v>
      </c>
      <c r="C2406">
        <v>0</v>
      </c>
      <c r="D2406">
        <v>0</v>
      </c>
      <c r="E2406" t="s">
        <v>20050</v>
      </c>
      <c r="F2406" t="s">
        <v>12002</v>
      </c>
      <c r="G2406" t="s">
        <v>20066</v>
      </c>
      <c r="H2406" t="s">
        <v>21407</v>
      </c>
      <c r="I2406" t="s">
        <v>21408</v>
      </c>
      <c r="J2406" t="s">
        <v>9518</v>
      </c>
      <c r="K2406" t="s">
        <v>9519</v>
      </c>
      <c r="L2406" t="s">
        <v>9520</v>
      </c>
      <c r="M2406" t="s">
        <v>20195</v>
      </c>
      <c r="N2406" t="s">
        <v>6322</v>
      </c>
      <c r="O2406" t="s">
        <v>20076</v>
      </c>
      <c r="P2406" t="s">
        <v>20069</v>
      </c>
      <c r="Q2406" t="s">
        <v>6520</v>
      </c>
      <c r="R2406" t="s">
        <v>21409</v>
      </c>
      <c r="S2406">
        <v>1</v>
      </c>
      <c r="T2406">
        <v>0</v>
      </c>
      <c r="U2406">
        <v>0</v>
      </c>
      <c r="V2406">
        <v>281</v>
      </c>
      <c r="W2406">
        <v>13</v>
      </c>
    </row>
    <row r="2407" spans="1:23" x14ac:dyDescent="0.3">
      <c r="A2407" t="s">
        <v>2417</v>
      </c>
      <c r="B2407" t="s">
        <v>21174</v>
      </c>
      <c r="C2407">
        <v>0</v>
      </c>
      <c r="D2407">
        <v>0</v>
      </c>
      <c r="E2407" t="s">
        <v>20050</v>
      </c>
      <c r="F2407" t="s">
        <v>12003</v>
      </c>
      <c r="G2407" t="s">
        <v>20328</v>
      </c>
      <c r="H2407" t="s">
        <v>22569</v>
      </c>
      <c r="I2407" t="s">
        <v>22570</v>
      </c>
      <c r="J2407" t="s">
        <v>12004</v>
      </c>
      <c r="K2407" t="s">
        <v>9192</v>
      </c>
      <c r="L2407" t="s">
        <v>9193</v>
      </c>
      <c r="M2407" t="s">
        <v>20125</v>
      </c>
      <c r="N2407" t="s">
        <v>6322</v>
      </c>
      <c r="O2407" t="s">
        <v>20076</v>
      </c>
      <c r="P2407" t="s">
        <v>20069</v>
      </c>
      <c r="Q2407" t="s">
        <v>6520</v>
      </c>
      <c r="R2407" t="s">
        <v>21141</v>
      </c>
      <c r="S2407">
        <v>1</v>
      </c>
      <c r="T2407">
        <v>0</v>
      </c>
      <c r="U2407">
        <v>0</v>
      </c>
      <c r="V2407">
        <v>416</v>
      </c>
      <c r="W2407">
        <v>17</v>
      </c>
    </row>
    <row r="2408" spans="1:23" x14ac:dyDescent="0.3">
      <c r="A2408" t="s">
        <v>2418</v>
      </c>
      <c r="B2408" t="s">
        <v>21174</v>
      </c>
      <c r="C2408">
        <v>0</v>
      </c>
      <c r="D2408">
        <v>0</v>
      </c>
      <c r="E2408" t="s">
        <v>20050</v>
      </c>
      <c r="F2408" t="s">
        <v>12005</v>
      </c>
      <c r="G2408" t="s">
        <v>20328</v>
      </c>
      <c r="H2408" t="s">
        <v>22569</v>
      </c>
      <c r="I2408" t="s">
        <v>22570</v>
      </c>
      <c r="J2408" t="s">
        <v>12006</v>
      </c>
      <c r="K2408" t="s">
        <v>9192</v>
      </c>
      <c r="L2408" t="s">
        <v>9193</v>
      </c>
      <c r="M2408" t="s">
        <v>20125</v>
      </c>
      <c r="N2408" t="s">
        <v>6322</v>
      </c>
      <c r="O2408" t="s">
        <v>20076</v>
      </c>
      <c r="P2408" t="s">
        <v>20069</v>
      </c>
      <c r="Q2408" t="s">
        <v>6520</v>
      </c>
      <c r="R2408" t="s">
        <v>21141</v>
      </c>
      <c r="S2408">
        <v>1</v>
      </c>
      <c r="T2408">
        <v>0</v>
      </c>
      <c r="U2408">
        <v>0</v>
      </c>
      <c r="V2408">
        <v>134</v>
      </c>
      <c r="W2408">
        <v>7</v>
      </c>
    </row>
    <row r="2409" spans="1:23" x14ac:dyDescent="0.3">
      <c r="A2409" t="s">
        <v>2419</v>
      </c>
      <c r="B2409" t="s">
        <v>21174</v>
      </c>
      <c r="C2409">
        <v>0</v>
      </c>
      <c r="D2409">
        <v>0</v>
      </c>
      <c r="E2409" t="s">
        <v>20050</v>
      </c>
      <c r="F2409" t="s">
        <v>12007</v>
      </c>
      <c r="G2409" t="s">
        <v>20066</v>
      </c>
      <c r="H2409" t="s">
        <v>22571</v>
      </c>
      <c r="I2409" t="s">
        <v>22572</v>
      </c>
      <c r="J2409" t="s">
        <v>10957</v>
      </c>
      <c r="K2409" t="s">
        <v>9508</v>
      </c>
      <c r="L2409" t="s">
        <v>9509</v>
      </c>
      <c r="M2409" t="s">
        <v>20355</v>
      </c>
      <c r="N2409" t="s">
        <v>6322</v>
      </c>
      <c r="O2409" t="s">
        <v>20076</v>
      </c>
      <c r="P2409" t="s">
        <v>20069</v>
      </c>
      <c r="Q2409" t="s">
        <v>6520</v>
      </c>
      <c r="R2409" t="s">
        <v>21400</v>
      </c>
      <c r="S2409">
        <v>1</v>
      </c>
      <c r="T2409">
        <v>0</v>
      </c>
      <c r="U2409">
        <v>0</v>
      </c>
      <c r="V2409">
        <v>221</v>
      </c>
      <c r="W2409">
        <v>10</v>
      </c>
    </row>
    <row r="2410" spans="1:23" x14ac:dyDescent="0.3">
      <c r="A2410" t="s">
        <v>2420</v>
      </c>
      <c r="B2410" t="s">
        <v>21174</v>
      </c>
      <c r="C2410">
        <v>0</v>
      </c>
      <c r="D2410">
        <v>0</v>
      </c>
      <c r="E2410" t="s">
        <v>20050</v>
      </c>
      <c r="F2410" t="s">
        <v>12008</v>
      </c>
      <c r="G2410" t="s">
        <v>20040</v>
      </c>
      <c r="H2410" t="s">
        <v>22495</v>
      </c>
      <c r="I2410" t="s">
        <v>22496</v>
      </c>
      <c r="J2410" t="s">
        <v>12009</v>
      </c>
      <c r="K2410" t="s">
        <v>7679</v>
      </c>
      <c r="L2410" t="s">
        <v>7680</v>
      </c>
      <c r="M2410" t="s">
        <v>20131</v>
      </c>
      <c r="N2410" t="s">
        <v>6322</v>
      </c>
      <c r="O2410" t="s">
        <v>20076</v>
      </c>
      <c r="P2410" t="s">
        <v>20077</v>
      </c>
      <c r="Q2410" t="s">
        <v>20078</v>
      </c>
      <c r="R2410" t="s">
        <v>20132</v>
      </c>
      <c r="S2410">
        <v>1</v>
      </c>
      <c r="T2410">
        <v>0</v>
      </c>
      <c r="U2410">
        <v>0</v>
      </c>
      <c r="V2410">
        <v>225</v>
      </c>
      <c r="W2410">
        <v>11</v>
      </c>
    </row>
    <row r="2411" spans="1:23" x14ac:dyDescent="0.3">
      <c r="A2411" t="s">
        <v>2421</v>
      </c>
      <c r="B2411" t="s">
        <v>21174</v>
      </c>
      <c r="C2411">
        <v>0</v>
      </c>
      <c r="D2411">
        <v>0</v>
      </c>
      <c r="E2411" t="s">
        <v>20050</v>
      </c>
      <c r="F2411" t="s">
        <v>12010</v>
      </c>
      <c r="G2411" t="s">
        <v>20080</v>
      </c>
      <c r="H2411" t="s">
        <v>20160</v>
      </c>
      <c r="I2411" t="s">
        <v>20161</v>
      </c>
      <c r="J2411" t="s">
        <v>9426</v>
      </c>
      <c r="K2411" t="s">
        <v>9312</v>
      </c>
      <c r="L2411" t="s">
        <v>6458</v>
      </c>
      <c r="M2411" t="s">
        <v>20083</v>
      </c>
      <c r="N2411" t="s">
        <v>6322</v>
      </c>
      <c r="O2411" t="s">
        <v>20076</v>
      </c>
      <c r="P2411" t="s">
        <v>20162</v>
      </c>
      <c r="Q2411" t="s">
        <v>20163</v>
      </c>
      <c r="R2411" t="s">
        <v>20164</v>
      </c>
      <c r="S2411">
        <v>1</v>
      </c>
      <c r="T2411">
        <v>0</v>
      </c>
      <c r="U2411">
        <v>0</v>
      </c>
      <c r="V2411">
        <v>231</v>
      </c>
      <c r="W2411">
        <v>10</v>
      </c>
    </row>
    <row r="2412" spans="1:23" x14ac:dyDescent="0.3">
      <c r="A2412" t="s">
        <v>2422</v>
      </c>
      <c r="B2412" t="s">
        <v>21174</v>
      </c>
      <c r="C2412">
        <v>0</v>
      </c>
      <c r="D2412">
        <v>0</v>
      </c>
      <c r="E2412" t="s">
        <v>20050</v>
      </c>
      <c r="F2412" t="s">
        <v>12011</v>
      </c>
      <c r="G2412" t="s">
        <v>20066</v>
      </c>
      <c r="H2412" t="s">
        <v>22573</v>
      </c>
      <c r="I2412" t="s">
        <v>22574</v>
      </c>
      <c r="J2412" t="s">
        <v>8151</v>
      </c>
      <c r="K2412" t="s">
        <v>12012</v>
      </c>
      <c r="L2412" t="s">
        <v>12013</v>
      </c>
      <c r="M2412" t="s">
        <v>20534</v>
      </c>
      <c r="N2412" t="s">
        <v>6322</v>
      </c>
      <c r="O2412" t="s">
        <v>20076</v>
      </c>
      <c r="P2412" t="s">
        <v>20126</v>
      </c>
      <c r="Q2412" t="s">
        <v>20127</v>
      </c>
      <c r="R2412" t="s">
        <v>22575</v>
      </c>
      <c r="S2412">
        <v>1</v>
      </c>
      <c r="T2412">
        <v>0</v>
      </c>
      <c r="U2412">
        <v>0</v>
      </c>
      <c r="V2412">
        <v>183</v>
      </c>
      <c r="W2412">
        <v>8</v>
      </c>
    </row>
    <row r="2413" spans="1:23" x14ac:dyDescent="0.3">
      <c r="A2413" t="s">
        <v>2423</v>
      </c>
      <c r="B2413" t="s">
        <v>21174</v>
      </c>
      <c r="C2413">
        <v>0</v>
      </c>
      <c r="D2413">
        <v>0</v>
      </c>
      <c r="E2413" t="s">
        <v>20050</v>
      </c>
      <c r="F2413" t="s">
        <v>12014</v>
      </c>
      <c r="G2413" t="s">
        <v>20040</v>
      </c>
      <c r="H2413" t="s">
        <v>22576</v>
      </c>
      <c r="I2413" t="s">
        <v>22577</v>
      </c>
      <c r="J2413" t="s">
        <v>8282</v>
      </c>
      <c r="K2413" t="s">
        <v>6629</v>
      </c>
      <c r="L2413" t="s">
        <v>6630</v>
      </c>
      <c r="M2413" t="s">
        <v>20582</v>
      </c>
      <c r="N2413" t="s">
        <v>6322</v>
      </c>
      <c r="O2413" t="s">
        <v>20076</v>
      </c>
      <c r="P2413" t="s">
        <v>20126</v>
      </c>
      <c r="Q2413" t="s">
        <v>20127</v>
      </c>
      <c r="R2413" t="s">
        <v>21629</v>
      </c>
      <c r="S2413">
        <v>1</v>
      </c>
      <c r="T2413">
        <v>0</v>
      </c>
      <c r="U2413">
        <v>0</v>
      </c>
      <c r="V2413">
        <v>155</v>
      </c>
      <c r="W2413">
        <v>8</v>
      </c>
    </row>
    <row r="2414" spans="1:23" x14ac:dyDescent="0.3">
      <c r="A2414" t="s">
        <v>2424</v>
      </c>
      <c r="B2414" t="s">
        <v>21174</v>
      </c>
      <c r="C2414">
        <v>0</v>
      </c>
      <c r="D2414">
        <v>0</v>
      </c>
      <c r="E2414" t="s">
        <v>20050</v>
      </c>
      <c r="F2414" t="s">
        <v>12015</v>
      </c>
      <c r="G2414" t="s">
        <v>20080</v>
      </c>
      <c r="H2414" t="s">
        <v>22578</v>
      </c>
      <c r="I2414" t="s">
        <v>22579</v>
      </c>
      <c r="J2414" t="s">
        <v>12016</v>
      </c>
      <c r="K2414" t="s">
        <v>6472</v>
      </c>
      <c r="L2414" t="s">
        <v>6473</v>
      </c>
      <c r="M2414" t="s">
        <v>20259</v>
      </c>
      <c r="N2414" t="s">
        <v>6322</v>
      </c>
      <c r="O2414" t="s">
        <v>20076</v>
      </c>
      <c r="P2414" t="s">
        <v>20126</v>
      </c>
      <c r="Q2414" t="s">
        <v>20127</v>
      </c>
      <c r="R2414" t="s">
        <v>20307</v>
      </c>
      <c r="S2414">
        <v>1</v>
      </c>
      <c r="T2414">
        <v>0</v>
      </c>
      <c r="U2414">
        <v>0</v>
      </c>
      <c r="V2414">
        <v>162</v>
      </c>
      <c r="W2414">
        <v>8</v>
      </c>
    </row>
    <row r="2415" spans="1:23" x14ac:dyDescent="0.3">
      <c r="A2415" t="s">
        <v>2425</v>
      </c>
      <c r="B2415" t="s">
        <v>21174</v>
      </c>
      <c r="C2415">
        <v>0</v>
      </c>
      <c r="D2415">
        <v>0</v>
      </c>
      <c r="E2415" t="s">
        <v>20050</v>
      </c>
      <c r="F2415" t="s">
        <v>12018</v>
      </c>
      <c r="G2415" t="s">
        <v>20066</v>
      </c>
      <c r="H2415" t="s">
        <v>22580</v>
      </c>
      <c r="I2415" t="s">
        <v>22581</v>
      </c>
      <c r="J2415" t="s">
        <v>12019</v>
      </c>
      <c r="K2415" t="s">
        <v>12020</v>
      </c>
      <c r="L2415" t="s">
        <v>12021</v>
      </c>
      <c r="M2415" t="s">
        <v>20293</v>
      </c>
      <c r="N2415" t="s">
        <v>6322</v>
      </c>
      <c r="O2415" t="s">
        <v>20076</v>
      </c>
      <c r="P2415" t="s">
        <v>20126</v>
      </c>
      <c r="Q2415" t="s">
        <v>20127</v>
      </c>
      <c r="R2415" t="s">
        <v>22582</v>
      </c>
      <c r="S2415">
        <v>1</v>
      </c>
      <c r="T2415">
        <v>0</v>
      </c>
      <c r="U2415">
        <v>0</v>
      </c>
      <c r="V2415">
        <v>137</v>
      </c>
      <c r="W2415">
        <v>6</v>
      </c>
    </row>
    <row r="2416" spans="1:23" x14ac:dyDescent="0.3">
      <c r="A2416" t="s">
        <v>2426</v>
      </c>
      <c r="B2416" t="s">
        <v>21174</v>
      </c>
      <c r="C2416">
        <v>0</v>
      </c>
      <c r="D2416">
        <v>0</v>
      </c>
      <c r="E2416" t="s">
        <v>20050</v>
      </c>
      <c r="F2416" t="s">
        <v>12022</v>
      </c>
      <c r="G2416" t="s">
        <v>20080</v>
      </c>
      <c r="H2416" t="s">
        <v>21410</v>
      </c>
      <c r="I2416" t="s">
        <v>21411</v>
      </c>
      <c r="J2416" t="s">
        <v>12023</v>
      </c>
      <c r="K2416" t="s">
        <v>6728</v>
      </c>
      <c r="L2416" t="s">
        <v>6729</v>
      </c>
      <c r="M2416" t="s">
        <v>20515</v>
      </c>
      <c r="N2416" t="s">
        <v>6322</v>
      </c>
      <c r="O2416" t="s">
        <v>20076</v>
      </c>
      <c r="P2416" t="s">
        <v>20126</v>
      </c>
      <c r="Q2416" t="s">
        <v>20127</v>
      </c>
      <c r="R2416" t="s">
        <v>20516</v>
      </c>
      <c r="S2416">
        <v>1</v>
      </c>
      <c r="T2416">
        <v>0</v>
      </c>
      <c r="U2416">
        <v>0</v>
      </c>
      <c r="V2416">
        <v>375</v>
      </c>
      <c r="W2416">
        <v>17</v>
      </c>
    </row>
    <row r="2417" spans="1:23" x14ac:dyDescent="0.3">
      <c r="A2417" t="s">
        <v>2427</v>
      </c>
      <c r="B2417" t="s">
        <v>21174</v>
      </c>
      <c r="C2417">
        <v>0</v>
      </c>
      <c r="D2417">
        <v>0</v>
      </c>
      <c r="E2417" t="s">
        <v>20050</v>
      </c>
      <c r="F2417" t="s">
        <v>12024</v>
      </c>
      <c r="G2417" t="s">
        <v>20080</v>
      </c>
      <c r="H2417" t="s">
        <v>21410</v>
      </c>
      <c r="I2417" t="s">
        <v>21411</v>
      </c>
      <c r="J2417" t="s">
        <v>9522</v>
      </c>
      <c r="K2417" t="s">
        <v>6728</v>
      </c>
      <c r="L2417" t="s">
        <v>6729</v>
      </c>
      <c r="M2417" t="s">
        <v>20515</v>
      </c>
      <c r="N2417" t="s">
        <v>6322</v>
      </c>
      <c r="O2417" t="s">
        <v>20076</v>
      </c>
      <c r="P2417" t="s">
        <v>20126</v>
      </c>
      <c r="Q2417" t="s">
        <v>20127</v>
      </c>
      <c r="R2417" t="s">
        <v>20516</v>
      </c>
      <c r="S2417">
        <v>1</v>
      </c>
      <c r="T2417">
        <v>0</v>
      </c>
      <c r="U2417">
        <v>0</v>
      </c>
      <c r="V2417">
        <v>185</v>
      </c>
      <c r="W2417">
        <v>8</v>
      </c>
    </row>
    <row r="2418" spans="1:23" x14ac:dyDescent="0.3">
      <c r="A2418" t="s">
        <v>2428</v>
      </c>
      <c r="B2418" t="s">
        <v>21174</v>
      </c>
      <c r="C2418">
        <v>0</v>
      </c>
      <c r="D2418">
        <v>0</v>
      </c>
      <c r="E2418" t="s">
        <v>20050</v>
      </c>
      <c r="F2418" t="s">
        <v>12025</v>
      </c>
      <c r="G2418" t="s">
        <v>20040</v>
      </c>
      <c r="H2418" t="s">
        <v>22583</v>
      </c>
      <c r="I2418" t="s">
        <v>22584</v>
      </c>
      <c r="J2418" t="s">
        <v>12026</v>
      </c>
      <c r="K2418" t="s">
        <v>6466</v>
      </c>
      <c r="L2418" t="s">
        <v>6467</v>
      </c>
      <c r="M2418" t="s">
        <v>20555</v>
      </c>
      <c r="N2418" t="s">
        <v>6322</v>
      </c>
      <c r="O2418" t="s">
        <v>20076</v>
      </c>
      <c r="P2418" t="s">
        <v>20238</v>
      </c>
      <c r="Q2418" t="s">
        <v>6469</v>
      </c>
      <c r="R2418" t="s">
        <v>20904</v>
      </c>
      <c r="S2418">
        <v>1</v>
      </c>
      <c r="T2418">
        <v>0</v>
      </c>
      <c r="U2418">
        <v>0</v>
      </c>
      <c r="V2418">
        <v>378</v>
      </c>
      <c r="W2418">
        <v>16</v>
      </c>
    </row>
    <row r="2419" spans="1:23" x14ac:dyDescent="0.3">
      <c r="A2419" t="s">
        <v>2429</v>
      </c>
      <c r="B2419" t="s">
        <v>21174</v>
      </c>
      <c r="C2419">
        <v>0</v>
      </c>
      <c r="D2419">
        <v>0</v>
      </c>
      <c r="E2419" t="s">
        <v>20050</v>
      </c>
      <c r="F2419" t="s">
        <v>12027</v>
      </c>
      <c r="G2419" t="s">
        <v>20040</v>
      </c>
      <c r="H2419" t="s">
        <v>22585</v>
      </c>
      <c r="I2419" t="s">
        <v>22586</v>
      </c>
      <c r="J2419" t="s">
        <v>12028</v>
      </c>
      <c r="K2419" t="s">
        <v>12029</v>
      </c>
      <c r="L2419" t="s">
        <v>12030</v>
      </c>
      <c r="M2419" t="s">
        <v>20178</v>
      </c>
      <c r="N2419" t="s">
        <v>6322</v>
      </c>
      <c r="O2419" t="s">
        <v>20076</v>
      </c>
      <c r="P2419" t="s">
        <v>20126</v>
      </c>
      <c r="Q2419" t="s">
        <v>20127</v>
      </c>
      <c r="R2419" t="s">
        <v>22587</v>
      </c>
      <c r="S2419">
        <v>1</v>
      </c>
      <c r="T2419">
        <v>0</v>
      </c>
      <c r="U2419">
        <v>0</v>
      </c>
      <c r="V2419">
        <v>209</v>
      </c>
      <c r="W2419">
        <v>9</v>
      </c>
    </row>
    <row r="2420" spans="1:23" x14ac:dyDescent="0.3">
      <c r="A2420" t="s">
        <v>2430</v>
      </c>
      <c r="B2420" t="s">
        <v>21174</v>
      </c>
      <c r="C2420">
        <v>0</v>
      </c>
      <c r="D2420">
        <v>0</v>
      </c>
      <c r="E2420" t="s">
        <v>20050</v>
      </c>
      <c r="F2420" t="s">
        <v>12031</v>
      </c>
      <c r="G2420" t="s">
        <v>20040</v>
      </c>
      <c r="H2420" t="s">
        <v>21412</v>
      </c>
      <c r="I2420" t="s">
        <v>21413</v>
      </c>
      <c r="J2420" t="s">
        <v>9524</v>
      </c>
      <c r="K2420" t="s">
        <v>9525</v>
      </c>
      <c r="L2420" t="s">
        <v>9526</v>
      </c>
      <c r="M2420" t="s">
        <v>20267</v>
      </c>
      <c r="N2420" t="s">
        <v>6322</v>
      </c>
      <c r="O2420" t="s">
        <v>20076</v>
      </c>
      <c r="P2420" t="s">
        <v>20126</v>
      </c>
      <c r="Q2420" t="s">
        <v>20127</v>
      </c>
      <c r="R2420" t="s">
        <v>21414</v>
      </c>
      <c r="S2420">
        <v>1</v>
      </c>
      <c r="T2420">
        <v>0</v>
      </c>
      <c r="U2420">
        <v>0</v>
      </c>
      <c r="V2420">
        <v>178</v>
      </c>
      <c r="W2420">
        <v>8</v>
      </c>
    </row>
    <row r="2421" spans="1:23" x14ac:dyDescent="0.3">
      <c r="A2421" t="s">
        <v>2431</v>
      </c>
      <c r="B2421" t="s">
        <v>21174</v>
      </c>
      <c r="C2421">
        <v>0</v>
      </c>
      <c r="D2421">
        <v>0</v>
      </c>
      <c r="E2421" t="s">
        <v>20050</v>
      </c>
      <c r="F2421" t="s">
        <v>12032</v>
      </c>
      <c r="G2421" t="s">
        <v>20066</v>
      </c>
      <c r="H2421" t="s">
        <v>21415</v>
      </c>
      <c r="I2421" t="s">
        <v>21416</v>
      </c>
      <c r="J2421" t="s">
        <v>9528</v>
      </c>
      <c r="K2421" t="s">
        <v>8076</v>
      </c>
      <c r="L2421" t="s">
        <v>8077</v>
      </c>
      <c r="M2421" t="s">
        <v>20320</v>
      </c>
      <c r="N2421" t="s">
        <v>6322</v>
      </c>
      <c r="O2421" t="s">
        <v>20076</v>
      </c>
      <c r="P2421" t="s">
        <v>20126</v>
      </c>
      <c r="Q2421" t="s">
        <v>20127</v>
      </c>
      <c r="R2421" t="s">
        <v>20874</v>
      </c>
      <c r="S2421">
        <v>1</v>
      </c>
      <c r="T2421">
        <v>0</v>
      </c>
      <c r="U2421">
        <v>0</v>
      </c>
      <c r="V2421">
        <v>237</v>
      </c>
      <c r="W2421">
        <v>12</v>
      </c>
    </row>
    <row r="2422" spans="1:23" x14ac:dyDescent="0.3">
      <c r="A2422" t="s">
        <v>2432</v>
      </c>
      <c r="B2422" t="s">
        <v>21174</v>
      </c>
      <c r="C2422">
        <v>0</v>
      </c>
      <c r="D2422">
        <v>0</v>
      </c>
      <c r="E2422" t="s">
        <v>20050</v>
      </c>
      <c r="F2422" t="s">
        <v>12033</v>
      </c>
      <c r="G2422" t="s">
        <v>21292</v>
      </c>
      <c r="H2422" t="s">
        <v>22588</v>
      </c>
      <c r="I2422" t="s">
        <v>22589</v>
      </c>
      <c r="J2422" t="s">
        <v>6553</v>
      </c>
      <c r="K2422" t="s">
        <v>12034</v>
      </c>
      <c r="L2422" t="s">
        <v>12035</v>
      </c>
      <c r="M2422" t="s">
        <v>20374</v>
      </c>
      <c r="N2422" t="s">
        <v>6322</v>
      </c>
      <c r="O2422" t="s">
        <v>20076</v>
      </c>
      <c r="P2422" t="s">
        <v>20126</v>
      </c>
      <c r="Q2422" t="s">
        <v>20127</v>
      </c>
      <c r="R2422" t="s">
        <v>22590</v>
      </c>
      <c r="S2422">
        <v>1</v>
      </c>
      <c r="T2422">
        <v>0</v>
      </c>
      <c r="U2422">
        <v>0</v>
      </c>
      <c r="V2422">
        <v>90</v>
      </c>
      <c r="W2422">
        <v>5</v>
      </c>
    </row>
    <row r="2423" spans="1:23" x14ac:dyDescent="0.3">
      <c r="A2423" t="s">
        <v>2433</v>
      </c>
      <c r="B2423" t="s">
        <v>21174</v>
      </c>
      <c r="C2423">
        <v>0</v>
      </c>
      <c r="D2423">
        <v>0</v>
      </c>
      <c r="E2423" t="s">
        <v>20050</v>
      </c>
      <c r="F2423" t="s">
        <v>12036</v>
      </c>
      <c r="G2423" t="s">
        <v>20328</v>
      </c>
      <c r="H2423" t="s">
        <v>21417</v>
      </c>
      <c r="I2423" t="s">
        <v>21418</v>
      </c>
      <c r="J2423" t="s">
        <v>12037</v>
      </c>
      <c r="K2423" t="s">
        <v>8289</v>
      </c>
      <c r="L2423" t="s">
        <v>8290</v>
      </c>
      <c r="M2423" t="s">
        <v>20324</v>
      </c>
      <c r="N2423" t="s">
        <v>6322</v>
      </c>
      <c r="O2423" t="s">
        <v>20076</v>
      </c>
      <c r="P2423" t="s">
        <v>20126</v>
      </c>
      <c r="Q2423" t="s">
        <v>20127</v>
      </c>
      <c r="R2423" t="s">
        <v>20970</v>
      </c>
      <c r="S2423">
        <v>1</v>
      </c>
      <c r="T2423">
        <v>0</v>
      </c>
      <c r="U2423">
        <v>0</v>
      </c>
      <c r="V2423">
        <v>317</v>
      </c>
      <c r="W2423">
        <v>14</v>
      </c>
    </row>
    <row r="2424" spans="1:23" x14ac:dyDescent="0.3">
      <c r="A2424" t="s">
        <v>2434</v>
      </c>
      <c r="B2424" t="s">
        <v>21174</v>
      </c>
      <c r="C2424">
        <v>0</v>
      </c>
      <c r="D2424">
        <v>0</v>
      </c>
      <c r="E2424" t="s">
        <v>20050</v>
      </c>
      <c r="F2424" t="s">
        <v>12038</v>
      </c>
      <c r="G2424" t="s">
        <v>20328</v>
      </c>
      <c r="H2424" t="s">
        <v>21417</v>
      </c>
      <c r="I2424" t="s">
        <v>21418</v>
      </c>
      <c r="J2424" t="s">
        <v>9530</v>
      </c>
      <c r="K2424" t="s">
        <v>8289</v>
      </c>
      <c r="L2424" t="s">
        <v>8290</v>
      </c>
      <c r="M2424" t="s">
        <v>20324</v>
      </c>
      <c r="N2424" t="s">
        <v>6322</v>
      </c>
      <c r="O2424" t="s">
        <v>20076</v>
      </c>
      <c r="P2424" t="s">
        <v>20126</v>
      </c>
      <c r="Q2424" t="s">
        <v>20127</v>
      </c>
      <c r="R2424" t="s">
        <v>20970</v>
      </c>
      <c r="S2424">
        <v>1</v>
      </c>
      <c r="T2424">
        <v>0</v>
      </c>
      <c r="U2424">
        <v>0</v>
      </c>
      <c r="V2424">
        <v>251</v>
      </c>
      <c r="W2424">
        <v>12</v>
      </c>
    </row>
    <row r="2425" spans="1:23" x14ac:dyDescent="0.3">
      <c r="A2425" t="s">
        <v>2435</v>
      </c>
      <c r="B2425" t="s">
        <v>21174</v>
      </c>
      <c r="C2425">
        <v>0</v>
      </c>
      <c r="D2425">
        <v>0</v>
      </c>
      <c r="E2425" t="s">
        <v>20050</v>
      </c>
      <c r="F2425" t="s">
        <v>12039</v>
      </c>
      <c r="G2425" t="s">
        <v>20080</v>
      </c>
      <c r="H2425" t="s">
        <v>22591</v>
      </c>
      <c r="I2425" t="s">
        <v>22592</v>
      </c>
      <c r="J2425" t="s">
        <v>12040</v>
      </c>
      <c r="K2425" t="s">
        <v>12041</v>
      </c>
      <c r="L2425" t="s">
        <v>12042</v>
      </c>
      <c r="M2425" t="s">
        <v>20753</v>
      </c>
      <c r="N2425" t="s">
        <v>6322</v>
      </c>
      <c r="O2425" t="s">
        <v>20076</v>
      </c>
      <c r="P2425" t="s">
        <v>20126</v>
      </c>
      <c r="Q2425" t="s">
        <v>20127</v>
      </c>
      <c r="R2425" t="s">
        <v>22593</v>
      </c>
      <c r="S2425">
        <v>1</v>
      </c>
      <c r="T2425">
        <v>0</v>
      </c>
      <c r="U2425">
        <v>0</v>
      </c>
      <c r="V2425">
        <v>300</v>
      </c>
      <c r="W2425">
        <v>14</v>
      </c>
    </row>
    <row r="2426" spans="1:23" x14ac:dyDescent="0.3">
      <c r="A2426" t="s">
        <v>2436</v>
      </c>
      <c r="B2426" t="s">
        <v>21174</v>
      </c>
      <c r="C2426">
        <v>0</v>
      </c>
      <c r="D2426">
        <v>0</v>
      </c>
      <c r="E2426" t="s">
        <v>20050</v>
      </c>
      <c r="F2426" t="s">
        <v>12043</v>
      </c>
      <c r="G2426" t="s">
        <v>20040</v>
      </c>
      <c r="H2426" t="s">
        <v>21419</v>
      </c>
      <c r="I2426" t="s">
        <v>21420</v>
      </c>
      <c r="J2426" t="s">
        <v>8288</v>
      </c>
      <c r="K2426" t="s">
        <v>9532</v>
      </c>
      <c r="L2426" t="s">
        <v>9533</v>
      </c>
      <c r="M2426" t="s">
        <v>20555</v>
      </c>
      <c r="N2426" t="s">
        <v>6322</v>
      </c>
      <c r="O2426" t="s">
        <v>20076</v>
      </c>
      <c r="P2426" t="s">
        <v>20126</v>
      </c>
      <c r="Q2426" t="s">
        <v>20127</v>
      </c>
      <c r="R2426" t="s">
        <v>21421</v>
      </c>
      <c r="S2426">
        <v>1</v>
      </c>
      <c r="T2426">
        <v>0</v>
      </c>
      <c r="U2426">
        <v>0</v>
      </c>
      <c r="V2426">
        <v>181</v>
      </c>
      <c r="W2426">
        <v>8</v>
      </c>
    </row>
    <row r="2427" spans="1:23" x14ac:dyDescent="0.3">
      <c r="A2427" t="s">
        <v>2437</v>
      </c>
      <c r="B2427" t="s">
        <v>21174</v>
      </c>
      <c r="C2427">
        <v>0</v>
      </c>
      <c r="D2427">
        <v>0</v>
      </c>
      <c r="E2427" t="s">
        <v>20050</v>
      </c>
      <c r="F2427" t="s">
        <v>12044</v>
      </c>
      <c r="G2427" t="s">
        <v>20040</v>
      </c>
      <c r="H2427" t="s">
        <v>22594</v>
      </c>
      <c r="I2427" t="s">
        <v>22595</v>
      </c>
      <c r="J2427" t="s">
        <v>12045</v>
      </c>
      <c r="K2427" t="s">
        <v>12046</v>
      </c>
      <c r="L2427" t="s">
        <v>12047</v>
      </c>
      <c r="M2427" t="s">
        <v>20630</v>
      </c>
      <c r="N2427" t="s">
        <v>6322</v>
      </c>
      <c r="O2427" t="s">
        <v>20076</v>
      </c>
      <c r="P2427" t="s">
        <v>20126</v>
      </c>
      <c r="Q2427" t="s">
        <v>20127</v>
      </c>
      <c r="R2427" t="s">
        <v>22596</v>
      </c>
      <c r="S2427">
        <v>1</v>
      </c>
      <c r="T2427">
        <v>0</v>
      </c>
      <c r="U2427">
        <v>0</v>
      </c>
      <c r="V2427">
        <v>87</v>
      </c>
      <c r="W2427">
        <v>4</v>
      </c>
    </row>
    <row r="2428" spans="1:23" x14ac:dyDescent="0.3">
      <c r="A2428" t="s">
        <v>2438</v>
      </c>
      <c r="B2428" t="s">
        <v>21174</v>
      </c>
      <c r="C2428">
        <v>0</v>
      </c>
      <c r="D2428">
        <v>0</v>
      </c>
      <c r="E2428" t="s">
        <v>20050</v>
      </c>
      <c r="F2428" t="s">
        <v>12048</v>
      </c>
      <c r="G2428" t="s">
        <v>20066</v>
      </c>
      <c r="H2428" t="s">
        <v>21422</v>
      </c>
      <c r="I2428" t="s">
        <v>21423</v>
      </c>
      <c r="J2428" t="s">
        <v>9535</v>
      </c>
      <c r="K2428" t="s">
        <v>9536</v>
      </c>
      <c r="L2428" t="s">
        <v>9537</v>
      </c>
      <c r="M2428" t="s">
        <v>20457</v>
      </c>
      <c r="N2428" t="s">
        <v>6322</v>
      </c>
      <c r="O2428" t="s">
        <v>20076</v>
      </c>
      <c r="P2428" t="s">
        <v>20126</v>
      </c>
      <c r="Q2428" t="s">
        <v>20127</v>
      </c>
      <c r="R2428" t="s">
        <v>21424</v>
      </c>
      <c r="S2428">
        <v>1</v>
      </c>
      <c r="T2428">
        <v>0</v>
      </c>
      <c r="U2428">
        <v>0</v>
      </c>
      <c r="V2428">
        <v>160</v>
      </c>
      <c r="W2428">
        <v>8</v>
      </c>
    </row>
    <row r="2429" spans="1:23" x14ac:dyDescent="0.3">
      <c r="A2429" t="s">
        <v>2439</v>
      </c>
      <c r="B2429" t="s">
        <v>21174</v>
      </c>
      <c r="C2429">
        <v>0</v>
      </c>
      <c r="D2429">
        <v>0</v>
      </c>
      <c r="E2429" t="s">
        <v>20050</v>
      </c>
      <c r="F2429" t="s">
        <v>12049</v>
      </c>
      <c r="G2429" t="s">
        <v>20328</v>
      </c>
      <c r="H2429" t="s">
        <v>22597</v>
      </c>
      <c r="I2429" t="s">
        <v>22598</v>
      </c>
      <c r="J2429" t="s">
        <v>9539</v>
      </c>
      <c r="K2429" t="s">
        <v>9540</v>
      </c>
      <c r="L2429" t="s">
        <v>9541</v>
      </c>
      <c r="M2429" t="s">
        <v>20757</v>
      </c>
      <c r="N2429" t="s">
        <v>6322</v>
      </c>
      <c r="O2429" t="s">
        <v>20076</v>
      </c>
      <c r="P2429" t="s">
        <v>20126</v>
      </c>
      <c r="Q2429" t="s">
        <v>20127</v>
      </c>
      <c r="R2429" t="s">
        <v>21427</v>
      </c>
      <c r="S2429">
        <v>1</v>
      </c>
      <c r="T2429">
        <v>0</v>
      </c>
      <c r="U2429">
        <v>0</v>
      </c>
      <c r="V2429">
        <v>247</v>
      </c>
      <c r="W2429">
        <v>11</v>
      </c>
    </row>
    <row r="2430" spans="1:23" x14ac:dyDescent="0.3">
      <c r="A2430" t="s">
        <v>2440</v>
      </c>
      <c r="B2430" t="s">
        <v>21174</v>
      </c>
      <c r="C2430">
        <v>0</v>
      </c>
      <c r="D2430">
        <v>0</v>
      </c>
      <c r="E2430" t="s">
        <v>20050</v>
      </c>
      <c r="F2430" t="s">
        <v>12050</v>
      </c>
      <c r="G2430" t="s">
        <v>20040</v>
      </c>
      <c r="H2430" t="s">
        <v>21428</v>
      </c>
      <c r="I2430" t="s">
        <v>21429</v>
      </c>
      <c r="J2430" t="s">
        <v>9543</v>
      </c>
      <c r="K2430" t="s">
        <v>9544</v>
      </c>
      <c r="L2430" t="s">
        <v>9545</v>
      </c>
      <c r="M2430" t="s">
        <v>20688</v>
      </c>
      <c r="N2430" t="s">
        <v>6322</v>
      </c>
      <c r="O2430" t="s">
        <v>20076</v>
      </c>
      <c r="P2430" t="s">
        <v>20126</v>
      </c>
      <c r="Q2430" t="s">
        <v>20127</v>
      </c>
      <c r="R2430" t="s">
        <v>21430</v>
      </c>
      <c r="S2430">
        <v>1</v>
      </c>
      <c r="T2430">
        <v>0</v>
      </c>
      <c r="U2430">
        <v>0</v>
      </c>
      <c r="V2430">
        <v>183</v>
      </c>
      <c r="W2430">
        <v>8</v>
      </c>
    </row>
    <row r="2431" spans="1:23" x14ac:dyDescent="0.3">
      <c r="A2431" t="s">
        <v>2441</v>
      </c>
      <c r="B2431" t="s">
        <v>21174</v>
      </c>
      <c r="C2431">
        <v>0</v>
      </c>
      <c r="D2431">
        <v>0</v>
      </c>
      <c r="E2431" t="s">
        <v>20050</v>
      </c>
      <c r="F2431" t="s">
        <v>12051</v>
      </c>
      <c r="G2431" t="s">
        <v>20040</v>
      </c>
      <c r="H2431" t="s">
        <v>21428</v>
      </c>
      <c r="I2431" t="s">
        <v>21429</v>
      </c>
      <c r="J2431" t="s">
        <v>12052</v>
      </c>
      <c r="K2431" t="s">
        <v>9544</v>
      </c>
      <c r="L2431" t="s">
        <v>9545</v>
      </c>
      <c r="M2431" t="s">
        <v>20688</v>
      </c>
      <c r="N2431" t="s">
        <v>6322</v>
      </c>
      <c r="O2431" t="s">
        <v>20076</v>
      </c>
      <c r="P2431" t="s">
        <v>20126</v>
      </c>
      <c r="Q2431" t="s">
        <v>20127</v>
      </c>
      <c r="R2431" t="s">
        <v>21430</v>
      </c>
      <c r="S2431">
        <v>1</v>
      </c>
      <c r="T2431">
        <v>0</v>
      </c>
      <c r="U2431">
        <v>0</v>
      </c>
      <c r="V2431">
        <v>121</v>
      </c>
      <c r="W2431">
        <v>6</v>
      </c>
    </row>
    <row r="2432" spans="1:23" x14ac:dyDescent="0.3">
      <c r="A2432" t="s">
        <v>2442</v>
      </c>
      <c r="B2432" t="s">
        <v>21174</v>
      </c>
      <c r="C2432">
        <v>0</v>
      </c>
      <c r="D2432">
        <v>0</v>
      </c>
      <c r="E2432" t="s">
        <v>20050</v>
      </c>
      <c r="F2432" t="s">
        <v>12053</v>
      </c>
      <c r="G2432" t="s">
        <v>20066</v>
      </c>
      <c r="H2432" t="s">
        <v>22599</v>
      </c>
      <c r="I2432" t="s">
        <v>22600</v>
      </c>
      <c r="J2432" t="s">
        <v>12054</v>
      </c>
      <c r="K2432" t="s">
        <v>12055</v>
      </c>
      <c r="L2432" t="s">
        <v>12056</v>
      </c>
      <c r="M2432" t="s">
        <v>20422</v>
      </c>
      <c r="N2432" t="s">
        <v>6322</v>
      </c>
      <c r="O2432" t="s">
        <v>20076</v>
      </c>
      <c r="P2432" t="s">
        <v>20126</v>
      </c>
      <c r="Q2432" t="s">
        <v>20127</v>
      </c>
      <c r="R2432" t="s">
        <v>22601</v>
      </c>
      <c r="S2432">
        <v>1</v>
      </c>
      <c r="T2432">
        <v>0</v>
      </c>
      <c r="U2432">
        <v>0</v>
      </c>
      <c r="V2432">
        <v>333</v>
      </c>
      <c r="W2432">
        <v>14</v>
      </c>
    </row>
    <row r="2433" spans="1:23" x14ac:dyDescent="0.3">
      <c r="A2433" t="s">
        <v>2443</v>
      </c>
      <c r="B2433" t="s">
        <v>21174</v>
      </c>
      <c r="C2433">
        <v>0</v>
      </c>
      <c r="D2433">
        <v>0</v>
      </c>
      <c r="E2433" t="s">
        <v>20050</v>
      </c>
      <c r="F2433" t="s">
        <v>12057</v>
      </c>
      <c r="G2433" t="s">
        <v>20066</v>
      </c>
      <c r="H2433" t="s">
        <v>22602</v>
      </c>
      <c r="I2433" t="s">
        <v>22603</v>
      </c>
      <c r="J2433" t="s">
        <v>12054</v>
      </c>
      <c r="K2433" t="s">
        <v>12055</v>
      </c>
      <c r="L2433" t="s">
        <v>12056</v>
      </c>
      <c r="M2433" t="s">
        <v>20422</v>
      </c>
      <c r="N2433" t="s">
        <v>6322</v>
      </c>
      <c r="O2433" t="s">
        <v>20076</v>
      </c>
      <c r="P2433" t="s">
        <v>20126</v>
      </c>
      <c r="Q2433" t="s">
        <v>20127</v>
      </c>
      <c r="R2433" t="s">
        <v>22601</v>
      </c>
      <c r="S2433">
        <v>1</v>
      </c>
      <c r="T2433">
        <v>0</v>
      </c>
      <c r="U2433">
        <v>0</v>
      </c>
      <c r="V2433">
        <v>175</v>
      </c>
      <c r="W2433">
        <v>10</v>
      </c>
    </row>
    <row r="2434" spans="1:23" x14ac:dyDescent="0.3">
      <c r="A2434" t="s">
        <v>2444</v>
      </c>
      <c r="B2434" t="s">
        <v>21174</v>
      </c>
      <c r="C2434">
        <v>0</v>
      </c>
      <c r="D2434">
        <v>0</v>
      </c>
      <c r="E2434" t="s">
        <v>20050</v>
      </c>
      <c r="F2434" t="s">
        <v>12058</v>
      </c>
      <c r="G2434" t="s">
        <v>20040</v>
      </c>
      <c r="H2434" t="s">
        <v>22604</v>
      </c>
      <c r="I2434" t="s">
        <v>22605</v>
      </c>
      <c r="J2434" t="s">
        <v>12059</v>
      </c>
      <c r="K2434" t="s">
        <v>12060</v>
      </c>
      <c r="L2434" t="s">
        <v>12061</v>
      </c>
      <c r="M2434" t="s">
        <v>20453</v>
      </c>
      <c r="N2434" t="s">
        <v>6322</v>
      </c>
      <c r="O2434" t="s">
        <v>20076</v>
      </c>
      <c r="P2434" t="s">
        <v>20126</v>
      </c>
      <c r="Q2434" t="s">
        <v>20127</v>
      </c>
      <c r="R2434" t="s">
        <v>22606</v>
      </c>
      <c r="S2434">
        <v>1</v>
      </c>
      <c r="T2434">
        <v>0</v>
      </c>
      <c r="U2434">
        <v>0</v>
      </c>
      <c r="V2434">
        <v>95</v>
      </c>
      <c r="W2434">
        <v>5</v>
      </c>
    </row>
    <row r="2435" spans="1:23" x14ac:dyDescent="0.3">
      <c r="A2435" t="s">
        <v>2445</v>
      </c>
      <c r="B2435" t="s">
        <v>21174</v>
      </c>
      <c r="C2435">
        <v>0</v>
      </c>
      <c r="D2435">
        <v>0</v>
      </c>
      <c r="E2435" t="s">
        <v>20050</v>
      </c>
      <c r="F2435" t="s">
        <v>12062</v>
      </c>
      <c r="G2435" t="s">
        <v>20040</v>
      </c>
      <c r="H2435" t="s">
        <v>22607</v>
      </c>
      <c r="I2435" t="s">
        <v>22608</v>
      </c>
      <c r="J2435" t="s">
        <v>12063</v>
      </c>
      <c r="K2435" t="s">
        <v>12064</v>
      </c>
      <c r="L2435" t="s">
        <v>12065</v>
      </c>
      <c r="M2435" t="s">
        <v>20258</v>
      </c>
      <c r="N2435" t="s">
        <v>6322</v>
      </c>
      <c r="O2435" t="s">
        <v>20076</v>
      </c>
      <c r="P2435" t="s">
        <v>20126</v>
      </c>
      <c r="Q2435" t="s">
        <v>20127</v>
      </c>
      <c r="R2435" t="s">
        <v>22609</v>
      </c>
      <c r="S2435">
        <v>1</v>
      </c>
      <c r="T2435">
        <v>0</v>
      </c>
      <c r="U2435">
        <v>0</v>
      </c>
      <c r="V2435">
        <v>114</v>
      </c>
      <c r="W2435">
        <v>7</v>
      </c>
    </row>
    <row r="2436" spans="1:23" x14ac:dyDescent="0.3">
      <c r="A2436" t="s">
        <v>2446</v>
      </c>
      <c r="B2436" t="s">
        <v>21174</v>
      </c>
      <c r="C2436">
        <v>0</v>
      </c>
      <c r="D2436">
        <v>0</v>
      </c>
      <c r="E2436" t="s">
        <v>20050</v>
      </c>
      <c r="F2436" t="s">
        <v>12066</v>
      </c>
      <c r="G2436" t="s">
        <v>20040</v>
      </c>
      <c r="H2436" t="s">
        <v>22610</v>
      </c>
      <c r="I2436" t="s">
        <v>22611</v>
      </c>
      <c r="J2436" t="s">
        <v>12067</v>
      </c>
      <c r="K2436" t="s">
        <v>6722</v>
      </c>
      <c r="L2436" t="s">
        <v>6723</v>
      </c>
      <c r="M2436" t="s">
        <v>20893</v>
      </c>
      <c r="N2436" t="s">
        <v>6322</v>
      </c>
      <c r="O2436" t="s">
        <v>20076</v>
      </c>
      <c r="P2436" t="s">
        <v>20126</v>
      </c>
      <c r="Q2436" t="s">
        <v>20127</v>
      </c>
      <c r="R2436" t="s">
        <v>21502</v>
      </c>
      <c r="S2436">
        <v>1</v>
      </c>
      <c r="T2436">
        <v>0</v>
      </c>
      <c r="U2436">
        <v>0</v>
      </c>
      <c r="V2436">
        <v>118</v>
      </c>
      <c r="W2436">
        <v>6</v>
      </c>
    </row>
    <row r="2437" spans="1:23" x14ac:dyDescent="0.3">
      <c r="A2437" t="s">
        <v>2447</v>
      </c>
      <c r="B2437" t="s">
        <v>21174</v>
      </c>
      <c r="C2437">
        <v>0</v>
      </c>
      <c r="D2437">
        <v>0</v>
      </c>
      <c r="E2437" t="s">
        <v>20088</v>
      </c>
      <c r="F2437" t="s">
        <v>12068</v>
      </c>
      <c r="G2437" t="s">
        <v>20089</v>
      </c>
      <c r="H2437" t="s">
        <v>22612</v>
      </c>
      <c r="I2437" t="s">
        <v>22613</v>
      </c>
      <c r="J2437" t="s">
        <v>9887</v>
      </c>
      <c r="K2437" t="s">
        <v>6733</v>
      </c>
      <c r="L2437" t="s">
        <v>6321</v>
      </c>
      <c r="M2437" t="s">
        <v>20083</v>
      </c>
      <c r="N2437" t="s">
        <v>6322</v>
      </c>
      <c r="O2437" t="s">
        <v>20076</v>
      </c>
      <c r="P2437" t="s">
        <v>20125</v>
      </c>
      <c r="Q2437" t="s">
        <v>20153</v>
      </c>
      <c r="R2437" t="s">
        <v>20154</v>
      </c>
      <c r="S2437">
        <v>0</v>
      </c>
      <c r="T2437">
        <v>0</v>
      </c>
      <c r="U2437">
        <v>0</v>
      </c>
      <c r="V2437">
        <v>66</v>
      </c>
      <c r="W2437">
        <v>4</v>
      </c>
    </row>
    <row r="2438" spans="1:23" x14ac:dyDescent="0.3">
      <c r="A2438" t="s">
        <v>2448</v>
      </c>
      <c r="B2438" t="s">
        <v>21174</v>
      </c>
      <c r="C2438">
        <v>0</v>
      </c>
      <c r="D2438">
        <v>0</v>
      </c>
      <c r="E2438" t="s">
        <v>20050</v>
      </c>
      <c r="F2438" t="s">
        <v>12069</v>
      </c>
      <c r="G2438" t="s">
        <v>20040</v>
      </c>
      <c r="H2438" t="s">
        <v>21437</v>
      </c>
      <c r="I2438" t="s">
        <v>21438</v>
      </c>
      <c r="J2438" t="s">
        <v>12070</v>
      </c>
      <c r="K2438" t="s">
        <v>7970</v>
      </c>
      <c r="L2438" t="s">
        <v>7971</v>
      </c>
      <c r="M2438" t="s">
        <v>20157</v>
      </c>
      <c r="N2438" t="s">
        <v>6322</v>
      </c>
      <c r="O2438" t="s">
        <v>20076</v>
      </c>
      <c r="P2438" t="s">
        <v>20126</v>
      </c>
      <c r="Q2438" t="s">
        <v>20127</v>
      </c>
      <c r="R2438" t="s">
        <v>20502</v>
      </c>
      <c r="S2438">
        <v>1</v>
      </c>
      <c r="T2438">
        <v>0</v>
      </c>
      <c r="U2438">
        <v>0</v>
      </c>
      <c r="V2438">
        <v>106</v>
      </c>
      <c r="W2438">
        <v>5</v>
      </c>
    </row>
    <row r="2439" spans="1:23" x14ac:dyDescent="0.3">
      <c r="A2439" t="s">
        <v>2449</v>
      </c>
      <c r="B2439" t="s">
        <v>21174</v>
      </c>
      <c r="C2439">
        <v>0</v>
      </c>
      <c r="D2439">
        <v>0</v>
      </c>
      <c r="E2439" t="s">
        <v>20050</v>
      </c>
      <c r="F2439" t="s">
        <v>12071</v>
      </c>
      <c r="G2439" t="s">
        <v>20040</v>
      </c>
      <c r="H2439" t="s">
        <v>21431</v>
      </c>
      <c r="I2439" t="s">
        <v>21432</v>
      </c>
      <c r="J2439" t="s">
        <v>9547</v>
      </c>
      <c r="K2439" t="s">
        <v>9548</v>
      </c>
      <c r="L2439" t="s">
        <v>9549</v>
      </c>
      <c r="M2439" t="s">
        <v>20736</v>
      </c>
      <c r="N2439" t="s">
        <v>6322</v>
      </c>
      <c r="O2439" t="s">
        <v>20076</v>
      </c>
      <c r="P2439" t="s">
        <v>20126</v>
      </c>
      <c r="Q2439" t="s">
        <v>20127</v>
      </c>
      <c r="R2439" t="s">
        <v>21433</v>
      </c>
      <c r="S2439">
        <v>1</v>
      </c>
      <c r="T2439">
        <v>0</v>
      </c>
      <c r="U2439">
        <v>0</v>
      </c>
      <c r="V2439">
        <v>277</v>
      </c>
      <c r="W2439">
        <v>12</v>
      </c>
    </row>
    <row r="2440" spans="1:23" x14ac:dyDescent="0.3">
      <c r="A2440" t="s">
        <v>2450</v>
      </c>
      <c r="B2440" t="s">
        <v>21174</v>
      </c>
      <c r="C2440">
        <v>0</v>
      </c>
      <c r="D2440">
        <v>0</v>
      </c>
      <c r="E2440" t="s">
        <v>20050</v>
      </c>
      <c r="F2440" t="s">
        <v>12072</v>
      </c>
      <c r="G2440" t="s">
        <v>20040</v>
      </c>
      <c r="H2440" t="s">
        <v>22614</v>
      </c>
      <c r="I2440" t="s">
        <v>22615</v>
      </c>
      <c r="J2440" t="s">
        <v>12073</v>
      </c>
      <c r="K2440" t="s">
        <v>12074</v>
      </c>
      <c r="L2440" t="s">
        <v>12075</v>
      </c>
      <c r="M2440" t="s">
        <v>20131</v>
      </c>
      <c r="N2440" t="s">
        <v>6322</v>
      </c>
      <c r="O2440" t="s">
        <v>20076</v>
      </c>
      <c r="P2440" t="s">
        <v>20126</v>
      </c>
      <c r="Q2440" t="s">
        <v>20127</v>
      </c>
      <c r="R2440" t="s">
        <v>22616</v>
      </c>
      <c r="S2440">
        <v>1</v>
      </c>
      <c r="T2440">
        <v>0</v>
      </c>
      <c r="U2440">
        <v>0</v>
      </c>
      <c r="V2440">
        <v>110</v>
      </c>
      <c r="W2440">
        <v>6</v>
      </c>
    </row>
    <row r="2441" spans="1:23" x14ac:dyDescent="0.3">
      <c r="A2441" t="s">
        <v>2451</v>
      </c>
      <c r="B2441" t="s">
        <v>21174</v>
      </c>
      <c r="C2441">
        <v>0</v>
      </c>
      <c r="D2441">
        <v>0</v>
      </c>
      <c r="E2441" t="s">
        <v>20050</v>
      </c>
      <c r="F2441" t="s">
        <v>12076</v>
      </c>
      <c r="G2441" t="s">
        <v>20040</v>
      </c>
      <c r="H2441" t="s">
        <v>22617</v>
      </c>
      <c r="I2441" t="s">
        <v>22618</v>
      </c>
      <c r="J2441" t="s">
        <v>12077</v>
      </c>
      <c r="K2441" t="s">
        <v>12078</v>
      </c>
      <c r="L2441" t="s">
        <v>12079</v>
      </c>
      <c r="M2441" t="s">
        <v>20286</v>
      </c>
      <c r="N2441" t="s">
        <v>6322</v>
      </c>
      <c r="O2441" t="s">
        <v>20076</v>
      </c>
      <c r="P2441" t="s">
        <v>20126</v>
      </c>
      <c r="Q2441" t="s">
        <v>20127</v>
      </c>
      <c r="R2441" t="s">
        <v>22619</v>
      </c>
      <c r="S2441">
        <v>1</v>
      </c>
      <c r="T2441">
        <v>0</v>
      </c>
      <c r="U2441">
        <v>0</v>
      </c>
      <c r="V2441">
        <v>191</v>
      </c>
      <c r="W2441">
        <v>8</v>
      </c>
    </row>
    <row r="2442" spans="1:23" x14ac:dyDescent="0.3">
      <c r="A2442" t="s">
        <v>2452</v>
      </c>
      <c r="B2442" t="s">
        <v>21174</v>
      </c>
      <c r="C2442">
        <v>0</v>
      </c>
      <c r="D2442">
        <v>0</v>
      </c>
      <c r="E2442" t="s">
        <v>20050</v>
      </c>
      <c r="F2442" t="s">
        <v>12080</v>
      </c>
      <c r="G2442" t="s">
        <v>20040</v>
      </c>
      <c r="H2442" t="s">
        <v>22620</v>
      </c>
      <c r="I2442" t="s">
        <v>22621</v>
      </c>
      <c r="J2442" t="s">
        <v>12081</v>
      </c>
      <c r="K2442" t="s">
        <v>12055</v>
      </c>
      <c r="L2442" t="s">
        <v>12056</v>
      </c>
      <c r="M2442" t="s">
        <v>20422</v>
      </c>
      <c r="N2442" t="s">
        <v>6322</v>
      </c>
      <c r="O2442" t="s">
        <v>20076</v>
      </c>
      <c r="P2442" t="s">
        <v>20126</v>
      </c>
      <c r="Q2442" t="s">
        <v>20127</v>
      </c>
      <c r="R2442" t="s">
        <v>22601</v>
      </c>
      <c r="S2442">
        <v>1</v>
      </c>
      <c r="T2442">
        <v>0</v>
      </c>
      <c r="U2442">
        <v>0</v>
      </c>
      <c r="V2442">
        <v>71</v>
      </c>
      <c r="W2442">
        <v>4</v>
      </c>
    </row>
    <row r="2443" spans="1:23" x14ac:dyDescent="0.3">
      <c r="A2443" t="s">
        <v>2453</v>
      </c>
      <c r="B2443" t="s">
        <v>21174</v>
      </c>
      <c r="C2443">
        <v>0</v>
      </c>
      <c r="D2443">
        <v>0</v>
      </c>
      <c r="E2443" t="s">
        <v>20050</v>
      </c>
      <c r="F2443" t="s">
        <v>12082</v>
      </c>
      <c r="G2443" t="s">
        <v>20066</v>
      </c>
      <c r="H2443" t="s">
        <v>22622</v>
      </c>
      <c r="I2443" t="s">
        <v>22623</v>
      </c>
      <c r="J2443" t="s">
        <v>6831</v>
      </c>
      <c r="K2443" t="s">
        <v>12083</v>
      </c>
      <c r="L2443" t="s">
        <v>12084</v>
      </c>
      <c r="M2443" t="s">
        <v>20227</v>
      </c>
      <c r="N2443" t="s">
        <v>6322</v>
      </c>
      <c r="O2443" t="s">
        <v>20076</v>
      </c>
      <c r="P2443" t="s">
        <v>20126</v>
      </c>
      <c r="Q2443" t="s">
        <v>20127</v>
      </c>
      <c r="R2443" t="s">
        <v>22624</v>
      </c>
      <c r="S2443">
        <v>1</v>
      </c>
      <c r="T2443">
        <v>1</v>
      </c>
      <c r="U2443">
        <v>0</v>
      </c>
      <c r="V2443">
        <v>77</v>
      </c>
      <c r="W2443">
        <v>4</v>
      </c>
    </row>
    <row r="2444" spans="1:23" x14ac:dyDescent="0.3">
      <c r="A2444" t="s">
        <v>2454</v>
      </c>
      <c r="B2444" t="s">
        <v>21174</v>
      </c>
      <c r="C2444">
        <v>0</v>
      </c>
      <c r="D2444">
        <v>0</v>
      </c>
      <c r="E2444" t="s">
        <v>20050</v>
      </c>
      <c r="F2444" t="s">
        <v>12085</v>
      </c>
      <c r="G2444" t="s">
        <v>20040</v>
      </c>
      <c r="H2444" t="s">
        <v>21412</v>
      </c>
      <c r="I2444" t="s">
        <v>21413</v>
      </c>
      <c r="J2444" t="s">
        <v>12086</v>
      </c>
      <c r="K2444" t="s">
        <v>9525</v>
      </c>
      <c r="L2444" t="s">
        <v>9526</v>
      </c>
      <c r="M2444" t="s">
        <v>20267</v>
      </c>
      <c r="N2444" t="s">
        <v>6322</v>
      </c>
      <c r="O2444" t="s">
        <v>20076</v>
      </c>
      <c r="P2444" t="s">
        <v>20126</v>
      </c>
      <c r="Q2444" t="s">
        <v>20127</v>
      </c>
      <c r="R2444" t="s">
        <v>21414</v>
      </c>
      <c r="S2444">
        <v>1</v>
      </c>
      <c r="T2444">
        <v>0</v>
      </c>
      <c r="U2444">
        <v>0</v>
      </c>
      <c r="V2444">
        <v>98</v>
      </c>
      <c r="W2444">
        <v>5</v>
      </c>
    </row>
    <row r="2445" spans="1:23" x14ac:dyDescent="0.3">
      <c r="A2445" t="s">
        <v>2455</v>
      </c>
      <c r="B2445" t="s">
        <v>21174</v>
      </c>
      <c r="C2445">
        <v>0</v>
      </c>
      <c r="D2445">
        <v>0</v>
      </c>
      <c r="E2445" t="s">
        <v>20050</v>
      </c>
      <c r="F2445" t="s">
        <v>12087</v>
      </c>
      <c r="G2445" t="s">
        <v>20040</v>
      </c>
      <c r="H2445" t="s">
        <v>21434</v>
      </c>
      <c r="I2445" t="s">
        <v>21435</v>
      </c>
      <c r="J2445" t="s">
        <v>9551</v>
      </c>
      <c r="K2445" t="s">
        <v>9552</v>
      </c>
      <c r="L2445" t="s">
        <v>9553</v>
      </c>
      <c r="M2445" t="s">
        <v>20189</v>
      </c>
      <c r="N2445" t="s">
        <v>6322</v>
      </c>
      <c r="O2445" t="s">
        <v>20076</v>
      </c>
      <c r="P2445" t="s">
        <v>20126</v>
      </c>
      <c r="Q2445" t="s">
        <v>20127</v>
      </c>
      <c r="R2445" t="s">
        <v>21436</v>
      </c>
      <c r="S2445">
        <v>1</v>
      </c>
      <c r="T2445">
        <v>1</v>
      </c>
      <c r="U2445">
        <v>0</v>
      </c>
      <c r="V2445">
        <v>191</v>
      </c>
      <c r="W2445">
        <v>9</v>
      </c>
    </row>
    <row r="2446" spans="1:23" x14ac:dyDescent="0.3">
      <c r="A2446" t="s">
        <v>2456</v>
      </c>
      <c r="B2446" t="s">
        <v>21174</v>
      </c>
      <c r="C2446">
        <v>0</v>
      </c>
      <c r="D2446">
        <v>0</v>
      </c>
      <c r="E2446" t="s">
        <v>20050</v>
      </c>
      <c r="F2446" t="s">
        <v>12088</v>
      </c>
      <c r="G2446" t="s">
        <v>20080</v>
      </c>
      <c r="H2446" t="s">
        <v>22591</v>
      </c>
      <c r="I2446" t="s">
        <v>22592</v>
      </c>
      <c r="J2446" t="s">
        <v>12089</v>
      </c>
      <c r="K2446" t="s">
        <v>12041</v>
      </c>
      <c r="L2446" t="s">
        <v>12042</v>
      </c>
      <c r="M2446" t="s">
        <v>20753</v>
      </c>
      <c r="N2446" t="s">
        <v>6322</v>
      </c>
      <c r="O2446" t="s">
        <v>20076</v>
      </c>
      <c r="P2446" t="s">
        <v>20126</v>
      </c>
      <c r="Q2446" t="s">
        <v>20127</v>
      </c>
      <c r="R2446" t="s">
        <v>22593</v>
      </c>
      <c r="S2446">
        <v>1</v>
      </c>
      <c r="T2446">
        <v>0</v>
      </c>
      <c r="U2446">
        <v>0</v>
      </c>
      <c r="V2446">
        <v>311</v>
      </c>
      <c r="W2446">
        <v>13</v>
      </c>
    </row>
    <row r="2447" spans="1:23" x14ac:dyDescent="0.3">
      <c r="A2447" t="s">
        <v>2457</v>
      </c>
      <c r="B2447" t="s">
        <v>21174</v>
      </c>
      <c r="C2447">
        <v>0</v>
      </c>
      <c r="D2447">
        <v>0</v>
      </c>
      <c r="E2447" t="s">
        <v>20050</v>
      </c>
      <c r="F2447" t="s">
        <v>12090</v>
      </c>
      <c r="G2447" t="s">
        <v>20080</v>
      </c>
      <c r="H2447" t="s">
        <v>22591</v>
      </c>
      <c r="I2447" t="s">
        <v>22592</v>
      </c>
      <c r="J2447" t="s">
        <v>12091</v>
      </c>
      <c r="K2447" t="s">
        <v>12041</v>
      </c>
      <c r="L2447" t="s">
        <v>12042</v>
      </c>
      <c r="M2447" t="s">
        <v>20753</v>
      </c>
      <c r="N2447" t="s">
        <v>6322</v>
      </c>
      <c r="O2447" t="s">
        <v>20076</v>
      </c>
      <c r="P2447" t="s">
        <v>20126</v>
      </c>
      <c r="Q2447" t="s">
        <v>20127</v>
      </c>
      <c r="R2447" t="s">
        <v>22593</v>
      </c>
      <c r="S2447">
        <v>1</v>
      </c>
      <c r="T2447">
        <v>0</v>
      </c>
      <c r="U2447">
        <v>0</v>
      </c>
      <c r="V2447">
        <v>321</v>
      </c>
      <c r="W2447">
        <v>18</v>
      </c>
    </row>
    <row r="2448" spans="1:23" x14ac:dyDescent="0.3">
      <c r="A2448" t="s">
        <v>2458</v>
      </c>
      <c r="B2448" t="s">
        <v>21174</v>
      </c>
      <c r="C2448">
        <v>0</v>
      </c>
      <c r="D2448">
        <v>0</v>
      </c>
      <c r="E2448" t="s">
        <v>20050</v>
      </c>
      <c r="F2448" t="s">
        <v>12092</v>
      </c>
      <c r="G2448" t="s">
        <v>20040</v>
      </c>
      <c r="H2448" t="s">
        <v>22625</v>
      </c>
      <c r="I2448" t="s">
        <v>22626</v>
      </c>
      <c r="J2448" t="s">
        <v>12093</v>
      </c>
      <c r="K2448" t="s">
        <v>12094</v>
      </c>
      <c r="L2448" t="s">
        <v>12095</v>
      </c>
      <c r="M2448" t="s">
        <v>20835</v>
      </c>
      <c r="N2448" t="s">
        <v>6322</v>
      </c>
      <c r="O2448" t="s">
        <v>20076</v>
      </c>
      <c r="P2448" t="s">
        <v>20126</v>
      </c>
      <c r="Q2448" t="s">
        <v>20127</v>
      </c>
      <c r="R2448" t="s">
        <v>22627</v>
      </c>
      <c r="S2448">
        <v>1</v>
      </c>
      <c r="T2448">
        <v>0</v>
      </c>
      <c r="U2448">
        <v>0</v>
      </c>
      <c r="V2448">
        <v>89</v>
      </c>
      <c r="W2448">
        <v>4</v>
      </c>
    </row>
    <row r="2449" spans="1:23" x14ac:dyDescent="0.3">
      <c r="A2449" t="s">
        <v>2459</v>
      </c>
      <c r="B2449" t="s">
        <v>21174</v>
      </c>
      <c r="C2449">
        <v>0</v>
      </c>
      <c r="D2449">
        <v>0</v>
      </c>
      <c r="E2449" t="s">
        <v>20050</v>
      </c>
      <c r="F2449" t="s">
        <v>12096</v>
      </c>
      <c r="G2449" t="s">
        <v>20040</v>
      </c>
      <c r="H2449" t="s">
        <v>22628</v>
      </c>
      <c r="I2449" t="s">
        <v>22629</v>
      </c>
      <c r="J2449" t="s">
        <v>12097</v>
      </c>
      <c r="K2449" t="s">
        <v>10893</v>
      </c>
      <c r="L2449" t="s">
        <v>10894</v>
      </c>
      <c r="M2449" t="s">
        <v>20273</v>
      </c>
      <c r="N2449" t="s">
        <v>6322</v>
      </c>
      <c r="O2449" t="s">
        <v>20076</v>
      </c>
      <c r="P2449" t="s">
        <v>20126</v>
      </c>
      <c r="Q2449" t="s">
        <v>20127</v>
      </c>
      <c r="R2449" t="s">
        <v>21883</v>
      </c>
      <c r="S2449">
        <v>1</v>
      </c>
      <c r="T2449">
        <v>1</v>
      </c>
      <c r="U2449">
        <v>0</v>
      </c>
      <c r="V2449">
        <v>198</v>
      </c>
      <c r="W2449">
        <v>9</v>
      </c>
    </row>
    <row r="2450" spans="1:23" x14ac:dyDescent="0.3">
      <c r="A2450" t="s">
        <v>2460</v>
      </c>
      <c r="B2450" t="s">
        <v>21174</v>
      </c>
      <c r="C2450">
        <v>0</v>
      </c>
      <c r="D2450">
        <v>0</v>
      </c>
      <c r="E2450" t="s">
        <v>20150</v>
      </c>
      <c r="F2450" t="s">
        <v>12098</v>
      </c>
      <c r="G2450" t="s">
        <v>20089</v>
      </c>
      <c r="H2450" t="s">
        <v>22630</v>
      </c>
      <c r="I2450" t="s">
        <v>22631</v>
      </c>
      <c r="J2450" t="s">
        <v>12099</v>
      </c>
      <c r="K2450" t="s">
        <v>10639</v>
      </c>
      <c r="L2450" t="s">
        <v>6321</v>
      </c>
      <c r="M2450" t="s">
        <v>20083</v>
      </c>
      <c r="N2450" t="s">
        <v>6322</v>
      </c>
      <c r="O2450" t="s">
        <v>20076</v>
      </c>
      <c r="P2450" t="s">
        <v>20125</v>
      </c>
      <c r="Q2450" t="s">
        <v>20153</v>
      </c>
      <c r="R2450" t="s">
        <v>20154</v>
      </c>
      <c r="S2450">
        <v>0</v>
      </c>
      <c r="T2450">
        <v>0</v>
      </c>
      <c r="U2450">
        <v>0</v>
      </c>
      <c r="V2450">
        <v>87</v>
      </c>
      <c r="W2450">
        <v>4</v>
      </c>
    </row>
    <row r="2451" spans="1:23" x14ac:dyDescent="0.3">
      <c r="A2451" t="s">
        <v>2461</v>
      </c>
      <c r="B2451" t="s">
        <v>21174</v>
      </c>
      <c r="C2451">
        <v>0</v>
      </c>
      <c r="D2451">
        <v>0</v>
      </c>
      <c r="E2451" t="s">
        <v>20050</v>
      </c>
      <c r="F2451" t="s">
        <v>12100</v>
      </c>
      <c r="G2451" t="s">
        <v>20080</v>
      </c>
      <c r="H2451" t="s">
        <v>20160</v>
      </c>
      <c r="I2451" t="s">
        <v>20161</v>
      </c>
      <c r="J2451" t="s">
        <v>10336</v>
      </c>
      <c r="K2451" t="s">
        <v>9312</v>
      </c>
      <c r="L2451" t="s">
        <v>6458</v>
      </c>
      <c r="M2451" t="s">
        <v>20083</v>
      </c>
      <c r="N2451" t="s">
        <v>6322</v>
      </c>
      <c r="O2451" t="s">
        <v>20076</v>
      </c>
      <c r="P2451" t="s">
        <v>20162</v>
      </c>
      <c r="Q2451" t="s">
        <v>20163</v>
      </c>
      <c r="R2451" t="s">
        <v>20164</v>
      </c>
      <c r="S2451">
        <v>1</v>
      </c>
      <c r="T2451">
        <v>0</v>
      </c>
      <c r="U2451">
        <v>0</v>
      </c>
      <c r="V2451">
        <v>224</v>
      </c>
      <c r="W2451">
        <v>11</v>
      </c>
    </row>
    <row r="2452" spans="1:23" x14ac:dyDescent="0.3">
      <c r="A2452" t="s">
        <v>2462</v>
      </c>
      <c r="B2452" t="s">
        <v>21174</v>
      </c>
      <c r="C2452">
        <v>0</v>
      </c>
      <c r="D2452">
        <v>0</v>
      </c>
      <c r="E2452" t="s">
        <v>20050</v>
      </c>
      <c r="F2452" t="s">
        <v>12101</v>
      </c>
      <c r="G2452" t="s">
        <v>21292</v>
      </c>
      <c r="H2452" t="s">
        <v>22632</v>
      </c>
      <c r="I2452" t="s">
        <v>22633</v>
      </c>
      <c r="J2452" t="s">
        <v>10986</v>
      </c>
      <c r="K2452" t="s">
        <v>12102</v>
      </c>
      <c r="L2452" t="s">
        <v>12103</v>
      </c>
      <c r="M2452" t="s">
        <v>21493</v>
      </c>
      <c r="N2452" t="s">
        <v>6322</v>
      </c>
      <c r="O2452" t="s">
        <v>20076</v>
      </c>
      <c r="P2452" t="s">
        <v>20126</v>
      </c>
      <c r="Q2452" t="s">
        <v>20127</v>
      </c>
      <c r="R2452" t="s">
        <v>22634</v>
      </c>
      <c r="S2452">
        <v>1</v>
      </c>
      <c r="T2452">
        <v>0</v>
      </c>
      <c r="U2452">
        <v>0</v>
      </c>
      <c r="V2452">
        <v>232</v>
      </c>
      <c r="W2452">
        <v>11</v>
      </c>
    </row>
    <row r="2453" spans="1:23" x14ac:dyDescent="0.3">
      <c r="A2453" t="s">
        <v>2463</v>
      </c>
      <c r="B2453" t="s">
        <v>21174</v>
      </c>
      <c r="C2453">
        <v>0</v>
      </c>
      <c r="D2453">
        <v>0</v>
      </c>
      <c r="E2453" t="s">
        <v>20050</v>
      </c>
      <c r="F2453" t="s">
        <v>12104</v>
      </c>
      <c r="G2453" t="s">
        <v>20040</v>
      </c>
      <c r="H2453" t="s">
        <v>22635</v>
      </c>
      <c r="I2453" t="s">
        <v>22636</v>
      </c>
      <c r="J2453" t="s">
        <v>12105</v>
      </c>
      <c r="K2453" t="s">
        <v>12106</v>
      </c>
      <c r="L2453" t="s">
        <v>12107</v>
      </c>
      <c r="M2453" t="s">
        <v>20178</v>
      </c>
      <c r="N2453" t="s">
        <v>6322</v>
      </c>
      <c r="O2453" t="s">
        <v>20076</v>
      </c>
      <c r="P2453" t="s">
        <v>20243</v>
      </c>
      <c r="Q2453" t="s">
        <v>6555</v>
      </c>
      <c r="R2453" t="s">
        <v>22637</v>
      </c>
      <c r="S2453">
        <v>1</v>
      </c>
      <c r="T2453">
        <v>0</v>
      </c>
      <c r="U2453">
        <v>0</v>
      </c>
      <c r="V2453">
        <v>159</v>
      </c>
      <c r="W2453">
        <v>8</v>
      </c>
    </row>
    <row r="2454" spans="1:23" x14ac:dyDescent="0.3">
      <c r="A2454" t="s">
        <v>2464</v>
      </c>
      <c r="B2454" t="s">
        <v>21174</v>
      </c>
      <c r="C2454">
        <v>0</v>
      </c>
      <c r="D2454">
        <v>0</v>
      </c>
      <c r="E2454" t="s">
        <v>20050</v>
      </c>
      <c r="F2454" t="s">
        <v>12108</v>
      </c>
      <c r="G2454" t="s">
        <v>20040</v>
      </c>
      <c r="H2454" t="s">
        <v>22638</v>
      </c>
      <c r="I2454" t="s">
        <v>22639</v>
      </c>
      <c r="J2454" t="s">
        <v>12109</v>
      </c>
      <c r="K2454" t="s">
        <v>12110</v>
      </c>
      <c r="L2454" t="s">
        <v>12111</v>
      </c>
      <c r="M2454" t="s">
        <v>20162</v>
      </c>
      <c r="N2454" t="s">
        <v>6322</v>
      </c>
      <c r="O2454" t="s">
        <v>20076</v>
      </c>
      <c r="P2454" t="s">
        <v>20126</v>
      </c>
      <c r="Q2454" t="s">
        <v>20127</v>
      </c>
      <c r="R2454" t="s">
        <v>22640</v>
      </c>
      <c r="S2454">
        <v>1</v>
      </c>
      <c r="T2454">
        <v>0</v>
      </c>
      <c r="U2454">
        <v>0</v>
      </c>
      <c r="V2454">
        <v>113</v>
      </c>
      <c r="W2454">
        <v>6</v>
      </c>
    </row>
    <row r="2455" spans="1:23" x14ac:dyDescent="0.3">
      <c r="A2455" t="s">
        <v>2465</v>
      </c>
      <c r="B2455" t="s">
        <v>21174</v>
      </c>
      <c r="C2455">
        <v>0</v>
      </c>
      <c r="D2455">
        <v>0</v>
      </c>
      <c r="E2455" t="s">
        <v>20050</v>
      </c>
      <c r="F2455" t="s">
        <v>12112</v>
      </c>
      <c r="G2455" t="s">
        <v>20040</v>
      </c>
      <c r="H2455" t="s">
        <v>21437</v>
      </c>
      <c r="I2455" t="s">
        <v>21438</v>
      </c>
      <c r="J2455" t="s">
        <v>9555</v>
      </c>
      <c r="K2455" t="s">
        <v>7970</v>
      </c>
      <c r="L2455" t="s">
        <v>7971</v>
      </c>
      <c r="M2455" t="s">
        <v>20157</v>
      </c>
      <c r="N2455" t="s">
        <v>6322</v>
      </c>
      <c r="O2455" t="s">
        <v>20076</v>
      </c>
      <c r="P2455" t="s">
        <v>20126</v>
      </c>
      <c r="Q2455" t="s">
        <v>20127</v>
      </c>
      <c r="R2455" t="s">
        <v>20502</v>
      </c>
      <c r="S2455">
        <v>1</v>
      </c>
      <c r="T2455">
        <v>0</v>
      </c>
      <c r="U2455">
        <v>0</v>
      </c>
      <c r="V2455">
        <v>271</v>
      </c>
      <c r="W2455">
        <v>12</v>
      </c>
    </row>
    <row r="2456" spans="1:23" x14ac:dyDescent="0.3">
      <c r="A2456" t="s">
        <v>2466</v>
      </c>
      <c r="B2456" t="s">
        <v>21174</v>
      </c>
      <c r="C2456">
        <v>0</v>
      </c>
      <c r="D2456">
        <v>0</v>
      </c>
      <c r="E2456" t="s">
        <v>20050</v>
      </c>
      <c r="F2456" t="s">
        <v>12113</v>
      </c>
      <c r="G2456" t="s">
        <v>20040</v>
      </c>
      <c r="H2456" t="s">
        <v>22641</v>
      </c>
      <c r="I2456" t="s">
        <v>22642</v>
      </c>
      <c r="J2456" t="s">
        <v>12114</v>
      </c>
      <c r="K2456" t="s">
        <v>12115</v>
      </c>
      <c r="L2456" t="s">
        <v>12116</v>
      </c>
      <c r="M2456" t="s">
        <v>22164</v>
      </c>
      <c r="N2456" t="s">
        <v>6322</v>
      </c>
      <c r="O2456" t="s">
        <v>20076</v>
      </c>
      <c r="P2456" t="s">
        <v>20126</v>
      </c>
      <c r="Q2456" t="s">
        <v>20127</v>
      </c>
      <c r="R2456" t="s">
        <v>22643</v>
      </c>
      <c r="S2456">
        <v>1</v>
      </c>
      <c r="T2456">
        <v>0</v>
      </c>
      <c r="U2456">
        <v>0</v>
      </c>
      <c r="V2456">
        <v>110</v>
      </c>
      <c r="W2456">
        <v>5</v>
      </c>
    </row>
    <row r="2457" spans="1:23" x14ac:dyDescent="0.3">
      <c r="A2457" t="s">
        <v>2467</v>
      </c>
      <c r="B2457" t="s">
        <v>21174</v>
      </c>
      <c r="C2457">
        <v>0</v>
      </c>
      <c r="D2457">
        <v>0</v>
      </c>
      <c r="E2457" t="s">
        <v>20050</v>
      </c>
      <c r="F2457" t="s">
        <v>12117</v>
      </c>
      <c r="G2457" t="s">
        <v>20040</v>
      </c>
      <c r="H2457" t="s">
        <v>22644</v>
      </c>
      <c r="I2457" t="s">
        <v>22645</v>
      </c>
      <c r="J2457" t="s">
        <v>12118</v>
      </c>
      <c r="K2457" t="s">
        <v>12119</v>
      </c>
      <c r="L2457" t="s">
        <v>12120</v>
      </c>
      <c r="M2457" t="s">
        <v>20280</v>
      </c>
      <c r="N2457" t="s">
        <v>6322</v>
      </c>
      <c r="O2457" t="s">
        <v>20076</v>
      </c>
      <c r="P2457" t="s">
        <v>20126</v>
      </c>
      <c r="Q2457" t="s">
        <v>20127</v>
      </c>
      <c r="R2457" t="s">
        <v>22646</v>
      </c>
      <c r="S2457">
        <v>1</v>
      </c>
      <c r="T2457">
        <v>0</v>
      </c>
      <c r="U2457">
        <v>0</v>
      </c>
      <c r="V2457">
        <v>138</v>
      </c>
      <c r="W2457">
        <v>6</v>
      </c>
    </row>
    <row r="2458" spans="1:23" x14ac:dyDescent="0.3">
      <c r="A2458" t="s">
        <v>2468</v>
      </c>
      <c r="B2458" t="s">
        <v>21174</v>
      </c>
      <c r="C2458">
        <v>0</v>
      </c>
      <c r="D2458">
        <v>0</v>
      </c>
      <c r="E2458" t="s">
        <v>20050</v>
      </c>
      <c r="F2458" t="s">
        <v>12121</v>
      </c>
      <c r="G2458" t="s">
        <v>20040</v>
      </c>
      <c r="H2458" t="s">
        <v>22647</v>
      </c>
      <c r="I2458" t="s">
        <v>22648</v>
      </c>
      <c r="J2458" t="s">
        <v>12122</v>
      </c>
      <c r="K2458" t="s">
        <v>9004</v>
      </c>
      <c r="L2458" t="s">
        <v>9005</v>
      </c>
      <c r="M2458" t="s">
        <v>20369</v>
      </c>
      <c r="N2458" t="s">
        <v>6322</v>
      </c>
      <c r="O2458" t="s">
        <v>20076</v>
      </c>
      <c r="P2458" t="s">
        <v>20126</v>
      </c>
      <c r="Q2458" t="s">
        <v>20127</v>
      </c>
      <c r="R2458" t="s">
        <v>21107</v>
      </c>
      <c r="S2458">
        <v>1</v>
      </c>
      <c r="T2458">
        <v>0</v>
      </c>
      <c r="U2458">
        <v>0</v>
      </c>
      <c r="V2458">
        <v>200</v>
      </c>
      <c r="W2458">
        <v>8</v>
      </c>
    </row>
    <row r="2459" spans="1:23" x14ac:dyDescent="0.3">
      <c r="A2459" t="s">
        <v>2469</v>
      </c>
      <c r="B2459" t="s">
        <v>21174</v>
      </c>
      <c r="C2459">
        <v>0</v>
      </c>
      <c r="D2459">
        <v>0</v>
      </c>
      <c r="E2459" t="s">
        <v>20050</v>
      </c>
      <c r="F2459" t="s">
        <v>12123</v>
      </c>
      <c r="G2459" t="s">
        <v>20066</v>
      </c>
      <c r="H2459" t="s">
        <v>21472</v>
      </c>
      <c r="I2459" t="s">
        <v>21473</v>
      </c>
      <c r="J2459" t="s">
        <v>9595</v>
      </c>
      <c r="K2459" t="s">
        <v>9596</v>
      </c>
      <c r="L2459" t="s">
        <v>9597</v>
      </c>
      <c r="M2459" t="s">
        <v>20946</v>
      </c>
      <c r="N2459" t="s">
        <v>6322</v>
      </c>
      <c r="O2459" t="s">
        <v>20076</v>
      </c>
      <c r="P2459" t="s">
        <v>20126</v>
      </c>
      <c r="Q2459" t="s">
        <v>20127</v>
      </c>
      <c r="R2459" t="s">
        <v>21474</v>
      </c>
      <c r="S2459">
        <v>1</v>
      </c>
      <c r="T2459">
        <v>0</v>
      </c>
      <c r="U2459">
        <v>0</v>
      </c>
      <c r="V2459">
        <v>197</v>
      </c>
      <c r="W2459">
        <v>8</v>
      </c>
    </row>
    <row r="2460" spans="1:23" x14ac:dyDescent="0.3">
      <c r="A2460" t="s">
        <v>2470</v>
      </c>
      <c r="B2460" t="s">
        <v>21174</v>
      </c>
      <c r="C2460">
        <v>0</v>
      </c>
      <c r="D2460">
        <v>0</v>
      </c>
      <c r="E2460" t="s">
        <v>20050</v>
      </c>
      <c r="F2460" t="s">
        <v>12124</v>
      </c>
      <c r="G2460" t="s">
        <v>20040</v>
      </c>
      <c r="H2460" t="s">
        <v>22649</v>
      </c>
      <c r="I2460" t="s">
        <v>22650</v>
      </c>
      <c r="J2460" t="s">
        <v>12125</v>
      </c>
      <c r="K2460" t="s">
        <v>12126</v>
      </c>
      <c r="L2460" t="s">
        <v>12127</v>
      </c>
      <c r="M2460" t="s">
        <v>20591</v>
      </c>
      <c r="N2460" t="s">
        <v>6322</v>
      </c>
      <c r="O2460" t="s">
        <v>20076</v>
      </c>
      <c r="P2460" t="s">
        <v>20126</v>
      </c>
      <c r="Q2460" t="s">
        <v>20127</v>
      </c>
      <c r="R2460" t="s">
        <v>22651</v>
      </c>
      <c r="S2460">
        <v>1</v>
      </c>
      <c r="T2460">
        <v>0</v>
      </c>
      <c r="U2460">
        <v>0</v>
      </c>
      <c r="V2460">
        <v>120</v>
      </c>
      <c r="W2460">
        <v>7</v>
      </c>
    </row>
    <row r="2461" spans="1:23" x14ac:dyDescent="0.3">
      <c r="A2461" t="s">
        <v>2471</v>
      </c>
      <c r="B2461" t="s">
        <v>21174</v>
      </c>
      <c r="C2461">
        <v>0</v>
      </c>
      <c r="D2461">
        <v>0</v>
      </c>
      <c r="E2461" t="s">
        <v>20050</v>
      </c>
      <c r="F2461" t="s">
        <v>12128</v>
      </c>
      <c r="G2461" t="s">
        <v>20040</v>
      </c>
      <c r="H2461" t="s">
        <v>22652</v>
      </c>
      <c r="I2461" t="s">
        <v>22653</v>
      </c>
      <c r="J2461" t="s">
        <v>7723</v>
      </c>
      <c r="K2461" t="s">
        <v>12129</v>
      </c>
      <c r="L2461" t="s">
        <v>12130</v>
      </c>
      <c r="M2461" t="s">
        <v>20523</v>
      </c>
      <c r="N2461" t="s">
        <v>6322</v>
      </c>
      <c r="O2461" t="s">
        <v>20076</v>
      </c>
      <c r="P2461" t="s">
        <v>20126</v>
      </c>
      <c r="Q2461" t="s">
        <v>20127</v>
      </c>
      <c r="R2461" t="s">
        <v>22654</v>
      </c>
      <c r="S2461">
        <v>1</v>
      </c>
      <c r="T2461">
        <v>0</v>
      </c>
      <c r="U2461">
        <v>0</v>
      </c>
      <c r="V2461">
        <v>84</v>
      </c>
      <c r="W2461">
        <v>4</v>
      </c>
    </row>
    <row r="2462" spans="1:23" x14ac:dyDescent="0.3">
      <c r="A2462" t="s">
        <v>2472</v>
      </c>
      <c r="B2462" t="s">
        <v>21174</v>
      </c>
      <c r="C2462">
        <v>0</v>
      </c>
      <c r="D2462">
        <v>0</v>
      </c>
      <c r="E2462" t="s">
        <v>20050</v>
      </c>
      <c r="F2462" t="s">
        <v>12131</v>
      </c>
      <c r="G2462" t="s">
        <v>20040</v>
      </c>
      <c r="H2462" t="s">
        <v>22641</v>
      </c>
      <c r="I2462" t="s">
        <v>22642</v>
      </c>
      <c r="J2462" t="s">
        <v>9032</v>
      </c>
      <c r="K2462" t="s">
        <v>12115</v>
      </c>
      <c r="L2462" t="s">
        <v>12116</v>
      </c>
      <c r="M2462" t="s">
        <v>22164</v>
      </c>
      <c r="N2462" t="s">
        <v>6322</v>
      </c>
      <c r="O2462" t="s">
        <v>20076</v>
      </c>
      <c r="P2462" t="s">
        <v>20126</v>
      </c>
      <c r="Q2462" t="s">
        <v>20127</v>
      </c>
      <c r="R2462" t="s">
        <v>22643</v>
      </c>
      <c r="S2462">
        <v>1</v>
      </c>
      <c r="T2462">
        <v>0</v>
      </c>
      <c r="U2462">
        <v>0</v>
      </c>
      <c r="V2462">
        <v>76</v>
      </c>
      <c r="W2462">
        <v>4</v>
      </c>
    </row>
    <row r="2463" spans="1:23" x14ac:dyDescent="0.3">
      <c r="A2463" t="s">
        <v>2473</v>
      </c>
      <c r="B2463" t="s">
        <v>21174</v>
      </c>
      <c r="C2463">
        <v>0</v>
      </c>
      <c r="D2463">
        <v>0</v>
      </c>
      <c r="E2463" t="s">
        <v>20050</v>
      </c>
      <c r="F2463" t="s">
        <v>12132</v>
      </c>
      <c r="G2463" t="s">
        <v>20040</v>
      </c>
      <c r="H2463" t="s">
        <v>22655</v>
      </c>
      <c r="I2463" t="s">
        <v>22656</v>
      </c>
      <c r="J2463" t="s">
        <v>12133</v>
      </c>
      <c r="K2463" t="s">
        <v>12134</v>
      </c>
      <c r="L2463" t="s">
        <v>12135</v>
      </c>
      <c r="M2463" t="s">
        <v>20647</v>
      </c>
      <c r="N2463" t="s">
        <v>6322</v>
      </c>
      <c r="O2463" t="s">
        <v>20076</v>
      </c>
      <c r="P2463" t="s">
        <v>20126</v>
      </c>
      <c r="Q2463" t="s">
        <v>20127</v>
      </c>
      <c r="R2463" t="s">
        <v>22657</v>
      </c>
      <c r="S2463">
        <v>1</v>
      </c>
      <c r="T2463">
        <v>0</v>
      </c>
      <c r="U2463">
        <v>0</v>
      </c>
      <c r="V2463">
        <v>99</v>
      </c>
      <c r="W2463">
        <v>5</v>
      </c>
    </row>
    <row r="2464" spans="1:23" x14ac:dyDescent="0.3">
      <c r="A2464" t="s">
        <v>2474</v>
      </c>
      <c r="B2464" t="s">
        <v>21174</v>
      </c>
      <c r="C2464">
        <v>0</v>
      </c>
      <c r="D2464">
        <v>0</v>
      </c>
      <c r="E2464" t="s">
        <v>20050</v>
      </c>
      <c r="F2464" t="s">
        <v>12136</v>
      </c>
      <c r="G2464" t="s">
        <v>20040</v>
      </c>
      <c r="H2464" t="s">
        <v>21475</v>
      </c>
      <c r="I2464" t="s">
        <v>21476</v>
      </c>
      <c r="J2464" t="s">
        <v>9599</v>
      </c>
      <c r="K2464" t="s">
        <v>9600</v>
      </c>
      <c r="L2464" t="s">
        <v>9601</v>
      </c>
      <c r="M2464" t="s">
        <v>20336</v>
      </c>
      <c r="N2464" t="s">
        <v>6322</v>
      </c>
      <c r="O2464" t="s">
        <v>20076</v>
      </c>
      <c r="P2464" t="s">
        <v>20126</v>
      </c>
      <c r="Q2464" t="s">
        <v>20127</v>
      </c>
      <c r="R2464" t="s">
        <v>21477</v>
      </c>
      <c r="S2464">
        <v>1</v>
      </c>
      <c r="T2464">
        <v>0</v>
      </c>
      <c r="U2464">
        <v>0</v>
      </c>
      <c r="V2464">
        <v>217</v>
      </c>
      <c r="W2464">
        <v>10</v>
      </c>
    </row>
    <row r="2465" spans="1:23" x14ac:dyDescent="0.3">
      <c r="A2465" t="s">
        <v>2475</v>
      </c>
      <c r="B2465" t="s">
        <v>21174</v>
      </c>
      <c r="C2465">
        <v>0</v>
      </c>
      <c r="D2465">
        <v>0</v>
      </c>
      <c r="E2465" t="s">
        <v>20050</v>
      </c>
      <c r="F2465" t="s">
        <v>12137</v>
      </c>
      <c r="G2465" t="s">
        <v>20040</v>
      </c>
      <c r="H2465" t="s">
        <v>21475</v>
      </c>
      <c r="I2465" t="s">
        <v>21476</v>
      </c>
      <c r="J2465" t="s">
        <v>9032</v>
      </c>
      <c r="K2465" t="s">
        <v>9600</v>
      </c>
      <c r="L2465" t="s">
        <v>9601</v>
      </c>
      <c r="M2465" t="s">
        <v>20336</v>
      </c>
      <c r="N2465" t="s">
        <v>6322</v>
      </c>
      <c r="O2465" t="s">
        <v>20076</v>
      </c>
      <c r="P2465" t="s">
        <v>20126</v>
      </c>
      <c r="Q2465" t="s">
        <v>20127</v>
      </c>
      <c r="R2465" t="s">
        <v>21477</v>
      </c>
      <c r="S2465">
        <v>1</v>
      </c>
      <c r="T2465">
        <v>0</v>
      </c>
      <c r="U2465">
        <v>0</v>
      </c>
      <c r="V2465">
        <v>184</v>
      </c>
      <c r="W2465">
        <v>8</v>
      </c>
    </row>
    <row r="2466" spans="1:23" x14ac:dyDescent="0.3">
      <c r="A2466" t="s">
        <v>2476</v>
      </c>
      <c r="B2466" t="s">
        <v>21174</v>
      </c>
      <c r="C2466">
        <v>0</v>
      </c>
      <c r="D2466">
        <v>0</v>
      </c>
      <c r="E2466" t="s">
        <v>20050</v>
      </c>
      <c r="F2466" t="s">
        <v>12138</v>
      </c>
      <c r="G2466" t="s">
        <v>20040</v>
      </c>
      <c r="H2466" t="s">
        <v>22658</v>
      </c>
      <c r="I2466" t="s">
        <v>22659</v>
      </c>
      <c r="J2466" t="s">
        <v>12139</v>
      </c>
      <c r="K2466" t="s">
        <v>12140</v>
      </c>
      <c r="L2466" t="s">
        <v>12141</v>
      </c>
      <c r="M2466" t="s">
        <v>20442</v>
      </c>
      <c r="N2466" t="s">
        <v>6322</v>
      </c>
      <c r="O2466" t="s">
        <v>20076</v>
      </c>
      <c r="P2466" t="s">
        <v>20243</v>
      </c>
      <c r="Q2466" t="s">
        <v>6555</v>
      </c>
      <c r="R2466" t="s">
        <v>22660</v>
      </c>
      <c r="S2466">
        <v>1</v>
      </c>
      <c r="T2466">
        <v>0</v>
      </c>
      <c r="U2466">
        <v>0</v>
      </c>
      <c r="V2466">
        <v>111</v>
      </c>
      <c r="W2466">
        <v>6</v>
      </c>
    </row>
    <row r="2467" spans="1:23" x14ac:dyDescent="0.3">
      <c r="A2467" t="s">
        <v>2477</v>
      </c>
      <c r="B2467" t="s">
        <v>21174</v>
      </c>
      <c r="C2467">
        <v>0</v>
      </c>
      <c r="D2467">
        <v>0</v>
      </c>
      <c r="E2467" t="s">
        <v>20050</v>
      </c>
      <c r="F2467" t="s">
        <v>12142</v>
      </c>
      <c r="G2467" t="s">
        <v>20040</v>
      </c>
      <c r="H2467" t="s">
        <v>22661</v>
      </c>
      <c r="I2467" t="s">
        <v>22662</v>
      </c>
      <c r="J2467" t="s">
        <v>12143</v>
      </c>
      <c r="K2467" t="s">
        <v>12144</v>
      </c>
      <c r="L2467" t="s">
        <v>12145</v>
      </c>
      <c r="M2467" t="s">
        <v>20179</v>
      </c>
      <c r="N2467" t="s">
        <v>6322</v>
      </c>
      <c r="O2467" t="s">
        <v>20076</v>
      </c>
      <c r="P2467" t="s">
        <v>20126</v>
      </c>
      <c r="Q2467" t="s">
        <v>20127</v>
      </c>
      <c r="R2467" t="s">
        <v>22663</v>
      </c>
      <c r="S2467">
        <v>1</v>
      </c>
      <c r="T2467">
        <v>0</v>
      </c>
      <c r="U2467">
        <v>0</v>
      </c>
      <c r="V2467">
        <v>115</v>
      </c>
      <c r="W2467">
        <v>6</v>
      </c>
    </row>
    <row r="2468" spans="1:23" x14ac:dyDescent="0.3">
      <c r="A2468" t="s">
        <v>2478</v>
      </c>
      <c r="B2468" t="s">
        <v>21174</v>
      </c>
      <c r="C2468">
        <v>0</v>
      </c>
      <c r="D2468">
        <v>0</v>
      </c>
      <c r="E2468" t="s">
        <v>20050</v>
      </c>
      <c r="F2468" t="s">
        <v>22664</v>
      </c>
      <c r="G2468" t="s">
        <v>20080</v>
      </c>
      <c r="H2468" t="s">
        <v>22578</v>
      </c>
      <c r="I2468" t="s">
        <v>22579</v>
      </c>
      <c r="J2468" t="s">
        <v>12146</v>
      </c>
      <c r="K2468" t="s">
        <v>6472</v>
      </c>
      <c r="L2468" t="s">
        <v>6473</v>
      </c>
      <c r="M2468" t="s">
        <v>20259</v>
      </c>
      <c r="N2468" t="s">
        <v>6322</v>
      </c>
      <c r="O2468" t="s">
        <v>20076</v>
      </c>
      <c r="P2468" t="s">
        <v>20126</v>
      </c>
      <c r="Q2468" t="s">
        <v>20127</v>
      </c>
      <c r="R2468" t="s">
        <v>20307</v>
      </c>
      <c r="S2468">
        <v>1</v>
      </c>
      <c r="T2468">
        <v>0</v>
      </c>
      <c r="U2468">
        <v>0</v>
      </c>
      <c r="V2468">
        <v>259</v>
      </c>
      <c r="W2468">
        <v>12</v>
      </c>
    </row>
    <row r="2469" spans="1:23" x14ac:dyDescent="0.3">
      <c r="A2469" t="s">
        <v>2479</v>
      </c>
      <c r="B2469" t="s">
        <v>21174</v>
      </c>
      <c r="C2469">
        <v>0</v>
      </c>
      <c r="D2469">
        <v>0</v>
      </c>
      <c r="E2469" t="s">
        <v>20050</v>
      </c>
      <c r="F2469" t="s">
        <v>12147</v>
      </c>
      <c r="G2469" t="s">
        <v>20080</v>
      </c>
      <c r="H2469" t="s">
        <v>22578</v>
      </c>
      <c r="I2469" t="s">
        <v>22579</v>
      </c>
      <c r="J2469" t="s">
        <v>8032</v>
      </c>
      <c r="K2469" t="s">
        <v>6472</v>
      </c>
      <c r="L2469" t="s">
        <v>12017</v>
      </c>
      <c r="M2469" t="s">
        <v>20259</v>
      </c>
      <c r="N2469" t="s">
        <v>6322</v>
      </c>
      <c r="O2469" t="s">
        <v>20076</v>
      </c>
      <c r="P2469" t="s">
        <v>20126</v>
      </c>
      <c r="Q2469" t="s">
        <v>20127</v>
      </c>
      <c r="R2469" t="s">
        <v>20307</v>
      </c>
      <c r="S2469">
        <v>1</v>
      </c>
      <c r="T2469">
        <v>0</v>
      </c>
      <c r="U2469">
        <v>0</v>
      </c>
      <c r="V2469">
        <v>348</v>
      </c>
      <c r="W2469">
        <v>19</v>
      </c>
    </row>
    <row r="2470" spans="1:23" x14ac:dyDescent="0.3">
      <c r="A2470" t="s">
        <v>2480</v>
      </c>
      <c r="B2470" t="s">
        <v>21174</v>
      </c>
      <c r="C2470">
        <v>0</v>
      </c>
      <c r="D2470">
        <v>0</v>
      </c>
      <c r="E2470" t="s">
        <v>20050</v>
      </c>
      <c r="F2470" t="s">
        <v>12148</v>
      </c>
      <c r="G2470" t="s">
        <v>20080</v>
      </c>
      <c r="H2470" t="s">
        <v>20160</v>
      </c>
      <c r="I2470" t="s">
        <v>20161</v>
      </c>
      <c r="J2470" t="s">
        <v>9428</v>
      </c>
      <c r="K2470" t="s">
        <v>6457</v>
      </c>
      <c r="L2470" t="s">
        <v>6458</v>
      </c>
      <c r="M2470" t="s">
        <v>20083</v>
      </c>
      <c r="N2470" t="s">
        <v>6322</v>
      </c>
      <c r="O2470" t="s">
        <v>20076</v>
      </c>
      <c r="P2470" t="s">
        <v>20162</v>
      </c>
      <c r="Q2470" t="s">
        <v>20163</v>
      </c>
      <c r="R2470" t="s">
        <v>20164</v>
      </c>
      <c r="S2470">
        <v>1</v>
      </c>
      <c r="T2470">
        <v>0</v>
      </c>
      <c r="U2470">
        <v>0</v>
      </c>
      <c r="V2470">
        <v>185</v>
      </c>
      <c r="W2470">
        <v>9</v>
      </c>
    </row>
    <row r="2471" spans="1:23" x14ac:dyDescent="0.3">
      <c r="A2471" t="s">
        <v>2481</v>
      </c>
      <c r="B2471" t="s">
        <v>21174</v>
      </c>
      <c r="C2471">
        <v>0</v>
      </c>
      <c r="D2471">
        <v>0</v>
      </c>
      <c r="E2471" t="s">
        <v>20050</v>
      </c>
      <c r="F2471" t="s">
        <v>12149</v>
      </c>
      <c r="G2471" t="s">
        <v>20328</v>
      </c>
      <c r="H2471" t="s">
        <v>22665</v>
      </c>
      <c r="I2471" t="s">
        <v>22666</v>
      </c>
      <c r="J2471" t="s">
        <v>9560</v>
      </c>
      <c r="K2471" t="s">
        <v>7568</v>
      </c>
      <c r="L2471" t="s">
        <v>7569</v>
      </c>
      <c r="M2471" t="s">
        <v>20242</v>
      </c>
      <c r="N2471" t="s">
        <v>6322</v>
      </c>
      <c r="O2471" t="s">
        <v>20076</v>
      </c>
      <c r="P2471" t="s">
        <v>20126</v>
      </c>
      <c r="Q2471" t="s">
        <v>20127</v>
      </c>
      <c r="R2471" t="s">
        <v>20839</v>
      </c>
      <c r="S2471">
        <v>1</v>
      </c>
      <c r="T2471">
        <v>0</v>
      </c>
      <c r="U2471">
        <v>0</v>
      </c>
      <c r="V2471">
        <v>140</v>
      </c>
      <c r="W2471">
        <v>7</v>
      </c>
    </row>
    <row r="2472" spans="1:23" x14ac:dyDescent="0.3">
      <c r="A2472" t="s">
        <v>2482</v>
      </c>
      <c r="B2472" t="s">
        <v>21174</v>
      </c>
      <c r="C2472">
        <v>0</v>
      </c>
      <c r="D2472">
        <v>0</v>
      </c>
      <c r="E2472" t="s">
        <v>20050</v>
      </c>
      <c r="F2472" t="s">
        <v>12150</v>
      </c>
      <c r="G2472" t="s">
        <v>20040</v>
      </c>
      <c r="H2472" t="s">
        <v>21374</v>
      </c>
      <c r="I2472" t="s">
        <v>21375</v>
      </c>
      <c r="J2472" t="s">
        <v>9106</v>
      </c>
      <c r="K2472" t="s">
        <v>7523</v>
      </c>
      <c r="L2472" t="s">
        <v>7524</v>
      </c>
      <c r="M2472" t="s">
        <v>20504</v>
      </c>
      <c r="N2472" t="s">
        <v>6322</v>
      </c>
      <c r="O2472" t="s">
        <v>20076</v>
      </c>
      <c r="P2472" t="s">
        <v>20077</v>
      </c>
      <c r="Q2472" t="s">
        <v>20078</v>
      </c>
      <c r="R2472" t="s">
        <v>20816</v>
      </c>
      <c r="S2472">
        <v>1</v>
      </c>
      <c r="T2472">
        <v>0</v>
      </c>
      <c r="U2472">
        <v>0</v>
      </c>
      <c r="V2472">
        <v>237</v>
      </c>
      <c r="W2472">
        <v>11</v>
      </c>
    </row>
    <row r="2473" spans="1:23" x14ac:dyDescent="0.3">
      <c r="A2473" t="s">
        <v>2483</v>
      </c>
      <c r="B2473" t="s">
        <v>21174</v>
      </c>
      <c r="C2473">
        <v>0</v>
      </c>
      <c r="D2473">
        <v>0</v>
      </c>
      <c r="E2473" t="s">
        <v>20050</v>
      </c>
      <c r="F2473" t="s">
        <v>12151</v>
      </c>
      <c r="G2473" t="s">
        <v>20040</v>
      </c>
      <c r="H2473" t="s">
        <v>22667</v>
      </c>
      <c r="I2473" t="s">
        <v>22668</v>
      </c>
      <c r="J2473" t="s">
        <v>12152</v>
      </c>
      <c r="K2473" t="s">
        <v>6693</v>
      </c>
      <c r="L2473" t="s">
        <v>6694</v>
      </c>
      <c r="M2473" t="s">
        <v>20534</v>
      </c>
      <c r="N2473" t="s">
        <v>6322</v>
      </c>
      <c r="O2473" t="s">
        <v>20076</v>
      </c>
      <c r="P2473" t="s">
        <v>20238</v>
      </c>
      <c r="Q2473" t="s">
        <v>6469</v>
      </c>
      <c r="R2473" t="s">
        <v>20738</v>
      </c>
      <c r="S2473">
        <v>1</v>
      </c>
      <c r="T2473">
        <v>0</v>
      </c>
      <c r="U2473">
        <v>0</v>
      </c>
      <c r="V2473">
        <v>220</v>
      </c>
      <c r="W2473">
        <v>10</v>
      </c>
    </row>
    <row r="2474" spans="1:23" x14ac:dyDescent="0.3">
      <c r="A2474" t="s">
        <v>2484</v>
      </c>
      <c r="B2474" t="s">
        <v>21174</v>
      </c>
      <c r="C2474">
        <v>0</v>
      </c>
      <c r="D2474">
        <v>0</v>
      </c>
      <c r="E2474" t="s">
        <v>20050</v>
      </c>
      <c r="F2474" t="s">
        <v>12153</v>
      </c>
      <c r="G2474" t="s">
        <v>20040</v>
      </c>
      <c r="H2474" t="s">
        <v>22669</v>
      </c>
      <c r="I2474" t="s">
        <v>22670</v>
      </c>
      <c r="J2474" t="s">
        <v>12154</v>
      </c>
      <c r="K2474" t="s">
        <v>12155</v>
      </c>
      <c r="L2474" t="s">
        <v>12156</v>
      </c>
      <c r="M2474" t="s">
        <v>20515</v>
      </c>
      <c r="N2474" t="s">
        <v>6322</v>
      </c>
      <c r="O2474" t="s">
        <v>20076</v>
      </c>
      <c r="P2474" t="s">
        <v>20238</v>
      </c>
      <c r="Q2474" t="s">
        <v>6469</v>
      </c>
      <c r="R2474" t="s">
        <v>22671</v>
      </c>
      <c r="S2474">
        <v>1</v>
      </c>
      <c r="T2474">
        <v>0</v>
      </c>
      <c r="U2474">
        <v>0</v>
      </c>
      <c r="V2474">
        <v>184</v>
      </c>
      <c r="W2474">
        <v>8</v>
      </c>
    </row>
    <row r="2475" spans="1:23" x14ac:dyDescent="0.3">
      <c r="A2475" t="s">
        <v>2485</v>
      </c>
      <c r="B2475" t="s">
        <v>21174</v>
      </c>
      <c r="C2475">
        <v>0</v>
      </c>
      <c r="D2475">
        <v>0</v>
      </c>
      <c r="E2475" t="s">
        <v>20050</v>
      </c>
      <c r="F2475" t="s">
        <v>12157</v>
      </c>
      <c r="G2475" t="s">
        <v>20040</v>
      </c>
      <c r="H2475" t="s">
        <v>22672</v>
      </c>
      <c r="I2475" t="s">
        <v>22673</v>
      </c>
      <c r="J2475" t="s">
        <v>12158</v>
      </c>
      <c r="K2475" t="s">
        <v>6725</v>
      </c>
      <c r="L2475" t="s">
        <v>6726</v>
      </c>
      <c r="M2475" t="s">
        <v>20178</v>
      </c>
      <c r="N2475" t="s">
        <v>6322</v>
      </c>
      <c r="O2475" t="s">
        <v>20076</v>
      </c>
      <c r="P2475" t="s">
        <v>20238</v>
      </c>
      <c r="Q2475" t="s">
        <v>6469</v>
      </c>
      <c r="R2475" t="s">
        <v>22674</v>
      </c>
      <c r="S2475">
        <v>1</v>
      </c>
      <c r="T2475">
        <v>0</v>
      </c>
      <c r="U2475">
        <v>0</v>
      </c>
      <c r="V2475">
        <v>110</v>
      </c>
      <c r="W2475">
        <v>6</v>
      </c>
    </row>
    <row r="2476" spans="1:23" x14ac:dyDescent="0.3">
      <c r="A2476" t="s">
        <v>2486</v>
      </c>
      <c r="B2476" t="s">
        <v>21174</v>
      </c>
      <c r="C2476">
        <v>0</v>
      </c>
      <c r="D2476">
        <v>0</v>
      </c>
      <c r="E2476" t="s">
        <v>20050</v>
      </c>
      <c r="F2476" t="s">
        <v>12159</v>
      </c>
      <c r="G2476" t="s">
        <v>20040</v>
      </c>
      <c r="H2476" t="s">
        <v>20697</v>
      </c>
      <c r="I2476" t="s">
        <v>20698</v>
      </c>
      <c r="J2476" t="s">
        <v>12160</v>
      </c>
      <c r="K2476" t="s">
        <v>6712</v>
      </c>
      <c r="L2476" t="s">
        <v>6713</v>
      </c>
      <c r="M2476" t="s">
        <v>20320</v>
      </c>
      <c r="N2476" t="s">
        <v>6322</v>
      </c>
      <c r="O2476" t="s">
        <v>20076</v>
      </c>
      <c r="P2476" t="s">
        <v>20238</v>
      </c>
      <c r="Q2476" t="s">
        <v>6469</v>
      </c>
      <c r="R2476" t="s">
        <v>20699</v>
      </c>
      <c r="S2476">
        <v>1</v>
      </c>
      <c r="T2476">
        <v>0</v>
      </c>
      <c r="U2476">
        <v>0</v>
      </c>
      <c r="V2476">
        <v>562</v>
      </c>
      <c r="W2476">
        <v>24</v>
      </c>
    </row>
    <row r="2477" spans="1:23" x14ac:dyDescent="0.3">
      <c r="A2477" t="s">
        <v>2487</v>
      </c>
      <c r="B2477" t="s">
        <v>21174</v>
      </c>
      <c r="C2477">
        <v>0</v>
      </c>
      <c r="D2477">
        <v>0</v>
      </c>
      <c r="E2477" t="s">
        <v>20050</v>
      </c>
      <c r="F2477" t="s">
        <v>12161</v>
      </c>
      <c r="G2477" t="s">
        <v>20040</v>
      </c>
      <c r="H2477" t="s">
        <v>20697</v>
      </c>
      <c r="I2477" t="s">
        <v>20698</v>
      </c>
      <c r="J2477" t="s">
        <v>12162</v>
      </c>
      <c r="K2477" t="s">
        <v>6712</v>
      </c>
      <c r="L2477" t="s">
        <v>6713</v>
      </c>
      <c r="M2477" t="s">
        <v>20320</v>
      </c>
      <c r="N2477" t="s">
        <v>6322</v>
      </c>
      <c r="O2477" t="s">
        <v>20076</v>
      </c>
      <c r="P2477" t="s">
        <v>20238</v>
      </c>
      <c r="Q2477" t="s">
        <v>6469</v>
      </c>
      <c r="R2477" t="s">
        <v>20699</v>
      </c>
      <c r="S2477">
        <v>1</v>
      </c>
      <c r="T2477">
        <v>0</v>
      </c>
      <c r="U2477">
        <v>0</v>
      </c>
      <c r="V2477">
        <v>273</v>
      </c>
      <c r="W2477">
        <v>13</v>
      </c>
    </row>
    <row r="2478" spans="1:23" x14ac:dyDescent="0.3">
      <c r="A2478" t="s">
        <v>2488</v>
      </c>
      <c r="B2478" t="s">
        <v>21174</v>
      </c>
      <c r="C2478">
        <v>0</v>
      </c>
      <c r="D2478">
        <v>0</v>
      </c>
      <c r="E2478" t="s">
        <v>20050</v>
      </c>
      <c r="F2478" t="s">
        <v>12163</v>
      </c>
      <c r="G2478" t="s">
        <v>20040</v>
      </c>
      <c r="H2478" t="s">
        <v>20697</v>
      </c>
      <c r="I2478" t="s">
        <v>20698</v>
      </c>
      <c r="J2478" t="s">
        <v>12164</v>
      </c>
      <c r="K2478" t="s">
        <v>6712</v>
      </c>
      <c r="L2478" t="s">
        <v>6713</v>
      </c>
      <c r="M2478" t="s">
        <v>20320</v>
      </c>
      <c r="N2478" t="s">
        <v>6322</v>
      </c>
      <c r="O2478" t="s">
        <v>20076</v>
      </c>
      <c r="P2478" t="s">
        <v>20238</v>
      </c>
      <c r="Q2478" t="s">
        <v>6469</v>
      </c>
      <c r="R2478" t="s">
        <v>20699</v>
      </c>
      <c r="S2478">
        <v>1</v>
      </c>
      <c r="T2478">
        <v>0</v>
      </c>
      <c r="U2478">
        <v>0</v>
      </c>
      <c r="V2478">
        <v>241</v>
      </c>
      <c r="W2478">
        <v>11</v>
      </c>
    </row>
    <row r="2479" spans="1:23" x14ac:dyDescent="0.3">
      <c r="A2479" t="s">
        <v>2489</v>
      </c>
      <c r="B2479" t="s">
        <v>21174</v>
      </c>
      <c r="C2479">
        <v>0</v>
      </c>
      <c r="D2479">
        <v>0</v>
      </c>
      <c r="E2479" t="s">
        <v>20050</v>
      </c>
      <c r="F2479" t="s">
        <v>12165</v>
      </c>
      <c r="G2479" t="s">
        <v>20040</v>
      </c>
      <c r="H2479" t="s">
        <v>21794</v>
      </c>
      <c r="I2479" t="s">
        <v>21795</v>
      </c>
      <c r="J2479" t="s">
        <v>12166</v>
      </c>
      <c r="K2479" t="s">
        <v>7340</v>
      </c>
      <c r="L2479" t="s">
        <v>7341</v>
      </c>
      <c r="M2479" t="s">
        <v>20374</v>
      </c>
      <c r="N2479" t="s">
        <v>6322</v>
      </c>
      <c r="O2479" t="s">
        <v>20076</v>
      </c>
      <c r="P2479" t="s">
        <v>20238</v>
      </c>
      <c r="Q2479" t="s">
        <v>6469</v>
      </c>
      <c r="R2479" t="s">
        <v>20805</v>
      </c>
      <c r="S2479">
        <v>1</v>
      </c>
      <c r="T2479">
        <v>0</v>
      </c>
      <c r="U2479">
        <v>0</v>
      </c>
      <c r="V2479">
        <v>441</v>
      </c>
      <c r="W2479">
        <v>18</v>
      </c>
    </row>
    <row r="2480" spans="1:23" x14ac:dyDescent="0.3">
      <c r="A2480" t="s">
        <v>2490</v>
      </c>
      <c r="B2480" t="s">
        <v>21174</v>
      </c>
      <c r="C2480">
        <v>0</v>
      </c>
      <c r="D2480">
        <v>0</v>
      </c>
      <c r="E2480" t="s">
        <v>20050</v>
      </c>
      <c r="F2480" t="s">
        <v>12167</v>
      </c>
      <c r="G2480" t="s">
        <v>20040</v>
      </c>
      <c r="H2480" t="s">
        <v>22583</v>
      </c>
      <c r="I2480" t="s">
        <v>22584</v>
      </c>
      <c r="J2480" t="s">
        <v>12026</v>
      </c>
      <c r="K2480" t="s">
        <v>6466</v>
      </c>
      <c r="L2480" t="s">
        <v>6467</v>
      </c>
      <c r="M2480" t="s">
        <v>20555</v>
      </c>
      <c r="N2480" t="s">
        <v>6322</v>
      </c>
      <c r="O2480" t="s">
        <v>20076</v>
      </c>
      <c r="P2480" t="s">
        <v>20238</v>
      </c>
      <c r="Q2480" t="s">
        <v>6469</v>
      </c>
      <c r="R2480" t="s">
        <v>20904</v>
      </c>
      <c r="S2480">
        <v>1</v>
      </c>
      <c r="T2480">
        <v>0</v>
      </c>
      <c r="U2480">
        <v>0</v>
      </c>
      <c r="V2480">
        <v>238</v>
      </c>
      <c r="W2480">
        <v>13</v>
      </c>
    </row>
    <row r="2481" spans="1:23" x14ac:dyDescent="0.3">
      <c r="A2481" t="s">
        <v>2491</v>
      </c>
      <c r="B2481" t="s">
        <v>21174</v>
      </c>
      <c r="C2481">
        <v>0</v>
      </c>
      <c r="D2481">
        <v>0</v>
      </c>
      <c r="E2481" t="s">
        <v>20150</v>
      </c>
      <c r="F2481" t="s">
        <v>12168</v>
      </c>
      <c r="G2481" t="s">
        <v>20089</v>
      </c>
      <c r="H2481" t="s">
        <v>22675</v>
      </c>
      <c r="I2481" t="s">
        <v>22676</v>
      </c>
      <c r="J2481" t="s">
        <v>12169</v>
      </c>
      <c r="K2481" t="s">
        <v>7340</v>
      </c>
      <c r="L2481" t="s">
        <v>7341</v>
      </c>
      <c r="M2481" t="s">
        <v>20374</v>
      </c>
      <c r="N2481" t="s">
        <v>6322</v>
      </c>
      <c r="O2481" t="s">
        <v>20076</v>
      </c>
      <c r="P2481" t="s">
        <v>20238</v>
      </c>
      <c r="Q2481" t="s">
        <v>6469</v>
      </c>
      <c r="R2481" t="s">
        <v>20805</v>
      </c>
      <c r="S2481">
        <v>0</v>
      </c>
      <c r="T2481">
        <v>0</v>
      </c>
      <c r="U2481">
        <v>0</v>
      </c>
      <c r="V2481">
        <v>105</v>
      </c>
      <c r="W2481">
        <v>4</v>
      </c>
    </row>
    <row r="2482" spans="1:23" x14ac:dyDescent="0.3">
      <c r="A2482" t="s">
        <v>2492</v>
      </c>
      <c r="B2482" t="s">
        <v>21174</v>
      </c>
      <c r="C2482">
        <v>0</v>
      </c>
      <c r="D2482">
        <v>0</v>
      </c>
      <c r="E2482" t="s">
        <v>20050</v>
      </c>
      <c r="F2482" t="s">
        <v>12170</v>
      </c>
      <c r="G2482" t="s">
        <v>20040</v>
      </c>
      <c r="H2482" t="s">
        <v>22677</v>
      </c>
      <c r="I2482" t="s">
        <v>22678</v>
      </c>
      <c r="J2482" t="s">
        <v>12171</v>
      </c>
      <c r="K2482" t="s">
        <v>10460</v>
      </c>
      <c r="L2482" t="s">
        <v>10461</v>
      </c>
      <c r="M2482" t="s">
        <v>20457</v>
      </c>
      <c r="N2482" t="s">
        <v>6322</v>
      </c>
      <c r="O2482" t="s">
        <v>20076</v>
      </c>
      <c r="P2482" t="s">
        <v>20238</v>
      </c>
      <c r="Q2482" t="s">
        <v>6469</v>
      </c>
      <c r="R2482" t="s">
        <v>21791</v>
      </c>
      <c r="S2482">
        <v>1</v>
      </c>
      <c r="T2482">
        <v>0</v>
      </c>
      <c r="U2482">
        <v>0</v>
      </c>
      <c r="V2482">
        <v>186</v>
      </c>
      <c r="W2482">
        <v>8</v>
      </c>
    </row>
    <row r="2483" spans="1:23" x14ac:dyDescent="0.3">
      <c r="A2483" t="s">
        <v>2493</v>
      </c>
      <c r="B2483" t="s">
        <v>21174</v>
      </c>
      <c r="C2483">
        <v>0</v>
      </c>
      <c r="D2483">
        <v>0</v>
      </c>
      <c r="E2483" t="s">
        <v>20050</v>
      </c>
      <c r="F2483" t="s">
        <v>12172</v>
      </c>
      <c r="G2483" t="s">
        <v>20040</v>
      </c>
      <c r="H2483" t="s">
        <v>22679</v>
      </c>
      <c r="I2483" t="s">
        <v>22680</v>
      </c>
      <c r="J2483" t="s">
        <v>12173</v>
      </c>
      <c r="K2483" t="s">
        <v>9147</v>
      </c>
      <c r="L2483" t="s">
        <v>12174</v>
      </c>
      <c r="M2483" t="s">
        <v>20504</v>
      </c>
      <c r="N2483" t="s">
        <v>6322</v>
      </c>
      <c r="O2483" t="s">
        <v>20076</v>
      </c>
      <c r="P2483" t="s">
        <v>20238</v>
      </c>
      <c r="Q2483" t="s">
        <v>6469</v>
      </c>
      <c r="R2483" t="s">
        <v>22681</v>
      </c>
      <c r="S2483">
        <v>1</v>
      </c>
      <c r="T2483">
        <v>0</v>
      </c>
      <c r="U2483">
        <v>0</v>
      </c>
      <c r="V2483">
        <v>235</v>
      </c>
      <c r="W2483">
        <v>11</v>
      </c>
    </row>
    <row r="2484" spans="1:23" x14ac:dyDescent="0.3">
      <c r="A2484" t="s">
        <v>2494</v>
      </c>
      <c r="B2484" t="s">
        <v>21174</v>
      </c>
      <c r="C2484">
        <v>0</v>
      </c>
      <c r="D2484">
        <v>0</v>
      </c>
      <c r="E2484" t="s">
        <v>20050</v>
      </c>
      <c r="F2484" t="s">
        <v>12175</v>
      </c>
      <c r="G2484" t="s">
        <v>20040</v>
      </c>
      <c r="H2484" t="s">
        <v>22682</v>
      </c>
      <c r="I2484" t="s">
        <v>22683</v>
      </c>
      <c r="J2484" t="s">
        <v>12176</v>
      </c>
      <c r="K2484" t="s">
        <v>12177</v>
      </c>
      <c r="L2484" t="s">
        <v>12178</v>
      </c>
      <c r="M2484" t="s">
        <v>20258</v>
      </c>
      <c r="N2484" t="s">
        <v>6322</v>
      </c>
      <c r="O2484" t="s">
        <v>20076</v>
      </c>
      <c r="P2484" t="s">
        <v>20238</v>
      </c>
      <c r="Q2484" t="s">
        <v>6469</v>
      </c>
      <c r="R2484" t="s">
        <v>22684</v>
      </c>
      <c r="S2484">
        <v>1</v>
      </c>
      <c r="T2484">
        <v>0</v>
      </c>
      <c r="U2484">
        <v>0</v>
      </c>
      <c r="V2484">
        <v>277</v>
      </c>
      <c r="W2484">
        <v>12</v>
      </c>
    </row>
    <row r="2485" spans="1:23" x14ac:dyDescent="0.3">
      <c r="A2485" t="s">
        <v>2495</v>
      </c>
      <c r="B2485" t="s">
        <v>21174</v>
      </c>
      <c r="C2485">
        <v>0</v>
      </c>
      <c r="D2485">
        <v>0</v>
      </c>
      <c r="E2485" t="s">
        <v>20050</v>
      </c>
      <c r="F2485" t="s">
        <v>12179</v>
      </c>
      <c r="G2485" t="s">
        <v>20080</v>
      </c>
      <c r="H2485" t="s">
        <v>20236</v>
      </c>
      <c r="I2485" t="s">
        <v>20237</v>
      </c>
      <c r="J2485" t="s">
        <v>12180</v>
      </c>
      <c r="K2485" t="s">
        <v>6468</v>
      </c>
      <c r="L2485" t="s">
        <v>6469</v>
      </c>
      <c r="M2485" t="s">
        <v>20131</v>
      </c>
      <c r="N2485" t="s">
        <v>6322</v>
      </c>
      <c r="O2485" t="s">
        <v>20076</v>
      </c>
      <c r="P2485" t="s">
        <v>20238</v>
      </c>
      <c r="Q2485" t="s">
        <v>6469</v>
      </c>
      <c r="R2485" t="s">
        <v>20239</v>
      </c>
      <c r="S2485">
        <v>1</v>
      </c>
      <c r="T2485">
        <v>0</v>
      </c>
      <c r="U2485">
        <v>0</v>
      </c>
      <c r="V2485">
        <v>105</v>
      </c>
      <c r="W2485">
        <v>5</v>
      </c>
    </row>
    <row r="2486" spans="1:23" x14ac:dyDescent="0.3">
      <c r="A2486" t="s">
        <v>2496</v>
      </c>
      <c r="B2486" t="s">
        <v>21174</v>
      </c>
      <c r="C2486">
        <v>0</v>
      </c>
      <c r="D2486">
        <v>0</v>
      </c>
      <c r="E2486" t="s">
        <v>20050</v>
      </c>
      <c r="F2486" t="s">
        <v>12181</v>
      </c>
      <c r="G2486" t="s">
        <v>20040</v>
      </c>
      <c r="H2486" t="s">
        <v>22685</v>
      </c>
      <c r="I2486" t="s">
        <v>22686</v>
      </c>
      <c r="J2486" t="s">
        <v>12182</v>
      </c>
      <c r="K2486" t="s">
        <v>12183</v>
      </c>
      <c r="L2486" t="s">
        <v>12184</v>
      </c>
      <c r="M2486" t="s">
        <v>20736</v>
      </c>
      <c r="N2486" t="s">
        <v>6322</v>
      </c>
      <c r="O2486" t="s">
        <v>20076</v>
      </c>
      <c r="P2486" t="s">
        <v>20238</v>
      </c>
      <c r="Q2486" t="s">
        <v>6469</v>
      </c>
      <c r="R2486" t="s">
        <v>22687</v>
      </c>
      <c r="S2486">
        <v>1</v>
      </c>
      <c r="T2486">
        <v>0</v>
      </c>
      <c r="U2486">
        <v>0</v>
      </c>
      <c r="V2486">
        <v>204</v>
      </c>
      <c r="W2486">
        <v>9</v>
      </c>
    </row>
    <row r="2487" spans="1:23" x14ac:dyDescent="0.3">
      <c r="A2487" t="s">
        <v>2497</v>
      </c>
      <c r="B2487" t="s">
        <v>21174</v>
      </c>
      <c r="C2487">
        <v>0</v>
      </c>
      <c r="D2487">
        <v>0</v>
      </c>
      <c r="E2487" t="s">
        <v>20050</v>
      </c>
      <c r="F2487" t="s">
        <v>12185</v>
      </c>
      <c r="G2487" t="s">
        <v>20080</v>
      </c>
      <c r="H2487" t="s">
        <v>20236</v>
      </c>
      <c r="I2487" t="s">
        <v>20237</v>
      </c>
      <c r="J2487" t="s">
        <v>12186</v>
      </c>
      <c r="K2487" t="s">
        <v>6468</v>
      </c>
      <c r="L2487" t="s">
        <v>6469</v>
      </c>
      <c r="M2487" t="s">
        <v>20131</v>
      </c>
      <c r="N2487" t="s">
        <v>6322</v>
      </c>
      <c r="O2487" t="s">
        <v>20076</v>
      </c>
      <c r="P2487" t="s">
        <v>20238</v>
      </c>
      <c r="Q2487" t="s">
        <v>6469</v>
      </c>
      <c r="R2487" t="s">
        <v>20239</v>
      </c>
      <c r="S2487">
        <v>1</v>
      </c>
      <c r="T2487">
        <v>0</v>
      </c>
      <c r="U2487">
        <v>0</v>
      </c>
      <c r="V2487">
        <v>242</v>
      </c>
      <c r="W2487">
        <v>11</v>
      </c>
    </row>
    <row r="2488" spans="1:23" x14ac:dyDescent="0.3">
      <c r="A2488" t="s">
        <v>2498</v>
      </c>
      <c r="B2488" t="s">
        <v>21174</v>
      </c>
      <c r="C2488">
        <v>0</v>
      </c>
      <c r="D2488">
        <v>0</v>
      </c>
      <c r="E2488" t="s">
        <v>20050</v>
      </c>
      <c r="F2488" t="s">
        <v>12187</v>
      </c>
      <c r="G2488" t="s">
        <v>20080</v>
      </c>
      <c r="H2488" t="s">
        <v>20236</v>
      </c>
      <c r="I2488" t="s">
        <v>20237</v>
      </c>
      <c r="J2488" t="s">
        <v>12188</v>
      </c>
      <c r="K2488" t="s">
        <v>6468</v>
      </c>
      <c r="L2488" t="s">
        <v>6469</v>
      </c>
      <c r="M2488" t="s">
        <v>20131</v>
      </c>
      <c r="N2488" t="s">
        <v>6322</v>
      </c>
      <c r="O2488" t="s">
        <v>20076</v>
      </c>
      <c r="P2488" t="s">
        <v>20238</v>
      </c>
      <c r="Q2488" t="s">
        <v>6469</v>
      </c>
      <c r="R2488" t="s">
        <v>20239</v>
      </c>
      <c r="S2488">
        <v>1</v>
      </c>
      <c r="T2488">
        <v>0</v>
      </c>
      <c r="U2488">
        <v>0</v>
      </c>
      <c r="V2488">
        <v>428</v>
      </c>
      <c r="W2488">
        <v>18</v>
      </c>
    </row>
    <row r="2489" spans="1:23" x14ac:dyDescent="0.3">
      <c r="A2489" t="s">
        <v>2499</v>
      </c>
      <c r="B2489" t="s">
        <v>21174</v>
      </c>
      <c r="C2489">
        <v>0</v>
      </c>
      <c r="D2489">
        <v>0</v>
      </c>
      <c r="E2489" t="s">
        <v>20050</v>
      </c>
      <c r="F2489" t="s">
        <v>12189</v>
      </c>
      <c r="G2489" t="s">
        <v>20080</v>
      </c>
      <c r="H2489" t="s">
        <v>20236</v>
      </c>
      <c r="I2489" t="s">
        <v>20237</v>
      </c>
      <c r="J2489" t="s">
        <v>12190</v>
      </c>
      <c r="K2489" t="s">
        <v>6468</v>
      </c>
      <c r="L2489" t="s">
        <v>6469</v>
      </c>
      <c r="M2489" t="s">
        <v>20131</v>
      </c>
      <c r="N2489" t="s">
        <v>6322</v>
      </c>
      <c r="O2489" t="s">
        <v>20076</v>
      </c>
      <c r="P2489" t="s">
        <v>20238</v>
      </c>
      <c r="Q2489" t="s">
        <v>6469</v>
      </c>
      <c r="R2489" t="s">
        <v>20239</v>
      </c>
      <c r="S2489">
        <v>1</v>
      </c>
      <c r="T2489">
        <v>0</v>
      </c>
      <c r="U2489">
        <v>0</v>
      </c>
      <c r="V2489">
        <v>229</v>
      </c>
      <c r="W2489">
        <v>12</v>
      </c>
    </row>
    <row r="2490" spans="1:23" x14ac:dyDescent="0.3">
      <c r="A2490" t="s">
        <v>2500</v>
      </c>
      <c r="B2490" t="s">
        <v>21174</v>
      </c>
      <c r="C2490">
        <v>0</v>
      </c>
      <c r="D2490">
        <v>0</v>
      </c>
      <c r="E2490" t="s">
        <v>20050</v>
      </c>
      <c r="F2490" t="s">
        <v>12191</v>
      </c>
      <c r="G2490" t="s">
        <v>20040</v>
      </c>
      <c r="H2490" t="s">
        <v>22558</v>
      </c>
      <c r="I2490" t="s">
        <v>22559</v>
      </c>
      <c r="J2490" t="s">
        <v>12192</v>
      </c>
      <c r="K2490" t="s">
        <v>7479</v>
      </c>
      <c r="L2490" t="s">
        <v>7480</v>
      </c>
      <c r="M2490" t="s">
        <v>20119</v>
      </c>
      <c r="N2490" t="s">
        <v>6322</v>
      </c>
      <c r="O2490" t="s">
        <v>20076</v>
      </c>
      <c r="P2490" t="s">
        <v>20238</v>
      </c>
      <c r="Q2490" t="s">
        <v>6469</v>
      </c>
      <c r="R2490" t="s">
        <v>20277</v>
      </c>
      <c r="S2490">
        <v>1</v>
      </c>
      <c r="T2490">
        <v>0</v>
      </c>
      <c r="U2490">
        <v>0</v>
      </c>
      <c r="V2490">
        <v>88</v>
      </c>
      <c r="W2490">
        <v>4</v>
      </c>
    </row>
    <row r="2491" spans="1:23" x14ac:dyDescent="0.3">
      <c r="A2491" t="s">
        <v>2501</v>
      </c>
      <c r="B2491" t="s">
        <v>21174</v>
      </c>
      <c r="C2491">
        <v>0</v>
      </c>
      <c r="D2491">
        <v>0</v>
      </c>
      <c r="E2491" t="s">
        <v>20050</v>
      </c>
      <c r="F2491" t="s">
        <v>12193</v>
      </c>
      <c r="G2491" t="s">
        <v>20040</v>
      </c>
      <c r="H2491" t="s">
        <v>22558</v>
      </c>
      <c r="I2491" t="s">
        <v>22559</v>
      </c>
      <c r="J2491" t="s">
        <v>11981</v>
      </c>
      <c r="K2491" t="s">
        <v>7479</v>
      </c>
      <c r="L2491" t="s">
        <v>7480</v>
      </c>
      <c r="M2491" t="s">
        <v>20119</v>
      </c>
      <c r="N2491" t="s">
        <v>6322</v>
      </c>
      <c r="O2491" t="s">
        <v>20076</v>
      </c>
      <c r="P2491" t="s">
        <v>20238</v>
      </c>
      <c r="Q2491" t="s">
        <v>6469</v>
      </c>
      <c r="R2491" t="s">
        <v>20277</v>
      </c>
      <c r="S2491">
        <v>1</v>
      </c>
      <c r="T2491">
        <v>0</v>
      </c>
      <c r="U2491">
        <v>0</v>
      </c>
      <c r="V2491">
        <v>139</v>
      </c>
      <c r="W2491">
        <v>8</v>
      </c>
    </row>
    <row r="2492" spans="1:23" x14ac:dyDescent="0.3">
      <c r="A2492" t="s">
        <v>2502</v>
      </c>
      <c r="B2492" t="s">
        <v>21174</v>
      </c>
      <c r="C2492">
        <v>0</v>
      </c>
      <c r="D2492">
        <v>0</v>
      </c>
      <c r="E2492" t="s">
        <v>20050</v>
      </c>
      <c r="F2492" t="s">
        <v>12194</v>
      </c>
      <c r="G2492" t="s">
        <v>20040</v>
      </c>
      <c r="H2492" t="s">
        <v>22688</v>
      </c>
      <c r="I2492" t="s">
        <v>22689</v>
      </c>
      <c r="J2492" t="s">
        <v>9116</v>
      </c>
      <c r="K2492" t="s">
        <v>12195</v>
      </c>
      <c r="L2492" t="s">
        <v>12196</v>
      </c>
      <c r="M2492" t="s">
        <v>20298</v>
      </c>
      <c r="N2492" t="s">
        <v>6322</v>
      </c>
      <c r="O2492" t="s">
        <v>20076</v>
      </c>
      <c r="P2492" t="s">
        <v>20238</v>
      </c>
      <c r="Q2492" t="s">
        <v>6469</v>
      </c>
      <c r="R2492" t="s">
        <v>22690</v>
      </c>
      <c r="S2492">
        <v>1</v>
      </c>
      <c r="T2492">
        <v>0</v>
      </c>
      <c r="U2492">
        <v>0</v>
      </c>
      <c r="V2492">
        <v>226</v>
      </c>
      <c r="W2492">
        <v>10</v>
      </c>
    </row>
    <row r="2493" spans="1:23" x14ac:dyDescent="0.3">
      <c r="A2493" t="s">
        <v>2503</v>
      </c>
      <c r="B2493" t="s">
        <v>21174</v>
      </c>
      <c r="C2493">
        <v>0</v>
      </c>
      <c r="D2493">
        <v>0</v>
      </c>
      <c r="E2493" t="s">
        <v>20050</v>
      </c>
      <c r="F2493" t="s">
        <v>12197</v>
      </c>
      <c r="G2493" t="s">
        <v>20040</v>
      </c>
      <c r="H2493" t="s">
        <v>22691</v>
      </c>
      <c r="I2493" t="s">
        <v>22692</v>
      </c>
      <c r="J2493" t="s">
        <v>8282</v>
      </c>
      <c r="K2493" t="s">
        <v>12198</v>
      </c>
      <c r="L2493" t="s">
        <v>12199</v>
      </c>
      <c r="M2493" t="s">
        <v>20227</v>
      </c>
      <c r="N2493" t="s">
        <v>6322</v>
      </c>
      <c r="O2493" t="s">
        <v>20076</v>
      </c>
      <c r="P2493" t="s">
        <v>20238</v>
      </c>
      <c r="Q2493" t="s">
        <v>6469</v>
      </c>
      <c r="R2493" t="s">
        <v>22693</v>
      </c>
      <c r="S2493">
        <v>1</v>
      </c>
      <c r="T2493">
        <v>0</v>
      </c>
      <c r="U2493">
        <v>0</v>
      </c>
      <c r="V2493">
        <v>209</v>
      </c>
      <c r="W2493">
        <v>9</v>
      </c>
    </row>
    <row r="2494" spans="1:23" x14ac:dyDescent="0.3">
      <c r="A2494" t="s">
        <v>2504</v>
      </c>
      <c r="B2494" t="s">
        <v>21174</v>
      </c>
      <c r="C2494">
        <v>0</v>
      </c>
      <c r="D2494">
        <v>0</v>
      </c>
      <c r="E2494" t="s">
        <v>20050</v>
      </c>
      <c r="F2494" t="s">
        <v>12200</v>
      </c>
      <c r="G2494" t="s">
        <v>20080</v>
      </c>
      <c r="H2494" t="s">
        <v>20464</v>
      </c>
      <c r="I2494" t="s">
        <v>20465</v>
      </c>
      <c r="J2494" t="s">
        <v>10580</v>
      </c>
      <c r="K2494" t="s">
        <v>6535</v>
      </c>
      <c r="L2494" t="s">
        <v>6448</v>
      </c>
      <c r="M2494" t="s">
        <v>20083</v>
      </c>
      <c r="N2494" t="s">
        <v>6322</v>
      </c>
      <c r="O2494" t="s">
        <v>20076</v>
      </c>
      <c r="P2494" t="s">
        <v>20183</v>
      </c>
      <c r="Q2494" t="s">
        <v>6448</v>
      </c>
      <c r="R2494" t="s">
        <v>20466</v>
      </c>
      <c r="S2494">
        <v>1</v>
      </c>
      <c r="T2494">
        <v>0</v>
      </c>
      <c r="U2494">
        <v>0</v>
      </c>
      <c r="V2494">
        <v>284</v>
      </c>
      <c r="W2494">
        <v>13</v>
      </c>
    </row>
    <row r="2495" spans="1:23" x14ac:dyDescent="0.3">
      <c r="A2495" t="s">
        <v>2505</v>
      </c>
      <c r="B2495" t="s">
        <v>21174</v>
      </c>
      <c r="C2495">
        <v>0</v>
      </c>
      <c r="D2495">
        <v>0</v>
      </c>
      <c r="E2495" t="s">
        <v>20150</v>
      </c>
      <c r="F2495" t="s">
        <v>12201</v>
      </c>
      <c r="G2495" t="s">
        <v>20089</v>
      </c>
      <c r="H2495" t="s">
        <v>22694</v>
      </c>
      <c r="I2495" t="s">
        <v>22695</v>
      </c>
      <c r="J2495" t="s">
        <v>9282</v>
      </c>
      <c r="K2495" t="s">
        <v>6468</v>
      </c>
      <c r="L2495" t="s">
        <v>6469</v>
      </c>
      <c r="M2495" t="s">
        <v>20131</v>
      </c>
      <c r="N2495" t="s">
        <v>6322</v>
      </c>
      <c r="O2495" t="s">
        <v>20076</v>
      </c>
      <c r="P2495" t="s">
        <v>20238</v>
      </c>
      <c r="Q2495" t="s">
        <v>6469</v>
      </c>
      <c r="R2495" t="s">
        <v>20239</v>
      </c>
      <c r="S2495">
        <v>0</v>
      </c>
      <c r="T2495">
        <v>0</v>
      </c>
      <c r="U2495">
        <v>0</v>
      </c>
      <c r="V2495">
        <v>751</v>
      </c>
      <c r="W2495">
        <v>40</v>
      </c>
    </row>
    <row r="2496" spans="1:23" x14ac:dyDescent="0.3">
      <c r="A2496" t="s">
        <v>2506</v>
      </c>
      <c r="B2496" t="s">
        <v>21174</v>
      </c>
      <c r="C2496">
        <v>0</v>
      </c>
      <c r="D2496">
        <v>0</v>
      </c>
      <c r="E2496" t="s">
        <v>20088</v>
      </c>
      <c r="F2496" t="s">
        <v>12202</v>
      </c>
      <c r="G2496" t="s">
        <v>20089</v>
      </c>
      <c r="H2496" t="s">
        <v>21133</v>
      </c>
      <c r="I2496" t="s">
        <v>21134</v>
      </c>
      <c r="J2496" t="s">
        <v>9152</v>
      </c>
      <c r="K2496" t="s">
        <v>7239</v>
      </c>
      <c r="L2496" t="s">
        <v>7240</v>
      </c>
      <c r="M2496" t="s">
        <v>20422</v>
      </c>
      <c r="N2496" t="s">
        <v>6322</v>
      </c>
      <c r="O2496" t="s">
        <v>20076</v>
      </c>
      <c r="P2496" t="s">
        <v>20147</v>
      </c>
      <c r="Q2496" t="s">
        <v>20148</v>
      </c>
      <c r="R2496" t="s">
        <v>20726</v>
      </c>
      <c r="S2496">
        <v>0</v>
      </c>
      <c r="T2496">
        <v>0</v>
      </c>
      <c r="U2496">
        <v>0</v>
      </c>
      <c r="V2496">
        <v>43</v>
      </c>
      <c r="W2496">
        <v>2</v>
      </c>
    </row>
    <row r="2497" spans="1:23" x14ac:dyDescent="0.3">
      <c r="A2497" t="s">
        <v>2507</v>
      </c>
      <c r="B2497" t="s">
        <v>21174</v>
      </c>
      <c r="C2497">
        <v>0</v>
      </c>
      <c r="D2497">
        <v>0</v>
      </c>
      <c r="E2497" t="s">
        <v>20050</v>
      </c>
      <c r="F2497" t="s">
        <v>12203</v>
      </c>
      <c r="G2497" t="s">
        <v>20066</v>
      </c>
      <c r="H2497" t="s">
        <v>21447</v>
      </c>
      <c r="I2497" t="s">
        <v>21448</v>
      </c>
      <c r="J2497" t="s">
        <v>9566</v>
      </c>
      <c r="K2497" t="s">
        <v>6679</v>
      </c>
      <c r="L2497" t="s">
        <v>6680</v>
      </c>
      <c r="M2497" t="s">
        <v>20582</v>
      </c>
      <c r="N2497" t="s">
        <v>6322</v>
      </c>
      <c r="O2497" t="s">
        <v>20076</v>
      </c>
      <c r="P2497" t="s">
        <v>20243</v>
      </c>
      <c r="Q2497" t="s">
        <v>6555</v>
      </c>
      <c r="R2497" t="s">
        <v>20731</v>
      </c>
      <c r="S2497">
        <v>1</v>
      </c>
      <c r="T2497">
        <v>0</v>
      </c>
      <c r="U2497">
        <v>0</v>
      </c>
      <c r="V2497">
        <v>34</v>
      </c>
      <c r="W2497">
        <v>2</v>
      </c>
    </row>
    <row r="2498" spans="1:23" x14ac:dyDescent="0.3">
      <c r="A2498" t="s">
        <v>2508</v>
      </c>
      <c r="B2498" t="s">
        <v>21174</v>
      </c>
      <c r="C2498">
        <v>0</v>
      </c>
      <c r="D2498">
        <v>0</v>
      </c>
      <c r="E2498" t="s">
        <v>20050</v>
      </c>
      <c r="F2498" t="s">
        <v>12204</v>
      </c>
      <c r="G2498" t="s">
        <v>20040</v>
      </c>
      <c r="H2498" t="s">
        <v>22696</v>
      </c>
      <c r="I2498" t="s">
        <v>22697</v>
      </c>
      <c r="J2498" t="s">
        <v>12205</v>
      </c>
      <c r="K2498" t="s">
        <v>12206</v>
      </c>
      <c r="L2498" t="s">
        <v>12207</v>
      </c>
      <c r="M2498" t="s">
        <v>20519</v>
      </c>
      <c r="N2498" t="s">
        <v>6322</v>
      </c>
      <c r="O2498" t="s">
        <v>20076</v>
      </c>
      <c r="P2498" t="s">
        <v>20243</v>
      </c>
      <c r="Q2498" t="s">
        <v>6555</v>
      </c>
      <c r="R2498" t="s">
        <v>22698</v>
      </c>
      <c r="S2498">
        <v>1</v>
      </c>
      <c r="T2498">
        <v>0</v>
      </c>
      <c r="U2498">
        <v>0</v>
      </c>
      <c r="V2498">
        <v>92</v>
      </c>
      <c r="W2498">
        <v>4</v>
      </c>
    </row>
    <row r="2499" spans="1:23" x14ac:dyDescent="0.3">
      <c r="A2499" t="s">
        <v>2509</v>
      </c>
      <c r="B2499" t="s">
        <v>21174</v>
      </c>
      <c r="C2499">
        <v>0</v>
      </c>
      <c r="D2499">
        <v>0</v>
      </c>
      <c r="E2499" t="s">
        <v>20050</v>
      </c>
      <c r="F2499" t="s">
        <v>12208</v>
      </c>
      <c r="G2499" t="s">
        <v>20040</v>
      </c>
      <c r="H2499" t="s">
        <v>22699</v>
      </c>
      <c r="I2499" t="s">
        <v>22700</v>
      </c>
      <c r="J2499" t="s">
        <v>12209</v>
      </c>
      <c r="K2499" t="s">
        <v>12210</v>
      </c>
      <c r="L2499" t="s">
        <v>12211</v>
      </c>
      <c r="M2499" t="s">
        <v>20320</v>
      </c>
      <c r="N2499" t="s">
        <v>6322</v>
      </c>
      <c r="O2499" t="s">
        <v>20076</v>
      </c>
      <c r="P2499" t="s">
        <v>20336</v>
      </c>
      <c r="Q2499" t="s">
        <v>6546</v>
      </c>
      <c r="R2499" t="s">
        <v>22701</v>
      </c>
      <c r="S2499">
        <v>1</v>
      </c>
      <c r="T2499">
        <v>0</v>
      </c>
      <c r="U2499">
        <v>0</v>
      </c>
      <c r="V2499">
        <v>163</v>
      </c>
      <c r="W2499">
        <v>8</v>
      </c>
    </row>
    <row r="2500" spans="1:23" x14ac:dyDescent="0.3">
      <c r="A2500" t="s">
        <v>2510</v>
      </c>
      <c r="B2500" t="s">
        <v>21174</v>
      </c>
      <c r="C2500">
        <v>0</v>
      </c>
      <c r="D2500">
        <v>0</v>
      </c>
      <c r="E2500" t="s">
        <v>20050</v>
      </c>
      <c r="F2500" t="s">
        <v>12212</v>
      </c>
      <c r="G2500" t="s">
        <v>20066</v>
      </c>
      <c r="H2500" t="s">
        <v>22702</v>
      </c>
      <c r="I2500" t="s">
        <v>22703</v>
      </c>
      <c r="J2500" t="s">
        <v>12105</v>
      </c>
      <c r="K2500" t="s">
        <v>12106</v>
      </c>
      <c r="L2500" t="s">
        <v>12107</v>
      </c>
      <c r="M2500" t="s">
        <v>20178</v>
      </c>
      <c r="N2500" t="s">
        <v>6322</v>
      </c>
      <c r="O2500" t="s">
        <v>20076</v>
      </c>
      <c r="P2500" t="s">
        <v>20243</v>
      </c>
      <c r="Q2500" t="s">
        <v>6555</v>
      </c>
      <c r="R2500" t="s">
        <v>22637</v>
      </c>
      <c r="S2500">
        <v>1</v>
      </c>
      <c r="T2500">
        <v>0</v>
      </c>
      <c r="U2500">
        <v>0</v>
      </c>
      <c r="V2500">
        <v>221</v>
      </c>
      <c r="W2500">
        <v>12</v>
      </c>
    </row>
    <row r="2501" spans="1:23" x14ac:dyDescent="0.3">
      <c r="A2501" t="s">
        <v>2511</v>
      </c>
      <c r="B2501" t="s">
        <v>21174</v>
      </c>
      <c r="C2501">
        <v>0</v>
      </c>
      <c r="D2501">
        <v>0</v>
      </c>
      <c r="E2501" t="s">
        <v>20050</v>
      </c>
      <c r="F2501" t="s">
        <v>12213</v>
      </c>
      <c r="G2501" t="s">
        <v>20040</v>
      </c>
      <c r="H2501" t="s">
        <v>22704</v>
      </c>
      <c r="I2501" t="s">
        <v>22705</v>
      </c>
      <c r="J2501" t="s">
        <v>12214</v>
      </c>
      <c r="K2501" t="s">
        <v>12215</v>
      </c>
      <c r="L2501" t="s">
        <v>12216</v>
      </c>
      <c r="M2501" t="s">
        <v>20410</v>
      </c>
      <c r="N2501" t="s">
        <v>6322</v>
      </c>
      <c r="O2501" t="s">
        <v>20076</v>
      </c>
      <c r="P2501" t="s">
        <v>20243</v>
      </c>
      <c r="Q2501" t="s">
        <v>6555</v>
      </c>
      <c r="R2501" t="s">
        <v>22706</v>
      </c>
      <c r="S2501">
        <v>1</v>
      </c>
      <c r="T2501">
        <v>0</v>
      </c>
      <c r="U2501">
        <v>0</v>
      </c>
      <c r="V2501">
        <v>155</v>
      </c>
      <c r="W2501">
        <v>8</v>
      </c>
    </row>
    <row r="2502" spans="1:23" x14ac:dyDescent="0.3">
      <c r="A2502" t="s">
        <v>2512</v>
      </c>
      <c r="B2502" t="s">
        <v>21174</v>
      </c>
      <c r="C2502">
        <v>0</v>
      </c>
      <c r="D2502">
        <v>0</v>
      </c>
      <c r="E2502" t="s">
        <v>20050</v>
      </c>
      <c r="F2502" t="s">
        <v>12217</v>
      </c>
      <c r="G2502" t="s">
        <v>20066</v>
      </c>
      <c r="H2502" t="s">
        <v>21449</v>
      </c>
      <c r="I2502" t="s">
        <v>21450</v>
      </c>
      <c r="J2502" t="s">
        <v>9568</v>
      </c>
      <c r="K2502" t="s">
        <v>9569</v>
      </c>
      <c r="L2502" t="s">
        <v>9570</v>
      </c>
      <c r="M2502" t="s">
        <v>20320</v>
      </c>
      <c r="N2502" t="s">
        <v>6322</v>
      </c>
      <c r="O2502" t="s">
        <v>20076</v>
      </c>
      <c r="P2502" t="s">
        <v>20243</v>
      </c>
      <c r="Q2502" t="s">
        <v>6555</v>
      </c>
      <c r="R2502" t="s">
        <v>21451</v>
      </c>
      <c r="S2502">
        <v>1</v>
      </c>
      <c r="T2502">
        <v>0</v>
      </c>
      <c r="U2502">
        <v>0</v>
      </c>
      <c r="V2502">
        <v>274</v>
      </c>
      <c r="W2502">
        <v>15</v>
      </c>
    </row>
    <row r="2503" spans="1:23" x14ac:dyDescent="0.3">
      <c r="A2503" t="s">
        <v>2513</v>
      </c>
      <c r="B2503" t="s">
        <v>21174</v>
      </c>
      <c r="C2503">
        <v>0</v>
      </c>
      <c r="D2503">
        <v>0</v>
      </c>
      <c r="E2503" t="s">
        <v>20050</v>
      </c>
      <c r="F2503" t="s">
        <v>12218</v>
      </c>
      <c r="G2503" t="s">
        <v>20080</v>
      </c>
      <c r="H2503" t="s">
        <v>22707</v>
      </c>
      <c r="I2503" t="s">
        <v>22708</v>
      </c>
      <c r="J2503" t="s">
        <v>12219</v>
      </c>
      <c r="K2503" t="s">
        <v>6554</v>
      </c>
      <c r="L2503" t="s">
        <v>6555</v>
      </c>
      <c r="M2503" t="s">
        <v>20271</v>
      </c>
      <c r="N2503" t="s">
        <v>6322</v>
      </c>
      <c r="O2503" t="s">
        <v>20076</v>
      </c>
      <c r="P2503" t="s">
        <v>20243</v>
      </c>
      <c r="Q2503" t="s">
        <v>6555</v>
      </c>
      <c r="R2503" t="s">
        <v>20272</v>
      </c>
      <c r="S2503">
        <v>1</v>
      </c>
      <c r="T2503">
        <v>0</v>
      </c>
      <c r="U2503">
        <v>0</v>
      </c>
      <c r="V2503">
        <v>192</v>
      </c>
      <c r="W2503">
        <v>8</v>
      </c>
    </row>
    <row r="2504" spans="1:23" x14ac:dyDescent="0.3">
      <c r="A2504" t="s">
        <v>2514</v>
      </c>
      <c r="B2504" t="s">
        <v>21174</v>
      </c>
      <c r="C2504">
        <v>0</v>
      </c>
      <c r="D2504">
        <v>0</v>
      </c>
      <c r="E2504" t="s">
        <v>20050</v>
      </c>
      <c r="F2504" t="s">
        <v>12220</v>
      </c>
      <c r="G2504" t="s">
        <v>20080</v>
      </c>
      <c r="H2504" t="s">
        <v>21945</v>
      </c>
      <c r="I2504" t="s">
        <v>21946</v>
      </c>
      <c r="J2504" t="s">
        <v>12221</v>
      </c>
      <c r="K2504" t="s">
        <v>7475</v>
      </c>
      <c r="L2504" t="s">
        <v>7476</v>
      </c>
      <c r="M2504" t="s">
        <v>20273</v>
      </c>
      <c r="N2504" t="s">
        <v>6322</v>
      </c>
      <c r="O2504" t="s">
        <v>20076</v>
      </c>
      <c r="P2504" t="s">
        <v>20243</v>
      </c>
      <c r="Q2504" t="s">
        <v>6555</v>
      </c>
      <c r="R2504" t="s">
        <v>20274</v>
      </c>
      <c r="S2504">
        <v>1</v>
      </c>
      <c r="T2504">
        <v>1</v>
      </c>
      <c r="U2504">
        <v>0</v>
      </c>
      <c r="V2504">
        <v>80</v>
      </c>
      <c r="W2504">
        <v>4</v>
      </c>
    </row>
    <row r="2505" spans="1:23" x14ac:dyDescent="0.3">
      <c r="A2505" t="s">
        <v>2515</v>
      </c>
      <c r="B2505" t="s">
        <v>21174</v>
      </c>
      <c r="C2505">
        <v>0</v>
      </c>
      <c r="D2505">
        <v>0</v>
      </c>
      <c r="E2505" t="s">
        <v>20050</v>
      </c>
      <c r="F2505" t="s">
        <v>12222</v>
      </c>
      <c r="G2505" t="s">
        <v>20066</v>
      </c>
      <c r="H2505" t="s">
        <v>22709</v>
      </c>
      <c r="I2505" t="s">
        <v>22710</v>
      </c>
      <c r="J2505" t="s">
        <v>12223</v>
      </c>
      <c r="K2505" t="s">
        <v>12224</v>
      </c>
      <c r="L2505" t="s">
        <v>12225</v>
      </c>
      <c r="M2505" t="s">
        <v>20457</v>
      </c>
      <c r="N2505" t="s">
        <v>6322</v>
      </c>
      <c r="O2505" t="s">
        <v>20076</v>
      </c>
      <c r="P2505" t="s">
        <v>20243</v>
      </c>
      <c r="Q2505" t="s">
        <v>6555</v>
      </c>
      <c r="R2505" t="s">
        <v>22711</v>
      </c>
      <c r="S2505">
        <v>1</v>
      </c>
      <c r="T2505">
        <v>0</v>
      </c>
      <c r="U2505">
        <v>0</v>
      </c>
      <c r="V2505">
        <v>142</v>
      </c>
      <c r="W2505">
        <v>7</v>
      </c>
    </row>
    <row r="2506" spans="1:23" x14ac:dyDescent="0.3">
      <c r="A2506" t="s">
        <v>2516</v>
      </c>
      <c r="B2506" t="s">
        <v>21174</v>
      </c>
      <c r="C2506">
        <v>0</v>
      </c>
      <c r="D2506">
        <v>0</v>
      </c>
      <c r="E2506" t="s">
        <v>20050</v>
      </c>
      <c r="F2506" t="s">
        <v>12226</v>
      </c>
      <c r="G2506" t="s">
        <v>20040</v>
      </c>
      <c r="H2506" t="s">
        <v>22712</v>
      </c>
      <c r="I2506" t="s">
        <v>22713</v>
      </c>
      <c r="J2506" t="s">
        <v>12227</v>
      </c>
      <c r="K2506" t="s">
        <v>12228</v>
      </c>
      <c r="L2506" t="s">
        <v>12229</v>
      </c>
      <c r="M2506" t="s">
        <v>20504</v>
      </c>
      <c r="N2506" t="s">
        <v>6322</v>
      </c>
      <c r="O2506" t="s">
        <v>20076</v>
      </c>
      <c r="P2506" t="s">
        <v>20243</v>
      </c>
      <c r="Q2506" t="s">
        <v>6555</v>
      </c>
      <c r="R2506" t="s">
        <v>22714</v>
      </c>
      <c r="S2506">
        <v>1</v>
      </c>
      <c r="T2506">
        <v>0</v>
      </c>
      <c r="U2506">
        <v>0</v>
      </c>
      <c r="V2506">
        <v>161</v>
      </c>
      <c r="W2506">
        <v>8</v>
      </c>
    </row>
    <row r="2507" spans="1:23" x14ac:dyDescent="0.3">
      <c r="A2507" t="s">
        <v>2517</v>
      </c>
      <c r="B2507" t="s">
        <v>21174</v>
      </c>
      <c r="C2507">
        <v>0</v>
      </c>
      <c r="D2507">
        <v>0</v>
      </c>
      <c r="E2507" t="s">
        <v>20050</v>
      </c>
      <c r="F2507" t="s">
        <v>12230</v>
      </c>
      <c r="G2507" t="s">
        <v>20040</v>
      </c>
      <c r="H2507" t="s">
        <v>22715</v>
      </c>
      <c r="I2507" t="s">
        <v>22716</v>
      </c>
      <c r="J2507" t="s">
        <v>11604</v>
      </c>
      <c r="K2507" t="s">
        <v>7316</v>
      </c>
      <c r="L2507" t="s">
        <v>7317</v>
      </c>
      <c r="M2507" t="s">
        <v>20688</v>
      </c>
      <c r="N2507" t="s">
        <v>6322</v>
      </c>
      <c r="O2507" t="s">
        <v>20076</v>
      </c>
      <c r="P2507" t="s">
        <v>20243</v>
      </c>
      <c r="Q2507" t="s">
        <v>6555</v>
      </c>
      <c r="R2507" t="s">
        <v>20791</v>
      </c>
      <c r="S2507">
        <v>1</v>
      </c>
      <c r="T2507">
        <v>0</v>
      </c>
      <c r="U2507">
        <v>0</v>
      </c>
      <c r="V2507">
        <v>85</v>
      </c>
      <c r="W2507">
        <v>4</v>
      </c>
    </row>
    <row r="2508" spans="1:23" x14ac:dyDescent="0.3">
      <c r="A2508" t="s">
        <v>2518</v>
      </c>
      <c r="B2508" t="s">
        <v>21174</v>
      </c>
      <c r="C2508">
        <v>0</v>
      </c>
      <c r="D2508">
        <v>0</v>
      </c>
      <c r="E2508" t="s">
        <v>20088</v>
      </c>
      <c r="F2508" t="s">
        <v>12231</v>
      </c>
      <c r="G2508" t="s">
        <v>20089</v>
      </c>
      <c r="H2508" t="s">
        <v>21613</v>
      </c>
      <c r="I2508" t="s">
        <v>21614</v>
      </c>
      <c r="J2508" t="s">
        <v>12232</v>
      </c>
      <c r="K2508" t="s">
        <v>7316</v>
      </c>
      <c r="L2508" t="s">
        <v>7317</v>
      </c>
      <c r="M2508" t="s">
        <v>20688</v>
      </c>
      <c r="N2508" t="s">
        <v>6322</v>
      </c>
      <c r="O2508" t="s">
        <v>20076</v>
      </c>
      <c r="P2508" t="s">
        <v>20243</v>
      </c>
      <c r="Q2508" t="s">
        <v>6555</v>
      </c>
      <c r="R2508" t="s">
        <v>20791</v>
      </c>
      <c r="S2508">
        <v>0</v>
      </c>
      <c r="T2508">
        <v>0</v>
      </c>
      <c r="U2508">
        <v>1</v>
      </c>
      <c r="V2508">
        <v>161</v>
      </c>
      <c r="W2508">
        <v>11</v>
      </c>
    </row>
    <row r="2509" spans="1:23" x14ac:dyDescent="0.3">
      <c r="A2509" t="s">
        <v>2519</v>
      </c>
      <c r="B2509" t="s">
        <v>21174</v>
      </c>
      <c r="C2509">
        <v>0</v>
      </c>
      <c r="D2509">
        <v>0</v>
      </c>
      <c r="E2509" t="s">
        <v>20050</v>
      </c>
      <c r="F2509" t="s">
        <v>12233</v>
      </c>
      <c r="G2509" t="s">
        <v>20040</v>
      </c>
      <c r="H2509" t="s">
        <v>22717</v>
      </c>
      <c r="I2509" t="s">
        <v>22718</v>
      </c>
      <c r="J2509" t="s">
        <v>12234</v>
      </c>
      <c r="K2509" t="s">
        <v>12235</v>
      </c>
      <c r="L2509" t="s">
        <v>12236</v>
      </c>
      <c r="M2509" t="s">
        <v>20422</v>
      </c>
      <c r="N2509" t="s">
        <v>6322</v>
      </c>
      <c r="O2509" t="s">
        <v>20076</v>
      </c>
      <c r="P2509" t="s">
        <v>20243</v>
      </c>
      <c r="Q2509" t="s">
        <v>6555</v>
      </c>
      <c r="R2509" t="s">
        <v>22719</v>
      </c>
      <c r="S2509">
        <v>1</v>
      </c>
      <c r="T2509">
        <v>0</v>
      </c>
      <c r="U2509">
        <v>0</v>
      </c>
      <c r="V2509">
        <v>83</v>
      </c>
      <c r="W2509">
        <v>4</v>
      </c>
    </row>
    <row r="2510" spans="1:23" x14ac:dyDescent="0.3">
      <c r="A2510" t="s">
        <v>2520</v>
      </c>
      <c r="B2510" t="s">
        <v>21174</v>
      </c>
      <c r="C2510">
        <v>0</v>
      </c>
      <c r="D2510">
        <v>0</v>
      </c>
      <c r="E2510" t="s">
        <v>20050</v>
      </c>
      <c r="F2510" t="s">
        <v>12237</v>
      </c>
      <c r="G2510" t="s">
        <v>20040</v>
      </c>
      <c r="H2510" t="s">
        <v>21455</v>
      </c>
      <c r="I2510" t="s">
        <v>21456</v>
      </c>
      <c r="J2510" t="s">
        <v>9575</v>
      </c>
      <c r="K2510" t="s">
        <v>9576</v>
      </c>
      <c r="L2510" t="s">
        <v>9577</v>
      </c>
      <c r="M2510" t="s">
        <v>20331</v>
      </c>
      <c r="N2510" t="s">
        <v>6322</v>
      </c>
      <c r="O2510" t="s">
        <v>20076</v>
      </c>
      <c r="P2510" t="s">
        <v>20243</v>
      </c>
      <c r="Q2510" t="s">
        <v>6555</v>
      </c>
      <c r="R2510" t="s">
        <v>21457</v>
      </c>
      <c r="S2510">
        <v>1</v>
      </c>
      <c r="T2510">
        <v>0</v>
      </c>
      <c r="U2510">
        <v>0</v>
      </c>
      <c r="V2510">
        <v>184</v>
      </c>
      <c r="W2510">
        <v>10</v>
      </c>
    </row>
    <row r="2511" spans="1:23" x14ac:dyDescent="0.3">
      <c r="A2511" t="s">
        <v>2521</v>
      </c>
      <c r="B2511" t="s">
        <v>21174</v>
      </c>
      <c r="C2511">
        <v>0</v>
      </c>
      <c r="D2511">
        <v>0</v>
      </c>
      <c r="E2511" t="s">
        <v>20050</v>
      </c>
      <c r="F2511" t="s">
        <v>12238</v>
      </c>
      <c r="G2511" t="s">
        <v>20040</v>
      </c>
      <c r="H2511" t="s">
        <v>22720</v>
      </c>
      <c r="I2511" t="s">
        <v>22721</v>
      </c>
      <c r="J2511" t="s">
        <v>7674</v>
      </c>
      <c r="K2511" t="s">
        <v>12239</v>
      </c>
      <c r="L2511" t="s">
        <v>12240</v>
      </c>
      <c r="M2511" t="s">
        <v>20893</v>
      </c>
      <c r="N2511" t="s">
        <v>6322</v>
      </c>
      <c r="O2511" t="s">
        <v>20076</v>
      </c>
      <c r="P2511" t="s">
        <v>20243</v>
      </c>
      <c r="Q2511" t="s">
        <v>6555</v>
      </c>
      <c r="R2511" t="s">
        <v>22722</v>
      </c>
      <c r="S2511">
        <v>1</v>
      </c>
      <c r="T2511">
        <v>0</v>
      </c>
      <c r="U2511">
        <v>0</v>
      </c>
      <c r="V2511">
        <v>121</v>
      </c>
      <c r="W2511">
        <v>6</v>
      </c>
    </row>
    <row r="2512" spans="1:23" x14ac:dyDescent="0.3">
      <c r="A2512" t="s">
        <v>2522</v>
      </c>
      <c r="B2512" t="s">
        <v>21174</v>
      </c>
      <c r="C2512">
        <v>0</v>
      </c>
      <c r="D2512">
        <v>0</v>
      </c>
      <c r="E2512" t="s">
        <v>20050</v>
      </c>
      <c r="F2512" t="s">
        <v>12241</v>
      </c>
      <c r="G2512" t="s">
        <v>20040</v>
      </c>
      <c r="H2512" t="s">
        <v>20445</v>
      </c>
      <c r="I2512" t="s">
        <v>20446</v>
      </c>
      <c r="J2512" t="s">
        <v>12242</v>
      </c>
      <c r="K2512" t="s">
        <v>7908</v>
      </c>
      <c r="L2512" t="s">
        <v>7909</v>
      </c>
      <c r="M2512" t="s">
        <v>20422</v>
      </c>
      <c r="N2512" t="s">
        <v>6322</v>
      </c>
      <c r="O2512" t="s">
        <v>20076</v>
      </c>
      <c r="P2512" t="s">
        <v>20077</v>
      </c>
      <c r="Q2512" t="s">
        <v>20078</v>
      </c>
      <c r="R2512" t="s">
        <v>20447</v>
      </c>
      <c r="S2512">
        <v>1</v>
      </c>
      <c r="T2512">
        <v>0</v>
      </c>
      <c r="U2512">
        <v>0</v>
      </c>
      <c r="V2512">
        <v>291</v>
      </c>
      <c r="W2512">
        <v>13</v>
      </c>
    </row>
    <row r="2513" spans="1:23" x14ac:dyDescent="0.3">
      <c r="A2513" t="s">
        <v>2523</v>
      </c>
      <c r="B2513" t="s">
        <v>21174</v>
      </c>
      <c r="C2513">
        <v>0</v>
      </c>
      <c r="D2513">
        <v>0</v>
      </c>
      <c r="E2513" t="s">
        <v>20050</v>
      </c>
      <c r="F2513" t="s">
        <v>12243</v>
      </c>
      <c r="G2513" t="s">
        <v>20040</v>
      </c>
      <c r="H2513" t="s">
        <v>22723</v>
      </c>
      <c r="I2513" t="s">
        <v>22724</v>
      </c>
      <c r="J2513" t="s">
        <v>11071</v>
      </c>
      <c r="K2513" t="s">
        <v>12244</v>
      </c>
      <c r="L2513" t="s">
        <v>12245</v>
      </c>
      <c r="M2513" t="s">
        <v>20206</v>
      </c>
      <c r="N2513" t="s">
        <v>6322</v>
      </c>
      <c r="O2513" t="s">
        <v>20076</v>
      </c>
      <c r="P2513" t="s">
        <v>20243</v>
      </c>
      <c r="Q2513" t="s">
        <v>6555</v>
      </c>
      <c r="R2513" t="s">
        <v>22725</v>
      </c>
      <c r="S2513">
        <v>1</v>
      </c>
      <c r="T2513">
        <v>0</v>
      </c>
      <c r="U2513">
        <v>0</v>
      </c>
      <c r="V2513">
        <v>86</v>
      </c>
      <c r="W2513">
        <v>4</v>
      </c>
    </row>
    <row r="2514" spans="1:23" x14ac:dyDescent="0.3">
      <c r="A2514" t="s">
        <v>2524</v>
      </c>
      <c r="B2514" t="s">
        <v>21174</v>
      </c>
      <c r="C2514">
        <v>0</v>
      </c>
      <c r="D2514">
        <v>0</v>
      </c>
      <c r="E2514" t="s">
        <v>20150</v>
      </c>
      <c r="F2514" t="s">
        <v>12246</v>
      </c>
      <c r="G2514" t="s">
        <v>20089</v>
      </c>
      <c r="H2514" t="s">
        <v>22726</v>
      </c>
      <c r="I2514" t="s">
        <v>22727</v>
      </c>
      <c r="J2514" t="s">
        <v>8282</v>
      </c>
      <c r="K2514" t="s">
        <v>11569</v>
      </c>
      <c r="L2514" t="s">
        <v>11570</v>
      </c>
      <c r="M2514" t="s">
        <v>20146</v>
      </c>
      <c r="N2514" t="s">
        <v>6322</v>
      </c>
      <c r="O2514" t="s">
        <v>20076</v>
      </c>
      <c r="P2514" t="s">
        <v>20267</v>
      </c>
      <c r="Q2514" t="s">
        <v>6465</v>
      </c>
      <c r="R2514" t="s">
        <v>22728</v>
      </c>
      <c r="S2514">
        <v>0</v>
      </c>
      <c r="T2514">
        <v>0</v>
      </c>
      <c r="U2514">
        <v>0</v>
      </c>
      <c r="V2514">
        <v>239</v>
      </c>
      <c r="W2514">
        <v>10</v>
      </c>
    </row>
    <row r="2515" spans="1:23" x14ac:dyDescent="0.3">
      <c r="A2515" t="s">
        <v>2525</v>
      </c>
      <c r="B2515" t="s">
        <v>21174</v>
      </c>
      <c r="C2515">
        <v>0</v>
      </c>
      <c r="D2515">
        <v>0</v>
      </c>
      <c r="E2515" t="s">
        <v>20050</v>
      </c>
      <c r="F2515" t="s">
        <v>12247</v>
      </c>
      <c r="G2515" t="s">
        <v>20040</v>
      </c>
      <c r="H2515" t="s">
        <v>22729</v>
      </c>
      <c r="I2515" t="s">
        <v>22730</v>
      </c>
      <c r="J2515" t="s">
        <v>9078</v>
      </c>
      <c r="K2515" t="s">
        <v>12248</v>
      </c>
      <c r="L2515" t="s">
        <v>12249</v>
      </c>
      <c r="M2515" t="s">
        <v>20131</v>
      </c>
      <c r="N2515" t="s">
        <v>6322</v>
      </c>
      <c r="O2515" t="s">
        <v>20076</v>
      </c>
      <c r="P2515" t="s">
        <v>20243</v>
      </c>
      <c r="Q2515" t="s">
        <v>6555</v>
      </c>
      <c r="R2515" t="s">
        <v>22731</v>
      </c>
      <c r="S2515">
        <v>1</v>
      </c>
      <c r="T2515">
        <v>1</v>
      </c>
      <c r="U2515">
        <v>0</v>
      </c>
      <c r="V2515">
        <v>42</v>
      </c>
      <c r="W2515">
        <v>2</v>
      </c>
    </row>
    <row r="2516" spans="1:23" x14ac:dyDescent="0.3">
      <c r="A2516" t="s">
        <v>2526</v>
      </c>
      <c r="B2516" t="s">
        <v>21174</v>
      </c>
      <c r="C2516">
        <v>0</v>
      </c>
      <c r="D2516">
        <v>0</v>
      </c>
      <c r="E2516" t="s">
        <v>20050</v>
      </c>
      <c r="F2516" t="s">
        <v>12250</v>
      </c>
      <c r="G2516" t="s">
        <v>20040</v>
      </c>
      <c r="H2516" t="s">
        <v>21458</v>
      </c>
      <c r="I2516" t="s">
        <v>21459</v>
      </c>
      <c r="J2516" t="s">
        <v>9579</v>
      </c>
      <c r="K2516" t="s">
        <v>9580</v>
      </c>
      <c r="L2516" t="s">
        <v>9581</v>
      </c>
      <c r="M2516" t="s">
        <v>20146</v>
      </c>
      <c r="N2516" t="s">
        <v>6322</v>
      </c>
      <c r="O2516" t="s">
        <v>20076</v>
      </c>
      <c r="P2516" t="s">
        <v>20243</v>
      </c>
      <c r="Q2516" t="s">
        <v>6555</v>
      </c>
      <c r="R2516" t="s">
        <v>21460</v>
      </c>
      <c r="S2516">
        <v>1</v>
      </c>
      <c r="T2516">
        <v>1</v>
      </c>
      <c r="U2516">
        <v>0</v>
      </c>
      <c r="V2516">
        <v>109</v>
      </c>
      <c r="W2516">
        <v>5</v>
      </c>
    </row>
    <row r="2517" spans="1:23" x14ac:dyDescent="0.3">
      <c r="A2517" t="s">
        <v>2527</v>
      </c>
      <c r="B2517" t="s">
        <v>21174</v>
      </c>
      <c r="C2517">
        <v>0</v>
      </c>
      <c r="D2517">
        <v>0</v>
      </c>
      <c r="E2517" t="s">
        <v>20050</v>
      </c>
      <c r="F2517" t="s">
        <v>12251</v>
      </c>
      <c r="G2517" t="s">
        <v>20040</v>
      </c>
      <c r="H2517" t="s">
        <v>22732</v>
      </c>
      <c r="I2517" t="s">
        <v>22733</v>
      </c>
      <c r="J2517" t="s">
        <v>8303</v>
      </c>
      <c r="K2517" t="s">
        <v>12252</v>
      </c>
      <c r="L2517" t="s">
        <v>12253</v>
      </c>
      <c r="M2517" t="s">
        <v>20119</v>
      </c>
      <c r="N2517" t="s">
        <v>6322</v>
      </c>
      <c r="O2517" t="s">
        <v>20076</v>
      </c>
      <c r="P2517" t="s">
        <v>20243</v>
      </c>
      <c r="Q2517" t="s">
        <v>6555</v>
      </c>
      <c r="R2517" t="s">
        <v>22734</v>
      </c>
      <c r="S2517">
        <v>1</v>
      </c>
      <c r="T2517">
        <v>1</v>
      </c>
      <c r="U2517">
        <v>0</v>
      </c>
      <c r="V2517">
        <v>49</v>
      </c>
      <c r="W2517">
        <v>2</v>
      </c>
    </row>
    <row r="2518" spans="1:23" x14ac:dyDescent="0.3">
      <c r="A2518" t="s">
        <v>2528</v>
      </c>
      <c r="B2518" t="s">
        <v>21174</v>
      </c>
      <c r="C2518">
        <v>0</v>
      </c>
      <c r="D2518">
        <v>0</v>
      </c>
      <c r="E2518" t="s">
        <v>20050</v>
      </c>
      <c r="F2518" t="s">
        <v>12254</v>
      </c>
      <c r="G2518" t="s">
        <v>20066</v>
      </c>
      <c r="H2518" t="s">
        <v>21461</v>
      </c>
      <c r="I2518" t="s">
        <v>21462</v>
      </c>
      <c r="J2518" t="s">
        <v>9583</v>
      </c>
      <c r="K2518" t="s">
        <v>9584</v>
      </c>
      <c r="L2518" t="s">
        <v>9585</v>
      </c>
      <c r="M2518" t="s">
        <v>20286</v>
      </c>
      <c r="N2518" t="s">
        <v>6322</v>
      </c>
      <c r="O2518" t="s">
        <v>20076</v>
      </c>
      <c r="P2518" t="s">
        <v>20243</v>
      </c>
      <c r="Q2518" t="s">
        <v>6555</v>
      </c>
      <c r="R2518" t="s">
        <v>21463</v>
      </c>
      <c r="S2518">
        <v>1</v>
      </c>
      <c r="T2518">
        <v>0</v>
      </c>
      <c r="U2518">
        <v>0</v>
      </c>
      <c r="V2518">
        <v>78</v>
      </c>
      <c r="W2518">
        <v>5</v>
      </c>
    </row>
    <row r="2519" spans="1:23" x14ac:dyDescent="0.3">
      <c r="A2519" t="s">
        <v>2529</v>
      </c>
      <c r="B2519" t="s">
        <v>21174</v>
      </c>
      <c r="C2519">
        <v>0</v>
      </c>
      <c r="D2519">
        <v>0</v>
      </c>
      <c r="E2519" t="s">
        <v>20050</v>
      </c>
      <c r="F2519" t="s">
        <v>12255</v>
      </c>
      <c r="G2519" t="s">
        <v>20040</v>
      </c>
      <c r="H2519" t="s">
        <v>22735</v>
      </c>
      <c r="I2519" t="s">
        <v>22736</v>
      </c>
      <c r="J2519" t="s">
        <v>12256</v>
      </c>
      <c r="K2519" t="s">
        <v>12257</v>
      </c>
      <c r="L2519" t="s">
        <v>12258</v>
      </c>
      <c r="M2519" t="s">
        <v>20103</v>
      </c>
      <c r="N2519" t="s">
        <v>6322</v>
      </c>
      <c r="O2519" t="s">
        <v>20076</v>
      </c>
      <c r="P2519" t="s">
        <v>20243</v>
      </c>
      <c r="Q2519" t="s">
        <v>6555</v>
      </c>
      <c r="R2519" t="s">
        <v>22737</v>
      </c>
      <c r="S2519">
        <v>1</v>
      </c>
      <c r="T2519">
        <v>0</v>
      </c>
      <c r="U2519">
        <v>0</v>
      </c>
      <c r="V2519">
        <v>126</v>
      </c>
      <c r="W2519">
        <v>6</v>
      </c>
    </row>
    <row r="2520" spans="1:23" x14ac:dyDescent="0.3">
      <c r="A2520" t="s">
        <v>2530</v>
      </c>
      <c r="B2520" t="s">
        <v>21174</v>
      </c>
      <c r="C2520">
        <v>0</v>
      </c>
      <c r="D2520">
        <v>0</v>
      </c>
      <c r="E2520" t="s">
        <v>20050</v>
      </c>
      <c r="F2520" t="s">
        <v>12259</v>
      </c>
      <c r="G2520" t="s">
        <v>20040</v>
      </c>
      <c r="H2520" t="s">
        <v>21478</v>
      </c>
      <c r="I2520" t="s">
        <v>21479</v>
      </c>
      <c r="J2520" t="s">
        <v>9603</v>
      </c>
      <c r="K2520" t="s">
        <v>9604</v>
      </c>
      <c r="L2520" t="s">
        <v>9605</v>
      </c>
      <c r="M2520" t="s">
        <v>20227</v>
      </c>
      <c r="N2520" t="s">
        <v>6322</v>
      </c>
      <c r="O2520" t="s">
        <v>20076</v>
      </c>
      <c r="P2520" t="s">
        <v>20243</v>
      </c>
      <c r="Q2520" t="s">
        <v>6555</v>
      </c>
      <c r="R2520" t="s">
        <v>21480</v>
      </c>
      <c r="S2520">
        <v>1</v>
      </c>
      <c r="T2520">
        <v>0</v>
      </c>
      <c r="U2520">
        <v>0</v>
      </c>
      <c r="V2520">
        <v>216</v>
      </c>
      <c r="W2520">
        <v>11</v>
      </c>
    </row>
    <row r="2521" spans="1:23" x14ac:dyDescent="0.3">
      <c r="A2521" t="s">
        <v>2531</v>
      </c>
      <c r="B2521" t="s">
        <v>21174</v>
      </c>
      <c r="C2521">
        <v>0</v>
      </c>
      <c r="D2521">
        <v>0</v>
      </c>
      <c r="E2521" t="s">
        <v>20050</v>
      </c>
      <c r="F2521" t="s">
        <v>12260</v>
      </c>
      <c r="G2521" t="s">
        <v>20080</v>
      </c>
      <c r="H2521" t="s">
        <v>22738</v>
      </c>
      <c r="I2521" t="s">
        <v>22739</v>
      </c>
      <c r="J2521" t="s">
        <v>12261</v>
      </c>
      <c r="K2521" t="s">
        <v>12262</v>
      </c>
      <c r="L2521" t="s">
        <v>12263</v>
      </c>
      <c r="M2521" t="s">
        <v>20242</v>
      </c>
      <c r="N2521" t="s">
        <v>6322</v>
      </c>
      <c r="O2521" t="s">
        <v>20076</v>
      </c>
      <c r="P2521" t="s">
        <v>20243</v>
      </c>
      <c r="Q2521" t="s">
        <v>6555</v>
      </c>
      <c r="R2521" t="s">
        <v>20244</v>
      </c>
      <c r="S2521">
        <v>1</v>
      </c>
      <c r="T2521">
        <v>1</v>
      </c>
      <c r="U2521">
        <v>0</v>
      </c>
      <c r="V2521">
        <v>358</v>
      </c>
      <c r="W2521">
        <v>16</v>
      </c>
    </row>
    <row r="2522" spans="1:23" x14ac:dyDescent="0.3">
      <c r="A2522" t="s">
        <v>2532</v>
      </c>
      <c r="B2522" t="s">
        <v>21174</v>
      </c>
      <c r="C2522">
        <v>0</v>
      </c>
      <c r="D2522">
        <v>0</v>
      </c>
      <c r="E2522" t="s">
        <v>20050</v>
      </c>
      <c r="F2522" t="s">
        <v>12264</v>
      </c>
      <c r="G2522" t="s">
        <v>20040</v>
      </c>
      <c r="H2522" t="s">
        <v>22740</v>
      </c>
      <c r="I2522" t="s">
        <v>22741</v>
      </c>
      <c r="J2522" t="s">
        <v>12265</v>
      </c>
      <c r="K2522" t="s">
        <v>12266</v>
      </c>
      <c r="L2522" t="s">
        <v>12267</v>
      </c>
      <c r="M2522" t="s">
        <v>20189</v>
      </c>
      <c r="N2522" t="s">
        <v>6322</v>
      </c>
      <c r="O2522" t="s">
        <v>20076</v>
      </c>
      <c r="P2522" t="s">
        <v>20243</v>
      </c>
      <c r="Q2522" t="s">
        <v>6555</v>
      </c>
      <c r="R2522" t="s">
        <v>22742</v>
      </c>
      <c r="S2522">
        <v>1</v>
      </c>
      <c r="T2522">
        <v>0</v>
      </c>
      <c r="U2522">
        <v>0</v>
      </c>
      <c r="V2522">
        <v>149</v>
      </c>
      <c r="W2522">
        <v>8</v>
      </c>
    </row>
    <row r="2523" spans="1:23" x14ac:dyDescent="0.3">
      <c r="A2523" t="s">
        <v>2533</v>
      </c>
      <c r="B2523" t="s">
        <v>21174</v>
      </c>
      <c r="C2523">
        <v>0</v>
      </c>
      <c r="D2523">
        <v>0</v>
      </c>
      <c r="E2523" t="s">
        <v>20050</v>
      </c>
      <c r="F2523" t="s">
        <v>12268</v>
      </c>
      <c r="G2523" t="s">
        <v>20040</v>
      </c>
      <c r="H2523" t="s">
        <v>22743</v>
      </c>
      <c r="I2523" t="s">
        <v>22744</v>
      </c>
      <c r="J2523" t="s">
        <v>12269</v>
      </c>
      <c r="K2523" t="s">
        <v>12270</v>
      </c>
      <c r="L2523" t="s">
        <v>12271</v>
      </c>
      <c r="M2523" t="s">
        <v>20840</v>
      </c>
      <c r="N2523" t="s">
        <v>6322</v>
      </c>
      <c r="O2523" t="s">
        <v>20076</v>
      </c>
      <c r="P2523" t="s">
        <v>20243</v>
      </c>
      <c r="Q2523" t="s">
        <v>6555</v>
      </c>
      <c r="R2523" t="s">
        <v>22745</v>
      </c>
      <c r="S2523">
        <v>1</v>
      </c>
      <c r="T2523">
        <v>0</v>
      </c>
      <c r="U2523">
        <v>0</v>
      </c>
      <c r="V2523">
        <v>96</v>
      </c>
      <c r="W2523">
        <v>5</v>
      </c>
    </row>
    <row r="2524" spans="1:23" x14ac:dyDescent="0.3">
      <c r="A2524" t="s">
        <v>2534</v>
      </c>
      <c r="B2524" t="s">
        <v>21174</v>
      </c>
      <c r="C2524">
        <v>0</v>
      </c>
      <c r="D2524">
        <v>0</v>
      </c>
      <c r="E2524" t="s">
        <v>20050</v>
      </c>
      <c r="F2524" t="s">
        <v>12272</v>
      </c>
      <c r="G2524" t="s">
        <v>20066</v>
      </c>
      <c r="H2524" t="s">
        <v>22746</v>
      </c>
      <c r="I2524" t="s">
        <v>22747</v>
      </c>
      <c r="J2524" t="s">
        <v>12273</v>
      </c>
      <c r="K2524" t="s">
        <v>12274</v>
      </c>
      <c r="L2524" t="s">
        <v>12275</v>
      </c>
      <c r="M2524" t="s">
        <v>20753</v>
      </c>
      <c r="N2524" t="s">
        <v>6322</v>
      </c>
      <c r="O2524" t="s">
        <v>20076</v>
      </c>
      <c r="P2524" t="s">
        <v>20243</v>
      </c>
      <c r="Q2524" t="s">
        <v>6555</v>
      </c>
      <c r="R2524" t="s">
        <v>22748</v>
      </c>
      <c r="S2524">
        <v>1</v>
      </c>
      <c r="T2524">
        <v>0</v>
      </c>
      <c r="U2524">
        <v>0</v>
      </c>
      <c r="V2524">
        <v>103</v>
      </c>
      <c r="W2524">
        <v>5</v>
      </c>
    </row>
    <row r="2525" spans="1:23" x14ac:dyDescent="0.3">
      <c r="A2525" t="s">
        <v>2535</v>
      </c>
      <c r="B2525" t="s">
        <v>21174</v>
      </c>
      <c r="C2525">
        <v>0</v>
      </c>
      <c r="D2525">
        <v>0</v>
      </c>
      <c r="E2525" t="s">
        <v>20050</v>
      </c>
      <c r="F2525" t="s">
        <v>12276</v>
      </c>
      <c r="G2525" t="s">
        <v>20080</v>
      </c>
      <c r="H2525" t="s">
        <v>22749</v>
      </c>
      <c r="I2525" t="s">
        <v>22750</v>
      </c>
      <c r="J2525" t="s">
        <v>12277</v>
      </c>
      <c r="K2525" t="s">
        <v>12278</v>
      </c>
      <c r="L2525" t="s">
        <v>12279</v>
      </c>
      <c r="M2525" t="s">
        <v>20221</v>
      </c>
      <c r="N2525" t="s">
        <v>6322</v>
      </c>
      <c r="O2525" t="s">
        <v>20076</v>
      </c>
      <c r="P2525" t="s">
        <v>20243</v>
      </c>
      <c r="Q2525" t="s">
        <v>6555</v>
      </c>
      <c r="R2525" t="s">
        <v>22751</v>
      </c>
      <c r="S2525">
        <v>1</v>
      </c>
      <c r="T2525">
        <v>0</v>
      </c>
      <c r="U2525">
        <v>0</v>
      </c>
      <c r="V2525">
        <v>184</v>
      </c>
      <c r="W2525">
        <v>8</v>
      </c>
    </row>
    <row r="2526" spans="1:23" x14ac:dyDescent="0.3">
      <c r="A2526" t="s">
        <v>2536</v>
      </c>
      <c r="B2526" t="s">
        <v>21174</v>
      </c>
      <c r="C2526">
        <v>0</v>
      </c>
      <c r="D2526">
        <v>0</v>
      </c>
      <c r="E2526" t="s">
        <v>20050</v>
      </c>
      <c r="F2526" t="s">
        <v>12280</v>
      </c>
      <c r="G2526" t="s">
        <v>20080</v>
      </c>
      <c r="H2526" t="s">
        <v>22738</v>
      </c>
      <c r="I2526" t="s">
        <v>22739</v>
      </c>
      <c r="J2526" t="s">
        <v>7838</v>
      </c>
      <c r="K2526" t="s">
        <v>7467</v>
      </c>
      <c r="L2526" t="s">
        <v>7468</v>
      </c>
      <c r="M2526" t="s">
        <v>20242</v>
      </c>
      <c r="N2526" t="s">
        <v>6322</v>
      </c>
      <c r="O2526" t="s">
        <v>20076</v>
      </c>
      <c r="P2526" t="s">
        <v>20243</v>
      </c>
      <c r="Q2526" t="s">
        <v>6555</v>
      </c>
      <c r="R2526" t="s">
        <v>20244</v>
      </c>
      <c r="S2526">
        <v>1</v>
      </c>
      <c r="T2526">
        <v>1</v>
      </c>
      <c r="U2526">
        <v>0</v>
      </c>
      <c r="V2526">
        <v>439</v>
      </c>
      <c r="W2526">
        <v>23</v>
      </c>
    </row>
    <row r="2527" spans="1:23" x14ac:dyDescent="0.3">
      <c r="A2527" t="s">
        <v>2537</v>
      </c>
      <c r="B2527" t="s">
        <v>21174</v>
      </c>
      <c r="C2527">
        <v>0</v>
      </c>
      <c r="D2527">
        <v>0</v>
      </c>
      <c r="E2527" t="s">
        <v>20050</v>
      </c>
      <c r="F2527" t="s">
        <v>12281</v>
      </c>
      <c r="G2527" t="s">
        <v>20040</v>
      </c>
      <c r="H2527" t="s">
        <v>22743</v>
      </c>
      <c r="I2527" t="s">
        <v>22744</v>
      </c>
      <c r="J2527" t="s">
        <v>12269</v>
      </c>
      <c r="K2527" t="s">
        <v>12270</v>
      </c>
      <c r="L2527" t="s">
        <v>12271</v>
      </c>
      <c r="M2527" t="s">
        <v>20840</v>
      </c>
      <c r="N2527" t="s">
        <v>6322</v>
      </c>
      <c r="O2527" t="s">
        <v>20076</v>
      </c>
      <c r="P2527" t="s">
        <v>20243</v>
      </c>
      <c r="Q2527" t="s">
        <v>6555</v>
      </c>
      <c r="R2527" t="s">
        <v>22745</v>
      </c>
      <c r="S2527">
        <v>1</v>
      </c>
      <c r="T2527">
        <v>0</v>
      </c>
      <c r="U2527">
        <v>0</v>
      </c>
      <c r="V2527">
        <v>131</v>
      </c>
      <c r="W2527">
        <v>6</v>
      </c>
    </row>
    <row r="2528" spans="1:23" x14ac:dyDescent="0.3">
      <c r="A2528" t="s">
        <v>2538</v>
      </c>
      <c r="B2528" t="s">
        <v>21174</v>
      </c>
      <c r="C2528">
        <v>0</v>
      </c>
      <c r="D2528">
        <v>0</v>
      </c>
      <c r="E2528" t="s">
        <v>20050</v>
      </c>
      <c r="F2528" t="s">
        <v>12282</v>
      </c>
      <c r="G2528" t="s">
        <v>20080</v>
      </c>
      <c r="H2528" t="s">
        <v>20464</v>
      </c>
      <c r="I2528" t="s">
        <v>20465</v>
      </c>
      <c r="J2528" t="s">
        <v>10570</v>
      </c>
      <c r="K2528" t="s">
        <v>6447</v>
      </c>
      <c r="L2528" t="s">
        <v>6448</v>
      </c>
      <c r="M2528" t="s">
        <v>20083</v>
      </c>
      <c r="N2528" t="s">
        <v>6322</v>
      </c>
      <c r="O2528" t="s">
        <v>20076</v>
      </c>
      <c r="P2528" t="s">
        <v>20183</v>
      </c>
      <c r="Q2528" t="s">
        <v>6448</v>
      </c>
      <c r="R2528" t="s">
        <v>20466</v>
      </c>
      <c r="S2528">
        <v>1</v>
      </c>
      <c r="T2528">
        <v>0</v>
      </c>
      <c r="U2528">
        <v>0</v>
      </c>
      <c r="V2528">
        <v>360</v>
      </c>
      <c r="W2528">
        <v>15</v>
      </c>
    </row>
    <row r="2529" spans="1:23" x14ac:dyDescent="0.3">
      <c r="A2529" t="s">
        <v>2539</v>
      </c>
      <c r="B2529" t="s">
        <v>21174</v>
      </c>
      <c r="C2529">
        <v>0</v>
      </c>
      <c r="D2529">
        <v>0</v>
      </c>
      <c r="E2529" t="s">
        <v>20150</v>
      </c>
      <c r="F2529" t="s">
        <v>12283</v>
      </c>
      <c r="G2529" t="s">
        <v>20089</v>
      </c>
      <c r="H2529" t="s">
        <v>22752</v>
      </c>
      <c r="I2529" t="s">
        <v>22753</v>
      </c>
      <c r="J2529" t="s">
        <v>9303</v>
      </c>
      <c r="K2529" t="s">
        <v>9304</v>
      </c>
      <c r="L2529" t="s">
        <v>9305</v>
      </c>
      <c r="M2529" t="s">
        <v>20374</v>
      </c>
      <c r="N2529" t="s">
        <v>6322</v>
      </c>
      <c r="O2529" t="s">
        <v>20076</v>
      </c>
      <c r="P2529" t="s">
        <v>20523</v>
      </c>
      <c r="Q2529" t="s">
        <v>6411</v>
      </c>
      <c r="R2529" t="s">
        <v>22038</v>
      </c>
      <c r="S2529">
        <v>0</v>
      </c>
      <c r="T2529">
        <v>0</v>
      </c>
      <c r="U2529">
        <v>0</v>
      </c>
      <c r="V2529">
        <v>568</v>
      </c>
      <c r="W2529">
        <v>26</v>
      </c>
    </row>
    <row r="2530" spans="1:23" x14ac:dyDescent="0.3">
      <c r="A2530" t="s">
        <v>2540</v>
      </c>
      <c r="B2530" t="s">
        <v>21174</v>
      </c>
      <c r="C2530">
        <v>0</v>
      </c>
      <c r="D2530">
        <v>0</v>
      </c>
      <c r="E2530" t="s">
        <v>20050</v>
      </c>
      <c r="F2530" t="s">
        <v>12284</v>
      </c>
      <c r="G2530" t="s">
        <v>20080</v>
      </c>
      <c r="H2530" t="s">
        <v>22738</v>
      </c>
      <c r="I2530" t="s">
        <v>22739</v>
      </c>
      <c r="J2530" t="s">
        <v>7860</v>
      </c>
      <c r="K2530" t="s">
        <v>12285</v>
      </c>
      <c r="L2530" t="s">
        <v>12286</v>
      </c>
      <c r="M2530" t="s">
        <v>20242</v>
      </c>
      <c r="N2530" t="s">
        <v>6322</v>
      </c>
      <c r="O2530" t="s">
        <v>20076</v>
      </c>
      <c r="P2530" t="s">
        <v>20243</v>
      </c>
      <c r="Q2530" t="s">
        <v>6555</v>
      </c>
      <c r="R2530" t="s">
        <v>20244</v>
      </c>
      <c r="S2530">
        <v>1</v>
      </c>
      <c r="T2530">
        <v>1</v>
      </c>
      <c r="U2530">
        <v>0</v>
      </c>
      <c r="V2530">
        <v>109</v>
      </c>
      <c r="W2530">
        <v>6</v>
      </c>
    </row>
    <row r="2531" spans="1:23" x14ac:dyDescent="0.3">
      <c r="A2531" t="s">
        <v>2541</v>
      </c>
      <c r="B2531" t="s">
        <v>21174</v>
      </c>
      <c r="C2531">
        <v>0</v>
      </c>
      <c r="D2531">
        <v>0</v>
      </c>
      <c r="E2531" t="s">
        <v>20050</v>
      </c>
      <c r="F2531" t="s">
        <v>12287</v>
      </c>
      <c r="G2531" t="s">
        <v>20080</v>
      </c>
      <c r="H2531" t="s">
        <v>21945</v>
      </c>
      <c r="I2531" t="s">
        <v>21946</v>
      </c>
      <c r="J2531" t="s">
        <v>12288</v>
      </c>
      <c r="K2531" t="s">
        <v>7475</v>
      </c>
      <c r="L2531" t="s">
        <v>7476</v>
      </c>
      <c r="M2531" t="s">
        <v>20273</v>
      </c>
      <c r="N2531" t="s">
        <v>6322</v>
      </c>
      <c r="O2531" t="s">
        <v>20076</v>
      </c>
      <c r="P2531" t="s">
        <v>20243</v>
      </c>
      <c r="Q2531" t="s">
        <v>6555</v>
      </c>
      <c r="R2531" t="s">
        <v>20274</v>
      </c>
      <c r="S2531">
        <v>1</v>
      </c>
      <c r="T2531">
        <v>1</v>
      </c>
      <c r="U2531">
        <v>0</v>
      </c>
      <c r="V2531">
        <v>285</v>
      </c>
      <c r="W2531">
        <v>12</v>
      </c>
    </row>
    <row r="2532" spans="1:23" x14ac:dyDescent="0.3">
      <c r="A2532" t="s">
        <v>2542</v>
      </c>
      <c r="B2532" t="s">
        <v>21174</v>
      </c>
      <c r="C2532">
        <v>0</v>
      </c>
      <c r="D2532">
        <v>0</v>
      </c>
      <c r="E2532" t="s">
        <v>20050</v>
      </c>
      <c r="F2532" t="s">
        <v>12289</v>
      </c>
      <c r="G2532" t="s">
        <v>20066</v>
      </c>
      <c r="H2532" t="s">
        <v>22754</v>
      </c>
      <c r="I2532" t="s">
        <v>22755</v>
      </c>
      <c r="J2532" t="s">
        <v>12290</v>
      </c>
      <c r="K2532" t="s">
        <v>12291</v>
      </c>
      <c r="L2532" t="s">
        <v>12292</v>
      </c>
      <c r="M2532" t="s">
        <v>20242</v>
      </c>
      <c r="N2532" t="s">
        <v>6322</v>
      </c>
      <c r="O2532" t="s">
        <v>20076</v>
      </c>
      <c r="P2532" t="s">
        <v>20190</v>
      </c>
      <c r="Q2532" t="s">
        <v>20191</v>
      </c>
      <c r="R2532" t="s">
        <v>22756</v>
      </c>
      <c r="S2532">
        <v>1</v>
      </c>
      <c r="T2532">
        <v>0</v>
      </c>
      <c r="U2532">
        <v>0</v>
      </c>
      <c r="V2532">
        <v>137</v>
      </c>
      <c r="W2532">
        <v>6</v>
      </c>
    </row>
    <row r="2533" spans="1:23" x14ac:dyDescent="0.3">
      <c r="A2533" t="s">
        <v>2543</v>
      </c>
      <c r="B2533" t="s">
        <v>21174</v>
      </c>
      <c r="C2533">
        <v>0</v>
      </c>
      <c r="D2533">
        <v>0</v>
      </c>
      <c r="E2533" t="s">
        <v>20050</v>
      </c>
      <c r="F2533" t="s">
        <v>12293</v>
      </c>
      <c r="G2533" t="s">
        <v>20040</v>
      </c>
      <c r="H2533" t="s">
        <v>21468</v>
      </c>
      <c r="I2533" t="s">
        <v>21469</v>
      </c>
      <c r="J2533" t="s">
        <v>9591</v>
      </c>
      <c r="K2533" t="s">
        <v>9592</v>
      </c>
      <c r="L2533" t="s">
        <v>9593</v>
      </c>
      <c r="M2533" t="s">
        <v>21470</v>
      </c>
      <c r="N2533" t="s">
        <v>6322</v>
      </c>
      <c r="O2533" t="s">
        <v>20076</v>
      </c>
      <c r="P2533" t="s">
        <v>20243</v>
      </c>
      <c r="Q2533" t="s">
        <v>6555</v>
      </c>
      <c r="R2533" t="s">
        <v>21471</v>
      </c>
      <c r="S2533">
        <v>1</v>
      </c>
      <c r="T2533">
        <v>0</v>
      </c>
      <c r="U2533">
        <v>0</v>
      </c>
      <c r="V2533">
        <v>88</v>
      </c>
      <c r="W2533">
        <v>5</v>
      </c>
    </row>
    <row r="2534" spans="1:23" x14ac:dyDescent="0.3">
      <c r="A2534" t="s">
        <v>2544</v>
      </c>
      <c r="B2534" t="s">
        <v>21174</v>
      </c>
      <c r="C2534">
        <v>0</v>
      </c>
      <c r="D2534">
        <v>0</v>
      </c>
      <c r="E2534" t="s">
        <v>20050</v>
      </c>
      <c r="F2534" t="s">
        <v>12294</v>
      </c>
      <c r="G2534" t="s">
        <v>20040</v>
      </c>
      <c r="H2534" t="s">
        <v>22757</v>
      </c>
      <c r="I2534" t="s">
        <v>22758</v>
      </c>
      <c r="J2534" t="s">
        <v>11886</v>
      </c>
      <c r="K2534" t="s">
        <v>12295</v>
      </c>
      <c r="L2534" t="s">
        <v>12296</v>
      </c>
      <c r="M2534" t="s">
        <v>20183</v>
      </c>
      <c r="N2534" t="s">
        <v>6322</v>
      </c>
      <c r="O2534" t="s">
        <v>20076</v>
      </c>
      <c r="P2534" t="s">
        <v>20243</v>
      </c>
      <c r="Q2534" t="s">
        <v>6555</v>
      </c>
      <c r="R2534" t="s">
        <v>22759</v>
      </c>
      <c r="S2534">
        <v>1</v>
      </c>
      <c r="T2534">
        <v>0</v>
      </c>
      <c r="U2534">
        <v>0</v>
      </c>
      <c r="V2534">
        <v>78</v>
      </c>
      <c r="W2534">
        <v>4</v>
      </c>
    </row>
    <row r="2535" spans="1:23" x14ac:dyDescent="0.3">
      <c r="A2535" t="s">
        <v>2545</v>
      </c>
      <c r="B2535" t="s">
        <v>21174</v>
      </c>
      <c r="C2535">
        <v>0</v>
      </c>
      <c r="D2535">
        <v>0</v>
      </c>
      <c r="E2535" t="s">
        <v>20050</v>
      </c>
      <c r="F2535" t="s">
        <v>12297</v>
      </c>
      <c r="G2535" t="s">
        <v>20040</v>
      </c>
      <c r="H2535" t="s">
        <v>22760</v>
      </c>
      <c r="I2535" t="s">
        <v>22761</v>
      </c>
      <c r="J2535" t="s">
        <v>6785</v>
      </c>
      <c r="K2535" t="s">
        <v>12298</v>
      </c>
      <c r="L2535" t="s">
        <v>12299</v>
      </c>
      <c r="M2535" t="s">
        <v>20125</v>
      </c>
      <c r="N2535" t="s">
        <v>6322</v>
      </c>
      <c r="O2535" t="s">
        <v>20076</v>
      </c>
      <c r="P2535" t="s">
        <v>20243</v>
      </c>
      <c r="Q2535" t="s">
        <v>6555</v>
      </c>
      <c r="R2535" t="s">
        <v>22762</v>
      </c>
      <c r="S2535">
        <v>1</v>
      </c>
      <c r="T2535">
        <v>0</v>
      </c>
      <c r="U2535">
        <v>0</v>
      </c>
      <c r="V2535">
        <v>156</v>
      </c>
      <c r="W2535">
        <v>8</v>
      </c>
    </row>
    <row r="2536" spans="1:23" x14ac:dyDescent="0.3">
      <c r="A2536" t="s">
        <v>2546</v>
      </c>
      <c r="B2536" t="s">
        <v>21174</v>
      </c>
      <c r="C2536">
        <v>0</v>
      </c>
      <c r="D2536">
        <v>0</v>
      </c>
      <c r="E2536" t="s">
        <v>20050</v>
      </c>
      <c r="F2536" t="s">
        <v>12300</v>
      </c>
      <c r="G2536" t="s">
        <v>20040</v>
      </c>
      <c r="H2536" t="s">
        <v>22760</v>
      </c>
      <c r="I2536" t="s">
        <v>22761</v>
      </c>
      <c r="J2536" t="s">
        <v>12301</v>
      </c>
      <c r="K2536" t="s">
        <v>12298</v>
      </c>
      <c r="L2536" t="s">
        <v>12299</v>
      </c>
      <c r="M2536" t="s">
        <v>20125</v>
      </c>
      <c r="N2536" t="s">
        <v>6322</v>
      </c>
      <c r="O2536" t="s">
        <v>20076</v>
      </c>
      <c r="P2536" t="s">
        <v>20243</v>
      </c>
      <c r="Q2536" t="s">
        <v>6555</v>
      </c>
      <c r="R2536" t="s">
        <v>22762</v>
      </c>
      <c r="S2536">
        <v>1</v>
      </c>
      <c r="T2536">
        <v>0</v>
      </c>
      <c r="U2536">
        <v>0</v>
      </c>
      <c r="V2536">
        <v>190</v>
      </c>
      <c r="W2536">
        <v>11</v>
      </c>
    </row>
    <row r="2537" spans="1:23" x14ac:dyDescent="0.3">
      <c r="A2537" t="s">
        <v>2547</v>
      </c>
      <c r="B2537" t="s">
        <v>21174</v>
      </c>
      <c r="C2537">
        <v>0</v>
      </c>
      <c r="D2537">
        <v>0</v>
      </c>
      <c r="E2537" t="s">
        <v>20050</v>
      </c>
      <c r="F2537" t="s">
        <v>12302</v>
      </c>
      <c r="G2537" t="s">
        <v>20066</v>
      </c>
      <c r="H2537" t="s">
        <v>22763</v>
      </c>
      <c r="I2537" t="s">
        <v>22764</v>
      </c>
      <c r="J2537" t="s">
        <v>12303</v>
      </c>
      <c r="K2537" t="s">
        <v>12304</v>
      </c>
      <c r="L2537" t="s">
        <v>12305</v>
      </c>
      <c r="M2537" t="s">
        <v>20157</v>
      </c>
      <c r="N2537" t="s">
        <v>6322</v>
      </c>
      <c r="O2537" t="s">
        <v>20076</v>
      </c>
      <c r="P2537" t="s">
        <v>20243</v>
      </c>
      <c r="Q2537" t="s">
        <v>6555</v>
      </c>
      <c r="R2537" t="s">
        <v>22765</v>
      </c>
      <c r="S2537">
        <v>1</v>
      </c>
      <c r="T2537">
        <v>0</v>
      </c>
      <c r="U2537">
        <v>0</v>
      </c>
      <c r="V2537">
        <v>123</v>
      </c>
      <c r="W2537">
        <v>6</v>
      </c>
    </row>
    <row r="2538" spans="1:23" x14ac:dyDescent="0.3">
      <c r="A2538" t="s">
        <v>2548</v>
      </c>
      <c r="B2538" t="s">
        <v>21174</v>
      </c>
      <c r="C2538">
        <v>0</v>
      </c>
      <c r="D2538">
        <v>0</v>
      </c>
      <c r="E2538" t="s">
        <v>20050</v>
      </c>
      <c r="F2538" t="s">
        <v>12306</v>
      </c>
      <c r="G2538" t="s">
        <v>20080</v>
      </c>
      <c r="H2538" t="s">
        <v>22738</v>
      </c>
      <c r="I2538" t="s">
        <v>22739</v>
      </c>
      <c r="J2538" t="s">
        <v>12307</v>
      </c>
      <c r="K2538" t="s">
        <v>7467</v>
      </c>
      <c r="L2538" t="s">
        <v>7468</v>
      </c>
      <c r="M2538" t="s">
        <v>20242</v>
      </c>
      <c r="N2538" t="s">
        <v>6322</v>
      </c>
      <c r="O2538" t="s">
        <v>20076</v>
      </c>
      <c r="P2538" t="s">
        <v>20243</v>
      </c>
      <c r="Q2538" t="s">
        <v>6555</v>
      </c>
      <c r="R2538" t="s">
        <v>20244</v>
      </c>
      <c r="S2538">
        <v>1</v>
      </c>
      <c r="T2538">
        <v>1</v>
      </c>
      <c r="U2538">
        <v>0</v>
      </c>
      <c r="V2538">
        <v>233</v>
      </c>
      <c r="W2538">
        <v>12</v>
      </c>
    </row>
    <row r="2539" spans="1:23" x14ac:dyDescent="0.3">
      <c r="A2539" t="s">
        <v>2549</v>
      </c>
      <c r="B2539" t="s">
        <v>21174</v>
      </c>
      <c r="C2539">
        <v>0</v>
      </c>
      <c r="D2539">
        <v>0</v>
      </c>
      <c r="E2539" t="s">
        <v>20050</v>
      </c>
      <c r="F2539" t="s">
        <v>12308</v>
      </c>
      <c r="G2539" t="s">
        <v>20080</v>
      </c>
      <c r="H2539" t="s">
        <v>22707</v>
      </c>
      <c r="I2539" t="s">
        <v>22708</v>
      </c>
      <c r="J2539" t="s">
        <v>12309</v>
      </c>
      <c r="K2539" t="s">
        <v>6554</v>
      </c>
      <c r="L2539" t="s">
        <v>6555</v>
      </c>
      <c r="M2539" t="s">
        <v>20271</v>
      </c>
      <c r="N2539" t="s">
        <v>6322</v>
      </c>
      <c r="O2539" t="s">
        <v>20076</v>
      </c>
      <c r="P2539" t="s">
        <v>20243</v>
      </c>
      <c r="Q2539" t="s">
        <v>6555</v>
      </c>
      <c r="R2539" t="s">
        <v>20272</v>
      </c>
      <c r="S2539">
        <v>1</v>
      </c>
      <c r="T2539">
        <v>0</v>
      </c>
      <c r="U2539">
        <v>0</v>
      </c>
      <c r="V2539">
        <v>446</v>
      </c>
      <c r="W2539">
        <v>19</v>
      </c>
    </row>
    <row r="2540" spans="1:23" x14ac:dyDescent="0.3">
      <c r="A2540" t="s">
        <v>2550</v>
      </c>
      <c r="B2540" t="s">
        <v>21174</v>
      </c>
      <c r="C2540">
        <v>0</v>
      </c>
      <c r="D2540">
        <v>0</v>
      </c>
      <c r="E2540" t="s">
        <v>20050</v>
      </c>
      <c r="F2540" t="s">
        <v>12310</v>
      </c>
      <c r="G2540" t="s">
        <v>20040</v>
      </c>
      <c r="H2540" t="s">
        <v>22766</v>
      </c>
      <c r="I2540" t="s">
        <v>22767</v>
      </c>
      <c r="J2540" t="s">
        <v>12311</v>
      </c>
      <c r="K2540" t="s">
        <v>10337</v>
      </c>
      <c r="L2540" t="s">
        <v>10338</v>
      </c>
      <c r="M2540" t="s">
        <v>20442</v>
      </c>
      <c r="N2540" t="s">
        <v>6322</v>
      </c>
      <c r="O2540" t="s">
        <v>20076</v>
      </c>
      <c r="P2540" t="s">
        <v>20190</v>
      </c>
      <c r="Q2540" t="s">
        <v>20191</v>
      </c>
      <c r="R2540" t="s">
        <v>21749</v>
      </c>
      <c r="S2540">
        <v>1</v>
      </c>
      <c r="T2540">
        <v>1</v>
      </c>
      <c r="U2540">
        <v>0</v>
      </c>
      <c r="V2540">
        <v>104</v>
      </c>
      <c r="W2540">
        <v>5</v>
      </c>
    </row>
    <row r="2541" spans="1:23" x14ac:dyDescent="0.3">
      <c r="A2541" t="s">
        <v>2551</v>
      </c>
      <c r="B2541" t="s">
        <v>21174</v>
      </c>
      <c r="C2541">
        <v>0</v>
      </c>
      <c r="D2541">
        <v>0</v>
      </c>
      <c r="E2541" t="s">
        <v>20050</v>
      </c>
      <c r="F2541" t="s">
        <v>12312</v>
      </c>
      <c r="G2541" t="s">
        <v>20040</v>
      </c>
      <c r="H2541" t="s">
        <v>22768</v>
      </c>
      <c r="I2541" t="s">
        <v>22769</v>
      </c>
      <c r="J2541" t="s">
        <v>12313</v>
      </c>
      <c r="K2541" t="s">
        <v>12314</v>
      </c>
      <c r="L2541" t="s">
        <v>12315</v>
      </c>
      <c r="M2541" t="s">
        <v>20582</v>
      </c>
      <c r="N2541" t="s">
        <v>6322</v>
      </c>
      <c r="O2541" t="s">
        <v>20076</v>
      </c>
      <c r="P2541" t="s">
        <v>20190</v>
      </c>
      <c r="Q2541" t="s">
        <v>20191</v>
      </c>
      <c r="R2541" t="s">
        <v>22770</v>
      </c>
      <c r="S2541">
        <v>1</v>
      </c>
      <c r="T2541">
        <v>0</v>
      </c>
      <c r="U2541">
        <v>0</v>
      </c>
      <c r="V2541">
        <v>76</v>
      </c>
      <c r="W2541">
        <v>4</v>
      </c>
    </row>
    <row r="2542" spans="1:23" x14ac:dyDescent="0.3">
      <c r="A2542" t="s">
        <v>2552</v>
      </c>
      <c r="B2542" t="s">
        <v>21174</v>
      </c>
      <c r="C2542">
        <v>0</v>
      </c>
      <c r="D2542">
        <v>0</v>
      </c>
      <c r="E2542" t="s">
        <v>20050</v>
      </c>
      <c r="F2542" t="s">
        <v>12316</v>
      </c>
      <c r="G2542" t="s">
        <v>20040</v>
      </c>
      <c r="H2542" t="s">
        <v>22771</v>
      </c>
      <c r="I2542" t="s">
        <v>22772</v>
      </c>
      <c r="J2542" t="s">
        <v>12317</v>
      </c>
      <c r="K2542" t="s">
        <v>12318</v>
      </c>
      <c r="L2542" t="s">
        <v>12319</v>
      </c>
      <c r="M2542" t="s">
        <v>20519</v>
      </c>
      <c r="N2542" t="s">
        <v>6322</v>
      </c>
      <c r="O2542" t="s">
        <v>20076</v>
      </c>
      <c r="P2542" t="s">
        <v>20190</v>
      </c>
      <c r="Q2542" t="s">
        <v>20191</v>
      </c>
      <c r="R2542" t="s">
        <v>22773</v>
      </c>
      <c r="S2542">
        <v>1</v>
      </c>
      <c r="T2542">
        <v>0</v>
      </c>
      <c r="U2542">
        <v>0</v>
      </c>
      <c r="V2542">
        <v>86</v>
      </c>
      <c r="W2542">
        <v>4</v>
      </c>
    </row>
    <row r="2543" spans="1:23" x14ac:dyDescent="0.3">
      <c r="A2543" t="s">
        <v>2553</v>
      </c>
      <c r="B2543" t="s">
        <v>21174</v>
      </c>
      <c r="C2543">
        <v>0</v>
      </c>
      <c r="D2543">
        <v>0</v>
      </c>
      <c r="E2543" t="s">
        <v>20050</v>
      </c>
      <c r="F2543" t="s">
        <v>12320</v>
      </c>
      <c r="G2543" t="s">
        <v>20040</v>
      </c>
      <c r="H2543" t="s">
        <v>22774</v>
      </c>
      <c r="I2543" t="s">
        <v>22775</v>
      </c>
      <c r="J2543" t="s">
        <v>12321</v>
      </c>
      <c r="K2543" t="s">
        <v>12322</v>
      </c>
      <c r="L2543" t="s">
        <v>12323</v>
      </c>
      <c r="M2543" t="s">
        <v>20515</v>
      </c>
      <c r="N2543" t="s">
        <v>6322</v>
      </c>
      <c r="O2543" t="s">
        <v>20076</v>
      </c>
      <c r="P2543" t="s">
        <v>20190</v>
      </c>
      <c r="Q2543" t="s">
        <v>20191</v>
      </c>
      <c r="R2543" t="s">
        <v>22776</v>
      </c>
      <c r="S2543">
        <v>1</v>
      </c>
      <c r="T2543">
        <v>0</v>
      </c>
      <c r="U2543">
        <v>0</v>
      </c>
      <c r="V2543">
        <v>78</v>
      </c>
      <c r="W2543">
        <v>4</v>
      </c>
    </row>
    <row r="2544" spans="1:23" x14ac:dyDescent="0.3">
      <c r="A2544" t="s">
        <v>2554</v>
      </c>
      <c r="B2544" t="s">
        <v>21174</v>
      </c>
      <c r="C2544">
        <v>0</v>
      </c>
      <c r="D2544">
        <v>0</v>
      </c>
      <c r="E2544" t="s">
        <v>20050</v>
      </c>
      <c r="F2544" t="s">
        <v>12324</v>
      </c>
      <c r="G2544" t="s">
        <v>20040</v>
      </c>
      <c r="H2544" t="s">
        <v>22777</v>
      </c>
      <c r="I2544" t="s">
        <v>22778</v>
      </c>
      <c r="J2544" t="s">
        <v>10901</v>
      </c>
      <c r="K2544" t="s">
        <v>12325</v>
      </c>
      <c r="L2544" t="s">
        <v>12326</v>
      </c>
      <c r="M2544" t="s">
        <v>20178</v>
      </c>
      <c r="N2544" t="s">
        <v>6322</v>
      </c>
      <c r="O2544" t="s">
        <v>20076</v>
      </c>
      <c r="P2544" t="s">
        <v>20190</v>
      </c>
      <c r="Q2544" t="s">
        <v>20191</v>
      </c>
      <c r="R2544" t="s">
        <v>22779</v>
      </c>
      <c r="S2544">
        <v>1</v>
      </c>
      <c r="T2544">
        <v>0</v>
      </c>
      <c r="U2544">
        <v>0</v>
      </c>
      <c r="V2544">
        <v>101</v>
      </c>
      <c r="W2544">
        <v>4</v>
      </c>
    </row>
    <row r="2545" spans="1:23" x14ac:dyDescent="0.3">
      <c r="A2545" t="s">
        <v>2555</v>
      </c>
      <c r="B2545" t="s">
        <v>21174</v>
      </c>
      <c r="C2545">
        <v>0</v>
      </c>
      <c r="D2545">
        <v>0</v>
      </c>
      <c r="E2545" t="s">
        <v>20050</v>
      </c>
      <c r="F2545" t="s">
        <v>12327</v>
      </c>
      <c r="G2545" t="s">
        <v>20040</v>
      </c>
      <c r="H2545" t="s">
        <v>22780</v>
      </c>
      <c r="I2545" t="s">
        <v>22781</v>
      </c>
      <c r="J2545" t="s">
        <v>11405</v>
      </c>
      <c r="K2545" t="s">
        <v>12328</v>
      </c>
      <c r="L2545" t="s">
        <v>12329</v>
      </c>
      <c r="M2545" t="s">
        <v>20320</v>
      </c>
      <c r="N2545" t="s">
        <v>6322</v>
      </c>
      <c r="O2545" t="s">
        <v>20076</v>
      </c>
      <c r="P2545" t="s">
        <v>20190</v>
      </c>
      <c r="Q2545" t="s">
        <v>20191</v>
      </c>
      <c r="R2545" t="s">
        <v>22782</v>
      </c>
      <c r="S2545">
        <v>1</v>
      </c>
      <c r="T2545">
        <v>0</v>
      </c>
      <c r="U2545">
        <v>0</v>
      </c>
      <c r="V2545">
        <v>55</v>
      </c>
      <c r="W2545">
        <v>3</v>
      </c>
    </row>
    <row r="2546" spans="1:23" x14ac:dyDescent="0.3">
      <c r="A2546" t="s">
        <v>2556</v>
      </c>
      <c r="B2546" t="s">
        <v>21174</v>
      </c>
      <c r="C2546">
        <v>0</v>
      </c>
      <c r="D2546">
        <v>0</v>
      </c>
      <c r="E2546" t="s">
        <v>20050</v>
      </c>
      <c r="F2546" t="s">
        <v>12330</v>
      </c>
      <c r="G2546" t="s">
        <v>20040</v>
      </c>
      <c r="H2546" t="s">
        <v>22783</v>
      </c>
      <c r="I2546" t="s">
        <v>22784</v>
      </c>
      <c r="J2546" t="s">
        <v>12331</v>
      </c>
      <c r="K2546" t="s">
        <v>12332</v>
      </c>
      <c r="L2546" t="s">
        <v>12333</v>
      </c>
      <c r="M2546" t="s">
        <v>20195</v>
      </c>
      <c r="N2546" t="s">
        <v>6322</v>
      </c>
      <c r="O2546" t="s">
        <v>20076</v>
      </c>
      <c r="P2546" t="s">
        <v>20190</v>
      </c>
      <c r="Q2546" t="s">
        <v>20191</v>
      </c>
      <c r="R2546" t="s">
        <v>22785</v>
      </c>
      <c r="S2546">
        <v>1</v>
      </c>
      <c r="T2546">
        <v>0</v>
      </c>
      <c r="U2546">
        <v>0</v>
      </c>
      <c r="V2546">
        <v>85</v>
      </c>
      <c r="W2546">
        <v>4</v>
      </c>
    </row>
    <row r="2547" spans="1:23" x14ac:dyDescent="0.3">
      <c r="A2547" t="s">
        <v>2557</v>
      </c>
      <c r="B2547" t="s">
        <v>21174</v>
      </c>
      <c r="C2547">
        <v>0</v>
      </c>
      <c r="D2547">
        <v>0</v>
      </c>
      <c r="E2547" t="s">
        <v>20050</v>
      </c>
      <c r="F2547" t="s">
        <v>12334</v>
      </c>
      <c r="G2547" t="s">
        <v>20066</v>
      </c>
      <c r="H2547" t="s">
        <v>22786</v>
      </c>
      <c r="I2547" t="s">
        <v>22787</v>
      </c>
      <c r="J2547" t="s">
        <v>12335</v>
      </c>
      <c r="K2547" t="s">
        <v>12336</v>
      </c>
      <c r="L2547" t="s">
        <v>12337</v>
      </c>
      <c r="M2547" t="s">
        <v>20688</v>
      </c>
      <c r="N2547" t="s">
        <v>6322</v>
      </c>
      <c r="O2547" t="s">
        <v>20076</v>
      </c>
      <c r="P2547" t="s">
        <v>20190</v>
      </c>
      <c r="Q2547" t="s">
        <v>20191</v>
      </c>
      <c r="R2547" t="s">
        <v>22788</v>
      </c>
      <c r="S2547">
        <v>1</v>
      </c>
      <c r="T2547">
        <v>0</v>
      </c>
      <c r="U2547">
        <v>0</v>
      </c>
      <c r="V2547">
        <v>86</v>
      </c>
      <c r="W2547">
        <v>4</v>
      </c>
    </row>
    <row r="2548" spans="1:23" x14ac:dyDescent="0.3">
      <c r="A2548" t="s">
        <v>2558</v>
      </c>
      <c r="B2548" t="s">
        <v>21174</v>
      </c>
      <c r="C2548">
        <v>0</v>
      </c>
      <c r="D2548">
        <v>0</v>
      </c>
      <c r="E2548" t="s">
        <v>20050</v>
      </c>
      <c r="F2548" t="s">
        <v>12338</v>
      </c>
      <c r="G2548" t="s">
        <v>20040</v>
      </c>
      <c r="H2548" t="s">
        <v>22789</v>
      </c>
      <c r="I2548" t="s">
        <v>22790</v>
      </c>
      <c r="J2548" t="s">
        <v>12339</v>
      </c>
      <c r="K2548" t="s">
        <v>12340</v>
      </c>
      <c r="L2548" t="s">
        <v>12341</v>
      </c>
      <c r="M2548" t="s">
        <v>20422</v>
      </c>
      <c r="N2548" t="s">
        <v>6322</v>
      </c>
      <c r="O2548" t="s">
        <v>20076</v>
      </c>
      <c r="P2548" t="s">
        <v>20190</v>
      </c>
      <c r="Q2548" t="s">
        <v>20191</v>
      </c>
      <c r="R2548" t="s">
        <v>22791</v>
      </c>
      <c r="S2548">
        <v>1</v>
      </c>
      <c r="T2548">
        <v>1</v>
      </c>
      <c r="U2548">
        <v>0</v>
      </c>
      <c r="V2548">
        <v>108</v>
      </c>
      <c r="W2548">
        <v>5</v>
      </c>
    </row>
    <row r="2549" spans="1:23" x14ac:dyDescent="0.3">
      <c r="A2549" t="s">
        <v>2559</v>
      </c>
      <c r="B2549" t="s">
        <v>21174</v>
      </c>
      <c r="C2549">
        <v>0</v>
      </c>
      <c r="D2549">
        <v>0</v>
      </c>
      <c r="E2549" t="s">
        <v>20050</v>
      </c>
      <c r="F2549" t="s">
        <v>12342</v>
      </c>
      <c r="G2549" t="s">
        <v>20066</v>
      </c>
      <c r="H2549" t="s">
        <v>21844</v>
      </c>
      <c r="I2549" t="s">
        <v>21845</v>
      </c>
      <c r="J2549" t="s">
        <v>10538</v>
      </c>
      <c r="K2549" t="s">
        <v>9246</v>
      </c>
      <c r="L2549" t="s">
        <v>9247</v>
      </c>
      <c r="M2549" t="s">
        <v>20453</v>
      </c>
      <c r="N2549" t="s">
        <v>6322</v>
      </c>
      <c r="O2549" t="s">
        <v>20076</v>
      </c>
      <c r="P2549" t="s">
        <v>20190</v>
      </c>
      <c r="Q2549" t="s">
        <v>20191</v>
      </c>
      <c r="R2549" t="s">
        <v>21166</v>
      </c>
      <c r="S2549">
        <v>1</v>
      </c>
      <c r="T2549">
        <v>0</v>
      </c>
      <c r="U2549">
        <v>0</v>
      </c>
      <c r="V2549">
        <v>110</v>
      </c>
      <c r="W2549">
        <v>6</v>
      </c>
    </row>
    <row r="2550" spans="1:23" x14ac:dyDescent="0.3">
      <c r="A2550" t="s">
        <v>2560</v>
      </c>
      <c r="B2550" t="s">
        <v>21174</v>
      </c>
      <c r="C2550">
        <v>0</v>
      </c>
      <c r="D2550">
        <v>0</v>
      </c>
      <c r="E2550" t="s">
        <v>20050</v>
      </c>
      <c r="F2550" t="s">
        <v>12343</v>
      </c>
      <c r="G2550" t="s">
        <v>20066</v>
      </c>
      <c r="H2550" t="s">
        <v>22792</v>
      </c>
      <c r="I2550" t="s">
        <v>22793</v>
      </c>
      <c r="J2550" t="s">
        <v>12344</v>
      </c>
      <c r="K2550" t="s">
        <v>12345</v>
      </c>
      <c r="L2550" t="s">
        <v>12346</v>
      </c>
      <c r="M2550" t="s">
        <v>20258</v>
      </c>
      <c r="N2550" t="s">
        <v>6322</v>
      </c>
      <c r="O2550" t="s">
        <v>20076</v>
      </c>
      <c r="P2550" t="s">
        <v>20190</v>
      </c>
      <c r="Q2550" t="s">
        <v>20191</v>
      </c>
      <c r="R2550" t="s">
        <v>22794</v>
      </c>
      <c r="S2550">
        <v>1</v>
      </c>
      <c r="T2550">
        <v>0</v>
      </c>
      <c r="U2550">
        <v>0</v>
      </c>
      <c r="V2550">
        <v>211</v>
      </c>
      <c r="W2550">
        <v>9</v>
      </c>
    </row>
    <row r="2551" spans="1:23" x14ac:dyDescent="0.3">
      <c r="A2551" t="s">
        <v>2561</v>
      </c>
      <c r="B2551" t="s">
        <v>21174</v>
      </c>
      <c r="C2551">
        <v>0</v>
      </c>
      <c r="D2551">
        <v>0</v>
      </c>
      <c r="E2551" t="s">
        <v>20150</v>
      </c>
      <c r="F2551" t="s">
        <v>12347</v>
      </c>
      <c r="G2551" t="s">
        <v>20089</v>
      </c>
      <c r="H2551" t="s">
        <v>21105</v>
      </c>
      <c r="I2551" t="s">
        <v>21106</v>
      </c>
      <c r="J2551" t="s">
        <v>12348</v>
      </c>
      <c r="K2551" t="s">
        <v>9004</v>
      </c>
      <c r="L2551" t="s">
        <v>9005</v>
      </c>
      <c r="M2551" t="s">
        <v>20369</v>
      </c>
      <c r="N2551" t="s">
        <v>6322</v>
      </c>
      <c r="O2551" t="s">
        <v>20076</v>
      </c>
      <c r="P2551" t="s">
        <v>20126</v>
      </c>
      <c r="Q2551" t="s">
        <v>20127</v>
      </c>
      <c r="R2551" t="s">
        <v>21107</v>
      </c>
      <c r="S2551">
        <v>0</v>
      </c>
      <c r="T2551">
        <v>0</v>
      </c>
      <c r="U2551">
        <v>0</v>
      </c>
      <c r="V2551">
        <v>361</v>
      </c>
      <c r="W2551">
        <v>15</v>
      </c>
    </row>
    <row r="2552" spans="1:23" x14ac:dyDescent="0.3">
      <c r="A2552" t="s">
        <v>2562</v>
      </c>
      <c r="B2552" t="s">
        <v>21174</v>
      </c>
      <c r="C2552">
        <v>0</v>
      </c>
      <c r="D2552">
        <v>0</v>
      </c>
      <c r="E2552" t="s">
        <v>20050</v>
      </c>
      <c r="F2552" t="s">
        <v>12349</v>
      </c>
      <c r="G2552" t="s">
        <v>20066</v>
      </c>
      <c r="H2552" t="s">
        <v>22795</v>
      </c>
      <c r="I2552" t="s">
        <v>22796</v>
      </c>
      <c r="J2552" t="s">
        <v>12350</v>
      </c>
      <c r="K2552" t="s">
        <v>12351</v>
      </c>
      <c r="L2552" t="s">
        <v>12352</v>
      </c>
      <c r="M2552" t="s">
        <v>20075</v>
      </c>
      <c r="N2552" t="s">
        <v>6322</v>
      </c>
      <c r="O2552" t="s">
        <v>20076</v>
      </c>
      <c r="P2552" t="s">
        <v>20190</v>
      </c>
      <c r="Q2552" t="s">
        <v>20191</v>
      </c>
      <c r="R2552" t="s">
        <v>22797</v>
      </c>
      <c r="S2552">
        <v>1</v>
      </c>
      <c r="T2552">
        <v>0</v>
      </c>
      <c r="U2552">
        <v>0</v>
      </c>
      <c r="V2552">
        <v>78</v>
      </c>
      <c r="W2552">
        <v>4</v>
      </c>
    </row>
    <row r="2553" spans="1:23" x14ac:dyDescent="0.3">
      <c r="A2553" t="s">
        <v>2563</v>
      </c>
      <c r="B2553" t="s">
        <v>21174</v>
      </c>
      <c r="C2553">
        <v>0</v>
      </c>
      <c r="D2553">
        <v>0</v>
      </c>
      <c r="E2553" t="s">
        <v>20050</v>
      </c>
      <c r="F2553" t="s">
        <v>12353</v>
      </c>
      <c r="G2553" t="s">
        <v>20328</v>
      </c>
      <c r="H2553" t="s">
        <v>22798</v>
      </c>
      <c r="I2553" t="s">
        <v>22799</v>
      </c>
      <c r="J2553" t="s">
        <v>6885</v>
      </c>
      <c r="K2553" t="s">
        <v>8785</v>
      </c>
      <c r="L2553" t="s">
        <v>8786</v>
      </c>
      <c r="M2553" t="s">
        <v>20131</v>
      </c>
      <c r="N2553" t="s">
        <v>6322</v>
      </c>
      <c r="O2553" t="s">
        <v>20076</v>
      </c>
      <c r="P2553" t="s">
        <v>20190</v>
      </c>
      <c r="Q2553" t="s">
        <v>20191</v>
      </c>
      <c r="R2553" t="s">
        <v>21043</v>
      </c>
      <c r="S2553">
        <v>1</v>
      </c>
      <c r="T2553">
        <v>1</v>
      </c>
      <c r="U2553">
        <v>0</v>
      </c>
      <c r="V2553">
        <v>360</v>
      </c>
      <c r="W2553">
        <v>18</v>
      </c>
    </row>
    <row r="2554" spans="1:23" x14ac:dyDescent="0.3">
      <c r="A2554" t="s">
        <v>2564</v>
      </c>
      <c r="B2554" t="s">
        <v>21174</v>
      </c>
      <c r="C2554">
        <v>0</v>
      </c>
      <c r="D2554">
        <v>0</v>
      </c>
      <c r="E2554" t="s">
        <v>20050</v>
      </c>
      <c r="F2554" t="s">
        <v>12354</v>
      </c>
      <c r="G2554" t="s">
        <v>20328</v>
      </c>
      <c r="H2554" t="s">
        <v>22798</v>
      </c>
      <c r="I2554" t="s">
        <v>22799</v>
      </c>
      <c r="J2554" t="s">
        <v>10901</v>
      </c>
      <c r="K2554" t="s">
        <v>8785</v>
      </c>
      <c r="L2554" t="s">
        <v>8786</v>
      </c>
      <c r="M2554" t="s">
        <v>20131</v>
      </c>
      <c r="N2554" t="s">
        <v>6322</v>
      </c>
      <c r="O2554" t="s">
        <v>20076</v>
      </c>
      <c r="P2554" t="s">
        <v>20190</v>
      </c>
      <c r="Q2554" t="s">
        <v>20191</v>
      </c>
      <c r="R2554" t="s">
        <v>21043</v>
      </c>
      <c r="S2554">
        <v>1</v>
      </c>
      <c r="T2554">
        <v>1</v>
      </c>
      <c r="U2554">
        <v>0</v>
      </c>
      <c r="V2554">
        <v>199</v>
      </c>
      <c r="W2554">
        <v>9</v>
      </c>
    </row>
    <row r="2555" spans="1:23" x14ac:dyDescent="0.3">
      <c r="A2555" t="s">
        <v>2565</v>
      </c>
      <c r="B2555" t="s">
        <v>21174</v>
      </c>
      <c r="C2555">
        <v>0</v>
      </c>
      <c r="D2555">
        <v>0</v>
      </c>
      <c r="E2555" t="s">
        <v>20050</v>
      </c>
      <c r="F2555" t="s">
        <v>12355</v>
      </c>
      <c r="G2555" t="s">
        <v>20328</v>
      </c>
      <c r="H2555" t="s">
        <v>22798</v>
      </c>
      <c r="I2555" t="s">
        <v>22799</v>
      </c>
      <c r="J2555" t="s">
        <v>6778</v>
      </c>
      <c r="K2555" t="s">
        <v>8785</v>
      </c>
      <c r="L2555" t="s">
        <v>8786</v>
      </c>
      <c r="M2555" t="s">
        <v>20131</v>
      </c>
      <c r="N2555" t="s">
        <v>6322</v>
      </c>
      <c r="O2555" t="s">
        <v>20076</v>
      </c>
      <c r="P2555" t="s">
        <v>20190</v>
      </c>
      <c r="Q2555" t="s">
        <v>20191</v>
      </c>
      <c r="R2555" t="s">
        <v>21043</v>
      </c>
      <c r="S2555">
        <v>1</v>
      </c>
      <c r="T2555">
        <v>1</v>
      </c>
      <c r="U2555">
        <v>0</v>
      </c>
      <c r="V2555">
        <v>233</v>
      </c>
      <c r="W2555">
        <v>11</v>
      </c>
    </row>
    <row r="2556" spans="1:23" x14ac:dyDescent="0.3">
      <c r="A2556" t="s">
        <v>2566</v>
      </c>
      <c r="B2556" t="s">
        <v>21174</v>
      </c>
      <c r="C2556">
        <v>0</v>
      </c>
      <c r="D2556">
        <v>0</v>
      </c>
      <c r="E2556" t="s">
        <v>20050</v>
      </c>
      <c r="F2556" t="s">
        <v>12356</v>
      </c>
      <c r="G2556" t="s">
        <v>20328</v>
      </c>
      <c r="H2556" t="s">
        <v>21805</v>
      </c>
      <c r="I2556" t="s">
        <v>21806</v>
      </c>
      <c r="J2556" t="s">
        <v>12357</v>
      </c>
      <c r="K2556" t="s">
        <v>9760</v>
      </c>
      <c r="L2556" t="s">
        <v>9761</v>
      </c>
      <c r="M2556" t="s">
        <v>20146</v>
      </c>
      <c r="N2556" t="s">
        <v>6322</v>
      </c>
      <c r="O2556" t="s">
        <v>20076</v>
      </c>
      <c r="P2556" t="s">
        <v>20190</v>
      </c>
      <c r="Q2556" t="s">
        <v>20191</v>
      </c>
      <c r="R2556" t="s">
        <v>21575</v>
      </c>
      <c r="S2556">
        <v>1</v>
      </c>
      <c r="T2556">
        <v>0</v>
      </c>
      <c r="U2556">
        <v>0</v>
      </c>
      <c r="V2556">
        <v>140</v>
      </c>
      <c r="W2556">
        <v>7</v>
      </c>
    </row>
    <row r="2557" spans="1:23" x14ac:dyDescent="0.3">
      <c r="A2557" t="s">
        <v>2567</v>
      </c>
      <c r="B2557" t="s">
        <v>21174</v>
      </c>
      <c r="C2557">
        <v>0</v>
      </c>
      <c r="D2557">
        <v>0</v>
      </c>
      <c r="E2557" t="s">
        <v>20050</v>
      </c>
      <c r="F2557" t="s">
        <v>12358</v>
      </c>
      <c r="G2557" t="s">
        <v>20328</v>
      </c>
      <c r="H2557" t="s">
        <v>21805</v>
      </c>
      <c r="I2557" t="s">
        <v>21806</v>
      </c>
      <c r="J2557" t="s">
        <v>12359</v>
      </c>
      <c r="K2557" t="s">
        <v>9760</v>
      </c>
      <c r="L2557" t="s">
        <v>9761</v>
      </c>
      <c r="M2557" t="s">
        <v>20146</v>
      </c>
      <c r="N2557" t="s">
        <v>6322</v>
      </c>
      <c r="O2557" t="s">
        <v>20076</v>
      </c>
      <c r="P2557" t="s">
        <v>20190</v>
      </c>
      <c r="Q2557" t="s">
        <v>20191</v>
      </c>
      <c r="R2557" t="s">
        <v>21575</v>
      </c>
      <c r="S2557">
        <v>1</v>
      </c>
      <c r="T2557">
        <v>0</v>
      </c>
      <c r="U2557">
        <v>0</v>
      </c>
      <c r="V2557">
        <v>307</v>
      </c>
      <c r="W2557">
        <v>14</v>
      </c>
    </row>
    <row r="2558" spans="1:23" x14ac:dyDescent="0.3">
      <c r="A2558" t="s">
        <v>2568</v>
      </c>
      <c r="B2558" t="s">
        <v>21174</v>
      </c>
      <c r="C2558">
        <v>0</v>
      </c>
      <c r="D2558">
        <v>0</v>
      </c>
      <c r="E2558" t="s">
        <v>20050</v>
      </c>
      <c r="F2558" t="s">
        <v>12360</v>
      </c>
      <c r="G2558" t="s">
        <v>20080</v>
      </c>
      <c r="H2558" t="s">
        <v>21865</v>
      </c>
      <c r="I2558" t="s">
        <v>21866</v>
      </c>
      <c r="J2558" t="s">
        <v>12361</v>
      </c>
      <c r="K2558" t="s">
        <v>8446</v>
      </c>
      <c r="L2558" t="s">
        <v>8447</v>
      </c>
      <c r="M2558" t="s">
        <v>20119</v>
      </c>
      <c r="N2558" t="s">
        <v>6322</v>
      </c>
      <c r="O2558" t="s">
        <v>20076</v>
      </c>
      <c r="P2558" t="s">
        <v>20190</v>
      </c>
      <c r="Q2558" t="s">
        <v>20191</v>
      </c>
      <c r="R2558" t="s">
        <v>20951</v>
      </c>
      <c r="S2558">
        <v>1</v>
      </c>
      <c r="T2558">
        <v>0</v>
      </c>
      <c r="U2558">
        <v>0</v>
      </c>
      <c r="V2558">
        <v>391</v>
      </c>
      <c r="W2558">
        <v>16</v>
      </c>
    </row>
    <row r="2559" spans="1:23" x14ac:dyDescent="0.3">
      <c r="A2559" t="s">
        <v>2569</v>
      </c>
      <c r="B2559" t="s">
        <v>21174</v>
      </c>
      <c r="C2559">
        <v>0</v>
      </c>
      <c r="D2559">
        <v>0</v>
      </c>
      <c r="E2559" t="s">
        <v>20050</v>
      </c>
      <c r="F2559" t="s">
        <v>12362</v>
      </c>
      <c r="G2559" t="s">
        <v>20080</v>
      </c>
      <c r="H2559" t="s">
        <v>21865</v>
      </c>
      <c r="I2559" t="s">
        <v>21866</v>
      </c>
      <c r="J2559" t="s">
        <v>12361</v>
      </c>
      <c r="K2559" t="s">
        <v>8446</v>
      </c>
      <c r="L2559" t="s">
        <v>8447</v>
      </c>
      <c r="M2559" t="s">
        <v>20119</v>
      </c>
      <c r="N2559" t="s">
        <v>6322</v>
      </c>
      <c r="O2559" t="s">
        <v>20076</v>
      </c>
      <c r="P2559" t="s">
        <v>20190</v>
      </c>
      <c r="Q2559" t="s">
        <v>20191</v>
      </c>
      <c r="R2559" t="s">
        <v>20951</v>
      </c>
      <c r="S2559">
        <v>1</v>
      </c>
      <c r="T2559">
        <v>0</v>
      </c>
      <c r="U2559">
        <v>0</v>
      </c>
      <c r="V2559">
        <v>284</v>
      </c>
      <c r="W2559">
        <v>15</v>
      </c>
    </row>
    <row r="2560" spans="1:23" x14ac:dyDescent="0.3">
      <c r="A2560" t="s">
        <v>2570</v>
      </c>
      <c r="B2560" t="s">
        <v>21174</v>
      </c>
      <c r="C2560">
        <v>0</v>
      </c>
      <c r="D2560">
        <v>0</v>
      </c>
      <c r="E2560" t="s">
        <v>20050</v>
      </c>
      <c r="F2560" t="s">
        <v>11780</v>
      </c>
      <c r="G2560" t="s">
        <v>20040</v>
      </c>
      <c r="H2560" t="s">
        <v>22800</v>
      </c>
      <c r="I2560" t="s">
        <v>22801</v>
      </c>
      <c r="J2560" t="s">
        <v>12059</v>
      </c>
      <c r="K2560" t="s">
        <v>12363</v>
      </c>
      <c r="L2560" t="s">
        <v>11783</v>
      </c>
      <c r="M2560" t="s">
        <v>20286</v>
      </c>
      <c r="N2560" t="s">
        <v>6322</v>
      </c>
      <c r="O2560" t="s">
        <v>20076</v>
      </c>
      <c r="P2560" t="s">
        <v>20190</v>
      </c>
      <c r="Q2560" t="s">
        <v>20191</v>
      </c>
      <c r="R2560" t="s">
        <v>22802</v>
      </c>
      <c r="S2560">
        <v>1</v>
      </c>
      <c r="T2560">
        <v>0</v>
      </c>
      <c r="U2560">
        <v>0</v>
      </c>
      <c r="V2560">
        <v>157</v>
      </c>
      <c r="W2560">
        <v>7</v>
      </c>
    </row>
    <row r="2561" spans="1:23" x14ac:dyDescent="0.3">
      <c r="A2561" t="s">
        <v>2571</v>
      </c>
      <c r="B2561" t="s">
        <v>21174</v>
      </c>
      <c r="C2561">
        <v>0</v>
      </c>
      <c r="D2561">
        <v>0</v>
      </c>
      <c r="E2561" t="s">
        <v>20050</v>
      </c>
      <c r="F2561" t="s">
        <v>12364</v>
      </c>
      <c r="G2561" t="s">
        <v>20040</v>
      </c>
      <c r="H2561" t="s">
        <v>22803</v>
      </c>
      <c r="I2561" t="s">
        <v>22804</v>
      </c>
      <c r="J2561" t="s">
        <v>12365</v>
      </c>
      <c r="K2561" t="s">
        <v>12366</v>
      </c>
      <c r="L2561" t="s">
        <v>12367</v>
      </c>
      <c r="M2561" t="s">
        <v>20298</v>
      </c>
      <c r="N2561" t="s">
        <v>6322</v>
      </c>
      <c r="O2561" t="s">
        <v>20076</v>
      </c>
      <c r="P2561" t="s">
        <v>20190</v>
      </c>
      <c r="Q2561" t="s">
        <v>20191</v>
      </c>
      <c r="R2561" t="s">
        <v>22805</v>
      </c>
      <c r="S2561">
        <v>1</v>
      </c>
      <c r="T2561">
        <v>0</v>
      </c>
      <c r="U2561">
        <v>0</v>
      </c>
      <c r="V2561">
        <v>83</v>
      </c>
      <c r="W2561">
        <v>4</v>
      </c>
    </row>
    <row r="2562" spans="1:23" x14ac:dyDescent="0.3">
      <c r="A2562" t="s">
        <v>2572</v>
      </c>
      <c r="B2562" t="s">
        <v>21174</v>
      </c>
      <c r="C2562">
        <v>0</v>
      </c>
      <c r="D2562">
        <v>0</v>
      </c>
      <c r="E2562" t="s">
        <v>20050</v>
      </c>
      <c r="F2562" t="s">
        <v>12368</v>
      </c>
      <c r="G2562" t="s">
        <v>20040</v>
      </c>
      <c r="H2562" t="s">
        <v>22806</v>
      </c>
      <c r="I2562" t="s">
        <v>22807</v>
      </c>
      <c r="J2562" t="s">
        <v>12369</v>
      </c>
      <c r="K2562" t="s">
        <v>6701</v>
      </c>
      <c r="L2562" t="s">
        <v>6702</v>
      </c>
      <c r="M2562" t="s">
        <v>20227</v>
      </c>
      <c r="N2562" t="s">
        <v>6322</v>
      </c>
      <c r="O2562" t="s">
        <v>20076</v>
      </c>
      <c r="P2562" t="s">
        <v>20190</v>
      </c>
      <c r="Q2562" t="s">
        <v>20191</v>
      </c>
      <c r="R2562" t="s">
        <v>21728</v>
      </c>
      <c r="S2562">
        <v>1</v>
      </c>
      <c r="T2562">
        <v>0</v>
      </c>
      <c r="U2562">
        <v>0</v>
      </c>
      <c r="V2562">
        <v>57</v>
      </c>
      <c r="W2562">
        <v>3</v>
      </c>
    </row>
    <row r="2563" spans="1:23" x14ac:dyDescent="0.3">
      <c r="A2563" t="s">
        <v>2573</v>
      </c>
      <c r="B2563" t="s">
        <v>21174</v>
      </c>
      <c r="C2563">
        <v>0</v>
      </c>
      <c r="D2563">
        <v>0</v>
      </c>
      <c r="E2563" t="s">
        <v>20050</v>
      </c>
      <c r="F2563" t="s">
        <v>12370</v>
      </c>
      <c r="G2563" t="s">
        <v>20066</v>
      </c>
      <c r="H2563" t="s">
        <v>22808</v>
      </c>
      <c r="I2563" t="s">
        <v>22809</v>
      </c>
      <c r="J2563" t="s">
        <v>12371</v>
      </c>
      <c r="K2563" t="s">
        <v>6522</v>
      </c>
      <c r="L2563" t="s">
        <v>6523</v>
      </c>
      <c r="M2563" t="s">
        <v>20189</v>
      </c>
      <c r="N2563" t="s">
        <v>6322</v>
      </c>
      <c r="O2563" t="s">
        <v>20076</v>
      </c>
      <c r="P2563" t="s">
        <v>20190</v>
      </c>
      <c r="Q2563" t="s">
        <v>20191</v>
      </c>
      <c r="R2563" t="s">
        <v>20192</v>
      </c>
      <c r="S2563">
        <v>1</v>
      </c>
      <c r="T2563">
        <v>0</v>
      </c>
      <c r="U2563">
        <v>0</v>
      </c>
      <c r="V2563">
        <v>492</v>
      </c>
      <c r="W2563">
        <v>22</v>
      </c>
    </row>
    <row r="2564" spans="1:23" x14ac:dyDescent="0.3">
      <c r="A2564" t="s">
        <v>2574</v>
      </c>
      <c r="B2564" t="s">
        <v>21174</v>
      </c>
      <c r="C2564">
        <v>0</v>
      </c>
      <c r="D2564">
        <v>0</v>
      </c>
      <c r="E2564" t="s">
        <v>20050</v>
      </c>
      <c r="F2564" t="s">
        <v>12372</v>
      </c>
      <c r="G2564" t="s">
        <v>20080</v>
      </c>
      <c r="H2564" t="s">
        <v>22810</v>
      </c>
      <c r="I2564" t="s">
        <v>22811</v>
      </c>
      <c r="J2564" t="s">
        <v>12373</v>
      </c>
      <c r="K2564" t="s">
        <v>6522</v>
      </c>
      <c r="L2564" t="s">
        <v>6523</v>
      </c>
      <c r="M2564" t="s">
        <v>20189</v>
      </c>
      <c r="N2564" t="s">
        <v>6322</v>
      </c>
      <c r="O2564" t="s">
        <v>20076</v>
      </c>
      <c r="P2564" t="s">
        <v>20190</v>
      </c>
      <c r="Q2564" t="s">
        <v>20191</v>
      </c>
      <c r="R2564" t="s">
        <v>20192</v>
      </c>
      <c r="S2564">
        <v>1</v>
      </c>
      <c r="T2564">
        <v>0</v>
      </c>
      <c r="U2564">
        <v>0</v>
      </c>
      <c r="V2564">
        <v>478</v>
      </c>
      <c r="W2564">
        <v>21</v>
      </c>
    </row>
    <row r="2565" spans="1:23" x14ac:dyDescent="0.3">
      <c r="A2565" t="s">
        <v>2575</v>
      </c>
      <c r="B2565" t="s">
        <v>21174</v>
      </c>
      <c r="C2565">
        <v>0</v>
      </c>
      <c r="D2565">
        <v>0</v>
      </c>
      <c r="E2565" t="s">
        <v>20050</v>
      </c>
      <c r="F2565" t="s">
        <v>12374</v>
      </c>
      <c r="G2565" t="s">
        <v>20080</v>
      </c>
      <c r="H2565" t="s">
        <v>21267</v>
      </c>
      <c r="I2565" t="s">
        <v>21268</v>
      </c>
      <c r="J2565" t="s">
        <v>12375</v>
      </c>
      <c r="K2565" t="s">
        <v>6540</v>
      </c>
      <c r="L2565" t="s">
        <v>6541</v>
      </c>
      <c r="M2565" t="s">
        <v>20545</v>
      </c>
      <c r="N2565" t="s">
        <v>6322</v>
      </c>
      <c r="O2565" t="s">
        <v>20076</v>
      </c>
      <c r="P2565" t="s">
        <v>20147</v>
      </c>
      <c r="Q2565" t="s">
        <v>20148</v>
      </c>
      <c r="R2565" t="s">
        <v>20594</v>
      </c>
      <c r="S2565">
        <v>1</v>
      </c>
      <c r="T2565">
        <v>0</v>
      </c>
      <c r="U2565">
        <v>0</v>
      </c>
      <c r="V2565">
        <v>160</v>
      </c>
      <c r="W2565">
        <v>8</v>
      </c>
    </row>
    <row r="2566" spans="1:23" x14ac:dyDescent="0.3">
      <c r="A2566" t="s">
        <v>2576</v>
      </c>
      <c r="B2566" t="s">
        <v>21174</v>
      </c>
      <c r="C2566">
        <v>0</v>
      </c>
      <c r="D2566">
        <v>0</v>
      </c>
      <c r="E2566" t="s">
        <v>20050</v>
      </c>
      <c r="F2566" t="s">
        <v>12376</v>
      </c>
      <c r="G2566" t="s">
        <v>20066</v>
      </c>
      <c r="H2566" t="s">
        <v>22812</v>
      </c>
      <c r="I2566" t="s">
        <v>22813</v>
      </c>
      <c r="J2566" t="s">
        <v>7723</v>
      </c>
      <c r="K2566" t="s">
        <v>12377</v>
      </c>
      <c r="L2566" t="s">
        <v>12378</v>
      </c>
      <c r="M2566" t="s">
        <v>20054</v>
      </c>
      <c r="N2566" t="s">
        <v>6322</v>
      </c>
      <c r="O2566" t="s">
        <v>20076</v>
      </c>
      <c r="P2566" t="s">
        <v>20190</v>
      </c>
      <c r="Q2566" t="s">
        <v>20191</v>
      </c>
      <c r="R2566" t="s">
        <v>22814</v>
      </c>
      <c r="S2566">
        <v>1</v>
      </c>
      <c r="T2566">
        <v>0</v>
      </c>
      <c r="U2566">
        <v>0</v>
      </c>
      <c r="V2566">
        <v>91</v>
      </c>
      <c r="W2566">
        <v>4</v>
      </c>
    </row>
    <row r="2567" spans="1:23" x14ac:dyDescent="0.3">
      <c r="A2567" t="s">
        <v>2577</v>
      </c>
      <c r="B2567" t="s">
        <v>21174</v>
      </c>
      <c r="C2567">
        <v>0</v>
      </c>
      <c r="D2567">
        <v>0</v>
      </c>
      <c r="E2567" t="s">
        <v>20050</v>
      </c>
      <c r="F2567" t="s">
        <v>12379</v>
      </c>
      <c r="G2567" t="s">
        <v>20040</v>
      </c>
      <c r="H2567" t="s">
        <v>22815</v>
      </c>
      <c r="I2567" t="s">
        <v>22816</v>
      </c>
      <c r="J2567" t="s">
        <v>12380</v>
      </c>
      <c r="K2567" t="s">
        <v>12381</v>
      </c>
      <c r="L2567" t="s">
        <v>12382</v>
      </c>
      <c r="M2567" t="s">
        <v>20221</v>
      </c>
      <c r="N2567" t="s">
        <v>6322</v>
      </c>
      <c r="O2567" t="s">
        <v>20076</v>
      </c>
      <c r="P2567" t="s">
        <v>20190</v>
      </c>
      <c r="Q2567" t="s">
        <v>20191</v>
      </c>
      <c r="R2567" t="s">
        <v>22817</v>
      </c>
      <c r="S2567">
        <v>1</v>
      </c>
      <c r="T2567">
        <v>0</v>
      </c>
      <c r="U2567">
        <v>0</v>
      </c>
      <c r="V2567">
        <v>124</v>
      </c>
      <c r="W2567">
        <v>6</v>
      </c>
    </row>
    <row r="2568" spans="1:23" x14ac:dyDescent="0.3">
      <c r="A2568" t="s">
        <v>2578</v>
      </c>
      <c r="B2568" t="s">
        <v>21174</v>
      </c>
      <c r="C2568">
        <v>0</v>
      </c>
      <c r="D2568">
        <v>0</v>
      </c>
      <c r="E2568" t="s">
        <v>20050</v>
      </c>
      <c r="F2568" t="s">
        <v>12383</v>
      </c>
      <c r="G2568" t="s">
        <v>20066</v>
      </c>
      <c r="H2568" t="s">
        <v>22754</v>
      </c>
      <c r="I2568" t="s">
        <v>22755</v>
      </c>
      <c r="J2568" t="s">
        <v>12384</v>
      </c>
      <c r="K2568" t="s">
        <v>12291</v>
      </c>
      <c r="L2568" t="s">
        <v>12292</v>
      </c>
      <c r="M2568" t="s">
        <v>20242</v>
      </c>
      <c r="N2568" t="s">
        <v>6322</v>
      </c>
      <c r="O2568" t="s">
        <v>20076</v>
      </c>
      <c r="P2568" t="s">
        <v>20190</v>
      </c>
      <c r="Q2568" t="s">
        <v>20191</v>
      </c>
      <c r="R2568" t="s">
        <v>22756</v>
      </c>
      <c r="S2568">
        <v>1</v>
      </c>
      <c r="T2568">
        <v>0</v>
      </c>
      <c r="U2568">
        <v>0</v>
      </c>
      <c r="V2568">
        <v>163</v>
      </c>
      <c r="W2568">
        <v>9</v>
      </c>
    </row>
    <row r="2569" spans="1:23" x14ac:dyDescent="0.3">
      <c r="A2569" t="s">
        <v>2579</v>
      </c>
      <c r="B2569" t="s">
        <v>21174</v>
      </c>
      <c r="C2569">
        <v>0</v>
      </c>
      <c r="D2569">
        <v>0</v>
      </c>
      <c r="E2569" t="s">
        <v>20050</v>
      </c>
      <c r="F2569" t="s">
        <v>12385</v>
      </c>
      <c r="G2569" t="s">
        <v>20080</v>
      </c>
      <c r="H2569" t="s">
        <v>22818</v>
      </c>
      <c r="I2569" t="s">
        <v>22819</v>
      </c>
      <c r="J2569" t="s">
        <v>12386</v>
      </c>
      <c r="K2569" t="s">
        <v>6556</v>
      </c>
      <c r="L2569" t="s">
        <v>7734</v>
      </c>
      <c r="M2569" t="s">
        <v>20273</v>
      </c>
      <c r="N2569" t="s">
        <v>6322</v>
      </c>
      <c r="O2569" t="s">
        <v>20076</v>
      </c>
      <c r="P2569" t="s">
        <v>20190</v>
      </c>
      <c r="Q2569" t="s">
        <v>20191</v>
      </c>
      <c r="R2569" t="s">
        <v>20333</v>
      </c>
      <c r="S2569">
        <v>1</v>
      </c>
      <c r="T2569">
        <v>0</v>
      </c>
      <c r="U2569">
        <v>0</v>
      </c>
      <c r="V2569">
        <v>307</v>
      </c>
      <c r="W2569">
        <v>13</v>
      </c>
    </row>
    <row r="2570" spans="1:23" x14ac:dyDescent="0.3">
      <c r="A2570" t="s">
        <v>2580</v>
      </c>
      <c r="B2570" t="s">
        <v>21174</v>
      </c>
      <c r="C2570">
        <v>0</v>
      </c>
      <c r="D2570">
        <v>0</v>
      </c>
      <c r="E2570" t="s">
        <v>20050</v>
      </c>
      <c r="F2570" t="s">
        <v>12387</v>
      </c>
      <c r="G2570" t="s">
        <v>20080</v>
      </c>
      <c r="H2570" t="s">
        <v>22818</v>
      </c>
      <c r="I2570" t="s">
        <v>22819</v>
      </c>
      <c r="J2570" t="s">
        <v>12388</v>
      </c>
      <c r="K2570" t="s">
        <v>6556</v>
      </c>
      <c r="L2570" t="s">
        <v>7734</v>
      </c>
      <c r="M2570" t="s">
        <v>20273</v>
      </c>
      <c r="N2570" t="s">
        <v>6322</v>
      </c>
      <c r="O2570" t="s">
        <v>20076</v>
      </c>
      <c r="P2570" t="s">
        <v>20190</v>
      </c>
      <c r="Q2570" t="s">
        <v>20191</v>
      </c>
      <c r="R2570" t="s">
        <v>20333</v>
      </c>
      <c r="S2570">
        <v>1</v>
      </c>
      <c r="T2570">
        <v>0</v>
      </c>
      <c r="U2570">
        <v>0</v>
      </c>
      <c r="V2570">
        <v>434</v>
      </c>
      <c r="W2570">
        <v>18</v>
      </c>
    </row>
    <row r="2571" spans="1:23" x14ac:dyDescent="0.3">
      <c r="A2571" t="s">
        <v>2581</v>
      </c>
      <c r="B2571" t="s">
        <v>21174</v>
      </c>
      <c r="C2571">
        <v>0</v>
      </c>
      <c r="D2571">
        <v>0</v>
      </c>
      <c r="E2571" t="s">
        <v>20050</v>
      </c>
      <c r="F2571" t="s">
        <v>12389</v>
      </c>
      <c r="G2571" t="s">
        <v>20066</v>
      </c>
      <c r="H2571" t="s">
        <v>22820</v>
      </c>
      <c r="I2571" t="s">
        <v>22821</v>
      </c>
      <c r="J2571" t="s">
        <v>12390</v>
      </c>
      <c r="K2571" t="s">
        <v>6556</v>
      </c>
      <c r="L2571" t="s">
        <v>7734</v>
      </c>
      <c r="M2571" t="s">
        <v>20273</v>
      </c>
      <c r="N2571" t="s">
        <v>6322</v>
      </c>
      <c r="O2571" t="s">
        <v>20076</v>
      </c>
      <c r="P2571" t="s">
        <v>20190</v>
      </c>
      <c r="Q2571" t="s">
        <v>20191</v>
      </c>
      <c r="R2571" t="s">
        <v>20333</v>
      </c>
      <c r="S2571">
        <v>1</v>
      </c>
      <c r="T2571">
        <v>0</v>
      </c>
      <c r="U2571">
        <v>0</v>
      </c>
      <c r="V2571">
        <v>540</v>
      </c>
      <c r="W2571">
        <v>25</v>
      </c>
    </row>
    <row r="2572" spans="1:23" x14ac:dyDescent="0.3">
      <c r="A2572" t="s">
        <v>2582</v>
      </c>
      <c r="B2572" t="s">
        <v>21174</v>
      </c>
      <c r="C2572">
        <v>0</v>
      </c>
      <c r="D2572">
        <v>0</v>
      </c>
      <c r="E2572" t="s">
        <v>20050</v>
      </c>
      <c r="F2572" t="s">
        <v>12391</v>
      </c>
      <c r="G2572" t="s">
        <v>20066</v>
      </c>
      <c r="H2572" t="s">
        <v>22822</v>
      </c>
      <c r="I2572" t="s">
        <v>22823</v>
      </c>
      <c r="J2572" t="s">
        <v>12392</v>
      </c>
      <c r="K2572" t="s">
        <v>12393</v>
      </c>
      <c r="L2572" t="s">
        <v>12394</v>
      </c>
      <c r="M2572" t="s">
        <v>21493</v>
      </c>
      <c r="N2572" t="s">
        <v>6322</v>
      </c>
      <c r="O2572" t="s">
        <v>20076</v>
      </c>
      <c r="P2572" t="s">
        <v>20190</v>
      </c>
      <c r="Q2572" t="s">
        <v>20191</v>
      </c>
      <c r="R2572" t="s">
        <v>22824</v>
      </c>
      <c r="S2572">
        <v>1</v>
      </c>
      <c r="T2572">
        <v>0</v>
      </c>
      <c r="U2572">
        <v>0</v>
      </c>
      <c r="V2572">
        <v>161</v>
      </c>
      <c r="W2572">
        <v>8</v>
      </c>
    </row>
    <row r="2573" spans="1:23" x14ac:dyDescent="0.3">
      <c r="A2573" t="s">
        <v>2583</v>
      </c>
      <c r="B2573" t="s">
        <v>21174</v>
      </c>
      <c r="C2573">
        <v>0</v>
      </c>
      <c r="D2573">
        <v>0</v>
      </c>
      <c r="E2573" t="s">
        <v>20050</v>
      </c>
      <c r="F2573" t="s">
        <v>12395</v>
      </c>
      <c r="G2573" t="s">
        <v>20066</v>
      </c>
      <c r="H2573" t="s">
        <v>22825</v>
      </c>
      <c r="I2573" t="s">
        <v>22826</v>
      </c>
      <c r="J2573" t="s">
        <v>12396</v>
      </c>
      <c r="K2573" t="s">
        <v>12397</v>
      </c>
      <c r="L2573" t="s">
        <v>12398</v>
      </c>
      <c r="M2573" t="s">
        <v>21470</v>
      </c>
      <c r="N2573" t="s">
        <v>6322</v>
      </c>
      <c r="O2573" t="s">
        <v>20076</v>
      </c>
      <c r="P2573" t="s">
        <v>20190</v>
      </c>
      <c r="Q2573" t="s">
        <v>20191</v>
      </c>
      <c r="R2573" t="s">
        <v>22827</v>
      </c>
      <c r="S2573">
        <v>1</v>
      </c>
      <c r="T2573">
        <v>0</v>
      </c>
      <c r="U2573">
        <v>0</v>
      </c>
      <c r="V2573">
        <v>54</v>
      </c>
      <c r="W2573">
        <v>3</v>
      </c>
    </row>
    <row r="2574" spans="1:23" x14ac:dyDescent="0.3">
      <c r="A2574" t="s">
        <v>2584</v>
      </c>
      <c r="B2574" t="s">
        <v>21174</v>
      </c>
      <c r="C2574">
        <v>0</v>
      </c>
      <c r="D2574">
        <v>0</v>
      </c>
      <c r="E2574" t="s">
        <v>20050</v>
      </c>
      <c r="F2574" t="s">
        <v>12399</v>
      </c>
      <c r="G2574" t="s">
        <v>20080</v>
      </c>
      <c r="H2574" t="s">
        <v>22707</v>
      </c>
      <c r="I2574" t="s">
        <v>22708</v>
      </c>
      <c r="J2574" t="s">
        <v>12400</v>
      </c>
      <c r="K2574" t="s">
        <v>6554</v>
      </c>
      <c r="L2574" t="s">
        <v>6555</v>
      </c>
      <c r="M2574" t="s">
        <v>20271</v>
      </c>
      <c r="N2574" t="s">
        <v>6322</v>
      </c>
      <c r="O2574" t="s">
        <v>20076</v>
      </c>
      <c r="P2574" t="s">
        <v>20243</v>
      </c>
      <c r="Q2574" t="s">
        <v>6555</v>
      </c>
      <c r="R2574" t="s">
        <v>20272</v>
      </c>
      <c r="S2574">
        <v>1</v>
      </c>
      <c r="T2574">
        <v>0</v>
      </c>
      <c r="U2574">
        <v>0</v>
      </c>
      <c r="V2574">
        <v>428</v>
      </c>
      <c r="W2574">
        <v>22</v>
      </c>
    </row>
    <row r="2575" spans="1:23" x14ac:dyDescent="0.3">
      <c r="A2575" t="s">
        <v>2585</v>
      </c>
      <c r="B2575" t="s">
        <v>21174</v>
      </c>
      <c r="C2575">
        <v>0</v>
      </c>
      <c r="D2575">
        <v>0</v>
      </c>
      <c r="E2575" t="s">
        <v>20050</v>
      </c>
      <c r="F2575" t="s">
        <v>12401</v>
      </c>
      <c r="G2575" t="s">
        <v>20066</v>
      </c>
      <c r="H2575" t="s">
        <v>22828</v>
      </c>
      <c r="I2575" t="s">
        <v>22829</v>
      </c>
      <c r="J2575" t="s">
        <v>6836</v>
      </c>
      <c r="K2575" t="s">
        <v>12402</v>
      </c>
      <c r="L2575" t="s">
        <v>12403</v>
      </c>
      <c r="M2575" t="s">
        <v>20131</v>
      </c>
      <c r="N2575" t="s">
        <v>6322</v>
      </c>
      <c r="O2575" t="s">
        <v>20076</v>
      </c>
      <c r="P2575" t="s">
        <v>20434</v>
      </c>
      <c r="Q2575" t="s">
        <v>6513</v>
      </c>
      <c r="R2575" t="s">
        <v>22830</v>
      </c>
      <c r="S2575">
        <v>1</v>
      </c>
      <c r="T2575">
        <v>1</v>
      </c>
      <c r="U2575">
        <v>0</v>
      </c>
      <c r="V2575">
        <v>170</v>
      </c>
      <c r="W2575">
        <v>8</v>
      </c>
    </row>
    <row r="2576" spans="1:23" x14ac:dyDescent="0.3">
      <c r="A2576" t="s">
        <v>2586</v>
      </c>
      <c r="B2576" t="s">
        <v>21174</v>
      </c>
      <c r="C2576">
        <v>0</v>
      </c>
      <c r="D2576">
        <v>0</v>
      </c>
      <c r="E2576" t="s">
        <v>20050</v>
      </c>
      <c r="F2576" t="s">
        <v>12404</v>
      </c>
      <c r="G2576" t="s">
        <v>20328</v>
      </c>
      <c r="H2576" t="s">
        <v>22831</v>
      </c>
      <c r="I2576" t="s">
        <v>22832</v>
      </c>
      <c r="J2576" t="s">
        <v>12405</v>
      </c>
      <c r="K2576" t="s">
        <v>7675</v>
      </c>
      <c r="L2576" t="s">
        <v>7676</v>
      </c>
      <c r="M2576" t="s">
        <v>20125</v>
      </c>
      <c r="N2576" t="s">
        <v>6322</v>
      </c>
      <c r="O2576" t="s">
        <v>20076</v>
      </c>
      <c r="P2576" t="s">
        <v>20126</v>
      </c>
      <c r="Q2576" t="s">
        <v>20127</v>
      </c>
      <c r="R2576" t="s">
        <v>20128</v>
      </c>
      <c r="S2576">
        <v>1</v>
      </c>
      <c r="T2576">
        <v>0</v>
      </c>
      <c r="U2576">
        <v>0</v>
      </c>
      <c r="V2576">
        <v>316</v>
      </c>
      <c r="W2576">
        <v>14</v>
      </c>
    </row>
    <row r="2577" spans="1:23" x14ac:dyDescent="0.3">
      <c r="A2577" t="s">
        <v>2587</v>
      </c>
      <c r="B2577" t="s">
        <v>21174</v>
      </c>
      <c r="C2577">
        <v>0</v>
      </c>
      <c r="D2577">
        <v>0</v>
      </c>
      <c r="E2577" t="s">
        <v>20050</v>
      </c>
      <c r="F2577" t="s">
        <v>12406</v>
      </c>
      <c r="G2577" t="s">
        <v>20066</v>
      </c>
      <c r="H2577" t="s">
        <v>22833</v>
      </c>
      <c r="I2577" t="s">
        <v>22834</v>
      </c>
      <c r="J2577" t="s">
        <v>12405</v>
      </c>
      <c r="K2577" t="s">
        <v>7675</v>
      </c>
      <c r="L2577" t="s">
        <v>7676</v>
      </c>
      <c r="M2577" t="s">
        <v>20125</v>
      </c>
      <c r="N2577" t="s">
        <v>6322</v>
      </c>
      <c r="O2577" t="s">
        <v>20076</v>
      </c>
      <c r="P2577" t="s">
        <v>20126</v>
      </c>
      <c r="Q2577" t="s">
        <v>20127</v>
      </c>
      <c r="R2577" t="s">
        <v>20128</v>
      </c>
      <c r="S2577">
        <v>1</v>
      </c>
      <c r="T2577">
        <v>0</v>
      </c>
      <c r="U2577">
        <v>0</v>
      </c>
      <c r="V2577">
        <v>398</v>
      </c>
      <c r="W2577">
        <v>20</v>
      </c>
    </row>
    <row r="2578" spans="1:23" x14ac:dyDescent="0.3">
      <c r="A2578" t="s">
        <v>2588</v>
      </c>
      <c r="B2578" t="s">
        <v>21044</v>
      </c>
      <c r="C2578">
        <v>0</v>
      </c>
      <c r="D2578">
        <v>0</v>
      </c>
      <c r="E2578" t="s">
        <v>20050</v>
      </c>
      <c r="F2578" t="s">
        <v>12407</v>
      </c>
      <c r="G2578" t="s">
        <v>20051</v>
      </c>
      <c r="H2578" t="s">
        <v>20403</v>
      </c>
      <c r="I2578" t="s">
        <v>20404</v>
      </c>
      <c r="J2578" t="s">
        <v>12408</v>
      </c>
      <c r="K2578" t="s">
        <v>7983</v>
      </c>
      <c r="L2578" t="s">
        <v>7984</v>
      </c>
      <c r="M2578" t="s">
        <v>20189</v>
      </c>
      <c r="N2578" t="s">
        <v>6338</v>
      </c>
      <c r="O2578" t="s">
        <v>20084</v>
      </c>
      <c r="P2578" t="s">
        <v>20405</v>
      </c>
      <c r="Q2578" t="s">
        <v>20406</v>
      </c>
      <c r="R2578" t="s">
        <v>20506</v>
      </c>
      <c r="S2578">
        <v>1</v>
      </c>
      <c r="T2578">
        <v>0</v>
      </c>
      <c r="U2578">
        <v>0</v>
      </c>
      <c r="V2578">
        <v>160</v>
      </c>
      <c r="W2578">
        <v>12</v>
      </c>
    </row>
    <row r="2579" spans="1:23" x14ac:dyDescent="0.3">
      <c r="A2579" t="s">
        <v>2589</v>
      </c>
      <c r="B2579" t="s">
        <v>21044</v>
      </c>
      <c r="C2579">
        <v>0</v>
      </c>
      <c r="D2579">
        <v>0</v>
      </c>
      <c r="E2579" t="s">
        <v>20050</v>
      </c>
      <c r="F2579" t="s">
        <v>12409</v>
      </c>
      <c r="G2579" t="s">
        <v>20051</v>
      </c>
      <c r="H2579" t="s">
        <v>20477</v>
      </c>
      <c r="I2579" t="s">
        <v>20478</v>
      </c>
      <c r="J2579" t="s">
        <v>12410</v>
      </c>
      <c r="K2579" t="s">
        <v>12411</v>
      </c>
      <c r="L2579" t="s">
        <v>12412</v>
      </c>
      <c r="M2579" t="s">
        <v>20320</v>
      </c>
      <c r="N2579" t="s">
        <v>6338</v>
      </c>
      <c r="O2579" t="s">
        <v>20084</v>
      </c>
      <c r="P2579" t="s">
        <v>20479</v>
      </c>
      <c r="Q2579" t="s">
        <v>20480</v>
      </c>
      <c r="R2579" t="s">
        <v>22835</v>
      </c>
      <c r="S2579">
        <v>1</v>
      </c>
      <c r="T2579">
        <v>0</v>
      </c>
      <c r="U2579">
        <v>0</v>
      </c>
      <c r="V2579">
        <v>153</v>
      </c>
      <c r="W2579">
        <v>12</v>
      </c>
    </row>
    <row r="2580" spans="1:23" x14ac:dyDescent="0.3">
      <c r="A2580" t="s">
        <v>2590</v>
      </c>
      <c r="B2580" t="s">
        <v>21044</v>
      </c>
      <c r="C2580">
        <v>0</v>
      </c>
      <c r="D2580">
        <v>0</v>
      </c>
      <c r="E2580" t="s">
        <v>20050</v>
      </c>
      <c r="F2580" t="s">
        <v>12413</v>
      </c>
      <c r="G2580" t="s">
        <v>20051</v>
      </c>
      <c r="H2580" t="s">
        <v>20408</v>
      </c>
      <c r="I2580" t="s">
        <v>20409</v>
      </c>
      <c r="J2580" t="s">
        <v>12414</v>
      </c>
      <c r="K2580" t="s">
        <v>6453</v>
      </c>
      <c r="L2580" t="s">
        <v>6454</v>
      </c>
      <c r="M2580" t="s">
        <v>20410</v>
      </c>
      <c r="N2580" t="s">
        <v>6338</v>
      </c>
      <c r="O2580" t="s">
        <v>20084</v>
      </c>
      <c r="P2580" t="s">
        <v>20411</v>
      </c>
      <c r="Q2580" t="s">
        <v>6454</v>
      </c>
      <c r="R2580" t="s">
        <v>20412</v>
      </c>
      <c r="S2580">
        <v>1</v>
      </c>
      <c r="T2580">
        <v>0</v>
      </c>
      <c r="U2580">
        <v>0</v>
      </c>
      <c r="V2580">
        <v>134</v>
      </c>
      <c r="W2580">
        <v>11</v>
      </c>
    </row>
    <row r="2581" spans="1:23" x14ac:dyDescent="0.3">
      <c r="A2581" t="s">
        <v>2591</v>
      </c>
      <c r="B2581" t="s">
        <v>21044</v>
      </c>
      <c r="C2581">
        <v>0</v>
      </c>
      <c r="D2581">
        <v>0</v>
      </c>
      <c r="E2581" t="s">
        <v>20050</v>
      </c>
      <c r="F2581" t="s">
        <v>12415</v>
      </c>
      <c r="G2581" t="s">
        <v>20051</v>
      </c>
      <c r="H2581" t="s">
        <v>20632</v>
      </c>
      <c r="I2581" t="s">
        <v>20633</v>
      </c>
      <c r="J2581" t="s">
        <v>12416</v>
      </c>
      <c r="K2581" t="s">
        <v>6567</v>
      </c>
      <c r="L2581" t="s">
        <v>6568</v>
      </c>
      <c r="M2581" t="s">
        <v>20545</v>
      </c>
      <c r="N2581" t="s">
        <v>6338</v>
      </c>
      <c r="O2581" t="s">
        <v>20084</v>
      </c>
      <c r="P2581" t="s">
        <v>20634</v>
      </c>
      <c r="Q2581" t="s">
        <v>20635</v>
      </c>
      <c r="R2581" t="s">
        <v>20636</v>
      </c>
      <c r="S2581">
        <v>1</v>
      </c>
      <c r="T2581">
        <v>0</v>
      </c>
      <c r="U2581">
        <v>0</v>
      </c>
      <c r="V2581">
        <v>141</v>
      </c>
      <c r="W2581">
        <v>12</v>
      </c>
    </row>
    <row r="2582" spans="1:23" x14ac:dyDescent="0.3">
      <c r="A2582" t="s">
        <v>2592</v>
      </c>
      <c r="B2582" t="s">
        <v>21483</v>
      </c>
      <c r="C2582">
        <v>1</v>
      </c>
      <c r="D2582">
        <v>1</v>
      </c>
      <c r="E2582" t="s">
        <v>20088</v>
      </c>
      <c r="F2582" t="s">
        <v>12417</v>
      </c>
      <c r="G2582" t="s">
        <v>20089</v>
      </c>
      <c r="H2582" t="s">
        <v>22836</v>
      </c>
      <c r="I2582" t="s">
        <v>22837</v>
      </c>
      <c r="J2582" t="s">
        <v>12418</v>
      </c>
      <c r="K2582" t="s">
        <v>6735</v>
      </c>
      <c r="L2582" t="s">
        <v>6736</v>
      </c>
      <c r="M2582" t="s">
        <v>20107</v>
      </c>
      <c r="N2582" t="s">
        <v>6338</v>
      </c>
      <c r="O2582" t="s">
        <v>20084</v>
      </c>
      <c r="P2582" t="s">
        <v>20108</v>
      </c>
      <c r="Q2582" t="s">
        <v>20109</v>
      </c>
      <c r="R2582" t="s">
        <v>20110</v>
      </c>
      <c r="S2582">
        <v>0</v>
      </c>
      <c r="T2582">
        <v>1</v>
      </c>
      <c r="U2582">
        <v>0</v>
      </c>
      <c r="V2582">
        <v>96</v>
      </c>
      <c r="W2582">
        <v>4</v>
      </c>
    </row>
    <row r="2583" spans="1:23" x14ac:dyDescent="0.3">
      <c r="A2583" t="s">
        <v>2593</v>
      </c>
      <c r="B2583" t="s">
        <v>21044</v>
      </c>
      <c r="C2583">
        <v>0</v>
      </c>
      <c r="D2583">
        <v>0</v>
      </c>
      <c r="E2583" t="s">
        <v>20050</v>
      </c>
      <c r="F2583" t="s">
        <v>12420</v>
      </c>
      <c r="G2583" t="s">
        <v>20051</v>
      </c>
      <c r="H2583" t="s">
        <v>20302</v>
      </c>
      <c r="I2583" t="s">
        <v>20303</v>
      </c>
      <c r="J2583" t="s">
        <v>12421</v>
      </c>
      <c r="K2583" t="s">
        <v>7193</v>
      </c>
      <c r="L2583" t="s">
        <v>7194</v>
      </c>
      <c r="M2583" t="s">
        <v>20320</v>
      </c>
      <c r="N2583" t="s">
        <v>6338</v>
      </c>
      <c r="O2583" t="s">
        <v>20084</v>
      </c>
      <c r="P2583" t="s">
        <v>20304</v>
      </c>
      <c r="Q2583" t="s">
        <v>20305</v>
      </c>
      <c r="R2583" t="s">
        <v>20704</v>
      </c>
      <c r="S2583">
        <v>1</v>
      </c>
      <c r="T2583">
        <v>1</v>
      </c>
      <c r="U2583">
        <v>0</v>
      </c>
      <c r="V2583">
        <v>125</v>
      </c>
      <c r="W2583">
        <v>9</v>
      </c>
    </row>
    <row r="2584" spans="1:23" x14ac:dyDescent="0.3">
      <c r="A2584" t="s">
        <v>2594</v>
      </c>
      <c r="B2584" t="s">
        <v>21044</v>
      </c>
      <c r="C2584">
        <v>0</v>
      </c>
      <c r="D2584">
        <v>0</v>
      </c>
      <c r="E2584" t="s">
        <v>20050</v>
      </c>
      <c r="F2584" t="s">
        <v>12422</v>
      </c>
      <c r="G2584" t="s">
        <v>20051</v>
      </c>
      <c r="H2584" t="s">
        <v>20117</v>
      </c>
      <c r="I2584" t="s">
        <v>20118</v>
      </c>
      <c r="J2584" t="s">
        <v>12423</v>
      </c>
      <c r="K2584" t="s">
        <v>8129</v>
      </c>
      <c r="L2584" t="s">
        <v>8130</v>
      </c>
      <c r="M2584" t="s">
        <v>20457</v>
      </c>
      <c r="N2584" t="s">
        <v>6338</v>
      </c>
      <c r="O2584" t="s">
        <v>20084</v>
      </c>
      <c r="P2584" t="s">
        <v>20120</v>
      </c>
      <c r="Q2584" t="s">
        <v>20121</v>
      </c>
      <c r="R2584" t="s">
        <v>20901</v>
      </c>
      <c r="S2584">
        <v>1</v>
      </c>
      <c r="T2584">
        <v>1</v>
      </c>
      <c r="U2584">
        <v>0</v>
      </c>
      <c r="V2584">
        <v>125</v>
      </c>
      <c r="W2584">
        <v>11</v>
      </c>
    </row>
    <row r="2585" spans="1:23" x14ac:dyDescent="0.3">
      <c r="A2585" t="s">
        <v>2595</v>
      </c>
      <c r="B2585" t="s">
        <v>21044</v>
      </c>
      <c r="C2585">
        <v>0</v>
      </c>
      <c r="D2585">
        <v>0</v>
      </c>
      <c r="E2585" t="s">
        <v>20050</v>
      </c>
      <c r="F2585" t="s">
        <v>12424</v>
      </c>
      <c r="G2585" t="s">
        <v>20051</v>
      </c>
      <c r="H2585" t="s">
        <v>20531</v>
      </c>
      <c r="I2585" t="s">
        <v>20532</v>
      </c>
      <c r="J2585" t="s">
        <v>8282</v>
      </c>
      <c r="K2585" t="s">
        <v>6561</v>
      </c>
      <c r="L2585" t="s">
        <v>6562</v>
      </c>
      <c r="M2585" t="s">
        <v>20736</v>
      </c>
      <c r="N2585" t="s">
        <v>6338</v>
      </c>
      <c r="O2585" t="s">
        <v>20084</v>
      </c>
      <c r="P2585" t="s">
        <v>20158</v>
      </c>
      <c r="Q2585" t="s">
        <v>6562</v>
      </c>
      <c r="R2585" t="s">
        <v>20737</v>
      </c>
      <c r="S2585">
        <v>1</v>
      </c>
      <c r="T2585">
        <v>0</v>
      </c>
      <c r="U2585">
        <v>0</v>
      </c>
      <c r="V2585">
        <v>139</v>
      </c>
      <c r="W2585">
        <v>12</v>
      </c>
    </row>
    <row r="2586" spans="1:23" x14ac:dyDescent="0.3">
      <c r="A2586" t="s">
        <v>2596</v>
      </c>
      <c r="B2586" t="s">
        <v>21439</v>
      </c>
      <c r="C2586">
        <v>1</v>
      </c>
      <c r="D2586">
        <v>1</v>
      </c>
      <c r="E2586" t="s">
        <v>20065</v>
      </c>
      <c r="F2586" t="s">
        <v>12425</v>
      </c>
      <c r="G2586" t="s">
        <v>20051</v>
      </c>
      <c r="H2586" t="s">
        <v>22838</v>
      </c>
      <c r="I2586" t="s">
        <v>22839</v>
      </c>
      <c r="J2586" t="s">
        <v>12426</v>
      </c>
      <c r="K2586" t="s">
        <v>6453</v>
      </c>
      <c r="L2586" t="s">
        <v>6454</v>
      </c>
      <c r="M2586" t="s">
        <v>20410</v>
      </c>
      <c r="N2586" t="s">
        <v>6338</v>
      </c>
      <c r="O2586" t="s">
        <v>20084</v>
      </c>
      <c r="P2586" t="s">
        <v>20411</v>
      </c>
      <c r="Q2586" t="s">
        <v>6454</v>
      </c>
      <c r="R2586" t="s">
        <v>20412</v>
      </c>
      <c r="S2586">
        <v>1</v>
      </c>
      <c r="T2586">
        <v>0</v>
      </c>
      <c r="U2586">
        <v>0</v>
      </c>
      <c r="V2586">
        <v>16</v>
      </c>
      <c r="W2586">
        <v>1</v>
      </c>
    </row>
    <row r="2587" spans="1:23" x14ac:dyDescent="0.3">
      <c r="A2587" t="s">
        <v>2597</v>
      </c>
      <c r="B2587" t="s">
        <v>21044</v>
      </c>
      <c r="C2587">
        <v>0</v>
      </c>
      <c r="D2587">
        <v>0</v>
      </c>
      <c r="E2587" t="s">
        <v>20050</v>
      </c>
      <c r="F2587" t="s">
        <v>12427</v>
      </c>
      <c r="G2587" t="s">
        <v>20051</v>
      </c>
      <c r="H2587" t="s">
        <v>20632</v>
      </c>
      <c r="I2587" t="s">
        <v>20633</v>
      </c>
      <c r="J2587" t="s">
        <v>12428</v>
      </c>
      <c r="K2587" t="s">
        <v>7269</v>
      </c>
      <c r="L2587" t="s">
        <v>7270</v>
      </c>
      <c r="M2587" t="s">
        <v>20324</v>
      </c>
      <c r="N2587" t="s">
        <v>6338</v>
      </c>
      <c r="O2587" t="s">
        <v>20084</v>
      </c>
      <c r="P2587" t="s">
        <v>20634</v>
      </c>
      <c r="Q2587" t="s">
        <v>20635</v>
      </c>
      <c r="R2587" t="s">
        <v>20760</v>
      </c>
      <c r="S2587">
        <v>1</v>
      </c>
      <c r="T2587">
        <v>0</v>
      </c>
      <c r="U2587">
        <v>0</v>
      </c>
      <c r="V2587">
        <v>149</v>
      </c>
      <c r="W2587">
        <v>12</v>
      </c>
    </row>
    <row r="2588" spans="1:23" x14ac:dyDescent="0.3">
      <c r="A2588" t="s">
        <v>2598</v>
      </c>
      <c r="B2588" t="s">
        <v>21501</v>
      </c>
      <c r="C2588">
        <v>1</v>
      </c>
      <c r="D2588">
        <v>1</v>
      </c>
      <c r="E2588" t="s">
        <v>20050</v>
      </c>
      <c r="F2588" t="s">
        <v>12429</v>
      </c>
      <c r="G2588" t="s">
        <v>20051</v>
      </c>
      <c r="H2588" t="s">
        <v>20408</v>
      </c>
      <c r="I2588" t="s">
        <v>20409</v>
      </c>
      <c r="J2588" t="s">
        <v>12430</v>
      </c>
      <c r="K2588" t="s">
        <v>6453</v>
      </c>
      <c r="L2588" t="s">
        <v>6454</v>
      </c>
      <c r="M2588" t="s">
        <v>20410</v>
      </c>
      <c r="N2588" t="s">
        <v>6338</v>
      </c>
      <c r="O2588" t="s">
        <v>20084</v>
      </c>
      <c r="P2588" t="s">
        <v>20411</v>
      </c>
      <c r="Q2588" t="s">
        <v>6454</v>
      </c>
      <c r="R2588" t="s">
        <v>20412</v>
      </c>
      <c r="S2588">
        <v>1</v>
      </c>
      <c r="T2588">
        <v>0</v>
      </c>
      <c r="U2588">
        <v>0</v>
      </c>
      <c r="V2588">
        <v>34</v>
      </c>
      <c r="W2588">
        <v>2</v>
      </c>
    </row>
    <row r="2589" spans="1:23" x14ac:dyDescent="0.3">
      <c r="A2589" t="s">
        <v>2599</v>
      </c>
      <c r="B2589" t="s">
        <v>21044</v>
      </c>
      <c r="C2589">
        <v>0</v>
      </c>
      <c r="D2589">
        <v>0</v>
      </c>
      <c r="E2589" t="s">
        <v>20050</v>
      </c>
      <c r="F2589" t="s">
        <v>12431</v>
      </c>
      <c r="G2589" t="s">
        <v>20080</v>
      </c>
      <c r="H2589" t="s">
        <v>20081</v>
      </c>
      <c r="I2589" t="s">
        <v>20082</v>
      </c>
      <c r="J2589" t="s">
        <v>12432</v>
      </c>
      <c r="K2589" t="s">
        <v>6401</v>
      </c>
      <c r="L2589" t="s">
        <v>6402</v>
      </c>
      <c r="M2589" t="s">
        <v>20083</v>
      </c>
      <c r="N2589" t="s">
        <v>6338</v>
      </c>
      <c r="O2589" t="s">
        <v>20084</v>
      </c>
      <c r="P2589" t="s">
        <v>20085</v>
      </c>
      <c r="Q2589" t="s">
        <v>20086</v>
      </c>
      <c r="R2589" t="s">
        <v>20087</v>
      </c>
      <c r="S2589">
        <v>1</v>
      </c>
      <c r="T2589">
        <v>1</v>
      </c>
      <c r="U2589">
        <v>0</v>
      </c>
      <c r="V2589">
        <v>199</v>
      </c>
      <c r="W2589">
        <v>17</v>
      </c>
    </row>
    <row r="2590" spans="1:23" x14ac:dyDescent="0.3">
      <c r="A2590" t="s">
        <v>2600</v>
      </c>
      <c r="B2590" t="s">
        <v>21044</v>
      </c>
      <c r="C2590">
        <v>0</v>
      </c>
      <c r="D2590">
        <v>0</v>
      </c>
      <c r="E2590" t="s">
        <v>20050</v>
      </c>
      <c r="F2590" t="s">
        <v>12433</v>
      </c>
      <c r="G2590" t="s">
        <v>20051</v>
      </c>
      <c r="H2590" t="s">
        <v>20225</v>
      </c>
      <c r="I2590" t="s">
        <v>20226</v>
      </c>
      <c r="J2590" t="s">
        <v>12434</v>
      </c>
      <c r="K2590" t="s">
        <v>6735</v>
      </c>
      <c r="L2590" t="s">
        <v>6736</v>
      </c>
      <c r="M2590" t="s">
        <v>20107</v>
      </c>
      <c r="N2590" t="s">
        <v>6338</v>
      </c>
      <c r="O2590" t="s">
        <v>20084</v>
      </c>
      <c r="P2590" t="s">
        <v>20108</v>
      </c>
      <c r="Q2590" t="s">
        <v>20109</v>
      </c>
      <c r="R2590" t="s">
        <v>20110</v>
      </c>
      <c r="S2590">
        <v>1</v>
      </c>
      <c r="T2590">
        <v>1</v>
      </c>
      <c r="U2590">
        <v>0</v>
      </c>
      <c r="V2590">
        <v>179</v>
      </c>
      <c r="W2590">
        <v>14</v>
      </c>
    </row>
    <row r="2591" spans="1:23" x14ac:dyDescent="0.3">
      <c r="A2591" t="s">
        <v>2601</v>
      </c>
      <c r="B2591" t="s">
        <v>21044</v>
      </c>
      <c r="C2591">
        <v>0</v>
      </c>
      <c r="D2591">
        <v>0</v>
      </c>
      <c r="E2591" t="s">
        <v>20050</v>
      </c>
      <c r="F2591" t="s">
        <v>12435</v>
      </c>
      <c r="G2591" t="s">
        <v>20051</v>
      </c>
      <c r="H2591" t="s">
        <v>20117</v>
      </c>
      <c r="I2591" t="s">
        <v>20118</v>
      </c>
      <c r="J2591" t="s">
        <v>12436</v>
      </c>
      <c r="K2591" t="s">
        <v>7671</v>
      </c>
      <c r="L2591" t="s">
        <v>7672</v>
      </c>
      <c r="M2591" t="s">
        <v>20119</v>
      </c>
      <c r="N2591" t="s">
        <v>6338</v>
      </c>
      <c r="O2591" t="s">
        <v>20084</v>
      </c>
      <c r="P2591" t="s">
        <v>20120</v>
      </c>
      <c r="Q2591" t="s">
        <v>20121</v>
      </c>
      <c r="R2591" t="s">
        <v>20122</v>
      </c>
      <c r="S2591">
        <v>1</v>
      </c>
      <c r="T2591">
        <v>1</v>
      </c>
      <c r="U2591">
        <v>0</v>
      </c>
      <c r="V2591">
        <v>148</v>
      </c>
      <c r="W2591">
        <v>12</v>
      </c>
    </row>
    <row r="2592" spans="1:23" x14ac:dyDescent="0.3">
      <c r="A2592" t="s">
        <v>2602</v>
      </c>
      <c r="B2592" t="s">
        <v>21044</v>
      </c>
      <c r="C2592">
        <v>0</v>
      </c>
      <c r="D2592">
        <v>0</v>
      </c>
      <c r="E2592" t="s">
        <v>20050</v>
      </c>
      <c r="F2592" t="s">
        <v>12437</v>
      </c>
      <c r="G2592" t="s">
        <v>20051</v>
      </c>
      <c r="H2592" t="s">
        <v>20296</v>
      </c>
      <c r="I2592" t="s">
        <v>20297</v>
      </c>
      <c r="J2592" t="s">
        <v>12438</v>
      </c>
      <c r="K2592" t="s">
        <v>6563</v>
      </c>
      <c r="L2592" t="s">
        <v>6564</v>
      </c>
      <c r="M2592" t="s">
        <v>20107</v>
      </c>
      <c r="N2592" t="s">
        <v>6338</v>
      </c>
      <c r="O2592" t="s">
        <v>20084</v>
      </c>
      <c r="P2592" t="s">
        <v>20299</v>
      </c>
      <c r="Q2592" t="s">
        <v>6564</v>
      </c>
      <c r="R2592" t="s">
        <v>20957</v>
      </c>
      <c r="S2592">
        <v>1</v>
      </c>
      <c r="T2592">
        <v>1</v>
      </c>
      <c r="U2592">
        <v>0</v>
      </c>
      <c r="V2592">
        <v>105</v>
      </c>
      <c r="W2592">
        <v>9</v>
      </c>
    </row>
    <row r="2593" spans="1:23" x14ac:dyDescent="0.3">
      <c r="A2593" t="s">
        <v>2603</v>
      </c>
      <c r="B2593" t="s">
        <v>21044</v>
      </c>
      <c r="C2593">
        <v>0</v>
      </c>
      <c r="D2593">
        <v>0</v>
      </c>
      <c r="E2593" t="s">
        <v>20050</v>
      </c>
      <c r="F2593" t="s">
        <v>12439</v>
      </c>
      <c r="G2593" t="s">
        <v>20051</v>
      </c>
      <c r="H2593" t="s">
        <v>20408</v>
      </c>
      <c r="I2593" t="s">
        <v>20409</v>
      </c>
      <c r="J2593" t="s">
        <v>12440</v>
      </c>
      <c r="K2593" t="s">
        <v>8590</v>
      </c>
      <c r="L2593" t="s">
        <v>8591</v>
      </c>
      <c r="M2593" t="s">
        <v>20840</v>
      </c>
      <c r="N2593" t="s">
        <v>6338</v>
      </c>
      <c r="O2593" t="s">
        <v>20084</v>
      </c>
      <c r="P2593" t="s">
        <v>20411</v>
      </c>
      <c r="Q2593" t="s">
        <v>6454</v>
      </c>
      <c r="R2593" t="s">
        <v>21007</v>
      </c>
      <c r="S2593">
        <v>1</v>
      </c>
      <c r="T2593">
        <v>1</v>
      </c>
      <c r="U2593">
        <v>0</v>
      </c>
      <c r="V2593">
        <v>162</v>
      </c>
      <c r="W2593">
        <v>14</v>
      </c>
    </row>
    <row r="2594" spans="1:23" x14ac:dyDescent="0.3">
      <c r="A2594" t="s">
        <v>2604</v>
      </c>
      <c r="B2594" t="s">
        <v>21044</v>
      </c>
      <c r="C2594">
        <v>0</v>
      </c>
      <c r="D2594">
        <v>0</v>
      </c>
      <c r="E2594" t="s">
        <v>20050</v>
      </c>
      <c r="F2594" t="s">
        <v>12441</v>
      </c>
      <c r="G2594" t="s">
        <v>20080</v>
      </c>
      <c r="H2594" t="s">
        <v>20245</v>
      </c>
      <c r="I2594" t="s">
        <v>20246</v>
      </c>
      <c r="J2594" t="s">
        <v>12442</v>
      </c>
      <c r="K2594" t="s">
        <v>6491</v>
      </c>
      <c r="L2594" t="s">
        <v>6492</v>
      </c>
      <c r="M2594" t="s">
        <v>20083</v>
      </c>
      <c r="N2594" t="s">
        <v>6338</v>
      </c>
      <c r="O2594" t="s">
        <v>20084</v>
      </c>
      <c r="P2594" t="s">
        <v>20247</v>
      </c>
      <c r="Q2594" t="s">
        <v>6492</v>
      </c>
      <c r="R2594" t="s">
        <v>20248</v>
      </c>
      <c r="S2594">
        <v>1</v>
      </c>
      <c r="T2594">
        <v>0</v>
      </c>
      <c r="U2594">
        <v>0</v>
      </c>
      <c r="V2594">
        <v>159</v>
      </c>
      <c r="W2594">
        <v>12</v>
      </c>
    </row>
    <row r="2595" spans="1:23" x14ac:dyDescent="0.3">
      <c r="A2595" t="s">
        <v>2605</v>
      </c>
      <c r="B2595" t="s">
        <v>21044</v>
      </c>
      <c r="C2595">
        <v>0</v>
      </c>
      <c r="D2595">
        <v>0</v>
      </c>
      <c r="E2595" t="s">
        <v>20050</v>
      </c>
      <c r="F2595" t="s">
        <v>12443</v>
      </c>
      <c r="G2595" t="s">
        <v>20051</v>
      </c>
      <c r="H2595" t="s">
        <v>20296</v>
      </c>
      <c r="I2595" t="s">
        <v>20297</v>
      </c>
      <c r="J2595" t="s">
        <v>12444</v>
      </c>
      <c r="K2595" t="s">
        <v>7718</v>
      </c>
      <c r="L2595" t="s">
        <v>7719</v>
      </c>
      <c r="M2595" t="s">
        <v>20298</v>
      </c>
      <c r="N2595" t="s">
        <v>6338</v>
      </c>
      <c r="O2595" t="s">
        <v>20084</v>
      </c>
      <c r="P2595" t="s">
        <v>20299</v>
      </c>
      <c r="Q2595" t="s">
        <v>6564</v>
      </c>
      <c r="R2595" t="s">
        <v>20300</v>
      </c>
      <c r="S2595">
        <v>1</v>
      </c>
      <c r="T2595">
        <v>1</v>
      </c>
      <c r="U2595">
        <v>0</v>
      </c>
      <c r="V2595">
        <v>109</v>
      </c>
      <c r="W2595">
        <v>9</v>
      </c>
    </row>
    <row r="2596" spans="1:23" x14ac:dyDescent="0.3">
      <c r="A2596" t="s">
        <v>2606</v>
      </c>
      <c r="B2596" t="s">
        <v>21044</v>
      </c>
      <c r="C2596">
        <v>0</v>
      </c>
      <c r="D2596">
        <v>0</v>
      </c>
      <c r="E2596" t="s">
        <v>20050</v>
      </c>
      <c r="F2596" t="s">
        <v>12445</v>
      </c>
      <c r="G2596" t="s">
        <v>20051</v>
      </c>
      <c r="H2596" t="s">
        <v>20302</v>
      </c>
      <c r="I2596" t="s">
        <v>20303</v>
      </c>
      <c r="J2596" t="s">
        <v>12446</v>
      </c>
      <c r="K2596" t="s">
        <v>6762</v>
      </c>
      <c r="L2596" t="s">
        <v>6763</v>
      </c>
      <c r="M2596" t="s">
        <v>20054</v>
      </c>
      <c r="N2596" t="s">
        <v>6338</v>
      </c>
      <c r="O2596" t="s">
        <v>20084</v>
      </c>
      <c r="P2596" t="s">
        <v>20304</v>
      </c>
      <c r="Q2596" t="s">
        <v>20305</v>
      </c>
      <c r="R2596" t="s">
        <v>20306</v>
      </c>
      <c r="S2596">
        <v>1</v>
      </c>
      <c r="T2596">
        <v>1</v>
      </c>
      <c r="U2596">
        <v>0</v>
      </c>
      <c r="V2596">
        <v>102</v>
      </c>
      <c r="W2596">
        <v>8</v>
      </c>
    </row>
    <row r="2597" spans="1:23" x14ac:dyDescent="0.3">
      <c r="A2597" t="s">
        <v>2607</v>
      </c>
      <c r="B2597" t="s">
        <v>21501</v>
      </c>
      <c r="C2597">
        <v>1</v>
      </c>
      <c r="D2597">
        <v>1</v>
      </c>
      <c r="E2597" t="s">
        <v>20050</v>
      </c>
      <c r="F2597" t="s">
        <v>12447</v>
      </c>
      <c r="G2597" t="s">
        <v>20066</v>
      </c>
      <c r="H2597" t="s">
        <v>22840</v>
      </c>
      <c r="I2597" t="s">
        <v>22841</v>
      </c>
      <c r="J2597" t="s">
        <v>6781</v>
      </c>
      <c r="K2597" t="s">
        <v>6782</v>
      </c>
      <c r="L2597" t="s">
        <v>6402</v>
      </c>
      <c r="M2597" t="s">
        <v>20083</v>
      </c>
      <c r="N2597" t="s">
        <v>6338</v>
      </c>
      <c r="O2597" t="s">
        <v>20084</v>
      </c>
      <c r="P2597" t="s">
        <v>20085</v>
      </c>
      <c r="Q2597" t="s">
        <v>20086</v>
      </c>
      <c r="R2597" t="s">
        <v>20087</v>
      </c>
      <c r="S2597">
        <v>1</v>
      </c>
      <c r="T2597">
        <v>1</v>
      </c>
      <c r="U2597">
        <v>0</v>
      </c>
      <c r="V2597">
        <v>50</v>
      </c>
      <c r="W2597">
        <v>2</v>
      </c>
    </row>
    <row r="2598" spans="1:23" x14ac:dyDescent="0.3">
      <c r="A2598" t="s">
        <v>2608</v>
      </c>
      <c r="B2598" t="s">
        <v>21044</v>
      </c>
      <c r="C2598">
        <v>0</v>
      </c>
      <c r="D2598">
        <v>0</v>
      </c>
      <c r="E2598" t="s">
        <v>20150</v>
      </c>
      <c r="F2598" t="s">
        <v>12448</v>
      </c>
      <c r="G2598" t="s">
        <v>20089</v>
      </c>
      <c r="H2598" t="s">
        <v>22842</v>
      </c>
      <c r="I2598" t="s">
        <v>22843</v>
      </c>
      <c r="J2598" t="s">
        <v>12449</v>
      </c>
      <c r="K2598" t="s">
        <v>6413</v>
      </c>
      <c r="L2598" t="s">
        <v>6337</v>
      </c>
      <c r="M2598" t="s">
        <v>20083</v>
      </c>
      <c r="N2598" t="s">
        <v>6338</v>
      </c>
      <c r="O2598" t="s">
        <v>20084</v>
      </c>
      <c r="P2598" t="s">
        <v>20766</v>
      </c>
      <c r="Q2598" t="s">
        <v>20767</v>
      </c>
      <c r="R2598" t="s">
        <v>20768</v>
      </c>
      <c r="S2598">
        <v>0</v>
      </c>
      <c r="T2598">
        <v>0</v>
      </c>
      <c r="U2598">
        <v>1</v>
      </c>
      <c r="V2598">
        <v>172</v>
      </c>
      <c r="W2598">
        <v>18</v>
      </c>
    </row>
    <row r="2599" spans="1:23" x14ac:dyDescent="0.3">
      <c r="A2599" t="s">
        <v>2609</v>
      </c>
      <c r="B2599" t="s">
        <v>21044</v>
      </c>
      <c r="C2599">
        <v>0</v>
      </c>
      <c r="D2599">
        <v>0</v>
      </c>
      <c r="E2599" t="s">
        <v>20088</v>
      </c>
      <c r="F2599" t="s">
        <v>12450</v>
      </c>
      <c r="G2599" t="s">
        <v>20089</v>
      </c>
      <c r="H2599" t="s">
        <v>22844</v>
      </c>
      <c r="I2599" t="s">
        <v>22845</v>
      </c>
      <c r="J2599" t="s">
        <v>12451</v>
      </c>
      <c r="K2599" t="s">
        <v>7658</v>
      </c>
      <c r="L2599" t="s">
        <v>6402</v>
      </c>
      <c r="M2599" t="s">
        <v>20083</v>
      </c>
      <c r="N2599" t="s">
        <v>6338</v>
      </c>
      <c r="O2599" t="s">
        <v>20084</v>
      </c>
      <c r="P2599" t="s">
        <v>20085</v>
      </c>
      <c r="Q2599" t="s">
        <v>20086</v>
      </c>
      <c r="R2599" t="s">
        <v>20087</v>
      </c>
      <c r="S2599">
        <v>0</v>
      </c>
      <c r="T2599">
        <v>1</v>
      </c>
      <c r="U2599">
        <v>1</v>
      </c>
      <c r="V2599">
        <v>119</v>
      </c>
      <c r="W2599">
        <v>13</v>
      </c>
    </row>
    <row r="2600" spans="1:23" x14ac:dyDescent="0.3">
      <c r="A2600" t="s">
        <v>2610</v>
      </c>
      <c r="B2600" t="s">
        <v>21528</v>
      </c>
      <c r="C2600">
        <v>1</v>
      </c>
      <c r="D2600">
        <v>1</v>
      </c>
      <c r="E2600" t="s">
        <v>20050</v>
      </c>
      <c r="F2600" t="s">
        <v>12452</v>
      </c>
      <c r="G2600" t="s">
        <v>20051</v>
      </c>
      <c r="H2600" t="s">
        <v>20632</v>
      </c>
      <c r="I2600" t="s">
        <v>20633</v>
      </c>
      <c r="J2600" t="s">
        <v>12453</v>
      </c>
      <c r="K2600" t="s">
        <v>6567</v>
      </c>
      <c r="L2600" t="s">
        <v>6568</v>
      </c>
      <c r="M2600" t="s">
        <v>20545</v>
      </c>
      <c r="N2600" t="s">
        <v>6338</v>
      </c>
      <c r="O2600" t="s">
        <v>20084</v>
      </c>
      <c r="P2600" t="s">
        <v>20634</v>
      </c>
      <c r="Q2600" t="s">
        <v>20635</v>
      </c>
      <c r="R2600" t="s">
        <v>20636</v>
      </c>
      <c r="S2600">
        <v>1</v>
      </c>
      <c r="T2600">
        <v>0</v>
      </c>
      <c r="U2600">
        <v>0</v>
      </c>
      <c r="V2600">
        <v>2221</v>
      </c>
      <c r="W2600">
        <v>101</v>
      </c>
    </row>
    <row r="2601" spans="1:23" x14ac:dyDescent="0.3">
      <c r="A2601" t="s">
        <v>2611</v>
      </c>
      <c r="B2601" t="s">
        <v>21528</v>
      </c>
      <c r="C2601">
        <v>1</v>
      </c>
      <c r="D2601">
        <v>1</v>
      </c>
      <c r="E2601" t="s">
        <v>20050</v>
      </c>
      <c r="F2601" t="s">
        <v>12454</v>
      </c>
      <c r="G2601" t="s">
        <v>20051</v>
      </c>
      <c r="H2601" t="s">
        <v>20408</v>
      </c>
      <c r="I2601" t="s">
        <v>20409</v>
      </c>
      <c r="J2601" t="s">
        <v>12430</v>
      </c>
      <c r="K2601" t="s">
        <v>6453</v>
      </c>
      <c r="L2601" t="s">
        <v>6454</v>
      </c>
      <c r="M2601" t="s">
        <v>20410</v>
      </c>
      <c r="N2601" t="s">
        <v>6338</v>
      </c>
      <c r="O2601" t="s">
        <v>20084</v>
      </c>
      <c r="P2601" t="s">
        <v>20411</v>
      </c>
      <c r="Q2601" t="s">
        <v>6454</v>
      </c>
      <c r="R2601" t="s">
        <v>20412</v>
      </c>
      <c r="S2601">
        <v>1</v>
      </c>
      <c r="T2601">
        <v>0</v>
      </c>
      <c r="U2601">
        <v>0</v>
      </c>
      <c r="V2601">
        <v>754</v>
      </c>
      <c r="W2601">
        <v>37</v>
      </c>
    </row>
    <row r="2602" spans="1:23" x14ac:dyDescent="0.3">
      <c r="A2602" t="s">
        <v>2612</v>
      </c>
      <c r="B2602" t="s">
        <v>21528</v>
      </c>
      <c r="C2602">
        <v>1</v>
      </c>
      <c r="D2602">
        <v>1</v>
      </c>
      <c r="E2602" t="s">
        <v>20050</v>
      </c>
      <c r="F2602" t="s">
        <v>12455</v>
      </c>
      <c r="G2602" t="s">
        <v>20051</v>
      </c>
      <c r="H2602" t="s">
        <v>20531</v>
      </c>
      <c r="I2602" t="s">
        <v>20532</v>
      </c>
      <c r="J2602" t="s">
        <v>6731</v>
      </c>
      <c r="K2602" t="s">
        <v>6561</v>
      </c>
      <c r="L2602" t="s">
        <v>6562</v>
      </c>
      <c r="M2602" t="s">
        <v>20736</v>
      </c>
      <c r="N2602" t="s">
        <v>6338</v>
      </c>
      <c r="O2602" t="s">
        <v>20084</v>
      </c>
      <c r="P2602" t="s">
        <v>20158</v>
      </c>
      <c r="Q2602" t="s">
        <v>6562</v>
      </c>
      <c r="R2602" t="s">
        <v>20737</v>
      </c>
      <c r="S2602">
        <v>1</v>
      </c>
      <c r="T2602">
        <v>0</v>
      </c>
      <c r="U2602">
        <v>0</v>
      </c>
      <c r="V2602">
        <v>1247</v>
      </c>
      <c r="W2602">
        <v>68</v>
      </c>
    </row>
    <row r="2603" spans="1:23" x14ac:dyDescent="0.3">
      <c r="A2603" t="s">
        <v>2613</v>
      </c>
      <c r="B2603" t="s">
        <v>21528</v>
      </c>
      <c r="C2603">
        <v>1</v>
      </c>
      <c r="D2603">
        <v>1</v>
      </c>
      <c r="E2603" t="s">
        <v>20050</v>
      </c>
      <c r="F2603" t="s">
        <v>12456</v>
      </c>
      <c r="G2603" t="s">
        <v>20051</v>
      </c>
      <c r="H2603" t="s">
        <v>20225</v>
      </c>
      <c r="I2603" t="s">
        <v>20226</v>
      </c>
      <c r="J2603" t="s">
        <v>6734</v>
      </c>
      <c r="K2603" t="s">
        <v>6735</v>
      </c>
      <c r="L2603" t="s">
        <v>6736</v>
      </c>
      <c r="M2603" t="s">
        <v>20107</v>
      </c>
      <c r="N2603" t="s">
        <v>6338</v>
      </c>
      <c r="O2603" t="s">
        <v>20084</v>
      </c>
      <c r="P2603" t="s">
        <v>20108</v>
      </c>
      <c r="Q2603" t="s">
        <v>20109</v>
      </c>
      <c r="R2603" t="s">
        <v>20110</v>
      </c>
      <c r="S2603">
        <v>1</v>
      </c>
      <c r="T2603">
        <v>1</v>
      </c>
      <c r="U2603">
        <v>0</v>
      </c>
      <c r="V2603">
        <v>1908</v>
      </c>
      <c r="W2603">
        <v>94</v>
      </c>
    </row>
    <row r="2604" spans="1:23" x14ac:dyDescent="0.3">
      <c r="A2604" t="s">
        <v>2614</v>
      </c>
      <c r="B2604" t="s">
        <v>21528</v>
      </c>
      <c r="C2604">
        <v>1</v>
      </c>
      <c r="D2604">
        <v>1</v>
      </c>
      <c r="E2604" t="s">
        <v>20050</v>
      </c>
      <c r="F2604" t="s">
        <v>12457</v>
      </c>
      <c r="G2604" t="s">
        <v>20051</v>
      </c>
      <c r="H2604" t="s">
        <v>20408</v>
      </c>
      <c r="I2604" t="s">
        <v>20409</v>
      </c>
      <c r="J2604" t="s">
        <v>12430</v>
      </c>
      <c r="K2604" t="s">
        <v>6453</v>
      </c>
      <c r="L2604" t="s">
        <v>6454</v>
      </c>
      <c r="M2604" t="s">
        <v>20410</v>
      </c>
      <c r="N2604" t="s">
        <v>6338</v>
      </c>
      <c r="O2604" t="s">
        <v>20084</v>
      </c>
      <c r="P2604" t="s">
        <v>20411</v>
      </c>
      <c r="Q2604" t="s">
        <v>6454</v>
      </c>
      <c r="R2604" t="s">
        <v>20412</v>
      </c>
      <c r="S2604">
        <v>1</v>
      </c>
      <c r="T2604">
        <v>0</v>
      </c>
      <c r="U2604">
        <v>0</v>
      </c>
      <c r="V2604">
        <v>2084</v>
      </c>
      <c r="W2604">
        <v>107</v>
      </c>
    </row>
    <row r="2605" spans="1:23" x14ac:dyDescent="0.3">
      <c r="A2605" t="s">
        <v>2615</v>
      </c>
      <c r="B2605" t="s">
        <v>21528</v>
      </c>
      <c r="C2605">
        <v>1</v>
      </c>
      <c r="D2605">
        <v>1</v>
      </c>
      <c r="E2605" t="s">
        <v>20050</v>
      </c>
      <c r="F2605" t="s">
        <v>12458</v>
      </c>
      <c r="G2605" t="s">
        <v>20066</v>
      </c>
      <c r="H2605" t="s">
        <v>21066</v>
      </c>
      <c r="I2605" t="s">
        <v>21067</v>
      </c>
      <c r="J2605" t="s">
        <v>12459</v>
      </c>
      <c r="K2605" t="s">
        <v>6788</v>
      </c>
      <c r="L2605" t="s">
        <v>6337</v>
      </c>
      <c r="M2605" t="s">
        <v>20083</v>
      </c>
      <c r="N2605" t="s">
        <v>6338</v>
      </c>
      <c r="O2605" t="s">
        <v>20084</v>
      </c>
      <c r="P2605" t="s">
        <v>20766</v>
      </c>
      <c r="Q2605" t="s">
        <v>20767</v>
      </c>
      <c r="R2605" t="s">
        <v>20768</v>
      </c>
      <c r="S2605">
        <v>1</v>
      </c>
      <c r="T2605">
        <v>0</v>
      </c>
      <c r="U2605">
        <v>0</v>
      </c>
      <c r="V2605">
        <v>1916</v>
      </c>
      <c r="W2605">
        <v>91</v>
      </c>
    </row>
    <row r="2606" spans="1:23" x14ac:dyDescent="0.3">
      <c r="A2606" t="s">
        <v>2616</v>
      </c>
      <c r="B2606" t="s">
        <v>21528</v>
      </c>
      <c r="C2606">
        <v>1</v>
      </c>
      <c r="D2606">
        <v>1</v>
      </c>
      <c r="E2606" t="s">
        <v>20050</v>
      </c>
      <c r="F2606" t="s">
        <v>12460</v>
      </c>
      <c r="G2606" t="s">
        <v>20066</v>
      </c>
      <c r="H2606" t="s">
        <v>21066</v>
      </c>
      <c r="I2606" t="s">
        <v>21067</v>
      </c>
      <c r="J2606" t="s">
        <v>6780</v>
      </c>
      <c r="K2606" t="s">
        <v>6413</v>
      </c>
      <c r="L2606" t="s">
        <v>6337</v>
      </c>
      <c r="M2606" t="s">
        <v>20083</v>
      </c>
      <c r="N2606" t="s">
        <v>6338</v>
      </c>
      <c r="O2606" t="s">
        <v>20084</v>
      </c>
      <c r="P2606" t="s">
        <v>20766</v>
      </c>
      <c r="Q2606" t="s">
        <v>20767</v>
      </c>
      <c r="R2606" t="s">
        <v>20768</v>
      </c>
      <c r="S2606">
        <v>1</v>
      </c>
      <c r="T2606">
        <v>0</v>
      </c>
      <c r="U2606">
        <v>0</v>
      </c>
      <c r="V2606">
        <v>2904</v>
      </c>
      <c r="W2606">
        <v>133</v>
      </c>
    </row>
    <row r="2607" spans="1:23" x14ac:dyDescent="0.3">
      <c r="A2607" t="s">
        <v>2617</v>
      </c>
      <c r="B2607" t="s">
        <v>21528</v>
      </c>
      <c r="C2607">
        <v>1</v>
      </c>
      <c r="D2607">
        <v>1</v>
      </c>
      <c r="E2607" t="s">
        <v>20050</v>
      </c>
      <c r="F2607" t="s">
        <v>12461</v>
      </c>
      <c r="G2607" t="s">
        <v>20080</v>
      </c>
      <c r="H2607" t="s">
        <v>20764</v>
      </c>
      <c r="I2607" t="s">
        <v>20765</v>
      </c>
      <c r="J2607" t="s">
        <v>6756</v>
      </c>
      <c r="K2607" t="s">
        <v>6336</v>
      </c>
      <c r="L2607" t="s">
        <v>6337</v>
      </c>
      <c r="M2607" t="s">
        <v>20083</v>
      </c>
      <c r="N2607" t="s">
        <v>6338</v>
      </c>
      <c r="O2607" t="s">
        <v>20084</v>
      </c>
      <c r="P2607" t="s">
        <v>20766</v>
      </c>
      <c r="Q2607" t="s">
        <v>20767</v>
      </c>
      <c r="R2607" t="s">
        <v>20768</v>
      </c>
      <c r="S2607">
        <v>1</v>
      </c>
      <c r="T2607">
        <v>0</v>
      </c>
      <c r="U2607">
        <v>0</v>
      </c>
      <c r="V2607">
        <v>22</v>
      </c>
      <c r="W2607">
        <v>3</v>
      </c>
    </row>
    <row r="2608" spans="1:23" x14ac:dyDescent="0.3">
      <c r="A2608" t="s">
        <v>2618</v>
      </c>
      <c r="B2608" t="s">
        <v>21528</v>
      </c>
      <c r="C2608">
        <v>1</v>
      </c>
      <c r="D2608">
        <v>1</v>
      </c>
      <c r="E2608" t="s">
        <v>20050</v>
      </c>
      <c r="F2608" t="s">
        <v>12462</v>
      </c>
      <c r="G2608" t="s">
        <v>20066</v>
      </c>
      <c r="H2608" t="s">
        <v>22840</v>
      </c>
      <c r="I2608" t="s">
        <v>22841</v>
      </c>
      <c r="J2608" t="s">
        <v>6781</v>
      </c>
      <c r="K2608" t="s">
        <v>6782</v>
      </c>
      <c r="L2608" t="s">
        <v>6402</v>
      </c>
      <c r="M2608" t="s">
        <v>20083</v>
      </c>
      <c r="N2608" t="s">
        <v>6338</v>
      </c>
      <c r="O2608" t="s">
        <v>20084</v>
      </c>
      <c r="P2608" t="s">
        <v>20085</v>
      </c>
      <c r="Q2608" t="s">
        <v>20086</v>
      </c>
      <c r="R2608" t="s">
        <v>20087</v>
      </c>
      <c r="S2608">
        <v>1</v>
      </c>
      <c r="T2608">
        <v>1</v>
      </c>
      <c r="U2608">
        <v>0</v>
      </c>
      <c r="V2608">
        <v>2453</v>
      </c>
      <c r="W2608">
        <v>107</v>
      </c>
    </row>
    <row r="2609" spans="1:23" x14ac:dyDescent="0.3">
      <c r="A2609" t="s">
        <v>2619</v>
      </c>
      <c r="B2609" t="s">
        <v>21528</v>
      </c>
      <c r="C2609">
        <v>1</v>
      </c>
      <c r="D2609">
        <v>1</v>
      </c>
      <c r="E2609" t="s">
        <v>20050</v>
      </c>
      <c r="F2609" t="s">
        <v>12463</v>
      </c>
      <c r="G2609" t="s">
        <v>20066</v>
      </c>
      <c r="H2609" t="s">
        <v>21074</v>
      </c>
      <c r="I2609" t="s">
        <v>21075</v>
      </c>
      <c r="J2609" t="s">
        <v>6778</v>
      </c>
      <c r="K2609" t="s">
        <v>6491</v>
      </c>
      <c r="L2609" t="s">
        <v>6492</v>
      </c>
      <c r="M2609" t="s">
        <v>20083</v>
      </c>
      <c r="N2609" t="s">
        <v>6338</v>
      </c>
      <c r="O2609" t="s">
        <v>20084</v>
      </c>
      <c r="P2609" t="s">
        <v>20247</v>
      </c>
      <c r="Q2609" t="s">
        <v>6492</v>
      </c>
      <c r="R2609" t="s">
        <v>20248</v>
      </c>
      <c r="S2609">
        <v>1</v>
      </c>
      <c r="T2609">
        <v>0</v>
      </c>
      <c r="U2609">
        <v>0</v>
      </c>
      <c r="V2609">
        <v>1551</v>
      </c>
      <c r="W2609">
        <v>76</v>
      </c>
    </row>
    <row r="2610" spans="1:23" x14ac:dyDescent="0.3">
      <c r="A2610" t="s">
        <v>2620</v>
      </c>
      <c r="B2610" t="s">
        <v>21528</v>
      </c>
      <c r="C2610">
        <v>1</v>
      </c>
      <c r="D2610">
        <v>1</v>
      </c>
      <c r="E2610" t="s">
        <v>20050</v>
      </c>
      <c r="F2610" t="s">
        <v>12464</v>
      </c>
      <c r="G2610" t="s">
        <v>20066</v>
      </c>
      <c r="H2610" t="s">
        <v>22840</v>
      </c>
      <c r="I2610" t="s">
        <v>22841</v>
      </c>
      <c r="J2610" t="s">
        <v>12465</v>
      </c>
      <c r="K2610" t="s">
        <v>6782</v>
      </c>
      <c r="L2610" t="s">
        <v>6402</v>
      </c>
      <c r="M2610" t="s">
        <v>20083</v>
      </c>
      <c r="N2610" t="s">
        <v>6338</v>
      </c>
      <c r="O2610" t="s">
        <v>20084</v>
      </c>
      <c r="P2610" t="s">
        <v>20085</v>
      </c>
      <c r="Q2610" t="s">
        <v>20086</v>
      </c>
      <c r="R2610" t="s">
        <v>20087</v>
      </c>
      <c r="S2610">
        <v>1</v>
      </c>
      <c r="T2610">
        <v>1</v>
      </c>
      <c r="U2610">
        <v>0</v>
      </c>
      <c r="V2610">
        <v>1736</v>
      </c>
      <c r="W2610">
        <v>82</v>
      </c>
    </row>
    <row r="2611" spans="1:23" x14ac:dyDescent="0.3">
      <c r="A2611" t="s">
        <v>2621</v>
      </c>
      <c r="B2611" t="s">
        <v>21528</v>
      </c>
      <c r="C2611">
        <v>1</v>
      </c>
      <c r="D2611">
        <v>1</v>
      </c>
      <c r="E2611" t="s">
        <v>20050</v>
      </c>
      <c r="F2611" t="s">
        <v>12466</v>
      </c>
      <c r="G2611" t="s">
        <v>20051</v>
      </c>
      <c r="H2611" t="s">
        <v>20302</v>
      </c>
      <c r="I2611" t="s">
        <v>20303</v>
      </c>
      <c r="J2611" t="s">
        <v>6761</v>
      </c>
      <c r="K2611" t="s">
        <v>6762</v>
      </c>
      <c r="L2611" t="s">
        <v>6763</v>
      </c>
      <c r="M2611" t="s">
        <v>20054</v>
      </c>
      <c r="N2611" t="s">
        <v>6338</v>
      </c>
      <c r="O2611" t="s">
        <v>20084</v>
      </c>
      <c r="P2611" t="s">
        <v>20304</v>
      </c>
      <c r="Q2611" t="s">
        <v>20305</v>
      </c>
      <c r="R2611" t="s">
        <v>20306</v>
      </c>
      <c r="S2611">
        <v>1</v>
      </c>
      <c r="T2611">
        <v>1</v>
      </c>
      <c r="U2611">
        <v>0</v>
      </c>
      <c r="V2611">
        <v>904</v>
      </c>
      <c r="W2611">
        <v>43</v>
      </c>
    </row>
    <row r="2612" spans="1:23" x14ac:dyDescent="0.3">
      <c r="A2612" t="s">
        <v>2622</v>
      </c>
      <c r="B2612" t="s">
        <v>21650</v>
      </c>
      <c r="C2612">
        <v>1</v>
      </c>
      <c r="D2612">
        <v>1</v>
      </c>
      <c r="E2612" t="s">
        <v>20088</v>
      </c>
      <c r="F2612" t="s">
        <v>12467</v>
      </c>
      <c r="G2612" t="s">
        <v>20089</v>
      </c>
      <c r="H2612" t="s">
        <v>22846</v>
      </c>
      <c r="I2612" t="s">
        <v>22847</v>
      </c>
      <c r="J2612" t="s">
        <v>12468</v>
      </c>
      <c r="K2612" t="s">
        <v>6771</v>
      </c>
      <c r="L2612" t="s">
        <v>6772</v>
      </c>
      <c r="M2612" t="s">
        <v>20113</v>
      </c>
      <c r="N2612" t="s">
        <v>6338</v>
      </c>
      <c r="O2612" t="s">
        <v>20084</v>
      </c>
      <c r="P2612" t="s">
        <v>20411</v>
      </c>
      <c r="Q2612" t="s">
        <v>6454</v>
      </c>
      <c r="R2612" t="s">
        <v>20954</v>
      </c>
      <c r="S2612">
        <v>0</v>
      </c>
      <c r="T2612">
        <v>0</v>
      </c>
      <c r="U2612">
        <v>1</v>
      </c>
      <c r="V2612">
        <v>560</v>
      </c>
      <c r="W2612">
        <v>58</v>
      </c>
    </row>
    <row r="2613" spans="1:23" x14ac:dyDescent="0.3">
      <c r="A2613" t="s">
        <v>2623</v>
      </c>
      <c r="B2613" t="s">
        <v>21528</v>
      </c>
      <c r="C2613">
        <v>1</v>
      </c>
      <c r="D2613">
        <v>1</v>
      </c>
      <c r="E2613" t="s">
        <v>20050</v>
      </c>
      <c r="F2613" t="s">
        <v>12469</v>
      </c>
      <c r="G2613" t="s">
        <v>20051</v>
      </c>
      <c r="H2613" t="s">
        <v>20296</v>
      </c>
      <c r="I2613" t="s">
        <v>20297</v>
      </c>
      <c r="J2613" t="s">
        <v>6757</v>
      </c>
      <c r="K2613" t="s">
        <v>6563</v>
      </c>
      <c r="L2613" t="s">
        <v>6564</v>
      </c>
      <c r="M2613" t="s">
        <v>20107</v>
      </c>
      <c r="N2613" t="s">
        <v>6338</v>
      </c>
      <c r="O2613" t="s">
        <v>20084</v>
      </c>
      <c r="P2613" t="s">
        <v>20299</v>
      </c>
      <c r="Q2613" t="s">
        <v>6564</v>
      </c>
      <c r="R2613" t="s">
        <v>20957</v>
      </c>
      <c r="S2613">
        <v>1</v>
      </c>
      <c r="T2613">
        <v>1</v>
      </c>
      <c r="U2613">
        <v>0</v>
      </c>
      <c r="V2613">
        <v>896</v>
      </c>
      <c r="W2613">
        <v>50</v>
      </c>
    </row>
    <row r="2614" spans="1:23" x14ac:dyDescent="0.3">
      <c r="A2614" t="s">
        <v>2624</v>
      </c>
      <c r="B2614" t="s">
        <v>21501</v>
      </c>
      <c r="C2614">
        <v>1</v>
      </c>
      <c r="D2614">
        <v>1</v>
      </c>
      <c r="E2614" t="s">
        <v>20088</v>
      </c>
      <c r="F2614" t="s">
        <v>12470</v>
      </c>
      <c r="G2614" t="s">
        <v>20089</v>
      </c>
      <c r="H2614" t="s">
        <v>21518</v>
      </c>
      <c r="I2614" t="s">
        <v>22848</v>
      </c>
      <c r="J2614" t="s">
        <v>12471</v>
      </c>
      <c r="K2614" t="s">
        <v>6401</v>
      </c>
      <c r="L2614" t="s">
        <v>6402</v>
      </c>
      <c r="M2614" t="s">
        <v>20083</v>
      </c>
      <c r="N2614" t="s">
        <v>6338</v>
      </c>
      <c r="O2614" t="s">
        <v>20084</v>
      </c>
      <c r="P2614" t="s">
        <v>20085</v>
      </c>
      <c r="Q2614" t="s">
        <v>20086</v>
      </c>
      <c r="R2614" t="s">
        <v>20087</v>
      </c>
      <c r="S2614">
        <v>0</v>
      </c>
      <c r="T2614">
        <v>1</v>
      </c>
      <c r="U2614">
        <v>0</v>
      </c>
      <c r="V2614">
        <v>35</v>
      </c>
      <c r="W2614">
        <v>2</v>
      </c>
    </row>
    <row r="2615" spans="1:23" x14ac:dyDescent="0.3">
      <c r="A2615" t="s">
        <v>2625</v>
      </c>
      <c r="B2615" t="s">
        <v>21044</v>
      </c>
      <c r="C2615">
        <v>0</v>
      </c>
      <c r="D2615">
        <v>0</v>
      </c>
      <c r="E2615" t="s">
        <v>20088</v>
      </c>
      <c r="F2615" t="s">
        <v>12472</v>
      </c>
      <c r="G2615" t="s">
        <v>20089</v>
      </c>
      <c r="H2615" t="s">
        <v>22846</v>
      </c>
      <c r="I2615" t="s">
        <v>22847</v>
      </c>
      <c r="J2615" t="s">
        <v>12473</v>
      </c>
      <c r="K2615" t="s">
        <v>8013</v>
      </c>
      <c r="L2615" t="s">
        <v>8014</v>
      </c>
      <c r="M2615" t="s">
        <v>20442</v>
      </c>
      <c r="N2615" t="s">
        <v>6338</v>
      </c>
      <c r="O2615" t="s">
        <v>20084</v>
      </c>
      <c r="P2615" t="s">
        <v>20158</v>
      </c>
      <c r="Q2615" t="s">
        <v>6562</v>
      </c>
      <c r="R2615" t="s">
        <v>20533</v>
      </c>
      <c r="S2615">
        <v>0</v>
      </c>
      <c r="T2615">
        <v>0</v>
      </c>
      <c r="U2615">
        <v>1</v>
      </c>
      <c r="V2615">
        <v>185</v>
      </c>
      <c r="W2615">
        <v>18</v>
      </c>
    </row>
    <row r="2616" spans="1:23" x14ac:dyDescent="0.3">
      <c r="A2616" t="s">
        <v>2626</v>
      </c>
      <c r="B2616" t="s">
        <v>21501</v>
      </c>
      <c r="C2616">
        <v>1</v>
      </c>
      <c r="D2616">
        <v>1</v>
      </c>
      <c r="E2616" t="s">
        <v>20088</v>
      </c>
      <c r="F2616" t="s">
        <v>12474</v>
      </c>
      <c r="G2616" t="s">
        <v>20089</v>
      </c>
      <c r="H2616" t="s">
        <v>21518</v>
      </c>
      <c r="I2616" t="s">
        <v>22848</v>
      </c>
      <c r="J2616" t="s">
        <v>12471</v>
      </c>
      <c r="K2616" t="s">
        <v>6401</v>
      </c>
      <c r="L2616" t="s">
        <v>6402</v>
      </c>
      <c r="M2616" t="s">
        <v>20083</v>
      </c>
      <c r="N2616" t="s">
        <v>6338</v>
      </c>
      <c r="O2616" t="s">
        <v>20084</v>
      </c>
      <c r="P2616" t="s">
        <v>20085</v>
      </c>
      <c r="Q2616" t="s">
        <v>20086</v>
      </c>
      <c r="R2616" t="s">
        <v>20087</v>
      </c>
      <c r="S2616">
        <v>0</v>
      </c>
      <c r="T2616">
        <v>1</v>
      </c>
      <c r="U2616">
        <v>0</v>
      </c>
      <c r="V2616">
        <v>16</v>
      </c>
      <c r="W2616">
        <v>1</v>
      </c>
    </row>
    <row r="2617" spans="1:23" x14ac:dyDescent="0.3">
      <c r="A2617" t="s">
        <v>2627</v>
      </c>
      <c r="B2617" t="s">
        <v>21174</v>
      </c>
      <c r="C2617">
        <v>0</v>
      </c>
      <c r="D2617">
        <v>0</v>
      </c>
      <c r="E2617" t="s">
        <v>20150</v>
      </c>
      <c r="F2617" t="s">
        <v>12475</v>
      </c>
      <c r="G2617" t="s">
        <v>20089</v>
      </c>
      <c r="H2617" t="s">
        <v>22174</v>
      </c>
      <c r="I2617" t="s">
        <v>22175</v>
      </c>
      <c r="J2617" t="s">
        <v>11366</v>
      </c>
      <c r="K2617" t="s">
        <v>6547</v>
      </c>
      <c r="L2617" t="s">
        <v>6384</v>
      </c>
      <c r="M2617" t="s">
        <v>20555</v>
      </c>
      <c r="N2617" t="s">
        <v>6322</v>
      </c>
      <c r="O2617" t="s">
        <v>20076</v>
      </c>
      <c r="P2617" t="s">
        <v>20348</v>
      </c>
      <c r="Q2617" t="s">
        <v>6384</v>
      </c>
      <c r="R2617" t="s">
        <v>20556</v>
      </c>
      <c r="S2617">
        <v>0</v>
      </c>
      <c r="T2617">
        <v>0</v>
      </c>
      <c r="U2617">
        <v>0</v>
      </c>
      <c r="V2617">
        <v>141</v>
      </c>
      <c r="W2617">
        <v>6</v>
      </c>
    </row>
    <row r="2618" spans="1:23" x14ac:dyDescent="0.3">
      <c r="A2618" t="s">
        <v>2628</v>
      </c>
      <c r="B2618" t="s">
        <v>21174</v>
      </c>
      <c r="C2618">
        <v>0</v>
      </c>
      <c r="D2618">
        <v>0</v>
      </c>
      <c r="E2618" t="s">
        <v>20150</v>
      </c>
      <c r="F2618" t="s">
        <v>12476</v>
      </c>
      <c r="G2618" t="s">
        <v>20089</v>
      </c>
      <c r="H2618" t="s">
        <v>21801</v>
      </c>
      <c r="I2618" t="s">
        <v>21802</v>
      </c>
      <c r="J2618" t="s">
        <v>10473</v>
      </c>
      <c r="K2618" t="s">
        <v>9443</v>
      </c>
      <c r="L2618" t="s">
        <v>9444</v>
      </c>
      <c r="M2618" t="s">
        <v>20178</v>
      </c>
      <c r="N2618" t="s">
        <v>6322</v>
      </c>
      <c r="O2618" t="s">
        <v>20076</v>
      </c>
      <c r="P2618" t="s">
        <v>20147</v>
      </c>
      <c r="Q2618" t="s">
        <v>20148</v>
      </c>
      <c r="R2618" t="s">
        <v>21274</v>
      </c>
      <c r="S2618">
        <v>0</v>
      </c>
      <c r="T2618">
        <v>0</v>
      </c>
      <c r="U2618">
        <v>0</v>
      </c>
      <c r="V2618">
        <v>130</v>
      </c>
      <c r="W2618">
        <v>5</v>
      </c>
    </row>
    <row r="2619" spans="1:23" x14ac:dyDescent="0.3">
      <c r="A2619" t="s">
        <v>2629</v>
      </c>
      <c r="B2619" t="s">
        <v>21505</v>
      </c>
      <c r="C2619">
        <v>1</v>
      </c>
      <c r="D2619">
        <v>0</v>
      </c>
      <c r="E2619" t="s">
        <v>20050</v>
      </c>
      <c r="F2619" t="s">
        <v>12477</v>
      </c>
      <c r="G2619" t="s">
        <v>20066</v>
      </c>
      <c r="H2619" t="s">
        <v>22849</v>
      </c>
      <c r="I2619" t="s">
        <v>22850</v>
      </c>
      <c r="J2619" t="s">
        <v>12478</v>
      </c>
      <c r="K2619" t="s">
        <v>8013</v>
      </c>
      <c r="L2619" t="s">
        <v>8014</v>
      </c>
      <c r="M2619" t="s">
        <v>20442</v>
      </c>
      <c r="N2619" t="s">
        <v>6338</v>
      </c>
      <c r="O2619" t="s">
        <v>20084</v>
      </c>
      <c r="P2619" t="s">
        <v>20158</v>
      </c>
      <c r="Q2619" t="s">
        <v>6562</v>
      </c>
      <c r="R2619" t="s">
        <v>20533</v>
      </c>
      <c r="S2619">
        <v>1</v>
      </c>
      <c r="T2619">
        <v>0</v>
      </c>
      <c r="U2619">
        <v>0</v>
      </c>
      <c r="V2619">
        <v>36</v>
      </c>
      <c r="W2619">
        <v>3</v>
      </c>
    </row>
    <row r="2620" spans="1:23" x14ac:dyDescent="0.3">
      <c r="A2620" t="s">
        <v>2630</v>
      </c>
      <c r="B2620" t="s">
        <v>21174</v>
      </c>
      <c r="C2620">
        <v>0</v>
      </c>
      <c r="D2620">
        <v>0</v>
      </c>
      <c r="E2620" t="s">
        <v>20150</v>
      </c>
      <c r="F2620" t="s">
        <v>12479</v>
      </c>
      <c r="G2620" t="s">
        <v>20089</v>
      </c>
      <c r="H2620" t="s">
        <v>21848</v>
      </c>
      <c r="I2620" t="s">
        <v>21849</v>
      </c>
      <c r="J2620" t="s">
        <v>12480</v>
      </c>
      <c r="K2620" t="s">
        <v>8845</v>
      </c>
      <c r="L2620" t="s">
        <v>8846</v>
      </c>
      <c r="M2620" t="s">
        <v>20131</v>
      </c>
      <c r="N2620" t="s">
        <v>6322</v>
      </c>
      <c r="O2620" t="s">
        <v>20076</v>
      </c>
      <c r="P2620" t="s">
        <v>20647</v>
      </c>
      <c r="Q2620" t="s">
        <v>6404</v>
      </c>
      <c r="R2620" t="s">
        <v>21064</v>
      </c>
      <c r="S2620">
        <v>0</v>
      </c>
      <c r="T2620">
        <v>0</v>
      </c>
      <c r="U2620">
        <v>0</v>
      </c>
      <c r="V2620">
        <v>93</v>
      </c>
      <c r="W2620">
        <v>5</v>
      </c>
    </row>
    <row r="2621" spans="1:23" x14ac:dyDescent="0.3">
      <c r="A2621" t="s">
        <v>2631</v>
      </c>
      <c r="B2621" t="s">
        <v>21522</v>
      </c>
      <c r="C2621">
        <v>1</v>
      </c>
      <c r="D2621">
        <v>1</v>
      </c>
      <c r="E2621" t="s">
        <v>20088</v>
      </c>
      <c r="F2621" t="s">
        <v>12482</v>
      </c>
      <c r="G2621" t="s">
        <v>20089</v>
      </c>
      <c r="H2621" t="s">
        <v>22851</v>
      </c>
      <c r="I2621" t="s">
        <v>22852</v>
      </c>
      <c r="J2621" t="s">
        <v>12483</v>
      </c>
      <c r="K2621" t="s">
        <v>6491</v>
      </c>
      <c r="L2621" t="s">
        <v>6492</v>
      </c>
      <c r="M2621" t="s">
        <v>20083</v>
      </c>
      <c r="N2621" t="s">
        <v>6338</v>
      </c>
      <c r="O2621" t="s">
        <v>20084</v>
      </c>
      <c r="P2621" t="s">
        <v>20247</v>
      </c>
      <c r="Q2621" t="s">
        <v>6492</v>
      </c>
      <c r="R2621" t="s">
        <v>20248</v>
      </c>
      <c r="S2621">
        <v>0</v>
      </c>
      <c r="T2621">
        <v>0</v>
      </c>
      <c r="U2621">
        <v>0</v>
      </c>
      <c r="V2621">
        <v>5</v>
      </c>
      <c r="W2621">
        <v>1</v>
      </c>
    </row>
    <row r="2622" spans="1:23" x14ac:dyDescent="0.3">
      <c r="A2622" t="s">
        <v>2632</v>
      </c>
      <c r="B2622" t="s">
        <v>21501</v>
      </c>
      <c r="C2622">
        <v>1</v>
      </c>
      <c r="D2622">
        <v>1</v>
      </c>
      <c r="E2622" t="s">
        <v>20050</v>
      </c>
      <c r="F2622" t="s">
        <v>12484</v>
      </c>
      <c r="G2622" t="s">
        <v>20051</v>
      </c>
      <c r="H2622" t="s">
        <v>20225</v>
      </c>
      <c r="I2622" t="s">
        <v>20226</v>
      </c>
      <c r="J2622" t="s">
        <v>6734</v>
      </c>
      <c r="K2622" t="s">
        <v>6735</v>
      </c>
      <c r="L2622" t="s">
        <v>6736</v>
      </c>
      <c r="M2622" t="s">
        <v>20107</v>
      </c>
      <c r="N2622" t="s">
        <v>6338</v>
      </c>
      <c r="O2622" t="s">
        <v>20084</v>
      </c>
      <c r="P2622" t="s">
        <v>20108</v>
      </c>
      <c r="Q2622" t="s">
        <v>20109</v>
      </c>
      <c r="R2622" t="s">
        <v>20110</v>
      </c>
      <c r="S2622">
        <v>1</v>
      </c>
      <c r="T2622">
        <v>1</v>
      </c>
      <c r="U2622">
        <v>0</v>
      </c>
      <c r="V2622">
        <v>30</v>
      </c>
      <c r="W2622">
        <v>2</v>
      </c>
    </row>
    <row r="2623" spans="1:23" x14ac:dyDescent="0.3">
      <c r="A2623" t="s">
        <v>2633</v>
      </c>
      <c r="B2623" t="s">
        <v>21044</v>
      </c>
      <c r="C2623">
        <v>0</v>
      </c>
      <c r="D2623">
        <v>0</v>
      </c>
      <c r="E2623" t="s">
        <v>20050</v>
      </c>
      <c r="F2623" t="s">
        <v>12486</v>
      </c>
      <c r="G2623" t="s">
        <v>20051</v>
      </c>
      <c r="H2623" t="s">
        <v>20477</v>
      </c>
      <c r="I2623" t="s">
        <v>20478</v>
      </c>
      <c r="J2623" t="s">
        <v>12487</v>
      </c>
      <c r="K2623" t="s">
        <v>6357</v>
      </c>
      <c r="L2623" t="s">
        <v>6668</v>
      </c>
      <c r="M2623" t="s">
        <v>20457</v>
      </c>
      <c r="N2623" t="s">
        <v>6338</v>
      </c>
      <c r="O2623" t="s">
        <v>20084</v>
      </c>
      <c r="P2623" t="s">
        <v>20479</v>
      </c>
      <c r="Q2623" t="s">
        <v>20480</v>
      </c>
      <c r="R2623" t="s">
        <v>20728</v>
      </c>
      <c r="S2623">
        <v>1</v>
      </c>
      <c r="T2623">
        <v>0</v>
      </c>
      <c r="U2623">
        <v>0</v>
      </c>
      <c r="V2623">
        <v>156</v>
      </c>
      <c r="W2623">
        <v>14</v>
      </c>
    </row>
    <row r="2624" spans="1:23" x14ac:dyDescent="0.3">
      <c r="A2624" t="s">
        <v>2634</v>
      </c>
      <c r="B2624" t="s">
        <v>21174</v>
      </c>
      <c r="C2624">
        <v>0</v>
      </c>
      <c r="D2624">
        <v>0</v>
      </c>
      <c r="E2624" t="s">
        <v>20050</v>
      </c>
      <c r="F2624" t="s">
        <v>12488</v>
      </c>
      <c r="G2624" t="s">
        <v>20080</v>
      </c>
      <c r="H2624" t="s">
        <v>20209</v>
      </c>
      <c r="I2624" t="s">
        <v>20210</v>
      </c>
      <c r="J2624" t="s">
        <v>12489</v>
      </c>
      <c r="K2624" t="s">
        <v>9285</v>
      </c>
      <c r="L2624" t="s">
        <v>6321</v>
      </c>
      <c r="M2624" t="s">
        <v>20083</v>
      </c>
      <c r="N2624" t="s">
        <v>6322</v>
      </c>
      <c r="O2624" t="s">
        <v>20076</v>
      </c>
      <c r="P2624" t="s">
        <v>20125</v>
      </c>
      <c r="Q2624" t="s">
        <v>20153</v>
      </c>
      <c r="R2624" t="s">
        <v>20154</v>
      </c>
      <c r="S2624">
        <v>1</v>
      </c>
      <c r="T2624">
        <v>0</v>
      </c>
      <c r="U2624">
        <v>0</v>
      </c>
      <c r="V2624">
        <v>117</v>
      </c>
      <c r="W2624">
        <v>8</v>
      </c>
    </row>
    <row r="2625" spans="1:23" x14ac:dyDescent="0.3">
      <c r="A2625" t="s">
        <v>2635</v>
      </c>
      <c r="B2625" t="s">
        <v>21501</v>
      </c>
      <c r="C2625">
        <v>1</v>
      </c>
      <c r="D2625">
        <v>1</v>
      </c>
      <c r="E2625" t="s">
        <v>20065</v>
      </c>
      <c r="F2625" t="s">
        <v>12490</v>
      </c>
      <c r="G2625" t="s">
        <v>20066</v>
      </c>
      <c r="H2625" t="s">
        <v>21074</v>
      </c>
      <c r="I2625" t="s">
        <v>21075</v>
      </c>
      <c r="J2625" t="s">
        <v>6778</v>
      </c>
      <c r="K2625" t="s">
        <v>6491</v>
      </c>
      <c r="L2625" t="s">
        <v>6492</v>
      </c>
      <c r="M2625" t="s">
        <v>20083</v>
      </c>
      <c r="N2625" t="s">
        <v>6338</v>
      </c>
      <c r="O2625" t="s">
        <v>20084</v>
      </c>
      <c r="P2625" t="s">
        <v>20247</v>
      </c>
      <c r="Q2625" t="s">
        <v>6492</v>
      </c>
      <c r="R2625" t="s">
        <v>20248</v>
      </c>
      <c r="S2625">
        <v>1</v>
      </c>
      <c r="T2625">
        <v>0</v>
      </c>
      <c r="U2625">
        <v>0</v>
      </c>
      <c r="V2625">
        <v>28</v>
      </c>
      <c r="W2625">
        <v>1</v>
      </c>
    </row>
    <row r="2626" spans="1:23" x14ac:dyDescent="0.3">
      <c r="A2626" t="s">
        <v>2636</v>
      </c>
      <c r="B2626" t="s">
        <v>21174</v>
      </c>
      <c r="C2626">
        <v>0</v>
      </c>
      <c r="D2626">
        <v>0</v>
      </c>
      <c r="E2626" t="s">
        <v>20150</v>
      </c>
      <c r="F2626" t="s">
        <v>12491</v>
      </c>
      <c r="G2626" t="s">
        <v>20089</v>
      </c>
      <c r="H2626" t="s">
        <v>21785</v>
      </c>
      <c r="I2626" t="s">
        <v>21786</v>
      </c>
      <c r="J2626" t="s">
        <v>10454</v>
      </c>
      <c r="K2626" t="s">
        <v>9569</v>
      </c>
      <c r="L2626" t="s">
        <v>9570</v>
      </c>
      <c r="M2626" t="s">
        <v>20320</v>
      </c>
      <c r="N2626" t="s">
        <v>6322</v>
      </c>
      <c r="O2626" t="s">
        <v>20076</v>
      </c>
      <c r="P2626" t="s">
        <v>20243</v>
      </c>
      <c r="Q2626" t="s">
        <v>6555</v>
      </c>
      <c r="R2626" t="s">
        <v>21451</v>
      </c>
      <c r="S2626">
        <v>0</v>
      </c>
      <c r="T2626">
        <v>0</v>
      </c>
      <c r="U2626">
        <v>0</v>
      </c>
      <c r="V2626">
        <v>41</v>
      </c>
      <c r="W2626">
        <v>2</v>
      </c>
    </row>
    <row r="2627" spans="1:23" x14ac:dyDescent="0.3">
      <c r="A2627" t="s">
        <v>2637</v>
      </c>
      <c r="B2627" t="s">
        <v>21174</v>
      </c>
      <c r="C2627">
        <v>0</v>
      </c>
      <c r="D2627">
        <v>0</v>
      </c>
      <c r="E2627" t="s">
        <v>20150</v>
      </c>
      <c r="F2627" t="s">
        <v>12492</v>
      </c>
      <c r="G2627" t="s">
        <v>20089</v>
      </c>
      <c r="H2627" t="s">
        <v>21881</v>
      </c>
      <c r="I2627" t="s">
        <v>21882</v>
      </c>
      <c r="J2627" t="s">
        <v>10892</v>
      </c>
      <c r="K2627" t="s">
        <v>10893</v>
      </c>
      <c r="L2627" t="s">
        <v>10894</v>
      </c>
      <c r="M2627" t="s">
        <v>20273</v>
      </c>
      <c r="N2627" t="s">
        <v>6322</v>
      </c>
      <c r="O2627" t="s">
        <v>20076</v>
      </c>
      <c r="P2627" t="s">
        <v>20126</v>
      </c>
      <c r="Q2627" t="s">
        <v>20127</v>
      </c>
      <c r="R2627" t="s">
        <v>21883</v>
      </c>
      <c r="S2627">
        <v>0</v>
      </c>
      <c r="T2627">
        <v>1</v>
      </c>
      <c r="U2627">
        <v>0</v>
      </c>
      <c r="V2627">
        <v>48</v>
      </c>
      <c r="W2627">
        <v>2</v>
      </c>
    </row>
    <row r="2628" spans="1:23" x14ac:dyDescent="0.3">
      <c r="A2628" t="s">
        <v>2638</v>
      </c>
      <c r="B2628" t="s">
        <v>21174</v>
      </c>
      <c r="C2628">
        <v>0</v>
      </c>
      <c r="D2628">
        <v>0</v>
      </c>
      <c r="E2628" t="s">
        <v>20150</v>
      </c>
      <c r="F2628" t="s">
        <v>12493</v>
      </c>
      <c r="G2628" t="s">
        <v>20089</v>
      </c>
      <c r="H2628" t="s">
        <v>21899</v>
      </c>
      <c r="I2628" t="s">
        <v>21900</v>
      </c>
      <c r="J2628" t="s">
        <v>12494</v>
      </c>
      <c r="K2628" t="s">
        <v>10931</v>
      </c>
      <c r="L2628" t="s">
        <v>10932</v>
      </c>
      <c r="M2628" t="s">
        <v>20075</v>
      </c>
      <c r="N2628" t="s">
        <v>6322</v>
      </c>
      <c r="O2628" t="s">
        <v>20076</v>
      </c>
      <c r="P2628" t="s">
        <v>20523</v>
      </c>
      <c r="Q2628" t="s">
        <v>6411</v>
      </c>
      <c r="R2628" t="s">
        <v>21901</v>
      </c>
      <c r="S2628">
        <v>0</v>
      </c>
      <c r="T2628">
        <v>0</v>
      </c>
      <c r="U2628">
        <v>0</v>
      </c>
      <c r="V2628">
        <v>41</v>
      </c>
      <c r="W2628">
        <v>2</v>
      </c>
    </row>
    <row r="2629" spans="1:23" x14ac:dyDescent="0.3">
      <c r="A2629" t="s">
        <v>2639</v>
      </c>
      <c r="B2629" t="s">
        <v>21174</v>
      </c>
      <c r="C2629">
        <v>0</v>
      </c>
      <c r="D2629">
        <v>0</v>
      </c>
      <c r="E2629" t="s">
        <v>20050</v>
      </c>
      <c r="F2629" t="s">
        <v>12495</v>
      </c>
      <c r="G2629" t="s">
        <v>20080</v>
      </c>
      <c r="H2629" t="s">
        <v>20209</v>
      </c>
      <c r="I2629" t="s">
        <v>20210</v>
      </c>
      <c r="J2629" t="s">
        <v>12496</v>
      </c>
      <c r="K2629" t="s">
        <v>6525</v>
      </c>
      <c r="L2629" t="s">
        <v>6321</v>
      </c>
      <c r="M2629" t="s">
        <v>20083</v>
      </c>
      <c r="N2629" t="s">
        <v>6322</v>
      </c>
      <c r="O2629" t="s">
        <v>20076</v>
      </c>
      <c r="P2629" t="s">
        <v>20125</v>
      </c>
      <c r="Q2629" t="s">
        <v>20153</v>
      </c>
      <c r="R2629" t="s">
        <v>20154</v>
      </c>
      <c r="S2629">
        <v>1</v>
      </c>
      <c r="T2629">
        <v>0</v>
      </c>
      <c r="U2629">
        <v>0</v>
      </c>
      <c r="V2629">
        <v>351</v>
      </c>
      <c r="W2629">
        <v>16</v>
      </c>
    </row>
    <row r="2630" spans="1:23" x14ac:dyDescent="0.3">
      <c r="A2630" t="s">
        <v>2640</v>
      </c>
      <c r="B2630" t="s">
        <v>21174</v>
      </c>
      <c r="C2630">
        <v>0</v>
      </c>
      <c r="D2630">
        <v>0</v>
      </c>
      <c r="E2630" t="s">
        <v>20150</v>
      </c>
      <c r="F2630" t="s">
        <v>12497</v>
      </c>
      <c r="G2630" t="s">
        <v>20089</v>
      </c>
      <c r="H2630" t="s">
        <v>21863</v>
      </c>
      <c r="I2630" t="s">
        <v>21864</v>
      </c>
      <c r="J2630" t="s">
        <v>10634</v>
      </c>
      <c r="K2630" t="s">
        <v>6403</v>
      </c>
      <c r="L2630" t="s">
        <v>6404</v>
      </c>
      <c r="M2630" t="s">
        <v>20484</v>
      </c>
      <c r="N2630" t="s">
        <v>6322</v>
      </c>
      <c r="O2630" t="s">
        <v>20076</v>
      </c>
      <c r="P2630" t="s">
        <v>20647</v>
      </c>
      <c r="Q2630" t="s">
        <v>6404</v>
      </c>
      <c r="R2630" t="s">
        <v>20648</v>
      </c>
      <c r="S2630">
        <v>0</v>
      </c>
      <c r="T2630">
        <v>0</v>
      </c>
      <c r="U2630">
        <v>0</v>
      </c>
      <c r="V2630">
        <v>72</v>
      </c>
      <c r="W2630">
        <v>3</v>
      </c>
    </row>
    <row r="2631" spans="1:23" x14ac:dyDescent="0.3">
      <c r="A2631" t="s">
        <v>2641</v>
      </c>
      <c r="B2631" t="s">
        <v>21174</v>
      </c>
      <c r="C2631">
        <v>0</v>
      </c>
      <c r="D2631">
        <v>0</v>
      </c>
      <c r="E2631" t="s">
        <v>20150</v>
      </c>
      <c r="F2631" t="s">
        <v>12498</v>
      </c>
      <c r="G2631" t="s">
        <v>20089</v>
      </c>
      <c r="H2631" t="s">
        <v>21230</v>
      </c>
      <c r="I2631" t="s">
        <v>21231</v>
      </c>
      <c r="J2631" t="s">
        <v>9337</v>
      </c>
      <c r="K2631" t="s">
        <v>6728</v>
      </c>
      <c r="L2631" t="s">
        <v>6729</v>
      </c>
      <c r="M2631" t="s">
        <v>20515</v>
      </c>
      <c r="N2631" t="s">
        <v>6322</v>
      </c>
      <c r="O2631" t="s">
        <v>20076</v>
      </c>
      <c r="P2631" t="s">
        <v>20126</v>
      </c>
      <c r="Q2631" t="s">
        <v>20127</v>
      </c>
      <c r="R2631" t="s">
        <v>20516</v>
      </c>
      <c r="S2631">
        <v>0</v>
      </c>
      <c r="T2631">
        <v>0</v>
      </c>
      <c r="U2631">
        <v>1</v>
      </c>
      <c r="V2631">
        <v>151</v>
      </c>
      <c r="W2631">
        <v>7</v>
      </c>
    </row>
    <row r="2632" spans="1:23" x14ac:dyDescent="0.3">
      <c r="A2632" t="s">
        <v>2642</v>
      </c>
      <c r="B2632" t="s">
        <v>21174</v>
      </c>
      <c r="C2632">
        <v>0</v>
      </c>
      <c r="D2632">
        <v>0</v>
      </c>
      <c r="E2632" t="s">
        <v>20050</v>
      </c>
      <c r="F2632" t="s">
        <v>12499</v>
      </c>
      <c r="G2632" t="s">
        <v>20040</v>
      </c>
      <c r="H2632" t="s">
        <v>21305</v>
      </c>
      <c r="I2632" t="s">
        <v>21306</v>
      </c>
      <c r="J2632" t="s">
        <v>12500</v>
      </c>
      <c r="K2632" t="s">
        <v>8215</v>
      </c>
      <c r="L2632" t="s">
        <v>8216</v>
      </c>
      <c r="M2632" t="s">
        <v>20206</v>
      </c>
      <c r="N2632" t="s">
        <v>6322</v>
      </c>
      <c r="O2632" t="s">
        <v>20076</v>
      </c>
      <c r="P2632" t="s">
        <v>20096</v>
      </c>
      <c r="Q2632" t="s">
        <v>6544</v>
      </c>
      <c r="R2632" t="s">
        <v>20916</v>
      </c>
      <c r="S2632">
        <v>1</v>
      </c>
      <c r="T2632">
        <v>0</v>
      </c>
      <c r="U2632">
        <v>0</v>
      </c>
      <c r="V2632">
        <v>272</v>
      </c>
      <c r="W2632">
        <v>12</v>
      </c>
    </row>
    <row r="2633" spans="1:23" x14ac:dyDescent="0.3">
      <c r="A2633" t="s">
        <v>2643</v>
      </c>
      <c r="B2633" t="s">
        <v>21174</v>
      </c>
      <c r="C2633">
        <v>0</v>
      </c>
      <c r="D2633">
        <v>0</v>
      </c>
      <c r="E2633" t="s">
        <v>20050</v>
      </c>
      <c r="F2633" t="s">
        <v>12501</v>
      </c>
      <c r="G2633" t="s">
        <v>20080</v>
      </c>
      <c r="H2633" t="s">
        <v>20209</v>
      </c>
      <c r="I2633" t="s">
        <v>20210</v>
      </c>
      <c r="J2633" t="s">
        <v>12502</v>
      </c>
      <c r="K2633" t="s">
        <v>9160</v>
      </c>
      <c r="L2633" t="s">
        <v>6321</v>
      </c>
      <c r="M2633" t="s">
        <v>20083</v>
      </c>
      <c r="N2633" t="s">
        <v>6322</v>
      </c>
      <c r="O2633" t="s">
        <v>20076</v>
      </c>
      <c r="P2633" t="s">
        <v>20125</v>
      </c>
      <c r="Q2633" t="s">
        <v>20153</v>
      </c>
      <c r="R2633" t="s">
        <v>20154</v>
      </c>
      <c r="S2633">
        <v>1</v>
      </c>
      <c r="T2633">
        <v>0</v>
      </c>
      <c r="U2633">
        <v>0</v>
      </c>
      <c r="V2633">
        <v>562</v>
      </c>
      <c r="W2633">
        <v>25</v>
      </c>
    </row>
    <row r="2634" spans="1:23" x14ac:dyDescent="0.3">
      <c r="A2634" t="s">
        <v>2644</v>
      </c>
      <c r="B2634" t="s">
        <v>21174</v>
      </c>
      <c r="C2634">
        <v>0</v>
      </c>
      <c r="D2634">
        <v>0</v>
      </c>
      <c r="E2634" t="s">
        <v>20150</v>
      </c>
      <c r="F2634" t="s">
        <v>12503</v>
      </c>
      <c r="G2634" t="s">
        <v>20089</v>
      </c>
      <c r="H2634" t="s">
        <v>22853</v>
      </c>
      <c r="I2634" t="s">
        <v>22854</v>
      </c>
      <c r="J2634" t="s">
        <v>12504</v>
      </c>
      <c r="K2634" t="s">
        <v>9600</v>
      </c>
      <c r="L2634" t="s">
        <v>9601</v>
      </c>
      <c r="M2634" t="s">
        <v>20336</v>
      </c>
      <c r="N2634" t="s">
        <v>6322</v>
      </c>
      <c r="O2634" t="s">
        <v>20076</v>
      </c>
      <c r="P2634" t="s">
        <v>20126</v>
      </c>
      <c r="Q2634" t="s">
        <v>20127</v>
      </c>
      <c r="R2634" t="s">
        <v>21477</v>
      </c>
      <c r="S2634">
        <v>0</v>
      </c>
      <c r="T2634">
        <v>0</v>
      </c>
      <c r="U2634">
        <v>1</v>
      </c>
      <c r="V2634">
        <v>78</v>
      </c>
      <c r="W2634">
        <v>4</v>
      </c>
    </row>
    <row r="2635" spans="1:23" x14ac:dyDescent="0.3">
      <c r="A2635" t="s">
        <v>2645</v>
      </c>
      <c r="B2635" t="s">
        <v>21439</v>
      </c>
      <c r="C2635">
        <v>1</v>
      </c>
      <c r="D2635">
        <v>1</v>
      </c>
      <c r="E2635" t="s">
        <v>20088</v>
      </c>
      <c r="F2635" t="s">
        <v>12505</v>
      </c>
      <c r="G2635" t="s">
        <v>20089</v>
      </c>
      <c r="H2635" t="s">
        <v>22836</v>
      </c>
      <c r="I2635" t="s">
        <v>22837</v>
      </c>
      <c r="J2635" t="s">
        <v>12506</v>
      </c>
      <c r="K2635" t="s">
        <v>6735</v>
      </c>
      <c r="L2635" t="s">
        <v>6736</v>
      </c>
      <c r="M2635" t="s">
        <v>20107</v>
      </c>
      <c r="N2635" t="s">
        <v>6338</v>
      </c>
      <c r="O2635" t="s">
        <v>20084</v>
      </c>
      <c r="P2635" t="s">
        <v>20108</v>
      </c>
      <c r="Q2635" t="s">
        <v>20109</v>
      </c>
      <c r="R2635" t="s">
        <v>20110</v>
      </c>
      <c r="S2635">
        <v>0</v>
      </c>
      <c r="T2635">
        <v>1</v>
      </c>
      <c r="U2635">
        <v>0</v>
      </c>
      <c r="V2635">
        <v>21</v>
      </c>
      <c r="W2635">
        <v>1</v>
      </c>
    </row>
    <row r="2636" spans="1:23" x14ac:dyDescent="0.3">
      <c r="A2636" t="s">
        <v>2646</v>
      </c>
      <c r="B2636" t="s">
        <v>21174</v>
      </c>
      <c r="C2636">
        <v>0</v>
      </c>
      <c r="D2636">
        <v>0</v>
      </c>
      <c r="E2636" t="s">
        <v>20050</v>
      </c>
      <c r="F2636" t="s">
        <v>12507</v>
      </c>
      <c r="G2636" t="s">
        <v>20080</v>
      </c>
      <c r="H2636" t="s">
        <v>20209</v>
      </c>
      <c r="I2636" t="s">
        <v>20210</v>
      </c>
      <c r="J2636" t="s">
        <v>12508</v>
      </c>
      <c r="K2636" t="s">
        <v>6724</v>
      </c>
      <c r="L2636" t="s">
        <v>6321</v>
      </c>
      <c r="M2636" t="s">
        <v>20083</v>
      </c>
      <c r="N2636" t="s">
        <v>6322</v>
      </c>
      <c r="O2636" t="s">
        <v>20076</v>
      </c>
      <c r="P2636" t="s">
        <v>20125</v>
      </c>
      <c r="Q2636" t="s">
        <v>20153</v>
      </c>
      <c r="R2636" t="s">
        <v>20154</v>
      </c>
      <c r="S2636">
        <v>1</v>
      </c>
      <c r="T2636">
        <v>0</v>
      </c>
      <c r="U2636">
        <v>0</v>
      </c>
      <c r="V2636">
        <v>210</v>
      </c>
      <c r="W2636">
        <v>12</v>
      </c>
    </row>
    <row r="2637" spans="1:23" x14ac:dyDescent="0.3">
      <c r="A2637" t="s">
        <v>2647</v>
      </c>
      <c r="B2637" t="s">
        <v>21174</v>
      </c>
      <c r="C2637">
        <v>0</v>
      </c>
      <c r="D2637">
        <v>0</v>
      </c>
      <c r="E2637" t="s">
        <v>20150</v>
      </c>
      <c r="F2637" t="s">
        <v>12509</v>
      </c>
      <c r="G2637" t="s">
        <v>20089</v>
      </c>
      <c r="H2637" t="s">
        <v>20176</v>
      </c>
      <c r="I2637" t="s">
        <v>20177</v>
      </c>
      <c r="J2637" t="s">
        <v>10275</v>
      </c>
      <c r="K2637" t="s">
        <v>6515</v>
      </c>
      <c r="L2637" t="s">
        <v>6516</v>
      </c>
      <c r="M2637" t="s">
        <v>20840</v>
      </c>
      <c r="N2637" t="s">
        <v>6322</v>
      </c>
      <c r="O2637" t="s">
        <v>20076</v>
      </c>
      <c r="P2637" t="s">
        <v>20196</v>
      </c>
      <c r="Q2637" t="s">
        <v>20197</v>
      </c>
      <c r="R2637" t="s">
        <v>20841</v>
      </c>
      <c r="S2637">
        <v>0</v>
      </c>
      <c r="T2637">
        <v>0</v>
      </c>
      <c r="U2637">
        <v>0</v>
      </c>
      <c r="V2637">
        <v>185</v>
      </c>
      <c r="W2637">
        <v>8</v>
      </c>
    </row>
    <row r="2638" spans="1:23" x14ac:dyDescent="0.3">
      <c r="A2638" t="s">
        <v>2648</v>
      </c>
      <c r="B2638" t="s">
        <v>21174</v>
      </c>
      <c r="C2638">
        <v>0</v>
      </c>
      <c r="D2638">
        <v>0</v>
      </c>
      <c r="E2638" t="s">
        <v>20050</v>
      </c>
      <c r="F2638" t="s">
        <v>12510</v>
      </c>
      <c r="G2638" t="s">
        <v>20080</v>
      </c>
      <c r="H2638" t="s">
        <v>20209</v>
      </c>
      <c r="I2638" t="s">
        <v>20210</v>
      </c>
      <c r="J2638" t="s">
        <v>9912</v>
      </c>
      <c r="K2638" t="s">
        <v>7749</v>
      </c>
      <c r="L2638" t="s">
        <v>6321</v>
      </c>
      <c r="M2638" t="s">
        <v>20083</v>
      </c>
      <c r="N2638" t="s">
        <v>6322</v>
      </c>
      <c r="O2638" t="s">
        <v>20076</v>
      </c>
      <c r="P2638" t="s">
        <v>20125</v>
      </c>
      <c r="Q2638" t="s">
        <v>20153</v>
      </c>
      <c r="R2638" t="s">
        <v>20154</v>
      </c>
      <c r="S2638">
        <v>1</v>
      </c>
      <c r="T2638">
        <v>0</v>
      </c>
      <c r="V2638">
        <v>256</v>
      </c>
      <c r="W2638">
        <v>12</v>
      </c>
    </row>
    <row r="2639" spans="1:23" x14ac:dyDescent="0.3">
      <c r="A2639" t="s">
        <v>2649</v>
      </c>
      <c r="B2639" t="s">
        <v>21174</v>
      </c>
      <c r="C2639">
        <v>0</v>
      </c>
      <c r="D2639">
        <v>0</v>
      </c>
      <c r="E2639" t="s">
        <v>20150</v>
      </c>
      <c r="F2639" t="s">
        <v>12511</v>
      </c>
      <c r="G2639" t="s">
        <v>20089</v>
      </c>
      <c r="H2639" t="s">
        <v>20133</v>
      </c>
      <c r="I2639" t="s">
        <v>20134</v>
      </c>
      <c r="J2639" t="s">
        <v>12512</v>
      </c>
      <c r="K2639" t="s">
        <v>6335</v>
      </c>
      <c r="L2639" t="s">
        <v>6321</v>
      </c>
      <c r="M2639" t="s">
        <v>20083</v>
      </c>
      <c r="N2639" t="s">
        <v>6322</v>
      </c>
      <c r="O2639" t="s">
        <v>20076</v>
      </c>
      <c r="P2639" t="s">
        <v>20125</v>
      </c>
      <c r="Q2639" t="s">
        <v>20153</v>
      </c>
      <c r="R2639" t="s">
        <v>20154</v>
      </c>
      <c r="S2639">
        <v>0</v>
      </c>
      <c r="T2639">
        <v>0</v>
      </c>
      <c r="V2639">
        <v>105</v>
      </c>
      <c r="W2639">
        <v>6</v>
      </c>
    </row>
    <row r="2640" spans="1:23" x14ac:dyDescent="0.3">
      <c r="A2640" t="s">
        <v>2650</v>
      </c>
      <c r="B2640" t="s">
        <v>21174</v>
      </c>
      <c r="C2640">
        <v>0</v>
      </c>
      <c r="D2640">
        <v>0</v>
      </c>
      <c r="E2640" t="s">
        <v>20150</v>
      </c>
      <c r="F2640" t="s">
        <v>12513</v>
      </c>
      <c r="G2640" t="s">
        <v>20089</v>
      </c>
      <c r="H2640" t="s">
        <v>22855</v>
      </c>
      <c r="I2640" t="s">
        <v>22856</v>
      </c>
      <c r="J2640" t="s">
        <v>12514</v>
      </c>
      <c r="K2640" t="s">
        <v>6407</v>
      </c>
      <c r="L2640" t="s">
        <v>6321</v>
      </c>
      <c r="M2640" t="s">
        <v>20083</v>
      </c>
      <c r="N2640" t="s">
        <v>6322</v>
      </c>
      <c r="O2640" t="s">
        <v>20076</v>
      </c>
      <c r="P2640" t="s">
        <v>20125</v>
      </c>
      <c r="Q2640" t="s">
        <v>20153</v>
      </c>
      <c r="R2640" t="s">
        <v>20154</v>
      </c>
      <c r="S2640">
        <v>0</v>
      </c>
      <c r="T2640">
        <v>0</v>
      </c>
      <c r="V2640">
        <v>122</v>
      </c>
      <c r="W2640">
        <v>6</v>
      </c>
    </row>
    <row r="2641" spans="1:23" x14ac:dyDescent="0.3">
      <c r="A2641" t="s">
        <v>2651</v>
      </c>
      <c r="B2641" t="s">
        <v>21439</v>
      </c>
      <c r="C2641">
        <v>1</v>
      </c>
      <c r="D2641">
        <v>1</v>
      </c>
      <c r="E2641" t="s">
        <v>20088</v>
      </c>
      <c r="F2641" t="s">
        <v>12515</v>
      </c>
      <c r="G2641" t="s">
        <v>20089</v>
      </c>
      <c r="H2641" t="s">
        <v>22857</v>
      </c>
      <c r="I2641" t="s">
        <v>22858</v>
      </c>
      <c r="J2641" t="s">
        <v>12516</v>
      </c>
      <c r="K2641" t="s">
        <v>6413</v>
      </c>
      <c r="L2641" t="s">
        <v>6337</v>
      </c>
      <c r="M2641" t="s">
        <v>20083</v>
      </c>
      <c r="N2641" t="s">
        <v>6338</v>
      </c>
      <c r="O2641" t="s">
        <v>20084</v>
      </c>
      <c r="P2641" t="s">
        <v>20766</v>
      </c>
      <c r="Q2641" t="s">
        <v>20767</v>
      </c>
      <c r="R2641" t="s">
        <v>20768</v>
      </c>
      <c r="S2641">
        <v>0</v>
      </c>
      <c r="T2641">
        <v>0</v>
      </c>
      <c r="V2641">
        <v>73</v>
      </c>
      <c r="W2641">
        <v>4</v>
      </c>
    </row>
    <row r="2642" spans="1:23" x14ac:dyDescent="0.3">
      <c r="A2642" t="s">
        <v>2652</v>
      </c>
      <c r="B2642" t="s">
        <v>21439</v>
      </c>
      <c r="C2642">
        <v>1</v>
      </c>
      <c r="D2642">
        <v>1</v>
      </c>
      <c r="E2642" t="s">
        <v>20065</v>
      </c>
      <c r="F2642" t="s">
        <v>12517</v>
      </c>
      <c r="G2642" t="s">
        <v>20080</v>
      </c>
      <c r="H2642" t="s">
        <v>20081</v>
      </c>
      <c r="I2642" t="s">
        <v>20082</v>
      </c>
      <c r="J2642" t="s">
        <v>12518</v>
      </c>
      <c r="K2642" t="s">
        <v>6401</v>
      </c>
      <c r="L2642" t="s">
        <v>6402</v>
      </c>
      <c r="M2642" t="s">
        <v>20083</v>
      </c>
      <c r="N2642" t="s">
        <v>6338</v>
      </c>
      <c r="O2642" t="s">
        <v>20084</v>
      </c>
      <c r="P2642" t="s">
        <v>20085</v>
      </c>
      <c r="Q2642" t="s">
        <v>20086</v>
      </c>
      <c r="R2642" t="s">
        <v>20087</v>
      </c>
      <c r="S2642">
        <v>1</v>
      </c>
      <c r="T2642">
        <v>1</v>
      </c>
      <c r="V2642">
        <v>100</v>
      </c>
      <c r="W2642">
        <v>5</v>
      </c>
    </row>
    <row r="2643" spans="1:23" x14ac:dyDescent="0.3">
      <c r="A2643" t="s">
        <v>2653</v>
      </c>
      <c r="B2643" t="s">
        <v>21650</v>
      </c>
      <c r="C2643">
        <v>1</v>
      </c>
      <c r="D2643">
        <v>1</v>
      </c>
      <c r="E2643" t="s">
        <v>20088</v>
      </c>
      <c r="F2643" t="s">
        <v>12519</v>
      </c>
      <c r="G2643" t="s">
        <v>20089</v>
      </c>
      <c r="H2643" t="s">
        <v>22846</v>
      </c>
      <c r="I2643" t="s">
        <v>22847</v>
      </c>
      <c r="J2643" t="s">
        <v>12520</v>
      </c>
      <c r="K2643" t="s">
        <v>8013</v>
      </c>
      <c r="L2643" t="s">
        <v>8014</v>
      </c>
      <c r="M2643" t="s">
        <v>20442</v>
      </c>
      <c r="N2643" t="s">
        <v>6338</v>
      </c>
      <c r="O2643" t="s">
        <v>20084</v>
      </c>
      <c r="P2643" t="s">
        <v>20158</v>
      </c>
      <c r="Q2643" t="s">
        <v>6562</v>
      </c>
      <c r="R2643" t="s">
        <v>20533</v>
      </c>
      <c r="S2643">
        <v>0</v>
      </c>
      <c r="T2643">
        <v>0</v>
      </c>
      <c r="U2643">
        <v>1</v>
      </c>
      <c r="V2643">
        <v>455</v>
      </c>
      <c r="W2643">
        <v>69</v>
      </c>
    </row>
    <row r="2644" spans="1:23" x14ac:dyDescent="0.3">
      <c r="A2644" t="s">
        <v>2654</v>
      </c>
      <c r="B2644" t="s">
        <v>21439</v>
      </c>
      <c r="C2644">
        <v>1</v>
      </c>
      <c r="D2644">
        <v>1</v>
      </c>
      <c r="E2644" t="s">
        <v>20088</v>
      </c>
      <c r="F2644" t="s">
        <v>12521</v>
      </c>
      <c r="G2644" t="s">
        <v>20089</v>
      </c>
      <c r="H2644" t="s">
        <v>22859</v>
      </c>
      <c r="I2644" t="s">
        <v>22860</v>
      </c>
      <c r="J2644" t="s">
        <v>12522</v>
      </c>
      <c r="K2644" t="s">
        <v>7193</v>
      </c>
      <c r="L2644" t="s">
        <v>7194</v>
      </c>
      <c r="M2644" t="s">
        <v>20320</v>
      </c>
      <c r="N2644" t="s">
        <v>6338</v>
      </c>
      <c r="O2644" t="s">
        <v>20084</v>
      </c>
      <c r="P2644" t="s">
        <v>20304</v>
      </c>
      <c r="Q2644" t="s">
        <v>20305</v>
      </c>
      <c r="R2644" t="s">
        <v>20704</v>
      </c>
      <c r="S2644">
        <v>0</v>
      </c>
      <c r="T2644">
        <v>1</v>
      </c>
      <c r="V2644">
        <v>67</v>
      </c>
      <c r="W2644">
        <v>3</v>
      </c>
    </row>
    <row r="2645" spans="1:23" x14ac:dyDescent="0.3">
      <c r="A2645" t="s">
        <v>2655</v>
      </c>
      <c r="B2645" t="s">
        <v>21439</v>
      </c>
      <c r="C2645">
        <v>1</v>
      </c>
      <c r="D2645">
        <v>1</v>
      </c>
      <c r="E2645" t="s">
        <v>20088</v>
      </c>
      <c r="F2645" t="s">
        <v>22861</v>
      </c>
      <c r="G2645" t="s">
        <v>20089</v>
      </c>
      <c r="H2645" t="s">
        <v>22844</v>
      </c>
      <c r="I2645" t="s">
        <v>22845</v>
      </c>
      <c r="J2645" t="s">
        <v>12523</v>
      </c>
      <c r="K2645" t="s">
        <v>6759</v>
      </c>
      <c r="L2645" t="s">
        <v>6760</v>
      </c>
      <c r="M2645" t="s">
        <v>20189</v>
      </c>
      <c r="N2645" t="s">
        <v>6338</v>
      </c>
      <c r="O2645" t="s">
        <v>20084</v>
      </c>
      <c r="P2645" t="s">
        <v>20299</v>
      </c>
      <c r="Q2645" t="s">
        <v>6564</v>
      </c>
      <c r="R2645" t="s">
        <v>20371</v>
      </c>
      <c r="S2645">
        <v>0</v>
      </c>
      <c r="T2645">
        <v>1</v>
      </c>
      <c r="V2645">
        <v>92</v>
      </c>
      <c r="W2645">
        <v>4</v>
      </c>
    </row>
    <row r="2646" spans="1:23" x14ac:dyDescent="0.3">
      <c r="A2646" t="s">
        <v>2656</v>
      </c>
      <c r="B2646" t="s">
        <v>21439</v>
      </c>
      <c r="C2646">
        <v>1</v>
      </c>
      <c r="D2646">
        <v>1</v>
      </c>
      <c r="E2646" t="s">
        <v>20088</v>
      </c>
      <c r="F2646" t="s">
        <v>12524</v>
      </c>
      <c r="G2646" t="s">
        <v>20089</v>
      </c>
      <c r="H2646" t="s">
        <v>21646</v>
      </c>
      <c r="I2646" t="s">
        <v>22919</v>
      </c>
      <c r="J2646" t="s">
        <v>12525</v>
      </c>
      <c r="K2646" t="s">
        <v>6401</v>
      </c>
      <c r="L2646" t="s">
        <v>6402</v>
      </c>
      <c r="M2646" t="s">
        <v>20083</v>
      </c>
      <c r="N2646" t="s">
        <v>6338</v>
      </c>
      <c r="O2646" t="s">
        <v>20084</v>
      </c>
      <c r="P2646" t="s">
        <v>20085</v>
      </c>
      <c r="Q2646" t="s">
        <v>20086</v>
      </c>
      <c r="R2646" t="s">
        <v>20087</v>
      </c>
      <c r="S2646">
        <v>0</v>
      </c>
      <c r="T2646">
        <v>1</v>
      </c>
      <c r="V2646">
        <v>45</v>
      </c>
      <c r="W2646">
        <v>2</v>
      </c>
    </row>
    <row r="2647" spans="1:23" x14ac:dyDescent="0.3">
      <c r="A2647" t="s">
        <v>2657</v>
      </c>
      <c r="B2647" t="s">
        <v>21439</v>
      </c>
      <c r="C2647">
        <v>1</v>
      </c>
      <c r="D2647">
        <v>1</v>
      </c>
      <c r="E2647" t="s">
        <v>20088</v>
      </c>
      <c r="F2647" t="s">
        <v>12526</v>
      </c>
      <c r="G2647" t="s">
        <v>20089</v>
      </c>
      <c r="H2647" t="s">
        <v>22862</v>
      </c>
      <c r="I2647" t="s">
        <v>22863</v>
      </c>
      <c r="J2647" t="s">
        <v>12527</v>
      </c>
      <c r="K2647" t="s">
        <v>7304</v>
      </c>
      <c r="L2647" t="s">
        <v>7305</v>
      </c>
      <c r="M2647" t="s">
        <v>20355</v>
      </c>
      <c r="N2647" t="s">
        <v>6338</v>
      </c>
      <c r="O2647" t="s">
        <v>20084</v>
      </c>
      <c r="P2647" t="s">
        <v>20158</v>
      </c>
      <c r="Q2647" t="s">
        <v>6562</v>
      </c>
      <c r="R2647" t="s">
        <v>20783</v>
      </c>
      <c r="S2647">
        <v>0</v>
      </c>
      <c r="T2647">
        <v>0</v>
      </c>
      <c r="V2647">
        <v>63</v>
      </c>
      <c r="W2647">
        <v>2</v>
      </c>
    </row>
    <row r="2648" spans="1:23" x14ac:dyDescent="0.3">
      <c r="A2648" t="s">
        <v>2658</v>
      </c>
      <c r="B2648" t="s">
        <v>21439</v>
      </c>
      <c r="C2648">
        <v>1</v>
      </c>
      <c r="D2648">
        <v>1</v>
      </c>
      <c r="E2648" t="s">
        <v>20088</v>
      </c>
      <c r="F2648" t="s">
        <v>12528</v>
      </c>
      <c r="G2648" t="s">
        <v>20089</v>
      </c>
      <c r="H2648" t="s">
        <v>22864</v>
      </c>
      <c r="I2648" t="s">
        <v>22865</v>
      </c>
      <c r="J2648" t="s">
        <v>12529</v>
      </c>
      <c r="K2648" t="s">
        <v>6491</v>
      </c>
      <c r="L2648" t="s">
        <v>6492</v>
      </c>
      <c r="M2648" t="s">
        <v>20083</v>
      </c>
      <c r="N2648" t="s">
        <v>6338</v>
      </c>
      <c r="O2648" t="s">
        <v>20084</v>
      </c>
      <c r="P2648" t="s">
        <v>20247</v>
      </c>
      <c r="Q2648" t="s">
        <v>6492</v>
      </c>
      <c r="R2648" t="s">
        <v>20248</v>
      </c>
      <c r="S2648">
        <v>0</v>
      </c>
      <c r="T2648">
        <v>0</v>
      </c>
      <c r="V2648">
        <v>56</v>
      </c>
      <c r="W2648">
        <v>2</v>
      </c>
    </row>
    <row r="2649" spans="1:23" x14ac:dyDescent="0.3">
      <c r="A2649" t="s">
        <v>2659</v>
      </c>
      <c r="B2649" t="s">
        <v>21650</v>
      </c>
      <c r="C2649">
        <v>1</v>
      </c>
      <c r="D2649">
        <v>1</v>
      </c>
      <c r="E2649" t="s">
        <v>20088</v>
      </c>
      <c r="F2649" t="s">
        <v>12530</v>
      </c>
      <c r="G2649" t="s">
        <v>20089</v>
      </c>
      <c r="H2649" t="s">
        <v>22866</v>
      </c>
      <c r="I2649" t="s">
        <v>22867</v>
      </c>
      <c r="J2649" t="s">
        <v>12531</v>
      </c>
      <c r="K2649" t="s">
        <v>6767</v>
      </c>
      <c r="L2649" t="s">
        <v>6768</v>
      </c>
      <c r="M2649" t="s">
        <v>20242</v>
      </c>
      <c r="N2649" t="s">
        <v>6338</v>
      </c>
      <c r="O2649" t="s">
        <v>20084</v>
      </c>
      <c r="P2649" t="s">
        <v>20120</v>
      </c>
      <c r="Q2649" t="s">
        <v>20121</v>
      </c>
      <c r="R2649" t="s">
        <v>20301</v>
      </c>
      <c r="S2649">
        <v>0</v>
      </c>
      <c r="T2649">
        <v>1</v>
      </c>
      <c r="U2649">
        <v>1</v>
      </c>
      <c r="V2649">
        <v>33</v>
      </c>
      <c r="W2649">
        <v>2</v>
      </c>
    </row>
    <row r="2650" spans="1:23" x14ac:dyDescent="0.3">
      <c r="A2650" t="s">
        <v>2660</v>
      </c>
      <c r="B2650" t="s">
        <v>21439</v>
      </c>
      <c r="C2650">
        <v>1</v>
      </c>
      <c r="D2650">
        <v>1</v>
      </c>
      <c r="E2650" t="s">
        <v>20088</v>
      </c>
      <c r="F2650" t="s">
        <v>12532</v>
      </c>
      <c r="G2650" t="s">
        <v>20089</v>
      </c>
      <c r="H2650" t="s">
        <v>22868</v>
      </c>
      <c r="I2650" t="s">
        <v>22869</v>
      </c>
      <c r="J2650" t="s">
        <v>12533</v>
      </c>
      <c r="K2650" t="s">
        <v>6771</v>
      </c>
      <c r="L2650" t="s">
        <v>6772</v>
      </c>
      <c r="M2650" t="s">
        <v>20113</v>
      </c>
      <c r="N2650" t="s">
        <v>6338</v>
      </c>
      <c r="O2650" t="s">
        <v>20084</v>
      </c>
      <c r="P2650" t="s">
        <v>20411</v>
      </c>
      <c r="Q2650" t="s">
        <v>6454</v>
      </c>
      <c r="R2650" t="s">
        <v>20954</v>
      </c>
      <c r="S2650">
        <v>0</v>
      </c>
      <c r="T2650">
        <v>0</v>
      </c>
      <c r="V2650">
        <v>55</v>
      </c>
      <c r="W2650">
        <v>2</v>
      </c>
    </row>
    <row r="2651" spans="1:23" x14ac:dyDescent="0.3">
      <c r="A2651" t="s">
        <v>2661</v>
      </c>
      <c r="B2651" t="s">
        <v>21044</v>
      </c>
      <c r="C2651">
        <v>0</v>
      </c>
      <c r="D2651">
        <v>0</v>
      </c>
      <c r="E2651" t="s">
        <v>20088</v>
      </c>
      <c r="F2651" t="s">
        <v>12534</v>
      </c>
      <c r="G2651" t="s">
        <v>20089</v>
      </c>
      <c r="H2651" t="s">
        <v>22846</v>
      </c>
      <c r="I2651" t="s">
        <v>22847</v>
      </c>
      <c r="J2651" t="s">
        <v>12535</v>
      </c>
      <c r="K2651" t="s">
        <v>8013</v>
      </c>
      <c r="L2651" t="s">
        <v>8014</v>
      </c>
      <c r="M2651" t="s">
        <v>20442</v>
      </c>
      <c r="N2651" t="s">
        <v>6338</v>
      </c>
      <c r="O2651" t="s">
        <v>20084</v>
      </c>
      <c r="P2651" t="s">
        <v>20158</v>
      </c>
      <c r="Q2651" t="s">
        <v>6562</v>
      </c>
      <c r="R2651" t="s">
        <v>20533</v>
      </c>
      <c r="S2651">
        <v>0</v>
      </c>
      <c r="T2651">
        <v>0</v>
      </c>
      <c r="U2651">
        <v>1</v>
      </c>
      <c r="V2651">
        <v>238</v>
      </c>
      <c r="W2651">
        <v>20</v>
      </c>
    </row>
    <row r="2652" spans="1:23" x14ac:dyDescent="0.3">
      <c r="A2652" t="s">
        <v>2662</v>
      </c>
      <c r="B2652" t="s">
        <v>21044</v>
      </c>
      <c r="C2652">
        <v>0</v>
      </c>
      <c r="D2652">
        <v>0</v>
      </c>
      <c r="E2652" t="s">
        <v>20088</v>
      </c>
      <c r="F2652" t="s">
        <v>12536</v>
      </c>
      <c r="G2652" t="s">
        <v>20089</v>
      </c>
      <c r="H2652" t="s">
        <v>22866</v>
      </c>
      <c r="I2652" t="s">
        <v>22867</v>
      </c>
      <c r="J2652" t="s">
        <v>12537</v>
      </c>
      <c r="K2652" t="s">
        <v>6767</v>
      </c>
      <c r="L2652" t="s">
        <v>6768</v>
      </c>
      <c r="M2652" t="s">
        <v>20242</v>
      </c>
      <c r="N2652" t="s">
        <v>6338</v>
      </c>
      <c r="O2652" t="s">
        <v>20084</v>
      </c>
      <c r="P2652" t="s">
        <v>20120</v>
      </c>
      <c r="Q2652" t="s">
        <v>20121</v>
      </c>
      <c r="R2652" t="s">
        <v>20301</v>
      </c>
      <c r="S2652">
        <v>0</v>
      </c>
      <c r="T2652">
        <v>1</v>
      </c>
      <c r="U2652">
        <v>1</v>
      </c>
      <c r="V2652">
        <v>162</v>
      </c>
      <c r="W2652">
        <v>15</v>
      </c>
    </row>
    <row r="2653" spans="1:23" x14ac:dyDescent="0.3">
      <c r="A2653" t="s">
        <v>2663</v>
      </c>
      <c r="B2653" t="s">
        <v>21439</v>
      </c>
      <c r="C2653">
        <v>1</v>
      </c>
      <c r="D2653">
        <v>1</v>
      </c>
      <c r="E2653" t="s">
        <v>20065</v>
      </c>
      <c r="F2653" t="s">
        <v>12538</v>
      </c>
      <c r="G2653" t="s">
        <v>20051</v>
      </c>
      <c r="H2653" t="s">
        <v>22838</v>
      </c>
      <c r="I2653" t="s">
        <v>22839</v>
      </c>
      <c r="J2653" t="s">
        <v>12539</v>
      </c>
      <c r="K2653" t="s">
        <v>6453</v>
      </c>
      <c r="L2653" t="s">
        <v>6454</v>
      </c>
      <c r="M2653" t="s">
        <v>20410</v>
      </c>
      <c r="N2653" t="s">
        <v>6338</v>
      </c>
      <c r="O2653" t="s">
        <v>20084</v>
      </c>
      <c r="P2653" t="s">
        <v>20411</v>
      </c>
      <c r="Q2653" t="s">
        <v>6454</v>
      </c>
      <c r="R2653" t="s">
        <v>20412</v>
      </c>
      <c r="S2653">
        <v>1</v>
      </c>
      <c r="T2653">
        <v>0</v>
      </c>
      <c r="V2653">
        <v>91</v>
      </c>
      <c r="W2653">
        <v>4</v>
      </c>
    </row>
    <row r="2654" spans="1:23" x14ac:dyDescent="0.3">
      <c r="A2654" t="s">
        <v>2664</v>
      </c>
      <c r="B2654" t="s">
        <v>21522</v>
      </c>
      <c r="C2654">
        <v>1</v>
      </c>
      <c r="D2654">
        <v>1</v>
      </c>
      <c r="E2654" t="s">
        <v>20050</v>
      </c>
      <c r="F2654" t="s">
        <v>12540</v>
      </c>
      <c r="G2654" t="s">
        <v>20080</v>
      </c>
      <c r="H2654" t="s">
        <v>20764</v>
      </c>
      <c r="I2654" t="s">
        <v>20765</v>
      </c>
      <c r="J2654" t="s">
        <v>12541</v>
      </c>
      <c r="K2654" t="s">
        <v>6336</v>
      </c>
      <c r="L2654" t="s">
        <v>6337</v>
      </c>
      <c r="M2654" t="s">
        <v>20083</v>
      </c>
      <c r="N2654" t="s">
        <v>6338</v>
      </c>
      <c r="O2654" t="s">
        <v>20084</v>
      </c>
      <c r="P2654" t="s">
        <v>20766</v>
      </c>
      <c r="Q2654" t="s">
        <v>20767</v>
      </c>
      <c r="R2654" t="s">
        <v>20768</v>
      </c>
      <c r="S2654">
        <v>1</v>
      </c>
      <c r="T2654">
        <v>0</v>
      </c>
      <c r="U2654">
        <v>0</v>
      </c>
      <c r="V2654">
        <v>75</v>
      </c>
      <c r="W2654">
        <v>3</v>
      </c>
    </row>
    <row r="2655" spans="1:23" x14ac:dyDescent="0.3">
      <c r="A2655" t="s">
        <v>2665</v>
      </c>
      <c r="B2655" t="s">
        <v>21439</v>
      </c>
      <c r="C2655">
        <v>1</v>
      </c>
      <c r="D2655">
        <v>1</v>
      </c>
      <c r="E2655" t="s">
        <v>20088</v>
      </c>
      <c r="F2655" t="s">
        <v>12542</v>
      </c>
      <c r="G2655" t="s">
        <v>20089</v>
      </c>
      <c r="H2655" t="s">
        <v>22870</v>
      </c>
      <c r="I2655" t="s">
        <v>22871</v>
      </c>
      <c r="J2655" t="s">
        <v>12481</v>
      </c>
      <c r="K2655" t="s">
        <v>6336</v>
      </c>
      <c r="L2655" t="s">
        <v>6337</v>
      </c>
      <c r="M2655" t="s">
        <v>20083</v>
      </c>
      <c r="N2655" t="s">
        <v>6338</v>
      </c>
      <c r="O2655" t="s">
        <v>20084</v>
      </c>
      <c r="P2655" t="s">
        <v>20766</v>
      </c>
      <c r="Q2655" t="s">
        <v>20767</v>
      </c>
      <c r="R2655" t="s">
        <v>20768</v>
      </c>
      <c r="S2655">
        <v>0</v>
      </c>
      <c r="T2655">
        <v>0</v>
      </c>
      <c r="V2655">
        <v>54</v>
      </c>
      <c r="W2655">
        <v>2</v>
      </c>
    </row>
    <row r="2656" spans="1:23" x14ac:dyDescent="0.3">
      <c r="A2656" t="s">
        <v>2666</v>
      </c>
      <c r="B2656" t="s">
        <v>21522</v>
      </c>
      <c r="C2656">
        <v>1</v>
      </c>
      <c r="D2656">
        <v>1</v>
      </c>
      <c r="E2656" t="s">
        <v>20088</v>
      </c>
      <c r="F2656" t="s">
        <v>12543</v>
      </c>
      <c r="G2656" t="s">
        <v>20089</v>
      </c>
      <c r="H2656" t="s">
        <v>22836</v>
      </c>
      <c r="I2656" t="s">
        <v>22837</v>
      </c>
      <c r="J2656" t="s">
        <v>12506</v>
      </c>
      <c r="K2656" t="s">
        <v>6735</v>
      </c>
      <c r="L2656" t="s">
        <v>6736</v>
      </c>
      <c r="M2656" t="s">
        <v>20107</v>
      </c>
      <c r="N2656" t="s">
        <v>6338</v>
      </c>
      <c r="O2656" t="s">
        <v>20084</v>
      </c>
      <c r="P2656" t="s">
        <v>20108</v>
      </c>
      <c r="Q2656" t="s">
        <v>20109</v>
      </c>
      <c r="R2656" t="s">
        <v>20110</v>
      </c>
      <c r="S2656">
        <v>0</v>
      </c>
      <c r="T2656">
        <v>1</v>
      </c>
      <c r="U2656">
        <v>0</v>
      </c>
      <c r="V2656">
        <v>50</v>
      </c>
      <c r="W2656">
        <v>2</v>
      </c>
    </row>
    <row r="2657" spans="1:23" x14ac:dyDescent="0.3">
      <c r="A2657" t="s">
        <v>2667</v>
      </c>
      <c r="B2657" t="s">
        <v>21505</v>
      </c>
      <c r="C2657">
        <v>1</v>
      </c>
      <c r="D2657">
        <v>0</v>
      </c>
      <c r="E2657" t="s">
        <v>20050</v>
      </c>
      <c r="F2657" t="s">
        <v>12544</v>
      </c>
      <c r="G2657" t="s">
        <v>20080</v>
      </c>
      <c r="H2657" t="s">
        <v>20764</v>
      </c>
      <c r="I2657" t="s">
        <v>20765</v>
      </c>
      <c r="J2657" t="s">
        <v>11502</v>
      </c>
      <c r="K2657" t="s">
        <v>6788</v>
      </c>
      <c r="L2657" t="s">
        <v>6337</v>
      </c>
      <c r="M2657" t="s">
        <v>20083</v>
      </c>
      <c r="N2657" t="s">
        <v>6338</v>
      </c>
      <c r="O2657" t="s">
        <v>20084</v>
      </c>
      <c r="P2657" t="s">
        <v>20766</v>
      </c>
      <c r="Q2657" t="s">
        <v>20767</v>
      </c>
      <c r="R2657" t="s">
        <v>20768</v>
      </c>
      <c r="S2657">
        <v>1</v>
      </c>
      <c r="T2657">
        <v>0</v>
      </c>
      <c r="U2657">
        <v>0</v>
      </c>
      <c r="V2657">
        <v>274</v>
      </c>
      <c r="W2657">
        <v>13</v>
      </c>
    </row>
    <row r="2658" spans="1:23" x14ac:dyDescent="0.3">
      <c r="A2658" t="s">
        <v>2668</v>
      </c>
      <c r="B2658" t="s">
        <v>21505</v>
      </c>
      <c r="C2658">
        <v>1</v>
      </c>
      <c r="D2658">
        <v>0</v>
      </c>
      <c r="E2658" t="s">
        <v>20050</v>
      </c>
      <c r="F2658" t="s">
        <v>12545</v>
      </c>
      <c r="G2658" t="s">
        <v>20051</v>
      </c>
      <c r="H2658" t="s">
        <v>20408</v>
      </c>
      <c r="I2658" t="s">
        <v>20409</v>
      </c>
      <c r="J2658" t="s">
        <v>12430</v>
      </c>
      <c r="K2658" t="s">
        <v>6453</v>
      </c>
      <c r="L2658" t="s">
        <v>6454</v>
      </c>
      <c r="M2658" t="s">
        <v>20410</v>
      </c>
      <c r="N2658" t="s">
        <v>6338</v>
      </c>
      <c r="O2658" t="s">
        <v>20084</v>
      </c>
      <c r="P2658" t="s">
        <v>20411</v>
      </c>
      <c r="Q2658" t="s">
        <v>6454</v>
      </c>
      <c r="R2658" t="s">
        <v>20412</v>
      </c>
      <c r="S2658">
        <v>1</v>
      </c>
      <c r="T2658">
        <v>0</v>
      </c>
      <c r="U2658">
        <v>0</v>
      </c>
      <c r="V2658">
        <v>412</v>
      </c>
      <c r="W2658">
        <v>18</v>
      </c>
    </row>
    <row r="2659" spans="1:23" x14ac:dyDescent="0.3">
      <c r="A2659" t="s">
        <v>2669</v>
      </c>
      <c r="B2659" t="s">
        <v>21439</v>
      </c>
      <c r="C2659">
        <v>1</v>
      </c>
      <c r="D2659">
        <v>1</v>
      </c>
      <c r="E2659" t="s">
        <v>20088</v>
      </c>
      <c r="F2659" t="s">
        <v>12546</v>
      </c>
      <c r="G2659" t="s">
        <v>20089</v>
      </c>
      <c r="H2659" t="s">
        <v>22872</v>
      </c>
      <c r="I2659" t="s">
        <v>22873</v>
      </c>
      <c r="J2659" t="s">
        <v>12547</v>
      </c>
      <c r="K2659" t="s">
        <v>8496</v>
      </c>
      <c r="L2659" t="s">
        <v>8497</v>
      </c>
      <c r="M2659" t="s">
        <v>20442</v>
      </c>
      <c r="N2659" t="s">
        <v>6338</v>
      </c>
      <c r="O2659" t="s">
        <v>20084</v>
      </c>
      <c r="P2659" t="s">
        <v>20108</v>
      </c>
      <c r="Q2659" t="s">
        <v>20109</v>
      </c>
      <c r="R2659" t="s">
        <v>20981</v>
      </c>
      <c r="S2659">
        <v>0</v>
      </c>
      <c r="T2659">
        <v>1</v>
      </c>
      <c r="V2659">
        <v>41</v>
      </c>
      <c r="W2659">
        <v>2</v>
      </c>
    </row>
    <row r="2660" spans="1:23" x14ac:dyDescent="0.3">
      <c r="A2660" t="s">
        <v>2670</v>
      </c>
      <c r="B2660" t="s">
        <v>21505</v>
      </c>
      <c r="C2660">
        <v>1</v>
      </c>
      <c r="D2660">
        <v>0</v>
      </c>
      <c r="E2660" t="s">
        <v>20088</v>
      </c>
      <c r="F2660" t="s">
        <v>12548</v>
      </c>
      <c r="G2660" t="s">
        <v>20089</v>
      </c>
      <c r="H2660" t="s">
        <v>20769</v>
      </c>
      <c r="I2660" t="s">
        <v>20770</v>
      </c>
      <c r="J2660" t="s">
        <v>6773</v>
      </c>
      <c r="K2660" t="s">
        <v>6413</v>
      </c>
      <c r="L2660" t="s">
        <v>6337</v>
      </c>
      <c r="M2660" t="s">
        <v>20083</v>
      </c>
      <c r="N2660" t="s">
        <v>6338</v>
      </c>
      <c r="O2660" t="s">
        <v>20084</v>
      </c>
      <c r="P2660" t="s">
        <v>20766</v>
      </c>
      <c r="Q2660" t="s">
        <v>20767</v>
      </c>
      <c r="R2660" t="s">
        <v>20768</v>
      </c>
      <c r="S2660">
        <v>0</v>
      </c>
      <c r="T2660">
        <v>0</v>
      </c>
      <c r="U2660">
        <v>0</v>
      </c>
      <c r="V2660">
        <v>343</v>
      </c>
      <c r="W2660">
        <v>15</v>
      </c>
    </row>
    <row r="2661" spans="1:23" x14ac:dyDescent="0.3">
      <c r="A2661" t="s">
        <v>2671</v>
      </c>
      <c r="B2661" t="s">
        <v>21439</v>
      </c>
      <c r="C2661">
        <v>1</v>
      </c>
      <c r="D2661">
        <v>1</v>
      </c>
      <c r="E2661" t="s">
        <v>20088</v>
      </c>
      <c r="F2661" t="s">
        <v>12549</v>
      </c>
      <c r="G2661" t="s">
        <v>20089</v>
      </c>
      <c r="H2661" t="s">
        <v>22874</v>
      </c>
      <c r="I2661" t="s">
        <v>22875</v>
      </c>
      <c r="J2661" t="s">
        <v>12419</v>
      </c>
      <c r="K2661" t="s">
        <v>6559</v>
      </c>
      <c r="L2661" t="s">
        <v>6560</v>
      </c>
      <c r="M2661" t="s">
        <v>20178</v>
      </c>
      <c r="N2661" t="s">
        <v>6338</v>
      </c>
      <c r="O2661" t="s">
        <v>20084</v>
      </c>
      <c r="P2661" t="s">
        <v>20304</v>
      </c>
      <c r="Q2661" t="s">
        <v>20305</v>
      </c>
      <c r="R2661" t="s">
        <v>20679</v>
      </c>
      <c r="S2661">
        <v>0</v>
      </c>
      <c r="T2661">
        <v>1</v>
      </c>
      <c r="V2661">
        <v>52</v>
      </c>
      <c r="W2661">
        <v>2</v>
      </c>
    </row>
    <row r="2662" spans="1:23" x14ac:dyDescent="0.3">
      <c r="A2662" t="s">
        <v>2672</v>
      </c>
      <c r="B2662" t="s">
        <v>21505</v>
      </c>
      <c r="C2662">
        <v>1</v>
      </c>
      <c r="D2662">
        <v>0</v>
      </c>
      <c r="E2662" t="s">
        <v>20088</v>
      </c>
      <c r="F2662" t="s">
        <v>12550</v>
      </c>
      <c r="G2662" t="s">
        <v>20089</v>
      </c>
      <c r="H2662" t="s">
        <v>20498</v>
      </c>
      <c r="I2662" t="s">
        <v>22876</v>
      </c>
      <c r="J2662" t="s">
        <v>12551</v>
      </c>
      <c r="K2662" t="s">
        <v>6491</v>
      </c>
      <c r="L2662" t="s">
        <v>6492</v>
      </c>
      <c r="M2662" t="s">
        <v>20083</v>
      </c>
      <c r="N2662" t="s">
        <v>6338</v>
      </c>
      <c r="O2662" t="s">
        <v>20084</v>
      </c>
      <c r="P2662" t="s">
        <v>20247</v>
      </c>
      <c r="Q2662" t="s">
        <v>6492</v>
      </c>
      <c r="R2662" t="s">
        <v>20248</v>
      </c>
      <c r="S2662">
        <v>0</v>
      </c>
      <c r="T2662">
        <v>0</v>
      </c>
      <c r="U2662">
        <v>0</v>
      </c>
      <c r="V2662">
        <v>150</v>
      </c>
      <c r="W2662">
        <v>9</v>
      </c>
    </row>
    <row r="2663" spans="1:23" x14ac:dyDescent="0.3">
      <c r="A2663" t="s">
        <v>2673</v>
      </c>
      <c r="B2663" t="s">
        <v>21439</v>
      </c>
      <c r="C2663">
        <v>1</v>
      </c>
      <c r="D2663">
        <v>1</v>
      </c>
      <c r="E2663" t="s">
        <v>20088</v>
      </c>
      <c r="F2663" t="s">
        <v>12552</v>
      </c>
      <c r="G2663" t="s">
        <v>20089</v>
      </c>
      <c r="H2663" t="s">
        <v>22877</v>
      </c>
      <c r="I2663" t="s">
        <v>22878</v>
      </c>
      <c r="J2663" t="s">
        <v>12553</v>
      </c>
      <c r="K2663" t="s">
        <v>6336</v>
      </c>
      <c r="L2663" t="s">
        <v>6337</v>
      </c>
      <c r="M2663" t="s">
        <v>20083</v>
      </c>
      <c r="N2663" t="s">
        <v>6338</v>
      </c>
      <c r="O2663" t="s">
        <v>20084</v>
      </c>
      <c r="P2663" t="s">
        <v>20766</v>
      </c>
      <c r="Q2663" t="s">
        <v>20767</v>
      </c>
      <c r="R2663" t="s">
        <v>20768</v>
      </c>
      <c r="S2663">
        <v>0</v>
      </c>
      <c r="T2663">
        <v>0</v>
      </c>
      <c r="V2663">
        <v>51</v>
      </c>
      <c r="W2663">
        <v>1</v>
      </c>
    </row>
    <row r="2664" spans="1:23" x14ac:dyDescent="0.3">
      <c r="A2664" t="s">
        <v>2674</v>
      </c>
      <c r="B2664" t="s">
        <v>21439</v>
      </c>
      <c r="C2664">
        <v>1</v>
      </c>
      <c r="D2664">
        <v>1</v>
      </c>
      <c r="E2664" t="s">
        <v>20088</v>
      </c>
      <c r="F2664" t="s">
        <v>12554</v>
      </c>
      <c r="G2664" t="s">
        <v>20089</v>
      </c>
      <c r="H2664" t="s">
        <v>22836</v>
      </c>
      <c r="I2664" t="s">
        <v>22837</v>
      </c>
      <c r="J2664" t="s">
        <v>12506</v>
      </c>
      <c r="K2664" t="s">
        <v>6735</v>
      </c>
      <c r="L2664" t="s">
        <v>6736</v>
      </c>
      <c r="M2664" t="s">
        <v>20107</v>
      </c>
      <c r="N2664" t="s">
        <v>6338</v>
      </c>
      <c r="O2664" t="s">
        <v>20084</v>
      </c>
      <c r="P2664" t="s">
        <v>20108</v>
      </c>
      <c r="Q2664" t="s">
        <v>20109</v>
      </c>
      <c r="R2664" t="s">
        <v>20110</v>
      </c>
      <c r="S2664">
        <v>0</v>
      </c>
      <c r="T2664">
        <v>1</v>
      </c>
      <c r="V2664">
        <v>60</v>
      </c>
      <c r="W2664">
        <v>2</v>
      </c>
    </row>
    <row r="2665" spans="1:23" x14ac:dyDescent="0.3">
      <c r="A2665" t="s">
        <v>2675</v>
      </c>
      <c r="B2665" t="s">
        <v>21439</v>
      </c>
      <c r="C2665">
        <v>1</v>
      </c>
      <c r="D2665">
        <v>1</v>
      </c>
      <c r="E2665" t="s">
        <v>20065</v>
      </c>
      <c r="F2665" t="s">
        <v>12555</v>
      </c>
      <c r="G2665" t="s">
        <v>20041</v>
      </c>
      <c r="H2665" t="s">
        <v>21076</v>
      </c>
      <c r="I2665" t="s">
        <v>21077</v>
      </c>
      <c r="J2665" t="s">
        <v>12556</v>
      </c>
      <c r="K2665" t="s">
        <v>6453</v>
      </c>
      <c r="L2665" t="s">
        <v>6454</v>
      </c>
      <c r="M2665" t="s">
        <v>20410</v>
      </c>
      <c r="N2665" t="s">
        <v>6338</v>
      </c>
      <c r="O2665" t="s">
        <v>20084</v>
      </c>
      <c r="P2665" t="s">
        <v>20411</v>
      </c>
      <c r="Q2665" t="s">
        <v>6454</v>
      </c>
      <c r="R2665" t="s">
        <v>20412</v>
      </c>
      <c r="S2665">
        <v>1</v>
      </c>
      <c r="T2665">
        <v>0</v>
      </c>
      <c r="V2665">
        <v>60</v>
      </c>
      <c r="W2665">
        <v>2</v>
      </c>
    </row>
    <row r="2666" spans="1:23" x14ac:dyDescent="0.3">
      <c r="A2666" t="s">
        <v>2676</v>
      </c>
      <c r="B2666" t="s">
        <v>21439</v>
      </c>
      <c r="C2666">
        <v>1</v>
      </c>
      <c r="D2666">
        <v>1</v>
      </c>
      <c r="E2666" t="s">
        <v>20088</v>
      </c>
      <c r="F2666" t="s">
        <v>12557</v>
      </c>
      <c r="G2666" t="s">
        <v>20089</v>
      </c>
      <c r="H2666" t="s">
        <v>22879</v>
      </c>
      <c r="I2666" t="s">
        <v>22880</v>
      </c>
      <c r="J2666" t="s">
        <v>12558</v>
      </c>
      <c r="K2666" t="s">
        <v>7948</v>
      </c>
      <c r="L2666" t="s">
        <v>7949</v>
      </c>
      <c r="M2666" t="s">
        <v>20077</v>
      </c>
      <c r="N2666" t="s">
        <v>6338</v>
      </c>
      <c r="O2666" t="s">
        <v>20084</v>
      </c>
      <c r="P2666" t="s">
        <v>20479</v>
      </c>
      <c r="Q2666" t="s">
        <v>20480</v>
      </c>
      <c r="R2666" t="s">
        <v>20481</v>
      </c>
      <c r="S2666">
        <v>0</v>
      </c>
      <c r="T2666">
        <v>0</v>
      </c>
      <c r="V2666">
        <v>45</v>
      </c>
      <c r="W2666">
        <v>2</v>
      </c>
    </row>
    <row r="2667" spans="1:23" x14ac:dyDescent="0.3">
      <c r="A2667" t="s">
        <v>2677</v>
      </c>
      <c r="B2667" t="s">
        <v>21439</v>
      </c>
      <c r="C2667">
        <v>1</v>
      </c>
      <c r="D2667">
        <v>1</v>
      </c>
      <c r="E2667" t="s">
        <v>20065</v>
      </c>
      <c r="F2667" t="s">
        <v>12559</v>
      </c>
      <c r="G2667" t="s">
        <v>20051</v>
      </c>
      <c r="H2667" t="s">
        <v>20477</v>
      </c>
      <c r="I2667" t="s">
        <v>20478</v>
      </c>
      <c r="J2667" t="s">
        <v>12558</v>
      </c>
      <c r="K2667" t="s">
        <v>7948</v>
      </c>
      <c r="L2667" t="s">
        <v>7949</v>
      </c>
      <c r="M2667" t="s">
        <v>20077</v>
      </c>
      <c r="N2667" t="s">
        <v>6338</v>
      </c>
      <c r="O2667" t="s">
        <v>20084</v>
      </c>
      <c r="P2667" t="s">
        <v>20479</v>
      </c>
      <c r="Q2667" t="s">
        <v>20480</v>
      </c>
      <c r="R2667" t="s">
        <v>20481</v>
      </c>
      <c r="S2667">
        <v>1</v>
      </c>
      <c r="T2667">
        <v>0</v>
      </c>
      <c r="V2667">
        <v>112</v>
      </c>
      <c r="W2667">
        <v>2</v>
      </c>
    </row>
    <row r="2668" spans="1:23" x14ac:dyDescent="0.3">
      <c r="A2668" t="s">
        <v>2678</v>
      </c>
      <c r="B2668" t="s">
        <v>21439</v>
      </c>
      <c r="C2668">
        <v>1</v>
      </c>
      <c r="D2668">
        <v>1</v>
      </c>
      <c r="E2668" t="s">
        <v>20088</v>
      </c>
      <c r="F2668" t="s">
        <v>12560</v>
      </c>
      <c r="G2668" t="s">
        <v>20089</v>
      </c>
      <c r="H2668" t="s">
        <v>20536</v>
      </c>
      <c r="I2668" t="s">
        <v>20537</v>
      </c>
      <c r="J2668" t="s">
        <v>6785</v>
      </c>
      <c r="K2668" t="s">
        <v>6786</v>
      </c>
      <c r="L2668" t="s">
        <v>6787</v>
      </c>
      <c r="M2668" t="s">
        <v>20534</v>
      </c>
      <c r="N2668" t="s">
        <v>6338</v>
      </c>
      <c r="O2668" t="s">
        <v>20084</v>
      </c>
      <c r="P2668" t="s">
        <v>20405</v>
      </c>
      <c r="Q2668" t="s">
        <v>20406</v>
      </c>
      <c r="R2668" t="s">
        <v>20538</v>
      </c>
      <c r="S2668">
        <v>0</v>
      </c>
      <c r="T2668">
        <v>0</v>
      </c>
      <c r="V2668">
        <v>54</v>
      </c>
      <c r="W2668">
        <v>2</v>
      </c>
    </row>
    <row r="2669" spans="1:23" x14ac:dyDescent="0.3">
      <c r="A2669" t="s">
        <v>2679</v>
      </c>
      <c r="B2669" t="s">
        <v>21439</v>
      </c>
      <c r="C2669">
        <v>1</v>
      </c>
      <c r="D2669">
        <v>1</v>
      </c>
      <c r="E2669" t="s">
        <v>20088</v>
      </c>
      <c r="F2669" t="s">
        <v>12561</v>
      </c>
      <c r="G2669" t="s">
        <v>20089</v>
      </c>
      <c r="H2669" t="s">
        <v>22881</v>
      </c>
      <c r="I2669" t="s">
        <v>22882</v>
      </c>
      <c r="J2669" t="s">
        <v>12562</v>
      </c>
      <c r="K2669" t="s">
        <v>6401</v>
      </c>
      <c r="L2669" t="s">
        <v>6402</v>
      </c>
      <c r="M2669" t="s">
        <v>20083</v>
      </c>
      <c r="N2669" t="s">
        <v>6338</v>
      </c>
      <c r="O2669" t="s">
        <v>20084</v>
      </c>
      <c r="P2669" t="s">
        <v>20085</v>
      </c>
      <c r="Q2669" t="s">
        <v>20086</v>
      </c>
      <c r="R2669" t="s">
        <v>20087</v>
      </c>
      <c r="S2669">
        <v>0</v>
      </c>
      <c r="T2669">
        <v>1</v>
      </c>
      <c r="V2669">
        <v>76</v>
      </c>
      <c r="W2669">
        <v>4</v>
      </c>
    </row>
    <row r="2670" spans="1:23" x14ac:dyDescent="0.3">
      <c r="A2670" t="s">
        <v>2680</v>
      </c>
      <c r="B2670" t="s">
        <v>21439</v>
      </c>
      <c r="C2670">
        <v>1</v>
      </c>
      <c r="D2670">
        <v>1</v>
      </c>
      <c r="E2670" t="s">
        <v>20088</v>
      </c>
      <c r="F2670" t="s">
        <v>12563</v>
      </c>
      <c r="G2670" t="s">
        <v>20089</v>
      </c>
      <c r="H2670" t="s">
        <v>22883</v>
      </c>
      <c r="I2670" t="s">
        <v>22884</v>
      </c>
      <c r="J2670" t="s">
        <v>12564</v>
      </c>
      <c r="K2670" t="s">
        <v>12565</v>
      </c>
      <c r="L2670" t="s">
        <v>12566</v>
      </c>
      <c r="M2670" t="s">
        <v>20103</v>
      </c>
      <c r="N2670" t="s">
        <v>6338</v>
      </c>
      <c r="O2670" t="s">
        <v>20084</v>
      </c>
      <c r="P2670" t="s">
        <v>20120</v>
      </c>
      <c r="Q2670" t="s">
        <v>20121</v>
      </c>
      <c r="R2670" t="s">
        <v>22885</v>
      </c>
      <c r="S2670">
        <v>0</v>
      </c>
      <c r="T2670">
        <v>1</v>
      </c>
      <c r="V2670">
        <v>44</v>
      </c>
      <c r="W2670">
        <v>2</v>
      </c>
    </row>
    <row r="2671" spans="1:23" x14ac:dyDescent="0.3">
      <c r="A2671" t="s">
        <v>2681</v>
      </c>
      <c r="B2671" t="s">
        <v>21439</v>
      </c>
      <c r="C2671">
        <v>1</v>
      </c>
      <c r="D2671">
        <v>1</v>
      </c>
      <c r="E2671" t="s">
        <v>20088</v>
      </c>
      <c r="F2671" t="s">
        <v>12567</v>
      </c>
      <c r="G2671" t="s">
        <v>20089</v>
      </c>
      <c r="H2671" t="s">
        <v>22836</v>
      </c>
      <c r="I2671" t="s">
        <v>22837</v>
      </c>
      <c r="J2671" t="s">
        <v>12506</v>
      </c>
      <c r="K2671" t="s">
        <v>6735</v>
      </c>
      <c r="L2671" t="s">
        <v>6736</v>
      </c>
      <c r="M2671" t="s">
        <v>20107</v>
      </c>
      <c r="N2671" t="s">
        <v>6338</v>
      </c>
      <c r="O2671" t="s">
        <v>20084</v>
      </c>
      <c r="P2671" t="s">
        <v>20108</v>
      </c>
      <c r="Q2671" t="s">
        <v>20109</v>
      </c>
      <c r="R2671" t="s">
        <v>20110</v>
      </c>
      <c r="S2671">
        <v>0</v>
      </c>
      <c r="T2671">
        <v>1</v>
      </c>
      <c r="U2671">
        <v>0</v>
      </c>
      <c r="V2671">
        <v>32</v>
      </c>
      <c r="W2671">
        <v>1</v>
      </c>
    </row>
    <row r="2672" spans="1:23" x14ac:dyDescent="0.3">
      <c r="A2672" t="s">
        <v>2682</v>
      </c>
      <c r="B2672" t="s">
        <v>21522</v>
      </c>
      <c r="C2672">
        <v>1</v>
      </c>
      <c r="D2672">
        <v>1</v>
      </c>
      <c r="E2672" t="s">
        <v>20050</v>
      </c>
      <c r="F2672" t="s">
        <v>12568</v>
      </c>
      <c r="G2672" t="s">
        <v>20051</v>
      </c>
      <c r="H2672" t="s">
        <v>20302</v>
      </c>
      <c r="I2672" t="s">
        <v>20303</v>
      </c>
      <c r="J2672" t="s">
        <v>12569</v>
      </c>
      <c r="K2672" t="s">
        <v>7193</v>
      </c>
      <c r="L2672" t="s">
        <v>7194</v>
      </c>
      <c r="M2672" t="s">
        <v>20320</v>
      </c>
      <c r="N2672" t="s">
        <v>6338</v>
      </c>
      <c r="O2672" t="s">
        <v>20084</v>
      </c>
      <c r="P2672" t="s">
        <v>20304</v>
      </c>
      <c r="Q2672" t="s">
        <v>20305</v>
      </c>
      <c r="R2672" t="s">
        <v>20704</v>
      </c>
      <c r="S2672">
        <v>1</v>
      </c>
      <c r="T2672">
        <v>1</v>
      </c>
      <c r="U2672">
        <v>0</v>
      </c>
      <c r="V2672">
        <v>87</v>
      </c>
      <c r="W2672">
        <v>5</v>
      </c>
    </row>
    <row r="2673" spans="1:23" x14ac:dyDescent="0.3">
      <c r="A2673" t="s">
        <v>2683</v>
      </c>
      <c r="B2673" t="s">
        <v>21522</v>
      </c>
      <c r="C2673">
        <v>1</v>
      </c>
      <c r="D2673">
        <v>1</v>
      </c>
      <c r="E2673" t="s">
        <v>20050</v>
      </c>
      <c r="F2673" t="s">
        <v>12570</v>
      </c>
      <c r="G2673" t="s">
        <v>20051</v>
      </c>
      <c r="H2673" t="s">
        <v>20477</v>
      </c>
      <c r="I2673" t="s">
        <v>20478</v>
      </c>
      <c r="J2673" t="s">
        <v>6764</v>
      </c>
      <c r="K2673" t="s">
        <v>6463</v>
      </c>
      <c r="L2673" t="s">
        <v>6337</v>
      </c>
      <c r="M2673" t="s">
        <v>20083</v>
      </c>
      <c r="N2673" t="s">
        <v>6338</v>
      </c>
      <c r="O2673" t="s">
        <v>20084</v>
      </c>
      <c r="P2673" t="s">
        <v>20766</v>
      </c>
      <c r="Q2673" t="s">
        <v>20767</v>
      </c>
      <c r="R2673" t="s">
        <v>20768</v>
      </c>
      <c r="S2673">
        <v>1</v>
      </c>
      <c r="T2673">
        <v>0</v>
      </c>
      <c r="U2673">
        <v>0</v>
      </c>
      <c r="V2673">
        <v>101</v>
      </c>
      <c r="W2673">
        <v>5</v>
      </c>
    </row>
    <row r="2674" spans="1:23" x14ac:dyDescent="0.3">
      <c r="A2674" t="s">
        <v>2684</v>
      </c>
      <c r="B2674" t="s">
        <v>21522</v>
      </c>
      <c r="C2674">
        <v>1</v>
      </c>
      <c r="D2674">
        <v>1</v>
      </c>
      <c r="E2674" t="s">
        <v>20050</v>
      </c>
      <c r="F2674" t="s">
        <v>12571</v>
      </c>
      <c r="G2674" t="s">
        <v>20051</v>
      </c>
      <c r="H2674" t="s">
        <v>20225</v>
      </c>
      <c r="I2674" t="s">
        <v>20226</v>
      </c>
      <c r="J2674" t="s">
        <v>6734</v>
      </c>
      <c r="K2674" t="s">
        <v>6735</v>
      </c>
      <c r="L2674" t="s">
        <v>6736</v>
      </c>
      <c r="M2674" t="s">
        <v>20107</v>
      </c>
      <c r="N2674" t="s">
        <v>6338</v>
      </c>
      <c r="O2674" t="s">
        <v>20084</v>
      </c>
      <c r="P2674" t="s">
        <v>20108</v>
      </c>
      <c r="Q2674" t="s">
        <v>20109</v>
      </c>
      <c r="R2674" t="s">
        <v>20110</v>
      </c>
      <c r="S2674">
        <v>1</v>
      </c>
      <c r="T2674">
        <v>1</v>
      </c>
      <c r="U2674">
        <v>0</v>
      </c>
      <c r="V2674">
        <v>91</v>
      </c>
      <c r="W2674">
        <v>4</v>
      </c>
    </row>
    <row r="2675" spans="1:23" x14ac:dyDescent="0.3">
      <c r="A2675" t="s">
        <v>2685</v>
      </c>
      <c r="B2675" t="s">
        <v>21522</v>
      </c>
      <c r="C2675">
        <v>1</v>
      </c>
      <c r="D2675">
        <v>1</v>
      </c>
      <c r="E2675" t="s">
        <v>20050</v>
      </c>
      <c r="F2675" t="s">
        <v>12572</v>
      </c>
      <c r="G2675" t="s">
        <v>20051</v>
      </c>
      <c r="H2675" t="s">
        <v>20403</v>
      </c>
      <c r="I2675" t="s">
        <v>20404</v>
      </c>
      <c r="J2675" t="s">
        <v>12573</v>
      </c>
      <c r="K2675" t="s">
        <v>12574</v>
      </c>
      <c r="L2675" t="s">
        <v>12575</v>
      </c>
      <c r="M2675" t="s">
        <v>20054</v>
      </c>
      <c r="N2675" t="s">
        <v>6338</v>
      </c>
      <c r="O2675" t="s">
        <v>20084</v>
      </c>
      <c r="P2675" t="s">
        <v>20405</v>
      </c>
      <c r="Q2675" t="s">
        <v>20406</v>
      </c>
      <c r="R2675" t="s">
        <v>22886</v>
      </c>
      <c r="S2675">
        <v>1</v>
      </c>
      <c r="T2675">
        <v>0</v>
      </c>
      <c r="U2675">
        <v>0</v>
      </c>
      <c r="V2675">
        <v>95</v>
      </c>
      <c r="W2675">
        <v>4</v>
      </c>
    </row>
    <row r="2676" spans="1:23" x14ac:dyDescent="0.3">
      <c r="A2676" t="s">
        <v>2686</v>
      </c>
      <c r="B2676" t="s">
        <v>21439</v>
      </c>
      <c r="C2676">
        <v>1</v>
      </c>
      <c r="D2676">
        <v>1</v>
      </c>
      <c r="E2676" t="s">
        <v>20088</v>
      </c>
      <c r="F2676" t="s">
        <v>12576</v>
      </c>
      <c r="G2676" t="s">
        <v>20089</v>
      </c>
      <c r="H2676" t="s">
        <v>22874</v>
      </c>
      <c r="I2676" t="s">
        <v>22875</v>
      </c>
      <c r="J2676" t="s">
        <v>12419</v>
      </c>
      <c r="K2676" t="s">
        <v>6559</v>
      </c>
      <c r="L2676" t="s">
        <v>6560</v>
      </c>
      <c r="M2676" t="s">
        <v>20178</v>
      </c>
      <c r="N2676" t="s">
        <v>6338</v>
      </c>
      <c r="O2676" t="s">
        <v>20084</v>
      </c>
      <c r="P2676" t="s">
        <v>20304</v>
      </c>
      <c r="Q2676" t="s">
        <v>20305</v>
      </c>
      <c r="R2676" t="s">
        <v>20679</v>
      </c>
      <c r="S2676">
        <v>0</v>
      </c>
      <c r="T2676">
        <v>1</v>
      </c>
      <c r="U2676">
        <v>0</v>
      </c>
      <c r="V2676">
        <v>28</v>
      </c>
      <c r="W2676">
        <v>1</v>
      </c>
    </row>
    <row r="2677" spans="1:23" x14ac:dyDescent="0.3">
      <c r="A2677" t="s">
        <v>2687</v>
      </c>
      <c r="B2677" t="s">
        <v>21522</v>
      </c>
      <c r="C2677">
        <v>1</v>
      </c>
      <c r="D2677">
        <v>1</v>
      </c>
      <c r="E2677" t="s">
        <v>20065</v>
      </c>
      <c r="F2677" t="s">
        <v>12577</v>
      </c>
      <c r="G2677" t="s">
        <v>20066</v>
      </c>
      <c r="H2677" t="s">
        <v>21074</v>
      </c>
      <c r="I2677" t="s">
        <v>21075</v>
      </c>
      <c r="J2677" t="s">
        <v>12578</v>
      </c>
      <c r="K2677" t="s">
        <v>6491</v>
      </c>
      <c r="L2677" t="s">
        <v>6492</v>
      </c>
      <c r="M2677" t="s">
        <v>20083</v>
      </c>
      <c r="N2677" t="s">
        <v>6338</v>
      </c>
      <c r="O2677" t="s">
        <v>20084</v>
      </c>
      <c r="P2677" t="s">
        <v>20247</v>
      </c>
      <c r="Q2677" t="s">
        <v>6492</v>
      </c>
      <c r="R2677" t="s">
        <v>20248</v>
      </c>
      <c r="S2677">
        <v>1</v>
      </c>
      <c r="T2677">
        <v>0</v>
      </c>
      <c r="U2677">
        <v>0</v>
      </c>
      <c r="V2677">
        <v>19</v>
      </c>
      <c r="W2677">
        <v>1</v>
      </c>
    </row>
    <row r="2678" spans="1:23" x14ac:dyDescent="0.3">
      <c r="A2678" t="s">
        <v>2688</v>
      </c>
      <c r="B2678" t="s">
        <v>21439</v>
      </c>
      <c r="C2678">
        <v>1</v>
      </c>
      <c r="D2678">
        <v>1</v>
      </c>
      <c r="E2678" t="s">
        <v>20088</v>
      </c>
      <c r="F2678" t="s">
        <v>12579</v>
      </c>
      <c r="G2678" t="s">
        <v>20089</v>
      </c>
      <c r="H2678" t="s">
        <v>22836</v>
      </c>
      <c r="I2678" t="s">
        <v>22837</v>
      </c>
      <c r="J2678" t="s">
        <v>12580</v>
      </c>
      <c r="K2678" t="s">
        <v>8120</v>
      </c>
      <c r="L2678" t="s">
        <v>8121</v>
      </c>
      <c r="M2678" t="s">
        <v>20555</v>
      </c>
      <c r="N2678" t="s">
        <v>6338</v>
      </c>
      <c r="O2678" t="s">
        <v>20084</v>
      </c>
      <c r="P2678" t="s">
        <v>20120</v>
      </c>
      <c r="Q2678" t="s">
        <v>20121</v>
      </c>
      <c r="R2678" t="s">
        <v>20898</v>
      </c>
      <c r="S2678">
        <v>0</v>
      </c>
      <c r="T2678">
        <v>1</v>
      </c>
      <c r="V2678">
        <v>40</v>
      </c>
      <c r="W2678">
        <v>2</v>
      </c>
    </row>
    <row r="2679" spans="1:23" x14ac:dyDescent="0.3">
      <c r="A2679" t="s">
        <v>2689</v>
      </c>
      <c r="B2679" t="s">
        <v>21439</v>
      </c>
      <c r="C2679">
        <v>1</v>
      </c>
      <c r="D2679">
        <v>1</v>
      </c>
      <c r="E2679" t="s">
        <v>20065</v>
      </c>
      <c r="F2679" t="s">
        <v>12581</v>
      </c>
      <c r="G2679" t="s">
        <v>20051</v>
      </c>
      <c r="H2679" t="s">
        <v>22887</v>
      </c>
      <c r="I2679" t="s">
        <v>22888</v>
      </c>
      <c r="J2679" t="s">
        <v>12582</v>
      </c>
      <c r="K2679" t="s">
        <v>6565</v>
      </c>
      <c r="L2679" t="s">
        <v>6566</v>
      </c>
      <c r="M2679" t="s">
        <v>20293</v>
      </c>
      <c r="N2679" t="s">
        <v>6338</v>
      </c>
      <c r="O2679" t="s">
        <v>20084</v>
      </c>
      <c r="P2679" t="s">
        <v>20108</v>
      </c>
      <c r="Q2679" t="s">
        <v>20109</v>
      </c>
      <c r="R2679" t="s">
        <v>20644</v>
      </c>
      <c r="S2679">
        <v>1</v>
      </c>
      <c r="T2679">
        <v>1</v>
      </c>
      <c r="V2679">
        <v>78</v>
      </c>
      <c r="W2679">
        <v>4</v>
      </c>
    </row>
    <row r="2680" spans="1:23" x14ac:dyDescent="0.3">
      <c r="A2680" t="s">
        <v>2690</v>
      </c>
      <c r="B2680" t="s">
        <v>21439</v>
      </c>
      <c r="C2680">
        <v>1</v>
      </c>
      <c r="D2680">
        <v>1</v>
      </c>
      <c r="E2680" t="s">
        <v>20088</v>
      </c>
      <c r="F2680" t="s">
        <v>12583</v>
      </c>
      <c r="G2680" t="s">
        <v>20089</v>
      </c>
      <c r="H2680" t="s">
        <v>21466</v>
      </c>
      <c r="I2680" t="s">
        <v>21467</v>
      </c>
      <c r="J2680" t="s">
        <v>9589</v>
      </c>
      <c r="K2680" t="s">
        <v>9312</v>
      </c>
      <c r="L2680" t="s">
        <v>6458</v>
      </c>
      <c r="M2680" t="s">
        <v>20083</v>
      </c>
      <c r="N2680" t="s">
        <v>6322</v>
      </c>
      <c r="O2680" t="s">
        <v>20076</v>
      </c>
      <c r="P2680" t="s">
        <v>20162</v>
      </c>
      <c r="Q2680" t="s">
        <v>20163</v>
      </c>
      <c r="R2680" t="s">
        <v>20164</v>
      </c>
      <c r="S2680">
        <v>0</v>
      </c>
      <c r="T2680">
        <v>0</v>
      </c>
      <c r="V2680">
        <v>45</v>
      </c>
      <c r="W2680">
        <v>2</v>
      </c>
    </row>
    <row r="2681" spans="1:23" x14ac:dyDescent="0.3">
      <c r="A2681" t="s">
        <v>2691</v>
      </c>
      <c r="B2681" t="s">
        <v>21044</v>
      </c>
      <c r="C2681">
        <v>0</v>
      </c>
      <c r="D2681">
        <v>0</v>
      </c>
      <c r="E2681" t="s">
        <v>20065</v>
      </c>
      <c r="F2681" t="s">
        <v>12584</v>
      </c>
      <c r="G2681" t="s">
        <v>20041</v>
      </c>
      <c r="H2681" t="s">
        <v>21076</v>
      </c>
      <c r="I2681" t="s">
        <v>21077</v>
      </c>
      <c r="J2681" t="s">
        <v>12585</v>
      </c>
      <c r="K2681" t="s">
        <v>6491</v>
      </c>
      <c r="L2681" t="s">
        <v>6492</v>
      </c>
      <c r="M2681" t="s">
        <v>20083</v>
      </c>
      <c r="N2681" t="s">
        <v>6338</v>
      </c>
      <c r="O2681" t="s">
        <v>20084</v>
      </c>
      <c r="P2681" t="s">
        <v>20247</v>
      </c>
      <c r="Q2681" t="s">
        <v>6492</v>
      </c>
      <c r="R2681" t="s">
        <v>20248</v>
      </c>
      <c r="S2681">
        <v>1</v>
      </c>
      <c r="T2681">
        <v>0</v>
      </c>
      <c r="U2681">
        <v>0</v>
      </c>
      <c r="V2681">
        <v>49</v>
      </c>
      <c r="W2681">
        <v>5</v>
      </c>
    </row>
    <row r="2682" spans="1:23" x14ac:dyDescent="0.3">
      <c r="A2682" t="s">
        <v>2692</v>
      </c>
      <c r="B2682" t="s">
        <v>21439</v>
      </c>
      <c r="C2682">
        <v>1</v>
      </c>
      <c r="D2682">
        <v>1</v>
      </c>
      <c r="E2682" t="s">
        <v>20088</v>
      </c>
      <c r="F2682" t="s">
        <v>12586</v>
      </c>
      <c r="G2682" t="s">
        <v>20089</v>
      </c>
      <c r="H2682" t="s">
        <v>21708</v>
      </c>
      <c r="I2682" t="s">
        <v>21709</v>
      </c>
      <c r="J2682" t="s">
        <v>10214</v>
      </c>
      <c r="K2682" t="s">
        <v>6515</v>
      </c>
      <c r="L2682" t="s">
        <v>6516</v>
      </c>
      <c r="M2682" t="s">
        <v>20840</v>
      </c>
      <c r="N2682" t="s">
        <v>6322</v>
      </c>
      <c r="O2682" t="s">
        <v>20076</v>
      </c>
      <c r="P2682" t="s">
        <v>20196</v>
      </c>
      <c r="Q2682" t="s">
        <v>20197</v>
      </c>
      <c r="R2682" t="s">
        <v>20841</v>
      </c>
      <c r="S2682">
        <v>0</v>
      </c>
      <c r="T2682">
        <v>0</v>
      </c>
      <c r="V2682">
        <v>86</v>
      </c>
      <c r="W2682">
        <v>4</v>
      </c>
    </row>
    <row r="2683" spans="1:23" x14ac:dyDescent="0.3">
      <c r="A2683" t="s">
        <v>2693</v>
      </c>
      <c r="B2683" t="s">
        <v>21439</v>
      </c>
      <c r="C2683">
        <v>1</v>
      </c>
      <c r="D2683">
        <v>1</v>
      </c>
      <c r="E2683" t="s">
        <v>20088</v>
      </c>
      <c r="F2683" t="s">
        <v>12587</v>
      </c>
      <c r="G2683" t="s">
        <v>20089</v>
      </c>
      <c r="H2683" t="s">
        <v>21662</v>
      </c>
      <c r="I2683" t="s">
        <v>21663</v>
      </c>
      <c r="J2683" t="s">
        <v>10180</v>
      </c>
      <c r="K2683" t="s">
        <v>6538</v>
      </c>
      <c r="L2683" t="s">
        <v>6539</v>
      </c>
      <c r="M2683" t="s">
        <v>20582</v>
      </c>
      <c r="N2683" t="s">
        <v>6322</v>
      </c>
      <c r="O2683" t="s">
        <v>20076</v>
      </c>
      <c r="P2683" t="s">
        <v>20591</v>
      </c>
      <c r="Q2683" t="s">
        <v>20592</v>
      </c>
      <c r="R2683" t="s">
        <v>20593</v>
      </c>
      <c r="S2683">
        <v>0</v>
      </c>
      <c r="T2683">
        <v>1</v>
      </c>
      <c r="V2683">
        <v>25</v>
      </c>
      <c r="W2683">
        <v>1</v>
      </c>
    </row>
    <row r="2684" spans="1:23" x14ac:dyDescent="0.3">
      <c r="A2684" t="s">
        <v>2694</v>
      </c>
      <c r="B2684" t="s">
        <v>21439</v>
      </c>
      <c r="C2684">
        <v>1</v>
      </c>
      <c r="D2684">
        <v>1</v>
      </c>
      <c r="E2684" t="s">
        <v>20088</v>
      </c>
      <c r="F2684" t="s">
        <v>12588</v>
      </c>
      <c r="G2684" t="s">
        <v>20089</v>
      </c>
      <c r="H2684" t="s">
        <v>21589</v>
      </c>
      <c r="I2684" t="s">
        <v>21590</v>
      </c>
      <c r="J2684" t="s">
        <v>9785</v>
      </c>
      <c r="K2684" t="s">
        <v>6540</v>
      </c>
      <c r="L2684" t="s">
        <v>6541</v>
      </c>
      <c r="M2684" t="s">
        <v>20545</v>
      </c>
      <c r="N2684" t="s">
        <v>6322</v>
      </c>
      <c r="O2684" t="s">
        <v>20076</v>
      </c>
      <c r="P2684" t="s">
        <v>20147</v>
      </c>
      <c r="Q2684" t="s">
        <v>20148</v>
      </c>
      <c r="R2684" t="s">
        <v>20594</v>
      </c>
      <c r="S2684">
        <v>0</v>
      </c>
      <c r="T2684">
        <v>0</v>
      </c>
      <c r="V2684">
        <v>46</v>
      </c>
      <c r="W2684">
        <v>2</v>
      </c>
    </row>
    <row r="2685" spans="1:23" x14ac:dyDescent="0.3">
      <c r="A2685" t="s">
        <v>2695</v>
      </c>
      <c r="B2685" t="s">
        <v>21483</v>
      </c>
      <c r="C2685">
        <v>1</v>
      </c>
      <c r="D2685">
        <v>1</v>
      </c>
      <c r="E2685" t="s">
        <v>20088</v>
      </c>
      <c r="F2685" t="s">
        <v>22889</v>
      </c>
      <c r="G2685" t="s">
        <v>20089</v>
      </c>
      <c r="H2685" t="s">
        <v>22844</v>
      </c>
      <c r="I2685" t="s">
        <v>22845</v>
      </c>
      <c r="J2685" t="s">
        <v>12523</v>
      </c>
      <c r="K2685" t="s">
        <v>6759</v>
      </c>
      <c r="L2685" t="s">
        <v>6760</v>
      </c>
      <c r="M2685" t="s">
        <v>20189</v>
      </c>
      <c r="N2685" t="s">
        <v>6338</v>
      </c>
      <c r="O2685" t="s">
        <v>20084</v>
      </c>
      <c r="P2685" t="s">
        <v>20299</v>
      </c>
      <c r="Q2685" t="s">
        <v>6564</v>
      </c>
      <c r="R2685" t="s">
        <v>20371</v>
      </c>
      <c r="S2685">
        <v>0</v>
      </c>
      <c r="T2685">
        <v>1</v>
      </c>
      <c r="U2685">
        <v>0</v>
      </c>
      <c r="V2685">
        <v>120</v>
      </c>
      <c r="W2685">
        <v>5</v>
      </c>
    </row>
    <row r="2686" spans="1:23" x14ac:dyDescent="0.3">
      <c r="A2686" t="s">
        <v>2696</v>
      </c>
      <c r="B2686" t="s">
        <v>21483</v>
      </c>
      <c r="C2686">
        <v>1</v>
      </c>
      <c r="D2686">
        <v>1</v>
      </c>
      <c r="E2686" t="s">
        <v>20065</v>
      </c>
      <c r="F2686" t="s">
        <v>12589</v>
      </c>
      <c r="G2686" t="s">
        <v>20066</v>
      </c>
      <c r="H2686" t="s">
        <v>22840</v>
      </c>
      <c r="I2686" t="s">
        <v>22841</v>
      </c>
      <c r="J2686" t="s">
        <v>6766</v>
      </c>
      <c r="K2686" t="s">
        <v>6767</v>
      </c>
      <c r="L2686" t="s">
        <v>6768</v>
      </c>
      <c r="M2686" t="s">
        <v>20242</v>
      </c>
      <c r="N2686" t="s">
        <v>6338</v>
      </c>
      <c r="O2686" t="s">
        <v>20084</v>
      </c>
      <c r="P2686" t="s">
        <v>20120</v>
      </c>
      <c r="Q2686" t="s">
        <v>20121</v>
      </c>
      <c r="R2686" t="s">
        <v>20301</v>
      </c>
      <c r="S2686">
        <v>1</v>
      </c>
      <c r="T2686">
        <v>1</v>
      </c>
      <c r="U2686">
        <v>0</v>
      </c>
      <c r="V2686">
        <v>57</v>
      </c>
      <c r="W2686">
        <v>3</v>
      </c>
    </row>
    <row r="2687" spans="1:23" x14ac:dyDescent="0.3">
      <c r="A2687" t="s">
        <v>2697</v>
      </c>
      <c r="B2687" t="s">
        <v>21483</v>
      </c>
      <c r="C2687">
        <v>1</v>
      </c>
      <c r="D2687">
        <v>1</v>
      </c>
      <c r="E2687" t="s">
        <v>20065</v>
      </c>
      <c r="F2687" t="s">
        <v>12590</v>
      </c>
      <c r="G2687" t="s">
        <v>20051</v>
      </c>
      <c r="H2687" t="s">
        <v>20408</v>
      </c>
      <c r="I2687" t="s">
        <v>20409</v>
      </c>
      <c r="J2687" t="s">
        <v>12591</v>
      </c>
      <c r="K2687" t="s">
        <v>6771</v>
      </c>
      <c r="L2687" t="s">
        <v>6772</v>
      </c>
      <c r="M2687" t="s">
        <v>20113</v>
      </c>
      <c r="N2687" t="s">
        <v>6338</v>
      </c>
      <c r="O2687" t="s">
        <v>20084</v>
      </c>
      <c r="P2687" t="s">
        <v>20411</v>
      </c>
      <c r="Q2687" t="s">
        <v>6454</v>
      </c>
      <c r="R2687" t="s">
        <v>20954</v>
      </c>
      <c r="S2687">
        <v>1</v>
      </c>
      <c r="T2687">
        <v>0</v>
      </c>
      <c r="U2687">
        <v>0</v>
      </c>
      <c r="V2687">
        <v>91</v>
      </c>
      <c r="W2687">
        <v>3</v>
      </c>
    </row>
    <row r="2688" spans="1:23" x14ac:dyDescent="0.3">
      <c r="A2688" t="s">
        <v>2698</v>
      </c>
      <c r="B2688" t="s">
        <v>21483</v>
      </c>
      <c r="C2688">
        <v>1</v>
      </c>
      <c r="D2688">
        <v>1</v>
      </c>
      <c r="E2688" t="s">
        <v>20088</v>
      </c>
      <c r="F2688" t="s">
        <v>12592</v>
      </c>
      <c r="G2688" t="s">
        <v>20089</v>
      </c>
      <c r="H2688" t="s">
        <v>20769</v>
      </c>
      <c r="I2688" t="s">
        <v>20770</v>
      </c>
      <c r="J2688" t="s">
        <v>6773</v>
      </c>
      <c r="K2688" t="s">
        <v>6413</v>
      </c>
      <c r="L2688" t="s">
        <v>6337</v>
      </c>
      <c r="M2688" t="s">
        <v>20083</v>
      </c>
      <c r="N2688" t="s">
        <v>6338</v>
      </c>
      <c r="O2688" t="s">
        <v>20084</v>
      </c>
      <c r="P2688" t="s">
        <v>20766</v>
      </c>
      <c r="Q2688" t="s">
        <v>20767</v>
      </c>
      <c r="R2688" t="s">
        <v>20768</v>
      </c>
      <c r="S2688">
        <v>0</v>
      </c>
      <c r="T2688">
        <v>0</v>
      </c>
      <c r="U2688">
        <v>0</v>
      </c>
      <c r="V2688">
        <v>267</v>
      </c>
      <c r="W2688">
        <v>11</v>
      </c>
    </row>
    <row r="2689" spans="1:23" x14ac:dyDescent="0.3">
      <c r="A2689" t="s">
        <v>2699</v>
      </c>
      <c r="B2689" t="s">
        <v>21483</v>
      </c>
      <c r="C2689">
        <v>1</v>
      </c>
      <c r="D2689">
        <v>1</v>
      </c>
      <c r="E2689" t="s">
        <v>20088</v>
      </c>
      <c r="F2689" t="s">
        <v>12593</v>
      </c>
      <c r="G2689" t="s">
        <v>20089</v>
      </c>
      <c r="H2689" t="s">
        <v>22890</v>
      </c>
      <c r="I2689" t="s">
        <v>22891</v>
      </c>
      <c r="J2689" t="s">
        <v>8228</v>
      </c>
      <c r="K2689" t="s">
        <v>7983</v>
      </c>
      <c r="L2689" t="s">
        <v>7984</v>
      </c>
      <c r="M2689" t="s">
        <v>20189</v>
      </c>
      <c r="N2689" t="s">
        <v>6338</v>
      </c>
      <c r="O2689" t="s">
        <v>20084</v>
      </c>
      <c r="P2689" t="s">
        <v>20405</v>
      </c>
      <c r="Q2689" t="s">
        <v>20406</v>
      </c>
      <c r="R2689" t="s">
        <v>20506</v>
      </c>
      <c r="S2689">
        <v>0</v>
      </c>
      <c r="T2689">
        <v>0</v>
      </c>
      <c r="U2689">
        <v>0</v>
      </c>
      <c r="V2689">
        <v>123</v>
      </c>
      <c r="W2689">
        <v>5</v>
      </c>
    </row>
    <row r="2690" spans="1:23" x14ac:dyDescent="0.3">
      <c r="A2690" t="s">
        <v>2700</v>
      </c>
      <c r="B2690" t="s">
        <v>21483</v>
      </c>
      <c r="C2690">
        <v>1</v>
      </c>
      <c r="D2690">
        <v>1</v>
      </c>
      <c r="E2690" t="s">
        <v>20088</v>
      </c>
      <c r="F2690" t="s">
        <v>12594</v>
      </c>
      <c r="G2690" t="s">
        <v>20089</v>
      </c>
      <c r="H2690" t="s">
        <v>22892</v>
      </c>
      <c r="I2690" t="s">
        <v>22893</v>
      </c>
      <c r="J2690" t="s">
        <v>12595</v>
      </c>
      <c r="K2690" t="s">
        <v>6401</v>
      </c>
      <c r="L2690" t="s">
        <v>6402</v>
      </c>
      <c r="M2690" t="s">
        <v>20083</v>
      </c>
      <c r="N2690" t="s">
        <v>6338</v>
      </c>
      <c r="O2690" t="s">
        <v>20084</v>
      </c>
      <c r="P2690" t="s">
        <v>20085</v>
      </c>
      <c r="Q2690" t="s">
        <v>20086</v>
      </c>
      <c r="R2690" t="s">
        <v>20087</v>
      </c>
      <c r="S2690">
        <v>0</v>
      </c>
      <c r="T2690">
        <v>1</v>
      </c>
      <c r="U2690">
        <v>0</v>
      </c>
      <c r="V2690">
        <v>126</v>
      </c>
      <c r="W2690">
        <v>5</v>
      </c>
    </row>
    <row r="2691" spans="1:23" x14ac:dyDescent="0.3">
      <c r="A2691" t="s">
        <v>2701</v>
      </c>
      <c r="B2691" t="s">
        <v>21044</v>
      </c>
      <c r="C2691">
        <v>0</v>
      </c>
      <c r="D2691">
        <v>0</v>
      </c>
      <c r="E2691" t="s">
        <v>20050</v>
      </c>
      <c r="F2691" t="s">
        <v>12596</v>
      </c>
      <c r="G2691" t="s">
        <v>20051</v>
      </c>
      <c r="H2691" t="s">
        <v>20403</v>
      </c>
      <c r="I2691" t="s">
        <v>20404</v>
      </c>
      <c r="J2691" t="s">
        <v>12597</v>
      </c>
      <c r="K2691" t="s">
        <v>7811</v>
      </c>
      <c r="L2691" t="s">
        <v>7812</v>
      </c>
      <c r="M2691" t="s">
        <v>20178</v>
      </c>
      <c r="N2691" t="s">
        <v>6338</v>
      </c>
      <c r="O2691" t="s">
        <v>20084</v>
      </c>
      <c r="P2691" t="s">
        <v>20405</v>
      </c>
      <c r="Q2691" t="s">
        <v>20406</v>
      </c>
      <c r="R2691" t="s">
        <v>20407</v>
      </c>
      <c r="S2691">
        <v>1</v>
      </c>
      <c r="T2691">
        <v>0</v>
      </c>
      <c r="U2691">
        <v>0</v>
      </c>
      <c r="V2691">
        <v>159</v>
      </c>
      <c r="W2691">
        <v>12</v>
      </c>
    </row>
    <row r="2692" spans="1:23" x14ac:dyDescent="0.3">
      <c r="A2692" t="s">
        <v>2702</v>
      </c>
      <c r="B2692" t="s">
        <v>21044</v>
      </c>
      <c r="C2692">
        <v>0</v>
      </c>
      <c r="D2692">
        <v>0</v>
      </c>
      <c r="E2692" t="s">
        <v>20050</v>
      </c>
      <c r="F2692" t="s">
        <v>12598</v>
      </c>
      <c r="G2692" t="s">
        <v>20051</v>
      </c>
      <c r="H2692" t="s">
        <v>20477</v>
      </c>
      <c r="I2692" t="s">
        <v>20478</v>
      </c>
      <c r="J2692" t="s">
        <v>12599</v>
      </c>
      <c r="K2692" t="s">
        <v>8431</v>
      </c>
      <c r="L2692" t="s">
        <v>8432</v>
      </c>
      <c r="M2692" t="s">
        <v>20647</v>
      </c>
      <c r="N2692" t="s">
        <v>6338</v>
      </c>
      <c r="O2692" t="s">
        <v>20084</v>
      </c>
      <c r="P2692" t="s">
        <v>20479</v>
      </c>
      <c r="Q2692" t="s">
        <v>20480</v>
      </c>
      <c r="R2692" t="s">
        <v>20945</v>
      </c>
      <c r="S2692">
        <v>1</v>
      </c>
      <c r="T2692">
        <v>0</v>
      </c>
      <c r="U2692">
        <v>0</v>
      </c>
      <c r="V2692">
        <v>95</v>
      </c>
      <c r="W2692">
        <v>9</v>
      </c>
    </row>
    <row r="2693" spans="1:23" x14ac:dyDescent="0.3">
      <c r="A2693" t="s">
        <v>2703</v>
      </c>
      <c r="B2693" t="s">
        <v>21439</v>
      </c>
      <c r="C2693">
        <v>1</v>
      </c>
      <c r="D2693">
        <v>1</v>
      </c>
      <c r="E2693" t="s">
        <v>20150</v>
      </c>
      <c r="F2693" t="s">
        <v>12600</v>
      </c>
      <c r="G2693" t="s">
        <v>20089</v>
      </c>
      <c r="H2693" t="s">
        <v>21698</v>
      </c>
      <c r="I2693" t="s">
        <v>21699</v>
      </c>
      <c r="J2693" t="s">
        <v>10186</v>
      </c>
      <c r="K2693" t="s">
        <v>6383</v>
      </c>
      <c r="L2693" t="s">
        <v>6384</v>
      </c>
      <c r="M2693" t="s">
        <v>20555</v>
      </c>
      <c r="N2693" t="s">
        <v>6322</v>
      </c>
      <c r="O2693" t="s">
        <v>20076</v>
      </c>
      <c r="P2693" t="s">
        <v>20348</v>
      </c>
      <c r="Q2693" t="s">
        <v>6384</v>
      </c>
      <c r="R2693" t="s">
        <v>20556</v>
      </c>
      <c r="S2693">
        <v>0</v>
      </c>
      <c r="T2693">
        <v>0</v>
      </c>
      <c r="V2693">
        <v>16</v>
      </c>
      <c r="W2693">
        <v>1</v>
      </c>
    </row>
    <row r="2694" spans="1:23" x14ac:dyDescent="0.3">
      <c r="A2694" t="s">
        <v>2704</v>
      </c>
      <c r="B2694" t="s">
        <v>21044</v>
      </c>
      <c r="C2694">
        <v>0</v>
      </c>
      <c r="D2694">
        <v>0</v>
      </c>
      <c r="E2694" t="s">
        <v>20088</v>
      </c>
      <c r="F2694" t="s">
        <v>12601</v>
      </c>
      <c r="G2694" t="s">
        <v>20089</v>
      </c>
      <c r="H2694" t="s">
        <v>22894</v>
      </c>
      <c r="I2694" t="s">
        <v>22895</v>
      </c>
      <c r="J2694" t="s">
        <v>12602</v>
      </c>
      <c r="K2694" t="s">
        <v>6559</v>
      </c>
      <c r="L2694" t="s">
        <v>6560</v>
      </c>
      <c r="M2694" t="s">
        <v>20178</v>
      </c>
      <c r="N2694" t="s">
        <v>6338</v>
      </c>
      <c r="O2694" t="s">
        <v>20084</v>
      </c>
      <c r="P2694" t="s">
        <v>20304</v>
      </c>
      <c r="Q2694" t="s">
        <v>20305</v>
      </c>
      <c r="R2694" t="s">
        <v>20679</v>
      </c>
      <c r="S2694">
        <v>0</v>
      </c>
      <c r="T2694">
        <v>1</v>
      </c>
      <c r="U2694">
        <v>1</v>
      </c>
      <c r="V2694">
        <v>66</v>
      </c>
      <c r="W2694">
        <v>7</v>
      </c>
    </row>
    <row r="2695" spans="1:23" x14ac:dyDescent="0.3">
      <c r="A2695" t="s">
        <v>2705</v>
      </c>
      <c r="B2695" t="s">
        <v>21044</v>
      </c>
      <c r="C2695">
        <v>0</v>
      </c>
      <c r="D2695">
        <v>0</v>
      </c>
      <c r="E2695" t="s">
        <v>20088</v>
      </c>
      <c r="F2695" t="s">
        <v>12603</v>
      </c>
      <c r="G2695" t="s">
        <v>20089</v>
      </c>
      <c r="H2695" t="s">
        <v>22844</v>
      </c>
      <c r="I2695" t="s">
        <v>22845</v>
      </c>
      <c r="J2695" t="s">
        <v>12604</v>
      </c>
      <c r="K2695" t="s">
        <v>7671</v>
      </c>
      <c r="L2695" t="s">
        <v>7672</v>
      </c>
      <c r="M2695" t="s">
        <v>20119</v>
      </c>
      <c r="N2695" t="s">
        <v>6338</v>
      </c>
      <c r="O2695" t="s">
        <v>20084</v>
      </c>
      <c r="P2695" t="s">
        <v>20120</v>
      </c>
      <c r="Q2695" t="s">
        <v>20121</v>
      </c>
      <c r="R2695" t="s">
        <v>20122</v>
      </c>
      <c r="S2695">
        <v>0</v>
      </c>
      <c r="T2695">
        <v>1</v>
      </c>
      <c r="U2695">
        <v>1</v>
      </c>
      <c r="V2695">
        <v>64</v>
      </c>
      <c r="W2695">
        <v>7</v>
      </c>
    </row>
    <row r="2696" spans="1:23" x14ac:dyDescent="0.3">
      <c r="A2696" t="s">
        <v>2706</v>
      </c>
      <c r="B2696" t="s">
        <v>21439</v>
      </c>
      <c r="C2696">
        <v>1</v>
      </c>
      <c r="D2696">
        <v>1</v>
      </c>
      <c r="E2696" t="s">
        <v>20088</v>
      </c>
      <c r="F2696" t="s">
        <v>22896</v>
      </c>
      <c r="G2696" t="s">
        <v>20089</v>
      </c>
      <c r="H2696" t="s">
        <v>22844</v>
      </c>
      <c r="I2696" t="s">
        <v>22845</v>
      </c>
      <c r="J2696" t="s">
        <v>12523</v>
      </c>
      <c r="K2696" t="s">
        <v>6759</v>
      </c>
      <c r="L2696" t="s">
        <v>6760</v>
      </c>
      <c r="M2696" t="s">
        <v>20189</v>
      </c>
      <c r="N2696" t="s">
        <v>6338</v>
      </c>
      <c r="O2696" t="s">
        <v>20084</v>
      </c>
      <c r="P2696" t="s">
        <v>20299</v>
      </c>
      <c r="Q2696" t="s">
        <v>6564</v>
      </c>
      <c r="R2696" t="s">
        <v>20371</v>
      </c>
      <c r="S2696">
        <v>0</v>
      </c>
      <c r="T2696">
        <v>1</v>
      </c>
      <c r="U2696">
        <v>0</v>
      </c>
      <c r="V2696">
        <v>13</v>
      </c>
      <c r="W2696">
        <v>1</v>
      </c>
    </row>
    <row r="2697" spans="1:23" x14ac:dyDescent="0.3">
      <c r="A2697" t="s">
        <v>2707</v>
      </c>
      <c r="B2697" t="s">
        <v>21522</v>
      </c>
      <c r="C2697">
        <v>1</v>
      </c>
      <c r="D2697">
        <v>1</v>
      </c>
      <c r="E2697" t="s">
        <v>20150</v>
      </c>
      <c r="F2697" t="s">
        <v>12605</v>
      </c>
      <c r="G2697" t="s">
        <v>20089</v>
      </c>
      <c r="H2697" t="s">
        <v>22897</v>
      </c>
      <c r="I2697" t="s">
        <v>22898</v>
      </c>
      <c r="J2697" t="s">
        <v>12606</v>
      </c>
      <c r="K2697" t="s">
        <v>6389</v>
      </c>
      <c r="L2697" t="s">
        <v>6321</v>
      </c>
      <c r="M2697" t="s">
        <v>20083</v>
      </c>
      <c r="N2697" t="s">
        <v>6322</v>
      </c>
      <c r="O2697" t="s">
        <v>20076</v>
      </c>
      <c r="P2697" t="s">
        <v>20125</v>
      </c>
      <c r="Q2697" t="s">
        <v>20153</v>
      </c>
      <c r="R2697" t="s">
        <v>20154</v>
      </c>
      <c r="S2697">
        <v>0</v>
      </c>
      <c r="T2697">
        <v>0</v>
      </c>
      <c r="U2697">
        <v>0</v>
      </c>
      <c r="V2697">
        <v>119</v>
      </c>
      <c r="W2697">
        <v>5</v>
      </c>
    </row>
    <row r="2698" spans="1:23" x14ac:dyDescent="0.3">
      <c r="A2698" t="s">
        <v>2708</v>
      </c>
      <c r="B2698" t="s">
        <v>21439</v>
      </c>
      <c r="C2698">
        <v>1</v>
      </c>
      <c r="D2698">
        <v>1</v>
      </c>
      <c r="E2698" t="s">
        <v>20088</v>
      </c>
      <c r="F2698" t="s">
        <v>12607</v>
      </c>
      <c r="G2698" t="s">
        <v>20089</v>
      </c>
      <c r="H2698" t="s">
        <v>22870</v>
      </c>
      <c r="I2698" t="s">
        <v>22871</v>
      </c>
      <c r="J2698" t="s">
        <v>12481</v>
      </c>
      <c r="K2698" t="s">
        <v>6336</v>
      </c>
      <c r="L2698" t="s">
        <v>6337</v>
      </c>
      <c r="M2698" t="s">
        <v>20083</v>
      </c>
      <c r="N2698" t="s">
        <v>6338</v>
      </c>
      <c r="O2698" t="s">
        <v>20084</v>
      </c>
      <c r="P2698" t="s">
        <v>20766</v>
      </c>
      <c r="Q2698" t="s">
        <v>20767</v>
      </c>
      <c r="R2698" t="s">
        <v>20768</v>
      </c>
      <c r="S2698">
        <v>0</v>
      </c>
      <c r="T2698">
        <v>0</v>
      </c>
      <c r="U2698">
        <v>0</v>
      </c>
      <c r="V2698">
        <v>39</v>
      </c>
      <c r="W2698">
        <v>2</v>
      </c>
    </row>
    <row r="2699" spans="1:23" x14ac:dyDescent="0.3">
      <c r="A2699" t="s">
        <v>2709</v>
      </c>
      <c r="B2699" t="s">
        <v>21044</v>
      </c>
      <c r="C2699">
        <v>0</v>
      </c>
      <c r="D2699">
        <v>0</v>
      </c>
      <c r="E2699" t="s">
        <v>20150</v>
      </c>
      <c r="F2699" t="s">
        <v>12608</v>
      </c>
      <c r="G2699" t="s">
        <v>20089</v>
      </c>
      <c r="H2699" t="s">
        <v>22899</v>
      </c>
      <c r="I2699" t="s">
        <v>22900</v>
      </c>
      <c r="J2699" t="s">
        <v>12609</v>
      </c>
      <c r="K2699" t="s">
        <v>7269</v>
      </c>
      <c r="L2699" t="s">
        <v>7270</v>
      </c>
      <c r="M2699" t="s">
        <v>20324</v>
      </c>
      <c r="N2699" t="s">
        <v>6338</v>
      </c>
      <c r="O2699" t="s">
        <v>20084</v>
      </c>
      <c r="P2699" t="s">
        <v>20634</v>
      </c>
      <c r="Q2699" t="s">
        <v>20635</v>
      </c>
      <c r="R2699" t="s">
        <v>20760</v>
      </c>
      <c r="S2699">
        <v>0</v>
      </c>
      <c r="T2699">
        <v>0</v>
      </c>
      <c r="U2699">
        <v>1</v>
      </c>
      <c r="V2699">
        <v>82</v>
      </c>
      <c r="W2699">
        <v>9</v>
      </c>
    </row>
    <row r="2700" spans="1:23" x14ac:dyDescent="0.3">
      <c r="A2700" t="s">
        <v>2710</v>
      </c>
      <c r="B2700" t="s">
        <v>21439</v>
      </c>
      <c r="C2700">
        <v>1</v>
      </c>
      <c r="D2700">
        <v>1</v>
      </c>
      <c r="E2700" t="s">
        <v>20088</v>
      </c>
      <c r="F2700" t="s">
        <v>12610</v>
      </c>
      <c r="G2700" t="s">
        <v>20089</v>
      </c>
      <c r="H2700" t="s">
        <v>20536</v>
      </c>
      <c r="I2700" t="s">
        <v>20537</v>
      </c>
      <c r="J2700" t="s">
        <v>6785</v>
      </c>
      <c r="K2700" t="s">
        <v>6786</v>
      </c>
      <c r="L2700" t="s">
        <v>6787</v>
      </c>
      <c r="M2700" t="s">
        <v>20534</v>
      </c>
      <c r="N2700" t="s">
        <v>6338</v>
      </c>
      <c r="O2700" t="s">
        <v>20084</v>
      </c>
      <c r="P2700" t="s">
        <v>20405</v>
      </c>
      <c r="Q2700" t="s">
        <v>20406</v>
      </c>
      <c r="R2700" t="s">
        <v>20538</v>
      </c>
      <c r="S2700">
        <v>0</v>
      </c>
      <c r="T2700">
        <v>0</v>
      </c>
      <c r="U2700">
        <v>0</v>
      </c>
      <c r="V2700">
        <v>17</v>
      </c>
      <c r="W2700">
        <v>1</v>
      </c>
    </row>
    <row r="2701" spans="1:23" x14ac:dyDescent="0.3">
      <c r="A2701" t="s">
        <v>2711</v>
      </c>
      <c r="B2701" t="s">
        <v>21439</v>
      </c>
      <c r="C2701">
        <v>1</v>
      </c>
      <c r="D2701">
        <v>1</v>
      </c>
      <c r="E2701" t="s">
        <v>20088</v>
      </c>
      <c r="F2701" t="s">
        <v>12611</v>
      </c>
      <c r="G2701" t="s">
        <v>20089</v>
      </c>
      <c r="H2701" t="s">
        <v>22881</v>
      </c>
      <c r="I2701" t="s">
        <v>22882</v>
      </c>
      <c r="J2701" t="s">
        <v>12562</v>
      </c>
      <c r="K2701" t="s">
        <v>6401</v>
      </c>
      <c r="L2701" t="s">
        <v>6402</v>
      </c>
      <c r="M2701" t="s">
        <v>20083</v>
      </c>
      <c r="N2701" t="s">
        <v>6338</v>
      </c>
      <c r="O2701" t="s">
        <v>20084</v>
      </c>
      <c r="P2701" t="s">
        <v>20085</v>
      </c>
      <c r="Q2701" t="s">
        <v>20086</v>
      </c>
      <c r="R2701" t="s">
        <v>20087</v>
      </c>
      <c r="S2701">
        <v>0</v>
      </c>
      <c r="T2701">
        <v>1</v>
      </c>
      <c r="U2701">
        <v>0</v>
      </c>
      <c r="V2701">
        <v>45</v>
      </c>
      <c r="W2701">
        <v>2</v>
      </c>
    </row>
    <row r="2702" spans="1:23" x14ac:dyDescent="0.3">
      <c r="A2702" t="s">
        <v>2712</v>
      </c>
      <c r="B2702" t="s">
        <v>21439</v>
      </c>
      <c r="C2702">
        <v>1</v>
      </c>
      <c r="D2702">
        <v>1</v>
      </c>
      <c r="E2702" t="s">
        <v>20088</v>
      </c>
      <c r="F2702" t="s">
        <v>12612</v>
      </c>
      <c r="G2702" t="s">
        <v>20089</v>
      </c>
      <c r="H2702" t="s">
        <v>22881</v>
      </c>
      <c r="I2702" t="s">
        <v>22882</v>
      </c>
      <c r="J2702" t="s">
        <v>12562</v>
      </c>
      <c r="K2702" t="s">
        <v>6401</v>
      </c>
      <c r="L2702" t="s">
        <v>6402</v>
      </c>
      <c r="M2702" t="s">
        <v>20083</v>
      </c>
      <c r="N2702" t="s">
        <v>6338</v>
      </c>
      <c r="O2702" t="s">
        <v>20084</v>
      </c>
      <c r="P2702" t="s">
        <v>20085</v>
      </c>
      <c r="Q2702" t="s">
        <v>20086</v>
      </c>
      <c r="R2702" t="s">
        <v>20087</v>
      </c>
      <c r="S2702">
        <v>0</v>
      </c>
      <c r="T2702">
        <v>1</v>
      </c>
      <c r="U2702">
        <v>0</v>
      </c>
      <c r="V2702">
        <v>53</v>
      </c>
      <c r="W2702">
        <v>2</v>
      </c>
    </row>
    <row r="2703" spans="1:23" x14ac:dyDescent="0.3">
      <c r="A2703" t="s">
        <v>2713</v>
      </c>
      <c r="B2703" t="s">
        <v>21439</v>
      </c>
      <c r="C2703">
        <v>1</v>
      </c>
      <c r="D2703">
        <v>1</v>
      </c>
      <c r="E2703" t="s">
        <v>20088</v>
      </c>
      <c r="F2703" t="s">
        <v>12613</v>
      </c>
      <c r="G2703" t="s">
        <v>20089</v>
      </c>
      <c r="H2703" t="s">
        <v>22859</v>
      </c>
      <c r="I2703" t="s">
        <v>22860</v>
      </c>
      <c r="J2703" t="s">
        <v>12522</v>
      </c>
      <c r="K2703" t="s">
        <v>7193</v>
      </c>
      <c r="L2703" t="s">
        <v>7194</v>
      </c>
      <c r="M2703" t="s">
        <v>20320</v>
      </c>
      <c r="N2703" t="s">
        <v>6338</v>
      </c>
      <c r="O2703" t="s">
        <v>20084</v>
      </c>
      <c r="P2703" t="s">
        <v>20304</v>
      </c>
      <c r="Q2703" t="s">
        <v>20305</v>
      </c>
      <c r="R2703" t="s">
        <v>20704</v>
      </c>
      <c r="S2703">
        <v>0</v>
      </c>
      <c r="T2703">
        <v>1</v>
      </c>
      <c r="U2703">
        <v>0</v>
      </c>
      <c r="V2703">
        <v>31</v>
      </c>
      <c r="W2703">
        <v>2</v>
      </c>
    </row>
    <row r="2704" spans="1:23" x14ac:dyDescent="0.3">
      <c r="A2704" t="s">
        <v>2714</v>
      </c>
      <c r="B2704" t="s">
        <v>21439</v>
      </c>
      <c r="C2704">
        <v>1</v>
      </c>
      <c r="D2704">
        <v>1</v>
      </c>
      <c r="E2704" t="s">
        <v>20088</v>
      </c>
      <c r="F2704" t="s">
        <v>12614</v>
      </c>
      <c r="G2704" t="s">
        <v>20089</v>
      </c>
      <c r="H2704" t="s">
        <v>22872</v>
      </c>
      <c r="I2704" t="s">
        <v>22873</v>
      </c>
      <c r="J2704" t="s">
        <v>12547</v>
      </c>
      <c r="K2704" t="s">
        <v>8496</v>
      </c>
      <c r="L2704" t="s">
        <v>8497</v>
      </c>
      <c r="M2704" t="s">
        <v>20442</v>
      </c>
      <c r="N2704" t="s">
        <v>6338</v>
      </c>
      <c r="O2704" t="s">
        <v>20084</v>
      </c>
      <c r="P2704" t="s">
        <v>20108</v>
      </c>
      <c r="Q2704" t="s">
        <v>20109</v>
      </c>
      <c r="R2704" t="s">
        <v>20981</v>
      </c>
      <c r="S2704">
        <v>0</v>
      </c>
      <c r="T2704">
        <v>1</v>
      </c>
      <c r="U2704">
        <v>0</v>
      </c>
      <c r="V2704">
        <v>20</v>
      </c>
      <c r="W2704">
        <v>1</v>
      </c>
    </row>
    <row r="2705" spans="1:23" x14ac:dyDescent="0.3">
      <c r="A2705" t="s">
        <v>2715</v>
      </c>
      <c r="B2705" t="s">
        <v>21439</v>
      </c>
      <c r="C2705">
        <v>1</v>
      </c>
      <c r="D2705">
        <v>1</v>
      </c>
      <c r="E2705" t="s">
        <v>20088</v>
      </c>
      <c r="F2705" t="s">
        <v>12615</v>
      </c>
      <c r="G2705" t="s">
        <v>20089</v>
      </c>
      <c r="H2705" t="s">
        <v>22859</v>
      </c>
      <c r="I2705" t="s">
        <v>22860</v>
      </c>
      <c r="J2705" t="s">
        <v>12522</v>
      </c>
      <c r="K2705" t="s">
        <v>7193</v>
      </c>
      <c r="L2705" t="s">
        <v>7194</v>
      </c>
      <c r="M2705" t="s">
        <v>20320</v>
      </c>
      <c r="N2705" t="s">
        <v>6338</v>
      </c>
      <c r="O2705" t="s">
        <v>20084</v>
      </c>
      <c r="P2705" t="s">
        <v>20304</v>
      </c>
      <c r="Q2705" t="s">
        <v>20305</v>
      </c>
      <c r="R2705" t="s">
        <v>20704</v>
      </c>
      <c r="S2705">
        <v>0</v>
      </c>
      <c r="T2705">
        <v>1</v>
      </c>
      <c r="U2705">
        <v>0</v>
      </c>
      <c r="V2705">
        <v>37</v>
      </c>
      <c r="W2705">
        <v>3</v>
      </c>
    </row>
    <row r="2706" spans="1:23" x14ac:dyDescent="0.3">
      <c r="A2706" t="s">
        <v>2716</v>
      </c>
      <c r="B2706" t="s">
        <v>21439</v>
      </c>
      <c r="C2706">
        <v>1</v>
      </c>
      <c r="D2706">
        <v>1</v>
      </c>
      <c r="E2706" t="s">
        <v>20088</v>
      </c>
      <c r="F2706" t="s">
        <v>12616</v>
      </c>
      <c r="G2706" t="s">
        <v>20089</v>
      </c>
      <c r="H2706" t="s">
        <v>22870</v>
      </c>
      <c r="I2706" t="s">
        <v>22871</v>
      </c>
      <c r="J2706" t="s">
        <v>12481</v>
      </c>
      <c r="K2706" t="s">
        <v>6336</v>
      </c>
      <c r="L2706" t="s">
        <v>6337</v>
      </c>
      <c r="M2706" t="s">
        <v>20083</v>
      </c>
      <c r="N2706" t="s">
        <v>6338</v>
      </c>
      <c r="O2706" t="s">
        <v>20084</v>
      </c>
      <c r="P2706" t="s">
        <v>20766</v>
      </c>
      <c r="Q2706" t="s">
        <v>20767</v>
      </c>
      <c r="R2706" t="s">
        <v>20768</v>
      </c>
      <c r="S2706">
        <v>0</v>
      </c>
      <c r="T2706">
        <v>0</v>
      </c>
      <c r="U2706">
        <v>0</v>
      </c>
      <c r="V2706">
        <v>21</v>
      </c>
      <c r="W2706">
        <v>1</v>
      </c>
    </row>
    <row r="2707" spans="1:23" x14ac:dyDescent="0.3">
      <c r="A2707" t="s">
        <v>2717</v>
      </c>
      <c r="B2707" t="s">
        <v>21501</v>
      </c>
      <c r="C2707">
        <v>1</v>
      </c>
      <c r="D2707">
        <v>1</v>
      </c>
      <c r="E2707" t="s">
        <v>20088</v>
      </c>
      <c r="F2707" t="s">
        <v>12617</v>
      </c>
      <c r="G2707" t="s">
        <v>20089</v>
      </c>
      <c r="H2707" t="s">
        <v>22836</v>
      </c>
      <c r="I2707" t="s">
        <v>22837</v>
      </c>
      <c r="J2707" t="s">
        <v>12618</v>
      </c>
      <c r="K2707" t="s">
        <v>6735</v>
      </c>
      <c r="L2707" t="s">
        <v>6736</v>
      </c>
      <c r="M2707" t="s">
        <v>20107</v>
      </c>
      <c r="N2707" t="s">
        <v>6338</v>
      </c>
      <c r="O2707" t="s">
        <v>20084</v>
      </c>
      <c r="P2707" t="s">
        <v>20108</v>
      </c>
      <c r="Q2707" t="s">
        <v>20109</v>
      </c>
      <c r="R2707" t="s">
        <v>20110</v>
      </c>
      <c r="S2707">
        <v>0</v>
      </c>
      <c r="T2707">
        <v>1</v>
      </c>
      <c r="U2707">
        <v>0</v>
      </c>
      <c r="V2707">
        <v>53</v>
      </c>
      <c r="W2707">
        <v>3</v>
      </c>
    </row>
    <row r="2708" spans="1:23" x14ac:dyDescent="0.3">
      <c r="A2708" t="s">
        <v>2718</v>
      </c>
      <c r="B2708" t="s">
        <v>21439</v>
      </c>
      <c r="C2708">
        <v>1</v>
      </c>
      <c r="D2708">
        <v>1</v>
      </c>
      <c r="E2708" t="s">
        <v>20088</v>
      </c>
      <c r="F2708" t="s">
        <v>12619</v>
      </c>
      <c r="G2708" t="s">
        <v>20089</v>
      </c>
      <c r="H2708" t="s">
        <v>22868</v>
      </c>
      <c r="I2708" t="s">
        <v>22869</v>
      </c>
      <c r="J2708" t="s">
        <v>12533</v>
      </c>
      <c r="K2708" t="s">
        <v>6771</v>
      </c>
      <c r="L2708" t="s">
        <v>6772</v>
      </c>
      <c r="M2708" t="s">
        <v>20113</v>
      </c>
      <c r="N2708" t="s">
        <v>6338</v>
      </c>
      <c r="O2708" t="s">
        <v>20084</v>
      </c>
      <c r="P2708" t="s">
        <v>20411</v>
      </c>
      <c r="Q2708" t="s">
        <v>6454</v>
      </c>
      <c r="R2708" t="s">
        <v>20954</v>
      </c>
      <c r="S2708">
        <v>0</v>
      </c>
      <c r="T2708">
        <v>0</v>
      </c>
      <c r="U2708">
        <v>0</v>
      </c>
      <c r="V2708">
        <v>23</v>
      </c>
      <c r="W2708">
        <v>1</v>
      </c>
    </row>
    <row r="2709" spans="1:23" x14ac:dyDescent="0.3">
      <c r="A2709" t="s">
        <v>2719</v>
      </c>
      <c r="B2709" t="s">
        <v>21439</v>
      </c>
      <c r="C2709">
        <v>1</v>
      </c>
      <c r="D2709">
        <v>1</v>
      </c>
      <c r="E2709" t="s">
        <v>20088</v>
      </c>
      <c r="F2709" t="s">
        <v>12620</v>
      </c>
      <c r="G2709" t="s">
        <v>20089</v>
      </c>
      <c r="H2709" t="s">
        <v>22868</v>
      </c>
      <c r="I2709" t="s">
        <v>22869</v>
      </c>
      <c r="J2709" t="s">
        <v>12533</v>
      </c>
      <c r="K2709" t="s">
        <v>6771</v>
      </c>
      <c r="L2709" t="s">
        <v>6772</v>
      </c>
      <c r="M2709" t="s">
        <v>20113</v>
      </c>
      <c r="N2709" t="s">
        <v>6338</v>
      </c>
      <c r="O2709" t="s">
        <v>20084</v>
      </c>
      <c r="P2709" t="s">
        <v>20411</v>
      </c>
      <c r="Q2709" t="s">
        <v>6454</v>
      </c>
      <c r="R2709" t="s">
        <v>20954</v>
      </c>
      <c r="S2709">
        <v>0</v>
      </c>
      <c r="T2709">
        <v>0</v>
      </c>
      <c r="U2709">
        <v>0</v>
      </c>
      <c r="V2709">
        <v>19</v>
      </c>
      <c r="W2709">
        <v>1</v>
      </c>
    </row>
    <row r="2710" spans="1:23" x14ac:dyDescent="0.3">
      <c r="A2710" t="s">
        <v>2720</v>
      </c>
      <c r="B2710" t="s">
        <v>21044</v>
      </c>
      <c r="C2710">
        <v>0</v>
      </c>
      <c r="D2710">
        <v>0</v>
      </c>
      <c r="E2710" t="s">
        <v>20088</v>
      </c>
      <c r="F2710" t="s">
        <v>12621</v>
      </c>
      <c r="G2710" t="s">
        <v>20089</v>
      </c>
      <c r="H2710" t="s">
        <v>22844</v>
      </c>
      <c r="I2710" t="s">
        <v>22845</v>
      </c>
      <c r="J2710" t="s">
        <v>12451</v>
      </c>
      <c r="K2710" t="s">
        <v>7658</v>
      </c>
      <c r="L2710" t="s">
        <v>6402</v>
      </c>
      <c r="M2710" t="s">
        <v>20083</v>
      </c>
      <c r="N2710" t="s">
        <v>6338</v>
      </c>
      <c r="O2710" t="s">
        <v>20084</v>
      </c>
      <c r="P2710" t="s">
        <v>20085</v>
      </c>
      <c r="Q2710" t="s">
        <v>20086</v>
      </c>
      <c r="R2710" t="s">
        <v>20087</v>
      </c>
      <c r="S2710">
        <v>0</v>
      </c>
      <c r="T2710">
        <v>1</v>
      </c>
      <c r="U2710">
        <v>1</v>
      </c>
      <c r="V2710">
        <v>163</v>
      </c>
      <c r="W2710">
        <v>12</v>
      </c>
    </row>
    <row r="2711" spans="1:23" x14ac:dyDescent="0.3">
      <c r="A2711" t="s">
        <v>2721</v>
      </c>
      <c r="B2711" t="s">
        <v>21483</v>
      </c>
      <c r="C2711">
        <v>1</v>
      </c>
      <c r="D2711">
        <v>1</v>
      </c>
      <c r="E2711" t="s">
        <v>20088</v>
      </c>
      <c r="F2711" t="s">
        <v>12622</v>
      </c>
      <c r="G2711" t="s">
        <v>20089</v>
      </c>
      <c r="H2711" t="s">
        <v>20249</v>
      </c>
      <c r="I2711" t="s">
        <v>20250</v>
      </c>
      <c r="J2711" t="s">
        <v>7452</v>
      </c>
      <c r="K2711" t="s">
        <v>6491</v>
      </c>
      <c r="L2711" t="s">
        <v>6492</v>
      </c>
      <c r="M2711" t="s">
        <v>20083</v>
      </c>
      <c r="N2711" t="s">
        <v>6338</v>
      </c>
      <c r="O2711" t="s">
        <v>20084</v>
      </c>
      <c r="P2711" t="s">
        <v>20247</v>
      </c>
      <c r="Q2711" t="s">
        <v>6492</v>
      </c>
      <c r="R2711" t="s">
        <v>20248</v>
      </c>
      <c r="S2711">
        <v>0</v>
      </c>
      <c r="T2711">
        <v>0</v>
      </c>
      <c r="U2711">
        <v>0</v>
      </c>
      <c r="V2711">
        <v>82</v>
      </c>
      <c r="W2711">
        <v>3</v>
      </c>
    </row>
    <row r="2712" spans="1:23" x14ac:dyDescent="0.3">
      <c r="A2712" t="s">
        <v>2722</v>
      </c>
      <c r="B2712" t="s">
        <v>21439</v>
      </c>
      <c r="C2712">
        <v>1</v>
      </c>
      <c r="D2712">
        <v>1</v>
      </c>
      <c r="E2712" t="s">
        <v>20088</v>
      </c>
      <c r="F2712" t="s">
        <v>12623</v>
      </c>
      <c r="G2712" t="s">
        <v>20089</v>
      </c>
      <c r="H2712" t="s">
        <v>22836</v>
      </c>
      <c r="I2712" t="s">
        <v>22837</v>
      </c>
      <c r="J2712" t="s">
        <v>12580</v>
      </c>
      <c r="K2712" t="s">
        <v>8120</v>
      </c>
      <c r="L2712" t="s">
        <v>8121</v>
      </c>
      <c r="M2712" t="s">
        <v>20555</v>
      </c>
      <c r="N2712" t="s">
        <v>6338</v>
      </c>
      <c r="O2712" t="s">
        <v>20084</v>
      </c>
      <c r="P2712" t="s">
        <v>20120</v>
      </c>
      <c r="Q2712" t="s">
        <v>20121</v>
      </c>
      <c r="R2712" t="s">
        <v>20898</v>
      </c>
      <c r="S2712">
        <v>0</v>
      </c>
      <c r="T2712">
        <v>1</v>
      </c>
      <c r="U2712">
        <v>0</v>
      </c>
      <c r="V2712">
        <v>19</v>
      </c>
      <c r="W2712">
        <v>1</v>
      </c>
    </row>
    <row r="2713" spans="1:23" x14ac:dyDescent="0.3">
      <c r="A2713" t="s">
        <v>2723</v>
      </c>
      <c r="B2713" t="s">
        <v>21439</v>
      </c>
      <c r="C2713">
        <v>1</v>
      </c>
      <c r="D2713">
        <v>1</v>
      </c>
      <c r="E2713" t="s">
        <v>20088</v>
      </c>
      <c r="F2713" t="s">
        <v>12624</v>
      </c>
      <c r="G2713" t="s">
        <v>20089</v>
      </c>
      <c r="H2713" t="s">
        <v>22836</v>
      </c>
      <c r="I2713" t="s">
        <v>22837</v>
      </c>
      <c r="J2713" t="s">
        <v>12580</v>
      </c>
      <c r="K2713" t="s">
        <v>8120</v>
      </c>
      <c r="L2713" t="s">
        <v>8121</v>
      </c>
      <c r="M2713" t="s">
        <v>20555</v>
      </c>
      <c r="N2713" t="s">
        <v>6338</v>
      </c>
      <c r="O2713" t="s">
        <v>20084</v>
      </c>
      <c r="P2713" t="s">
        <v>20120</v>
      </c>
      <c r="Q2713" t="s">
        <v>20121</v>
      </c>
      <c r="R2713" t="s">
        <v>20898</v>
      </c>
      <c r="S2713">
        <v>0</v>
      </c>
      <c r="T2713">
        <v>1</v>
      </c>
      <c r="U2713">
        <v>0</v>
      </c>
      <c r="V2713">
        <v>29</v>
      </c>
      <c r="W2713">
        <v>1</v>
      </c>
    </row>
    <row r="2714" spans="1:23" x14ac:dyDescent="0.3">
      <c r="A2714" t="s">
        <v>2724</v>
      </c>
      <c r="B2714" t="s">
        <v>21439</v>
      </c>
      <c r="C2714">
        <v>1</v>
      </c>
      <c r="D2714">
        <v>1</v>
      </c>
      <c r="E2714" t="s">
        <v>20088</v>
      </c>
      <c r="F2714" t="s">
        <v>12625</v>
      </c>
      <c r="G2714" t="s">
        <v>20089</v>
      </c>
      <c r="H2714" t="s">
        <v>22877</v>
      </c>
      <c r="I2714" t="s">
        <v>22878</v>
      </c>
      <c r="J2714" t="s">
        <v>12553</v>
      </c>
      <c r="K2714" t="s">
        <v>6336</v>
      </c>
      <c r="L2714" t="s">
        <v>6337</v>
      </c>
      <c r="M2714" t="s">
        <v>20083</v>
      </c>
      <c r="N2714" t="s">
        <v>6338</v>
      </c>
      <c r="O2714" t="s">
        <v>20084</v>
      </c>
      <c r="P2714" t="s">
        <v>20766</v>
      </c>
      <c r="Q2714" t="s">
        <v>20767</v>
      </c>
      <c r="R2714" t="s">
        <v>20768</v>
      </c>
      <c r="S2714">
        <v>0</v>
      </c>
      <c r="T2714">
        <v>0</v>
      </c>
      <c r="U2714">
        <v>0</v>
      </c>
      <c r="V2714">
        <v>17</v>
      </c>
      <c r="W2714">
        <v>1</v>
      </c>
    </row>
    <row r="2715" spans="1:23" x14ac:dyDescent="0.3">
      <c r="A2715" t="s">
        <v>2725</v>
      </c>
      <c r="B2715" t="s">
        <v>21439</v>
      </c>
      <c r="C2715">
        <v>1</v>
      </c>
      <c r="D2715">
        <v>1</v>
      </c>
      <c r="E2715" t="s">
        <v>20088</v>
      </c>
      <c r="F2715" t="s">
        <v>12626</v>
      </c>
      <c r="G2715" t="s">
        <v>20089</v>
      </c>
      <c r="H2715" t="s">
        <v>22877</v>
      </c>
      <c r="I2715" t="s">
        <v>22878</v>
      </c>
      <c r="J2715" t="s">
        <v>12553</v>
      </c>
      <c r="K2715" t="s">
        <v>6336</v>
      </c>
      <c r="L2715" t="s">
        <v>6337</v>
      </c>
      <c r="M2715" t="s">
        <v>20083</v>
      </c>
      <c r="N2715" t="s">
        <v>6338</v>
      </c>
      <c r="O2715" t="s">
        <v>20084</v>
      </c>
      <c r="P2715" t="s">
        <v>20766</v>
      </c>
      <c r="Q2715" t="s">
        <v>20767</v>
      </c>
      <c r="R2715" t="s">
        <v>20768</v>
      </c>
      <c r="S2715">
        <v>0</v>
      </c>
      <c r="T2715">
        <v>0</v>
      </c>
      <c r="U2715">
        <v>0</v>
      </c>
      <c r="V2715">
        <v>31</v>
      </c>
      <c r="W2715">
        <v>1</v>
      </c>
    </row>
    <row r="2716" spans="1:23" x14ac:dyDescent="0.3">
      <c r="A2716" t="s">
        <v>2726</v>
      </c>
      <c r="B2716" t="s">
        <v>21439</v>
      </c>
      <c r="C2716">
        <v>1</v>
      </c>
      <c r="D2716">
        <v>1</v>
      </c>
      <c r="E2716" t="s">
        <v>20088</v>
      </c>
      <c r="F2716" t="s">
        <v>12627</v>
      </c>
      <c r="G2716" t="s">
        <v>20089</v>
      </c>
      <c r="H2716" t="s">
        <v>22901</v>
      </c>
      <c r="I2716" t="s">
        <v>22902</v>
      </c>
      <c r="J2716" t="s">
        <v>12628</v>
      </c>
      <c r="K2716" t="s">
        <v>6767</v>
      </c>
      <c r="L2716" t="s">
        <v>6768</v>
      </c>
      <c r="M2716" t="s">
        <v>20242</v>
      </c>
      <c r="N2716" t="s">
        <v>6338</v>
      </c>
      <c r="O2716" t="s">
        <v>20084</v>
      </c>
      <c r="P2716" t="s">
        <v>20120</v>
      </c>
      <c r="Q2716" t="s">
        <v>20121</v>
      </c>
      <c r="R2716" t="s">
        <v>20301</v>
      </c>
      <c r="S2716">
        <v>0</v>
      </c>
      <c r="T2716">
        <v>1</v>
      </c>
      <c r="U2716">
        <v>0</v>
      </c>
      <c r="V2716">
        <v>143</v>
      </c>
      <c r="W2716">
        <v>6</v>
      </c>
    </row>
    <row r="2717" spans="1:23" x14ac:dyDescent="0.3">
      <c r="A2717" t="s">
        <v>2727</v>
      </c>
      <c r="B2717" t="s">
        <v>21044</v>
      </c>
      <c r="C2717">
        <v>0</v>
      </c>
      <c r="D2717">
        <v>0</v>
      </c>
      <c r="E2717" t="s">
        <v>20088</v>
      </c>
      <c r="F2717" t="s">
        <v>12629</v>
      </c>
      <c r="G2717" t="s">
        <v>20089</v>
      </c>
      <c r="H2717" t="s">
        <v>22903</v>
      </c>
      <c r="I2717" t="s">
        <v>22904</v>
      </c>
      <c r="J2717" t="s">
        <v>12630</v>
      </c>
      <c r="K2717" t="s">
        <v>6453</v>
      </c>
      <c r="L2717" t="s">
        <v>6454</v>
      </c>
      <c r="M2717" t="s">
        <v>20410</v>
      </c>
      <c r="N2717" t="s">
        <v>6338</v>
      </c>
      <c r="O2717" t="s">
        <v>20084</v>
      </c>
      <c r="P2717" t="s">
        <v>20411</v>
      </c>
      <c r="Q2717" t="s">
        <v>6454</v>
      </c>
      <c r="R2717" t="s">
        <v>20412</v>
      </c>
      <c r="S2717">
        <v>0</v>
      </c>
      <c r="T2717">
        <v>0</v>
      </c>
      <c r="U2717">
        <v>1</v>
      </c>
      <c r="V2717">
        <v>151</v>
      </c>
      <c r="W2717">
        <v>15</v>
      </c>
    </row>
    <row r="2718" spans="1:23" x14ac:dyDescent="0.3">
      <c r="A2718" t="s">
        <v>2728</v>
      </c>
      <c r="B2718" t="s">
        <v>21044</v>
      </c>
      <c r="C2718">
        <v>0</v>
      </c>
      <c r="D2718">
        <v>0</v>
      </c>
      <c r="E2718" t="s">
        <v>20088</v>
      </c>
      <c r="F2718" t="s">
        <v>12631</v>
      </c>
      <c r="G2718" t="s">
        <v>20089</v>
      </c>
      <c r="H2718" t="s">
        <v>22846</v>
      </c>
      <c r="I2718" t="s">
        <v>22847</v>
      </c>
      <c r="J2718" t="s">
        <v>12632</v>
      </c>
      <c r="K2718" t="s">
        <v>6491</v>
      </c>
      <c r="L2718" t="s">
        <v>6492</v>
      </c>
      <c r="M2718" t="s">
        <v>20083</v>
      </c>
      <c r="N2718" t="s">
        <v>6338</v>
      </c>
      <c r="O2718" t="s">
        <v>20084</v>
      </c>
      <c r="P2718" t="s">
        <v>20247</v>
      </c>
      <c r="Q2718" t="s">
        <v>6492</v>
      </c>
      <c r="R2718" t="s">
        <v>20248</v>
      </c>
      <c r="S2718">
        <v>0</v>
      </c>
      <c r="T2718">
        <v>0</v>
      </c>
      <c r="U2718">
        <v>1</v>
      </c>
      <c r="V2718">
        <v>214</v>
      </c>
      <c r="W2718">
        <v>22</v>
      </c>
    </row>
    <row r="2719" spans="1:23" x14ac:dyDescent="0.3">
      <c r="A2719" t="s">
        <v>2729</v>
      </c>
      <c r="B2719" t="s">
        <v>21522</v>
      </c>
      <c r="C2719">
        <v>1</v>
      </c>
      <c r="D2719">
        <v>1</v>
      </c>
      <c r="E2719" t="s">
        <v>20050</v>
      </c>
      <c r="F2719" t="s">
        <v>12633</v>
      </c>
      <c r="G2719" t="s">
        <v>20051</v>
      </c>
      <c r="H2719" t="s">
        <v>20302</v>
      </c>
      <c r="I2719" t="s">
        <v>20303</v>
      </c>
      <c r="J2719" t="s">
        <v>12569</v>
      </c>
      <c r="K2719" t="s">
        <v>7193</v>
      </c>
      <c r="L2719" t="s">
        <v>7194</v>
      </c>
      <c r="M2719" t="s">
        <v>20320</v>
      </c>
      <c r="N2719" t="s">
        <v>6338</v>
      </c>
      <c r="O2719" t="s">
        <v>20084</v>
      </c>
      <c r="P2719" t="s">
        <v>20304</v>
      </c>
      <c r="Q2719" t="s">
        <v>20305</v>
      </c>
      <c r="R2719" t="s">
        <v>20704</v>
      </c>
      <c r="S2719">
        <v>1</v>
      </c>
      <c r="T2719">
        <v>1</v>
      </c>
      <c r="U2719">
        <v>0</v>
      </c>
      <c r="V2719">
        <v>40</v>
      </c>
      <c r="W2719">
        <v>3</v>
      </c>
    </row>
    <row r="2720" spans="1:23" x14ac:dyDescent="0.3">
      <c r="A2720" t="s">
        <v>2730</v>
      </c>
      <c r="B2720" t="s">
        <v>21439</v>
      </c>
      <c r="C2720">
        <v>1</v>
      </c>
      <c r="D2720">
        <v>1</v>
      </c>
      <c r="E2720" t="s">
        <v>20088</v>
      </c>
      <c r="F2720" t="s">
        <v>12634</v>
      </c>
      <c r="G2720" t="s">
        <v>20089</v>
      </c>
      <c r="H2720" t="s">
        <v>20536</v>
      </c>
      <c r="I2720" t="s">
        <v>20537</v>
      </c>
      <c r="J2720" t="s">
        <v>6785</v>
      </c>
      <c r="K2720" t="s">
        <v>6786</v>
      </c>
      <c r="L2720" t="s">
        <v>6787</v>
      </c>
      <c r="M2720" t="s">
        <v>20534</v>
      </c>
      <c r="N2720" t="s">
        <v>6338</v>
      </c>
      <c r="O2720" t="s">
        <v>20084</v>
      </c>
      <c r="P2720" t="s">
        <v>20405</v>
      </c>
      <c r="Q2720" t="s">
        <v>20406</v>
      </c>
      <c r="R2720" t="s">
        <v>20538</v>
      </c>
      <c r="S2720">
        <v>0</v>
      </c>
      <c r="T2720">
        <v>0</v>
      </c>
      <c r="U2720">
        <v>0</v>
      </c>
      <c r="V2720">
        <v>25</v>
      </c>
      <c r="W2720">
        <v>1</v>
      </c>
    </row>
    <row r="2721" spans="1:23" x14ac:dyDescent="0.3">
      <c r="A2721" t="s">
        <v>2731</v>
      </c>
      <c r="B2721" t="s">
        <v>21439</v>
      </c>
      <c r="C2721">
        <v>1</v>
      </c>
      <c r="D2721">
        <v>1</v>
      </c>
      <c r="E2721" t="s">
        <v>20050</v>
      </c>
      <c r="F2721" t="s">
        <v>12635</v>
      </c>
      <c r="H2721" t="s">
        <v>21648</v>
      </c>
      <c r="I2721" t="s">
        <v>21649</v>
      </c>
      <c r="J2721" t="s">
        <v>12636</v>
      </c>
      <c r="K2721" t="s">
        <v>6733</v>
      </c>
      <c r="L2721" t="s">
        <v>6321</v>
      </c>
      <c r="M2721" t="s">
        <v>20083</v>
      </c>
      <c r="N2721" t="s">
        <v>6322</v>
      </c>
      <c r="O2721" t="s">
        <v>20076</v>
      </c>
      <c r="P2721" t="s">
        <v>20125</v>
      </c>
      <c r="Q2721" t="s">
        <v>20153</v>
      </c>
      <c r="R2721" t="s">
        <v>20154</v>
      </c>
      <c r="S2721">
        <v>1</v>
      </c>
      <c r="T2721">
        <v>0</v>
      </c>
      <c r="V2721">
        <v>103</v>
      </c>
      <c r="W2721">
        <v>1</v>
      </c>
    </row>
    <row r="2722" spans="1:23" x14ac:dyDescent="0.3">
      <c r="A2722" t="s">
        <v>2732</v>
      </c>
      <c r="B2722" t="s">
        <v>21044</v>
      </c>
      <c r="C2722">
        <v>0</v>
      </c>
      <c r="D2722">
        <v>0</v>
      </c>
      <c r="E2722" t="s">
        <v>20088</v>
      </c>
      <c r="F2722" t="s">
        <v>12637</v>
      </c>
      <c r="G2722" t="s">
        <v>20089</v>
      </c>
      <c r="H2722" t="s">
        <v>22846</v>
      </c>
      <c r="I2722" t="s">
        <v>22847</v>
      </c>
      <c r="J2722" t="s">
        <v>12638</v>
      </c>
      <c r="K2722" t="s">
        <v>6565</v>
      </c>
      <c r="L2722" t="s">
        <v>6566</v>
      </c>
      <c r="M2722" t="s">
        <v>20293</v>
      </c>
      <c r="N2722" t="s">
        <v>6338</v>
      </c>
      <c r="O2722" t="s">
        <v>20084</v>
      </c>
      <c r="P2722" t="s">
        <v>20108</v>
      </c>
      <c r="Q2722" t="s">
        <v>20109</v>
      </c>
      <c r="R2722" t="s">
        <v>20644</v>
      </c>
      <c r="S2722">
        <v>0</v>
      </c>
      <c r="T2722">
        <v>1</v>
      </c>
      <c r="U2722">
        <v>1</v>
      </c>
      <c r="V2722">
        <v>103</v>
      </c>
      <c r="W2722">
        <v>11</v>
      </c>
    </row>
    <row r="2723" spans="1:23" x14ac:dyDescent="0.3">
      <c r="A2723" t="s">
        <v>2733</v>
      </c>
      <c r="B2723" t="s">
        <v>21522</v>
      </c>
      <c r="C2723">
        <v>1</v>
      </c>
      <c r="D2723">
        <v>1</v>
      </c>
      <c r="E2723" t="s">
        <v>20065</v>
      </c>
      <c r="F2723" t="s">
        <v>12641</v>
      </c>
      <c r="G2723" t="s">
        <v>20051</v>
      </c>
      <c r="H2723" t="s">
        <v>20408</v>
      </c>
      <c r="I2723" t="s">
        <v>20409</v>
      </c>
      <c r="J2723" t="s">
        <v>12591</v>
      </c>
      <c r="K2723" t="s">
        <v>6771</v>
      </c>
      <c r="L2723" t="s">
        <v>6772</v>
      </c>
      <c r="M2723" t="s">
        <v>20113</v>
      </c>
      <c r="N2723" t="s">
        <v>6338</v>
      </c>
      <c r="O2723" t="s">
        <v>20084</v>
      </c>
      <c r="P2723" t="s">
        <v>20411</v>
      </c>
      <c r="Q2723" t="s">
        <v>6454</v>
      </c>
      <c r="R2723" t="s">
        <v>20954</v>
      </c>
      <c r="S2723">
        <v>1</v>
      </c>
      <c r="T2723">
        <v>0</v>
      </c>
      <c r="U2723">
        <v>0</v>
      </c>
      <c r="V2723">
        <v>65</v>
      </c>
      <c r="W2723">
        <v>3</v>
      </c>
    </row>
    <row r="2724" spans="1:23" x14ac:dyDescent="0.3">
      <c r="A2724" t="s">
        <v>2734</v>
      </c>
      <c r="B2724" t="s">
        <v>21439</v>
      </c>
      <c r="C2724">
        <v>1</v>
      </c>
      <c r="D2724">
        <v>1</v>
      </c>
      <c r="E2724" t="s">
        <v>20050</v>
      </c>
      <c r="F2724" t="s">
        <v>12642</v>
      </c>
      <c r="G2724" t="s">
        <v>20051</v>
      </c>
      <c r="H2724" t="s">
        <v>20432</v>
      </c>
      <c r="I2724" t="s">
        <v>20433</v>
      </c>
      <c r="J2724" t="s">
        <v>6511</v>
      </c>
      <c r="K2724" t="s">
        <v>6512</v>
      </c>
      <c r="L2724" t="s">
        <v>6513</v>
      </c>
      <c r="M2724" t="s">
        <v>20757</v>
      </c>
      <c r="N2724" t="s">
        <v>6322</v>
      </c>
      <c r="O2724" t="s">
        <v>20076</v>
      </c>
      <c r="P2724" t="s">
        <v>20434</v>
      </c>
      <c r="Q2724" t="s">
        <v>6513</v>
      </c>
      <c r="R2724" t="s">
        <v>20806</v>
      </c>
      <c r="S2724">
        <v>1</v>
      </c>
      <c r="T2724">
        <v>1</v>
      </c>
      <c r="V2724">
        <v>86</v>
      </c>
      <c r="W2724">
        <v>4</v>
      </c>
    </row>
    <row r="2725" spans="1:23" x14ac:dyDescent="0.3">
      <c r="A2725" t="s">
        <v>2735</v>
      </c>
      <c r="B2725" t="s">
        <v>21044</v>
      </c>
      <c r="C2725">
        <v>0</v>
      </c>
      <c r="D2725">
        <v>0</v>
      </c>
      <c r="E2725" t="s">
        <v>20150</v>
      </c>
      <c r="F2725" t="s">
        <v>12643</v>
      </c>
      <c r="G2725" t="s">
        <v>20089</v>
      </c>
      <c r="H2725" t="s">
        <v>22905</v>
      </c>
      <c r="I2725" t="s">
        <v>22906</v>
      </c>
      <c r="J2725" t="s">
        <v>12644</v>
      </c>
      <c r="K2725" t="s">
        <v>6563</v>
      </c>
      <c r="L2725" t="s">
        <v>6564</v>
      </c>
      <c r="M2725" t="s">
        <v>20107</v>
      </c>
      <c r="N2725" t="s">
        <v>6338</v>
      </c>
      <c r="O2725" t="s">
        <v>20084</v>
      </c>
      <c r="P2725" t="s">
        <v>20299</v>
      </c>
      <c r="Q2725" t="s">
        <v>6564</v>
      </c>
      <c r="R2725" t="s">
        <v>20957</v>
      </c>
      <c r="S2725">
        <v>0</v>
      </c>
      <c r="T2725">
        <v>1</v>
      </c>
      <c r="U2725">
        <v>1</v>
      </c>
      <c r="V2725">
        <v>89</v>
      </c>
      <c r="W2725">
        <v>9</v>
      </c>
    </row>
    <row r="2726" spans="1:23" x14ac:dyDescent="0.3">
      <c r="A2726" t="s">
        <v>2736</v>
      </c>
      <c r="B2726" t="s">
        <v>21044</v>
      </c>
      <c r="C2726">
        <v>0</v>
      </c>
      <c r="D2726">
        <v>0</v>
      </c>
      <c r="E2726" t="s">
        <v>20065</v>
      </c>
      <c r="F2726" t="s">
        <v>12645</v>
      </c>
      <c r="G2726" t="s">
        <v>20041</v>
      </c>
      <c r="H2726" t="s">
        <v>21076</v>
      </c>
      <c r="I2726" t="s">
        <v>21077</v>
      </c>
      <c r="J2726" t="s">
        <v>12585</v>
      </c>
      <c r="K2726" t="s">
        <v>6491</v>
      </c>
      <c r="L2726" t="s">
        <v>6492</v>
      </c>
      <c r="M2726" t="s">
        <v>20083</v>
      </c>
      <c r="N2726" t="s">
        <v>6338</v>
      </c>
      <c r="O2726" t="s">
        <v>20084</v>
      </c>
      <c r="P2726" t="s">
        <v>20247</v>
      </c>
      <c r="Q2726" t="s">
        <v>6492</v>
      </c>
      <c r="R2726" t="s">
        <v>20248</v>
      </c>
      <c r="S2726">
        <v>1</v>
      </c>
      <c r="T2726">
        <v>0</v>
      </c>
      <c r="U2726">
        <v>0</v>
      </c>
      <c r="V2726">
        <v>295</v>
      </c>
      <c r="W2726">
        <v>31</v>
      </c>
    </row>
    <row r="2727" spans="1:23" x14ac:dyDescent="0.3">
      <c r="A2727" t="s">
        <v>2737</v>
      </c>
      <c r="B2727" t="s">
        <v>21439</v>
      </c>
      <c r="C2727">
        <v>1</v>
      </c>
      <c r="D2727">
        <v>1</v>
      </c>
      <c r="E2727" t="s">
        <v>20150</v>
      </c>
      <c r="F2727" t="s">
        <v>12646</v>
      </c>
      <c r="G2727" t="s">
        <v>20089</v>
      </c>
      <c r="H2727" t="s">
        <v>22907</v>
      </c>
      <c r="I2727" t="s">
        <v>22908</v>
      </c>
      <c r="J2727" t="s">
        <v>12647</v>
      </c>
      <c r="K2727" t="s">
        <v>6561</v>
      </c>
      <c r="L2727" t="s">
        <v>6562</v>
      </c>
      <c r="M2727" t="s">
        <v>20736</v>
      </c>
      <c r="N2727" t="s">
        <v>6338</v>
      </c>
      <c r="O2727" t="s">
        <v>20084</v>
      </c>
      <c r="P2727" t="s">
        <v>20158</v>
      </c>
      <c r="Q2727" t="s">
        <v>6562</v>
      </c>
      <c r="R2727" t="s">
        <v>20737</v>
      </c>
      <c r="S2727">
        <v>0</v>
      </c>
      <c r="T2727">
        <v>0</v>
      </c>
      <c r="V2727">
        <v>22</v>
      </c>
      <c r="W2727">
        <v>1</v>
      </c>
    </row>
    <row r="2728" spans="1:23" x14ac:dyDescent="0.3">
      <c r="A2728" t="s">
        <v>2738</v>
      </c>
      <c r="B2728" t="s">
        <v>21501</v>
      </c>
      <c r="C2728">
        <v>1</v>
      </c>
      <c r="D2728">
        <v>1</v>
      </c>
      <c r="E2728" t="s">
        <v>20050</v>
      </c>
      <c r="F2728" t="s">
        <v>12648</v>
      </c>
      <c r="G2728" t="s">
        <v>20066</v>
      </c>
      <c r="H2728" t="s">
        <v>22840</v>
      </c>
      <c r="I2728" t="s">
        <v>22841</v>
      </c>
      <c r="J2728" t="s">
        <v>6781</v>
      </c>
      <c r="K2728" t="s">
        <v>6782</v>
      </c>
      <c r="L2728" t="s">
        <v>6402</v>
      </c>
      <c r="M2728" t="s">
        <v>20083</v>
      </c>
      <c r="N2728" t="s">
        <v>6338</v>
      </c>
      <c r="O2728" t="s">
        <v>20084</v>
      </c>
      <c r="P2728" t="s">
        <v>20085</v>
      </c>
      <c r="Q2728" t="s">
        <v>20086</v>
      </c>
      <c r="R2728" t="s">
        <v>20087</v>
      </c>
      <c r="S2728">
        <v>1</v>
      </c>
      <c r="T2728">
        <v>1</v>
      </c>
      <c r="U2728">
        <v>0</v>
      </c>
      <c r="V2728">
        <v>41</v>
      </c>
      <c r="W2728">
        <v>2</v>
      </c>
    </row>
    <row r="2729" spans="1:23" x14ac:dyDescent="0.3">
      <c r="A2729" t="s">
        <v>2739</v>
      </c>
      <c r="B2729" t="s">
        <v>21501</v>
      </c>
      <c r="C2729">
        <v>1</v>
      </c>
      <c r="D2729">
        <v>1</v>
      </c>
      <c r="E2729" t="s">
        <v>20088</v>
      </c>
      <c r="F2729" t="s">
        <v>12649</v>
      </c>
      <c r="G2729" t="s">
        <v>20089</v>
      </c>
      <c r="H2729" t="s">
        <v>22909</v>
      </c>
      <c r="I2729" t="s">
        <v>22910</v>
      </c>
      <c r="J2729" t="s">
        <v>12650</v>
      </c>
      <c r="K2729" t="s">
        <v>6357</v>
      </c>
      <c r="L2729" t="s">
        <v>6668</v>
      </c>
      <c r="M2729" t="s">
        <v>20457</v>
      </c>
      <c r="N2729" t="s">
        <v>6338</v>
      </c>
      <c r="O2729" t="s">
        <v>20084</v>
      </c>
      <c r="P2729" t="s">
        <v>20479</v>
      </c>
      <c r="Q2729" t="s">
        <v>20480</v>
      </c>
      <c r="R2729" t="s">
        <v>20728</v>
      </c>
      <c r="S2729">
        <v>0</v>
      </c>
      <c r="T2729">
        <v>0</v>
      </c>
      <c r="U2729">
        <v>0</v>
      </c>
      <c r="V2729">
        <v>72</v>
      </c>
      <c r="W2729">
        <v>2</v>
      </c>
    </row>
    <row r="2730" spans="1:23" x14ac:dyDescent="0.3">
      <c r="A2730" t="s">
        <v>2740</v>
      </c>
      <c r="B2730" t="s">
        <v>21522</v>
      </c>
      <c r="C2730">
        <v>1</v>
      </c>
      <c r="D2730">
        <v>1</v>
      </c>
      <c r="E2730" t="s">
        <v>20065</v>
      </c>
      <c r="F2730" t="s">
        <v>12651</v>
      </c>
      <c r="G2730" t="s">
        <v>20066</v>
      </c>
      <c r="H2730" t="s">
        <v>21074</v>
      </c>
      <c r="I2730" t="s">
        <v>21075</v>
      </c>
      <c r="J2730" t="s">
        <v>12578</v>
      </c>
      <c r="K2730" t="s">
        <v>6491</v>
      </c>
      <c r="L2730" t="s">
        <v>6492</v>
      </c>
      <c r="M2730" t="s">
        <v>20083</v>
      </c>
      <c r="N2730" t="s">
        <v>6338</v>
      </c>
      <c r="O2730" t="s">
        <v>20084</v>
      </c>
      <c r="P2730" t="s">
        <v>20247</v>
      </c>
      <c r="Q2730" t="s">
        <v>6492</v>
      </c>
      <c r="R2730" t="s">
        <v>20248</v>
      </c>
      <c r="S2730">
        <v>1</v>
      </c>
      <c r="T2730">
        <v>0</v>
      </c>
      <c r="U2730">
        <v>0</v>
      </c>
      <c r="V2730">
        <v>26</v>
      </c>
      <c r="W2730">
        <v>2</v>
      </c>
    </row>
    <row r="2731" spans="1:23" x14ac:dyDescent="0.3">
      <c r="A2731" t="s">
        <v>2741</v>
      </c>
      <c r="B2731" t="s">
        <v>21505</v>
      </c>
      <c r="C2731">
        <v>1</v>
      </c>
      <c r="D2731">
        <v>0</v>
      </c>
      <c r="E2731" t="s">
        <v>20088</v>
      </c>
      <c r="F2731" t="s">
        <v>12652</v>
      </c>
      <c r="G2731" t="s">
        <v>20089</v>
      </c>
      <c r="H2731" t="s">
        <v>22851</v>
      </c>
      <c r="I2731" t="s">
        <v>22852</v>
      </c>
      <c r="J2731" t="s">
        <v>12483</v>
      </c>
      <c r="K2731" t="s">
        <v>6491</v>
      </c>
      <c r="L2731" t="s">
        <v>6492</v>
      </c>
      <c r="M2731" t="s">
        <v>20083</v>
      </c>
      <c r="N2731" t="s">
        <v>6338</v>
      </c>
      <c r="O2731" t="s">
        <v>20084</v>
      </c>
      <c r="P2731" t="s">
        <v>20247</v>
      </c>
      <c r="Q2731" t="s">
        <v>6492</v>
      </c>
      <c r="R2731" t="s">
        <v>20248</v>
      </c>
      <c r="S2731">
        <v>0</v>
      </c>
      <c r="T2731">
        <v>0</v>
      </c>
      <c r="U2731">
        <v>0</v>
      </c>
      <c r="V2731">
        <v>111</v>
      </c>
      <c r="W2731">
        <v>7</v>
      </c>
    </row>
    <row r="2732" spans="1:23" x14ac:dyDescent="0.3">
      <c r="A2732" t="s">
        <v>2742</v>
      </c>
      <c r="B2732" t="s">
        <v>21522</v>
      </c>
      <c r="C2732">
        <v>1</v>
      </c>
      <c r="D2732">
        <v>1</v>
      </c>
      <c r="E2732" t="s">
        <v>20065</v>
      </c>
      <c r="F2732" t="s">
        <v>12653</v>
      </c>
      <c r="G2732" t="s">
        <v>20066</v>
      </c>
      <c r="H2732" t="s">
        <v>22840</v>
      </c>
      <c r="I2732" t="s">
        <v>22841</v>
      </c>
      <c r="J2732" t="s">
        <v>6766</v>
      </c>
      <c r="K2732" t="s">
        <v>6767</v>
      </c>
      <c r="L2732" t="s">
        <v>6768</v>
      </c>
      <c r="M2732" t="s">
        <v>20242</v>
      </c>
      <c r="N2732" t="s">
        <v>6338</v>
      </c>
      <c r="O2732" t="s">
        <v>20084</v>
      </c>
      <c r="P2732" t="s">
        <v>20120</v>
      </c>
      <c r="Q2732" t="s">
        <v>20121</v>
      </c>
      <c r="R2732" t="s">
        <v>20301</v>
      </c>
      <c r="S2732">
        <v>1</v>
      </c>
      <c r="T2732">
        <v>1</v>
      </c>
      <c r="U2732">
        <v>0</v>
      </c>
      <c r="V2732">
        <v>61</v>
      </c>
      <c r="W2732">
        <v>3</v>
      </c>
    </row>
    <row r="2733" spans="1:23" x14ac:dyDescent="0.3">
      <c r="A2733" t="s">
        <v>2743</v>
      </c>
      <c r="B2733" t="s">
        <v>21522</v>
      </c>
      <c r="C2733">
        <v>1</v>
      </c>
      <c r="D2733">
        <v>1</v>
      </c>
      <c r="E2733" t="s">
        <v>20088</v>
      </c>
      <c r="F2733" t="s">
        <v>12654</v>
      </c>
      <c r="G2733" t="s">
        <v>20089</v>
      </c>
      <c r="H2733" t="s">
        <v>22881</v>
      </c>
      <c r="I2733" t="s">
        <v>22882</v>
      </c>
      <c r="J2733" t="s">
        <v>12562</v>
      </c>
      <c r="K2733" t="s">
        <v>6401</v>
      </c>
      <c r="L2733" t="s">
        <v>6402</v>
      </c>
      <c r="M2733" t="s">
        <v>20083</v>
      </c>
      <c r="N2733" t="s">
        <v>6338</v>
      </c>
      <c r="O2733" t="s">
        <v>20084</v>
      </c>
      <c r="P2733" t="s">
        <v>20085</v>
      </c>
      <c r="Q2733" t="s">
        <v>20086</v>
      </c>
      <c r="R2733" t="s">
        <v>20087</v>
      </c>
      <c r="S2733">
        <v>0</v>
      </c>
      <c r="T2733">
        <v>1</v>
      </c>
      <c r="U2733">
        <v>0</v>
      </c>
      <c r="V2733">
        <v>59</v>
      </c>
      <c r="W2733">
        <v>3</v>
      </c>
    </row>
    <row r="2734" spans="1:23" x14ac:dyDescent="0.3">
      <c r="A2734" t="s">
        <v>2744</v>
      </c>
      <c r="B2734" t="s">
        <v>21528</v>
      </c>
      <c r="C2734">
        <v>1</v>
      </c>
      <c r="D2734">
        <v>1</v>
      </c>
      <c r="E2734" t="s">
        <v>20050</v>
      </c>
      <c r="F2734" t="s">
        <v>12655</v>
      </c>
      <c r="G2734" t="s">
        <v>20051</v>
      </c>
      <c r="H2734" t="s">
        <v>20477</v>
      </c>
      <c r="I2734" t="s">
        <v>20478</v>
      </c>
      <c r="J2734" t="s">
        <v>6764</v>
      </c>
      <c r="K2734" t="s">
        <v>6463</v>
      </c>
      <c r="L2734" t="s">
        <v>6337</v>
      </c>
      <c r="M2734" t="s">
        <v>20083</v>
      </c>
      <c r="N2734" t="s">
        <v>6338</v>
      </c>
      <c r="O2734" t="s">
        <v>20084</v>
      </c>
      <c r="P2734" t="s">
        <v>20766</v>
      </c>
      <c r="Q2734" t="s">
        <v>20767</v>
      </c>
      <c r="R2734" t="s">
        <v>20768</v>
      </c>
      <c r="S2734">
        <v>1</v>
      </c>
      <c r="T2734">
        <v>0</v>
      </c>
      <c r="U2734">
        <v>0</v>
      </c>
      <c r="V2734">
        <v>89</v>
      </c>
      <c r="W2734">
        <v>5</v>
      </c>
    </row>
    <row r="2735" spans="1:23" x14ac:dyDescent="0.3">
      <c r="A2735" t="s">
        <v>2745</v>
      </c>
      <c r="B2735" t="s">
        <v>21522</v>
      </c>
      <c r="C2735">
        <v>1</v>
      </c>
      <c r="D2735">
        <v>1</v>
      </c>
      <c r="E2735" t="s">
        <v>20050</v>
      </c>
      <c r="F2735" t="s">
        <v>12656</v>
      </c>
      <c r="G2735" t="s">
        <v>20051</v>
      </c>
      <c r="H2735" t="s">
        <v>20477</v>
      </c>
      <c r="I2735" t="s">
        <v>20478</v>
      </c>
      <c r="J2735" t="s">
        <v>6764</v>
      </c>
      <c r="K2735" t="s">
        <v>6463</v>
      </c>
      <c r="L2735" t="s">
        <v>6337</v>
      </c>
      <c r="M2735" t="s">
        <v>20083</v>
      </c>
      <c r="N2735" t="s">
        <v>6338</v>
      </c>
      <c r="O2735" t="s">
        <v>20084</v>
      </c>
      <c r="P2735" t="s">
        <v>20766</v>
      </c>
      <c r="Q2735" t="s">
        <v>20767</v>
      </c>
      <c r="R2735" t="s">
        <v>20768</v>
      </c>
      <c r="S2735">
        <v>1</v>
      </c>
      <c r="T2735">
        <v>0</v>
      </c>
      <c r="U2735">
        <v>0</v>
      </c>
      <c r="V2735">
        <v>44</v>
      </c>
      <c r="W2735">
        <v>4</v>
      </c>
    </row>
    <row r="2736" spans="1:23" x14ac:dyDescent="0.3">
      <c r="A2736" t="s">
        <v>2746</v>
      </c>
      <c r="B2736" t="s">
        <v>21522</v>
      </c>
      <c r="C2736">
        <v>1</v>
      </c>
      <c r="D2736">
        <v>1</v>
      </c>
      <c r="E2736" t="s">
        <v>20050</v>
      </c>
      <c r="F2736" t="s">
        <v>12657</v>
      </c>
      <c r="G2736" t="s">
        <v>20066</v>
      </c>
      <c r="H2736" t="s">
        <v>21066</v>
      </c>
      <c r="I2736" t="s">
        <v>21067</v>
      </c>
      <c r="J2736" t="s">
        <v>6780</v>
      </c>
      <c r="K2736" t="s">
        <v>6413</v>
      </c>
      <c r="L2736" t="s">
        <v>6337</v>
      </c>
      <c r="M2736" t="s">
        <v>20083</v>
      </c>
      <c r="N2736" t="s">
        <v>6338</v>
      </c>
      <c r="O2736" t="s">
        <v>20084</v>
      </c>
      <c r="P2736" t="s">
        <v>20766</v>
      </c>
      <c r="Q2736" t="s">
        <v>20767</v>
      </c>
      <c r="R2736" t="s">
        <v>20768</v>
      </c>
      <c r="S2736">
        <v>1</v>
      </c>
      <c r="T2736">
        <v>0</v>
      </c>
      <c r="U2736">
        <v>0</v>
      </c>
      <c r="V2736">
        <v>42</v>
      </c>
      <c r="W2736">
        <v>2</v>
      </c>
    </row>
    <row r="2737" spans="1:23" x14ac:dyDescent="0.3">
      <c r="A2737" t="s">
        <v>2747</v>
      </c>
      <c r="B2737" t="s">
        <v>21522</v>
      </c>
      <c r="C2737">
        <v>1</v>
      </c>
      <c r="D2737">
        <v>1</v>
      </c>
      <c r="E2737" t="s">
        <v>20088</v>
      </c>
      <c r="F2737" t="s">
        <v>12658</v>
      </c>
      <c r="G2737" t="s">
        <v>20089</v>
      </c>
      <c r="H2737" t="s">
        <v>22859</v>
      </c>
      <c r="I2737" t="s">
        <v>22860</v>
      </c>
      <c r="J2737" t="s">
        <v>12522</v>
      </c>
      <c r="K2737" t="s">
        <v>7193</v>
      </c>
      <c r="L2737" t="s">
        <v>7194</v>
      </c>
      <c r="M2737" t="s">
        <v>20320</v>
      </c>
      <c r="N2737" t="s">
        <v>6338</v>
      </c>
      <c r="O2737" t="s">
        <v>20084</v>
      </c>
      <c r="P2737" t="s">
        <v>20304</v>
      </c>
      <c r="Q2737" t="s">
        <v>20305</v>
      </c>
      <c r="R2737" t="s">
        <v>20704</v>
      </c>
      <c r="S2737">
        <v>0</v>
      </c>
      <c r="T2737">
        <v>1</v>
      </c>
      <c r="U2737">
        <v>0</v>
      </c>
      <c r="V2737">
        <v>36</v>
      </c>
      <c r="W2737">
        <v>2</v>
      </c>
    </row>
    <row r="2738" spans="1:23" x14ac:dyDescent="0.3">
      <c r="A2738" t="s">
        <v>2748</v>
      </c>
      <c r="B2738" t="s">
        <v>21044</v>
      </c>
      <c r="C2738">
        <v>0</v>
      </c>
      <c r="D2738">
        <v>0</v>
      </c>
      <c r="E2738" t="s">
        <v>20050</v>
      </c>
      <c r="F2738" t="s">
        <v>12659</v>
      </c>
      <c r="G2738" t="s">
        <v>20051</v>
      </c>
      <c r="H2738" t="s">
        <v>20225</v>
      </c>
      <c r="I2738" t="s">
        <v>20226</v>
      </c>
      <c r="J2738" t="s">
        <v>12660</v>
      </c>
      <c r="K2738" t="s">
        <v>6565</v>
      </c>
      <c r="L2738" t="s">
        <v>6566</v>
      </c>
      <c r="M2738" t="s">
        <v>20293</v>
      </c>
      <c r="N2738" t="s">
        <v>6338</v>
      </c>
      <c r="O2738" t="s">
        <v>20084</v>
      </c>
      <c r="P2738" t="s">
        <v>20108</v>
      </c>
      <c r="Q2738" t="s">
        <v>20109</v>
      </c>
      <c r="R2738" t="s">
        <v>20644</v>
      </c>
      <c r="S2738">
        <v>1</v>
      </c>
      <c r="T2738">
        <v>1</v>
      </c>
      <c r="U2738">
        <v>0</v>
      </c>
      <c r="V2738">
        <v>163</v>
      </c>
      <c r="W2738">
        <v>13</v>
      </c>
    </row>
    <row r="2739" spans="1:23" x14ac:dyDescent="0.3">
      <c r="A2739" t="s">
        <v>2749</v>
      </c>
      <c r="B2739" t="s">
        <v>21522</v>
      </c>
      <c r="C2739">
        <v>1</v>
      </c>
      <c r="D2739">
        <v>1</v>
      </c>
      <c r="E2739" t="s">
        <v>20050</v>
      </c>
      <c r="F2739" t="s">
        <v>12661</v>
      </c>
      <c r="G2739" t="s">
        <v>20080</v>
      </c>
      <c r="H2739" t="s">
        <v>20764</v>
      </c>
      <c r="I2739" t="s">
        <v>20765</v>
      </c>
      <c r="J2739" t="s">
        <v>6756</v>
      </c>
      <c r="K2739" t="s">
        <v>6336</v>
      </c>
      <c r="L2739" t="s">
        <v>6337</v>
      </c>
      <c r="M2739" t="s">
        <v>20083</v>
      </c>
      <c r="N2739" t="s">
        <v>6338</v>
      </c>
      <c r="O2739" t="s">
        <v>20084</v>
      </c>
      <c r="P2739" t="s">
        <v>20766</v>
      </c>
      <c r="Q2739" t="s">
        <v>20767</v>
      </c>
      <c r="R2739" t="s">
        <v>20768</v>
      </c>
      <c r="S2739">
        <v>1</v>
      </c>
      <c r="T2739">
        <v>0</v>
      </c>
      <c r="U2739">
        <v>0</v>
      </c>
      <c r="V2739">
        <v>72</v>
      </c>
      <c r="W2739">
        <v>3</v>
      </c>
    </row>
    <row r="2740" spans="1:23" x14ac:dyDescent="0.3">
      <c r="A2740" t="s">
        <v>2750</v>
      </c>
      <c r="B2740" t="s">
        <v>21501</v>
      </c>
      <c r="C2740">
        <v>1</v>
      </c>
      <c r="D2740">
        <v>1</v>
      </c>
      <c r="E2740" t="s">
        <v>20050</v>
      </c>
      <c r="F2740" t="s">
        <v>12662</v>
      </c>
      <c r="G2740" t="s">
        <v>20080</v>
      </c>
      <c r="H2740" t="s">
        <v>20764</v>
      </c>
      <c r="I2740" t="s">
        <v>20765</v>
      </c>
      <c r="J2740" t="s">
        <v>6756</v>
      </c>
      <c r="K2740" t="s">
        <v>6336</v>
      </c>
      <c r="L2740" t="s">
        <v>6337</v>
      </c>
      <c r="M2740" t="s">
        <v>20083</v>
      </c>
      <c r="N2740" t="s">
        <v>6338</v>
      </c>
      <c r="O2740" t="s">
        <v>20084</v>
      </c>
      <c r="P2740" t="s">
        <v>20766</v>
      </c>
      <c r="Q2740" t="s">
        <v>20767</v>
      </c>
      <c r="R2740" t="s">
        <v>20768</v>
      </c>
      <c r="S2740">
        <v>1</v>
      </c>
      <c r="T2740">
        <v>0</v>
      </c>
      <c r="U2740">
        <v>0</v>
      </c>
      <c r="V2740">
        <v>21</v>
      </c>
      <c r="W2740">
        <v>2</v>
      </c>
    </row>
    <row r="2741" spans="1:23" x14ac:dyDescent="0.3">
      <c r="A2741" t="s">
        <v>2751</v>
      </c>
      <c r="B2741" t="s">
        <v>21439</v>
      </c>
      <c r="C2741">
        <v>1</v>
      </c>
      <c r="D2741">
        <v>1</v>
      </c>
      <c r="E2741" t="s">
        <v>20088</v>
      </c>
      <c r="F2741" t="s">
        <v>12663</v>
      </c>
      <c r="G2741" t="s">
        <v>20089</v>
      </c>
      <c r="H2741" t="s">
        <v>22911</v>
      </c>
      <c r="I2741" t="s">
        <v>22912</v>
      </c>
      <c r="J2741" t="s">
        <v>12664</v>
      </c>
      <c r="K2741" t="s">
        <v>12665</v>
      </c>
      <c r="L2741" t="s">
        <v>12666</v>
      </c>
      <c r="M2741" t="s">
        <v>20534</v>
      </c>
      <c r="N2741" t="s">
        <v>6338</v>
      </c>
      <c r="O2741" t="s">
        <v>20084</v>
      </c>
      <c r="P2741" t="s">
        <v>20108</v>
      </c>
      <c r="Q2741" t="s">
        <v>20109</v>
      </c>
      <c r="R2741" t="s">
        <v>22913</v>
      </c>
      <c r="S2741">
        <v>0</v>
      </c>
      <c r="T2741">
        <v>1</v>
      </c>
      <c r="U2741">
        <v>0</v>
      </c>
      <c r="V2741">
        <v>156</v>
      </c>
      <c r="W2741">
        <v>6</v>
      </c>
    </row>
    <row r="2742" spans="1:23" x14ac:dyDescent="0.3">
      <c r="A2742" t="s">
        <v>2752</v>
      </c>
      <c r="B2742" t="s">
        <v>21044</v>
      </c>
      <c r="C2742">
        <v>0</v>
      </c>
      <c r="D2742">
        <v>0</v>
      </c>
      <c r="E2742" t="s">
        <v>20088</v>
      </c>
      <c r="F2742" t="s">
        <v>12667</v>
      </c>
      <c r="G2742" t="s">
        <v>20089</v>
      </c>
      <c r="H2742" t="s">
        <v>22846</v>
      </c>
      <c r="I2742" t="s">
        <v>22847</v>
      </c>
      <c r="J2742" t="s">
        <v>12668</v>
      </c>
      <c r="K2742" t="s">
        <v>6491</v>
      </c>
      <c r="L2742" t="s">
        <v>6492</v>
      </c>
      <c r="M2742" t="s">
        <v>20083</v>
      </c>
      <c r="N2742" t="s">
        <v>6338</v>
      </c>
      <c r="O2742" t="s">
        <v>20084</v>
      </c>
      <c r="P2742" t="s">
        <v>20247</v>
      </c>
      <c r="Q2742" t="s">
        <v>6492</v>
      </c>
      <c r="R2742" t="s">
        <v>20248</v>
      </c>
      <c r="S2742">
        <v>0</v>
      </c>
      <c r="T2742">
        <v>0</v>
      </c>
      <c r="U2742">
        <v>1</v>
      </c>
      <c r="V2742">
        <v>140</v>
      </c>
      <c r="W2742">
        <v>11</v>
      </c>
    </row>
    <row r="2743" spans="1:23" x14ac:dyDescent="0.3">
      <c r="A2743" t="s">
        <v>2753</v>
      </c>
      <c r="B2743" t="s">
        <v>21505</v>
      </c>
      <c r="C2743">
        <v>1</v>
      </c>
      <c r="D2743">
        <v>0</v>
      </c>
      <c r="E2743" t="s">
        <v>20050</v>
      </c>
      <c r="F2743" t="s">
        <v>12669</v>
      </c>
      <c r="G2743" t="s">
        <v>20080</v>
      </c>
      <c r="H2743" t="s">
        <v>20081</v>
      </c>
      <c r="I2743" t="s">
        <v>20082</v>
      </c>
      <c r="J2743" t="s">
        <v>6769</v>
      </c>
      <c r="K2743" t="s">
        <v>6401</v>
      </c>
      <c r="L2743" t="s">
        <v>6402</v>
      </c>
      <c r="M2743" t="s">
        <v>20083</v>
      </c>
      <c r="N2743" t="s">
        <v>6338</v>
      </c>
      <c r="O2743" t="s">
        <v>20084</v>
      </c>
      <c r="P2743" t="s">
        <v>20085</v>
      </c>
      <c r="Q2743" t="s">
        <v>20086</v>
      </c>
      <c r="R2743" t="s">
        <v>20087</v>
      </c>
      <c r="S2743">
        <v>1</v>
      </c>
      <c r="T2743">
        <v>1</v>
      </c>
      <c r="U2743">
        <v>0</v>
      </c>
      <c r="V2743">
        <v>229</v>
      </c>
      <c r="W2743">
        <v>12</v>
      </c>
    </row>
    <row r="2744" spans="1:23" x14ac:dyDescent="0.3">
      <c r="A2744" t="s">
        <v>2754</v>
      </c>
      <c r="B2744" t="s">
        <v>21522</v>
      </c>
      <c r="C2744">
        <v>1</v>
      </c>
      <c r="D2744">
        <v>1</v>
      </c>
      <c r="E2744" t="s">
        <v>20088</v>
      </c>
      <c r="F2744" t="s">
        <v>12670</v>
      </c>
      <c r="G2744" t="s">
        <v>20089</v>
      </c>
      <c r="H2744" t="s">
        <v>22881</v>
      </c>
      <c r="I2744" t="s">
        <v>22882</v>
      </c>
      <c r="J2744" t="s">
        <v>12562</v>
      </c>
      <c r="K2744" t="s">
        <v>6401</v>
      </c>
      <c r="L2744" t="s">
        <v>6402</v>
      </c>
      <c r="M2744" t="s">
        <v>20083</v>
      </c>
      <c r="N2744" t="s">
        <v>6338</v>
      </c>
      <c r="O2744" t="s">
        <v>20084</v>
      </c>
      <c r="P2744" t="s">
        <v>20085</v>
      </c>
      <c r="Q2744" t="s">
        <v>20086</v>
      </c>
      <c r="R2744" t="s">
        <v>20087</v>
      </c>
      <c r="S2744">
        <v>0</v>
      </c>
      <c r="T2744">
        <v>1</v>
      </c>
      <c r="U2744">
        <v>0</v>
      </c>
      <c r="V2744">
        <v>70</v>
      </c>
      <c r="W2744">
        <v>5</v>
      </c>
    </row>
    <row r="2745" spans="1:23" x14ac:dyDescent="0.3">
      <c r="A2745" t="s">
        <v>2755</v>
      </c>
      <c r="B2745" t="s">
        <v>21522</v>
      </c>
      <c r="C2745">
        <v>1</v>
      </c>
      <c r="D2745">
        <v>1</v>
      </c>
      <c r="E2745" t="s">
        <v>20050</v>
      </c>
      <c r="F2745" t="s">
        <v>12671</v>
      </c>
      <c r="G2745" t="s">
        <v>20051</v>
      </c>
      <c r="H2745" t="s">
        <v>20225</v>
      </c>
      <c r="I2745" t="s">
        <v>20226</v>
      </c>
      <c r="J2745" t="s">
        <v>6734</v>
      </c>
      <c r="K2745" t="s">
        <v>6735</v>
      </c>
      <c r="L2745" t="s">
        <v>6736</v>
      </c>
      <c r="M2745" t="s">
        <v>20107</v>
      </c>
      <c r="N2745" t="s">
        <v>6338</v>
      </c>
      <c r="O2745" t="s">
        <v>20084</v>
      </c>
      <c r="P2745" t="s">
        <v>20108</v>
      </c>
      <c r="Q2745" t="s">
        <v>20109</v>
      </c>
      <c r="R2745" t="s">
        <v>20110</v>
      </c>
      <c r="S2745">
        <v>1</v>
      </c>
      <c r="T2745">
        <v>1</v>
      </c>
      <c r="U2745">
        <v>0</v>
      </c>
      <c r="V2745">
        <v>32</v>
      </c>
      <c r="W2745">
        <v>2</v>
      </c>
    </row>
    <row r="2746" spans="1:23" x14ac:dyDescent="0.3">
      <c r="A2746" t="s">
        <v>2756</v>
      </c>
      <c r="B2746" t="s">
        <v>21439</v>
      </c>
      <c r="C2746">
        <v>1</v>
      </c>
      <c r="D2746">
        <v>1</v>
      </c>
      <c r="E2746" t="s">
        <v>20088</v>
      </c>
      <c r="F2746" t="s">
        <v>12672</v>
      </c>
      <c r="G2746" t="s">
        <v>20089</v>
      </c>
      <c r="H2746" t="s">
        <v>21516</v>
      </c>
      <c r="I2746" t="s">
        <v>22914</v>
      </c>
      <c r="J2746" t="s">
        <v>12673</v>
      </c>
      <c r="K2746" t="s">
        <v>6357</v>
      </c>
      <c r="L2746" t="s">
        <v>6337</v>
      </c>
      <c r="M2746" t="s">
        <v>20083</v>
      </c>
      <c r="N2746" t="s">
        <v>6338</v>
      </c>
      <c r="O2746" t="s">
        <v>20084</v>
      </c>
      <c r="P2746" t="s">
        <v>20766</v>
      </c>
      <c r="Q2746" t="s">
        <v>20767</v>
      </c>
      <c r="R2746" t="s">
        <v>20768</v>
      </c>
      <c r="S2746">
        <v>0</v>
      </c>
      <c r="T2746">
        <v>0</v>
      </c>
      <c r="U2746">
        <v>0</v>
      </c>
      <c r="V2746">
        <v>143</v>
      </c>
      <c r="W2746">
        <v>5</v>
      </c>
    </row>
    <row r="2747" spans="1:23" x14ac:dyDescent="0.3">
      <c r="A2747" t="s">
        <v>2757</v>
      </c>
      <c r="B2747" t="s">
        <v>21501</v>
      </c>
      <c r="C2747">
        <v>1</v>
      </c>
      <c r="D2747">
        <v>1</v>
      </c>
      <c r="E2747" t="s">
        <v>20050</v>
      </c>
      <c r="F2747" t="s">
        <v>12674</v>
      </c>
      <c r="G2747" t="s">
        <v>20066</v>
      </c>
      <c r="H2747" t="s">
        <v>21074</v>
      </c>
      <c r="I2747" t="s">
        <v>21075</v>
      </c>
      <c r="J2747" t="s">
        <v>6871</v>
      </c>
      <c r="K2747" t="s">
        <v>6491</v>
      </c>
      <c r="L2747" t="s">
        <v>6492</v>
      </c>
      <c r="M2747" t="s">
        <v>20083</v>
      </c>
      <c r="N2747" t="s">
        <v>6338</v>
      </c>
      <c r="O2747" t="s">
        <v>20084</v>
      </c>
      <c r="P2747" t="s">
        <v>20247</v>
      </c>
      <c r="Q2747" t="s">
        <v>6492</v>
      </c>
      <c r="R2747" t="s">
        <v>20248</v>
      </c>
      <c r="S2747">
        <v>1</v>
      </c>
      <c r="T2747">
        <v>0</v>
      </c>
      <c r="U2747">
        <v>0</v>
      </c>
      <c r="V2747">
        <v>53</v>
      </c>
      <c r="W2747">
        <v>2</v>
      </c>
    </row>
    <row r="2748" spans="1:23" x14ac:dyDescent="0.3">
      <c r="A2748" t="s">
        <v>2758</v>
      </c>
      <c r="B2748" t="s">
        <v>21528</v>
      </c>
      <c r="C2748">
        <v>1</v>
      </c>
      <c r="D2748">
        <v>1</v>
      </c>
      <c r="E2748" t="s">
        <v>20050</v>
      </c>
      <c r="F2748" t="s">
        <v>12675</v>
      </c>
      <c r="G2748" t="s">
        <v>20066</v>
      </c>
      <c r="H2748" t="s">
        <v>22840</v>
      </c>
      <c r="I2748" t="s">
        <v>22841</v>
      </c>
      <c r="J2748" t="s">
        <v>12676</v>
      </c>
      <c r="K2748" t="s">
        <v>6767</v>
      </c>
      <c r="L2748" t="s">
        <v>6768</v>
      </c>
      <c r="M2748" t="s">
        <v>20242</v>
      </c>
      <c r="N2748" t="s">
        <v>6338</v>
      </c>
      <c r="O2748" t="s">
        <v>20084</v>
      </c>
      <c r="P2748" t="s">
        <v>20120</v>
      </c>
      <c r="Q2748" t="s">
        <v>20121</v>
      </c>
      <c r="R2748" t="s">
        <v>20301</v>
      </c>
      <c r="S2748">
        <v>1</v>
      </c>
      <c r="T2748">
        <v>1</v>
      </c>
      <c r="U2748">
        <v>0</v>
      </c>
      <c r="V2748">
        <v>815</v>
      </c>
      <c r="W2748">
        <v>47</v>
      </c>
    </row>
    <row r="2749" spans="1:23" x14ac:dyDescent="0.3">
      <c r="A2749" t="s">
        <v>2759</v>
      </c>
      <c r="B2749" t="s">
        <v>21522</v>
      </c>
      <c r="C2749">
        <v>1</v>
      </c>
      <c r="D2749">
        <v>1</v>
      </c>
      <c r="E2749" t="s">
        <v>20050</v>
      </c>
      <c r="F2749" t="s">
        <v>12677</v>
      </c>
      <c r="G2749" t="s">
        <v>20066</v>
      </c>
      <c r="H2749" t="s">
        <v>22840</v>
      </c>
      <c r="I2749" t="s">
        <v>22841</v>
      </c>
      <c r="J2749" t="s">
        <v>6766</v>
      </c>
      <c r="K2749" t="s">
        <v>6767</v>
      </c>
      <c r="L2749" t="s">
        <v>6768</v>
      </c>
      <c r="M2749" t="s">
        <v>20242</v>
      </c>
      <c r="N2749" t="s">
        <v>6338</v>
      </c>
      <c r="O2749" t="s">
        <v>20084</v>
      </c>
      <c r="P2749" t="s">
        <v>20120</v>
      </c>
      <c r="Q2749" t="s">
        <v>20121</v>
      </c>
      <c r="R2749" t="s">
        <v>20301</v>
      </c>
      <c r="S2749">
        <v>1</v>
      </c>
      <c r="T2749">
        <v>1</v>
      </c>
      <c r="U2749">
        <v>0</v>
      </c>
      <c r="V2749">
        <v>104</v>
      </c>
      <c r="W2749">
        <v>6</v>
      </c>
    </row>
    <row r="2750" spans="1:23" x14ac:dyDescent="0.3">
      <c r="A2750" t="s">
        <v>2760</v>
      </c>
      <c r="B2750" t="s">
        <v>21522</v>
      </c>
      <c r="C2750">
        <v>1</v>
      </c>
      <c r="D2750">
        <v>1</v>
      </c>
      <c r="E2750" t="s">
        <v>20050</v>
      </c>
      <c r="F2750" t="s">
        <v>12678</v>
      </c>
      <c r="G2750" t="s">
        <v>20066</v>
      </c>
      <c r="H2750" t="s">
        <v>22840</v>
      </c>
      <c r="I2750" t="s">
        <v>22841</v>
      </c>
      <c r="J2750" t="s">
        <v>6766</v>
      </c>
      <c r="K2750" t="s">
        <v>6767</v>
      </c>
      <c r="L2750" t="s">
        <v>6768</v>
      </c>
      <c r="M2750" t="s">
        <v>20242</v>
      </c>
      <c r="N2750" t="s">
        <v>6338</v>
      </c>
      <c r="O2750" t="s">
        <v>20084</v>
      </c>
      <c r="P2750" t="s">
        <v>20120</v>
      </c>
      <c r="Q2750" t="s">
        <v>20121</v>
      </c>
      <c r="R2750" t="s">
        <v>20301</v>
      </c>
      <c r="S2750">
        <v>1</v>
      </c>
      <c r="T2750">
        <v>1</v>
      </c>
      <c r="U2750">
        <v>0</v>
      </c>
      <c r="V2750">
        <v>102</v>
      </c>
      <c r="W2750">
        <v>4</v>
      </c>
    </row>
    <row r="2751" spans="1:23" x14ac:dyDescent="0.3">
      <c r="A2751" t="s">
        <v>2761</v>
      </c>
      <c r="B2751" t="s">
        <v>21044</v>
      </c>
      <c r="C2751">
        <v>0</v>
      </c>
      <c r="D2751">
        <v>0</v>
      </c>
      <c r="E2751" t="s">
        <v>20050</v>
      </c>
      <c r="F2751" t="s">
        <v>12679</v>
      </c>
      <c r="G2751" t="s">
        <v>20041</v>
      </c>
      <c r="H2751" t="s">
        <v>21076</v>
      </c>
      <c r="I2751" t="s">
        <v>21077</v>
      </c>
      <c r="J2751" t="s">
        <v>12680</v>
      </c>
      <c r="K2751" t="s">
        <v>6413</v>
      </c>
      <c r="L2751" t="s">
        <v>6337</v>
      </c>
      <c r="M2751" t="s">
        <v>20083</v>
      </c>
      <c r="N2751" t="s">
        <v>6338</v>
      </c>
      <c r="O2751" t="s">
        <v>20084</v>
      </c>
      <c r="P2751" t="s">
        <v>20766</v>
      </c>
      <c r="Q2751" t="s">
        <v>20767</v>
      </c>
      <c r="R2751" t="s">
        <v>20768</v>
      </c>
      <c r="S2751">
        <v>1</v>
      </c>
      <c r="T2751">
        <v>0</v>
      </c>
      <c r="U2751">
        <v>0</v>
      </c>
      <c r="V2751">
        <v>146</v>
      </c>
      <c r="W2751">
        <v>16</v>
      </c>
    </row>
    <row r="2752" spans="1:23" x14ac:dyDescent="0.3">
      <c r="A2752" t="s">
        <v>2762</v>
      </c>
      <c r="B2752" t="s">
        <v>21528</v>
      </c>
      <c r="C2752">
        <v>1</v>
      </c>
      <c r="D2752">
        <v>1</v>
      </c>
      <c r="E2752" t="s">
        <v>20050</v>
      </c>
      <c r="F2752" t="s">
        <v>12681</v>
      </c>
      <c r="G2752" t="s">
        <v>20051</v>
      </c>
      <c r="H2752" t="s">
        <v>20296</v>
      </c>
      <c r="I2752" t="s">
        <v>20297</v>
      </c>
      <c r="J2752" t="s">
        <v>12682</v>
      </c>
      <c r="K2752" t="s">
        <v>6759</v>
      </c>
      <c r="L2752" t="s">
        <v>6760</v>
      </c>
      <c r="M2752" t="s">
        <v>20189</v>
      </c>
      <c r="N2752" t="s">
        <v>6338</v>
      </c>
      <c r="O2752" t="s">
        <v>20084</v>
      </c>
      <c r="P2752" t="s">
        <v>20299</v>
      </c>
      <c r="Q2752" t="s">
        <v>6564</v>
      </c>
      <c r="R2752" t="s">
        <v>20371</v>
      </c>
      <c r="S2752">
        <v>1</v>
      </c>
      <c r="T2752">
        <v>1</v>
      </c>
      <c r="U2752">
        <v>0</v>
      </c>
      <c r="V2752">
        <v>187</v>
      </c>
      <c r="W2752">
        <v>10</v>
      </c>
    </row>
    <row r="2753" spans="1:23" x14ac:dyDescent="0.3">
      <c r="A2753" t="s">
        <v>2763</v>
      </c>
      <c r="B2753" t="s">
        <v>21522</v>
      </c>
      <c r="C2753">
        <v>1</v>
      </c>
      <c r="D2753">
        <v>1</v>
      </c>
      <c r="E2753" t="s">
        <v>20050</v>
      </c>
      <c r="F2753" t="s">
        <v>12683</v>
      </c>
      <c r="G2753" t="s">
        <v>20051</v>
      </c>
      <c r="H2753" t="s">
        <v>20296</v>
      </c>
      <c r="I2753" t="s">
        <v>20297</v>
      </c>
      <c r="J2753" t="s">
        <v>6758</v>
      </c>
      <c r="K2753" t="s">
        <v>6759</v>
      </c>
      <c r="L2753" t="s">
        <v>6760</v>
      </c>
      <c r="M2753" t="s">
        <v>20189</v>
      </c>
      <c r="N2753" t="s">
        <v>6338</v>
      </c>
      <c r="O2753" t="s">
        <v>20084</v>
      </c>
      <c r="P2753" t="s">
        <v>20299</v>
      </c>
      <c r="Q2753" t="s">
        <v>6564</v>
      </c>
      <c r="R2753" t="s">
        <v>20371</v>
      </c>
      <c r="S2753">
        <v>1</v>
      </c>
      <c r="T2753">
        <v>1</v>
      </c>
      <c r="U2753">
        <v>0</v>
      </c>
      <c r="V2753">
        <v>49</v>
      </c>
      <c r="W2753">
        <v>5</v>
      </c>
    </row>
    <row r="2754" spans="1:23" x14ac:dyDescent="0.3">
      <c r="A2754" t="s">
        <v>2764</v>
      </c>
      <c r="B2754" t="s">
        <v>21501</v>
      </c>
      <c r="C2754">
        <v>1</v>
      </c>
      <c r="D2754">
        <v>1</v>
      </c>
      <c r="E2754" t="s">
        <v>20050</v>
      </c>
      <c r="F2754" t="s">
        <v>12684</v>
      </c>
      <c r="G2754" t="s">
        <v>20051</v>
      </c>
      <c r="H2754" t="s">
        <v>20296</v>
      </c>
      <c r="I2754" t="s">
        <v>20297</v>
      </c>
      <c r="J2754" t="s">
        <v>6758</v>
      </c>
      <c r="K2754" t="s">
        <v>6759</v>
      </c>
      <c r="L2754" t="s">
        <v>6760</v>
      </c>
      <c r="M2754" t="s">
        <v>20189</v>
      </c>
      <c r="N2754" t="s">
        <v>6338</v>
      </c>
      <c r="O2754" t="s">
        <v>20084</v>
      </c>
      <c r="P2754" t="s">
        <v>20299</v>
      </c>
      <c r="Q2754" t="s">
        <v>6564</v>
      </c>
      <c r="R2754" t="s">
        <v>20371</v>
      </c>
      <c r="S2754">
        <v>1</v>
      </c>
      <c r="T2754">
        <v>1</v>
      </c>
      <c r="U2754">
        <v>0</v>
      </c>
      <c r="V2754">
        <v>0</v>
      </c>
      <c r="W2754">
        <v>0</v>
      </c>
    </row>
    <row r="2755" spans="1:23" x14ac:dyDescent="0.3">
      <c r="A2755" t="s">
        <v>2765</v>
      </c>
      <c r="B2755" t="s">
        <v>21528</v>
      </c>
      <c r="C2755">
        <v>1</v>
      </c>
      <c r="D2755">
        <v>1</v>
      </c>
      <c r="E2755" t="s">
        <v>20050</v>
      </c>
      <c r="F2755" t="s">
        <v>12687</v>
      </c>
      <c r="G2755" t="s">
        <v>20066</v>
      </c>
      <c r="H2755" t="s">
        <v>21074</v>
      </c>
      <c r="I2755" t="s">
        <v>21075</v>
      </c>
      <c r="J2755" t="s">
        <v>12578</v>
      </c>
      <c r="K2755" t="s">
        <v>6491</v>
      </c>
      <c r="L2755" t="s">
        <v>6492</v>
      </c>
      <c r="M2755" t="s">
        <v>20083</v>
      </c>
      <c r="N2755" t="s">
        <v>6338</v>
      </c>
      <c r="O2755" t="s">
        <v>20084</v>
      </c>
      <c r="P2755" t="s">
        <v>20247</v>
      </c>
      <c r="Q2755" t="s">
        <v>6492</v>
      </c>
      <c r="R2755" t="s">
        <v>20248</v>
      </c>
      <c r="S2755">
        <v>1</v>
      </c>
      <c r="T2755">
        <v>0</v>
      </c>
      <c r="U2755">
        <v>0</v>
      </c>
      <c r="V2755">
        <v>1407</v>
      </c>
      <c r="W2755">
        <v>69</v>
      </c>
    </row>
    <row r="2756" spans="1:23" x14ac:dyDescent="0.3">
      <c r="A2756" t="s">
        <v>2766</v>
      </c>
      <c r="B2756" t="s">
        <v>21528</v>
      </c>
      <c r="C2756">
        <v>1</v>
      </c>
      <c r="D2756">
        <v>1</v>
      </c>
      <c r="E2756" t="s">
        <v>20050</v>
      </c>
      <c r="F2756" t="s">
        <v>12690</v>
      </c>
      <c r="G2756" t="s">
        <v>20066</v>
      </c>
      <c r="H2756" t="s">
        <v>21074</v>
      </c>
      <c r="I2756" t="s">
        <v>21075</v>
      </c>
      <c r="J2756" t="s">
        <v>12691</v>
      </c>
      <c r="K2756" t="s">
        <v>6491</v>
      </c>
      <c r="L2756" t="s">
        <v>6492</v>
      </c>
      <c r="M2756" t="s">
        <v>20083</v>
      </c>
      <c r="N2756" t="s">
        <v>6338</v>
      </c>
      <c r="O2756" t="s">
        <v>20084</v>
      </c>
      <c r="P2756" t="s">
        <v>20247</v>
      </c>
      <c r="Q2756" t="s">
        <v>6492</v>
      </c>
      <c r="R2756" t="s">
        <v>20248</v>
      </c>
      <c r="S2756">
        <v>1</v>
      </c>
      <c r="T2756">
        <v>0</v>
      </c>
      <c r="U2756">
        <v>0</v>
      </c>
      <c r="V2756">
        <v>258</v>
      </c>
      <c r="W2756">
        <v>11</v>
      </c>
    </row>
    <row r="2757" spans="1:23" x14ac:dyDescent="0.3">
      <c r="A2757" t="s">
        <v>2767</v>
      </c>
      <c r="B2757" t="s">
        <v>21522</v>
      </c>
      <c r="C2757">
        <v>1</v>
      </c>
      <c r="D2757">
        <v>1</v>
      </c>
      <c r="E2757" t="s">
        <v>20050</v>
      </c>
      <c r="F2757" t="s">
        <v>12692</v>
      </c>
      <c r="G2757" t="s">
        <v>20051</v>
      </c>
      <c r="H2757" t="s">
        <v>20403</v>
      </c>
      <c r="I2757" t="s">
        <v>20404</v>
      </c>
      <c r="J2757" t="s">
        <v>12573</v>
      </c>
      <c r="K2757" t="s">
        <v>12574</v>
      </c>
      <c r="L2757" t="s">
        <v>12575</v>
      </c>
      <c r="M2757" t="s">
        <v>20054</v>
      </c>
      <c r="N2757" t="s">
        <v>6338</v>
      </c>
      <c r="O2757" t="s">
        <v>20084</v>
      </c>
      <c r="P2757" t="s">
        <v>20405</v>
      </c>
      <c r="Q2757" t="s">
        <v>20406</v>
      </c>
      <c r="R2757" t="s">
        <v>22886</v>
      </c>
      <c r="S2757">
        <v>1</v>
      </c>
      <c r="T2757">
        <v>0</v>
      </c>
      <c r="U2757">
        <v>0</v>
      </c>
      <c r="V2757">
        <v>43</v>
      </c>
      <c r="W2757">
        <v>3</v>
      </c>
    </row>
    <row r="2758" spans="1:23" x14ac:dyDescent="0.3">
      <c r="A2758" t="s">
        <v>2768</v>
      </c>
      <c r="B2758" t="s">
        <v>21501</v>
      </c>
      <c r="C2758">
        <v>1</v>
      </c>
      <c r="D2758">
        <v>1</v>
      </c>
      <c r="E2758" t="s">
        <v>20088</v>
      </c>
      <c r="F2758" t="s">
        <v>12693</v>
      </c>
      <c r="G2758" t="s">
        <v>20089</v>
      </c>
      <c r="H2758" t="s">
        <v>22836</v>
      </c>
      <c r="I2758" t="s">
        <v>22837</v>
      </c>
      <c r="J2758" t="s">
        <v>12618</v>
      </c>
      <c r="K2758" t="s">
        <v>6735</v>
      </c>
      <c r="L2758" t="s">
        <v>6736</v>
      </c>
      <c r="M2758" t="s">
        <v>20107</v>
      </c>
      <c r="N2758" t="s">
        <v>6338</v>
      </c>
      <c r="O2758" t="s">
        <v>20084</v>
      </c>
      <c r="P2758" t="s">
        <v>20108</v>
      </c>
      <c r="Q2758" t="s">
        <v>20109</v>
      </c>
      <c r="R2758" t="s">
        <v>20110</v>
      </c>
      <c r="S2758">
        <v>0</v>
      </c>
      <c r="T2758">
        <v>1</v>
      </c>
      <c r="U2758">
        <v>0</v>
      </c>
      <c r="V2758">
        <v>21</v>
      </c>
      <c r="W2758">
        <v>1</v>
      </c>
    </row>
    <row r="2759" spans="1:23" x14ac:dyDescent="0.3">
      <c r="A2759" t="s">
        <v>2769</v>
      </c>
      <c r="B2759" t="s">
        <v>21439</v>
      </c>
      <c r="C2759">
        <v>1</v>
      </c>
      <c r="D2759">
        <v>1</v>
      </c>
      <c r="E2759" t="s">
        <v>20065</v>
      </c>
      <c r="F2759" t="s">
        <v>12694</v>
      </c>
      <c r="G2759" t="s">
        <v>20051</v>
      </c>
      <c r="H2759" t="s">
        <v>22838</v>
      </c>
      <c r="I2759" t="s">
        <v>22839</v>
      </c>
      <c r="J2759" t="s">
        <v>12539</v>
      </c>
      <c r="K2759" t="s">
        <v>6453</v>
      </c>
      <c r="L2759" t="s">
        <v>6454</v>
      </c>
      <c r="M2759" t="s">
        <v>20410</v>
      </c>
      <c r="N2759" t="s">
        <v>6338</v>
      </c>
      <c r="O2759" t="s">
        <v>20084</v>
      </c>
      <c r="P2759" t="s">
        <v>20411</v>
      </c>
      <c r="Q2759" t="s">
        <v>6454</v>
      </c>
      <c r="R2759" t="s">
        <v>20412</v>
      </c>
      <c r="S2759">
        <v>1</v>
      </c>
      <c r="T2759">
        <v>0</v>
      </c>
      <c r="U2759">
        <v>0</v>
      </c>
      <c r="V2759">
        <v>72</v>
      </c>
      <c r="W2759">
        <v>3</v>
      </c>
    </row>
    <row r="2760" spans="1:23" x14ac:dyDescent="0.3">
      <c r="A2760" t="s">
        <v>2770</v>
      </c>
      <c r="B2760" t="s">
        <v>21439</v>
      </c>
      <c r="C2760">
        <v>1</v>
      </c>
      <c r="D2760">
        <v>1</v>
      </c>
      <c r="E2760" t="s">
        <v>20150</v>
      </c>
      <c r="F2760" t="s">
        <v>12695</v>
      </c>
      <c r="G2760" t="s">
        <v>20089</v>
      </c>
      <c r="H2760" t="s">
        <v>22907</v>
      </c>
      <c r="I2760" t="s">
        <v>22908</v>
      </c>
      <c r="J2760" t="s">
        <v>12696</v>
      </c>
      <c r="K2760" t="s">
        <v>6561</v>
      </c>
      <c r="L2760" t="s">
        <v>6562</v>
      </c>
      <c r="M2760" t="s">
        <v>20736</v>
      </c>
      <c r="N2760" t="s">
        <v>6338</v>
      </c>
      <c r="O2760" t="s">
        <v>20084</v>
      </c>
      <c r="P2760" t="s">
        <v>20158</v>
      </c>
      <c r="Q2760" t="s">
        <v>6562</v>
      </c>
      <c r="R2760" t="s">
        <v>20737</v>
      </c>
      <c r="S2760">
        <v>0</v>
      </c>
      <c r="T2760">
        <v>0</v>
      </c>
      <c r="V2760">
        <v>36</v>
      </c>
      <c r="W2760">
        <v>2</v>
      </c>
    </row>
    <row r="2761" spans="1:23" x14ac:dyDescent="0.3">
      <c r="A2761" t="s">
        <v>2771</v>
      </c>
      <c r="B2761" t="s">
        <v>21439</v>
      </c>
      <c r="C2761">
        <v>1</v>
      </c>
      <c r="D2761">
        <v>1</v>
      </c>
      <c r="E2761" t="s">
        <v>20088</v>
      </c>
      <c r="F2761" t="s">
        <v>12697</v>
      </c>
      <c r="G2761" t="s">
        <v>20089</v>
      </c>
      <c r="H2761" t="s">
        <v>22915</v>
      </c>
      <c r="I2761" t="s">
        <v>22916</v>
      </c>
      <c r="J2761" t="s">
        <v>12698</v>
      </c>
      <c r="K2761" t="s">
        <v>12699</v>
      </c>
      <c r="L2761" t="s">
        <v>12700</v>
      </c>
      <c r="M2761" t="s">
        <v>20293</v>
      </c>
      <c r="N2761" t="s">
        <v>6338</v>
      </c>
      <c r="O2761" t="s">
        <v>20084</v>
      </c>
      <c r="P2761" t="s">
        <v>20120</v>
      </c>
      <c r="Q2761" t="s">
        <v>20121</v>
      </c>
      <c r="R2761" t="s">
        <v>22917</v>
      </c>
      <c r="S2761">
        <v>0</v>
      </c>
      <c r="T2761">
        <v>1</v>
      </c>
      <c r="U2761">
        <v>0</v>
      </c>
      <c r="V2761">
        <v>34</v>
      </c>
      <c r="W2761">
        <v>2</v>
      </c>
    </row>
    <row r="2762" spans="1:23" x14ac:dyDescent="0.3">
      <c r="A2762" t="s">
        <v>2772</v>
      </c>
      <c r="B2762" t="s">
        <v>21439</v>
      </c>
      <c r="C2762">
        <v>1</v>
      </c>
      <c r="D2762">
        <v>1</v>
      </c>
      <c r="E2762" t="s">
        <v>20088</v>
      </c>
      <c r="F2762" t="s">
        <v>12701</v>
      </c>
      <c r="G2762" t="s">
        <v>20089</v>
      </c>
      <c r="H2762" t="s">
        <v>21714</v>
      </c>
      <c r="I2762" t="s">
        <v>22918</v>
      </c>
      <c r="J2762" t="s">
        <v>12702</v>
      </c>
      <c r="K2762" t="s">
        <v>6782</v>
      </c>
      <c r="L2762" t="s">
        <v>6402</v>
      </c>
      <c r="M2762" t="s">
        <v>20083</v>
      </c>
      <c r="N2762" t="s">
        <v>6338</v>
      </c>
      <c r="O2762" t="s">
        <v>20084</v>
      </c>
      <c r="P2762" t="s">
        <v>20085</v>
      </c>
      <c r="Q2762" t="s">
        <v>20086</v>
      </c>
      <c r="R2762" t="s">
        <v>20087</v>
      </c>
      <c r="S2762">
        <v>0</v>
      </c>
      <c r="T2762">
        <v>1</v>
      </c>
      <c r="U2762">
        <v>0</v>
      </c>
      <c r="V2762">
        <v>81</v>
      </c>
      <c r="W2762">
        <v>3</v>
      </c>
    </row>
    <row r="2763" spans="1:23" x14ac:dyDescent="0.3">
      <c r="A2763" t="s">
        <v>2773</v>
      </c>
      <c r="B2763" t="s">
        <v>21439</v>
      </c>
      <c r="C2763">
        <v>1</v>
      </c>
      <c r="D2763">
        <v>1</v>
      </c>
      <c r="E2763" t="s">
        <v>20065</v>
      </c>
      <c r="F2763" t="s">
        <v>12703</v>
      </c>
      <c r="G2763" t="s">
        <v>20051</v>
      </c>
      <c r="H2763" t="s">
        <v>22838</v>
      </c>
      <c r="I2763" t="s">
        <v>22839</v>
      </c>
      <c r="J2763" t="s">
        <v>12539</v>
      </c>
      <c r="K2763" t="s">
        <v>6453</v>
      </c>
      <c r="L2763" t="s">
        <v>6454</v>
      </c>
      <c r="M2763" t="s">
        <v>20410</v>
      </c>
      <c r="N2763" t="s">
        <v>6338</v>
      </c>
      <c r="O2763" t="s">
        <v>20084</v>
      </c>
      <c r="P2763" t="s">
        <v>20411</v>
      </c>
      <c r="Q2763" t="s">
        <v>6454</v>
      </c>
      <c r="R2763" t="s">
        <v>20412</v>
      </c>
      <c r="S2763">
        <v>1</v>
      </c>
      <c r="T2763">
        <v>0</v>
      </c>
      <c r="U2763">
        <v>0</v>
      </c>
      <c r="V2763">
        <v>41</v>
      </c>
      <c r="W2763">
        <v>2</v>
      </c>
    </row>
    <row r="2764" spans="1:23" x14ac:dyDescent="0.3">
      <c r="A2764" t="s">
        <v>2774</v>
      </c>
      <c r="B2764" t="s">
        <v>21439</v>
      </c>
      <c r="C2764">
        <v>1</v>
      </c>
      <c r="D2764">
        <v>1</v>
      </c>
      <c r="E2764" t="s">
        <v>20088</v>
      </c>
      <c r="F2764" t="s">
        <v>12704</v>
      </c>
      <c r="G2764" t="s">
        <v>20089</v>
      </c>
      <c r="H2764" t="s">
        <v>22862</v>
      </c>
      <c r="I2764" t="s">
        <v>22863</v>
      </c>
      <c r="J2764" t="s">
        <v>12527</v>
      </c>
      <c r="K2764" t="s">
        <v>7304</v>
      </c>
      <c r="L2764" t="s">
        <v>7305</v>
      </c>
      <c r="M2764" t="s">
        <v>20355</v>
      </c>
      <c r="N2764" t="s">
        <v>6338</v>
      </c>
      <c r="O2764" t="s">
        <v>20084</v>
      </c>
      <c r="P2764" t="s">
        <v>20158</v>
      </c>
      <c r="Q2764" t="s">
        <v>6562</v>
      </c>
      <c r="R2764" t="s">
        <v>20783</v>
      </c>
      <c r="S2764">
        <v>0</v>
      </c>
      <c r="T2764">
        <v>0</v>
      </c>
      <c r="U2764">
        <v>0</v>
      </c>
      <c r="V2764">
        <v>24</v>
      </c>
      <c r="W2764">
        <v>1</v>
      </c>
    </row>
    <row r="2765" spans="1:23" x14ac:dyDescent="0.3">
      <c r="A2765" t="s">
        <v>2775</v>
      </c>
      <c r="B2765" t="s">
        <v>21439</v>
      </c>
      <c r="C2765">
        <v>1</v>
      </c>
      <c r="D2765">
        <v>1</v>
      </c>
      <c r="E2765" t="s">
        <v>20088</v>
      </c>
      <c r="F2765" t="s">
        <v>12705</v>
      </c>
      <c r="G2765" t="s">
        <v>20089</v>
      </c>
      <c r="H2765" t="s">
        <v>22857</v>
      </c>
      <c r="I2765" t="s">
        <v>22858</v>
      </c>
      <c r="J2765" t="s">
        <v>12516</v>
      </c>
      <c r="K2765" t="s">
        <v>6413</v>
      </c>
      <c r="L2765" t="s">
        <v>6337</v>
      </c>
      <c r="M2765" t="s">
        <v>20083</v>
      </c>
      <c r="N2765" t="s">
        <v>6338</v>
      </c>
      <c r="O2765" t="s">
        <v>20084</v>
      </c>
      <c r="P2765" t="s">
        <v>20766</v>
      </c>
      <c r="Q2765" t="s">
        <v>20767</v>
      </c>
      <c r="R2765" t="s">
        <v>20768</v>
      </c>
      <c r="S2765">
        <v>0</v>
      </c>
      <c r="T2765">
        <v>0</v>
      </c>
      <c r="U2765">
        <v>0</v>
      </c>
      <c r="V2765">
        <v>34</v>
      </c>
      <c r="W2765">
        <v>2</v>
      </c>
    </row>
    <row r="2766" spans="1:23" x14ac:dyDescent="0.3">
      <c r="A2766" t="s">
        <v>2776</v>
      </c>
      <c r="B2766" t="s">
        <v>21439</v>
      </c>
      <c r="C2766">
        <v>1</v>
      </c>
      <c r="D2766">
        <v>1</v>
      </c>
      <c r="E2766" t="s">
        <v>20088</v>
      </c>
      <c r="F2766" t="s">
        <v>12706</v>
      </c>
      <c r="G2766" t="s">
        <v>20089</v>
      </c>
      <c r="H2766" t="s">
        <v>22879</v>
      </c>
      <c r="I2766" t="s">
        <v>22880</v>
      </c>
      <c r="J2766" t="s">
        <v>12558</v>
      </c>
      <c r="K2766" t="s">
        <v>7948</v>
      </c>
      <c r="L2766" t="s">
        <v>7949</v>
      </c>
      <c r="M2766" t="s">
        <v>20077</v>
      </c>
      <c r="N2766" t="s">
        <v>6338</v>
      </c>
      <c r="O2766" t="s">
        <v>20084</v>
      </c>
      <c r="P2766" t="s">
        <v>20479</v>
      </c>
      <c r="Q2766" t="s">
        <v>20480</v>
      </c>
      <c r="R2766" t="s">
        <v>20481</v>
      </c>
      <c r="S2766">
        <v>0</v>
      </c>
      <c r="T2766">
        <v>0</v>
      </c>
      <c r="U2766">
        <v>0</v>
      </c>
      <c r="V2766">
        <v>17</v>
      </c>
      <c r="W2766">
        <v>1</v>
      </c>
    </row>
    <row r="2767" spans="1:23" x14ac:dyDescent="0.3">
      <c r="A2767" t="s">
        <v>2777</v>
      </c>
      <c r="B2767" t="s">
        <v>21439</v>
      </c>
      <c r="C2767">
        <v>1</v>
      </c>
      <c r="D2767">
        <v>1</v>
      </c>
      <c r="E2767" t="s">
        <v>20065</v>
      </c>
      <c r="F2767" t="s">
        <v>12707</v>
      </c>
      <c r="G2767" t="s">
        <v>20041</v>
      </c>
      <c r="H2767" t="s">
        <v>21076</v>
      </c>
      <c r="I2767" t="s">
        <v>21077</v>
      </c>
      <c r="J2767" t="s">
        <v>12556</v>
      </c>
      <c r="K2767" t="s">
        <v>6453</v>
      </c>
      <c r="L2767" t="s">
        <v>6454</v>
      </c>
      <c r="M2767" t="s">
        <v>20410</v>
      </c>
      <c r="N2767" t="s">
        <v>6338</v>
      </c>
      <c r="O2767" t="s">
        <v>20084</v>
      </c>
      <c r="P2767" t="s">
        <v>20411</v>
      </c>
      <c r="Q2767" t="s">
        <v>6454</v>
      </c>
      <c r="R2767" t="s">
        <v>20412</v>
      </c>
      <c r="S2767">
        <v>1</v>
      </c>
      <c r="T2767">
        <v>0</v>
      </c>
      <c r="U2767">
        <v>0</v>
      </c>
      <c r="V2767">
        <v>27</v>
      </c>
      <c r="W2767">
        <v>1</v>
      </c>
    </row>
    <row r="2768" spans="1:23" x14ac:dyDescent="0.3">
      <c r="A2768" t="s">
        <v>2778</v>
      </c>
      <c r="B2768" t="s">
        <v>21439</v>
      </c>
      <c r="C2768">
        <v>1</v>
      </c>
      <c r="D2768">
        <v>1</v>
      </c>
      <c r="E2768" t="s">
        <v>20065</v>
      </c>
      <c r="F2768" t="s">
        <v>12708</v>
      </c>
      <c r="G2768" t="s">
        <v>20080</v>
      </c>
      <c r="H2768" t="s">
        <v>20081</v>
      </c>
      <c r="I2768" t="s">
        <v>20082</v>
      </c>
      <c r="J2768" t="s">
        <v>12518</v>
      </c>
      <c r="K2768" t="s">
        <v>6401</v>
      </c>
      <c r="L2768" t="s">
        <v>6402</v>
      </c>
      <c r="M2768" t="s">
        <v>20083</v>
      </c>
      <c r="N2768" t="s">
        <v>6338</v>
      </c>
      <c r="O2768" t="s">
        <v>20084</v>
      </c>
      <c r="P2768" t="s">
        <v>20085</v>
      </c>
      <c r="Q2768" t="s">
        <v>20086</v>
      </c>
      <c r="R2768" t="s">
        <v>20087</v>
      </c>
      <c r="S2768">
        <v>1</v>
      </c>
      <c r="T2768">
        <v>1</v>
      </c>
      <c r="U2768">
        <v>0</v>
      </c>
      <c r="V2768">
        <v>45</v>
      </c>
      <c r="W2768">
        <v>2</v>
      </c>
    </row>
    <row r="2769" spans="1:23" x14ac:dyDescent="0.3">
      <c r="A2769" t="s">
        <v>2779</v>
      </c>
      <c r="B2769" t="s">
        <v>21439</v>
      </c>
      <c r="C2769">
        <v>1</v>
      </c>
      <c r="D2769">
        <v>1</v>
      </c>
      <c r="E2769" t="s">
        <v>20088</v>
      </c>
      <c r="F2769" t="s">
        <v>12709</v>
      </c>
      <c r="G2769" t="s">
        <v>20089</v>
      </c>
      <c r="H2769" t="s">
        <v>21646</v>
      </c>
      <c r="I2769" t="s">
        <v>22919</v>
      </c>
      <c r="J2769" t="s">
        <v>12525</v>
      </c>
      <c r="K2769" t="s">
        <v>6401</v>
      </c>
      <c r="L2769" t="s">
        <v>6402</v>
      </c>
      <c r="M2769" t="s">
        <v>20083</v>
      </c>
      <c r="N2769" t="s">
        <v>6338</v>
      </c>
      <c r="O2769" t="s">
        <v>20084</v>
      </c>
      <c r="P2769" t="s">
        <v>20085</v>
      </c>
      <c r="Q2769" t="s">
        <v>20086</v>
      </c>
      <c r="R2769" t="s">
        <v>20087</v>
      </c>
      <c r="S2769">
        <v>0</v>
      </c>
      <c r="T2769">
        <v>1</v>
      </c>
      <c r="U2769">
        <v>0</v>
      </c>
      <c r="V2769">
        <v>22</v>
      </c>
      <c r="W2769">
        <v>1</v>
      </c>
    </row>
    <row r="2770" spans="1:23" x14ac:dyDescent="0.3">
      <c r="A2770" t="s">
        <v>2780</v>
      </c>
      <c r="B2770" t="s">
        <v>21439</v>
      </c>
      <c r="C2770">
        <v>1</v>
      </c>
      <c r="D2770">
        <v>1</v>
      </c>
      <c r="E2770" t="s">
        <v>20065</v>
      </c>
      <c r="F2770" t="s">
        <v>12710</v>
      </c>
      <c r="G2770" t="s">
        <v>20051</v>
      </c>
      <c r="H2770" t="s">
        <v>22887</v>
      </c>
      <c r="I2770" t="s">
        <v>22888</v>
      </c>
      <c r="J2770" t="s">
        <v>12582</v>
      </c>
      <c r="K2770" t="s">
        <v>6565</v>
      </c>
      <c r="L2770" t="s">
        <v>6566</v>
      </c>
      <c r="M2770" t="s">
        <v>20293</v>
      </c>
      <c r="N2770" t="s">
        <v>6338</v>
      </c>
      <c r="O2770" t="s">
        <v>20084</v>
      </c>
      <c r="P2770" t="s">
        <v>20108</v>
      </c>
      <c r="Q2770" t="s">
        <v>20109</v>
      </c>
      <c r="R2770" t="s">
        <v>20644</v>
      </c>
      <c r="S2770">
        <v>1</v>
      </c>
      <c r="T2770">
        <v>1</v>
      </c>
      <c r="U2770">
        <v>0</v>
      </c>
      <c r="V2770">
        <v>41</v>
      </c>
      <c r="W2770">
        <v>2</v>
      </c>
    </row>
    <row r="2771" spans="1:23" x14ac:dyDescent="0.3">
      <c r="A2771" t="s">
        <v>2781</v>
      </c>
      <c r="B2771" t="s">
        <v>21439</v>
      </c>
      <c r="C2771">
        <v>1</v>
      </c>
      <c r="D2771">
        <v>1</v>
      </c>
      <c r="E2771" t="s">
        <v>20088</v>
      </c>
      <c r="F2771" t="s">
        <v>12711</v>
      </c>
      <c r="G2771" t="s">
        <v>20089</v>
      </c>
      <c r="H2771" t="s">
        <v>22864</v>
      </c>
      <c r="I2771" t="s">
        <v>22865</v>
      </c>
      <c r="J2771" t="s">
        <v>12529</v>
      </c>
      <c r="K2771" t="s">
        <v>6491</v>
      </c>
      <c r="L2771" t="s">
        <v>6492</v>
      </c>
      <c r="M2771" t="s">
        <v>20083</v>
      </c>
      <c r="N2771" t="s">
        <v>6338</v>
      </c>
      <c r="O2771" t="s">
        <v>20084</v>
      </c>
      <c r="P2771" t="s">
        <v>20247</v>
      </c>
      <c r="Q2771" t="s">
        <v>6492</v>
      </c>
      <c r="R2771" t="s">
        <v>20248</v>
      </c>
      <c r="S2771">
        <v>0</v>
      </c>
      <c r="T2771">
        <v>0</v>
      </c>
      <c r="U2771">
        <v>0</v>
      </c>
      <c r="V2771">
        <v>20</v>
      </c>
      <c r="W2771">
        <v>1</v>
      </c>
    </row>
    <row r="2772" spans="1:23" x14ac:dyDescent="0.3">
      <c r="A2772" t="s">
        <v>2782</v>
      </c>
      <c r="B2772" t="s">
        <v>21439</v>
      </c>
      <c r="C2772">
        <v>1</v>
      </c>
      <c r="D2772">
        <v>1</v>
      </c>
      <c r="E2772" t="s">
        <v>20065</v>
      </c>
      <c r="F2772" t="s">
        <v>12712</v>
      </c>
      <c r="G2772" t="s">
        <v>20051</v>
      </c>
      <c r="H2772" t="s">
        <v>20477</v>
      </c>
      <c r="I2772" t="s">
        <v>20478</v>
      </c>
      <c r="J2772" t="s">
        <v>12558</v>
      </c>
      <c r="K2772" t="s">
        <v>7948</v>
      </c>
      <c r="L2772" t="s">
        <v>7949</v>
      </c>
      <c r="M2772" t="s">
        <v>20077</v>
      </c>
      <c r="N2772" t="s">
        <v>6338</v>
      </c>
      <c r="O2772" t="s">
        <v>20084</v>
      </c>
      <c r="P2772" t="s">
        <v>20479</v>
      </c>
      <c r="Q2772" t="s">
        <v>20480</v>
      </c>
      <c r="R2772" t="s">
        <v>20481</v>
      </c>
      <c r="S2772">
        <v>1</v>
      </c>
      <c r="T2772">
        <v>0</v>
      </c>
      <c r="U2772">
        <v>0</v>
      </c>
      <c r="V2772">
        <v>70</v>
      </c>
      <c r="W2772">
        <v>2</v>
      </c>
    </row>
    <row r="2773" spans="1:23" x14ac:dyDescent="0.3">
      <c r="A2773" t="s">
        <v>2783</v>
      </c>
      <c r="B2773" t="s">
        <v>21439</v>
      </c>
      <c r="C2773">
        <v>1</v>
      </c>
      <c r="D2773">
        <v>1</v>
      </c>
      <c r="E2773" t="s">
        <v>20065</v>
      </c>
      <c r="F2773" t="s">
        <v>12713</v>
      </c>
      <c r="G2773" t="s">
        <v>20041</v>
      </c>
      <c r="H2773" t="s">
        <v>21568</v>
      </c>
      <c r="I2773" t="s">
        <v>21569</v>
      </c>
      <c r="J2773" t="s">
        <v>10191</v>
      </c>
      <c r="K2773" t="s">
        <v>7952</v>
      </c>
      <c r="L2773" t="s">
        <v>7953</v>
      </c>
      <c r="M2773" t="s">
        <v>20484</v>
      </c>
      <c r="N2773" t="s">
        <v>6322</v>
      </c>
      <c r="O2773" t="s">
        <v>20076</v>
      </c>
      <c r="P2773" t="s">
        <v>20077</v>
      </c>
      <c r="Q2773" t="s">
        <v>20078</v>
      </c>
      <c r="R2773" t="s">
        <v>20485</v>
      </c>
      <c r="S2773">
        <v>1</v>
      </c>
      <c r="T2773">
        <v>0</v>
      </c>
      <c r="U2773">
        <v>0</v>
      </c>
      <c r="V2773">
        <v>12</v>
      </c>
      <c r="W2773">
        <v>1</v>
      </c>
    </row>
    <row r="2774" spans="1:23" x14ac:dyDescent="0.3">
      <c r="A2774" t="s">
        <v>2784</v>
      </c>
      <c r="B2774" t="s">
        <v>21501</v>
      </c>
      <c r="C2774">
        <v>1</v>
      </c>
      <c r="D2774">
        <v>1</v>
      </c>
      <c r="E2774" t="s">
        <v>20088</v>
      </c>
      <c r="F2774" t="s">
        <v>12714</v>
      </c>
      <c r="G2774" t="s">
        <v>20089</v>
      </c>
      <c r="H2774" t="s">
        <v>22846</v>
      </c>
      <c r="I2774" t="s">
        <v>22847</v>
      </c>
      <c r="J2774" t="s">
        <v>12715</v>
      </c>
      <c r="K2774" t="s">
        <v>8013</v>
      </c>
      <c r="L2774" t="s">
        <v>8014</v>
      </c>
      <c r="M2774" t="s">
        <v>20442</v>
      </c>
      <c r="N2774" t="s">
        <v>6338</v>
      </c>
      <c r="O2774" t="s">
        <v>20084</v>
      </c>
      <c r="P2774" t="s">
        <v>20158</v>
      </c>
      <c r="Q2774" t="s">
        <v>6562</v>
      </c>
      <c r="R2774" t="s">
        <v>20533</v>
      </c>
      <c r="S2774">
        <v>0</v>
      </c>
      <c r="T2774">
        <v>0</v>
      </c>
      <c r="U2774">
        <v>0</v>
      </c>
      <c r="V2774">
        <v>34</v>
      </c>
      <c r="W2774">
        <v>2</v>
      </c>
    </row>
    <row r="2775" spans="1:23" x14ac:dyDescent="0.3">
      <c r="A2775" t="s">
        <v>2785</v>
      </c>
      <c r="B2775" t="s">
        <v>21439</v>
      </c>
      <c r="C2775">
        <v>1</v>
      </c>
      <c r="D2775">
        <v>1</v>
      </c>
      <c r="E2775" t="s">
        <v>20088</v>
      </c>
      <c r="F2775" t="s">
        <v>12716</v>
      </c>
      <c r="G2775" t="s">
        <v>20089</v>
      </c>
      <c r="H2775" t="s">
        <v>22911</v>
      </c>
      <c r="I2775" t="s">
        <v>22912</v>
      </c>
      <c r="J2775" t="s">
        <v>12664</v>
      </c>
      <c r="K2775" t="s">
        <v>12665</v>
      </c>
      <c r="L2775" t="s">
        <v>12666</v>
      </c>
      <c r="M2775" t="s">
        <v>20534</v>
      </c>
      <c r="N2775" t="s">
        <v>6338</v>
      </c>
      <c r="O2775" t="s">
        <v>20084</v>
      </c>
      <c r="P2775" t="s">
        <v>20108</v>
      </c>
      <c r="Q2775" t="s">
        <v>20109</v>
      </c>
      <c r="R2775" t="s">
        <v>22913</v>
      </c>
      <c r="S2775">
        <v>0</v>
      </c>
      <c r="T2775">
        <v>1</v>
      </c>
      <c r="U2775">
        <v>0</v>
      </c>
      <c r="V2775">
        <v>28</v>
      </c>
      <c r="W2775">
        <v>2</v>
      </c>
    </row>
    <row r="2776" spans="1:23" x14ac:dyDescent="0.3">
      <c r="A2776" t="s">
        <v>2786</v>
      </c>
      <c r="B2776" t="s">
        <v>21044</v>
      </c>
      <c r="C2776">
        <v>0</v>
      </c>
      <c r="D2776">
        <v>0</v>
      </c>
      <c r="E2776" t="s">
        <v>20050</v>
      </c>
      <c r="F2776" t="s">
        <v>12717</v>
      </c>
      <c r="G2776" t="s">
        <v>20080</v>
      </c>
      <c r="H2776" t="s">
        <v>20764</v>
      </c>
      <c r="I2776" t="s">
        <v>20765</v>
      </c>
      <c r="J2776" t="s">
        <v>8303</v>
      </c>
      <c r="K2776" t="s">
        <v>6463</v>
      </c>
      <c r="L2776" t="s">
        <v>6337</v>
      </c>
      <c r="M2776" t="s">
        <v>20083</v>
      </c>
      <c r="N2776" t="s">
        <v>6338</v>
      </c>
      <c r="O2776" t="s">
        <v>20084</v>
      </c>
      <c r="P2776" t="s">
        <v>20766</v>
      </c>
      <c r="Q2776" t="s">
        <v>20767</v>
      </c>
      <c r="R2776" t="s">
        <v>20768</v>
      </c>
      <c r="S2776">
        <v>1</v>
      </c>
      <c r="T2776">
        <v>0</v>
      </c>
      <c r="U2776">
        <v>0</v>
      </c>
      <c r="V2776">
        <v>152</v>
      </c>
      <c r="W2776">
        <v>12</v>
      </c>
    </row>
    <row r="2777" spans="1:23" x14ac:dyDescent="0.3">
      <c r="A2777" t="s">
        <v>2787</v>
      </c>
      <c r="B2777" t="s">
        <v>21439</v>
      </c>
      <c r="C2777">
        <v>1</v>
      </c>
      <c r="D2777">
        <v>1</v>
      </c>
      <c r="E2777" t="s">
        <v>20088</v>
      </c>
      <c r="F2777" t="s">
        <v>12718</v>
      </c>
      <c r="G2777" t="s">
        <v>20089</v>
      </c>
      <c r="H2777" t="s">
        <v>22883</v>
      </c>
      <c r="I2777" t="s">
        <v>22884</v>
      </c>
      <c r="J2777" t="s">
        <v>12564</v>
      </c>
      <c r="K2777" t="s">
        <v>12565</v>
      </c>
      <c r="L2777" t="s">
        <v>12566</v>
      </c>
      <c r="M2777" t="s">
        <v>20103</v>
      </c>
      <c r="N2777" t="s">
        <v>6338</v>
      </c>
      <c r="O2777" t="s">
        <v>20084</v>
      </c>
      <c r="P2777" t="s">
        <v>20120</v>
      </c>
      <c r="Q2777" t="s">
        <v>20121</v>
      </c>
      <c r="R2777" t="s">
        <v>22885</v>
      </c>
      <c r="S2777">
        <v>0</v>
      </c>
      <c r="T2777">
        <v>1</v>
      </c>
      <c r="U2777">
        <v>0</v>
      </c>
      <c r="V2777">
        <v>26</v>
      </c>
      <c r="W2777">
        <v>1</v>
      </c>
    </row>
    <row r="2778" spans="1:23" x14ac:dyDescent="0.3">
      <c r="A2778" t="s">
        <v>2788</v>
      </c>
      <c r="B2778" t="s">
        <v>21501</v>
      </c>
      <c r="C2778">
        <v>1</v>
      </c>
      <c r="D2778">
        <v>1</v>
      </c>
      <c r="E2778" t="s">
        <v>20065</v>
      </c>
      <c r="F2778" t="s">
        <v>12719</v>
      </c>
      <c r="G2778" t="s">
        <v>20051</v>
      </c>
      <c r="H2778" t="s">
        <v>20408</v>
      </c>
      <c r="I2778" t="s">
        <v>20409</v>
      </c>
      <c r="J2778" t="s">
        <v>6770</v>
      </c>
      <c r="K2778" t="s">
        <v>6771</v>
      </c>
      <c r="L2778" t="s">
        <v>6772</v>
      </c>
      <c r="M2778" t="s">
        <v>20113</v>
      </c>
      <c r="N2778" t="s">
        <v>6338</v>
      </c>
      <c r="O2778" t="s">
        <v>20084</v>
      </c>
      <c r="P2778" t="s">
        <v>20411</v>
      </c>
      <c r="Q2778" t="s">
        <v>6454</v>
      </c>
      <c r="R2778" t="s">
        <v>20954</v>
      </c>
      <c r="S2778">
        <v>1</v>
      </c>
      <c r="T2778">
        <v>0</v>
      </c>
      <c r="U2778">
        <v>0</v>
      </c>
      <c r="V2778">
        <v>42</v>
      </c>
      <c r="W2778">
        <v>2</v>
      </c>
    </row>
    <row r="2779" spans="1:23" x14ac:dyDescent="0.3">
      <c r="A2779" t="s">
        <v>2789</v>
      </c>
      <c r="B2779" t="s">
        <v>21522</v>
      </c>
      <c r="C2779">
        <v>1</v>
      </c>
      <c r="D2779">
        <v>1</v>
      </c>
      <c r="E2779" t="s">
        <v>20065</v>
      </c>
      <c r="F2779" t="s">
        <v>12720</v>
      </c>
      <c r="G2779" t="s">
        <v>20051</v>
      </c>
      <c r="H2779" t="s">
        <v>20408</v>
      </c>
      <c r="I2779" t="s">
        <v>20409</v>
      </c>
      <c r="J2779" t="s">
        <v>6770</v>
      </c>
      <c r="K2779" t="s">
        <v>6771</v>
      </c>
      <c r="L2779" t="s">
        <v>6772</v>
      </c>
      <c r="M2779" t="s">
        <v>20113</v>
      </c>
      <c r="N2779" t="s">
        <v>6338</v>
      </c>
      <c r="O2779" t="s">
        <v>20084</v>
      </c>
      <c r="P2779" t="s">
        <v>20411</v>
      </c>
      <c r="Q2779" t="s">
        <v>6454</v>
      </c>
      <c r="R2779" t="s">
        <v>20954</v>
      </c>
      <c r="S2779">
        <v>1</v>
      </c>
      <c r="T2779">
        <v>0</v>
      </c>
      <c r="U2779">
        <v>0</v>
      </c>
      <c r="V2779">
        <v>126</v>
      </c>
      <c r="W2779">
        <v>6</v>
      </c>
    </row>
    <row r="2780" spans="1:23" x14ac:dyDescent="0.3">
      <c r="A2780" t="s">
        <v>2790</v>
      </c>
      <c r="B2780" t="s">
        <v>21439</v>
      </c>
      <c r="C2780">
        <v>1</v>
      </c>
      <c r="D2780">
        <v>1</v>
      </c>
      <c r="E2780" t="s">
        <v>20088</v>
      </c>
      <c r="F2780" t="s">
        <v>12721</v>
      </c>
      <c r="G2780" t="s">
        <v>20089</v>
      </c>
      <c r="H2780" t="s">
        <v>22920</v>
      </c>
      <c r="I2780" t="s">
        <v>22921</v>
      </c>
      <c r="J2780" t="s">
        <v>12419</v>
      </c>
      <c r="K2780" t="s">
        <v>6559</v>
      </c>
      <c r="L2780" t="s">
        <v>6560</v>
      </c>
      <c r="M2780" t="s">
        <v>20178</v>
      </c>
      <c r="N2780" t="s">
        <v>6338</v>
      </c>
      <c r="O2780" t="s">
        <v>20084</v>
      </c>
      <c r="P2780" t="s">
        <v>20304</v>
      </c>
      <c r="Q2780" t="s">
        <v>20305</v>
      </c>
      <c r="R2780" t="s">
        <v>20679</v>
      </c>
      <c r="S2780">
        <v>0</v>
      </c>
      <c r="T2780">
        <v>1</v>
      </c>
      <c r="U2780">
        <v>0</v>
      </c>
      <c r="V2780">
        <v>72</v>
      </c>
      <c r="W2780">
        <v>3</v>
      </c>
    </row>
    <row r="2781" spans="1:23" x14ac:dyDescent="0.3">
      <c r="A2781" t="s">
        <v>2791</v>
      </c>
      <c r="B2781" t="s">
        <v>21522</v>
      </c>
      <c r="C2781">
        <v>1</v>
      </c>
      <c r="D2781">
        <v>1</v>
      </c>
      <c r="E2781" t="s">
        <v>20088</v>
      </c>
      <c r="F2781" t="s">
        <v>12722</v>
      </c>
      <c r="G2781" t="s">
        <v>20089</v>
      </c>
      <c r="H2781" t="s">
        <v>22922</v>
      </c>
      <c r="I2781" t="s">
        <v>22923</v>
      </c>
      <c r="J2781" t="s">
        <v>12723</v>
      </c>
      <c r="K2781" t="s">
        <v>6453</v>
      </c>
      <c r="L2781" t="s">
        <v>6454</v>
      </c>
      <c r="M2781" t="s">
        <v>20410</v>
      </c>
      <c r="N2781" t="s">
        <v>6338</v>
      </c>
      <c r="O2781" t="s">
        <v>20084</v>
      </c>
      <c r="P2781" t="s">
        <v>20411</v>
      </c>
      <c r="Q2781" t="s">
        <v>6454</v>
      </c>
      <c r="R2781" t="s">
        <v>20412</v>
      </c>
      <c r="S2781">
        <v>0</v>
      </c>
      <c r="T2781">
        <v>0</v>
      </c>
      <c r="U2781">
        <v>0</v>
      </c>
      <c r="V2781">
        <v>21</v>
      </c>
      <c r="W2781">
        <v>2</v>
      </c>
    </row>
    <row r="2782" spans="1:23" x14ac:dyDescent="0.3">
      <c r="A2782" t="s">
        <v>2792</v>
      </c>
      <c r="B2782" t="s">
        <v>21501</v>
      </c>
      <c r="C2782">
        <v>1</v>
      </c>
      <c r="D2782">
        <v>1</v>
      </c>
      <c r="E2782" t="s">
        <v>20050</v>
      </c>
      <c r="F2782" t="s">
        <v>12724</v>
      </c>
      <c r="G2782" t="s">
        <v>20066</v>
      </c>
      <c r="H2782" t="s">
        <v>22840</v>
      </c>
      <c r="I2782" t="s">
        <v>22841</v>
      </c>
      <c r="J2782" t="s">
        <v>6766</v>
      </c>
      <c r="K2782" t="s">
        <v>6767</v>
      </c>
      <c r="L2782" t="s">
        <v>6768</v>
      </c>
      <c r="M2782" t="s">
        <v>20242</v>
      </c>
      <c r="N2782" t="s">
        <v>6338</v>
      </c>
      <c r="O2782" t="s">
        <v>20084</v>
      </c>
      <c r="P2782" t="s">
        <v>20120</v>
      </c>
      <c r="Q2782" t="s">
        <v>20121</v>
      </c>
      <c r="R2782" t="s">
        <v>20301</v>
      </c>
      <c r="S2782">
        <v>1</v>
      </c>
      <c r="T2782">
        <v>1</v>
      </c>
      <c r="U2782">
        <v>0</v>
      </c>
      <c r="V2782">
        <v>34</v>
      </c>
      <c r="W2782">
        <v>3</v>
      </c>
    </row>
    <row r="2783" spans="1:23" x14ac:dyDescent="0.3">
      <c r="A2783" t="s">
        <v>2793</v>
      </c>
      <c r="B2783" t="s">
        <v>21522</v>
      </c>
      <c r="C2783">
        <v>1</v>
      </c>
      <c r="D2783">
        <v>1</v>
      </c>
      <c r="E2783" t="s">
        <v>20050</v>
      </c>
      <c r="F2783" t="s">
        <v>12725</v>
      </c>
      <c r="G2783" t="s">
        <v>20066</v>
      </c>
      <c r="H2783" t="s">
        <v>21074</v>
      </c>
      <c r="I2783" t="s">
        <v>21075</v>
      </c>
      <c r="J2783" t="s">
        <v>6765</v>
      </c>
      <c r="K2783" t="s">
        <v>6491</v>
      </c>
      <c r="L2783" t="s">
        <v>6492</v>
      </c>
      <c r="M2783" t="s">
        <v>20083</v>
      </c>
      <c r="N2783" t="s">
        <v>6338</v>
      </c>
      <c r="O2783" t="s">
        <v>20084</v>
      </c>
      <c r="P2783" t="s">
        <v>20247</v>
      </c>
      <c r="Q2783" t="s">
        <v>6492</v>
      </c>
      <c r="R2783" t="s">
        <v>20248</v>
      </c>
      <c r="S2783">
        <v>1</v>
      </c>
      <c r="T2783">
        <v>0</v>
      </c>
      <c r="U2783">
        <v>0</v>
      </c>
      <c r="V2783">
        <v>31</v>
      </c>
      <c r="W2783">
        <v>2</v>
      </c>
    </row>
    <row r="2784" spans="1:23" x14ac:dyDescent="0.3">
      <c r="A2784" t="s">
        <v>2794</v>
      </c>
      <c r="B2784" t="s">
        <v>21439</v>
      </c>
      <c r="C2784">
        <v>1</v>
      </c>
      <c r="D2784">
        <v>1</v>
      </c>
      <c r="E2784" t="s">
        <v>20088</v>
      </c>
      <c r="F2784" t="s">
        <v>12726</v>
      </c>
      <c r="G2784" t="s">
        <v>20089</v>
      </c>
      <c r="H2784" t="s">
        <v>22862</v>
      </c>
      <c r="I2784" t="s">
        <v>22863</v>
      </c>
      <c r="J2784" t="s">
        <v>12527</v>
      </c>
      <c r="K2784" t="s">
        <v>7304</v>
      </c>
      <c r="L2784" t="s">
        <v>7305</v>
      </c>
      <c r="M2784" t="s">
        <v>20355</v>
      </c>
      <c r="N2784" t="s">
        <v>6338</v>
      </c>
      <c r="O2784" t="s">
        <v>20084</v>
      </c>
      <c r="P2784" t="s">
        <v>20158</v>
      </c>
      <c r="Q2784" t="s">
        <v>6562</v>
      </c>
      <c r="R2784" t="s">
        <v>20783</v>
      </c>
      <c r="S2784">
        <v>0</v>
      </c>
      <c r="T2784">
        <v>0</v>
      </c>
      <c r="U2784">
        <v>0</v>
      </c>
      <c r="V2784">
        <v>23</v>
      </c>
      <c r="W2784">
        <v>1</v>
      </c>
    </row>
    <row r="2785" spans="1:23" x14ac:dyDescent="0.3">
      <c r="A2785" t="s">
        <v>2795</v>
      </c>
      <c r="B2785" t="s">
        <v>21439</v>
      </c>
      <c r="C2785">
        <v>1</v>
      </c>
      <c r="D2785">
        <v>1</v>
      </c>
      <c r="E2785" t="s">
        <v>20088</v>
      </c>
      <c r="F2785" t="s">
        <v>22924</v>
      </c>
      <c r="G2785" t="s">
        <v>20089</v>
      </c>
      <c r="H2785" t="s">
        <v>22844</v>
      </c>
      <c r="I2785" t="s">
        <v>22845</v>
      </c>
      <c r="J2785" t="s">
        <v>12523</v>
      </c>
      <c r="K2785" t="s">
        <v>6759</v>
      </c>
      <c r="L2785" t="s">
        <v>6760</v>
      </c>
      <c r="M2785" t="s">
        <v>20189</v>
      </c>
      <c r="N2785" t="s">
        <v>6338</v>
      </c>
      <c r="O2785" t="s">
        <v>20084</v>
      </c>
      <c r="P2785" t="s">
        <v>20299</v>
      </c>
      <c r="Q2785" t="s">
        <v>6564</v>
      </c>
      <c r="R2785" t="s">
        <v>20371</v>
      </c>
      <c r="S2785">
        <v>0</v>
      </c>
      <c r="T2785">
        <v>1</v>
      </c>
      <c r="U2785">
        <v>0</v>
      </c>
      <c r="V2785">
        <v>37</v>
      </c>
      <c r="W2785">
        <v>2</v>
      </c>
    </row>
    <row r="2786" spans="1:23" x14ac:dyDescent="0.3">
      <c r="A2786" t="s">
        <v>2796</v>
      </c>
      <c r="B2786" t="s">
        <v>21439</v>
      </c>
      <c r="C2786">
        <v>1</v>
      </c>
      <c r="D2786">
        <v>1</v>
      </c>
      <c r="E2786" t="s">
        <v>20088</v>
      </c>
      <c r="F2786" t="s">
        <v>12727</v>
      </c>
      <c r="G2786" t="s">
        <v>20089</v>
      </c>
      <c r="H2786" t="s">
        <v>22872</v>
      </c>
      <c r="I2786" t="s">
        <v>22873</v>
      </c>
      <c r="J2786" t="s">
        <v>12547</v>
      </c>
      <c r="K2786" t="s">
        <v>8496</v>
      </c>
      <c r="L2786" t="s">
        <v>8497</v>
      </c>
      <c r="M2786" t="s">
        <v>20442</v>
      </c>
      <c r="N2786" t="s">
        <v>6338</v>
      </c>
      <c r="O2786" t="s">
        <v>20084</v>
      </c>
      <c r="P2786" t="s">
        <v>20108</v>
      </c>
      <c r="Q2786" t="s">
        <v>20109</v>
      </c>
      <c r="R2786" t="s">
        <v>20981</v>
      </c>
      <c r="S2786">
        <v>0</v>
      </c>
      <c r="T2786">
        <v>1</v>
      </c>
      <c r="U2786">
        <v>0</v>
      </c>
      <c r="V2786">
        <v>20</v>
      </c>
      <c r="W2786">
        <v>1</v>
      </c>
    </row>
    <row r="2787" spans="1:23" x14ac:dyDescent="0.3">
      <c r="A2787" t="s">
        <v>2797</v>
      </c>
      <c r="B2787" t="s">
        <v>21501</v>
      </c>
      <c r="C2787">
        <v>1</v>
      </c>
      <c r="D2787">
        <v>1</v>
      </c>
      <c r="E2787" t="s">
        <v>20050</v>
      </c>
      <c r="F2787" t="s">
        <v>12728</v>
      </c>
      <c r="G2787" t="s">
        <v>20080</v>
      </c>
      <c r="H2787" t="s">
        <v>20764</v>
      </c>
      <c r="I2787" t="s">
        <v>20765</v>
      </c>
      <c r="J2787" t="s">
        <v>12541</v>
      </c>
      <c r="K2787" t="s">
        <v>6336</v>
      </c>
      <c r="L2787" t="s">
        <v>6337</v>
      </c>
      <c r="M2787" t="s">
        <v>20083</v>
      </c>
      <c r="N2787" t="s">
        <v>6338</v>
      </c>
      <c r="O2787" t="s">
        <v>20084</v>
      </c>
      <c r="P2787" t="s">
        <v>20766</v>
      </c>
      <c r="Q2787" t="s">
        <v>20767</v>
      </c>
      <c r="R2787" t="s">
        <v>20768</v>
      </c>
      <c r="S2787">
        <v>1</v>
      </c>
      <c r="T2787">
        <v>0</v>
      </c>
      <c r="U2787">
        <v>0</v>
      </c>
      <c r="V2787">
        <v>74</v>
      </c>
      <c r="W2787">
        <v>4</v>
      </c>
    </row>
    <row r="2788" spans="1:23" x14ac:dyDescent="0.3">
      <c r="A2788" t="s">
        <v>2798</v>
      </c>
      <c r="B2788" t="s">
        <v>21439</v>
      </c>
      <c r="C2788">
        <v>1</v>
      </c>
      <c r="D2788">
        <v>1</v>
      </c>
      <c r="E2788" t="s">
        <v>20088</v>
      </c>
      <c r="F2788" t="s">
        <v>12729</v>
      </c>
      <c r="G2788" t="s">
        <v>20089</v>
      </c>
      <c r="H2788" t="s">
        <v>22925</v>
      </c>
      <c r="I2788" t="s">
        <v>22926</v>
      </c>
      <c r="J2788" t="s">
        <v>12676</v>
      </c>
      <c r="K2788" t="s">
        <v>6767</v>
      </c>
      <c r="L2788" t="s">
        <v>6768</v>
      </c>
      <c r="M2788" t="s">
        <v>20242</v>
      </c>
      <c r="N2788" t="s">
        <v>6338</v>
      </c>
      <c r="O2788" t="s">
        <v>20084</v>
      </c>
      <c r="P2788" t="s">
        <v>20120</v>
      </c>
      <c r="Q2788" t="s">
        <v>20121</v>
      </c>
      <c r="R2788" t="s">
        <v>20301</v>
      </c>
      <c r="S2788">
        <v>0</v>
      </c>
      <c r="T2788">
        <v>1</v>
      </c>
      <c r="U2788">
        <v>0</v>
      </c>
      <c r="V2788">
        <v>0</v>
      </c>
      <c r="W2788">
        <v>0</v>
      </c>
    </row>
    <row r="2789" spans="1:23" x14ac:dyDescent="0.3">
      <c r="A2789" t="s">
        <v>2799</v>
      </c>
      <c r="B2789" t="s">
        <v>21522</v>
      </c>
      <c r="C2789">
        <v>1</v>
      </c>
      <c r="D2789">
        <v>1</v>
      </c>
      <c r="E2789" t="s">
        <v>20088</v>
      </c>
      <c r="F2789" t="s">
        <v>12730</v>
      </c>
      <c r="G2789" t="s">
        <v>20089</v>
      </c>
      <c r="H2789" t="s">
        <v>22870</v>
      </c>
      <c r="I2789" t="s">
        <v>22871</v>
      </c>
      <c r="J2789" t="s">
        <v>12481</v>
      </c>
      <c r="K2789" t="s">
        <v>6336</v>
      </c>
      <c r="L2789" t="s">
        <v>6337</v>
      </c>
      <c r="M2789" t="s">
        <v>20083</v>
      </c>
      <c r="N2789" t="s">
        <v>6338</v>
      </c>
      <c r="O2789" t="s">
        <v>20084</v>
      </c>
      <c r="P2789" t="s">
        <v>20766</v>
      </c>
      <c r="Q2789" t="s">
        <v>20767</v>
      </c>
      <c r="R2789" t="s">
        <v>20768</v>
      </c>
      <c r="S2789">
        <v>0</v>
      </c>
      <c r="T2789">
        <v>0</v>
      </c>
      <c r="U2789">
        <v>0</v>
      </c>
      <c r="V2789">
        <v>82</v>
      </c>
      <c r="W2789">
        <v>4</v>
      </c>
    </row>
    <row r="2790" spans="1:23" x14ac:dyDescent="0.3">
      <c r="A2790" t="s">
        <v>2800</v>
      </c>
      <c r="B2790" t="s">
        <v>21501</v>
      </c>
      <c r="C2790">
        <v>1</v>
      </c>
      <c r="D2790">
        <v>1</v>
      </c>
      <c r="E2790" t="s">
        <v>20088</v>
      </c>
      <c r="F2790" t="s">
        <v>12731</v>
      </c>
      <c r="G2790" t="s">
        <v>20089</v>
      </c>
      <c r="H2790" t="s">
        <v>22927</v>
      </c>
      <c r="I2790" t="s">
        <v>22928</v>
      </c>
      <c r="J2790" t="s">
        <v>6779</v>
      </c>
      <c r="K2790" t="s">
        <v>6491</v>
      </c>
      <c r="L2790" t="s">
        <v>6492</v>
      </c>
      <c r="M2790" t="s">
        <v>20083</v>
      </c>
      <c r="N2790" t="s">
        <v>6338</v>
      </c>
      <c r="O2790" t="s">
        <v>20084</v>
      </c>
      <c r="P2790" t="s">
        <v>20247</v>
      </c>
      <c r="Q2790" t="s">
        <v>6492</v>
      </c>
      <c r="R2790" t="s">
        <v>20248</v>
      </c>
      <c r="S2790">
        <v>0</v>
      </c>
      <c r="T2790">
        <v>0</v>
      </c>
      <c r="U2790">
        <v>0</v>
      </c>
      <c r="V2790">
        <v>150</v>
      </c>
      <c r="W2790">
        <v>8</v>
      </c>
    </row>
    <row r="2791" spans="1:23" x14ac:dyDescent="0.3">
      <c r="A2791" t="s">
        <v>2801</v>
      </c>
      <c r="B2791" t="s">
        <v>21439</v>
      </c>
      <c r="C2791">
        <v>1</v>
      </c>
      <c r="D2791">
        <v>1</v>
      </c>
      <c r="E2791" t="s">
        <v>20088</v>
      </c>
      <c r="F2791" t="s">
        <v>12733</v>
      </c>
      <c r="G2791" t="s">
        <v>20089</v>
      </c>
      <c r="H2791" t="s">
        <v>22929</v>
      </c>
      <c r="I2791" t="s">
        <v>22930</v>
      </c>
      <c r="J2791" t="s">
        <v>12734</v>
      </c>
      <c r="K2791" t="s">
        <v>12735</v>
      </c>
      <c r="L2791" t="s">
        <v>12736</v>
      </c>
      <c r="M2791" t="s">
        <v>20221</v>
      </c>
      <c r="N2791" t="s">
        <v>6338</v>
      </c>
      <c r="O2791" t="s">
        <v>20084</v>
      </c>
      <c r="P2791" t="s">
        <v>20158</v>
      </c>
      <c r="Q2791" t="s">
        <v>6562</v>
      </c>
      <c r="R2791" t="s">
        <v>22931</v>
      </c>
      <c r="S2791">
        <v>0</v>
      </c>
      <c r="T2791">
        <v>0</v>
      </c>
      <c r="U2791">
        <v>0</v>
      </c>
      <c r="V2791">
        <v>80</v>
      </c>
      <c r="W2791">
        <v>3</v>
      </c>
    </row>
    <row r="2792" spans="1:23" x14ac:dyDescent="0.3">
      <c r="A2792" t="s">
        <v>2802</v>
      </c>
      <c r="B2792" t="s">
        <v>21650</v>
      </c>
      <c r="C2792">
        <v>1</v>
      </c>
      <c r="D2792">
        <v>1</v>
      </c>
      <c r="E2792" t="s">
        <v>20088</v>
      </c>
      <c r="F2792" t="s">
        <v>12737</v>
      </c>
      <c r="G2792" t="s">
        <v>20089</v>
      </c>
      <c r="H2792" t="s">
        <v>22932</v>
      </c>
      <c r="I2792" t="s">
        <v>22933</v>
      </c>
      <c r="J2792" t="s">
        <v>12738</v>
      </c>
      <c r="K2792" t="s">
        <v>6563</v>
      </c>
      <c r="L2792" t="s">
        <v>6564</v>
      </c>
      <c r="M2792" t="s">
        <v>20107</v>
      </c>
      <c r="N2792" t="s">
        <v>6338</v>
      </c>
      <c r="O2792" t="s">
        <v>20084</v>
      </c>
      <c r="P2792" t="s">
        <v>20299</v>
      </c>
      <c r="Q2792" t="s">
        <v>6564</v>
      </c>
      <c r="R2792" t="s">
        <v>20957</v>
      </c>
      <c r="S2792">
        <v>0</v>
      </c>
      <c r="T2792">
        <v>1</v>
      </c>
      <c r="U2792">
        <v>1</v>
      </c>
      <c r="V2792">
        <v>21</v>
      </c>
      <c r="W2792">
        <v>2</v>
      </c>
    </row>
    <row r="2793" spans="1:23" x14ac:dyDescent="0.3">
      <c r="A2793" t="s">
        <v>2803</v>
      </c>
      <c r="B2793" t="s">
        <v>21522</v>
      </c>
      <c r="C2793">
        <v>1</v>
      </c>
      <c r="D2793">
        <v>1</v>
      </c>
      <c r="E2793" t="s">
        <v>20088</v>
      </c>
      <c r="F2793" t="s">
        <v>22934</v>
      </c>
      <c r="G2793" t="s">
        <v>20089</v>
      </c>
      <c r="H2793" t="s">
        <v>22844</v>
      </c>
      <c r="I2793" t="s">
        <v>22845</v>
      </c>
      <c r="J2793" t="s">
        <v>12523</v>
      </c>
      <c r="K2793" t="s">
        <v>6759</v>
      </c>
      <c r="L2793" t="s">
        <v>6760</v>
      </c>
      <c r="M2793" t="s">
        <v>20189</v>
      </c>
      <c r="N2793" t="s">
        <v>6338</v>
      </c>
      <c r="O2793" t="s">
        <v>20084</v>
      </c>
      <c r="P2793" t="s">
        <v>20299</v>
      </c>
      <c r="Q2793" t="s">
        <v>6564</v>
      </c>
      <c r="R2793" t="s">
        <v>20371</v>
      </c>
      <c r="S2793">
        <v>0</v>
      </c>
      <c r="T2793">
        <v>1</v>
      </c>
      <c r="U2793">
        <v>0</v>
      </c>
      <c r="V2793">
        <v>41</v>
      </c>
      <c r="W2793">
        <v>2</v>
      </c>
    </row>
    <row r="2794" spans="1:23" x14ac:dyDescent="0.3">
      <c r="A2794" t="s">
        <v>2804</v>
      </c>
      <c r="B2794" t="s">
        <v>21439</v>
      </c>
      <c r="C2794">
        <v>1</v>
      </c>
      <c r="D2794">
        <v>1</v>
      </c>
      <c r="E2794" t="s">
        <v>20088</v>
      </c>
      <c r="F2794" t="s">
        <v>12739</v>
      </c>
      <c r="G2794" t="s">
        <v>20089</v>
      </c>
      <c r="H2794" t="s">
        <v>22935</v>
      </c>
      <c r="I2794" t="s">
        <v>22936</v>
      </c>
      <c r="J2794" t="s">
        <v>12740</v>
      </c>
      <c r="K2794" t="s">
        <v>12565</v>
      </c>
      <c r="L2794" t="s">
        <v>12566</v>
      </c>
      <c r="M2794" t="s">
        <v>20103</v>
      </c>
      <c r="N2794" t="s">
        <v>6338</v>
      </c>
      <c r="O2794" t="s">
        <v>20084</v>
      </c>
      <c r="P2794" t="s">
        <v>20120</v>
      </c>
      <c r="Q2794" t="s">
        <v>20121</v>
      </c>
      <c r="R2794" t="s">
        <v>22885</v>
      </c>
      <c r="S2794">
        <v>0</v>
      </c>
      <c r="T2794">
        <v>1</v>
      </c>
      <c r="U2794">
        <v>0</v>
      </c>
      <c r="V2794">
        <v>70</v>
      </c>
      <c r="W2794">
        <v>3</v>
      </c>
    </row>
    <row r="2795" spans="1:23" x14ac:dyDescent="0.3">
      <c r="A2795" t="s">
        <v>2805</v>
      </c>
      <c r="B2795" t="s">
        <v>21174</v>
      </c>
      <c r="C2795">
        <v>0</v>
      </c>
      <c r="D2795">
        <v>0</v>
      </c>
      <c r="E2795" t="s">
        <v>20050</v>
      </c>
      <c r="F2795" t="s">
        <v>12741</v>
      </c>
      <c r="G2795" t="s">
        <v>20080</v>
      </c>
      <c r="H2795" t="s">
        <v>20764</v>
      </c>
      <c r="I2795" t="s">
        <v>20765</v>
      </c>
      <c r="J2795" t="s">
        <v>12742</v>
      </c>
      <c r="K2795" t="s">
        <v>6463</v>
      </c>
      <c r="L2795" t="s">
        <v>6337</v>
      </c>
      <c r="M2795" t="s">
        <v>20083</v>
      </c>
      <c r="N2795" t="s">
        <v>6338</v>
      </c>
      <c r="O2795" t="s">
        <v>20084</v>
      </c>
      <c r="P2795" t="s">
        <v>20766</v>
      </c>
      <c r="Q2795" t="s">
        <v>20767</v>
      </c>
      <c r="R2795" t="s">
        <v>20768</v>
      </c>
      <c r="S2795">
        <v>1</v>
      </c>
      <c r="T2795">
        <v>0</v>
      </c>
      <c r="U2795">
        <v>0</v>
      </c>
      <c r="V2795">
        <v>201</v>
      </c>
      <c r="W2795">
        <v>10</v>
      </c>
    </row>
    <row r="2796" spans="1:23" x14ac:dyDescent="0.3">
      <c r="A2796" t="s">
        <v>2806</v>
      </c>
      <c r="B2796" t="s">
        <v>21174</v>
      </c>
      <c r="C2796">
        <v>0</v>
      </c>
      <c r="D2796">
        <v>0</v>
      </c>
      <c r="E2796" t="s">
        <v>20050</v>
      </c>
      <c r="F2796" t="s">
        <v>12743</v>
      </c>
      <c r="G2796" t="s">
        <v>20080</v>
      </c>
      <c r="H2796" t="s">
        <v>20764</v>
      </c>
      <c r="I2796" t="s">
        <v>20765</v>
      </c>
      <c r="J2796" t="s">
        <v>12744</v>
      </c>
      <c r="K2796" t="s">
        <v>6463</v>
      </c>
      <c r="L2796" t="s">
        <v>6337</v>
      </c>
      <c r="M2796" t="s">
        <v>20083</v>
      </c>
      <c r="N2796" t="s">
        <v>6338</v>
      </c>
      <c r="O2796" t="s">
        <v>20084</v>
      </c>
      <c r="P2796" t="s">
        <v>20766</v>
      </c>
      <c r="Q2796" t="s">
        <v>20767</v>
      </c>
      <c r="R2796" t="s">
        <v>20768</v>
      </c>
      <c r="S2796">
        <v>1</v>
      </c>
      <c r="T2796">
        <v>0</v>
      </c>
      <c r="U2796">
        <v>0</v>
      </c>
      <c r="V2796">
        <v>213</v>
      </c>
      <c r="W2796">
        <v>9</v>
      </c>
    </row>
    <row r="2797" spans="1:23" x14ac:dyDescent="0.3">
      <c r="A2797" t="s">
        <v>2807</v>
      </c>
      <c r="B2797" t="s">
        <v>21174</v>
      </c>
      <c r="C2797">
        <v>0</v>
      </c>
      <c r="D2797">
        <v>0</v>
      </c>
      <c r="E2797" t="s">
        <v>20050</v>
      </c>
      <c r="F2797" t="s">
        <v>12745</v>
      </c>
      <c r="G2797" t="s">
        <v>20080</v>
      </c>
      <c r="H2797" t="s">
        <v>20764</v>
      </c>
      <c r="I2797" t="s">
        <v>20765</v>
      </c>
      <c r="J2797" t="s">
        <v>12746</v>
      </c>
      <c r="K2797" t="s">
        <v>6413</v>
      </c>
      <c r="L2797" t="s">
        <v>6337</v>
      </c>
      <c r="M2797" t="s">
        <v>20083</v>
      </c>
      <c r="N2797" t="s">
        <v>6338</v>
      </c>
      <c r="O2797" t="s">
        <v>20084</v>
      </c>
      <c r="P2797" t="s">
        <v>20766</v>
      </c>
      <c r="Q2797" t="s">
        <v>20767</v>
      </c>
      <c r="R2797" t="s">
        <v>20768</v>
      </c>
      <c r="S2797">
        <v>1</v>
      </c>
      <c r="T2797">
        <v>0</v>
      </c>
      <c r="U2797">
        <v>0</v>
      </c>
      <c r="V2797">
        <v>302</v>
      </c>
      <c r="W2797">
        <v>16</v>
      </c>
    </row>
    <row r="2798" spans="1:23" x14ac:dyDescent="0.3">
      <c r="A2798" t="s">
        <v>2808</v>
      </c>
      <c r="B2798" t="s">
        <v>21174</v>
      </c>
      <c r="C2798">
        <v>0</v>
      </c>
      <c r="D2798">
        <v>0</v>
      </c>
      <c r="E2798" t="s">
        <v>20050</v>
      </c>
      <c r="F2798" t="s">
        <v>12747</v>
      </c>
      <c r="G2798" t="s">
        <v>20080</v>
      </c>
      <c r="H2798" t="s">
        <v>20764</v>
      </c>
      <c r="I2798" t="s">
        <v>20765</v>
      </c>
      <c r="J2798" t="s">
        <v>12746</v>
      </c>
      <c r="K2798" t="s">
        <v>6413</v>
      </c>
      <c r="L2798" t="s">
        <v>6337</v>
      </c>
      <c r="M2798" t="s">
        <v>20083</v>
      </c>
      <c r="N2798" t="s">
        <v>6338</v>
      </c>
      <c r="O2798" t="s">
        <v>20084</v>
      </c>
      <c r="P2798" t="s">
        <v>20766</v>
      </c>
      <c r="Q2798" t="s">
        <v>20767</v>
      </c>
      <c r="R2798" t="s">
        <v>20768</v>
      </c>
      <c r="S2798">
        <v>1</v>
      </c>
      <c r="T2798">
        <v>0</v>
      </c>
      <c r="U2798">
        <v>0</v>
      </c>
      <c r="V2798">
        <v>265</v>
      </c>
      <c r="W2798">
        <v>15</v>
      </c>
    </row>
    <row r="2799" spans="1:23" x14ac:dyDescent="0.3">
      <c r="A2799" t="s">
        <v>2809</v>
      </c>
      <c r="B2799" t="s">
        <v>21174</v>
      </c>
      <c r="C2799">
        <v>0</v>
      </c>
      <c r="D2799">
        <v>0</v>
      </c>
      <c r="E2799" t="s">
        <v>20050</v>
      </c>
      <c r="F2799" t="s">
        <v>12748</v>
      </c>
      <c r="G2799" t="s">
        <v>20080</v>
      </c>
      <c r="H2799" t="s">
        <v>20764</v>
      </c>
      <c r="I2799" t="s">
        <v>20765</v>
      </c>
      <c r="J2799" t="s">
        <v>12749</v>
      </c>
      <c r="K2799" t="s">
        <v>6336</v>
      </c>
      <c r="L2799" t="s">
        <v>6337</v>
      </c>
      <c r="M2799" t="s">
        <v>20083</v>
      </c>
      <c r="N2799" t="s">
        <v>6338</v>
      </c>
      <c r="O2799" t="s">
        <v>20084</v>
      </c>
      <c r="P2799" t="s">
        <v>20766</v>
      </c>
      <c r="Q2799" t="s">
        <v>20767</v>
      </c>
      <c r="R2799" t="s">
        <v>20768</v>
      </c>
      <c r="S2799">
        <v>1</v>
      </c>
      <c r="T2799">
        <v>0</v>
      </c>
      <c r="U2799">
        <v>0</v>
      </c>
      <c r="V2799">
        <v>320</v>
      </c>
      <c r="W2799">
        <v>16</v>
      </c>
    </row>
    <row r="2800" spans="1:23" x14ac:dyDescent="0.3">
      <c r="A2800" t="s">
        <v>2810</v>
      </c>
      <c r="B2800" t="s">
        <v>21174</v>
      </c>
      <c r="C2800">
        <v>0</v>
      </c>
      <c r="D2800">
        <v>0</v>
      </c>
      <c r="E2800" t="s">
        <v>20050</v>
      </c>
      <c r="F2800" t="s">
        <v>12750</v>
      </c>
      <c r="G2800" t="s">
        <v>20080</v>
      </c>
      <c r="H2800" t="s">
        <v>20764</v>
      </c>
      <c r="I2800" t="s">
        <v>20765</v>
      </c>
      <c r="J2800" t="s">
        <v>12751</v>
      </c>
      <c r="K2800" t="s">
        <v>6788</v>
      </c>
      <c r="L2800" t="s">
        <v>6337</v>
      </c>
      <c r="M2800" t="s">
        <v>20083</v>
      </c>
      <c r="N2800" t="s">
        <v>6338</v>
      </c>
      <c r="O2800" t="s">
        <v>20084</v>
      </c>
      <c r="P2800" t="s">
        <v>20766</v>
      </c>
      <c r="Q2800" t="s">
        <v>20767</v>
      </c>
      <c r="R2800" t="s">
        <v>20768</v>
      </c>
      <c r="S2800">
        <v>1</v>
      </c>
      <c r="T2800">
        <v>0</v>
      </c>
      <c r="U2800">
        <v>0</v>
      </c>
      <c r="V2800">
        <v>438</v>
      </c>
      <c r="W2800">
        <v>20</v>
      </c>
    </row>
    <row r="2801" spans="1:23" x14ac:dyDescent="0.3">
      <c r="A2801" t="s">
        <v>2811</v>
      </c>
      <c r="B2801" t="s">
        <v>21174</v>
      </c>
      <c r="C2801">
        <v>0</v>
      </c>
      <c r="D2801">
        <v>0</v>
      </c>
      <c r="E2801" t="s">
        <v>20050</v>
      </c>
      <c r="F2801" t="s">
        <v>12752</v>
      </c>
      <c r="G2801" t="s">
        <v>20080</v>
      </c>
      <c r="H2801" t="s">
        <v>20764</v>
      </c>
      <c r="I2801" t="s">
        <v>20765</v>
      </c>
      <c r="J2801" t="s">
        <v>12753</v>
      </c>
      <c r="K2801" t="s">
        <v>6788</v>
      </c>
      <c r="L2801" t="s">
        <v>6337</v>
      </c>
      <c r="M2801" t="s">
        <v>20083</v>
      </c>
      <c r="N2801" t="s">
        <v>6338</v>
      </c>
      <c r="O2801" t="s">
        <v>20084</v>
      </c>
      <c r="P2801" t="s">
        <v>20766</v>
      </c>
      <c r="Q2801" t="s">
        <v>20767</v>
      </c>
      <c r="R2801" t="s">
        <v>20768</v>
      </c>
      <c r="S2801">
        <v>1</v>
      </c>
      <c r="T2801">
        <v>0</v>
      </c>
      <c r="U2801">
        <v>0</v>
      </c>
      <c r="V2801">
        <v>222</v>
      </c>
      <c r="W2801">
        <v>12</v>
      </c>
    </row>
    <row r="2802" spans="1:23" x14ac:dyDescent="0.3">
      <c r="A2802" t="s">
        <v>2812</v>
      </c>
      <c r="B2802" t="s">
        <v>21174</v>
      </c>
      <c r="C2802">
        <v>0</v>
      </c>
      <c r="D2802">
        <v>0</v>
      </c>
      <c r="E2802" t="s">
        <v>20050</v>
      </c>
      <c r="F2802" t="s">
        <v>12754</v>
      </c>
      <c r="G2802" t="s">
        <v>20066</v>
      </c>
      <c r="H2802" t="s">
        <v>22937</v>
      </c>
      <c r="I2802" t="s">
        <v>22938</v>
      </c>
      <c r="J2802" t="s">
        <v>12755</v>
      </c>
      <c r="K2802" t="s">
        <v>12756</v>
      </c>
      <c r="L2802" t="s">
        <v>12757</v>
      </c>
      <c r="M2802" t="s">
        <v>20422</v>
      </c>
      <c r="N2802" t="s">
        <v>6338</v>
      </c>
      <c r="O2802" t="s">
        <v>20084</v>
      </c>
      <c r="P2802" t="s">
        <v>20411</v>
      </c>
      <c r="Q2802" t="s">
        <v>6454</v>
      </c>
      <c r="R2802" t="s">
        <v>22939</v>
      </c>
      <c r="S2802">
        <v>1</v>
      </c>
      <c r="T2802">
        <v>0</v>
      </c>
      <c r="U2802">
        <v>0</v>
      </c>
      <c r="V2802">
        <v>189</v>
      </c>
      <c r="W2802">
        <v>9</v>
      </c>
    </row>
    <row r="2803" spans="1:23" x14ac:dyDescent="0.3">
      <c r="A2803" t="s">
        <v>2813</v>
      </c>
      <c r="B2803" t="s">
        <v>21174</v>
      </c>
      <c r="C2803">
        <v>0</v>
      </c>
      <c r="D2803">
        <v>0</v>
      </c>
      <c r="E2803" t="s">
        <v>20050</v>
      </c>
      <c r="F2803" t="s">
        <v>12758</v>
      </c>
      <c r="G2803" t="s">
        <v>20080</v>
      </c>
      <c r="H2803" t="s">
        <v>20764</v>
      </c>
      <c r="I2803" t="s">
        <v>20765</v>
      </c>
      <c r="J2803" t="s">
        <v>12759</v>
      </c>
      <c r="K2803" t="s">
        <v>6413</v>
      </c>
      <c r="L2803" t="s">
        <v>6337</v>
      </c>
      <c r="M2803" t="s">
        <v>20083</v>
      </c>
      <c r="N2803" t="s">
        <v>6338</v>
      </c>
      <c r="O2803" t="s">
        <v>20084</v>
      </c>
      <c r="P2803" t="s">
        <v>20766</v>
      </c>
      <c r="Q2803" t="s">
        <v>20767</v>
      </c>
      <c r="R2803" t="s">
        <v>20768</v>
      </c>
      <c r="S2803">
        <v>1</v>
      </c>
      <c r="T2803">
        <v>0</v>
      </c>
      <c r="U2803">
        <v>0</v>
      </c>
      <c r="V2803">
        <v>379</v>
      </c>
      <c r="W2803">
        <v>16</v>
      </c>
    </row>
    <row r="2804" spans="1:23" x14ac:dyDescent="0.3">
      <c r="A2804" t="s">
        <v>2814</v>
      </c>
      <c r="B2804" t="s">
        <v>21174</v>
      </c>
      <c r="C2804">
        <v>0</v>
      </c>
      <c r="D2804">
        <v>0</v>
      </c>
      <c r="E2804" t="s">
        <v>20050</v>
      </c>
      <c r="F2804" t="s">
        <v>12760</v>
      </c>
      <c r="G2804" t="s">
        <v>20080</v>
      </c>
      <c r="H2804" t="s">
        <v>20764</v>
      </c>
      <c r="I2804" t="s">
        <v>20765</v>
      </c>
      <c r="J2804" t="s">
        <v>12761</v>
      </c>
      <c r="K2804" t="s">
        <v>6463</v>
      </c>
      <c r="L2804" t="s">
        <v>6337</v>
      </c>
      <c r="M2804" t="s">
        <v>20083</v>
      </c>
      <c r="N2804" t="s">
        <v>6338</v>
      </c>
      <c r="O2804" t="s">
        <v>20084</v>
      </c>
      <c r="P2804" t="s">
        <v>20766</v>
      </c>
      <c r="Q2804" t="s">
        <v>20767</v>
      </c>
      <c r="R2804" t="s">
        <v>20768</v>
      </c>
      <c r="S2804">
        <v>1</v>
      </c>
      <c r="T2804">
        <v>0</v>
      </c>
      <c r="U2804">
        <v>0</v>
      </c>
      <c r="V2804">
        <v>436</v>
      </c>
      <c r="W2804">
        <v>22</v>
      </c>
    </row>
    <row r="2805" spans="1:23" x14ac:dyDescent="0.3">
      <c r="A2805" t="s">
        <v>2815</v>
      </c>
      <c r="B2805" t="s">
        <v>21174</v>
      </c>
      <c r="C2805">
        <v>0</v>
      </c>
      <c r="D2805">
        <v>0</v>
      </c>
      <c r="E2805" t="s">
        <v>20150</v>
      </c>
      <c r="F2805" t="s">
        <v>12762</v>
      </c>
      <c r="G2805" t="s">
        <v>20089</v>
      </c>
      <c r="H2805" t="s">
        <v>22940</v>
      </c>
      <c r="I2805" t="s">
        <v>22941</v>
      </c>
      <c r="J2805" t="s">
        <v>12763</v>
      </c>
      <c r="K2805" t="s">
        <v>12565</v>
      </c>
      <c r="L2805" t="s">
        <v>12566</v>
      </c>
      <c r="M2805" t="s">
        <v>20103</v>
      </c>
      <c r="N2805" t="s">
        <v>6338</v>
      </c>
      <c r="O2805" t="s">
        <v>20084</v>
      </c>
      <c r="P2805" t="s">
        <v>20120</v>
      </c>
      <c r="Q2805" t="s">
        <v>20121</v>
      </c>
      <c r="R2805" t="s">
        <v>22885</v>
      </c>
      <c r="S2805">
        <v>0</v>
      </c>
      <c r="T2805">
        <v>1</v>
      </c>
      <c r="U2805">
        <v>0</v>
      </c>
      <c r="V2805">
        <v>151</v>
      </c>
      <c r="W2805">
        <v>8</v>
      </c>
    </row>
    <row r="2806" spans="1:23" x14ac:dyDescent="0.3">
      <c r="A2806" t="s">
        <v>2816</v>
      </c>
      <c r="B2806" t="s">
        <v>21174</v>
      </c>
      <c r="C2806">
        <v>0</v>
      </c>
      <c r="D2806">
        <v>0</v>
      </c>
      <c r="E2806" t="s">
        <v>20050</v>
      </c>
      <c r="F2806" t="s">
        <v>12764</v>
      </c>
      <c r="G2806" t="s">
        <v>20328</v>
      </c>
      <c r="H2806" t="s">
        <v>22942</v>
      </c>
      <c r="I2806" t="s">
        <v>22943</v>
      </c>
      <c r="J2806" t="s">
        <v>11825</v>
      </c>
      <c r="K2806" t="s">
        <v>12765</v>
      </c>
      <c r="L2806" t="s">
        <v>12766</v>
      </c>
      <c r="M2806" t="s">
        <v>20282</v>
      </c>
      <c r="N2806" t="s">
        <v>6338</v>
      </c>
      <c r="O2806" t="s">
        <v>20084</v>
      </c>
      <c r="P2806" t="s">
        <v>20411</v>
      </c>
      <c r="Q2806" t="s">
        <v>6454</v>
      </c>
      <c r="R2806" t="s">
        <v>22944</v>
      </c>
      <c r="S2806">
        <v>1</v>
      </c>
      <c r="T2806">
        <v>1</v>
      </c>
      <c r="U2806">
        <v>0</v>
      </c>
      <c r="V2806">
        <v>116</v>
      </c>
      <c r="W2806">
        <v>5</v>
      </c>
    </row>
    <row r="2807" spans="1:23" x14ac:dyDescent="0.3">
      <c r="A2807" t="s">
        <v>2817</v>
      </c>
      <c r="B2807" t="s">
        <v>21174</v>
      </c>
      <c r="C2807">
        <v>0</v>
      </c>
      <c r="D2807">
        <v>0</v>
      </c>
      <c r="E2807" t="s">
        <v>20050</v>
      </c>
      <c r="F2807" t="s">
        <v>12767</v>
      </c>
      <c r="G2807" t="s">
        <v>20066</v>
      </c>
      <c r="H2807" t="s">
        <v>22945</v>
      </c>
      <c r="I2807" t="s">
        <v>22946</v>
      </c>
      <c r="J2807" t="s">
        <v>9343</v>
      </c>
      <c r="K2807" t="s">
        <v>12768</v>
      </c>
      <c r="L2807" t="s">
        <v>12769</v>
      </c>
      <c r="M2807" t="s">
        <v>20221</v>
      </c>
      <c r="N2807" t="s">
        <v>6338</v>
      </c>
      <c r="O2807" t="s">
        <v>20084</v>
      </c>
      <c r="P2807" t="s">
        <v>20411</v>
      </c>
      <c r="Q2807" t="s">
        <v>6454</v>
      </c>
      <c r="R2807" t="s">
        <v>22947</v>
      </c>
      <c r="S2807">
        <v>1</v>
      </c>
      <c r="T2807">
        <v>1</v>
      </c>
      <c r="U2807">
        <v>0</v>
      </c>
      <c r="V2807">
        <v>67</v>
      </c>
      <c r="W2807">
        <v>3</v>
      </c>
    </row>
    <row r="2808" spans="1:23" x14ac:dyDescent="0.3">
      <c r="A2808" t="s">
        <v>2818</v>
      </c>
      <c r="B2808" t="s">
        <v>21174</v>
      </c>
      <c r="C2808">
        <v>0</v>
      </c>
      <c r="D2808">
        <v>0</v>
      </c>
      <c r="E2808" t="s">
        <v>20050</v>
      </c>
      <c r="F2808" t="s">
        <v>12770</v>
      </c>
      <c r="G2808" t="s">
        <v>20040</v>
      </c>
      <c r="H2808" t="s">
        <v>22948</v>
      </c>
      <c r="I2808" t="s">
        <v>22949</v>
      </c>
      <c r="J2808" t="s">
        <v>12771</v>
      </c>
      <c r="K2808" t="s">
        <v>12772</v>
      </c>
      <c r="L2808" t="s">
        <v>12773</v>
      </c>
      <c r="M2808" t="s">
        <v>20504</v>
      </c>
      <c r="N2808" t="s">
        <v>6338</v>
      </c>
      <c r="O2808" t="s">
        <v>20084</v>
      </c>
      <c r="P2808" t="s">
        <v>20634</v>
      </c>
      <c r="Q2808" t="s">
        <v>20635</v>
      </c>
      <c r="R2808" t="s">
        <v>22950</v>
      </c>
      <c r="S2808">
        <v>1</v>
      </c>
      <c r="T2808">
        <v>0</v>
      </c>
      <c r="U2808">
        <v>0</v>
      </c>
      <c r="V2808">
        <v>206</v>
      </c>
      <c r="W2808">
        <v>9</v>
      </c>
    </row>
    <row r="2809" spans="1:23" x14ac:dyDescent="0.3">
      <c r="A2809" t="s">
        <v>2819</v>
      </c>
      <c r="B2809" t="s">
        <v>21174</v>
      </c>
      <c r="C2809">
        <v>0</v>
      </c>
      <c r="D2809">
        <v>0</v>
      </c>
      <c r="E2809" t="s">
        <v>20050</v>
      </c>
      <c r="F2809" t="s">
        <v>12774</v>
      </c>
      <c r="G2809" t="s">
        <v>20040</v>
      </c>
      <c r="H2809" t="s">
        <v>22951</v>
      </c>
      <c r="I2809" t="s">
        <v>22952</v>
      </c>
      <c r="J2809" t="s">
        <v>12775</v>
      </c>
      <c r="K2809" t="s">
        <v>12776</v>
      </c>
      <c r="L2809" t="s">
        <v>12777</v>
      </c>
      <c r="M2809" t="s">
        <v>20757</v>
      </c>
      <c r="N2809" t="s">
        <v>6338</v>
      </c>
      <c r="O2809" t="s">
        <v>20084</v>
      </c>
      <c r="P2809" t="s">
        <v>20634</v>
      </c>
      <c r="Q2809" t="s">
        <v>20635</v>
      </c>
      <c r="R2809" t="s">
        <v>22953</v>
      </c>
      <c r="S2809">
        <v>1</v>
      </c>
      <c r="T2809">
        <v>0</v>
      </c>
      <c r="U2809">
        <v>0</v>
      </c>
      <c r="V2809">
        <v>156</v>
      </c>
      <c r="W2809">
        <v>8</v>
      </c>
    </row>
    <row r="2810" spans="1:23" x14ac:dyDescent="0.3">
      <c r="A2810" t="s">
        <v>2820</v>
      </c>
      <c r="B2810" t="s">
        <v>21174</v>
      </c>
      <c r="C2810">
        <v>0</v>
      </c>
      <c r="D2810">
        <v>0</v>
      </c>
      <c r="E2810" t="s">
        <v>20050</v>
      </c>
      <c r="F2810" t="s">
        <v>12778</v>
      </c>
      <c r="G2810" t="s">
        <v>20080</v>
      </c>
      <c r="H2810" t="s">
        <v>20081</v>
      </c>
      <c r="I2810" t="s">
        <v>20082</v>
      </c>
      <c r="J2810" t="s">
        <v>12779</v>
      </c>
      <c r="K2810" t="s">
        <v>6401</v>
      </c>
      <c r="L2810" t="s">
        <v>6402</v>
      </c>
      <c r="M2810" t="s">
        <v>20083</v>
      </c>
      <c r="N2810" t="s">
        <v>6338</v>
      </c>
      <c r="O2810" t="s">
        <v>20084</v>
      </c>
      <c r="P2810" t="s">
        <v>20085</v>
      </c>
      <c r="Q2810" t="s">
        <v>20086</v>
      </c>
      <c r="R2810" t="s">
        <v>20087</v>
      </c>
      <c r="S2810">
        <v>1</v>
      </c>
      <c r="T2810">
        <v>1</v>
      </c>
      <c r="U2810">
        <v>0</v>
      </c>
      <c r="V2810">
        <v>331</v>
      </c>
      <c r="W2810">
        <v>16</v>
      </c>
    </row>
    <row r="2811" spans="1:23" x14ac:dyDescent="0.3">
      <c r="A2811" t="s">
        <v>2821</v>
      </c>
      <c r="B2811" t="s">
        <v>21174</v>
      </c>
      <c r="C2811">
        <v>0</v>
      </c>
      <c r="D2811">
        <v>0</v>
      </c>
      <c r="E2811" t="s">
        <v>20050</v>
      </c>
      <c r="F2811" t="s">
        <v>12780</v>
      </c>
      <c r="G2811" t="s">
        <v>21292</v>
      </c>
      <c r="H2811" t="s">
        <v>22954</v>
      </c>
      <c r="I2811" t="s">
        <v>22955</v>
      </c>
      <c r="J2811" t="s">
        <v>12781</v>
      </c>
      <c r="K2811" t="s">
        <v>12782</v>
      </c>
      <c r="L2811" t="s">
        <v>12783</v>
      </c>
      <c r="M2811" t="s">
        <v>20630</v>
      </c>
      <c r="N2811" t="s">
        <v>6338</v>
      </c>
      <c r="O2811" t="s">
        <v>20084</v>
      </c>
      <c r="P2811" t="s">
        <v>20634</v>
      </c>
      <c r="Q2811" t="s">
        <v>20635</v>
      </c>
      <c r="R2811" t="s">
        <v>22956</v>
      </c>
      <c r="S2811">
        <v>1</v>
      </c>
      <c r="T2811">
        <v>0</v>
      </c>
      <c r="U2811">
        <v>0</v>
      </c>
      <c r="V2811">
        <v>160</v>
      </c>
      <c r="W2811">
        <v>8</v>
      </c>
    </row>
    <row r="2812" spans="1:23" x14ac:dyDescent="0.3">
      <c r="A2812" t="s">
        <v>2822</v>
      </c>
      <c r="B2812" t="s">
        <v>21174</v>
      </c>
      <c r="C2812">
        <v>0</v>
      </c>
      <c r="D2812">
        <v>0</v>
      </c>
      <c r="E2812" t="s">
        <v>20150</v>
      </c>
      <c r="F2812" t="s">
        <v>12784</v>
      </c>
      <c r="G2812" t="s">
        <v>20089</v>
      </c>
      <c r="H2812" t="s">
        <v>22957</v>
      </c>
      <c r="I2812" t="s">
        <v>22958</v>
      </c>
      <c r="J2812" t="s">
        <v>12785</v>
      </c>
      <c r="K2812" t="s">
        <v>12786</v>
      </c>
      <c r="L2812" t="s">
        <v>12787</v>
      </c>
      <c r="M2812" t="s">
        <v>20893</v>
      </c>
      <c r="N2812" t="s">
        <v>6338</v>
      </c>
      <c r="O2812" t="s">
        <v>20084</v>
      </c>
      <c r="P2812" t="s">
        <v>20479</v>
      </c>
      <c r="Q2812" t="s">
        <v>20480</v>
      </c>
      <c r="R2812" t="s">
        <v>22959</v>
      </c>
      <c r="S2812">
        <v>0</v>
      </c>
      <c r="T2812">
        <v>0</v>
      </c>
      <c r="U2812">
        <v>0</v>
      </c>
      <c r="V2812">
        <v>249</v>
      </c>
      <c r="W2812">
        <v>10</v>
      </c>
    </row>
    <row r="2813" spans="1:23" x14ac:dyDescent="0.3">
      <c r="A2813" t="s">
        <v>2823</v>
      </c>
      <c r="B2813" t="s">
        <v>21174</v>
      </c>
      <c r="C2813">
        <v>0</v>
      </c>
      <c r="D2813">
        <v>0</v>
      </c>
      <c r="E2813" t="s">
        <v>20088</v>
      </c>
      <c r="F2813" t="s">
        <v>12788</v>
      </c>
      <c r="G2813" t="s">
        <v>20089</v>
      </c>
      <c r="H2813" t="s">
        <v>20769</v>
      </c>
      <c r="I2813" t="s">
        <v>20770</v>
      </c>
      <c r="J2813" t="s">
        <v>6773</v>
      </c>
      <c r="K2813" t="s">
        <v>6413</v>
      </c>
      <c r="L2813" t="s">
        <v>6337</v>
      </c>
      <c r="M2813" t="s">
        <v>20083</v>
      </c>
      <c r="N2813" t="s">
        <v>6338</v>
      </c>
      <c r="O2813" t="s">
        <v>20084</v>
      </c>
      <c r="P2813" t="s">
        <v>20766</v>
      </c>
      <c r="Q2813" t="s">
        <v>20767</v>
      </c>
      <c r="R2813" t="s">
        <v>20768</v>
      </c>
      <c r="S2813">
        <v>0</v>
      </c>
      <c r="T2813">
        <v>0</v>
      </c>
      <c r="U2813">
        <v>0</v>
      </c>
      <c r="V2813">
        <v>304</v>
      </c>
      <c r="W2813">
        <v>12</v>
      </c>
    </row>
    <row r="2814" spans="1:23" x14ac:dyDescent="0.3">
      <c r="A2814" t="s">
        <v>2824</v>
      </c>
      <c r="B2814" t="s">
        <v>21174</v>
      </c>
      <c r="C2814">
        <v>0</v>
      </c>
      <c r="D2814">
        <v>0</v>
      </c>
      <c r="E2814" t="s">
        <v>20050</v>
      </c>
      <c r="F2814" t="s">
        <v>12790</v>
      </c>
      <c r="G2814" t="s">
        <v>20080</v>
      </c>
      <c r="H2814" t="s">
        <v>20081</v>
      </c>
      <c r="I2814" t="s">
        <v>20082</v>
      </c>
      <c r="J2814" t="s">
        <v>12791</v>
      </c>
      <c r="K2814" t="s">
        <v>7658</v>
      </c>
      <c r="L2814" t="s">
        <v>6402</v>
      </c>
      <c r="M2814" t="s">
        <v>20083</v>
      </c>
      <c r="N2814" t="s">
        <v>6338</v>
      </c>
      <c r="O2814" t="s">
        <v>20084</v>
      </c>
      <c r="P2814" t="s">
        <v>20085</v>
      </c>
      <c r="Q2814" t="s">
        <v>20086</v>
      </c>
      <c r="R2814" t="s">
        <v>20087</v>
      </c>
      <c r="S2814">
        <v>1</v>
      </c>
      <c r="T2814">
        <v>1</v>
      </c>
      <c r="U2814">
        <v>0</v>
      </c>
      <c r="V2814">
        <v>257</v>
      </c>
      <c r="W2814">
        <v>13</v>
      </c>
    </row>
    <row r="2815" spans="1:23" x14ac:dyDescent="0.3">
      <c r="A2815" t="s">
        <v>2825</v>
      </c>
      <c r="B2815" t="s">
        <v>21174</v>
      </c>
      <c r="C2815">
        <v>0</v>
      </c>
      <c r="D2815">
        <v>0</v>
      </c>
      <c r="E2815" t="s">
        <v>20050</v>
      </c>
      <c r="F2815" t="s">
        <v>12792</v>
      </c>
      <c r="G2815" t="s">
        <v>20080</v>
      </c>
      <c r="H2815" t="s">
        <v>20081</v>
      </c>
      <c r="I2815" t="s">
        <v>20082</v>
      </c>
      <c r="J2815" t="s">
        <v>12793</v>
      </c>
      <c r="K2815" t="s">
        <v>7658</v>
      </c>
      <c r="L2815" t="s">
        <v>6402</v>
      </c>
      <c r="M2815" t="s">
        <v>20083</v>
      </c>
      <c r="N2815" t="s">
        <v>6338</v>
      </c>
      <c r="O2815" t="s">
        <v>20084</v>
      </c>
      <c r="P2815" t="s">
        <v>20085</v>
      </c>
      <c r="Q2815" t="s">
        <v>20086</v>
      </c>
      <c r="R2815" t="s">
        <v>20087</v>
      </c>
      <c r="S2815">
        <v>1</v>
      </c>
      <c r="T2815">
        <v>1</v>
      </c>
      <c r="U2815">
        <v>0</v>
      </c>
      <c r="V2815">
        <v>210</v>
      </c>
      <c r="W2815">
        <v>10</v>
      </c>
    </row>
    <row r="2816" spans="1:23" x14ac:dyDescent="0.3">
      <c r="A2816" t="s">
        <v>2826</v>
      </c>
      <c r="B2816" t="s">
        <v>21174</v>
      </c>
      <c r="C2816">
        <v>0</v>
      </c>
      <c r="D2816">
        <v>0</v>
      </c>
      <c r="E2816" t="s">
        <v>20050</v>
      </c>
      <c r="F2816" t="s">
        <v>12794</v>
      </c>
      <c r="G2816" t="s">
        <v>20080</v>
      </c>
      <c r="H2816" t="s">
        <v>20081</v>
      </c>
      <c r="I2816" t="s">
        <v>20082</v>
      </c>
      <c r="J2816" t="s">
        <v>12795</v>
      </c>
      <c r="K2816" t="s">
        <v>6782</v>
      </c>
      <c r="L2816" t="s">
        <v>6402</v>
      </c>
      <c r="M2816" t="s">
        <v>20083</v>
      </c>
      <c r="N2816" t="s">
        <v>6338</v>
      </c>
      <c r="O2816" t="s">
        <v>20084</v>
      </c>
      <c r="P2816" t="s">
        <v>20085</v>
      </c>
      <c r="Q2816" t="s">
        <v>20086</v>
      </c>
      <c r="R2816" t="s">
        <v>20087</v>
      </c>
      <c r="S2816">
        <v>1</v>
      </c>
      <c r="T2816">
        <v>1</v>
      </c>
      <c r="U2816">
        <v>0</v>
      </c>
      <c r="V2816">
        <v>213</v>
      </c>
      <c r="W2816">
        <v>12</v>
      </c>
    </row>
    <row r="2817" spans="1:23" x14ac:dyDescent="0.3">
      <c r="A2817" t="s">
        <v>2827</v>
      </c>
      <c r="B2817" t="s">
        <v>21174</v>
      </c>
      <c r="C2817">
        <v>0</v>
      </c>
      <c r="D2817">
        <v>0</v>
      </c>
      <c r="E2817" t="s">
        <v>20050</v>
      </c>
      <c r="F2817" t="s">
        <v>12796</v>
      </c>
      <c r="G2817" t="s">
        <v>20080</v>
      </c>
      <c r="H2817" t="s">
        <v>20081</v>
      </c>
      <c r="I2817" t="s">
        <v>20082</v>
      </c>
      <c r="J2817" t="s">
        <v>12797</v>
      </c>
      <c r="K2817" t="s">
        <v>6782</v>
      </c>
      <c r="L2817" t="s">
        <v>6402</v>
      </c>
      <c r="M2817" t="s">
        <v>20083</v>
      </c>
      <c r="N2817" t="s">
        <v>6338</v>
      </c>
      <c r="O2817" t="s">
        <v>20084</v>
      </c>
      <c r="P2817" t="s">
        <v>20085</v>
      </c>
      <c r="Q2817" t="s">
        <v>20086</v>
      </c>
      <c r="R2817" t="s">
        <v>20087</v>
      </c>
      <c r="S2817">
        <v>1</v>
      </c>
      <c r="T2817">
        <v>1</v>
      </c>
      <c r="U2817">
        <v>0</v>
      </c>
      <c r="V2817">
        <v>214</v>
      </c>
      <c r="W2817">
        <v>10</v>
      </c>
    </row>
    <row r="2818" spans="1:23" x14ac:dyDescent="0.3">
      <c r="A2818" t="s">
        <v>2828</v>
      </c>
      <c r="B2818" t="s">
        <v>21174</v>
      </c>
      <c r="C2818">
        <v>0</v>
      </c>
      <c r="D2818">
        <v>0</v>
      </c>
      <c r="E2818" t="s">
        <v>20050</v>
      </c>
      <c r="F2818" t="s">
        <v>12798</v>
      </c>
      <c r="G2818" t="s">
        <v>20080</v>
      </c>
      <c r="H2818" t="s">
        <v>20081</v>
      </c>
      <c r="I2818" t="s">
        <v>20082</v>
      </c>
      <c r="J2818" t="s">
        <v>12799</v>
      </c>
      <c r="K2818" t="s">
        <v>6401</v>
      </c>
      <c r="L2818" t="s">
        <v>6402</v>
      </c>
      <c r="M2818" t="s">
        <v>20083</v>
      </c>
      <c r="N2818" t="s">
        <v>6338</v>
      </c>
      <c r="O2818" t="s">
        <v>20084</v>
      </c>
      <c r="P2818" t="s">
        <v>20085</v>
      </c>
      <c r="Q2818" t="s">
        <v>20086</v>
      </c>
      <c r="R2818" t="s">
        <v>20087</v>
      </c>
      <c r="S2818">
        <v>1</v>
      </c>
      <c r="T2818">
        <v>1</v>
      </c>
      <c r="U2818">
        <v>0</v>
      </c>
      <c r="V2818">
        <v>120</v>
      </c>
      <c r="W2818">
        <v>6</v>
      </c>
    </row>
    <row r="2819" spans="1:23" x14ac:dyDescent="0.3">
      <c r="A2819" t="s">
        <v>2829</v>
      </c>
      <c r="B2819" t="s">
        <v>21174</v>
      </c>
      <c r="C2819">
        <v>0</v>
      </c>
      <c r="D2819">
        <v>0</v>
      </c>
      <c r="E2819" t="s">
        <v>20050</v>
      </c>
      <c r="F2819" t="s">
        <v>12800</v>
      </c>
      <c r="G2819" t="s">
        <v>20080</v>
      </c>
      <c r="H2819" t="s">
        <v>20081</v>
      </c>
      <c r="I2819" t="s">
        <v>20082</v>
      </c>
      <c r="J2819" t="s">
        <v>12801</v>
      </c>
      <c r="K2819" t="s">
        <v>6782</v>
      </c>
      <c r="L2819" t="s">
        <v>6402</v>
      </c>
      <c r="M2819" t="s">
        <v>20083</v>
      </c>
      <c r="N2819" t="s">
        <v>6338</v>
      </c>
      <c r="O2819" t="s">
        <v>20084</v>
      </c>
      <c r="P2819" t="s">
        <v>20085</v>
      </c>
      <c r="Q2819" t="s">
        <v>20086</v>
      </c>
      <c r="R2819" t="s">
        <v>20087</v>
      </c>
      <c r="S2819">
        <v>1</v>
      </c>
      <c r="T2819">
        <v>1</v>
      </c>
      <c r="U2819">
        <v>0</v>
      </c>
      <c r="V2819">
        <v>131</v>
      </c>
      <c r="W2819">
        <v>8</v>
      </c>
    </row>
    <row r="2820" spans="1:23" x14ac:dyDescent="0.3">
      <c r="A2820" t="s">
        <v>2830</v>
      </c>
      <c r="B2820" t="s">
        <v>21174</v>
      </c>
      <c r="C2820">
        <v>0</v>
      </c>
      <c r="D2820">
        <v>0</v>
      </c>
      <c r="E2820" t="s">
        <v>20050</v>
      </c>
      <c r="F2820" t="s">
        <v>12803</v>
      </c>
      <c r="G2820" t="s">
        <v>20080</v>
      </c>
      <c r="H2820" t="s">
        <v>20081</v>
      </c>
      <c r="I2820" t="s">
        <v>20082</v>
      </c>
      <c r="J2820" t="s">
        <v>12802</v>
      </c>
      <c r="K2820" t="s">
        <v>6401</v>
      </c>
      <c r="L2820" t="s">
        <v>6402</v>
      </c>
      <c r="M2820" t="s">
        <v>20083</v>
      </c>
      <c r="N2820" t="s">
        <v>6338</v>
      </c>
      <c r="O2820" t="s">
        <v>20084</v>
      </c>
      <c r="P2820" t="s">
        <v>20085</v>
      </c>
      <c r="Q2820" t="s">
        <v>20086</v>
      </c>
      <c r="R2820" t="s">
        <v>20087</v>
      </c>
      <c r="S2820">
        <v>1</v>
      </c>
      <c r="T2820">
        <v>1</v>
      </c>
      <c r="U2820">
        <v>0</v>
      </c>
      <c r="V2820">
        <v>153</v>
      </c>
      <c r="W2820">
        <v>8</v>
      </c>
    </row>
    <row r="2821" spans="1:23" x14ac:dyDescent="0.3">
      <c r="A2821" t="s">
        <v>2831</v>
      </c>
      <c r="B2821" t="s">
        <v>21174</v>
      </c>
      <c r="C2821">
        <v>0</v>
      </c>
      <c r="D2821">
        <v>0</v>
      </c>
      <c r="E2821" t="s">
        <v>20050</v>
      </c>
      <c r="F2821" t="s">
        <v>12804</v>
      </c>
      <c r="G2821" t="s">
        <v>20040</v>
      </c>
      <c r="H2821" t="s">
        <v>22960</v>
      </c>
      <c r="I2821" t="s">
        <v>22961</v>
      </c>
      <c r="J2821" t="s">
        <v>10986</v>
      </c>
      <c r="K2821" t="s">
        <v>12805</v>
      </c>
      <c r="L2821" t="s">
        <v>12806</v>
      </c>
      <c r="M2821" t="s">
        <v>20504</v>
      </c>
      <c r="N2821" t="s">
        <v>6338</v>
      </c>
      <c r="O2821" t="s">
        <v>20084</v>
      </c>
      <c r="P2821" t="s">
        <v>20304</v>
      </c>
      <c r="Q2821" t="s">
        <v>20305</v>
      </c>
      <c r="R2821" t="s">
        <v>22962</v>
      </c>
      <c r="S2821">
        <v>1</v>
      </c>
      <c r="T2821">
        <v>1</v>
      </c>
      <c r="U2821">
        <v>0</v>
      </c>
      <c r="V2821">
        <v>85</v>
      </c>
      <c r="W2821">
        <v>4</v>
      </c>
    </row>
    <row r="2822" spans="1:23" x14ac:dyDescent="0.3">
      <c r="A2822" t="s">
        <v>2832</v>
      </c>
      <c r="B2822" t="s">
        <v>21174</v>
      </c>
      <c r="C2822">
        <v>0</v>
      </c>
      <c r="D2822">
        <v>0</v>
      </c>
      <c r="E2822" t="s">
        <v>20050</v>
      </c>
      <c r="F2822" t="s">
        <v>12807</v>
      </c>
      <c r="G2822" t="s">
        <v>20066</v>
      </c>
      <c r="H2822" t="s">
        <v>22963</v>
      </c>
      <c r="I2822" t="s">
        <v>22964</v>
      </c>
      <c r="J2822" t="s">
        <v>9343</v>
      </c>
      <c r="K2822" t="s">
        <v>12808</v>
      </c>
      <c r="L2822" t="s">
        <v>12809</v>
      </c>
      <c r="M2822" t="s">
        <v>20107</v>
      </c>
      <c r="N2822" t="s">
        <v>6338</v>
      </c>
      <c r="O2822" t="s">
        <v>20084</v>
      </c>
      <c r="P2822" t="s">
        <v>20304</v>
      </c>
      <c r="Q2822" t="s">
        <v>20305</v>
      </c>
      <c r="R2822" t="s">
        <v>22965</v>
      </c>
      <c r="S2822">
        <v>1</v>
      </c>
      <c r="T2822">
        <v>1</v>
      </c>
      <c r="U2822">
        <v>0</v>
      </c>
      <c r="V2822">
        <v>142</v>
      </c>
      <c r="W2822">
        <v>7</v>
      </c>
    </row>
    <row r="2823" spans="1:23" x14ac:dyDescent="0.3">
      <c r="A2823" t="s">
        <v>2833</v>
      </c>
      <c r="B2823" t="s">
        <v>21174</v>
      </c>
      <c r="C2823">
        <v>0</v>
      </c>
      <c r="D2823">
        <v>0</v>
      </c>
      <c r="E2823" t="s">
        <v>20050</v>
      </c>
      <c r="F2823" t="s">
        <v>12810</v>
      </c>
      <c r="G2823" t="s">
        <v>20040</v>
      </c>
      <c r="H2823" t="s">
        <v>22966</v>
      </c>
      <c r="I2823" t="s">
        <v>22967</v>
      </c>
      <c r="J2823" t="s">
        <v>12811</v>
      </c>
      <c r="K2823" t="s">
        <v>12812</v>
      </c>
      <c r="L2823" t="s">
        <v>12813</v>
      </c>
      <c r="M2823" t="s">
        <v>20119</v>
      </c>
      <c r="N2823" t="s">
        <v>6338</v>
      </c>
      <c r="O2823" t="s">
        <v>20084</v>
      </c>
      <c r="P2823" t="s">
        <v>20304</v>
      </c>
      <c r="Q2823" t="s">
        <v>20305</v>
      </c>
      <c r="R2823" t="s">
        <v>22968</v>
      </c>
      <c r="S2823">
        <v>1</v>
      </c>
      <c r="T2823">
        <v>1</v>
      </c>
      <c r="U2823">
        <v>0</v>
      </c>
      <c r="V2823">
        <v>135</v>
      </c>
      <c r="W2823">
        <v>7</v>
      </c>
    </row>
    <row r="2824" spans="1:23" x14ac:dyDescent="0.3">
      <c r="A2824" t="s">
        <v>2834</v>
      </c>
      <c r="B2824" t="s">
        <v>21174</v>
      </c>
      <c r="C2824">
        <v>0</v>
      </c>
      <c r="D2824">
        <v>0</v>
      </c>
      <c r="E2824" t="s">
        <v>20050</v>
      </c>
      <c r="F2824" t="s">
        <v>12814</v>
      </c>
      <c r="G2824" t="s">
        <v>20066</v>
      </c>
      <c r="H2824" t="s">
        <v>22969</v>
      </c>
      <c r="I2824" t="s">
        <v>22970</v>
      </c>
      <c r="J2824" t="s">
        <v>9343</v>
      </c>
      <c r="K2824" t="s">
        <v>12815</v>
      </c>
      <c r="L2824" t="s">
        <v>12816</v>
      </c>
      <c r="M2824" t="s">
        <v>20753</v>
      </c>
      <c r="N2824" t="s">
        <v>6338</v>
      </c>
      <c r="O2824" t="s">
        <v>20084</v>
      </c>
      <c r="P2824" t="s">
        <v>20304</v>
      </c>
      <c r="Q2824" t="s">
        <v>20305</v>
      </c>
      <c r="R2824" t="s">
        <v>22971</v>
      </c>
      <c r="S2824">
        <v>1</v>
      </c>
      <c r="T2824">
        <v>1</v>
      </c>
      <c r="U2824">
        <v>0</v>
      </c>
      <c r="V2824">
        <v>170</v>
      </c>
      <c r="W2824">
        <v>8</v>
      </c>
    </row>
    <row r="2825" spans="1:23" x14ac:dyDescent="0.3">
      <c r="A2825" t="s">
        <v>2835</v>
      </c>
      <c r="B2825" t="s">
        <v>21174</v>
      </c>
      <c r="C2825">
        <v>0</v>
      </c>
      <c r="D2825">
        <v>0</v>
      </c>
      <c r="E2825" t="s">
        <v>20050</v>
      </c>
      <c r="F2825" t="s">
        <v>12817</v>
      </c>
      <c r="G2825" t="s">
        <v>20040</v>
      </c>
      <c r="H2825" t="s">
        <v>22972</v>
      </c>
      <c r="I2825" t="s">
        <v>22973</v>
      </c>
      <c r="J2825" t="s">
        <v>7945</v>
      </c>
      <c r="K2825" t="s">
        <v>12818</v>
      </c>
      <c r="L2825" t="s">
        <v>12819</v>
      </c>
      <c r="M2825" t="s">
        <v>20688</v>
      </c>
      <c r="N2825" t="s">
        <v>6338</v>
      </c>
      <c r="O2825" t="s">
        <v>20084</v>
      </c>
      <c r="P2825" t="s">
        <v>20304</v>
      </c>
      <c r="Q2825" t="s">
        <v>20305</v>
      </c>
      <c r="R2825" t="s">
        <v>22974</v>
      </c>
      <c r="S2825">
        <v>1</v>
      </c>
      <c r="T2825">
        <v>1</v>
      </c>
      <c r="U2825">
        <v>0</v>
      </c>
      <c r="V2825">
        <v>108</v>
      </c>
      <c r="W2825">
        <v>5</v>
      </c>
    </row>
    <row r="2826" spans="1:23" x14ac:dyDescent="0.3">
      <c r="A2826" t="s">
        <v>2836</v>
      </c>
      <c r="B2826" t="s">
        <v>21174</v>
      </c>
      <c r="C2826">
        <v>0</v>
      </c>
      <c r="D2826">
        <v>0</v>
      </c>
      <c r="E2826" t="s">
        <v>20050</v>
      </c>
      <c r="F2826" t="s">
        <v>12820</v>
      </c>
      <c r="G2826" t="s">
        <v>20040</v>
      </c>
      <c r="H2826" t="s">
        <v>22975</v>
      </c>
      <c r="I2826" t="s">
        <v>22976</v>
      </c>
      <c r="J2826" t="s">
        <v>8303</v>
      </c>
      <c r="K2826" t="s">
        <v>12821</v>
      </c>
      <c r="L2826" t="s">
        <v>12822</v>
      </c>
      <c r="M2826" t="s">
        <v>20075</v>
      </c>
      <c r="N2826" t="s">
        <v>6338</v>
      </c>
      <c r="O2826" t="s">
        <v>20084</v>
      </c>
      <c r="P2826" t="s">
        <v>20304</v>
      </c>
      <c r="Q2826" t="s">
        <v>20305</v>
      </c>
      <c r="R2826" t="s">
        <v>22977</v>
      </c>
      <c r="S2826">
        <v>1</v>
      </c>
      <c r="T2826">
        <v>1</v>
      </c>
      <c r="U2826">
        <v>0</v>
      </c>
      <c r="V2826">
        <v>117</v>
      </c>
      <c r="W2826">
        <v>6</v>
      </c>
    </row>
    <row r="2827" spans="1:23" x14ac:dyDescent="0.3">
      <c r="A2827" t="s">
        <v>2837</v>
      </c>
      <c r="B2827" t="s">
        <v>21174</v>
      </c>
      <c r="C2827">
        <v>0</v>
      </c>
      <c r="D2827">
        <v>0</v>
      </c>
      <c r="E2827" t="s">
        <v>20050</v>
      </c>
      <c r="F2827" t="s">
        <v>12823</v>
      </c>
      <c r="G2827" t="s">
        <v>20080</v>
      </c>
      <c r="H2827" t="s">
        <v>22978</v>
      </c>
      <c r="I2827" t="s">
        <v>22979</v>
      </c>
      <c r="J2827" t="s">
        <v>12824</v>
      </c>
      <c r="K2827" t="s">
        <v>8255</v>
      </c>
      <c r="L2827" t="s">
        <v>8256</v>
      </c>
      <c r="M2827" t="s">
        <v>20340</v>
      </c>
      <c r="N2827" t="s">
        <v>6338</v>
      </c>
      <c r="O2827" t="s">
        <v>20084</v>
      </c>
      <c r="P2827" t="s">
        <v>20158</v>
      </c>
      <c r="Q2827" t="s">
        <v>6562</v>
      </c>
      <c r="R2827" t="s">
        <v>20963</v>
      </c>
      <c r="S2827">
        <v>1</v>
      </c>
      <c r="T2827">
        <v>0</v>
      </c>
      <c r="U2827">
        <v>0</v>
      </c>
      <c r="V2827">
        <v>260</v>
      </c>
      <c r="W2827">
        <v>11</v>
      </c>
    </row>
    <row r="2828" spans="1:23" x14ac:dyDescent="0.3">
      <c r="A2828" t="s">
        <v>2838</v>
      </c>
      <c r="B2828" t="s">
        <v>21174</v>
      </c>
      <c r="C2828">
        <v>0</v>
      </c>
      <c r="D2828">
        <v>0</v>
      </c>
      <c r="E2828" t="s">
        <v>20050</v>
      </c>
      <c r="F2828" t="s">
        <v>12825</v>
      </c>
      <c r="G2828" t="s">
        <v>20066</v>
      </c>
      <c r="H2828" t="s">
        <v>22980</v>
      </c>
      <c r="I2828" t="s">
        <v>22981</v>
      </c>
      <c r="J2828" t="s">
        <v>7723</v>
      </c>
      <c r="K2828" t="s">
        <v>12826</v>
      </c>
      <c r="L2828" t="s">
        <v>12827</v>
      </c>
      <c r="M2828" t="s">
        <v>20331</v>
      </c>
      <c r="N2828" t="s">
        <v>6338</v>
      </c>
      <c r="O2828" t="s">
        <v>20084</v>
      </c>
      <c r="P2828" t="s">
        <v>20158</v>
      </c>
      <c r="Q2828" t="s">
        <v>6562</v>
      </c>
      <c r="R2828" t="s">
        <v>22982</v>
      </c>
      <c r="S2828">
        <v>1</v>
      </c>
      <c r="T2828">
        <v>1</v>
      </c>
      <c r="U2828">
        <v>0</v>
      </c>
      <c r="V2828">
        <v>176</v>
      </c>
      <c r="W2828">
        <v>9</v>
      </c>
    </row>
    <row r="2829" spans="1:23" x14ac:dyDescent="0.3">
      <c r="A2829" t="s">
        <v>2839</v>
      </c>
      <c r="B2829" t="s">
        <v>21174</v>
      </c>
      <c r="C2829">
        <v>0</v>
      </c>
      <c r="D2829">
        <v>0</v>
      </c>
      <c r="E2829" t="s">
        <v>20050</v>
      </c>
      <c r="F2829" t="s">
        <v>12828</v>
      </c>
      <c r="G2829" t="s">
        <v>20328</v>
      </c>
      <c r="H2829" t="s">
        <v>22983</v>
      </c>
      <c r="I2829" t="s">
        <v>22984</v>
      </c>
      <c r="J2829" t="s">
        <v>12829</v>
      </c>
      <c r="K2829" t="s">
        <v>12830</v>
      </c>
      <c r="L2829" t="s">
        <v>12831</v>
      </c>
      <c r="M2829" t="s">
        <v>20119</v>
      </c>
      <c r="N2829" t="s">
        <v>6338</v>
      </c>
      <c r="O2829" t="s">
        <v>20084</v>
      </c>
      <c r="P2829" t="s">
        <v>20158</v>
      </c>
      <c r="Q2829" t="s">
        <v>6562</v>
      </c>
      <c r="R2829" t="s">
        <v>22985</v>
      </c>
      <c r="S2829">
        <v>1</v>
      </c>
      <c r="T2829">
        <v>0</v>
      </c>
      <c r="U2829">
        <v>0</v>
      </c>
      <c r="V2829">
        <v>206</v>
      </c>
      <c r="W2829">
        <v>9</v>
      </c>
    </row>
    <row r="2830" spans="1:23" x14ac:dyDescent="0.3">
      <c r="A2830" t="s">
        <v>2840</v>
      </c>
      <c r="B2830" t="s">
        <v>21174</v>
      </c>
      <c r="C2830">
        <v>0</v>
      </c>
      <c r="D2830">
        <v>0</v>
      </c>
      <c r="E2830" t="s">
        <v>20050</v>
      </c>
      <c r="F2830" t="s">
        <v>12832</v>
      </c>
      <c r="G2830" t="s">
        <v>20328</v>
      </c>
      <c r="H2830" t="s">
        <v>22986</v>
      </c>
      <c r="I2830" t="s">
        <v>22987</v>
      </c>
      <c r="J2830" t="s">
        <v>12070</v>
      </c>
      <c r="K2830" t="s">
        <v>7386</v>
      </c>
      <c r="L2830" t="s">
        <v>7387</v>
      </c>
      <c r="M2830" t="s">
        <v>20157</v>
      </c>
      <c r="N2830" t="s">
        <v>6338</v>
      </c>
      <c r="O2830" t="s">
        <v>20084</v>
      </c>
      <c r="P2830" t="s">
        <v>20158</v>
      </c>
      <c r="Q2830" t="s">
        <v>6562</v>
      </c>
      <c r="R2830" t="s">
        <v>20159</v>
      </c>
      <c r="S2830">
        <v>1</v>
      </c>
      <c r="T2830">
        <v>0</v>
      </c>
      <c r="U2830">
        <v>0</v>
      </c>
      <c r="V2830">
        <v>101</v>
      </c>
      <c r="W2830">
        <v>5</v>
      </c>
    </row>
    <row r="2831" spans="1:23" x14ac:dyDescent="0.3">
      <c r="A2831" t="s">
        <v>2841</v>
      </c>
      <c r="B2831" t="s">
        <v>21174</v>
      </c>
      <c r="C2831">
        <v>0</v>
      </c>
      <c r="D2831">
        <v>0</v>
      </c>
      <c r="E2831" t="s">
        <v>20050</v>
      </c>
      <c r="F2831" t="s">
        <v>12833</v>
      </c>
      <c r="G2831" t="s">
        <v>20066</v>
      </c>
      <c r="H2831" t="s">
        <v>22988</v>
      </c>
      <c r="I2831" t="s">
        <v>22989</v>
      </c>
      <c r="J2831" t="s">
        <v>12834</v>
      </c>
      <c r="K2831" t="s">
        <v>12835</v>
      </c>
      <c r="L2831" t="s">
        <v>12836</v>
      </c>
      <c r="M2831" t="s">
        <v>20591</v>
      </c>
      <c r="N2831" t="s">
        <v>6338</v>
      </c>
      <c r="O2831" t="s">
        <v>20084</v>
      </c>
      <c r="P2831" t="s">
        <v>20158</v>
      </c>
      <c r="Q2831" t="s">
        <v>6562</v>
      </c>
      <c r="R2831" t="s">
        <v>22990</v>
      </c>
      <c r="S2831">
        <v>1</v>
      </c>
      <c r="T2831">
        <v>0</v>
      </c>
      <c r="U2831">
        <v>0</v>
      </c>
      <c r="V2831">
        <v>189</v>
      </c>
      <c r="W2831">
        <v>8</v>
      </c>
    </row>
    <row r="2832" spans="1:23" x14ac:dyDescent="0.3">
      <c r="A2832" t="s">
        <v>2842</v>
      </c>
      <c r="B2832" t="s">
        <v>21174</v>
      </c>
      <c r="C2832">
        <v>0</v>
      </c>
      <c r="D2832">
        <v>0</v>
      </c>
      <c r="E2832" t="s">
        <v>20050</v>
      </c>
      <c r="F2832" t="s">
        <v>12837</v>
      </c>
      <c r="G2832" t="s">
        <v>20080</v>
      </c>
      <c r="H2832" t="s">
        <v>20245</v>
      </c>
      <c r="I2832" t="s">
        <v>20246</v>
      </c>
      <c r="J2832" t="s">
        <v>12838</v>
      </c>
      <c r="K2832" t="s">
        <v>6491</v>
      </c>
      <c r="L2832" t="s">
        <v>6492</v>
      </c>
      <c r="M2832" t="s">
        <v>20083</v>
      </c>
      <c r="N2832" t="s">
        <v>6338</v>
      </c>
      <c r="O2832" t="s">
        <v>20084</v>
      </c>
      <c r="P2832" t="s">
        <v>20247</v>
      </c>
      <c r="Q2832" t="s">
        <v>6492</v>
      </c>
      <c r="R2832" t="s">
        <v>20248</v>
      </c>
      <c r="S2832">
        <v>1</v>
      </c>
      <c r="T2832">
        <v>0</v>
      </c>
      <c r="U2832">
        <v>0</v>
      </c>
      <c r="V2832">
        <v>242</v>
      </c>
      <c r="W2832">
        <v>13</v>
      </c>
    </row>
    <row r="2833" spans="1:23" x14ac:dyDescent="0.3">
      <c r="A2833" t="s">
        <v>2843</v>
      </c>
      <c r="B2833" t="s">
        <v>21174</v>
      </c>
      <c r="C2833">
        <v>0</v>
      </c>
      <c r="D2833">
        <v>0</v>
      </c>
      <c r="E2833" t="s">
        <v>20050</v>
      </c>
      <c r="F2833" t="s">
        <v>12839</v>
      </c>
      <c r="G2833" t="s">
        <v>20080</v>
      </c>
      <c r="H2833" t="s">
        <v>20245</v>
      </c>
      <c r="I2833" t="s">
        <v>20246</v>
      </c>
      <c r="J2833" t="s">
        <v>12840</v>
      </c>
      <c r="K2833" t="s">
        <v>6491</v>
      </c>
      <c r="L2833" t="s">
        <v>6492</v>
      </c>
      <c r="M2833" t="s">
        <v>20083</v>
      </c>
      <c r="N2833" t="s">
        <v>6338</v>
      </c>
      <c r="O2833" t="s">
        <v>20084</v>
      </c>
      <c r="P2833" t="s">
        <v>20247</v>
      </c>
      <c r="Q2833" t="s">
        <v>6492</v>
      </c>
      <c r="R2833" t="s">
        <v>20248</v>
      </c>
      <c r="S2833">
        <v>1</v>
      </c>
      <c r="T2833">
        <v>0</v>
      </c>
      <c r="U2833">
        <v>0</v>
      </c>
      <c r="V2833">
        <v>198</v>
      </c>
      <c r="W2833">
        <v>11</v>
      </c>
    </row>
    <row r="2834" spans="1:23" x14ac:dyDescent="0.3">
      <c r="A2834" t="s">
        <v>2844</v>
      </c>
      <c r="B2834" t="s">
        <v>21174</v>
      </c>
      <c r="C2834">
        <v>0</v>
      </c>
      <c r="D2834">
        <v>0</v>
      </c>
      <c r="E2834" t="s">
        <v>20050</v>
      </c>
      <c r="F2834" t="s">
        <v>12841</v>
      </c>
      <c r="G2834" t="s">
        <v>20080</v>
      </c>
      <c r="H2834" t="s">
        <v>20245</v>
      </c>
      <c r="I2834" t="s">
        <v>20246</v>
      </c>
      <c r="J2834" t="s">
        <v>12842</v>
      </c>
      <c r="K2834" t="s">
        <v>6491</v>
      </c>
      <c r="L2834" t="s">
        <v>6492</v>
      </c>
      <c r="M2834" t="s">
        <v>20083</v>
      </c>
      <c r="N2834" t="s">
        <v>6338</v>
      </c>
      <c r="O2834" t="s">
        <v>20084</v>
      </c>
      <c r="P2834" t="s">
        <v>20247</v>
      </c>
      <c r="Q2834" t="s">
        <v>6492</v>
      </c>
      <c r="R2834" t="s">
        <v>20248</v>
      </c>
      <c r="S2834">
        <v>1</v>
      </c>
      <c r="T2834">
        <v>0</v>
      </c>
      <c r="U2834">
        <v>0</v>
      </c>
      <c r="V2834">
        <v>220</v>
      </c>
      <c r="W2834">
        <v>13</v>
      </c>
    </row>
    <row r="2835" spans="1:23" x14ac:dyDescent="0.3">
      <c r="A2835" t="s">
        <v>2845</v>
      </c>
      <c r="B2835" t="s">
        <v>21174</v>
      </c>
      <c r="C2835">
        <v>0</v>
      </c>
      <c r="D2835">
        <v>0</v>
      </c>
      <c r="E2835" t="s">
        <v>20050</v>
      </c>
      <c r="F2835" t="s">
        <v>12843</v>
      </c>
      <c r="G2835" t="s">
        <v>20080</v>
      </c>
      <c r="H2835" t="s">
        <v>20245</v>
      </c>
      <c r="I2835" t="s">
        <v>20246</v>
      </c>
      <c r="J2835" t="s">
        <v>12844</v>
      </c>
      <c r="K2835" t="s">
        <v>6491</v>
      </c>
      <c r="L2835" t="s">
        <v>6492</v>
      </c>
      <c r="M2835" t="s">
        <v>20083</v>
      </c>
      <c r="N2835" t="s">
        <v>6338</v>
      </c>
      <c r="O2835" t="s">
        <v>20084</v>
      </c>
      <c r="P2835" t="s">
        <v>20247</v>
      </c>
      <c r="Q2835" t="s">
        <v>6492</v>
      </c>
      <c r="R2835" t="s">
        <v>20248</v>
      </c>
      <c r="S2835">
        <v>1</v>
      </c>
      <c r="T2835">
        <v>0</v>
      </c>
      <c r="U2835">
        <v>0</v>
      </c>
      <c r="V2835">
        <v>257</v>
      </c>
      <c r="W2835">
        <v>13</v>
      </c>
    </row>
    <row r="2836" spans="1:23" x14ac:dyDescent="0.3">
      <c r="A2836" t="s">
        <v>2846</v>
      </c>
      <c r="B2836" t="s">
        <v>21174</v>
      </c>
      <c r="C2836">
        <v>0</v>
      </c>
      <c r="D2836">
        <v>0</v>
      </c>
      <c r="E2836" t="s">
        <v>20050</v>
      </c>
      <c r="F2836" t="s">
        <v>12845</v>
      </c>
      <c r="G2836" t="s">
        <v>20066</v>
      </c>
      <c r="H2836" t="s">
        <v>22991</v>
      </c>
      <c r="I2836" t="s">
        <v>22992</v>
      </c>
      <c r="J2836" t="s">
        <v>12846</v>
      </c>
      <c r="K2836" t="s">
        <v>12847</v>
      </c>
      <c r="L2836" t="s">
        <v>12848</v>
      </c>
      <c r="M2836" t="s">
        <v>20206</v>
      </c>
      <c r="N2836" t="s">
        <v>6338</v>
      </c>
      <c r="O2836" t="s">
        <v>20084</v>
      </c>
      <c r="P2836" t="s">
        <v>20479</v>
      </c>
      <c r="Q2836" t="s">
        <v>20480</v>
      </c>
      <c r="R2836" t="s">
        <v>22993</v>
      </c>
      <c r="S2836">
        <v>1</v>
      </c>
      <c r="T2836">
        <v>0</v>
      </c>
      <c r="U2836">
        <v>0</v>
      </c>
      <c r="V2836">
        <v>114</v>
      </c>
      <c r="W2836">
        <v>5</v>
      </c>
    </row>
    <row r="2837" spans="1:23" x14ac:dyDescent="0.3">
      <c r="A2837" t="s">
        <v>2847</v>
      </c>
      <c r="B2837" t="s">
        <v>21174</v>
      </c>
      <c r="C2837">
        <v>0</v>
      </c>
      <c r="D2837">
        <v>0</v>
      </c>
      <c r="E2837" t="s">
        <v>20050</v>
      </c>
      <c r="F2837" t="s">
        <v>12849</v>
      </c>
      <c r="G2837" t="s">
        <v>20080</v>
      </c>
      <c r="H2837" t="s">
        <v>20245</v>
      </c>
      <c r="I2837" t="s">
        <v>20246</v>
      </c>
      <c r="J2837" t="s">
        <v>12844</v>
      </c>
      <c r="K2837" t="s">
        <v>6491</v>
      </c>
      <c r="L2837" t="s">
        <v>6492</v>
      </c>
      <c r="M2837" t="s">
        <v>20083</v>
      </c>
      <c r="N2837" t="s">
        <v>6338</v>
      </c>
      <c r="O2837" t="s">
        <v>20084</v>
      </c>
      <c r="P2837" t="s">
        <v>20247</v>
      </c>
      <c r="Q2837" t="s">
        <v>6492</v>
      </c>
      <c r="R2837" t="s">
        <v>20248</v>
      </c>
      <c r="S2837">
        <v>1</v>
      </c>
      <c r="T2837">
        <v>0</v>
      </c>
      <c r="U2837">
        <v>0</v>
      </c>
      <c r="V2837">
        <v>294</v>
      </c>
      <c r="W2837">
        <v>16</v>
      </c>
    </row>
    <row r="2838" spans="1:23" x14ac:dyDescent="0.3">
      <c r="A2838" t="s">
        <v>2848</v>
      </c>
      <c r="B2838" t="s">
        <v>21174</v>
      </c>
      <c r="C2838">
        <v>0</v>
      </c>
      <c r="D2838">
        <v>0</v>
      </c>
      <c r="E2838" t="s">
        <v>20050</v>
      </c>
      <c r="F2838" t="s">
        <v>12850</v>
      </c>
      <c r="G2838" t="s">
        <v>20080</v>
      </c>
      <c r="H2838" t="s">
        <v>20245</v>
      </c>
      <c r="I2838" t="s">
        <v>20246</v>
      </c>
      <c r="J2838" t="s">
        <v>12851</v>
      </c>
      <c r="K2838" t="s">
        <v>6491</v>
      </c>
      <c r="L2838" t="s">
        <v>6492</v>
      </c>
      <c r="M2838" t="s">
        <v>20083</v>
      </c>
      <c r="N2838" t="s">
        <v>6338</v>
      </c>
      <c r="O2838" t="s">
        <v>20084</v>
      </c>
      <c r="P2838" t="s">
        <v>20247</v>
      </c>
      <c r="Q2838" t="s">
        <v>6492</v>
      </c>
      <c r="R2838" t="s">
        <v>20248</v>
      </c>
      <c r="S2838">
        <v>1</v>
      </c>
      <c r="T2838">
        <v>0</v>
      </c>
      <c r="U2838">
        <v>0</v>
      </c>
      <c r="V2838">
        <v>250</v>
      </c>
      <c r="W2838">
        <v>13</v>
      </c>
    </row>
    <row r="2839" spans="1:23" x14ac:dyDescent="0.3">
      <c r="A2839" t="s">
        <v>2849</v>
      </c>
      <c r="B2839" t="s">
        <v>21174</v>
      </c>
      <c r="C2839">
        <v>0</v>
      </c>
      <c r="D2839">
        <v>0</v>
      </c>
      <c r="E2839" t="s">
        <v>20050</v>
      </c>
      <c r="F2839" t="s">
        <v>12852</v>
      </c>
      <c r="G2839" t="s">
        <v>20080</v>
      </c>
      <c r="H2839" t="s">
        <v>20245</v>
      </c>
      <c r="I2839" t="s">
        <v>20246</v>
      </c>
      <c r="J2839" t="s">
        <v>12853</v>
      </c>
      <c r="K2839" t="s">
        <v>6491</v>
      </c>
      <c r="L2839" t="s">
        <v>6492</v>
      </c>
      <c r="M2839" t="s">
        <v>20083</v>
      </c>
      <c r="N2839" t="s">
        <v>6338</v>
      </c>
      <c r="O2839" t="s">
        <v>20084</v>
      </c>
      <c r="P2839" t="s">
        <v>20247</v>
      </c>
      <c r="Q2839" t="s">
        <v>6492</v>
      </c>
      <c r="R2839" t="s">
        <v>20248</v>
      </c>
      <c r="S2839">
        <v>1</v>
      </c>
      <c r="T2839">
        <v>0</v>
      </c>
      <c r="U2839">
        <v>0</v>
      </c>
      <c r="V2839">
        <v>163</v>
      </c>
      <c r="W2839">
        <v>8</v>
      </c>
    </row>
    <row r="2840" spans="1:23" x14ac:dyDescent="0.3">
      <c r="A2840" t="s">
        <v>2850</v>
      </c>
      <c r="B2840" t="s">
        <v>21174</v>
      </c>
      <c r="C2840">
        <v>0</v>
      </c>
      <c r="D2840">
        <v>0</v>
      </c>
      <c r="E2840" t="s">
        <v>20050</v>
      </c>
      <c r="F2840" t="s">
        <v>12854</v>
      </c>
      <c r="G2840" t="s">
        <v>20080</v>
      </c>
      <c r="H2840" t="s">
        <v>20245</v>
      </c>
      <c r="I2840" t="s">
        <v>20246</v>
      </c>
      <c r="J2840" t="s">
        <v>12853</v>
      </c>
      <c r="K2840" t="s">
        <v>6491</v>
      </c>
      <c r="L2840" t="s">
        <v>6492</v>
      </c>
      <c r="M2840" t="s">
        <v>20083</v>
      </c>
      <c r="N2840" t="s">
        <v>6338</v>
      </c>
      <c r="O2840" t="s">
        <v>20084</v>
      </c>
      <c r="P2840" t="s">
        <v>20247</v>
      </c>
      <c r="Q2840" t="s">
        <v>6492</v>
      </c>
      <c r="R2840" t="s">
        <v>20248</v>
      </c>
      <c r="S2840">
        <v>1</v>
      </c>
      <c r="T2840">
        <v>0</v>
      </c>
      <c r="U2840">
        <v>0</v>
      </c>
      <c r="V2840">
        <v>182</v>
      </c>
      <c r="W2840">
        <v>10</v>
      </c>
    </row>
    <row r="2841" spans="1:23" x14ac:dyDescent="0.3">
      <c r="A2841" t="s">
        <v>2851</v>
      </c>
      <c r="B2841" t="s">
        <v>21174</v>
      </c>
      <c r="C2841">
        <v>0</v>
      </c>
      <c r="D2841">
        <v>0</v>
      </c>
      <c r="E2841" t="s">
        <v>20050</v>
      </c>
      <c r="F2841" t="s">
        <v>12855</v>
      </c>
      <c r="G2841" t="s">
        <v>20040</v>
      </c>
      <c r="H2841" t="s">
        <v>22994</v>
      </c>
      <c r="I2841" t="s">
        <v>22995</v>
      </c>
      <c r="J2841" t="s">
        <v>7313</v>
      </c>
      <c r="K2841" t="s">
        <v>12856</v>
      </c>
      <c r="L2841" t="s">
        <v>12857</v>
      </c>
      <c r="M2841" t="s">
        <v>20113</v>
      </c>
      <c r="N2841" t="s">
        <v>6338</v>
      </c>
      <c r="O2841" t="s">
        <v>20084</v>
      </c>
      <c r="P2841" t="s">
        <v>20405</v>
      </c>
      <c r="Q2841" t="s">
        <v>20406</v>
      </c>
      <c r="R2841" t="s">
        <v>22996</v>
      </c>
      <c r="S2841">
        <v>1</v>
      </c>
      <c r="T2841">
        <v>0</v>
      </c>
      <c r="U2841">
        <v>0</v>
      </c>
      <c r="V2841">
        <v>139</v>
      </c>
      <c r="W2841">
        <v>7</v>
      </c>
    </row>
    <row r="2842" spans="1:23" x14ac:dyDescent="0.3">
      <c r="A2842" t="s">
        <v>2852</v>
      </c>
      <c r="B2842" t="s">
        <v>21174</v>
      </c>
      <c r="C2842">
        <v>0</v>
      </c>
      <c r="D2842">
        <v>0</v>
      </c>
      <c r="E2842" t="s">
        <v>20050</v>
      </c>
      <c r="F2842" t="s">
        <v>12858</v>
      </c>
      <c r="G2842" t="s">
        <v>20040</v>
      </c>
      <c r="H2842" t="s">
        <v>22997</v>
      </c>
      <c r="I2842" t="s">
        <v>22998</v>
      </c>
      <c r="J2842" t="s">
        <v>12859</v>
      </c>
      <c r="K2842" t="s">
        <v>6557</v>
      </c>
      <c r="L2842" t="s">
        <v>6558</v>
      </c>
      <c r="M2842" t="s">
        <v>20113</v>
      </c>
      <c r="N2842" t="s">
        <v>6338</v>
      </c>
      <c r="O2842" t="s">
        <v>20084</v>
      </c>
      <c r="P2842" t="s">
        <v>20120</v>
      </c>
      <c r="Q2842" t="s">
        <v>20121</v>
      </c>
      <c r="R2842" t="s">
        <v>22999</v>
      </c>
      <c r="S2842">
        <v>1</v>
      </c>
      <c r="T2842">
        <v>1</v>
      </c>
      <c r="U2842">
        <v>0</v>
      </c>
      <c r="V2842">
        <v>125</v>
      </c>
      <c r="W2842">
        <v>7</v>
      </c>
    </row>
    <row r="2843" spans="1:23" x14ac:dyDescent="0.3">
      <c r="A2843" t="s">
        <v>2853</v>
      </c>
      <c r="B2843" t="s">
        <v>21174</v>
      </c>
      <c r="C2843">
        <v>0</v>
      </c>
      <c r="D2843">
        <v>0</v>
      </c>
      <c r="E2843" t="s">
        <v>20050</v>
      </c>
      <c r="F2843" t="s">
        <v>12860</v>
      </c>
      <c r="G2843" t="s">
        <v>20066</v>
      </c>
      <c r="H2843" t="s">
        <v>23000</v>
      </c>
      <c r="I2843" t="s">
        <v>23001</v>
      </c>
      <c r="J2843" t="s">
        <v>7860</v>
      </c>
      <c r="K2843" t="s">
        <v>12861</v>
      </c>
      <c r="L2843" t="s">
        <v>12862</v>
      </c>
      <c r="M2843" t="s">
        <v>20757</v>
      </c>
      <c r="N2843" t="s">
        <v>6338</v>
      </c>
      <c r="O2843" t="s">
        <v>20084</v>
      </c>
      <c r="P2843" t="s">
        <v>20120</v>
      </c>
      <c r="Q2843" t="s">
        <v>20121</v>
      </c>
      <c r="R2843" t="s">
        <v>23002</v>
      </c>
      <c r="S2843">
        <v>1</v>
      </c>
      <c r="T2843">
        <v>1</v>
      </c>
      <c r="U2843">
        <v>0</v>
      </c>
      <c r="V2843">
        <v>238</v>
      </c>
      <c r="W2843">
        <v>11</v>
      </c>
    </row>
    <row r="2844" spans="1:23" x14ac:dyDescent="0.3">
      <c r="A2844" t="s">
        <v>2854</v>
      </c>
      <c r="B2844" t="s">
        <v>21174</v>
      </c>
      <c r="C2844">
        <v>0</v>
      </c>
      <c r="D2844">
        <v>0</v>
      </c>
      <c r="E2844" t="s">
        <v>20050</v>
      </c>
      <c r="F2844" t="s">
        <v>12863</v>
      </c>
      <c r="G2844" t="s">
        <v>20066</v>
      </c>
      <c r="H2844" t="s">
        <v>23003</v>
      </c>
      <c r="I2844" t="s">
        <v>23004</v>
      </c>
      <c r="J2844" t="s">
        <v>12864</v>
      </c>
      <c r="K2844" t="s">
        <v>8402</v>
      </c>
      <c r="L2844" t="s">
        <v>8403</v>
      </c>
      <c r="M2844" t="s">
        <v>20107</v>
      </c>
      <c r="N2844" t="s">
        <v>6338</v>
      </c>
      <c r="O2844" t="s">
        <v>20084</v>
      </c>
      <c r="P2844" t="s">
        <v>20120</v>
      </c>
      <c r="Q2844" t="s">
        <v>20121</v>
      </c>
      <c r="R2844" t="s">
        <v>20938</v>
      </c>
      <c r="S2844">
        <v>1</v>
      </c>
      <c r="T2844">
        <v>1</v>
      </c>
      <c r="U2844">
        <v>0</v>
      </c>
      <c r="V2844">
        <v>175</v>
      </c>
      <c r="W2844">
        <v>8</v>
      </c>
    </row>
    <row r="2845" spans="1:23" x14ac:dyDescent="0.3">
      <c r="A2845" t="s">
        <v>2855</v>
      </c>
      <c r="B2845" t="s">
        <v>21174</v>
      </c>
      <c r="C2845">
        <v>0</v>
      </c>
      <c r="D2845">
        <v>0</v>
      </c>
      <c r="E2845" t="s">
        <v>20050</v>
      </c>
      <c r="F2845" t="s">
        <v>12865</v>
      </c>
      <c r="G2845" t="s">
        <v>20066</v>
      </c>
      <c r="H2845" t="s">
        <v>23320</v>
      </c>
      <c r="I2845" t="s">
        <v>23321</v>
      </c>
      <c r="J2845" t="s">
        <v>12866</v>
      </c>
      <c r="K2845" t="s">
        <v>8120</v>
      </c>
      <c r="L2845" t="s">
        <v>8121</v>
      </c>
      <c r="M2845" t="s">
        <v>20555</v>
      </c>
      <c r="N2845" t="s">
        <v>6338</v>
      </c>
      <c r="O2845" t="s">
        <v>20084</v>
      </c>
      <c r="P2845" t="s">
        <v>20120</v>
      </c>
      <c r="Q2845" t="s">
        <v>20121</v>
      </c>
      <c r="R2845" t="s">
        <v>20898</v>
      </c>
      <c r="S2845">
        <v>1</v>
      </c>
      <c r="T2845">
        <v>1</v>
      </c>
      <c r="U2845">
        <v>0</v>
      </c>
      <c r="V2845">
        <v>235</v>
      </c>
      <c r="W2845">
        <v>12</v>
      </c>
    </row>
    <row r="2846" spans="1:23" x14ac:dyDescent="0.3">
      <c r="A2846" t="s">
        <v>2856</v>
      </c>
      <c r="B2846" t="s">
        <v>21174</v>
      </c>
      <c r="C2846">
        <v>0</v>
      </c>
      <c r="D2846">
        <v>0</v>
      </c>
      <c r="E2846" t="s">
        <v>20050</v>
      </c>
      <c r="F2846" t="s">
        <v>12867</v>
      </c>
      <c r="G2846" t="s">
        <v>20066</v>
      </c>
      <c r="H2846" t="s">
        <v>23005</v>
      </c>
      <c r="I2846" t="s">
        <v>23006</v>
      </c>
      <c r="J2846" t="s">
        <v>12868</v>
      </c>
      <c r="K2846" t="s">
        <v>7150</v>
      </c>
      <c r="L2846" t="s">
        <v>7151</v>
      </c>
      <c r="M2846" t="s">
        <v>20324</v>
      </c>
      <c r="N2846" t="s">
        <v>6338</v>
      </c>
      <c r="O2846" t="s">
        <v>20084</v>
      </c>
      <c r="P2846" t="s">
        <v>20120</v>
      </c>
      <c r="Q2846" t="s">
        <v>20121</v>
      </c>
      <c r="R2846" t="s">
        <v>20682</v>
      </c>
      <c r="S2846">
        <v>1</v>
      </c>
      <c r="T2846">
        <v>1</v>
      </c>
      <c r="U2846">
        <v>0</v>
      </c>
      <c r="V2846">
        <v>290</v>
      </c>
      <c r="W2846">
        <v>12</v>
      </c>
    </row>
    <row r="2847" spans="1:23" x14ac:dyDescent="0.3">
      <c r="A2847" t="s">
        <v>2857</v>
      </c>
      <c r="B2847" t="s">
        <v>21174</v>
      </c>
      <c r="C2847">
        <v>0</v>
      </c>
      <c r="D2847">
        <v>0</v>
      </c>
      <c r="E2847" t="s">
        <v>20050</v>
      </c>
      <c r="F2847" t="s">
        <v>12869</v>
      </c>
      <c r="G2847" t="s">
        <v>20066</v>
      </c>
      <c r="H2847" t="s">
        <v>23007</v>
      </c>
      <c r="I2847" t="s">
        <v>23008</v>
      </c>
      <c r="J2847" t="s">
        <v>12870</v>
      </c>
      <c r="K2847" t="s">
        <v>12871</v>
      </c>
      <c r="L2847" t="s">
        <v>12872</v>
      </c>
      <c r="M2847" t="s">
        <v>20103</v>
      </c>
      <c r="N2847" t="s">
        <v>6338</v>
      </c>
      <c r="O2847" t="s">
        <v>20084</v>
      </c>
      <c r="P2847" t="s">
        <v>20299</v>
      </c>
      <c r="Q2847" t="s">
        <v>6564</v>
      </c>
      <c r="R2847" t="s">
        <v>23009</v>
      </c>
      <c r="S2847">
        <v>1</v>
      </c>
      <c r="T2847">
        <v>1</v>
      </c>
      <c r="U2847">
        <v>0</v>
      </c>
      <c r="V2847">
        <v>90</v>
      </c>
      <c r="W2847">
        <v>5</v>
      </c>
    </row>
    <row r="2848" spans="1:23" x14ac:dyDescent="0.3">
      <c r="A2848" t="s">
        <v>2858</v>
      </c>
      <c r="B2848" t="s">
        <v>21174</v>
      </c>
      <c r="C2848">
        <v>0</v>
      </c>
      <c r="D2848">
        <v>0</v>
      </c>
      <c r="E2848" t="s">
        <v>20050</v>
      </c>
      <c r="F2848" t="s">
        <v>12873</v>
      </c>
      <c r="G2848" t="s">
        <v>20066</v>
      </c>
      <c r="H2848" t="s">
        <v>23010</v>
      </c>
      <c r="I2848" t="s">
        <v>23011</v>
      </c>
      <c r="J2848" t="s">
        <v>12874</v>
      </c>
      <c r="K2848" t="s">
        <v>12875</v>
      </c>
      <c r="L2848" t="s">
        <v>12876</v>
      </c>
      <c r="M2848" t="s">
        <v>20348</v>
      </c>
      <c r="N2848" t="s">
        <v>6338</v>
      </c>
      <c r="O2848" t="s">
        <v>20084</v>
      </c>
      <c r="P2848" t="s">
        <v>20405</v>
      </c>
      <c r="Q2848" t="s">
        <v>20406</v>
      </c>
      <c r="R2848" t="s">
        <v>23012</v>
      </c>
      <c r="S2848">
        <v>1</v>
      </c>
      <c r="T2848">
        <v>1</v>
      </c>
      <c r="U2848">
        <v>0</v>
      </c>
      <c r="V2848">
        <v>45</v>
      </c>
      <c r="W2848">
        <v>3</v>
      </c>
    </row>
    <row r="2849" spans="1:23" x14ac:dyDescent="0.3">
      <c r="A2849" t="s">
        <v>2859</v>
      </c>
      <c r="B2849" t="s">
        <v>21174</v>
      </c>
      <c r="C2849">
        <v>0</v>
      </c>
      <c r="D2849">
        <v>0</v>
      </c>
      <c r="E2849" t="s">
        <v>20050</v>
      </c>
      <c r="F2849" t="s">
        <v>12877</v>
      </c>
      <c r="G2849" t="s">
        <v>20080</v>
      </c>
      <c r="H2849" t="s">
        <v>23013</v>
      </c>
      <c r="I2849" t="s">
        <v>23014</v>
      </c>
      <c r="J2849" t="s">
        <v>12878</v>
      </c>
      <c r="K2849" t="s">
        <v>12879</v>
      </c>
      <c r="L2849" t="s">
        <v>12880</v>
      </c>
      <c r="M2849" t="s">
        <v>20484</v>
      </c>
      <c r="N2849" t="s">
        <v>6338</v>
      </c>
      <c r="O2849" t="s">
        <v>20084</v>
      </c>
      <c r="P2849" t="s">
        <v>20405</v>
      </c>
      <c r="Q2849" t="s">
        <v>20406</v>
      </c>
      <c r="R2849" t="s">
        <v>23015</v>
      </c>
      <c r="S2849">
        <v>1</v>
      </c>
      <c r="T2849">
        <v>0</v>
      </c>
      <c r="U2849">
        <v>0</v>
      </c>
      <c r="V2849">
        <v>214</v>
      </c>
      <c r="W2849">
        <v>10</v>
      </c>
    </row>
    <row r="2850" spans="1:23" x14ac:dyDescent="0.3">
      <c r="A2850" t="s">
        <v>2860</v>
      </c>
      <c r="B2850" t="s">
        <v>21174</v>
      </c>
      <c r="C2850">
        <v>0</v>
      </c>
      <c r="D2850">
        <v>0</v>
      </c>
      <c r="E2850" t="s">
        <v>20050</v>
      </c>
      <c r="F2850" t="s">
        <v>12881</v>
      </c>
      <c r="G2850" t="s">
        <v>20040</v>
      </c>
      <c r="H2850" t="s">
        <v>23016</v>
      </c>
      <c r="I2850" t="s">
        <v>23017</v>
      </c>
      <c r="J2850" t="s">
        <v>12882</v>
      </c>
      <c r="K2850" t="s">
        <v>12883</v>
      </c>
      <c r="L2850" t="s">
        <v>12884</v>
      </c>
      <c r="M2850" t="s">
        <v>20442</v>
      </c>
      <c r="N2850" t="s">
        <v>6338</v>
      </c>
      <c r="O2850" t="s">
        <v>20084</v>
      </c>
      <c r="P2850" t="s">
        <v>20411</v>
      </c>
      <c r="Q2850" t="s">
        <v>6454</v>
      </c>
      <c r="R2850" t="s">
        <v>23018</v>
      </c>
      <c r="S2850">
        <v>1</v>
      </c>
      <c r="T2850">
        <v>1</v>
      </c>
      <c r="U2850">
        <v>0</v>
      </c>
      <c r="V2850">
        <v>61</v>
      </c>
      <c r="W2850">
        <v>4</v>
      </c>
    </row>
    <row r="2851" spans="1:23" x14ac:dyDescent="0.3">
      <c r="A2851" t="s">
        <v>2861</v>
      </c>
      <c r="B2851" t="s">
        <v>21174</v>
      </c>
      <c r="C2851">
        <v>0</v>
      </c>
      <c r="D2851">
        <v>0</v>
      </c>
      <c r="E2851" t="s">
        <v>20050</v>
      </c>
      <c r="F2851" t="s">
        <v>12885</v>
      </c>
      <c r="G2851" t="s">
        <v>20040</v>
      </c>
      <c r="H2851" t="s">
        <v>23019</v>
      </c>
      <c r="I2851" t="s">
        <v>23020</v>
      </c>
      <c r="J2851" t="s">
        <v>12886</v>
      </c>
      <c r="K2851" t="s">
        <v>12887</v>
      </c>
      <c r="L2851" t="s">
        <v>12888</v>
      </c>
      <c r="M2851" t="s">
        <v>20534</v>
      </c>
      <c r="N2851" t="s">
        <v>6338</v>
      </c>
      <c r="O2851" t="s">
        <v>20084</v>
      </c>
      <c r="P2851" t="s">
        <v>20411</v>
      </c>
      <c r="Q2851" t="s">
        <v>6454</v>
      </c>
      <c r="R2851" t="s">
        <v>23021</v>
      </c>
      <c r="S2851">
        <v>1</v>
      </c>
      <c r="T2851">
        <v>0</v>
      </c>
      <c r="U2851">
        <v>0</v>
      </c>
      <c r="V2851">
        <v>98</v>
      </c>
      <c r="W2851">
        <v>4</v>
      </c>
    </row>
    <row r="2852" spans="1:23" x14ac:dyDescent="0.3">
      <c r="A2852" t="s">
        <v>2862</v>
      </c>
      <c r="B2852" t="s">
        <v>21174</v>
      </c>
      <c r="C2852">
        <v>0</v>
      </c>
      <c r="D2852">
        <v>0</v>
      </c>
      <c r="E2852" t="s">
        <v>20050</v>
      </c>
      <c r="F2852" t="s">
        <v>12889</v>
      </c>
      <c r="G2852" t="s">
        <v>20040</v>
      </c>
      <c r="H2852" t="s">
        <v>23022</v>
      </c>
      <c r="I2852" t="s">
        <v>23023</v>
      </c>
      <c r="J2852" t="s">
        <v>10986</v>
      </c>
      <c r="K2852" t="s">
        <v>12890</v>
      </c>
      <c r="L2852" t="s">
        <v>12891</v>
      </c>
      <c r="M2852" t="s">
        <v>20582</v>
      </c>
      <c r="N2852" t="s">
        <v>6338</v>
      </c>
      <c r="O2852" t="s">
        <v>20084</v>
      </c>
      <c r="P2852" t="s">
        <v>20411</v>
      </c>
      <c r="Q2852" t="s">
        <v>6454</v>
      </c>
      <c r="R2852" t="s">
        <v>23024</v>
      </c>
      <c r="S2852">
        <v>1</v>
      </c>
      <c r="T2852">
        <v>1</v>
      </c>
      <c r="U2852">
        <v>0</v>
      </c>
      <c r="V2852">
        <v>51</v>
      </c>
      <c r="W2852">
        <v>3</v>
      </c>
    </row>
    <row r="2853" spans="1:23" x14ac:dyDescent="0.3">
      <c r="A2853" t="s">
        <v>2863</v>
      </c>
      <c r="B2853" t="s">
        <v>21174</v>
      </c>
      <c r="C2853">
        <v>0</v>
      </c>
      <c r="D2853">
        <v>0</v>
      </c>
      <c r="E2853" t="s">
        <v>20050</v>
      </c>
      <c r="F2853" t="s">
        <v>12894</v>
      </c>
      <c r="G2853" t="s">
        <v>20066</v>
      </c>
      <c r="H2853" t="s">
        <v>23025</v>
      </c>
      <c r="I2853" t="s">
        <v>23026</v>
      </c>
      <c r="J2853" t="s">
        <v>7723</v>
      </c>
      <c r="K2853" t="s">
        <v>12895</v>
      </c>
      <c r="L2853" t="s">
        <v>12896</v>
      </c>
      <c r="M2853" t="s">
        <v>20178</v>
      </c>
      <c r="N2853" t="s">
        <v>6338</v>
      </c>
      <c r="O2853" t="s">
        <v>20084</v>
      </c>
      <c r="P2853" t="s">
        <v>20411</v>
      </c>
      <c r="Q2853" t="s">
        <v>6454</v>
      </c>
      <c r="R2853" t="s">
        <v>23027</v>
      </c>
      <c r="S2853">
        <v>1</v>
      </c>
      <c r="T2853">
        <v>1</v>
      </c>
      <c r="U2853">
        <v>0</v>
      </c>
      <c r="V2853">
        <v>43</v>
      </c>
      <c r="W2853">
        <v>2</v>
      </c>
    </row>
    <row r="2854" spans="1:23" x14ac:dyDescent="0.3">
      <c r="A2854" t="s">
        <v>2864</v>
      </c>
      <c r="B2854" t="s">
        <v>21174</v>
      </c>
      <c r="C2854">
        <v>0</v>
      </c>
      <c r="D2854">
        <v>0</v>
      </c>
      <c r="E2854" t="s">
        <v>20050</v>
      </c>
      <c r="F2854" t="s">
        <v>12897</v>
      </c>
      <c r="G2854" t="s">
        <v>20066</v>
      </c>
      <c r="H2854" t="s">
        <v>23028</v>
      </c>
      <c r="I2854" t="s">
        <v>23029</v>
      </c>
      <c r="J2854" t="s">
        <v>12898</v>
      </c>
      <c r="K2854" t="s">
        <v>12899</v>
      </c>
      <c r="L2854" t="s">
        <v>8588</v>
      </c>
      <c r="M2854" t="s">
        <v>20336</v>
      </c>
      <c r="N2854" t="s">
        <v>6338</v>
      </c>
      <c r="O2854" t="s">
        <v>20084</v>
      </c>
      <c r="P2854" t="s">
        <v>20405</v>
      </c>
      <c r="Q2854" t="s">
        <v>20406</v>
      </c>
      <c r="R2854" t="s">
        <v>23030</v>
      </c>
      <c r="S2854">
        <v>1</v>
      </c>
      <c r="T2854">
        <v>0</v>
      </c>
      <c r="U2854">
        <v>0</v>
      </c>
      <c r="V2854">
        <v>245</v>
      </c>
      <c r="W2854">
        <v>11</v>
      </c>
    </row>
    <row r="2855" spans="1:23" x14ac:dyDescent="0.3">
      <c r="A2855" t="s">
        <v>2865</v>
      </c>
      <c r="B2855" t="s">
        <v>21174</v>
      </c>
      <c r="C2855">
        <v>0</v>
      </c>
      <c r="D2855">
        <v>0</v>
      </c>
      <c r="E2855" t="s">
        <v>20050</v>
      </c>
      <c r="F2855" t="s">
        <v>12900</v>
      </c>
      <c r="G2855" t="s">
        <v>20040</v>
      </c>
      <c r="H2855" t="s">
        <v>23031</v>
      </c>
      <c r="I2855" t="s">
        <v>23032</v>
      </c>
      <c r="J2855" t="s">
        <v>12901</v>
      </c>
      <c r="K2855" t="s">
        <v>6453</v>
      </c>
      <c r="L2855" t="s">
        <v>6454</v>
      </c>
      <c r="M2855" t="s">
        <v>20410</v>
      </c>
      <c r="N2855" t="s">
        <v>6338</v>
      </c>
      <c r="O2855" t="s">
        <v>20084</v>
      </c>
      <c r="P2855" t="s">
        <v>20411</v>
      </c>
      <c r="Q2855" t="s">
        <v>6454</v>
      </c>
      <c r="R2855" t="s">
        <v>20412</v>
      </c>
      <c r="S2855">
        <v>1</v>
      </c>
      <c r="T2855">
        <v>0</v>
      </c>
      <c r="U2855">
        <v>0</v>
      </c>
      <c r="V2855">
        <v>210</v>
      </c>
      <c r="W2855">
        <v>11</v>
      </c>
    </row>
    <row r="2856" spans="1:23" x14ac:dyDescent="0.3">
      <c r="A2856" t="s">
        <v>2866</v>
      </c>
      <c r="B2856" t="s">
        <v>21174</v>
      </c>
      <c r="C2856">
        <v>0</v>
      </c>
      <c r="D2856">
        <v>0</v>
      </c>
      <c r="E2856" t="s">
        <v>20050</v>
      </c>
      <c r="F2856" t="s">
        <v>12902</v>
      </c>
      <c r="G2856" t="s">
        <v>20040</v>
      </c>
      <c r="H2856" t="s">
        <v>23031</v>
      </c>
      <c r="I2856" t="s">
        <v>23032</v>
      </c>
      <c r="J2856" t="s">
        <v>12903</v>
      </c>
      <c r="K2856" t="s">
        <v>6453</v>
      </c>
      <c r="L2856" t="s">
        <v>6454</v>
      </c>
      <c r="M2856" t="s">
        <v>20410</v>
      </c>
      <c r="N2856" t="s">
        <v>6338</v>
      </c>
      <c r="O2856" t="s">
        <v>20084</v>
      </c>
      <c r="P2856" t="s">
        <v>20411</v>
      </c>
      <c r="Q2856" t="s">
        <v>6454</v>
      </c>
      <c r="R2856" t="s">
        <v>20412</v>
      </c>
      <c r="S2856">
        <v>1</v>
      </c>
      <c r="T2856">
        <v>0</v>
      </c>
      <c r="U2856">
        <v>0</v>
      </c>
      <c r="V2856">
        <v>210</v>
      </c>
      <c r="W2856">
        <v>10</v>
      </c>
    </row>
    <row r="2857" spans="1:23" x14ac:dyDescent="0.3">
      <c r="A2857" t="s">
        <v>2867</v>
      </c>
      <c r="B2857" t="s">
        <v>21174</v>
      </c>
      <c r="C2857">
        <v>0</v>
      </c>
      <c r="D2857">
        <v>0</v>
      </c>
      <c r="E2857" t="s">
        <v>20050</v>
      </c>
      <c r="F2857" t="s">
        <v>12904</v>
      </c>
      <c r="G2857" t="s">
        <v>20040</v>
      </c>
      <c r="H2857" t="s">
        <v>23031</v>
      </c>
      <c r="I2857" t="s">
        <v>23032</v>
      </c>
      <c r="J2857" t="s">
        <v>12901</v>
      </c>
      <c r="K2857" t="s">
        <v>6453</v>
      </c>
      <c r="L2857" t="s">
        <v>6454</v>
      </c>
      <c r="M2857" t="s">
        <v>20410</v>
      </c>
      <c r="N2857" t="s">
        <v>6338</v>
      </c>
      <c r="O2857" t="s">
        <v>20084</v>
      </c>
      <c r="P2857" t="s">
        <v>20411</v>
      </c>
      <c r="Q2857" t="s">
        <v>6454</v>
      </c>
      <c r="R2857" t="s">
        <v>20412</v>
      </c>
      <c r="S2857">
        <v>1</v>
      </c>
      <c r="T2857">
        <v>0</v>
      </c>
      <c r="U2857">
        <v>0</v>
      </c>
      <c r="V2857">
        <v>279</v>
      </c>
      <c r="W2857">
        <v>16</v>
      </c>
    </row>
    <row r="2858" spans="1:23" x14ac:dyDescent="0.3">
      <c r="A2858" t="s">
        <v>2868</v>
      </c>
      <c r="B2858" t="s">
        <v>21174</v>
      </c>
      <c r="C2858">
        <v>0</v>
      </c>
      <c r="D2858">
        <v>0</v>
      </c>
      <c r="E2858" t="s">
        <v>20050</v>
      </c>
      <c r="F2858" t="s">
        <v>12905</v>
      </c>
      <c r="G2858" t="s">
        <v>20040</v>
      </c>
      <c r="H2858" t="s">
        <v>23031</v>
      </c>
      <c r="I2858" t="s">
        <v>23032</v>
      </c>
      <c r="J2858" t="s">
        <v>12906</v>
      </c>
      <c r="K2858" t="s">
        <v>6453</v>
      </c>
      <c r="L2858" t="s">
        <v>6454</v>
      </c>
      <c r="M2858" t="s">
        <v>20410</v>
      </c>
      <c r="N2858" t="s">
        <v>6338</v>
      </c>
      <c r="O2858" t="s">
        <v>20084</v>
      </c>
      <c r="P2858" t="s">
        <v>20411</v>
      </c>
      <c r="Q2858" t="s">
        <v>6454</v>
      </c>
      <c r="R2858" t="s">
        <v>20412</v>
      </c>
      <c r="S2858">
        <v>1</v>
      </c>
      <c r="T2858">
        <v>0</v>
      </c>
      <c r="U2858">
        <v>0</v>
      </c>
      <c r="V2858">
        <v>266</v>
      </c>
      <c r="W2858">
        <v>15</v>
      </c>
    </row>
    <row r="2859" spans="1:23" x14ac:dyDescent="0.3">
      <c r="A2859" t="s">
        <v>2869</v>
      </c>
      <c r="B2859" t="s">
        <v>21174</v>
      </c>
      <c r="C2859">
        <v>0</v>
      </c>
      <c r="D2859">
        <v>0</v>
      </c>
      <c r="E2859" t="s">
        <v>20050</v>
      </c>
      <c r="F2859" t="s">
        <v>12907</v>
      </c>
      <c r="G2859" t="s">
        <v>20040</v>
      </c>
      <c r="H2859" t="s">
        <v>23031</v>
      </c>
      <c r="I2859" t="s">
        <v>23032</v>
      </c>
      <c r="J2859" t="s">
        <v>12908</v>
      </c>
      <c r="K2859" t="s">
        <v>6453</v>
      </c>
      <c r="L2859" t="s">
        <v>6454</v>
      </c>
      <c r="M2859" t="s">
        <v>20410</v>
      </c>
      <c r="N2859" t="s">
        <v>6338</v>
      </c>
      <c r="O2859" t="s">
        <v>20084</v>
      </c>
      <c r="P2859" t="s">
        <v>20411</v>
      </c>
      <c r="Q2859" t="s">
        <v>6454</v>
      </c>
      <c r="R2859" t="s">
        <v>20412</v>
      </c>
      <c r="S2859">
        <v>1</v>
      </c>
      <c r="T2859">
        <v>0</v>
      </c>
      <c r="U2859">
        <v>0</v>
      </c>
      <c r="V2859">
        <v>188</v>
      </c>
      <c r="W2859">
        <v>9</v>
      </c>
    </row>
    <row r="2860" spans="1:23" x14ac:dyDescent="0.3">
      <c r="A2860" t="s">
        <v>2870</v>
      </c>
      <c r="B2860" t="s">
        <v>21174</v>
      </c>
      <c r="C2860">
        <v>0</v>
      </c>
      <c r="D2860">
        <v>0</v>
      </c>
      <c r="E2860" t="s">
        <v>20050</v>
      </c>
      <c r="F2860" t="s">
        <v>12316</v>
      </c>
      <c r="G2860" t="s">
        <v>20040</v>
      </c>
      <c r="H2860" t="s">
        <v>23033</v>
      </c>
      <c r="I2860" t="s">
        <v>23034</v>
      </c>
      <c r="J2860" t="s">
        <v>12909</v>
      </c>
      <c r="K2860" t="s">
        <v>12892</v>
      </c>
      <c r="L2860" t="s">
        <v>12893</v>
      </c>
      <c r="M2860" t="s">
        <v>20293</v>
      </c>
      <c r="N2860" t="s">
        <v>6338</v>
      </c>
      <c r="O2860" t="s">
        <v>20084</v>
      </c>
      <c r="P2860" t="s">
        <v>20411</v>
      </c>
      <c r="Q2860" t="s">
        <v>6454</v>
      </c>
      <c r="R2860" t="s">
        <v>23035</v>
      </c>
      <c r="S2860">
        <v>1</v>
      </c>
      <c r="T2860">
        <v>1</v>
      </c>
      <c r="U2860">
        <v>0</v>
      </c>
      <c r="V2860">
        <v>159</v>
      </c>
      <c r="W2860">
        <v>8</v>
      </c>
    </row>
    <row r="2861" spans="1:23" x14ac:dyDescent="0.3">
      <c r="A2861" t="s">
        <v>2871</v>
      </c>
      <c r="B2861" t="s">
        <v>21174</v>
      </c>
      <c r="C2861">
        <v>0</v>
      </c>
      <c r="D2861">
        <v>0</v>
      </c>
      <c r="E2861" t="s">
        <v>20050</v>
      </c>
      <c r="F2861" t="s">
        <v>12910</v>
      </c>
      <c r="G2861" t="s">
        <v>20040</v>
      </c>
      <c r="H2861" t="s">
        <v>23036</v>
      </c>
      <c r="I2861" t="s">
        <v>23037</v>
      </c>
      <c r="J2861" t="s">
        <v>12911</v>
      </c>
      <c r="K2861" t="s">
        <v>12912</v>
      </c>
      <c r="L2861" t="s">
        <v>12913</v>
      </c>
      <c r="M2861" t="s">
        <v>20119</v>
      </c>
      <c r="N2861" t="s">
        <v>6338</v>
      </c>
      <c r="O2861" t="s">
        <v>20084</v>
      </c>
      <c r="P2861" t="s">
        <v>20405</v>
      </c>
      <c r="Q2861" t="s">
        <v>20406</v>
      </c>
      <c r="R2861" t="s">
        <v>23038</v>
      </c>
      <c r="S2861">
        <v>1</v>
      </c>
      <c r="T2861">
        <v>0</v>
      </c>
      <c r="U2861">
        <v>0</v>
      </c>
      <c r="V2861">
        <v>113</v>
      </c>
      <c r="W2861">
        <v>6</v>
      </c>
    </row>
    <row r="2862" spans="1:23" x14ac:dyDescent="0.3">
      <c r="A2862" t="s">
        <v>2872</v>
      </c>
      <c r="B2862" t="s">
        <v>21174</v>
      </c>
      <c r="C2862">
        <v>0</v>
      </c>
      <c r="D2862">
        <v>0</v>
      </c>
      <c r="E2862" t="s">
        <v>20050</v>
      </c>
      <c r="F2862" t="s">
        <v>12914</v>
      </c>
      <c r="G2862" t="s">
        <v>20040</v>
      </c>
      <c r="H2862" t="s">
        <v>23039</v>
      </c>
      <c r="I2862" t="s">
        <v>23040</v>
      </c>
      <c r="J2862" t="s">
        <v>12915</v>
      </c>
      <c r="K2862" t="s">
        <v>12916</v>
      </c>
      <c r="L2862" t="s">
        <v>12917</v>
      </c>
      <c r="M2862" t="s">
        <v>20324</v>
      </c>
      <c r="N2862" t="s">
        <v>6338</v>
      </c>
      <c r="O2862" t="s">
        <v>20084</v>
      </c>
      <c r="P2862" t="s">
        <v>20411</v>
      </c>
      <c r="Q2862" t="s">
        <v>6454</v>
      </c>
      <c r="R2862" t="s">
        <v>23041</v>
      </c>
      <c r="S2862">
        <v>1</v>
      </c>
      <c r="T2862">
        <v>1</v>
      </c>
      <c r="U2862">
        <v>0</v>
      </c>
      <c r="V2862">
        <v>77</v>
      </c>
      <c r="W2862">
        <v>4</v>
      </c>
    </row>
    <row r="2863" spans="1:23" x14ac:dyDescent="0.3">
      <c r="A2863" t="s">
        <v>2873</v>
      </c>
      <c r="B2863" t="s">
        <v>21174</v>
      </c>
      <c r="C2863">
        <v>0</v>
      </c>
      <c r="D2863">
        <v>0</v>
      </c>
      <c r="E2863" t="s">
        <v>20050</v>
      </c>
      <c r="F2863" t="s">
        <v>12918</v>
      </c>
      <c r="G2863" t="s">
        <v>20040</v>
      </c>
      <c r="H2863" t="s">
        <v>23042</v>
      </c>
      <c r="I2863" t="s">
        <v>23043</v>
      </c>
      <c r="J2863" t="s">
        <v>12919</v>
      </c>
      <c r="K2863" t="s">
        <v>12920</v>
      </c>
      <c r="L2863" t="s">
        <v>12921</v>
      </c>
      <c r="M2863" t="s">
        <v>20077</v>
      </c>
      <c r="N2863" t="s">
        <v>6338</v>
      </c>
      <c r="O2863" t="s">
        <v>20084</v>
      </c>
      <c r="P2863" t="s">
        <v>20405</v>
      </c>
      <c r="Q2863" t="s">
        <v>20406</v>
      </c>
      <c r="R2863" t="s">
        <v>23044</v>
      </c>
      <c r="S2863">
        <v>1</v>
      </c>
      <c r="T2863">
        <v>0</v>
      </c>
      <c r="U2863">
        <v>0</v>
      </c>
      <c r="V2863">
        <v>61</v>
      </c>
      <c r="W2863">
        <v>3</v>
      </c>
    </row>
    <row r="2864" spans="1:23" x14ac:dyDescent="0.3">
      <c r="A2864" t="s">
        <v>2874</v>
      </c>
      <c r="B2864" t="s">
        <v>21174</v>
      </c>
      <c r="C2864">
        <v>0</v>
      </c>
      <c r="D2864">
        <v>0</v>
      </c>
      <c r="E2864" t="s">
        <v>20050</v>
      </c>
      <c r="F2864" t="s">
        <v>12922</v>
      </c>
      <c r="G2864" t="s">
        <v>20066</v>
      </c>
      <c r="H2864" t="s">
        <v>23045</v>
      </c>
      <c r="I2864" t="s">
        <v>23046</v>
      </c>
      <c r="J2864" t="s">
        <v>12923</v>
      </c>
      <c r="K2864" t="s">
        <v>12924</v>
      </c>
      <c r="L2864" t="s">
        <v>12925</v>
      </c>
      <c r="M2864" t="s">
        <v>20630</v>
      </c>
      <c r="N2864" t="s">
        <v>6338</v>
      </c>
      <c r="O2864" t="s">
        <v>20084</v>
      </c>
      <c r="P2864" t="s">
        <v>20411</v>
      </c>
      <c r="Q2864" t="s">
        <v>6454</v>
      </c>
      <c r="R2864" t="s">
        <v>23047</v>
      </c>
      <c r="S2864">
        <v>1</v>
      </c>
      <c r="T2864">
        <v>0</v>
      </c>
      <c r="U2864">
        <v>0</v>
      </c>
      <c r="V2864">
        <v>225</v>
      </c>
      <c r="W2864">
        <v>11</v>
      </c>
    </row>
    <row r="2865" spans="1:23" x14ac:dyDescent="0.3">
      <c r="A2865" t="s">
        <v>2875</v>
      </c>
      <c r="B2865" t="s">
        <v>21174</v>
      </c>
      <c r="C2865">
        <v>0</v>
      </c>
      <c r="D2865">
        <v>0</v>
      </c>
      <c r="E2865" t="s">
        <v>20050</v>
      </c>
      <c r="F2865" t="s">
        <v>12926</v>
      </c>
      <c r="G2865" t="s">
        <v>20066</v>
      </c>
      <c r="H2865" t="s">
        <v>23048</v>
      </c>
      <c r="I2865" t="s">
        <v>23049</v>
      </c>
      <c r="J2865" t="s">
        <v>12927</v>
      </c>
      <c r="K2865" t="s">
        <v>12924</v>
      </c>
      <c r="L2865" t="s">
        <v>12925</v>
      </c>
      <c r="M2865" t="s">
        <v>20630</v>
      </c>
      <c r="N2865" t="s">
        <v>6338</v>
      </c>
      <c r="O2865" t="s">
        <v>20084</v>
      </c>
      <c r="P2865" t="s">
        <v>20411</v>
      </c>
      <c r="Q2865" t="s">
        <v>6454</v>
      </c>
      <c r="R2865" t="s">
        <v>23047</v>
      </c>
      <c r="S2865">
        <v>1</v>
      </c>
      <c r="T2865">
        <v>0</v>
      </c>
      <c r="U2865">
        <v>0</v>
      </c>
      <c r="V2865">
        <v>295</v>
      </c>
      <c r="W2865">
        <v>14</v>
      </c>
    </row>
    <row r="2866" spans="1:23" x14ac:dyDescent="0.3">
      <c r="A2866" t="s">
        <v>2876</v>
      </c>
      <c r="B2866" t="s">
        <v>21174</v>
      </c>
      <c r="C2866">
        <v>0</v>
      </c>
      <c r="D2866">
        <v>0</v>
      </c>
      <c r="E2866" t="s">
        <v>20050</v>
      </c>
      <c r="F2866" t="s">
        <v>12928</v>
      </c>
      <c r="G2866" t="s">
        <v>20066</v>
      </c>
      <c r="H2866" t="s">
        <v>23050</v>
      </c>
      <c r="I2866" t="s">
        <v>23051</v>
      </c>
      <c r="J2866" t="s">
        <v>12929</v>
      </c>
      <c r="K2866" t="s">
        <v>12930</v>
      </c>
      <c r="L2866" t="s">
        <v>12931</v>
      </c>
      <c r="M2866" t="s">
        <v>20504</v>
      </c>
      <c r="N2866" t="s">
        <v>6338</v>
      </c>
      <c r="O2866" t="s">
        <v>20084</v>
      </c>
      <c r="P2866" t="s">
        <v>20411</v>
      </c>
      <c r="Q2866" t="s">
        <v>6454</v>
      </c>
      <c r="R2866" t="s">
        <v>23052</v>
      </c>
      <c r="S2866">
        <v>1</v>
      </c>
      <c r="T2866">
        <v>1</v>
      </c>
      <c r="U2866">
        <v>0</v>
      </c>
      <c r="V2866">
        <v>107</v>
      </c>
      <c r="W2866">
        <v>5</v>
      </c>
    </row>
    <row r="2867" spans="1:23" x14ac:dyDescent="0.3">
      <c r="A2867" t="s">
        <v>2877</v>
      </c>
      <c r="B2867" t="s">
        <v>21174</v>
      </c>
      <c r="C2867">
        <v>0</v>
      </c>
      <c r="D2867">
        <v>0</v>
      </c>
      <c r="E2867" t="s">
        <v>20050</v>
      </c>
      <c r="F2867" t="s">
        <v>12932</v>
      </c>
      <c r="G2867" t="s">
        <v>20066</v>
      </c>
      <c r="H2867" t="s">
        <v>23053</v>
      </c>
      <c r="I2867" t="s">
        <v>23054</v>
      </c>
      <c r="J2867" t="s">
        <v>12933</v>
      </c>
      <c r="K2867" t="s">
        <v>12934</v>
      </c>
      <c r="L2867" t="s">
        <v>12935</v>
      </c>
      <c r="M2867" t="s">
        <v>20946</v>
      </c>
      <c r="N2867" t="s">
        <v>6338</v>
      </c>
      <c r="O2867" t="s">
        <v>20084</v>
      </c>
      <c r="P2867" t="s">
        <v>20405</v>
      </c>
      <c r="Q2867" t="s">
        <v>20406</v>
      </c>
      <c r="R2867" t="s">
        <v>23055</v>
      </c>
      <c r="S2867">
        <v>1</v>
      </c>
      <c r="T2867">
        <v>0</v>
      </c>
      <c r="U2867">
        <v>0</v>
      </c>
      <c r="V2867">
        <v>138</v>
      </c>
      <c r="W2867">
        <v>7</v>
      </c>
    </row>
    <row r="2868" spans="1:23" x14ac:dyDescent="0.3">
      <c r="A2868" t="s">
        <v>2878</v>
      </c>
      <c r="B2868" t="s">
        <v>21174</v>
      </c>
      <c r="C2868">
        <v>0</v>
      </c>
      <c r="D2868">
        <v>0</v>
      </c>
      <c r="E2868" t="s">
        <v>20050</v>
      </c>
      <c r="F2868" t="s">
        <v>12936</v>
      </c>
      <c r="G2868" t="s">
        <v>20066</v>
      </c>
      <c r="H2868" t="s">
        <v>23056</v>
      </c>
      <c r="I2868" t="s">
        <v>23057</v>
      </c>
      <c r="J2868" t="s">
        <v>12937</v>
      </c>
      <c r="K2868" t="s">
        <v>12938</v>
      </c>
      <c r="L2868" t="s">
        <v>12939</v>
      </c>
      <c r="M2868" t="s">
        <v>20206</v>
      </c>
      <c r="N2868" t="s">
        <v>6338</v>
      </c>
      <c r="O2868" t="s">
        <v>20084</v>
      </c>
      <c r="P2868" t="s">
        <v>20411</v>
      </c>
      <c r="Q2868" t="s">
        <v>6454</v>
      </c>
      <c r="R2868" t="s">
        <v>23058</v>
      </c>
      <c r="S2868">
        <v>1</v>
      </c>
      <c r="T2868">
        <v>0</v>
      </c>
      <c r="U2868">
        <v>0</v>
      </c>
      <c r="V2868">
        <v>90</v>
      </c>
      <c r="W2868">
        <v>4</v>
      </c>
    </row>
    <row r="2869" spans="1:23" x14ac:dyDescent="0.3">
      <c r="A2869" t="s">
        <v>2879</v>
      </c>
      <c r="B2869" t="s">
        <v>21174</v>
      </c>
      <c r="C2869">
        <v>0</v>
      </c>
      <c r="D2869">
        <v>0</v>
      </c>
      <c r="E2869" t="s">
        <v>20050</v>
      </c>
      <c r="F2869" t="s">
        <v>12940</v>
      </c>
      <c r="G2869" t="s">
        <v>20328</v>
      </c>
      <c r="H2869" t="s">
        <v>23059</v>
      </c>
      <c r="I2869" t="s">
        <v>23060</v>
      </c>
      <c r="J2869" t="s">
        <v>12941</v>
      </c>
      <c r="K2869" t="s">
        <v>7328</v>
      </c>
      <c r="L2869" t="s">
        <v>7329</v>
      </c>
      <c r="M2869" t="s">
        <v>20258</v>
      </c>
      <c r="N2869" t="s">
        <v>6338</v>
      </c>
      <c r="O2869" t="s">
        <v>20084</v>
      </c>
      <c r="P2869" t="s">
        <v>20411</v>
      </c>
      <c r="Q2869" t="s">
        <v>6454</v>
      </c>
      <c r="R2869" t="s">
        <v>20799</v>
      </c>
      <c r="S2869">
        <v>1</v>
      </c>
      <c r="T2869">
        <v>0</v>
      </c>
      <c r="U2869">
        <v>0</v>
      </c>
      <c r="V2869">
        <v>156</v>
      </c>
      <c r="W2869">
        <v>8</v>
      </c>
    </row>
    <row r="2870" spans="1:23" x14ac:dyDescent="0.3">
      <c r="A2870" t="s">
        <v>2880</v>
      </c>
      <c r="B2870" t="s">
        <v>21174</v>
      </c>
      <c r="C2870">
        <v>0</v>
      </c>
      <c r="D2870">
        <v>0</v>
      </c>
      <c r="E2870" t="s">
        <v>20050</v>
      </c>
      <c r="F2870" t="s">
        <v>12944</v>
      </c>
      <c r="G2870" t="s">
        <v>20040</v>
      </c>
      <c r="H2870" t="s">
        <v>23031</v>
      </c>
      <c r="I2870" t="s">
        <v>23032</v>
      </c>
      <c r="J2870" t="s">
        <v>12945</v>
      </c>
      <c r="K2870" t="s">
        <v>6453</v>
      </c>
      <c r="L2870" t="s">
        <v>6454</v>
      </c>
      <c r="M2870" t="s">
        <v>20410</v>
      </c>
      <c r="N2870" t="s">
        <v>6338</v>
      </c>
      <c r="O2870" t="s">
        <v>20084</v>
      </c>
      <c r="P2870" t="s">
        <v>20411</v>
      </c>
      <c r="Q2870" t="s">
        <v>6454</v>
      </c>
      <c r="R2870" t="s">
        <v>20412</v>
      </c>
      <c r="S2870">
        <v>1</v>
      </c>
      <c r="T2870">
        <v>0</v>
      </c>
      <c r="U2870">
        <v>0</v>
      </c>
      <c r="V2870">
        <v>152</v>
      </c>
      <c r="W2870">
        <v>8</v>
      </c>
    </row>
    <row r="2871" spans="1:23" x14ac:dyDescent="0.3">
      <c r="A2871" t="s">
        <v>2881</v>
      </c>
      <c r="B2871" t="s">
        <v>21174</v>
      </c>
      <c r="C2871">
        <v>0</v>
      </c>
      <c r="D2871">
        <v>0</v>
      </c>
      <c r="E2871" t="s">
        <v>20050</v>
      </c>
      <c r="F2871" t="s">
        <v>12946</v>
      </c>
      <c r="G2871" t="s">
        <v>20040</v>
      </c>
      <c r="H2871" t="s">
        <v>23031</v>
      </c>
      <c r="I2871" t="s">
        <v>23032</v>
      </c>
      <c r="J2871" t="s">
        <v>12947</v>
      </c>
      <c r="K2871" t="s">
        <v>6453</v>
      </c>
      <c r="L2871" t="s">
        <v>6454</v>
      </c>
      <c r="M2871" t="s">
        <v>20410</v>
      </c>
      <c r="N2871" t="s">
        <v>6338</v>
      </c>
      <c r="O2871" t="s">
        <v>20084</v>
      </c>
      <c r="P2871" t="s">
        <v>20411</v>
      </c>
      <c r="Q2871" t="s">
        <v>6454</v>
      </c>
      <c r="R2871" t="s">
        <v>20412</v>
      </c>
      <c r="S2871">
        <v>1</v>
      </c>
      <c r="T2871">
        <v>0</v>
      </c>
      <c r="U2871">
        <v>0</v>
      </c>
      <c r="V2871">
        <v>88</v>
      </c>
      <c r="W2871">
        <v>4</v>
      </c>
    </row>
    <row r="2872" spans="1:23" x14ac:dyDescent="0.3">
      <c r="A2872" t="s">
        <v>2882</v>
      </c>
      <c r="B2872" t="s">
        <v>21174</v>
      </c>
      <c r="C2872">
        <v>0</v>
      </c>
      <c r="D2872">
        <v>0</v>
      </c>
      <c r="E2872" t="s">
        <v>20150</v>
      </c>
      <c r="F2872" t="s">
        <v>12948</v>
      </c>
      <c r="G2872" t="s">
        <v>20089</v>
      </c>
      <c r="H2872" t="s">
        <v>23061</v>
      </c>
      <c r="I2872" t="s">
        <v>23062</v>
      </c>
      <c r="J2872" t="s">
        <v>12949</v>
      </c>
      <c r="K2872" t="s">
        <v>6565</v>
      </c>
      <c r="L2872" t="s">
        <v>6566</v>
      </c>
      <c r="M2872" t="s">
        <v>20293</v>
      </c>
      <c r="N2872" t="s">
        <v>6338</v>
      </c>
      <c r="O2872" t="s">
        <v>20084</v>
      </c>
      <c r="P2872" t="s">
        <v>20108</v>
      </c>
      <c r="Q2872" t="s">
        <v>20109</v>
      </c>
      <c r="R2872" t="s">
        <v>20644</v>
      </c>
      <c r="S2872">
        <v>0</v>
      </c>
      <c r="T2872">
        <v>1</v>
      </c>
      <c r="U2872">
        <v>0</v>
      </c>
      <c r="V2872">
        <v>197</v>
      </c>
      <c r="W2872">
        <v>10</v>
      </c>
    </row>
    <row r="2873" spans="1:23" x14ac:dyDescent="0.3">
      <c r="A2873" t="s">
        <v>2883</v>
      </c>
      <c r="B2873" t="s">
        <v>21174</v>
      </c>
      <c r="C2873">
        <v>0</v>
      </c>
      <c r="D2873">
        <v>0</v>
      </c>
      <c r="E2873" t="s">
        <v>20050</v>
      </c>
      <c r="F2873" t="s">
        <v>12950</v>
      </c>
      <c r="G2873" t="s">
        <v>20040</v>
      </c>
      <c r="H2873" t="s">
        <v>23063</v>
      </c>
      <c r="I2873" t="s">
        <v>23064</v>
      </c>
      <c r="J2873" t="s">
        <v>9343</v>
      </c>
      <c r="K2873" t="s">
        <v>12951</v>
      </c>
      <c r="L2873" t="s">
        <v>12952</v>
      </c>
      <c r="M2873" t="s">
        <v>20146</v>
      </c>
      <c r="N2873" t="s">
        <v>6338</v>
      </c>
      <c r="O2873" t="s">
        <v>20084</v>
      </c>
      <c r="P2873" t="s">
        <v>20411</v>
      </c>
      <c r="Q2873" t="s">
        <v>6454</v>
      </c>
      <c r="R2873" t="s">
        <v>23065</v>
      </c>
      <c r="S2873">
        <v>1</v>
      </c>
      <c r="T2873">
        <v>0</v>
      </c>
      <c r="U2873">
        <v>0</v>
      </c>
      <c r="V2873">
        <v>127</v>
      </c>
      <c r="W2873">
        <v>6</v>
      </c>
    </row>
    <row r="2874" spans="1:23" x14ac:dyDescent="0.3">
      <c r="A2874" t="s">
        <v>2884</v>
      </c>
      <c r="B2874" t="s">
        <v>21174</v>
      </c>
      <c r="C2874">
        <v>0</v>
      </c>
      <c r="D2874">
        <v>0</v>
      </c>
      <c r="E2874" t="s">
        <v>20050</v>
      </c>
      <c r="F2874" t="s">
        <v>12953</v>
      </c>
      <c r="G2874" t="s">
        <v>20066</v>
      </c>
      <c r="H2874" t="s">
        <v>23066</v>
      </c>
      <c r="I2874" t="s">
        <v>23067</v>
      </c>
      <c r="J2874" t="s">
        <v>12954</v>
      </c>
      <c r="K2874" t="s">
        <v>12955</v>
      </c>
      <c r="L2874" t="s">
        <v>12956</v>
      </c>
      <c r="M2874" t="s">
        <v>23068</v>
      </c>
      <c r="N2874" t="s">
        <v>6338</v>
      </c>
      <c r="O2874" t="s">
        <v>20084</v>
      </c>
      <c r="P2874" t="s">
        <v>20405</v>
      </c>
      <c r="Q2874" t="s">
        <v>20406</v>
      </c>
      <c r="R2874" t="s">
        <v>23069</v>
      </c>
      <c r="S2874">
        <v>1</v>
      </c>
      <c r="T2874">
        <v>1</v>
      </c>
      <c r="U2874">
        <v>0</v>
      </c>
      <c r="V2874">
        <v>139</v>
      </c>
      <c r="W2874">
        <v>7</v>
      </c>
    </row>
    <row r="2875" spans="1:23" x14ac:dyDescent="0.3">
      <c r="A2875" t="s">
        <v>2885</v>
      </c>
      <c r="B2875" t="s">
        <v>21174</v>
      </c>
      <c r="C2875">
        <v>0</v>
      </c>
      <c r="D2875">
        <v>0</v>
      </c>
      <c r="E2875" t="s">
        <v>20050</v>
      </c>
      <c r="F2875" t="s">
        <v>12957</v>
      </c>
      <c r="G2875" t="s">
        <v>20080</v>
      </c>
      <c r="H2875" t="s">
        <v>23070</v>
      </c>
      <c r="I2875" t="s">
        <v>23071</v>
      </c>
      <c r="J2875" t="s">
        <v>12958</v>
      </c>
      <c r="K2875" t="s">
        <v>6774</v>
      </c>
      <c r="L2875" t="s">
        <v>6775</v>
      </c>
      <c r="M2875" t="s">
        <v>20119</v>
      </c>
      <c r="N2875" t="s">
        <v>6338</v>
      </c>
      <c r="O2875" t="s">
        <v>20084</v>
      </c>
      <c r="P2875" t="s">
        <v>20411</v>
      </c>
      <c r="Q2875" t="s">
        <v>6454</v>
      </c>
      <c r="R2875" t="s">
        <v>20950</v>
      </c>
      <c r="S2875">
        <v>1</v>
      </c>
      <c r="T2875">
        <v>0</v>
      </c>
      <c r="U2875">
        <v>0</v>
      </c>
      <c r="V2875">
        <v>297</v>
      </c>
      <c r="W2875">
        <v>14</v>
      </c>
    </row>
    <row r="2876" spans="1:23" x14ac:dyDescent="0.3">
      <c r="A2876" t="s">
        <v>2886</v>
      </c>
      <c r="B2876" t="s">
        <v>21174</v>
      </c>
      <c r="C2876">
        <v>0</v>
      </c>
      <c r="D2876">
        <v>0</v>
      </c>
      <c r="E2876" t="s">
        <v>20050</v>
      </c>
      <c r="F2876" t="s">
        <v>12959</v>
      </c>
      <c r="G2876" t="s">
        <v>20066</v>
      </c>
      <c r="H2876" t="s">
        <v>23072</v>
      </c>
      <c r="I2876" t="s">
        <v>23073</v>
      </c>
      <c r="J2876" t="s">
        <v>9116</v>
      </c>
      <c r="K2876" t="s">
        <v>12960</v>
      </c>
      <c r="L2876" t="s">
        <v>12961</v>
      </c>
      <c r="M2876" t="s">
        <v>20757</v>
      </c>
      <c r="N2876" t="s">
        <v>6338</v>
      </c>
      <c r="O2876" t="s">
        <v>20084</v>
      </c>
      <c r="P2876" t="s">
        <v>20411</v>
      </c>
      <c r="Q2876" t="s">
        <v>6454</v>
      </c>
      <c r="R2876" t="s">
        <v>23074</v>
      </c>
      <c r="S2876">
        <v>1</v>
      </c>
      <c r="T2876">
        <v>1</v>
      </c>
      <c r="U2876">
        <v>0</v>
      </c>
      <c r="V2876">
        <v>126</v>
      </c>
      <c r="W2876">
        <v>6</v>
      </c>
    </row>
    <row r="2877" spans="1:23" x14ac:dyDescent="0.3">
      <c r="A2877" t="s">
        <v>2887</v>
      </c>
      <c r="B2877" t="s">
        <v>21174</v>
      </c>
      <c r="C2877">
        <v>0</v>
      </c>
      <c r="D2877">
        <v>0</v>
      </c>
      <c r="E2877" t="s">
        <v>20050</v>
      </c>
      <c r="F2877" t="s">
        <v>12962</v>
      </c>
      <c r="G2877" t="s">
        <v>20040</v>
      </c>
      <c r="H2877" t="s">
        <v>23075</v>
      </c>
      <c r="I2877" t="s">
        <v>23076</v>
      </c>
      <c r="J2877" t="s">
        <v>12963</v>
      </c>
      <c r="K2877" t="s">
        <v>12964</v>
      </c>
      <c r="L2877" t="s">
        <v>12965</v>
      </c>
      <c r="M2877" t="s">
        <v>20103</v>
      </c>
      <c r="N2877" t="s">
        <v>6338</v>
      </c>
      <c r="O2877" t="s">
        <v>20084</v>
      </c>
      <c r="P2877" t="s">
        <v>20411</v>
      </c>
      <c r="Q2877" t="s">
        <v>6454</v>
      </c>
      <c r="R2877" t="s">
        <v>23077</v>
      </c>
      <c r="S2877">
        <v>1</v>
      </c>
      <c r="T2877">
        <v>0</v>
      </c>
      <c r="U2877">
        <v>0</v>
      </c>
      <c r="V2877">
        <v>69</v>
      </c>
      <c r="W2877">
        <v>4</v>
      </c>
    </row>
    <row r="2878" spans="1:23" x14ac:dyDescent="0.3">
      <c r="A2878" t="s">
        <v>2888</v>
      </c>
      <c r="B2878" t="s">
        <v>21174</v>
      </c>
      <c r="C2878">
        <v>0</v>
      </c>
      <c r="D2878">
        <v>0</v>
      </c>
      <c r="E2878" t="s">
        <v>20050</v>
      </c>
      <c r="F2878" t="s">
        <v>12966</v>
      </c>
      <c r="G2878" t="s">
        <v>20080</v>
      </c>
      <c r="H2878" t="s">
        <v>23078</v>
      </c>
      <c r="I2878" t="s">
        <v>23079</v>
      </c>
      <c r="J2878" t="s">
        <v>12967</v>
      </c>
      <c r="K2878" t="s">
        <v>6771</v>
      </c>
      <c r="L2878" t="s">
        <v>6772</v>
      </c>
      <c r="M2878" t="s">
        <v>20113</v>
      </c>
      <c r="N2878" t="s">
        <v>6338</v>
      </c>
      <c r="O2878" t="s">
        <v>20084</v>
      </c>
      <c r="P2878" t="s">
        <v>20411</v>
      </c>
      <c r="Q2878" t="s">
        <v>6454</v>
      </c>
      <c r="R2878" t="s">
        <v>20954</v>
      </c>
      <c r="S2878">
        <v>1</v>
      </c>
      <c r="T2878">
        <v>0</v>
      </c>
      <c r="U2878">
        <v>0</v>
      </c>
      <c r="V2878">
        <v>453</v>
      </c>
      <c r="W2878">
        <v>22</v>
      </c>
    </row>
    <row r="2879" spans="1:23" x14ac:dyDescent="0.3">
      <c r="A2879" t="s">
        <v>2889</v>
      </c>
      <c r="B2879" t="s">
        <v>21174</v>
      </c>
      <c r="C2879">
        <v>0</v>
      </c>
      <c r="D2879">
        <v>0</v>
      </c>
      <c r="E2879" t="s">
        <v>20050</v>
      </c>
      <c r="F2879" t="s">
        <v>12968</v>
      </c>
      <c r="G2879" t="s">
        <v>20066</v>
      </c>
      <c r="H2879" t="s">
        <v>23080</v>
      </c>
      <c r="I2879" t="s">
        <v>23081</v>
      </c>
      <c r="J2879" t="s">
        <v>12969</v>
      </c>
      <c r="K2879" t="s">
        <v>12970</v>
      </c>
      <c r="L2879" t="s">
        <v>12971</v>
      </c>
      <c r="M2879" t="s">
        <v>20126</v>
      </c>
      <c r="N2879" t="s">
        <v>6338</v>
      </c>
      <c r="O2879" t="s">
        <v>20084</v>
      </c>
      <c r="P2879" t="s">
        <v>20405</v>
      </c>
      <c r="Q2879" t="s">
        <v>20406</v>
      </c>
      <c r="R2879" t="s">
        <v>23082</v>
      </c>
      <c r="S2879">
        <v>1</v>
      </c>
      <c r="T2879">
        <v>0</v>
      </c>
      <c r="U2879">
        <v>0</v>
      </c>
      <c r="V2879">
        <v>113</v>
      </c>
      <c r="W2879">
        <v>6</v>
      </c>
    </row>
    <row r="2880" spans="1:23" x14ac:dyDescent="0.3">
      <c r="A2880" t="s">
        <v>2890</v>
      </c>
      <c r="B2880" t="s">
        <v>21174</v>
      </c>
      <c r="C2880">
        <v>0</v>
      </c>
      <c r="D2880">
        <v>0</v>
      </c>
      <c r="E2880" t="s">
        <v>20050</v>
      </c>
      <c r="F2880" t="s">
        <v>12972</v>
      </c>
      <c r="G2880" t="s">
        <v>20066</v>
      </c>
      <c r="H2880" t="s">
        <v>23083</v>
      </c>
      <c r="I2880" t="s">
        <v>23084</v>
      </c>
      <c r="J2880" t="s">
        <v>12973</v>
      </c>
      <c r="K2880" t="s">
        <v>6771</v>
      </c>
      <c r="L2880" t="s">
        <v>6772</v>
      </c>
      <c r="M2880" t="s">
        <v>20113</v>
      </c>
      <c r="N2880" t="s">
        <v>6338</v>
      </c>
      <c r="O2880" t="s">
        <v>20084</v>
      </c>
      <c r="P2880" t="s">
        <v>20411</v>
      </c>
      <c r="Q2880" t="s">
        <v>6454</v>
      </c>
      <c r="R2880" t="s">
        <v>20954</v>
      </c>
      <c r="S2880">
        <v>1</v>
      </c>
      <c r="T2880">
        <v>0</v>
      </c>
      <c r="U2880">
        <v>0</v>
      </c>
      <c r="V2880">
        <v>326</v>
      </c>
      <c r="W2880">
        <v>16</v>
      </c>
    </row>
    <row r="2881" spans="1:23" x14ac:dyDescent="0.3">
      <c r="A2881" t="s">
        <v>2891</v>
      </c>
      <c r="B2881" t="s">
        <v>21174</v>
      </c>
      <c r="C2881">
        <v>0</v>
      </c>
      <c r="D2881">
        <v>0</v>
      </c>
      <c r="E2881" t="s">
        <v>20050</v>
      </c>
      <c r="F2881" t="s">
        <v>12974</v>
      </c>
      <c r="G2881" t="s">
        <v>20066</v>
      </c>
      <c r="H2881" t="s">
        <v>23085</v>
      </c>
      <c r="I2881" t="s">
        <v>23086</v>
      </c>
      <c r="J2881" t="s">
        <v>12975</v>
      </c>
      <c r="K2881" t="s">
        <v>12976</v>
      </c>
      <c r="L2881" t="s">
        <v>12977</v>
      </c>
      <c r="M2881" t="s">
        <v>20131</v>
      </c>
      <c r="N2881" t="s">
        <v>6338</v>
      </c>
      <c r="O2881" t="s">
        <v>20084</v>
      </c>
      <c r="P2881" t="s">
        <v>20405</v>
      </c>
      <c r="Q2881" t="s">
        <v>20406</v>
      </c>
      <c r="R2881" t="s">
        <v>23087</v>
      </c>
      <c r="S2881">
        <v>1</v>
      </c>
      <c r="T2881">
        <v>0</v>
      </c>
      <c r="U2881">
        <v>0</v>
      </c>
      <c r="V2881">
        <v>155</v>
      </c>
      <c r="W2881">
        <v>7</v>
      </c>
    </row>
    <row r="2882" spans="1:23" x14ac:dyDescent="0.3">
      <c r="A2882" t="s">
        <v>2892</v>
      </c>
      <c r="B2882" t="s">
        <v>21174</v>
      </c>
      <c r="C2882">
        <v>0</v>
      </c>
      <c r="D2882">
        <v>0</v>
      </c>
      <c r="E2882" t="s">
        <v>20050</v>
      </c>
      <c r="F2882" t="s">
        <v>12978</v>
      </c>
      <c r="G2882" t="s">
        <v>20328</v>
      </c>
      <c r="H2882" t="s">
        <v>23088</v>
      </c>
      <c r="I2882" t="s">
        <v>23089</v>
      </c>
      <c r="J2882" t="s">
        <v>12979</v>
      </c>
      <c r="K2882" t="s">
        <v>8590</v>
      </c>
      <c r="L2882" t="s">
        <v>8591</v>
      </c>
      <c r="M2882" t="s">
        <v>20840</v>
      </c>
      <c r="N2882" t="s">
        <v>6338</v>
      </c>
      <c r="O2882" t="s">
        <v>20084</v>
      </c>
      <c r="P2882" t="s">
        <v>20411</v>
      </c>
      <c r="Q2882" t="s">
        <v>6454</v>
      </c>
      <c r="R2882" t="s">
        <v>21007</v>
      </c>
      <c r="S2882">
        <v>1</v>
      </c>
      <c r="T2882">
        <v>1</v>
      </c>
      <c r="U2882">
        <v>0</v>
      </c>
      <c r="V2882">
        <v>151</v>
      </c>
      <c r="W2882">
        <v>6</v>
      </c>
    </row>
    <row r="2883" spans="1:23" x14ac:dyDescent="0.3">
      <c r="A2883" t="s">
        <v>2893</v>
      </c>
      <c r="B2883" t="s">
        <v>21174</v>
      </c>
      <c r="C2883">
        <v>0</v>
      </c>
      <c r="D2883">
        <v>0</v>
      </c>
      <c r="E2883" t="s">
        <v>20050</v>
      </c>
      <c r="F2883" t="s">
        <v>12980</v>
      </c>
      <c r="G2883" t="s">
        <v>20066</v>
      </c>
      <c r="H2883" t="s">
        <v>23090</v>
      </c>
      <c r="I2883" t="s">
        <v>23091</v>
      </c>
      <c r="J2883" t="s">
        <v>11886</v>
      </c>
      <c r="K2883" t="s">
        <v>8590</v>
      </c>
      <c r="L2883" t="s">
        <v>8591</v>
      </c>
      <c r="M2883" t="s">
        <v>20840</v>
      </c>
      <c r="N2883" t="s">
        <v>6338</v>
      </c>
      <c r="O2883" t="s">
        <v>20084</v>
      </c>
      <c r="P2883" t="s">
        <v>20411</v>
      </c>
      <c r="Q2883" t="s">
        <v>6454</v>
      </c>
      <c r="R2883" t="s">
        <v>21007</v>
      </c>
      <c r="S2883">
        <v>1</v>
      </c>
      <c r="T2883">
        <v>1</v>
      </c>
      <c r="U2883">
        <v>0</v>
      </c>
      <c r="V2883">
        <v>113</v>
      </c>
      <c r="W2883">
        <v>5</v>
      </c>
    </row>
    <row r="2884" spans="1:23" x14ac:dyDescent="0.3">
      <c r="A2884" t="s">
        <v>2894</v>
      </c>
      <c r="B2884" t="s">
        <v>21174</v>
      </c>
      <c r="C2884">
        <v>0</v>
      </c>
      <c r="D2884">
        <v>0</v>
      </c>
      <c r="E2884" t="s">
        <v>20050</v>
      </c>
      <c r="F2884" t="s">
        <v>12981</v>
      </c>
      <c r="G2884" t="s">
        <v>20040</v>
      </c>
      <c r="H2884" t="s">
        <v>23092</v>
      </c>
      <c r="I2884" t="s">
        <v>23093</v>
      </c>
      <c r="J2884" t="s">
        <v>11071</v>
      </c>
      <c r="K2884" t="s">
        <v>12982</v>
      </c>
      <c r="L2884" t="s">
        <v>12983</v>
      </c>
      <c r="M2884" t="s">
        <v>20196</v>
      </c>
      <c r="N2884" t="s">
        <v>6338</v>
      </c>
      <c r="O2884" t="s">
        <v>20084</v>
      </c>
      <c r="P2884" t="s">
        <v>20479</v>
      </c>
      <c r="Q2884" t="s">
        <v>20480</v>
      </c>
      <c r="R2884" t="s">
        <v>23094</v>
      </c>
      <c r="S2884">
        <v>1</v>
      </c>
      <c r="T2884">
        <v>0</v>
      </c>
      <c r="U2884">
        <v>0</v>
      </c>
      <c r="V2884">
        <v>92</v>
      </c>
      <c r="W2884">
        <v>5</v>
      </c>
    </row>
    <row r="2885" spans="1:23" x14ac:dyDescent="0.3">
      <c r="A2885" t="s">
        <v>2895</v>
      </c>
      <c r="B2885" t="s">
        <v>21174</v>
      </c>
      <c r="C2885">
        <v>0</v>
      </c>
      <c r="D2885">
        <v>0</v>
      </c>
      <c r="E2885" t="s">
        <v>20050</v>
      </c>
      <c r="F2885" t="s">
        <v>12984</v>
      </c>
      <c r="G2885" t="s">
        <v>20040</v>
      </c>
      <c r="H2885" t="s">
        <v>23095</v>
      </c>
      <c r="I2885" t="s">
        <v>23096</v>
      </c>
      <c r="J2885" t="s">
        <v>8303</v>
      </c>
      <c r="K2885" t="s">
        <v>12942</v>
      </c>
      <c r="L2885" t="s">
        <v>12943</v>
      </c>
      <c r="M2885" t="s">
        <v>20054</v>
      </c>
      <c r="N2885" t="s">
        <v>6338</v>
      </c>
      <c r="O2885" t="s">
        <v>20084</v>
      </c>
      <c r="P2885" t="s">
        <v>20411</v>
      </c>
      <c r="Q2885" t="s">
        <v>6454</v>
      </c>
      <c r="R2885" t="s">
        <v>23097</v>
      </c>
      <c r="S2885">
        <v>1</v>
      </c>
      <c r="T2885">
        <v>0</v>
      </c>
      <c r="U2885">
        <v>0</v>
      </c>
      <c r="V2885">
        <v>94</v>
      </c>
      <c r="W2885">
        <v>4</v>
      </c>
    </row>
    <row r="2886" spans="1:23" x14ac:dyDescent="0.3">
      <c r="A2886" t="s">
        <v>2896</v>
      </c>
      <c r="B2886" t="s">
        <v>21174</v>
      </c>
      <c r="C2886">
        <v>0</v>
      </c>
      <c r="D2886">
        <v>0</v>
      </c>
      <c r="E2886" t="s">
        <v>20050</v>
      </c>
      <c r="F2886" t="s">
        <v>12985</v>
      </c>
      <c r="G2886" t="s">
        <v>20066</v>
      </c>
      <c r="H2886" t="s">
        <v>23098</v>
      </c>
      <c r="I2886" t="s">
        <v>23099</v>
      </c>
      <c r="J2886" t="s">
        <v>9343</v>
      </c>
      <c r="K2886" t="s">
        <v>12768</v>
      </c>
      <c r="L2886" t="s">
        <v>12769</v>
      </c>
      <c r="M2886" t="s">
        <v>20221</v>
      </c>
      <c r="N2886" t="s">
        <v>6338</v>
      </c>
      <c r="O2886" t="s">
        <v>20084</v>
      </c>
      <c r="P2886" t="s">
        <v>20411</v>
      </c>
      <c r="Q2886" t="s">
        <v>6454</v>
      </c>
      <c r="R2886" t="s">
        <v>22947</v>
      </c>
      <c r="S2886">
        <v>1</v>
      </c>
      <c r="T2886">
        <v>1</v>
      </c>
      <c r="U2886">
        <v>0</v>
      </c>
      <c r="V2886">
        <v>118</v>
      </c>
      <c r="W2886">
        <v>5</v>
      </c>
    </row>
    <row r="2887" spans="1:23" x14ac:dyDescent="0.3">
      <c r="A2887" t="s">
        <v>2897</v>
      </c>
      <c r="B2887" t="s">
        <v>21174</v>
      </c>
      <c r="C2887">
        <v>0</v>
      </c>
      <c r="D2887">
        <v>0</v>
      </c>
      <c r="E2887" t="s">
        <v>20050</v>
      </c>
      <c r="F2887" t="s">
        <v>12986</v>
      </c>
      <c r="G2887" t="s">
        <v>20066</v>
      </c>
      <c r="H2887" t="s">
        <v>23100</v>
      </c>
      <c r="I2887" t="s">
        <v>23101</v>
      </c>
      <c r="J2887" t="s">
        <v>11825</v>
      </c>
      <c r="K2887" t="s">
        <v>12765</v>
      </c>
      <c r="L2887" t="s">
        <v>12766</v>
      </c>
      <c r="M2887" t="s">
        <v>20282</v>
      </c>
      <c r="N2887" t="s">
        <v>6338</v>
      </c>
      <c r="O2887" t="s">
        <v>20084</v>
      </c>
      <c r="P2887" t="s">
        <v>20411</v>
      </c>
      <c r="Q2887" t="s">
        <v>6454</v>
      </c>
      <c r="R2887" t="s">
        <v>22944</v>
      </c>
      <c r="S2887">
        <v>1</v>
      </c>
      <c r="T2887">
        <v>1</v>
      </c>
      <c r="U2887">
        <v>0</v>
      </c>
      <c r="V2887">
        <v>86</v>
      </c>
      <c r="W2887">
        <v>5</v>
      </c>
    </row>
    <row r="2888" spans="1:23" x14ac:dyDescent="0.3">
      <c r="A2888" t="s">
        <v>2898</v>
      </c>
      <c r="B2888" t="s">
        <v>21174</v>
      </c>
      <c r="C2888">
        <v>0</v>
      </c>
      <c r="D2888">
        <v>0</v>
      </c>
      <c r="E2888" t="s">
        <v>20050</v>
      </c>
      <c r="F2888" t="s">
        <v>12987</v>
      </c>
      <c r="G2888" t="s">
        <v>20066</v>
      </c>
      <c r="H2888" t="s">
        <v>23102</v>
      </c>
      <c r="I2888" t="s">
        <v>23103</v>
      </c>
      <c r="J2888" t="s">
        <v>12988</v>
      </c>
      <c r="K2888" t="s">
        <v>7328</v>
      </c>
      <c r="L2888" t="s">
        <v>7329</v>
      </c>
      <c r="M2888" t="s">
        <v>20258</v>
      </c>
      <c r="N2888" t="s">
        <v>6338</v>
      </c>
      <c r="O2888" t="s">
        <v>20084</v>
      </c>
      <c r="P2888" t="s">
        <v>20411</v>
      </c>
      <c r="Q2888" t="s">
        <v>6454</v>
      </c>
      <c r="R2888" t="s">
        <v>20799</v>
      </c>
      <c r="S2888">
        <v>1</v>
      </c>
      <c r="T2888">
        <v>0</v>
      </c>
      <c r="U2888">
        <v>0</v>
      </c>
      <c r="V2888">
        <v>120</v>
      </c>
      <c r="W2888">
        <v>6</v>
      </c>
    </row>
    <row r="2889" spans="1:23" x14ac:dyDescent="0.3">
      <c r="A2889" t="s">
        <v>2899</v>
      </c>
      <c r="B2889" t="s">
        <v>21174</v>
      </c>
      <c r="C2889">
        <v>0</v>
      </c>
      <c r="D2889">
        <v>0</v>
      </c>
      <c r="E2889" t="s">
        <v>20088</v>
      </c>
      <c r="F2889" t="s">
        <v>12989</v>
      </c>
      <c r="G2889" t="s">
        <v>20089</v>
      </c>
      <c r="H2889" t="s">
        <v>23104</v>
      </c>
      <c r="I2889" t="s">
        <v>23105</v>
      </c>
      <c r="J2889" t="s">
        <v>12990</v>
      </c>
      <c r="K2889" t="s">
        <v>7587</v>
      </c>
      <c r="L2889" t="s">
        <v>7588</v>
      </c>
      <c r="M2889" t="s">
        <v>20107</v>
      </c>
      <c r="N2889" t="s">
        <v>6338</v>
      </c>
      <c r="O2889" t="s">
        <v>20084</v>
      </c>
      <c r="P2889" t="s">
        <v>20411</v>
      </c>
      <c r="Q2889" t="s">
        <v>6454</v>
      </c>
      <c r="R2889" t="s">
        <v>20854</v>
      </c>
      <c r="S2889">
        <v>0</v>
      </c>
      <c r="T2889">
        <v>0</v>
      </c>
      <c r="U2889">
        <v>1</v>
      </c>
      <c r="V2889">
        <v>184</v>
      </c>
      <c r="W2889">
        <v>8</v>
      </c>
    </row>
    <row r="2890" spans="1:23" x14ac:dyDescent="0.3">
      <c r="A2890" t="s">
        <v>2900</v>
      </c>
      <c r="B2890" t="s">
        <v>21174</v>
      </c>
      <c r="C2890">
        <v>0</v>
      </c>
      <c r="D2890">
        <v>0</v>
      </c>
      <c r="E2890" t="s">
        <v>20050</v>
      </c>
      <c r="F2890" t="s">
        <v>12991</v>
      </c>
      <c r="G2890" t="s">
        <v>20066</v>
      </c>
      <c r="H2890" t="s">
        <v>23106</v>
      </c>
      <c r="I2890" t="s">
        <v>23107</v>
      </c>
      <c r="J2890" t="s">
        <v>12992</v>
      </c>
      <c r="K2890" t="s">
        <v>6774</v>
      </c>
      <c r="L2890" t="s">
        <v>6775</v>
      </c>
      <c r="M2890" t="s">
        <v>20119</v>
      </c>
      <c r="N2890" t="s">
        <v>6338</v>
      </c>
      <c r="O2890" t="s">
        <v>20084</v>
      </c>
      <c r="P2890" t="s">
        <v>20411</v>
      </c>
      <c r="Q2890" t="s">
        <v>6454</v>
      </c>
      <c r="R2890" t="s">
        <v>20950</v>
      </c>
      <c r="S2890">
        <v>1</v>
      </c>
      <c r="T2890">
        <v>0</v>
      </c>
      <c r="U2890">
        <v>0</v>
      </c>
      <c r="V2890">
        <v>230</v>
      </c>
      <c r="W2890">
        <v>12</v>
      </c>
    </row>
    <row r="2891" spans="1:23" x14ac:dyDescent="0.3">
      <c r="A2891" t="s">
        <v>2901</v>
      </c>
      <c r="B2891" t="s">
        <v>21174</v>
      </c>
      <c r="C2891">
        <v>0</v>
      </c>
      <c r="D2891">
        <v>0</v>
      </c>
      <c r="E2891" t="s">
        <v>20050</v>
      </c>
      <c r="F2891" t="s">
        <v>12993</v>
      </c>
      <c r="G2891" t="s">
        <v>20066</v>
      </c>
      <c r="H2891" t="s">
        <v>23108</v>
      </c>
      <c r="I2891" t="s">
        <v>23109</v>
      </c>
      <c r="J2891" t="s">
        <v>12994</v>
      </c>
      <c r="K2891" t="s">
        <v>12574</v>
      </c>
      <c r="L2891" t="s">
        <v>12575</v>
      </c>
      <c r="M2891" t="s">
        <v>20054</v>
      </c>
      <c r="N2891" t="s">
        <v>6338</v>
      </c>
      <c r="O2891" t="s">
        <v>20084</v>
      </c>
      <c r="P2891" t="s">
        <v>20405</v>
      </c>
      <c r="Q2891" t="s">
        <v>20406</v>
      </c>
      <c r="R2891" t="s">
        <v>22886</v>
      </c>
      <c r="S2891">
        <v>1</v>
      </c>
      <c r="T2891">
        <v>0</v>
      </c>
      <c r="U2891">
        <v>0</v>
      </c>
      <c r="V2891">
        <v>154</v>
      </c>
      <c r="W2891">
        <v>8</v>
      </c>
    </row>
    <row r="2892" spans="1:23" x14ac:dyDescent="0.3">
      <c r="A2892" t="s">
        <v>2902</v>
      </c>
      <c r="B2892" t="s">
        <v>21174</v>
      </c>
      <c r="C2892">
        <v>0</v>
      </c>
      <c r="D2892">
        <v>0</v>
      </c>
      <c r="E2892" t="s">
        <v>20050</v>
      </c>
      <c r="F2892" t="s">
        <v>12995</v>
      </c>
      <c r="G2892" t="s">
        <v>20040</v>
      </c>
      <c r="H2892" t="s">
        <v>23110</v>
      </c>
      <c r="I2892" t="s">
        <v>23111</v>
      </c>
      <c r="J2892" t="s">
        <v>12996</v>
      </c>
      <c r="K2892" t="s">
        <v>12997</v>
      </c>
      <c r="L2892" t="s">
        <v>12998</v>
      </c>
      <c r="M2892" t="s">
        <v>20243</v>
      </c>
      <c r="N2892" t="s">
        <v>6338</v>
      </c>
      <c r="O2892" t="s">
        <v>20084</v>
      </c>
      <c r="P2892" t="s">
        <v>20405</v>
      </c>
      <c r="Q2892" t="s">
        <v>20406</v>
      </c>
      <c r="R2892" t="s">
        <v>23112</v>
      </c>
      <c r="S2892">
        <v>1</v>
      </c>
      <c r="T2892">
        <v>1</v>
      </c>
      <c r="U2892">
        <v>0</v>
      </c>
      <c r="V2892">
        <v>62</v>
      </c>
      <c r="W2892">
        <v>4</v>
      </c>
    </row>
    <row r="2893" spans="1:23" x14ac:dyDescent="0.3">
      <c r="A2893" t="s">
        <v>2903</v>
      </c>
      <c r="B2893" t="s">
        <v>21174</v>
      </c>
      <c r="C2893">
        <v>0</v>
      </c>
      <c r="D2893">
        <v>0</v>
      </c>
      <c r="E2893" t="s">
        <v>20050</v>
      </c>
      <c r="F2893" t="s">
        <v>12999</v>
      </c>
      <c r="G2893" t="s">
        <v>20066</v>
      </c>
      <c r="H2893" t="s">
        <v>23113</v>
      </c>
      <c r="I2893" t="s">
        <v>23114</v>
      </c>
      <c r="J2893" t="s">
        <v>13000</v>
      </c>
      <c r="K2893" t="s">
        <v>13001</v>
      </c>
      <c r="L2893" t="s">
        <v>13002</v>
      </c>
      <c r="M2893" t="s">
        <v>20324</v>
      </c>
      <c r="N2893" t="s">
        <v>6338</v>
      </c>
      <c r="O2893" t="s">
        <v>20084</v>
      </c>
      <c r="P2893" t="s">
        <v>20304</v>
      </c>
      <c r="Q2893" t="s">
        <v>20305</v>
      </c>
      <c r="R2893" t="s">
        <v>23115</v>
      </c>
      <c r="S2893">
        <v>1</v>
      </c>
      <c r="T2893">
        <v>1</v>
      </c>
      <c r="U2893">
        <v>0</v>
      </c>
      <c r="V2893">
        <v>37</v>
      </c>
      <c r="W2893">
        <v>2</v>
      </c>
    </row>
    <row r="2894" spans="1:23" x14ac:dyDescent="0.3">
      <c r="A2894" t="s">
        <v>2904</v>
      </c>
      <c r="B2894" t="s">
        <v>21174</v>
      </c>
      <c r="C2894">
        <v>0</v>
      </c>
      <c r="D2894">
        <v>0</v>
      </c>
      <c r="E2894" t="s">
        <v>20050</v>
      </c>
      <c r="F2894" t="s">
        <v>13003</v>
      </c>
      <c r="G2894" t="s">
        <v>20080</v>
      </c>
      <c r="H2894" t="s">
        <v>23116</v>
      </c>
      <c r="I2894" t="s">
        <v>23117</v>
      </c>
      <c r="J2894" t="s">
        <v>13004</v>
      </c>
      <c r="K2894" t="s">
        <v>6762</v>
      </c>
      <c r="L2894" t="s">
        <v>6763</v>
      </c>
      <c r="M2894" t="s">
        <v>20054</v>
      </c>
      <c r="N2894" t="s">
        <v>6338</v>
      </c>
      <c r="O2894" t="s">
        <v>20084</v>
      </c>
      <c r="P2894" t="s">
        <v>20304</v>
      </c>
      <c r="Q2894" t="s">
        <v>20305</v>
      </c>
      <c r="R2894" t="s">
        <v>20306</v>
      </c>
      <c r="S2894">
        <v>1</v>
      </c>
      <c r="T2894">
        <v>1</v>
      </c>
      <c r="U2894">
        <v>0</v>
      </c>
      <c r="V2894">
        <v>66</v>
      </c>
      <c r="W2894">
        <v>4</v>
      </c>
    </row>
    <row r="2895" spans="1:23" x14ac:dyDescent="0.3">
      <c r="A2895" t="s">
        <v>2905</v>
      </c>
      <c r="B2895" t="s">
        <v>21174</v>
      </c>
      <c r="C2895">
        <v>0</v>
      </c>
      <c r="D2895">
        <v>0</v>
      </c>
      <c r="E2895" t="s">
        <v>20150</v>
      </c>
      <c r="F2895" t="s">
        <v>13005</v>
      </c>
      <c r="G2895" t="s">
        <v>20089</v>
      </c>
      <c r="H2895" t="s">
        <v>21108</v>
      </c>
      <c r="I2895" t="s">
        <v>21109</v>
      </c>
      <c r="J2895" t="s">
        <v>9007</v>
      </c>
      <c r="K2895" t="s">
        <v>6401</v>
      </c>
      <c r="L2895" t="s">
        <v>6402</v>
      </c>
      <c r="M2895" t="s">
        <v>20083</v>
      </c>
      <c r="N2895" t="s">
        <v>6338</v>
      </c>
      <c r="O2895" t="s">
        <v>20084</v>
      </c>
      <c r="P2895" t="s">
        <v>20085</v>
      </c>
      <c r="Q2895" t="s">
        <v>20086</v>
      </c>
      <c r="R2895" t="s">
        <v>20087</v>
      </c>
      <c r="S2895">
        <v>0</v>
      </c>
      <c r="T2895">
        <v>1</v>
      </c>
      <c r="U2895">
        <v>0</v>
      </c>
      <c r="V2895">
        <v>231</v>
      </c>
      <c r="W2895">
        <v>11</v>
      </c>
    </row>
    <row r="2896" spans="1:23" x14ac:dyDescent="0.3">
      <c r="A2896" t="s">
        <v>2906</v>
      </c>
      <c r="B2896" t="s">
        <v>21174</v>
      </c>
      <c r="C2896">
        <v>0</v>
      </c>
      <c r="D2896">
        <v>0</v>
      </c>
      <c r="E2896" t="s">
        <v>20050</v>
      </c>
      <c r="F2896" t="s">
        <v>13006</v>
      </c>
      <c r="G2896" t="s">
        <v>20080</v>
      </c>
      <c r="H2896" t="s">
        <v>23118</v>
      </c>
      <c r="I2896" t="s">
        <v>23119</v>
      </c>
      <c r="J2896" t="s">
        <v>13007</v>
      </c>
      <c r="K2896" t="s">
        <v>6559</v>
      </c>
      <c r="L2896" t="s">
        <v>6560</v>
      </c>
      <c r="M2896" t="s">
        <v>20178</v>
      </c>
      <c r="N2896" t="s">
        <v>6338</v>
      </c>
      <c r="O2896" t="s">
        <v>20084</v>
      </c>
      <c r="P2896" t="s">
        <v>20304</v>
      </c>
      <c r="Q2896" t="s">
        <v>20305</v>
      </c>
      <c r="R2896" t="s">
        <v>20679</v>
      </c>
      <c r="S2896">
        <v>1</v>
      </c>
      <c r="T2896">
        <v>1</v>
      </c>
      <c r="U2896">
        <v>0</v>
      </c>
      <c r="V2896">
        <v>200</v>
      </c>
      <c r="W2896">
        <v>9</v>
      </c>
    </row>
    <row r="2897" spans="1:23" x14ac:dyDescent="0.3">
      <c r="A2897" t="s">
        <v>2907</v>
      </c>
      <c r="B2897" t="s">
        <v>21174</v>
      </c>
      <c r="C2897">
        <v>0</v>
      </c>
      <c r="D2897">
        <v>0</v>
      </c>
      <c r="E2897" t="s">
        <v>20050</v>
      </c>
      <c r="F2897" t="s">
        <v>13008</v>
      </c>
      <c r="G2897" t="s">
        <v>20080</v>
      </c>
      <c r="H2897" t="s">
        <v>23120</v>
      </c>
      <c r="I2897" t="s">
        <v>23121</v>
      </c>
      <c r="J2897" t="s">
        <v>13009</v>
      </c>
      <c r="K2897" t="s">
        <v>6559</v>
      </c>
      <c r="L2897" t="s">
        <v>6560</v>
      </c>
      <c r="M2897" t="s">
        <v>20178</v>
      </c>
      <c r="N2897" t="s">
        <v>6338</v>
      </c>
      <c r="O2897" t="s">
        <v>20084</v>
      </c>
      <c r="P2897" t="s">
        <v>20304</v>
      </c>
      <c r="Q2897" t="s">
        <v>20305</v>
      </c>
      <c r="R2897" t="s">
        <v>20679</v>
      </c>
      <c r="S2897">
        <v>1</v>
      </c>
      <c r="T2897">
        <v>1</v>
      </c>
      <c r="U2897">
        <v>0</v>
      </c>
      <c r="V2897">
        <v>306</v>
      </c>
      <c r="W2897">
        <v>16</v>
      </c>
    </row>
    <row r="2898" spans="1:23" x14ac:dyDescent="0.3">
      <c r="A2898" t="s">
        <v>2908</v>
      </c>
      <c r="B2898" t="s">
        <v>21174</v>
      </c>
      <c r="C2898">
        <v>0</v>
      </c>
      <c r="D2898">
        <v>0</v>
      </c>
      <c r="E2898" t="s">
        <v>20050</v>
      </c>
      <c r="F2898" t="s">
        <v>13010</v>
      </c>
      <c r="G2898" t="s">
        <v>20080</v>
      </c>
      <c r="H2898" t="s">
        <v>23122</v>
      </c>
      <c r="I2898" t="s">
        <v>23123</v>
      </c>
      <c r="J2898" t="s">
        <v>13011</v>
      </c>
      <c r="K2898" t="s">
        <v>7193</v>
      </c>
      <c r="L2898" t="s">
        <v>7194</v>
      </c>
      <c r="M2898" t="s">
        <v>20320</v>
      </c>
      <c r="N2898" t="s">
        <v>6338</v>
      </c>
      <c r="O2898" t="s">
        <v>20084</v>
      </c>
      <c r="P2898" t="s">
        <v>20304</v>
      </c>
      <c r="Q2898" t="s">
        <v>20305</v>
      </c>
      <c r="R2898" t="s">
        <v>20704</v>
      </c>
      <c r="S2898">
        <v>1</v>
      </c>
      <c r="T2898">
        <v>1</v>
      </c>
      <c r="U2898">
        <v>0</v>
      </c>
      <c r="V2898">
        <v>188</v>
      </c>
      <c r="W2898">
        <v>9</v>
      </c>
    </row>
    <row r="2899" spans="1:23" x14ac:dyDescent="0.3">
      <c r="A2899" t="s">
        <v>2909</v>
      </c>
      <c r="B2899" t="s">
        <v>21174</v>
      </c>
      <c r="C2899">
        <v>0</v>
      </c>
      <c r="D2899">
        <v>0</v>
      </c>
      <c r="E2899" t="s">
        <v>20050</v>
      </c>
      <c r="F2899" t="s">
        <v>13012</v>
      </c>
      <c r="G2899" t="s">
        <v>20080</v>
      </c>
      <c r="H2899" t="s">
        <v>23122</v>
      </c>
      <c r="I2899" t="s">
        <v>23123</v>
      </c>
      <c r="J2899" t="s">
        <v>13013</v>
      </c>
      <c r="K2899" t="s">
        <v>7193</v>
      </c>
      <c r="L2899" t="s">
        <v>7194</v>
      </c>
      <c r="M2899" t="s">
        <v>20320</v>
      </c>
      <c r="N2899" t="s">
        <v>6338</v>
      </c>
      <c r="O2899" t="s">
        <v>20084</v>
      </c>
      <c r="P2899" t="s">
        <v>20304</v>
      </c>
      <c r="Q2899" t="s">
        <v>20305</v>
      </c>
      <c r="R2899" t="s">
        <v>20704</v>
      </c>
      <c r="S2899">
        <v>1</v>
      </c>
      <c r="T2899">
        <v>1</v>
      </c>
      <c r="U2899">
        <v>0</v>
      </c>
      <c r="V2899">
        <v>287</v>
      </c>
      <c r="W2899">
        <v>13</v>
      </c>
    </row>
    <row r="2900" spans="1:23" x14ac:dyDescent="0.3">
      <c r="A2900" t="s">
        <v>2910</v>
      </c>
      <c r="B2900" t="s">
        <v>21174</v>
      </c>
      <c r="C2900">
        <v>0</v>
      </c>
      <c r="D2900">
        <v>0</v>
      </c>
      <c r="E2900" t="s">
        <v>20050</v>
      </c>
      <c r="F2900" t="s">
        <v>13014</v>
      </c>
      <c r="G2900" t="s">
        <v>20080</v>
      </c>
      <c r="H2900" t="s">
        <v>20245</v>
      </c>
      <c r="I2900" t="s">
        <v>20246</v>
      </c>
      <c r="J2900" t="s">
        <v>12851</v>
      </c>
      <c r="K2900" t="s">
        <v>6491</v>
      </c>
      <c r="L2900" t="s">
        <v>6492</v>
      </c>
      <c r="M2900" t="s">
        <v>20083</v>
      </c>
      <c r="N2900" t="s">
        <v>6338</v>
      </c>
      <c r="O2900" t="s">
        <v>20084</v>
      </c>
      <c r="P2900" t="s">
        <v>20247</v>
      </c>
      <c r="Q2900" t="s">
        <v>6492</v>
      </c>
      <c r="R2900" t="s">
        <v>20248</v>
      </c>
      <c r="S2900">
        <v>1</v>
      </c>
      <c r="T2900">
        <v>0</v>
      </c>
      <c r="U2900">
        <v>0</v>
      </c>
      <c r="V2900">
        <v>146</v>
      </c>
      <c r="W2900">
        <v>7</v>
      </c>
    </row>
    <row r="2901" spans="1:23" x14ac:dyDescent="0.3">
      <c r="A2901" t="s">
        <v>2911</v>
      </c>
      <c r="B2901" t="s">
        <v>21174</v>
      </c>
      <c r="C2901">
        <v>0</v>
      </c>
      <c r="D2901">
        <v>0</v>
      </c>
      <c r="E2901" t="s">
        <v>20050</v>
      </c>
      <c r="F2901" t="s">
        <v>13015</v>
      </c>
      <c r="G2901" t="s">
        <v>20080</v>
      </c>
      <c r="H2901" t="s">
        <v>20245</v>
      </c>
      <c r="I2901" t="s">
        <v>20246</v>
      </c>
      <c r="J2901" t="s">
        <v>12840</v>
      </c>
      <c r="K2901" t="s">
        <v>6491</v>
      </c>
      <c r="L2901" t="s">
        <v>6492</v>
      </c>
      <c r="M2901" t="s">
        <v>20083</v>
      </c>
      <c r="N2901" t="s">
        <v>6338</v>
      </c>
      <c r="O2901" t="s">
        <v>20084</v>
      </c>
      <c r="P2901" t="s">
        <v>20247</v>
      </c>
      <c r="Q2901" t="s">
        <v>6492</v>
      </c>
      <c r="R2901" t="s">
        <v>20248</v>
      </c>
      <c r="S2901">
        <v>1</v>
      </c>
      <c r="T2901">
        <v>0</v>
      </c>
      <c r="U2901">
        <v>0</v>
      </c>
      <c r="V2901">
        <v>282</v>
      </c>
      <c r="W2901">
        <v>14</v>
      </c>
    </row>
    <row r="2902" spans="1:23" x14ac:dyDescent="0.3">
      <c r="A2902" t="s">
        <v>2912</v>
      </c>
      <c r="B2902" t="s">
        <v>21174</v>
      </c>
      <c r="C2902">
        <v>0</v>
      </c>
      <c r="D2902">
        <v>0</v>
      </c>
      <c r="E2902" t="s">
        <v>20050</v>
      </c>
      <c r="F2902" t="s">
        <v>13016</v>
      </c>
      <c r="G2902" t="s">
        <v>20080</v>
      </c>
      <c r="H2902" t="s">
        <v>23122</v>
      </c>
      <c r="I2902" t="s">
        <v>23123</v>
      </c>
      <c r="J2902" t="s">
        <v>13017</v>
      </c>
      <c r="K2902" t="s">
        <v>7193</v>
      </c>
      <c r="L2902" t="s">
        <v>7194</v>
      </c>
      <c r="M2902" t="s">
        <v>20320</v>
      </c>
      <c r="N2902" t="s">
        <v>6338</v>
      </c>
      <c r="O2902" t="s">
        <v>20084</v>
      </c>
      <c r="P2902" t="s">
        <v>20304</v>
      </c>
      <c r="Q2902" t="s">
        <v>20305</v>
      </c>
      <c r="R2902" t="s">
        <v>20704</v>
      </c>
      <c r="S2902">
        <v>1</v>
      </c>
      <c r="T2902">
        <v>1</v>
      </c>
      <c r="U2902">
        <v>0</v>
      </c>
      <c r="V2902">
        <v>49</v>
      </c>
      <c r="W2902">
        <v>2</v>
      </c>
    </row>
    <row r="2903" spans="1:23" x14ac:dyDescent="0.3">
      <c r="A2903" t="s">
        <v>2913</v>
      </c>
      <c r="B2903" t="s">
        <v>21174</v>
      </c>
      <c r="C2903">
        <v>0</v>
      </c>
      <c r="D2903">
        <v>0</v>
      </c>
      <c r="E2903" t="s">
        <v>20050</v>
      </c>
      <c r="F2903" t="s">
        <v>13018</v>
      </c>
      <c r="G2903" t="s">
        <v>20066</v>
      </c>
      <c r="H2903" t="s">
        <v>23124</v>
      </c>
      <c r="I2903" t="s">
        <v>23125</v>
      </c>
      <c r="J2903" t="s">
        <v>10957</v>
      </c>
      <c r="K2903" t="s">
        <v>12685</v>
      </c>
      <c r="L2903" t="s">
        <v>12686</v>
      </c>
      <c r="M2903" t="s">
        <v>20457</v>
      </c>
      <c r="N2903" t="s">
        <v>6338</v>
      </c>
      <c r="O2903" t="s">
        <v>20084</v>
      </c>
      <c r="P2903" t="s">
        <v>20304</v>
      </c>
      <c r="Q2903" t="s">
        <v>20305</v>
      </c>
      <c r="R2903" t="s">
        <v>23126</v>
      </c>
      <c r="S2903">
        <v>1</v>
      </c>
      <c r="T2903">
        <v>1</v>
      </c>
      <c r="U2903">
        <v>0</v>
      </c>
      <c r="V2903">
        <v>160</v>
      </c>
      <c r="W2903">
        <v>8</v>
      </c>
    </row>
    <row r="2904" spans="1:23" x14ac:dyDescent="0.3">
      <c r="A2904" t="s">
        <v>2914</v>
      </c>
      <c r="B2904" t="s">
        <v>21174</v>
      </c>
      <c r="C2904">
        <v>0</v>
      </c>
      <c r="D2904">
        <v>0</v>
      </c>
      <c r="E2904" t="s">
        <v>20050</v>
      </c>
      <c r="F2904" t="s">
        <v>13019</v>
      </c>
      <c r="G2904" t="s">
        <v>20040</v>
      </c>
      <c r="H2904" t="s">
        <v>22960</v>
      </c>
      <c r="I2904" t="s">
        <v>22961</v>
      </c>
      <c r="J2904" t="s">
        <v>10986</v>
      </c>
      <c r="K2904" t="s">
        <v>12805</v>
      </c>
      <c r="L2904" t="s">
        <v>12806</v>
      </c>
      <c r="M2904" t="s">
        <v>20504</v>
      </c>
      <c r="N2904" t="s">
        <v>6338</v>
      </c>
      <c r="O2904" t="s">
        <v>20084</v>
      </c>
      <c r="P2904" t="s">
        <v>20304</v>
      </c>
      <c r="Q2904" t="s">
        <v>20305</v>
      </c>
      <c r="R2904" t="s">
        <v>22962</v>
      </c>
      <c r="S2904">
        <v>1</v>
      </c>
      <c r="T2904">
        <v>1</v>
      </c>
      <c r="U2904">
        <v>0</v>
      </c>
      <c r="V2904">
        <v>0</v>
      </c>
      <c r="W2904">
        <v>0</v>
      </c>
    </row>
    <row r="2905" spans="1:23" x14ac:dyDescent="0.3">
      <c r="A2905" t="s">
        <v>2915</v>
      </c>
      <c r="B2905" t="s">
        <v>21174</v>
      </c>
      <c r="C2905">
        <v>0</v>
      </c>
      <c r="D2905">
        <v>0</v>
      </c>
      <c r="E2905" t="s">
        <v>20050</v>
      </c>
      <c r="F2905" t="s">
        <v>13020</v>
      </c>
      <c r="G2905" t="s">
        <v>20040</v>
      </c>
      <c r="H2905" t="s">
        <v>23127</v>
      </c>
      <c r="I2905" t="s">
        <v>23128</v>
      </c>
      <c r="J2905" t="s">
        <v>9032</v>
      </c>
      <c r="K2905" t="s">
        <v>13021</v>
      </c>
      <c r="L2905" t="s">
        <v>13022</v>
      </c>
      <c r="M2905" t="s">
        <v>20757</v>
      </c>
      <c r="N2905" t="s">
        <v>6338</v>
      </c>
      <c r="O2905" t="s">
        <v>20084</v>
      </c>
      <c r="P2905" t="s">
        <v>20304</v>
      </c>
      <c r="Q2905" t="s">
        <v>20305</v>
      </c>
      <c r="R2905" t="s">
        <v>23129</v>
      </c>
      <c r="S2905">
        <v>1</v>
      </c>
      <c r="T2905">
        <v>1</v>
      </c>
      <c r="U2905">
        <v>0</v>
      </c>
      <c r="V2905">
        <v>71</v>
      </c>
      <c r="W2905">
        <v>4</v>
      </c>
    </row>
    <row r="2906" spans="1:23" x14ac:dyDescent="0.3">
      <c r="A2906" t="s">
        <v>2916</v>
      </c>
      <c r="B2906" t="s">
        <v>21174</v>
      </c>
      <c r="C2906">
        <v>0</v>
      </c>
      <c r="D2906">
        <v>0</v>
      </c>
      <c r="E2906" t="s">
        <v>20050</v>
      </c>
      <c r="F2906" t="s">
        <v>13023</v>
      </c>
      <c r="G2906" t="s">
        <v>20040</v>
      </c>
      <c r="H2906" t="s">
        <v>22972</v>
      </c>
      <c r="I2906" t="s">
        <v>22973</v>
      </c>
      <c r="J2906" t="s">
        <v>7945</v>
      </c>
      <c r="K2906" t="s">
        <v>12818</v>
      </c>
      <c r="L2906" t="s">
        <v>12819</v>
      </c>
      <c r="M2906" t="s">
        <v>20688</v>
      </c>
      <c r="N2906" t="s">
        <v>6338</v>
      </c>
      <c r="O2906" t="s">
        <v>20084</v>
      </c>
      <c r="P2906" t="s">
        <v>20304</v>
      </c>
      <c r="Q2906" t="s">
        <v>20305</v>
      </c>
      <c r="R2906" t="s">
        <v>22974</v>
      </c>
      <c r="S2906">
        <v>1</v>
      </c>
      <c r="T2906">
        <v>1</v>
      </c>
      <c r="U2906">
        <v>0</v>
      </c>
      <c r="V2906">
        <v>61</v>
      </c>
      <c r="W2906">
        <v>3</v>
      </c>
    </row>
    <row r="2907" spans="1:23" x14ac:dyDescent="0.3">
      <c r="A2907" t="s">
        <v>2917</v>
      </c>
      <c r="B2907" t="s">
        <v>21174</v>
      </c>
      <c r="C2907">
        <v>0</v>
      </c>
      <c r="D2907">
        <v>0</v>
      </c>
      <c r="E2907" t="s">
        <v>20050</v>
      </c>
      <c r="F2907" t="s">
        <v>13024</v>
      </c>
      <c r="G2907" t="s">
        <v>20080</v>
      </c>
      <c r="H2907" t="s">
        <v>23116</v>
      </c>
      <c r="I2907" t="s">
        <v>23117</v>
      </c>
      <c r="J2907" t="s">
        <v>13025</v>
      </c>
      <c r="K2907" t="s">
        <v>6762</v>
      </c>
      <c r="L2907" t="s">
        <v>6763</v>
      </c>
      <c r="M2907" t="s">
        <v>20054</v>
      </c>
      <c r="N2907" t="s">
        <v>6338</v>
      </c>
      <c r="O2907" t="s">
        <v>20084</v>
      </c>
      <c r="P2907" t="s">
        <v>20304</v>
      </c>
      <c r="Q2907" t="s">
        <v>20305</v>
      </c>
      <c r="R2907" t="s">
        <v>20306</v>
      </c>
      <c r="S2907">
        <v>1</v>
      </c>
      <c r="T2907">
        <v>1</v>
      </c>
      <c r="U2907">
        <v>0</v>
      </c>
      <c r="V2907">
        <v>42</v>
      </c>
      <c r="W2907">
        <v>2</v>
      </c>
    </row>
    <row r="2908" spans="1:23" x14ac:dyDescent="0.3">
      <c r="A2908" t="s">
        <v>2918</v>
      </c>
      <c r="B2908" t="s">
        <v>21174</v>
      </c>
      <c r="C2908">
        <v>0</v>
      </c>
      <c r="D2908">
        <v>0</v>
      </c>
      <c r="E2908" t="s">
        <v>20050</v>
      </c>
      <c r="F2908" t="s">
        <v>13026</v>
      </c>
      <c r="G2908" t="s">
        <v>20066</v>
      </c>
      <c r="H2908" t="s">
        <v>23130</v>
      </c>
      <c r="I2908" t="s">
        <v>23131</v>
      </c>
      <c r="J2908" t="s">
        <v>13027</v>
      </c>
      <c r="K2908" t="s">
        <v>13028</v>
      </c>
      <c r="L2908" t="s">
        <v>13029</v>
      </c>
      <c r="M2908" t="s">
        <v>20515</v>
      </c>
      <c r="N2908" t="s">
        <v>6338</v>
      </c>
      <c r="O2908" t="s">
        <v>20084</v>
      </c>
      <c r="P2908" t="s">
        <v>20299</v>
      </c>
      <c r="Q2908" t="s">
        <v>6564</v>
      </c>
      <c r="R2908" t="s">
        <v>23132</v>
      </c>
      <c r="S2908">
        <v>1</v>
      </c>
      <c r="T2908">
        <v>1</v>
      </c>
      <c r="U2908">
        <v>0</v>
      </c>
      <c r="V2908">
        <v>117</v>
      </c>
      <c r="W2908">
        <v>6</v>
      </c>
    </row>
    <row r="2909" spans="1:23" x14ac:dyDescent="0.3">
      <c r="A2909" t="s">
        <v>2919</v>
      </c>
      <c r="B2909" t="s">
        <v>21174</v>
      </c>
      <c r="C2909">
        <v>0</v>
      </c>
      <c r="D2909">
        <v>0</v>
      </c>
      <c r="E2909" t="s">
        <v>20050</v>
      </c>
      <c r="F2909" t="s">
        <v>13030</v>
      </c>
      <c r="G2909" t="s">
        <v>20066</v>
      </c>
      <c r="H2909" t="s">
        <v>23133</v>
      </c>
      <c r="I2909" t="s">
        <v>23134</v>
      </c>
      <c r="J2909" t="s">
        <v>13031</v>
      </c>
      <c r="K2909" t="s">
        <v>13032</v>
      </c>
      <c r="L2909" t="s">
        <v>13033</v>
      </c>
      <c r="M2909" t="s">
        <v>20893</v>
      </c>
      <c r="N2909" t="s">
        <v>6338</v>
      </c>
      <c r="O2909" t="s">
        <v>20084</v>
      </c>
      <c r="P2909" t="s">
        <v>20304</v>
      </c>
      <c r="Q2909" t="s">
        <v>20305</v>
      </c>
      <c r="R2909" t="s">
        <v>23135</v>
      </c>
      <c r="S2909">
        <v>1</v>
      </c>
      <c r="T2909">
        <v>1</v>
      </c>
      <c r="U2909">
        <v>0</v>
      </c>
      <c r="V2909">
        <v>70</v>
      </c>
      <c r="W2909">
        <v>4</v>
      </c>
    </row>
    <row r="2910" spans="1:23" x14ac:dyDescent="0.3">
      <c r="A2910" t="s">
        <v>2920</v>
      </c>
      <c r="B2910" t="s">
        <v>21174</v>
      </c>
      <c r="C2910">
        <v>0</v>
      </c>
      <c r="D2910">
        <v>0</v>
      </c>
      <c r="E2910" t="s">
        <v>20050</v>
      </c>
      <c r="F2910" t="s">
        <v>13034</v>
      </c>
      <c r="G2910" t="s">
        <v>20040</v>
      </c>
      <c r="H2910" t="s">
        <v>23136</v>
      </c>
      <c r="I2910" t="s">
        <v>23137</v>
      </c>
      <c r="J2910" t="s">
        <v>11373</v>
      </c>
      <c r="K2910" t="s">
        <v>13035</v>
      </c>
      <c r="L2910" t="s">
        <v>13036</v>
      </c>
      <c r="M2910" t="s">
        <v>20060</v>
      </c>
      <c r="N2910" t="s">
        <v>6338</v>
      </c>
      <c r="O2910" t="s">
        <v>20084</v>
      </c>
      <c r="P2910" t="s">
        <v>20405</v>
      </c>
      <c r="Q2910" t="s">
        <v>20406</v>
      </c>
      <c r="R2910" t="s">
        <v>23138</v>
      </c>
      <c r="S2910">
        <v>1</v>
      </c>
      <c r="T2910">
        <v>0</v>
      </c>
      <c r="U2910">
        <v>0</v>
      </c>
      <c r="V2910">
        <v>113</v>
      </c>
      <c r="W2910">
        <v>6</v>
      </c>
    </row>
    <row r="2911" spans="1:23" x14ac:dyDescent="0.3">
      <c r="A2911" t="s">
        <v>2921</v>
      </c>
      <c r="B2911" t="s">
        <v>21174</v>
      </c>
      <c r="C2911">
        <v>0</v>
      </c>
      <c r="D2911">
        <v>0</v>
      </c>
      <c r="E2911" t="s">
        <v>20050</v>
      </c>
      <c r="F2911" t="s">
        <v>13037</v>
      </c>
      <c r="G2911" t="s">
        <v>20040</v>
      </c>
      <c r="H2911" t="s">
        <v>22975</v>
      </c>
      <c r="I2911" t="s">
        <v>22976</v>
      </c>
      <c r="J2911" t="s">
        <v>8303</v>
      </c>
      <c r="K2911" t="s">
        <v>12821</v>
      </c>
      <c r="L2911" t="s">
        <v>12822</v>
      </c>
      <c r="M2911" t="s">
        <v>20075</v>
      </c>
      <c r="N2911" t="s">
        <v>6338</v>
      </c>
      <c r="O2911" t="s">
        <v>20084</v>
      </c>
      <c r="P2911" t="s">
        <v>20304</v>
      </c>
      <c r="Q2911" t="s">
        <v>20305</v>
      </c>
      <c r="R2911" t="s">
        <v>22977</v>
      </c>
      <c r="S2911">
        <v>1</v>
      </c>
      <c r="T2911">
        <v>1</v>
      </c>
      <c r="U2911">
        <v>0</v>
      </c>
      <c r="V2911">
        <v>89</v>
      </c>
      <c r="W2911">
        <v>5</v>
      </c>
    </row>
    <row r="2912" spans="1:23" x14ac:dyDescent="0.3">
      <c r="A2912" t="s">
        <v>2922</v>
      </c>
      <c r="B2912" t="s">
        <v>21174</v>
      </c>
      <c r="C2912">
        <v>0</v>
      </c>
      <c r="D2912">
        <v>0</v>
      </c>
      <c r="E2912" t="s">
        <v>20050</v>
      </c>
      <c r="F2912" t="s">
        <v>13040</v>
      </c>
      <c r="G2912" t="s">
        <v>20066</v>
      </c>
      <c r="H2912" t="s">
        <v>22963</v>
      </c>
      <c r="I2912" t="s">
        <v>22964</v>
      </c>
      <c r="J2912" t="s">
        <v>9343</v>
      </c>
      <c r="K2912" t="s">
        <v>12808</v>
      </c>
      <c r="L2912" t="s">
        <v>12809</v>
      </c>
      <c r="M2912" t="s">
        <v>20107</v>
      </c>
      <c r="N2912" t="s">
        <v>6338</v>
      </c>
      <c r="O2912" t="s">
        <v>20084</v>
      </c>
      <c r="P2912" t="s">
        <v>20304</v>
      </c>
      <c r="Q2912" t="s">
        <v>20305</v>
      </c>
      <c r="R2912" t="s">
        <v>22965</v>
      </c>
      <c r="S2912">
        <v>1</v>
      </c>
      <c r="T2912">
        <v>1</v>
      </c>
      <c r="U2912">
        <v>0</v>
      </c>
      <c r="V2912">
        <v>42</v>
      </c>
      <c r="W2912">
        <v>2</v>
      </c>
    </row>
    <row r="2913" spans="1:23" x14ac:dyDescent="0.3">
      <c r="A2913" t="s">
        <v>2923</v>
      </c>
      <c r="B2913" t="s">
        <v>21174</v>
      </c>
      <c r="C2913">
        <v>0</v>
      </c>
      <c r="D2913">
        <v>0</v>
      </c>
      <c r="E2913" t="s">
        <v>20050</v>
      </c>
      <c r="F2913" t="s">
        <v>13041</v>
      </c>
      <c r="G2913" t="s">
        <v>20040</v>
      </c>
      <c r="H2913" t="s">
        <v>23139</v>
      </c>
      <c r="I2913" t="s">
        <v>23140</v>
      </c>
      <c r="J2913" t="s">
        <v>13042</v>
      </c>
      <c r="K2913" t="s">
        <v>13043</v>
      </c>
      <c r="L2913" t="s">
        <v>13044</v>
      </c>
      <c r="M2913" t="s">
        <v>20146</v>
      </c>
      <c r="N2913" t="s">
        <v>6338</v>
      </c>
      <c r="O2913" t="s">
        <v>20084</v>
      </c>
      <c r="P2913" t="s">
        <v>20304</v>
      </c>
      <c r="Q2913" t="s">
        <v>20305</v>
      </c>
      <c r="R2913" t="s">
        <v>23141</v>
      </c>
      <c r="S2913">
        <v>1</v>
      </c>
      <c r="T2913">
        <v>1</v>
      </c>
      <c r="U2913">
        <v>0</v>
      </c>
      <c r="V2913">
        <v>55</v>
      </c>
      <c r="W2913">
        <v>3</v>
      </c>
    </row>
    <row r="2914" spans="1:23" x14ac:dyDescent="0.3">
      <c r="A2914" t="s">
        <v>2924</v>
      </c>
      <c r="B2914" t="s">
        <v>21174</v>
      </c>
      <c r="C2914">
        <v>0</v>
      </c>
      <c r="D2914">
        <v>0</v>
      </c>
      <c r="E2914" t="s">
        <v>20050</v>
      </c>
      <c r="F2914" t="s">
        <v>13045</v>
      </c>
      <c r="G2914" t="s">
        <v>20040</v>
      </c>
      <c r="H2914" t="s">
        <v>22966</v>
      </c>
      <c r="I2914" t="s">
        <v>22967</v>
      </c>
      <c r="J2914" t="s">
        <v>12811</v>
      </c>
      <c r="K2914" t="s">
        <v>12812</v>
      </c>
      <c r="L2914" t="s">
        <v>12813</v>
      </c>
      <c r="M2914" t="s">
        <v>20119</v>
      </c>
      <c r="N2914" t="s">
        <v>6338</v>
      </c>
      <c r="O2914" t="s">
        <v>20084</v>
      </c>
      <c r="P2914" t="s">
        <v>20304</v>
      </c>
      <c r="Q2914" t="s">
        <v>20305</v>
      </c>
      <c r="R2914" t="s">
        <v>22968</v>
      </c>
      <c r="S2914">
        <v>1</v>
      </c>
      <c r="T2914">
        <v>1</v>
      </c>
      <c r="U2914">
        <v>0</v>
      </c>
      <c r="V2914">
        <v>56</v>
      </c>
      <c r="W2914">
        <v>3</v>
      </c>
    </row>
    <row r="2915" spans="1:23" x14ac:dyDescent="0.3">
      <c r="A2915" t="s">
        <v>2925</v>
      </c>
      <c r="B2915" t="s">
        <v>21174</v>
      </c>
      <c r="C2915">
        <v>0</v>
      </c>
      <c r="D2915">
        <v>0</v>
      </c>
      <c r="E2915" t="s">
        <v>20050</v>
      </c>
      <c r="F2915" t="s">
        <v>13046</v>
      </c>
      <c r="G2915" t="s">
        <v>20066</v>
      </c>
      <c r="H2915" t="s">
        <v>23142</v>
      </c>
      <c r="I2915" t="s">
        <v>23143</v>
      </c>
      <c r="J2915" t="s">
        <v>12028</v>
      </c>
      <c r="K2915" t="s">
        <v>13047</v>
      </c>
      <c r="L2915" t="s">
        <v>13048</v>
      </c>
      <c r="M2915" t="s">
        <v>20103</v>
      </c>
      <c r="N2915" t="s">
        <v>6338</v>
      </c>
      <c r="O2915" t="s">
        <v>20084</v>
      </c>
      <c r="P2915" t="s">
        <v>20304</v>
      </c>
      <c r="Q2915" t="s">
        <v>20305</v>
      </c>
      <c r="R2915" t="s">
        <v>23144</v>
      </c>
      <c r="S2915">
        <v>1</v>
      </c>
      <c r="T2915">
        <v>1</v>
      </c>
      <c r="U2915">
        <v>0</v>
      </c>
      <c r="V2915">
        <v>106</v>
      </c>
      <c r="W2915">
        <v>5</v>
      </c>
    </row>
    <row r="2916" spans="1:23" x14ac:dyDescent="0.3">
      <c r="A2916" t="s">
        <v>2926</v>
      </c>
      <c r="B2916" t="s">
        <v>21174</v>
      </c>
      <c r="C2916">
        <v>0</v>
      </c>
      <c r="D2916">
        <v>0</v>
      </c>
      <c r="E2916" t="s">
        <v>20050</v>
      </c>
      <c r="F2916" t="s">
        <v>13049</v>
      </c>
      <c r="G2916" t="s">
        <v>20066</v>
      </c>
      <c r="H2916" t="s">
        <v>23145</v>
      </c>
      <c r="I2916" t="s">
        <v>23146</v>
      </c>
      <c r="J2916" t="s">
        <v>8282</v>
      </c>
      <c r="K2916" t="s">
        <v>13050</v>
      </c>
      <c r="L2916" t="s">
        <v>13051</v>
      </c>
      <c r="M2916" t="s">
        <v>20113</v>
      </c>
      <c r="N2916" t="s">
        <v>6338</v>
      </c>
      <c r="O2916" t="s">
        <v>20084</v>
      </c>
      <c r="P2916" t="s">
        <v>20304</v>
      </c>
      <c r="Q2916" t="s">
        <v>20305</v>
      </c>
      <c r="R2916" t="s">
        <v>23147</v>
      </c>
      <c r="S2916">
        <v>1</v>
      </c>
      <c r="T2916">
        <v>1</v>
      </c>
      <c r="U2916">
        <v>0</v>
      </c>
      <c r="V2916">
        <v>117</v>
      </c>
      <c r="W2916">
        <v>6</v>
      </c>
    </row>
    <row r="2917" spans="1:23" x14ac:dyDescent="0.3">
      <c r="A2917" t="s">
        <v>2927</v>
      </c>
      <c r="B2917" t="s">
        <v>21174</v>
      </c>
      <c r="C2917">
        <v>0</v>
      </c>
      <c r="D2917">
        <v>0</v>
      </c>
      <c r="E2917" t="s">
        <v>20050</v>
      </c>
      <c r="F2917" t="s">
        <v>13052</v>
      </c>
      <c r="G2917" t="s">
        <v>20066</v>
      </c>
      <c r="H2917" t="s">
        <v>23148</v>
      </c>
      <c r="I2917" t="s">
        <v>23149</v>
      </c>
      <c r="J2917" t="s">
        <v>13053</v>
      </c>
      <c r="K2917" t="s">
        <v>13054</v>
      </c>
      <c r="L2917" t="s">
        <v>11789</v>
      </c>
      <c r="M2917" t="s">
        <v>20355</v>
      </c>
      <c r="N2917" t="s">
        <v>6338</v>
      </c>
      <c r="O2917" t="s">
        <v>20084</v>
      </c>
      <c r="P2917" t="s">
        <v>20304</v>
      </c>
      <c r="Q2917" t="s">
        <v>20305</v>
      </c>
      <c r="R2917" t="s">
        <v>23150</v>
      </c>
      <c r="S2917">
        <v>1</v>
      </c>
      <c r="T2917">
        <v>1</v>
      </c>
      <c r="U2917">
        <v>0</v>
      </c>
      <c r="V2917">
        <v>34</v>
      </c>
      <c r="W2917">
        <v>3</v>
      </c>
    </row>
    <row r="2918" spans="1:23" x14ac:dyDescent="0.3">
      <c r="A2918" t="s">
        <v>2928</v>
      </c>
      <c r="B2918" t="s">
        <v>21174</v>
      </c>
      <c r="C2918">
        <v>0</v>
      </c>
      <c r="D2918">
        <v>0</v>
      </c>
      <c r="E2918" t="s">
        <v>20050</v>
      </c>
      <c r="F2918" t="s">
        <v>13055</v>
      </c>
      <c r="G2918" t="s">
        <v>20066</v>
      </c>
      <c r="H2918" t="s">
        <v>23151</v>
      </c>
      <c r="I2918" t="s">
        <v>23152</v>
      </c>
      <c r="J2918" t="s">
        <v>13056</v>
      </c>
      <c r="K2918" t="s">
        <v>13038</v>
      </c>
      <c r="L2918" t="s">
        <v>13039</v>
      </c>
      <c r="M2918" t="s">
        <v>20840</v>
      </c>
      <c r="N2918" t="s">
        <v>6338</v>
      </c>
      <c r="O2918" t="s">
        <v>20084</v>
      </c>
      <c r="P2918" t="s">
        <v>20304</v>
      </c>
      <c r="Q2918" t="s">
        <v>20305</v>
      </c>
      <c r="R2918" t="s">
        <v>23153</v>
      </c>
      <c r="S2918">
        <v>1</v>
      </c>
      <c r="T2918">
        <v>1</v>
      </c>
      <c r="U2918">
        <v>0</v>
      </c>
      <c r="V2918">
        <v>141</v>
      </c>
      <c r="W2918">
        <v>8</v>
      </c>
    </row>
    <row r="2919" spans="1:23" x14ac:dyDescent="0.3">
      <c r="A2919" t="s">
        <v>2929</v>
      </c>
      <c r="B2919" t="s">
        <v>21174</v>
      </c>
      <c r="C2919">
        <v>0</v>
      </c>
      <c r="D2919">
        <v>0</v>
      </c>
      <c r="E2919" t="s">
        <v>20050</v>
      </c>
      <c r="F2919" t="s">
        <v>13057</v>
      </c>
      <c r="G2919" t="s">
        <v>20080</v>
      </c>
      <c r="H2919" t="s">
        <v>23116</v>
      </c>
      <c r="I2919" t="s">
        <v>23117</v>
      </c>
      <c r="J2919" t="s">
        <v>7196</v>
      </c>
      <c r="K2919" t="s">
        <v>6762</v>
      </c>
      <c r="L2919" t="s">
        <v>6763</v>
      </c>
      <c r="M2919" t="s">
        <v>20054</v>
      </c>
      <c r="N2919" t="s">
        <v>6338</v>
      </c>
      <c r="O2919" t="s">
        <v>20084</v>
      </c>
      <c r="P2919" t="s">
        <v>20304</v>
      </c>
      <c r="Q2919" t="s">
        <v>20305</v>
      </c>
      <c r="R2919" t="s">
        <v>20306</v>
      </c>
      <c r="S2919">
        <v>1</v>
      </c>
      <c r="T2919">
        <v>1</v>
      </c>
      <c r="U2919">
        <v>0</v>
      </c>
      <c r="V2919">
        <v>234</v>
      </c>
      <c r="W2919">
        <v>11</v>
      </c>
    </row>
    <row r="2920" spans="1:23" x14ac:dyDescent="0.3">
      <c r="A2920" t="s">
        <v>2930</v>
      </c>
      <c r="B2920" t="s">
        <v>21174</v>
      </c>
      <c r="C2920">
        <v>0</v>
      </c>
      <c r="D2920">
        <v>0</v>
      </c>
      <c r="E2920" t="s">
        <v>20050</v>
      </c>
      <c r="F2920" t="s">
        <v>13058</v>
      </c>
      <c r="G2920" t="s">
        <v>20080</v>
      </c>
      <c r="H2920" t="s">
        <v>23116</v>
      </c>
      <c r="I2920" t="s">
        <v>23117</v>
      </c>
      <c r="J2920" t="s">
        <v>9116</v>
      </c>
      <c r="K2920" t="s">
        <v>6762</v>
      </c>
      <c r="L2920" t="s">
        <v>6763</v>
      </c>
      <c r="M2920" t="s">
        <v>20054</v>
      </c>
      <c r="N2920" t="s">
        <v>6338</v>
      </c>
      <c r="O2920" t="s">
        <v>20084</v>
      </c>
      <c r="P2920" t="s">
        <v>20304</v>
      </c>
      <c r="Q2920" t="s">
        <v>20305</v>
      </c>
      <c r="R2920" t="s">
        <v>20306</v>
      </c>
      <c r="S2920">
        <v>1</v>
      </c>
      <c r="T2920">
        <v>1</v>
      </c>
      <c r="U2920">
        <v>0</v>
      </c>
      <c r="V2920">
        <v>162</v>
      </c>
      <c r="W2920">
        <v>8</v>
      </c>
    </row>
    <row r="2921" spans="1:23" x14ac:dyDescent="0.3">
      <c r="A2921" t="s">
        <v>2931</v>
      </c>
      <c r="B2921" t="s">
        <v>21174</v>
      </c>
      <c r="C2921">
        <v>0</v>
      </c>
      <c r="D2921">
        <v>0</v>
      </c>
      <c r="E2921" t="s">
        <v>20050</v>
      </c>
      <c r="F2921" t="s">
        <v>13059</v>
      </c>
      <c r="G2921" t="s">
        <v>20080</v>
      </c>
      <c r="H2921" t="s">
        <v>23116</v>
      </c>
      <c r="I2921" t="s">
        <v>23117</v>
      </c>
      <c r="J2921" t="s">
        <v>13060</v>
      </c>
      <c r="K2921" t="s">
        <v>6762</v>
      </c>
      <c r="L2921" t="s">
        <v>6763</v>
      </c>
      <c r="M2921" t="s">
        <v>20054</v>
      </c>
      <c r="N2921" t="s">
        <v>6338</v>
      </c>
      <c r="O2921" t="s">
        <v>20084</v>
      </c>
      <c r="P2921" t="s">
        <v>20304</v>
      </c>
      <c r="Q2921" t="s">
        <v>20305</v>
      </c>
      <c r="R2921" t="s">
        <v>20306</v>
      </c>
      <c r="S2921">
        <v>1</v>
      </c>
      <c r="T2921">
        <v>1</v>
      </c>
      <c r="U2921">
        <v>0</v>
      </c>
      <c r="V2921">
        <v>43</v>
      </c>
      <c r="W2921">
        <v>2</v>
      </c>
    </row>
    <row r="2922" spans="1:23" x14ac:dyDescent="0.3">
      <c r="A2922" t="s">
        <v>2932</v>
      </c>
      <c r="B2922" t="s">
        <v>21174</v>
      </c>
      <c r="C2922">
        <v>0</v>
      </c>
      <c r="D2922">
        <v>0</v>
      </c>
      <c r="E2922" t="s">
        <v>20050</v>
      </c>
      <c r="F2922" t="s">
        <v>13061</v>
      </c>
      <c r="G2922" t="s">
        <v>20080</v>
      </c>
      <c r="H2922" t="s">
        <v>20081</v>
      </c>
      <c r="I2922" t="s">
        <v>20082</v>
      </c>
      <c r="J2922" t="s">
        <v>12789</v>
      </c>
      <c r="K2922" t="s">
        <v>6401</v>
      </c>
      <c r="L2922" t="s">
        <v>6402</v>
      </c>
      <c r="M2922" t="s">
        <v>20083</v>
      </c>
      <c r="N2922" t="s">
        <v>6338</v>
      </c>
      <c r="O2922" t="s">
        <v>20084</v>
      </c>
      <c r="P2922" t="s">
        <v>20085</v>
      </c>
      <c r="Q2922" t="s">
        <v>20086</v>
      </c>
      <c r="R2922" t="s">
        <v>20087</v>
      </c>
      <c r="S2922">
        <v>1</v>
      </c>
      <c r="T2922">
        <v>1</v>
      </c>
      <c r="U2922">
        <v>0</v>
      </c>
      <c r="V2922">
        <v>86</v>
      </c>
      <c r="W2922">
        <v>4</v>
      </c>
    </row>
    <row r="2923" spans="1:23" x14ac:dyDescent="0.3">
      <c r="A2923" t="s">
        <v>2933</v>
      </c>
      <c r="B2923" t="s">
        <v>21174</v>
      </c>
      <c r="C2923">
        <v>0</v>
      </c>
      <c r="D2923">
        <v>0</v>
      </c>
      <c r="E2923" t="s">
        <v>20050</v>
      </c>
      <c r="F2923" t="s">
        <v>13062</v>
      </c>
      <c r="G2923" t="s">
        <v>20080</v>
      </c>
      <c r="H2923" t="s">
        <v>20081</v>
      </c>
      <c r="I2923" t="s">
        <v>20082</v>
      </c>
      <c r="J2923" t="s">
        <v>12801</v>
      </c>
      <c r="K2923" t="s">
        <v>6782</v>
      </c>
      <c r="L2923" t="s">
        <v>6402</v>
      </c>
      <c r="M2923" t="s">
        <v>20083</v>
      </c>
      <c r="N2923" t="s">
        <v>6338</v>
      </c>
      <c r="O2923" t="s">
        <v>20084</v>
      </c>
      <c r="P2923" t="s">
        <v>20085</v>
      </c>
      <c r="Q2923" t="s">
        <v>20086</v>
      </c>
      <c r="R2923" t="s">
        <v>20087</v>
      </c>
      <c r="S2923">
        <v>1</v>
      </c>
      <c r="T2923">
        <v>1</v>
      </c>
      <c r="U2923">
        <v>0</v>
      </c>
      <c r="V2923">
        <v>169</v>
      </c>
      <c r="W2923">
        <v>8</v>
      </c>
    </row>
    <row r="2924" spans="1:23" x14ac:dyDescent="0.3">
      <c r="A2924" t="s">
        <v>2934</v>
      </c>
      <c r="B2924" t="s">
        <v>21174</v>
      </c>
      <c r="C2924">
        <v>0</v>
      </c>
      <c r="D2924">
        <v>0</v>
      </c>
      <c r="E2924" t="s">
        <v>20050</v>
      </c>
      <c r="F2924" t="s">
        <v>13063</v>
      </c>
      <c r="G2924" t="s">
        <v>20066</v>
      </c>
      <c r="H2924" t="s">
        <v>23148</v>
      </c>
      <c r="I2924" t="s">
        <v>23149</v>
      </c>
      <c r="J2924" t="s">
        <v>13053</v>
      </c>
      <c r="K2924" t="s">
        <v>13054</v>
      </c>
      <c r="L2924" t="s">
        <v>11789</v>
      </c>
      <c r="M2924" t="s">
        <v>20355</v>
      </c>
      <c r="N2924" t="s">
        <v>6338</v>
      </c>
      <c r="O2924" t="s">
        <v>20084</v>
      </c>
      <c r="P2924" t="s">
        <v>20304</v>
      </c>
      <c r="Q2924" t="s">
        <v>20305</v>
      </c>
      <c r="R2924" t="s">
        <v>23150</v>
      </c>
      <c r="S2924">
        <v>1</v>
      </c>
      <c r="T2924">
        <v>1</v>
      </c>
      <c r="U2924">
        <v>0</v>
      </c>
      <c r="V2924">
        <v>135</v>
      </c>
      <c r="W2924">
        <v>8</v>
      </c>
    </row>
    <row r="2925" spans="1:23" x14ac:dyDescent="0.3">
      <c r="A2925" t="s">
        <v>2935</v>
      </c>
      <c r="B2925" t="s">
        <v>21174</v>
      </c>
      <c r="C2925">
        <v>0</v>
      </c>
      <c r="D2925">
        <v>0</v>
      </c>
      <c r="E2925" t="s">
        <v>20050</v>
      </c>
      <c r="F2925" t="s">
        <v>13064</v>
      </c>
      <c r="G2925" t="s">
        <v>20040</v>
      </c>
      <c r="H2925" t="s">
        <v>23154</v>
      </c>
      <c r="I2925" t="s">
        <v>23155</v>
      </c>
      <c r="J2925" t="s">
        <v>13065</v>
      </c>
      <c r="K2925" t="s">
        <v>12411</v>
      </c>
      <c r="L2925" t="s">
        <v>12412</v>
      </c>
      <c r="M2925" t="s">
        <v>20320</v>
      </c>
      <c r="N2925" t="s">
        <v>6338</v>
      </c>
      <c r="O2925" t="s">
        <v>20084</v>
      </c>
      <c r="P2925" t="s">
        <v>20479</v>
      </c>
      <c r="Q2925" t="s">
        <v>20480</v>
      </c>
      <c r="R2925" t="s">
        <v>22835</v>
      </c>
      <c r="S2925">
        <v>1</v>
      </c>
      <c r="T2925">
        <v>0</v>
      </c>
      <c r="U2925">
        <v>0</v>
      </c>
      <c r="V2925">
        <v>119</v>
      </c>
      <c r="W2925">
        <v>5</v>
      </c>
    </row>
    <row r="2926" spans="1:23" x14ac:dyDescent="0.3">
      <c r="A2926" t="s">
        <v>2936</v>
      </c>
      <c r="B2926" t="s">
        <v>21174</v>
      </c>
      <c r="C2926">
        <v>0</v>
      </c>
      <c r="D2926">
        <v>0</v>
      </c>
      <c r="E2926" t="s">
        <v>20050</v>
      </c>
      <c r="F2926" t="s">
        <v>13066</v>
      </c>
      <c r="G2926" t="s">
        <v>20066</v>
      </c>
      <c r="H2926" t="s">
        <v>23156</v>
      </c>
      <c r="I2926" t="s">
        <v>23157</v>
      </c>
      <c r="J2926" t="s">
        <v>13067</v>
      </c>
      <c r="K2926" t="s">
        <v>13068</v>
      </c>
      <c r="L2926" t="s">
        <v>8525</v>
      </c>
      <c r="M2926" t="s">
        <v>20555</v>
      </c>
      <c r="N2926" t="s">
        <v>6338</v>
      </c>
      <c r="O2926" t="s">
        <v>20084</v>
      </c>
      <c r="P2926" t="s">
        <v>20479</v>
      </c>
      <c r="Q2926" t="s">
        <v>20480</v>
      </c>
      <c r="R2926" t="s">
        <v>23158</v>
      </c>
      <c r="S2926">
        <v>1</v>
      </c>
      <c r="T2926">
        <v>0</v>
      </c>
      <c r="U2926">
        <v>0</v>
      </c>
      <c r="V2926">
        <v>281</v>
      </c>
      <c r="W2926">
        <v>13</v>
      </c>
    </row>
    <row r="2927" spans="1:23" x14ac:dyDescent="0.3">
      <c r="A2927" t="s">
        <v>2937</v>
      </c>
      <c r="B2927" t="s">
        <v>21174</v>
      </c>
      <c r="C2927">
        <v>0</v>
      </c>
      <c r="D2927">
        <v>0</v>
      </c>
      <c r="E2927" t="s">
        <v>20050</v>
      </c>
      <c r="F2927" t="s">
        <v>13069</v>
      </c>
      <c r="G2927" t="s">
        <v>20066</v>
      </c>
      <c r="H2927" t="s">
        <v>23159</v>
      </c>
      <c r="I2927" t="s">
        <v>23160</v>
      </c>
      <c r="J2927" t="s">
        <v>13070</v>
      </c>
      <c r="K2927" t="s">
        <v>7164</v>
      </c>
      <c r="L2927" t="s">
        <v>7165</v>
      </c>
      <c r="M2927" t="s">
        <v>20258</v>
      </c>
      <c r="N2927" t="s">
        <v>6338</v>
      </c>
      <c r="O2927" t="s">
        <v>20084</v>
      </c>
      <c r="P2927" t="s">
        <v>20479</v>
      </c>
      <c r="Q2927" t="s">
        <v>20480</v>
      </c>
      <c r="R2927" t="s">
        <v>20691</v>
      </c>
      <c r="S2927">
        <v>1</v>
      </c>
      <c r="T2927">
        <v>0</v>
      </c>
      <c r="U2927">
        <v>0</v>
      </c>
      <c r="V2927">
        <v>168</v>
      </c>
      <c r="W2927">
        <v>8</v>
      </c>
    </row>
    <row r="2928" spans="1:23" x14ac:dyDescent="0.3">
      <c r="A2928" t="s">
        <v>2938</v>
      </c>
      <c r="B2928" t="s">
        <v>21174</v>
      </c>
      <c r="C2928">
        <v>0</v>
      </c>
      <c r="D2928">
        <v>0</v>
      </c>
      <c r="E2928" t="s">
        <v>20050</v>
      </c>
      <c r="F2928" t="s">
        <v>13071</v>
      </c>
      <c r="G2928" t="s">
        <v>20066</v>
      </c>
      <c r="H2928" t="s">
        <v>22849</v>
      </c>
      <c r="I2928" t="s">
        <v>22850</v>
      </c>
      <c r="J2928" t="s">
        <v>13072</v>
      </c>
      <c r="K2928" t="s">
        <v>8013</v>
      </c>
      <c r="L2928" t="s">
        <v>8014</v>
      </c>
      <c r="M2928" t="s">
        <v>20442</v>
      </c>
      <c r="N2928" t="s">
        <v>6338</v>
      </c>
      <c r="O2928" t="s">
        <v>20084</v>
      </c>
      <c r="P2928" t="s">
        <v>20158</v>
      </c>
      <c r="Q2928" t="s">
        <v>6562</v>
      </c>
      <c r="R2928" t="s">
        <v>20533</v>
      </c>
      <c r="S2928">
        <v>1</v>
      </c>
      <c r="T2928">
        <v>0</v>
      </c>
      <c r="U2928">
        <v>0</v>
      </c>
      <c r="V2928">
        <v>366</v>
      </c>
      <c r="W2928">
        <v>15</v>
      </c>
    </row>
    <row r="2929" spans="1:23" x14ac:dyDescent="0.3">
      <c r="A2929" t="s">
        <v>2939</v>
      </c>
      <c r="B2929" t="s">
        <v>21174</v>
      </c>
      <c r="C2929">
        <v>0</v>
      </c>
      <c r="D2929">
        <v>0</v>
      </c>
      <c r="E2929" t="s">
        <v>20050</v>
      </c>
      <c r="F2929" t="s">
        <v>13073</v>
      </c>
      <c r="G2929" t="s">
        <v>20066</v>
      </c>
      <c r="H2929" t="s">
        <v>22849</v>
      </c>
      <c r="I2929" t="s">
        <v>22850</v>
      </c>
      <c r="J2929" t="s">
        <v>12478</v>
      </c>
      <c r="K2929" t="s">
        <v>8013</v>
      </c>
      <c r="L2929" t="s">
        <v>8014</v>
      </c>
      <c r="M2929" t="s">
        <v>20442</v>
      </c>
      <c r="N2929" t="s">
        <v>6338</v>
      </c>
      <c r="O2929" t="s">
        <v>20084</v>
      </c>
      <c r="P2929" t="s">
        <v>20158</v>
      </c>
      <c r="Q2929" t="s">
        <v>6562</v>
      </c>
      <c r="R2929" t="s">
        <v>20533</v>
      </c>
      <c r="S2929">
        <v>1</v>
      </c>
      <c r="T2929">
        <v>0</v>
      </c>
      <c r="U2929">
        <v>0</v>
      </c>
      <c r="V2929">
        <v>347</v>
      </c>
      <c r="W2929">
        <v>17</v>
      </c>
    </row>
    <row r="2930" spans="1:23" x14ac:dyDescent="0.3">
      <c r="A2930" t="s">
        <v>2940</v>
      </c>
      <c r="B2930" t="s">
        <v>21174</v>
      </c>
      <c r="C2930">
        <v>0</v>
      </c>
      <c r="D2930">
        <v>0</v>
      </c>
      <c r="E2930" t="s">
        <v>20050</v>
      </c>
      <c r="F2930" t="s">
        <v>13074</v>
      </c>
      <c r="G2930" t="s">
        <v>21292</v>
      </c>
      <c r="H2930" t="s">
        <v>23161</v>
      </c>
      <c r="I2930" t="s">
        <v>23162</v>
      </c>
      <c r="J2930" t="s">
        <v>13075</v>
      </c>
      <c r="K2930" t="s">
        <v>13076</v>
      </c>
      <c r="L2930" t="s">
        <v>13077</v>
      </c>
      <c r="M2930" t="s">
        <v>20534</v>
      </c>
      <c r="N2930" t="s">
        <v>6338</v>
      </c>
      <c r="O2930" t="s">
        <v>20084</v>
      </c>
      <c r="P2930" t="s">
        <v>20158</v>
      </c>
      <c r="Q2930" t="s">
        <v>6562</v>
      </c>
      <c r="R2930" t="s">
        <v>23163</v>
      </c>
      <c r="S2930">
        <v>1</v>
      </c>
      <c r="T2930">
        <v>0</v>
      </c>
      <c r="U2930">
        <v>0</v>
      </c>
      <c r="V2930">
        <v>77</v>
      </c>
      <c r="W2930">
        <v>4</v>
      </c>
    </row>
    <row r="2931" spans="1:23" x14ac:dyDescent="0.3">
      <c r="A2931" t="s">
        <v>2941</v>
      </c>
      <c r="B2931" t="s">
        <v>21174</v>
      </c>
      <c r="C2931">
        <v>0</v>
      </c>
      <c r="D2931">
        <v>0</v>
      </c>
      <c r="E2931" t="s">
        <v>20050</v>
      </c>
      <c r="F2931" t="s">
        <v>13078</v>
      </c>
      <c r="G2931" t="s">
        <v>20040</v>
      </c>
      <c r="H2931" t="s">
        <v>23164</v>
      </c>
      <c r="I2931" t="s">
        <v>23165</v>
      </c>
      <c r="J2931" t="s">
        <v>13079</v>
      </c>
      <c r="K2931" t="s">
        <v>12688</v>
      </c>
      <c r="L2931" t="s">
        <v>12689</v>
      </c>
      <c r="M2931" t="s">
        <v>20293</v>
      </c>
      <c r="N2931" t="s">
        <v>6338</v>
      </c>
      <c r="O2931" t="s">
        <v>20084</v>
      </c>
      <c r="P2931" t="s">
        <v>20158</v>
      </c>
      <c r="Q2931" t="s">
        <v>6562</v>
      </c>
      <c r="R2931" t="s">
        <v>23166</v>
      </c>
      <c r="S2931">
        <v>1</v>
      </c>
      <c r="T2931">
        <v>0</v>
      </c>
      <c r="U2931">
        <v>0</v>
      </c>
      <c r="V2931">
        <v>401</v>
      </c>
      <c r="W2931">
        <v>17</v>
      </c>
    </row>
    <row r="2932" spans="1:23" x14ac:dyDescent="0.3">
      <c r="A2932" t="s">
        <v>2942</v>
      </c>
      <c r="B2932" t="s">
        <v>21174</v>
      </c>
      <c r="C2932">
        <v>0</v>
      </c>
      <c r="D2932">
        <v>0</v>
      </c>
      <c r="E2932" t="s">
        <v>20050</v>
      </c>
      <c r="F2932" t="s">
        <v>13080</v>
      </c>
      <c r="G2932" t="s">
        <v>20040</v>
      </c>
      <c r="H2932" t="s">
        <v>23167</v>
      </c>
      <c r="I2932" t="s">
        <v>23168</v>
      </c>
      <c r="J2932" t="s">
        <v>13081</v>
      </c>
      <c r="K2932" t="s">
        <v>13082</v>
      </c>
      <c r="L2932" t="s">
        <v>13083</v>
      </c>
      <c r="M2932" t="s">
        <v>20630</v>
      </c>
      <c r="N2932" t="s">
        <v>6338</v>
      </c>
      <c r="O2932" t="s">
        <v>20084</v>
      </c>
      <c r="P2932" t="s">
        <v>20158</v>
      </c>
      <c r="Q2932" t="s">
        <v>6562</v>
      </c>
      <c r="R2932" t="s">
        <v>23169</v>
      </c>
      <c r="S2932">
        <v>1</v>
      </c>
      <c r="T2932">
        <v>0</v>
      </c>
      <c r="U2932">
        <v>0</v>
      </c>
      <c r="V2932">
        <v>81</v>
      </c>
      <c r="W2932">
        <v>4</v>
      </c>
    </row>
    <row r="2933" spans="1:23" x14ac:dyDescent="0.3">
      <c r="A2933" t="s">
        <v>2943</v>
      </c>
      <c r="B2933" t="s">
        <v>21174</v>
      </c>
      <c r="C2933">
        <v>0</v>
      </c>
      <c r="D2933">
        <v>0</v>
      </c>
      <c r="E2933" t="s">
        <v>20050</v>
      </c>
      <c r="F2933" t="s">
        <v>13084</v>
      </c>
      <c r="G2933" t="s">
        <v>20066</v>
      </c>
      <c r="H2933" t="s">
        <v>23170</v>
      </c>
      <c r="I2933" t="s">
        <v>23171</v>
      </c>
      <c r="J2933" t="s">
        <v>13085</v>
      </c>
      <c r="K2933" t="s">
        <v>12786</v>
      </c>
      <c r="L2933" t="s">
        <v>12787</v>
      </c>
      <c r="M2933" t="s">
        <v>20893</v>
      </c>
      <c r="N2933" t="s">
        <v>6338</v>
      </c>
      <c r="O2933" t="s">
        <v>20084</v>
      </c>
      <c r="P2933" t="s">
        <v>20479</v>
      </c>
      <c r="Q2933" t="s">
        <v>20480</v>
      </c>
      <c r="R2933" t="s">
        <v>22959</v>
      </c>
      <c r="S2933">
        <v>1</v>
      </c>
      <c r="T2933">
        <v>0</v>
      </c>
      <c r="U2933">
        <v>0</v>
      </c>
      <c r="V2933">
        <v>272</v>
      </c>
      <c r="W2933">
        <v>12</v>
      </c>
    </row>
    <row r="2934" spans="1:23" x14ac:dyDescent="0.3">
      <c r="A2934" t="s">
        <v>2944</v>
      </c>
      <c r="B2934" t="s">
        <v>21174</v>
      </c>
      <c r="C2934">
        <v>0</v>
      </c>
      <c r="D2934">
        <v>0</v>
      </c>
      <c r="E2934" t="s">
        <v>20050</v>
      </c>
      <c r="F2934" t="s">
        <v>13086</v>
      </c>
      <c r="G2934" t="s">
        <v>20066</v>
      </c>
      <c r="H2934" t="s">
        <v>22980</v>
      </c>
      <c r="I2934" t="s">
        <v>22981</v>
      </c>
      <c r="J2934" t="s">
        <v>7723</v>
      </c>
      <c r="K2934" t="s">
        <v>12826</v>
      </c>
      <c r="L2934" t="s">
        <v>12827</v>
      </c>
      <c r="M2934" t="s">
        <v>20331</v>
      </c>
      <c r="N2934" t="s">
        <v>6338</v>
      </c>
      <c r="O2934" t="s">
        <v>20084</v>
      </c>
      <c r="P2934" t="s">
        <v>20158</v>
      </c>
      <c r="Q2934" t="s">
        <v>6562</v>
      </c>
      <c r="R2934" t="s">
        <v>22982</v>
      </c>
      <c r="S2934">
        <v>1</v>
      </c>
      <c r="T2934">
        <v>1</v>
      </c>
      <c r="U2934">
        <v>0</v>
      </c>
      <c r="V2934">
        <v>108</v>
      </c>
      <c r="W2934">
        <v>5</v>
      </c>
    </row>
    <row r="2935" spans="1:23" x14ac:dyDescent="0.3">
      <c r="A2935" t="s">
        <v>2945</v>
      </c>
      <c r="B2935" t="s">
        <v>21174</v>
      </c>
      <c r="C2935">
        <v>0</v>
      </c>
      <c r="D2935">
        <v>0</v>
      </c>
      <c r="E2935" t="s">
        <v>20050</v>
      </c>
      <c r="F2935" t="s">
        <v>13087</v>
      </c>
      <c r="G2935" t="s">
        <v>20080</v>
      </c>
      <c r="H2935" t="s">
        <v>23172</v>
      </c>
      <c r="I2935" t="s">
        <v>23173</v>
      </c>
      <c r="J2935" t="s">
        <v>13088</v>
      </c>
      <c r="K2935" t="s">
        <v>6561</v>
      </c>
      <c r="L2935" t="s">
        <v>6562</v>
      </c>
      <c r="M2935" t="s">
        <v>20736</v>
      </c>
      <c r="N2935" t="s">
        <v>6338</v>
      </c>
      <c r="O2935" t="s">
        <v>20084</v>
      </c>
      <c r="P2935" t="s">
        <v>20158</v>
      </c>
      <c r="Q2935" t="s">
        <v>6562</v>
      </c>
      <c r="R2935" t="s">
        <v>20737</v>
      </c>
      <c r="S2935">
        <v>1</v>
      </c>
      <c r="T2935">
        <v>0</v>
      </c>
      <c r="U2935">
        <v>0</v>
      </c>
      <c r="V2935">
        <v>392</v>
      </c>
      <c r="W2935">
        <v>18</v>
      </c>
    </row>
    <row r="2936" spans="1:23" x14ac:dyDescent="0.3">
      <c r="A2936" t="s">
        <v>2946</v>
      </c>
      <c r="B2936" t="s">
        <v>21174</v>
      </c>
      <c r="C2936">
        <v>0</v>
      </c>
      <c r="D2936">
        <v>0</v>
      </c>
      <c r="E2936" t="s">
        <v>20050</v>
      </c>
      <c r="F2936" t="s">
        <v>13089</v>
      </c>
      <c r="G2936" t="s">
        <v>20080</v>
      </c>
      <c r="H2936" t="s">
        <v>23172</v>
      </c>
      <c r="I2936" t="s">
        <v>23173</v>
      </c>
      <c r="J2936" t="s">
        <v>13090</v>
      </c>
      <c r="K2936" t="s">
        <v>6561</v>
      </c>
      <c r="L2936" t="s">
        <v>6562</v>
      </c>
      <c r="M2936" t="s">
        <v>20736</v>
      </c>
      <c r="N2936" t="s">
        <v>6338</v>
      </c>
      <c r="O2936" t="s">
        <v>20084</v>
      </c>
      <c r="P2936" t="s">
        <v>20158</v>
      </c>
      <c r="Q2936" t="s">
        <v>6562</v>
      </c>
      <c r="R2936" t="s">
        <v>20737</v>
      </c>
      <c r="S2936">
        <v>1</v>
      </c>
      <c r="T2936">
        <v>0</v>
      </c>
      <c r="U2936">
        <v>0</v>
      </c>
      <c r="V2936">
        <v>197</v>
      </c>
      <c r="W2936">
        <v>10</v>
      </c>
    </row>
    <row r="2937" spans="1:23" x14ac:dyDescent="0.3">
      <c r="A2937" t="s">
        <v>2947</v>
      </c>
      <c r="B2937" t="s">
        <v>21174</v>
      </c>
      <c r="C2937">
        <v>0</v>
      </c>
      <c r="D2937">
        <v>0</v>
      </c>
      <c r="E2937" t="s">
        <v>20050</v>
      </c>
      <c r="F2937" t="s">
        <v>13091</v>
      </c>
      <c r="G2937" t="s">
        <v>20080</v>
      </c>
      <c r="H2937" t="s">
        <v>23172</v>
      </c>
      <c r="I2937" t="s">
        <v>23173</v>
      </c>
      <c r="J2937" t="s">
        <v>13092</v>
      </c>
      <c r="K2937" t="s">
        <v>6561</v>
      </c>
      <c r="L2937" t="s">
        <v>6562</v>
      </c>
      <c r="M2937" t="s">
        <v>20736</v>
      </c>
      <c r="N2937" t="s">
        <v>6338</v>
      </c>
      <c r="O2937" t="s">
        <v>20084</v>
      </c>
      <c r="P2937" t="s">
        <v>20158</v>
      </c>
      <c r="Q2937" t="s">
        <v>6562</v>
      </c>
      <c r="R2937" t="s">
        <v>20737</v>
      </c>
      <c r="S2937">
        <v>1</v>
      </c>
      <c r="T2937">
        <v>0</v>
      </c>
      <c r="U2937">
        <v>0</v>
      </c>
      <c r="V2937">
        <v>211</v>
      </c>
      <c r="W2937">
        <v>9</v>
      </c>
    </row>
    <row r="2938" spans="1:23" x14ac:dyDescent="0.3">
      <c r="A2938" t="s">
        <v>2948</v>
      </c>
      <c r="B2938" t="s">
        <v>21174</v>
      </c>
      <c r="C2938">
        <v>0</v>
      </c>
      <c r="D2938">
        <v>0</v>
      </c>
      <c r="E2938" t="s">
        <v>20050</v>
      </c>
      <c r="F2938" t="s">
        <v>13093</v>
      </c>
      <c r="G2938" t="s">
        <v>20080</v>
      </c>
      <c r="H2938" t="s">
        <v>23172</v>
      </c>
      <c r="I2938" t="s">
        <v>23173</v>
      </c>
      <c r="J2938" t="s">
        <v>13094</v>
      </c>
      <c r="K2938" t="s">
        <v>6561</v>
      </c>
      <c r="L2938" t="s">
        <v>6562</v>
      </c>
      <c r="M2938" t="s">
        <v>20736</v>
      </c>
      <c r="N2938" t="s">
        <v>6338</v>
      </c>
      <c r="O2938" t="s">
        <v>20084</v>
      </c>
      <c r="P2938" t="s">
        <v>20158</v>
      </c>
      <c r="Q2938" t="s">
        <v>6562</v>
      </c>
      <c r="R2938" t="s">
        <v>20737</v>
      </c>
      <c r="S2938">
        <v>1</v>
      </c>
      <c r="T2938">
        <v>0</v>
      </c>
      <c r="U2938">
        <v>0</v>
      </c>
      <c r="V2938">
        <v>95</v>
      </c>
      <c r="W2938">
        <v>4</v>
      </c>
    </row>
    <row r="2939" spans="1:23" x14ac:dyDescent="0.3">
      <c r="A2939" t="s">
        <v>2949</v>
      </c>
      <c r="B2939" t="s">
        <v>21174</v>
      </c>
      <c r="C2939">
        <v>0</v>
      </c>
      <c r="D2939">
        <v>0</v>
      </c>
      <c r="E2939" t="s">
        <v>20050</v>
      </c>
      <c r="F2939" t="s">
        <v>13095</v>
      </c>
      <c r="G2939" t="s">
        <v>20328</v>
      </c>
      <c r="H2939" t="s">
        <v>22983</v>
      </c>
      <c r="I2939" t="s">
        <v>22984</v>
      </c>
      <c r="J2939" t="s">
        <v>12829</v>
      </c>
      <c r="K2939" t="s">
        <v>12830</v>
      </c>
      <c r="L2939" t="s">
        <v>12831</v>
      </c>
      <c r="M2939" t="s">
        <v>20119</v>
      </c>
      <c r="N2939" t="s">
        <v>6338</v>
      </c>
      <c r="O2939" t="s">
        <v>20084</v>
      </c>
      <c r="P2939" t="s">
        <v>20158</v>
      </c>
      <c r="Q2939" t="s">
        <v>6562</v>
      </c>
      <c r="R2939" t="s">
        <v>22985</v>
      </c>
      <c r="S2939">
        <v>1</v>
      </c>
      <c r="T2939">
        <v>0</v>
      </c>
      <c r="U2939">
        <v>0</v>
      </c>
      <c r="V2939">
        <v>113</v>
      </c>
      <c r="W2939">
        <v>6</v>
      </c>
    </row>
    <row r="2940" spans="1:23" x14ac:dyDescent="0.3">
      <c r="A2940" t="s">
        <v>2950</v>
      </c>
      <c r="B2940" t="s">
        <v>21174</v>
      </c>
      <c r="C2940">
        <v>0</v>
      </c>
      <c r="D2940">
        <v>0</v>
      </c>
      <c r="E2940" t="s">
        <v>20050</v>
      </c>
      <c r="F2940" t="s">
        <v>13096</v>
      </c>
      <c r="G2940" t="s">
        <v>20080</v>
      </c>
      <c r="H2940" t="s">
        <v>23174</v>
      </c>
      <c r="I2940" t="s">
        <v>23175</v>
      </c>
      <c r="J2940" t="s">
        <v>13097</v>
      </c>
      <c r="K2940" t="s">
        <v>7304</v>
      </c>
      <c r="L2940" t="s">
        <v>7305</v>
      </c>
      <c r="M2940" t="s">
        <v>20355</v>
      </c>
      <c r="N2940" t="s">
        <v>6338</v>
      </c>
      <c r="O2940" t="s">
        <v>20084</v>
      </c>
      <c r="P2940" t="s">
        <v>20158</v>
      </c>
      <c r="Q2940" t="s">
        <v>6562</v>
      </c>
      <c r="R2940" t="s">
        <v>20783</v>
      </c>
      <c r="S2940">
        <v>1</v>
      </c>
      <c r="T2940">
        <v>0</v>
      </c>
      <c r="U2940">
        <v>0</v>
      </c>
      <c r="V2940">
        <v>395</v>
      </c>
      <c r="W2940">
        <v>19</v>
      </c>
    </row>
    <row r="2941" spans="1:23" x14ac:dyDescent="0.3">
      <c r="A2941" t="s">
        <v>2951</v>
      </c>
      <c r="B2941" t="s">
        <v>21174</v>
      </c>
      <c r="C2941">
        <v>0</v>
      </c>
      <c r="D2941">
        <v>0</v>
      </c>
      <c r="E2941" t="s">
        <v>20050</v>
      </c>
      <c r="F2941" t="s">
        <v>13098</v>
      </c>
      <c r="G2941" t="s">
        <v>20066</v>
      </c>
      <c r="H2941" t="s">
        <v>23176</v>
      </c>
      <c r="I2941" t="s">
        <v>23177</v>
      </c>
      <c r="J2941" t="s">
        <v>13099</v>
      </c>
      <c r="K2941" t="s">
        <v>7304</v>
      </c>
      <c r="L2941" t="s">
        <v>7305</v>
      </c>
      <c r="M2941" t="s">
        <v>20355</v>
      </c>
      <c r="N2941" t="s">
        <v>6338</v>
      </c>
      <c r="O2941" t="s">
        <v>20084</v>
      </c>
      <c r="P2941" t="s">
        <v>20158</v>
      </c>
      <c r="Q2941" t="s">
        <v>6562</v>
      </c>
      <c r="R2941" t="s">
        <v>20783</v>
      </c>
      <c r="S2941">
        <v>1</v>
      </c>
      <c r="T2941">
        <v>0</v>
      </c>
      <c r="U2941">
        <v>0</v>
      </c>
      <c r="V2941">
        <v>467</v>
      </c>
      <c r="W2941">
        <v>23</v>
      </c>
    </row>
    <row r="2942" spans="1:23" x14ac:dyDescent="0.3">
      <c r="A2942" t="s">
        <v>2952</v>
      </c>
      <c r="B2942" t="s">
        <v>21174</v>
      </c>
      <c r="C2942">
        <v>0</v>
      </c>
      <c r="D2942">
        <v>0</v>
      </c>
      <c r="E2942" t="s">
        <v>20050</v>
      </c>
      <c r="F2942" t="s">
        <v>13100</v>
      </c>
      <c r="G2942" t="s">
        <v>20080</v>
      </c>
      <c r="H2942" t="s">
        <v>23174</v>
      </c>
      <c r="I2942" t="s">
        <v>23175</v>
      </c>
      <c r="J2942" t="s">
        <v>9116</v>
      </c>
      <c r="K2942" t="s">
        <v>7304</v>
      </c>
      <c r="L2942" t="s">
        <v>7305</v>
      </c>
      <c r="M2942" t="s">
        <v>20355</v>
      </c>
      <c r="N2942" t="s">
        <v>6338</v>
      </c>
      <c r="O2942" t="s">
        <v>20084</v>
      </c>
      <c r="P2942" t="s">
        <v>20158</v>
      </c>
      <c r="Q2942" t="s">
        <v>6562</v>
      </c>
      <c r="R2942" t="s">
        <v>20783</v>
      </c>
      <c r="S2942">
        <v>1</v>
      </c>
      <c r="T2942">
        <v>0</v>
      </c>
      <c r="U2942">
        <v>0</v>
      </c>
      <c r="V2942">
        <v>107</v>
      </c>
      <c r="W2942">
        <v>6</v>
      </c>
    </row>
    <row r="2943" spans="1:23" x14ac:dyDescent="0.3">
      <c r="A2943" t="s">
        <v>2953</v>
      </c>
      <c r="B2943" t="s">
        <v>21174</v>
      </c>
      <c r="C2943">
        <v>0</v>
      </c>
      <c r="D2943">
        <v>0</v>
      </c>
      <c r="E2943" t="s">
        <v>20050</v>
      </c>
      <c r="F2943" t="s">
        <v>13101</v>
      </c>
      <c r="G2943" t="s">
        <v>20040</v>
      </c>
      <c r="H2943" t="s">
        <v>23178</v>
      </c>
      <c r="I2943" t="s">
        <v>23179</v>
      </c>
      <c r="J2943" t="s">
        <v>13102</v>
      </c>
      <c r="K2943" t="s">
        <v>13103</v>
      </c>
      <c r="L2943" t="s">
        <v>13104</v>
      </c>
      <c r="M2943" t="s">
        <v>20856</v>
      </c>
      <c r="N2943" t="s">
        <v>6338</v>
      </c>
      <c r="O2943" t="s">
        <v>20084</v>
      </c>
      <c r="P2943" t="s">
        <v>20479</v>
      </c>
      <c r="Q2943" t="s">
        <v>20480</v>
      </c>
      <c r="R2943" t="s">
        <v>23180</v>
      </c>
      <c r="S2943">
        <v>1</v>
      </c>
      <c r="T2943">
        <v>0</v>
      </c>
      <c r="U2943">
        <v>0</v>
      </c>
      <c r="V2943">
        <v>209</v>
      </c>
      <c r="W2943">
        <v>10</v>
      </c>
    </row>
    <row r="2944" spans="1:23" x14ac:dyDescent="0.3">
      <c r="A2944" t="s">
        <v>2954</v>
      </c>
      <c r="B2944" t="s">
        <v>21174</v>
      </c>
      <c r="C2944">
        <v>0</v>
      </c>
      <c r="D2944">
        <v>0</v>
      </c>
      <c r="E2944" t="s">
        <v>20050</v>
      </c>
      <c r="F2944" t="s">
        <v>13105</v>
      </c>
      <c r="G2944" t="s">
        <v>20080</v>
      </c>
      <c r="H2944" t="s">
        <v>23181</v>
      </c>
      <c r="I2944" t="s">
        <v>23182</v>
      </c>
      <c r="J2944" t="s">
        <v>13106</v>
      </c>
      <c r="K2944" t="s">
        <v>12735</v>
      </c>
      <c r="L2944" t="s">
        <v>12736</v>
      </c>
      <c r="M2944" t="s">
        <v>20221</v>
      </c>
      <c r="N2944" t="s">
        <v>6338</v>
      </c>
      <c r="O2944" t="s">
        <v>20084</v>
      </c>
      <c r="P2944" t="s">
        <v>20158</v>
      </c>
      <c r="Q2944" t="s">
        <v>6562</v>
      </c>
      <c r="R2944" t="s">
        <v>22931</v>
      </c>
      <c r="S2944">
        <v>1</v>
      </c>
      <c r="T2944">
        <v>0</v>
      </c>
      <c r="U2944">
        <v>0</v>
      </c>
      <c r="V2944">
        <v>454</v>
      </c>
      <c r="W2944">
        <v>20</v>
      </c>
    </row>
    <row r="2945" spans="1:23" x14ac:dyDescent="0.3">
      <c r="A2945" t="s">
        <v>2955</v>
      </c>
      <c r="B2945" t="s">
        <v>21174</v>
      </c>
      <c r="C2945">
        <v>0</v>
      </c>
      <c r="D2945">
        <v>0</v>
      </c>
      <c r="E2945" t="s">
        <v>20050</v>
      </c>
      <c r="F2945" t="s">
        <v>13107</v>
      </c>
      <c r="G2945" t="s">
        <v>20066</v>
      </c>
      <c r="H2945" t="s">
        <v>23183</v>
      </c>
      <c r="I2945" t="s">
        <v>23184</v>
      </c>
      <c r="J2945" t="s">
        <v>13108</v>
      </c>
      <c r="K2945" t="s">
        <v>13109</v>
      </c>
      <c r="L2945" t="s">
        <v>13110</v>
      </c>
      <c r="M2945" t="s">
        <v>20591</v>
      </c>
      <c r="N2945" t="s">
        <v>6338</v>
      </c>
      <c r="O2945" t="s">
        <v>20084</v>
      </c>
      <c r="P2945" t="s">
        <v>20479</v>
      </c>
      <c r="Q2945" t="s">
        <v>20480</v>
      </c>
      <c r="R2945" t="s">
        <v>23185</v>
      </c>
      <c r="S2945">
        <v>1</v>
      </c>
      <c r="T2945">
        <v>0</v>
      </c>
      <c r="U2945">
        <v>0</v>
      </c>
      <c r="V2945">
        <v>184</v>
      </c>
      <c r="W2945">
        <v>9</v>
      </c>
    </row>
    <row r="2946" spans="1:23" x14ac:dyDescent="0.3">
      <c r="A2946" t="s">
        <v>2956</v>
      </c>
      <c r="B2946" t="s">
        <v>21174</v>
      </c>
      <c r="C2946">
        <v>0</v>
      </c>
      <c r="D2946">
        <v>0</v>
      </c>
      <c r="E2946" t="s">
        <v>20050</v>
      </c>
      <c r="F2946" t="s">
        <v>13111</v>
      </c>
      <c r="G2946" t="s">
        <v>20080</v>
      </c>
      <c r="H2946" t="s">
        <v>23186</v>
      </c>
      <c r="I2946" t="s">
        <v>23187</v>
      </c>
      <c r="J2946" t="s">
        <v>10986</v>
      </c>
      <c r="K2946" t="s">
        <v>8013</v>
      </c>
      <c r="L2946" t="s">
        <v>8014</v>
      </c>
      <c r="M2946" t="s">
        <v>20442</v>
      </c>
      <c r="N2946" t="s">
        <v>6338</v>
      </c>
      <c r="O2946" t="s">
        <v>20084</v>
      </c>
      <c r="P2946" t="s">
        <v>20158</v>
      </c>
      <c r="Q2946" t="s">
        <v>6562</v>
      </c>
      <c r="R2946" t="s">
        <v>20533</v>
      </c>
      <c r="S2946">
        <v>1</v>
      </c>
      <c r="T2946">
        <v>0</v>
      </c>
      <c r="U2946">
        <v>0</v>
      </c>
      <c r="V2946">
        <v>215</v>
      </c>
      <c r="W2946">
        <v>11</v>
      </c>
    </row>
    <row r="2947" spans="1:23" x14ac:dyDescent="0.3">
      <c r="A2947" t="s">
        <v>2957</v>
      </c>
      <c r="B2947" t="s">
        <v>21174</v>
      </c>
      <c r="C2947">
        <v>0</v>
      </c>
      <c r="D2947">
        <v>0</v>
      </c>
      <c r="E2947" t="s">
        <v>20050</v>
      </c>
      <c r="F2947" t="s">
        <v>13112</v>
      </c>
      <c r="G2947" t="s">
        <v>20328</v>
      </c>
      <c r="H2947" t="s">
        <v>23188</v>
      </c>
      <c r="I2947" t="s">
        <v>23189</v>
      </c>
      <c r="J2947" t="s">
        <v>13113</v>
      </c>
      <c r="K2947" t="s">
        <v>13114</v>
      </c>
      <c r="L2947" t="s">
        <v>13115</v>
      </c>
      <c r="M2947" t="s">
        <v>21493</v>
      </c>
      <c r="N2947" t="s">
        <v>6338</v>
      </c>
      <c r="O2947" t="s">
        <v>20084</v>
      </c>
      <c r="P2947" t="s">
        <v>20158</v>
      </c>
      <c r="Q2947" t="s">
        <v>6562</v>
      </c>
      <c r="R2947" t="s">
        <v>23190</v>
      </c>
      <c r="S2947">
        <v>1</v>
      </c>
      <c r="T2947">
        <v>0</v>
      </c>
      <c r="U2947">
        <v>0</v>
      </c>
      <c r="V2947">
        <v>80</v>
      </c>
      <c r="W2947">
        <v>4</v>
      </c>
    </row>
    <row r="2948" spans="1:23" x14ac:dyDescent="0.3">
      <c r="A2948" t="s">
        <v>2958</v>
      </c>
      <c r="B2948" t="s">
        <v>21174</v>
      </c>
      <c r="C2948">
        <v>0</v>
      </c>
      <c r="D2948">
        <v>0</v>
      </c>
      <c r="E2948" t="s">
        <v>20050</v>
      </c>
      <c r="F2948" t="s">
        <v>13116</v>
      </c>
      <c r="G2948" t="s">
        <v>20080</v>
      </c>
      <c r="H2948" t="s">
        <v>23191</v>
      </c>
      <c r="I2948" t="s">
        <v>23192</v>
      </c>
      <c r="J2948" t="s">
        <v>13117</v>
      </c>
      <c r="K2948" t="s">
        <v>8431</v>
      </c>
      <c r="L2948" t="s">
        <v>8432</v>
      </c>
      <c r="M2948" t="s">
        <v>20647</v>
      </c>
      <c r="N2948" t="s">
        <v>6338</v>
      </c>
      <c r="O2948" t="s">
        <v>20084</v>
      </c>
      <c r="P2948" t="s">
        <v>20479</v>
      </c>
      <c r="Q2948" t="s">
        <v>20480</v>
      </c>
      <c r="R2948" t="s">
        <v>20945</v>
      </c>
      <c r="S2948">
        <v>1</v>
      </c>
      <c r="T2948">
        <v>0</v>
      </c>
      <c r="U2948">
        <v>0</v>
      </c>
      <c r="V2948">
        <v>280</v>
      </c>
      <c r="W2948">
        <v>12</v>
      </c>
    </row>
    <row r="2949" spans="1:23" x14ac:dyDescent="0.3">
      <c r="A2949" t="s">
        <v>2959</v>
      </c>
      <c r="B2949" t="s">
        <v>21174</v>
      </c>
      <c r="C2949">
        <v>0</v>
      </c>
      <c r="D2949">
        <v>0</v>
      </c>
      <c r="E2949" t="s">
        <v>20050</v>
      </c>
      <c r="F2949" t="s">
        <v>13118</v>
      </c>
      <c r="G2949" t="s">
        <v>21292</v>
      </c>
      <c r="H2949" t="s">
        <v>23193</v>
      </c>
      <c r="I2949" t="s">
        <v>23194</v>
      </c>
      <c r="J2949" t="s">
        <v>13119</v>
      </c>
      <c r="K2949" t="s">
        <v>13120</v>
      </c>
      <c r="L2949" t="s">
        <v>13121</v>
      </c>
      <c r="M2949" t="s">
        <v>20162</v>
      </c>
      <c r="N2949" t="s">
        <v>6338</v>
      </c>
      <c r="O2949" t="s">
        <v>20084</v>
      </c>
      <c r="P2949" t="s">
        <v>20158</v>
      </c>
      <c r="Q2949" t="s">
        <v>6562</v>
      </c>
      <c r="R2949" t="s">
        <v>23195</v>
      </c>
      <c r="S2949">
        <v>1</v>
      </c>
      <c r="T2949">
        <v>0</v>
      </c>
      <c r="U2949">
        <v>0</v>
      </c>
      <c r="V2949">
        <v>92</v>
      </c>
      <c r="W2949">
        <v>4</v>
      </c>
    </row>
    <row r="2950" spans="1:23" x14ac:dyDescent="0.3">
      <c r="A2950" t="s">
        <v>2960</v>
      </c>
      <c r="B2950" t="s">
        <v>21174</v>
      </c>
      <c r="C2950">
        <v>0</v>
      </c>
      <c r="D2950">
        <v>0</v>
      </c>
      <c r="E2950" t="s">
        <v>20050</v>
      </c>
      <c r="F2950" t="s">
        <v>13122</v>
      </c>
      <c r="G2950" t="s">
        <v>20066</v>
      </c>
      <c r="H2950" t="s">
        <v>23196</v>
      </c>
      <c r="I2950" t="s">
        <v>23197</v>
      </c>
      <c r="J2950" t="s">
        <v>13123</v>
      </c>
      <c r="K2950" t="s">
        <v>13124</v>
      </c>
      <c r="L2950" t="s">
        <v>13125</v>
      </c>
      <c r="M2950" t="s">
        <v>20955</v>
      </c>
      <c r="N2950" t="s">
        <v>6338</v>
      </c>
      <c r="O2950" t="s">
        <v>20084</v>
      </c>
      <c r="P2950" t="s">
        <v>20158</v>
      </c>
      <c r="Q2950" t="s">
        <v>6562</v>
      </c>
      <c r="R2950" t="s">
        <v>23198</v>
      </c>
      <c r="S2950">
        <v>1</v>
      </c>
      <c r="T2950">
        <v>0</v>
      </c>
      <c r="U2950">
        <v>0</v>
      </c>
      <c r="V2950">
        <v>231</v>
      </c>
      <c r="W2950">
        <v>10</v>
      </c>
    </row>
    <row r="2951" spans="1:23" x14ac:dyDescent="0.3">
      <c r="A2951" t="s">
        <v>2961</v>
      </c>
      <c r="B2951" t="s">
        <v>21174</v>
      </c>
      <c r="C2951">
        <v>0</v>
      </c>
      <c r="D2951">
        <v>0</v>
      </c>
      <c r="E2951" t="s">
        <v>20050</v>
      </c>
      <c r="F2951" t="s">
        <v>13126</v>
      </c>
      <c r="G2951" t="s">
        <v>20040</v>
      </c>
      <c r="H2951" t="s">
        <v>23199</v>
      </c>
      <c r="I2951" t="s">
        <v>23200</v>
      </c>
      <c r="J2951" t="s">
        <v>9116</v>
      </c>
      <c r="K2951" t="s">
        <v>13127</v>
      </c>
      <c r="L2951" t="s">
        <v>13128</v>
      </c>
      <c r="M2951" t="s">
        <v>20504</v>
      </c>
      <c r="N2951" t="s">
        <v>6338</v>
      </c>
      <c r="O2951" t="s">
        <v>20084</v>
      </c>
      <c r="P2951" t="s">
        <v>20158</v>
      </c>
      <c r="Q2951" t="s">
        <v>6562</v>
      </c>
      <c r="R2951" t="s">
        <v>23201</v>
      </c>
      <c r="S2951">
        <v>1</v>
      </c>
      <c r="T2951">
        <v>0</v>
      </c>
      <c r="U2951">
        <v>0</v>
      </c>
      <c r="V2951">
        <v>76</v>
      </c>
      <c r="W2951">
        <v>4</v>
      </c>
    </row>
    <row r="2952" spans="1:23" x14ac:dyDescent="0.3">
      <c r="A2952" t="s">
        <v>2962</v>
      </c>
      <c r="B2952" t="s">
        <v>21174</v>
      </c>
      <c r="C2952">
        <v>0</v>
      </c>
      <c r="D2952">
        <v>0</v>
      </c>
      <c r="E2952" t="s">
        <v>20050</v>
      </c>
      <c r="F2952" t="s">
        <v>13129</v>
      </c>
      <c r="G2952" t="s">
        <v>20066</v>
      </c>
      <c r="H2952" t="s">
        <v>22988</v>
      </c>
      <c r="I2952" t="s">
        <v>22989</v>
      </c>
      <c r="J2952" t="s">
        <v>12834</v>
      </c>
      <c r="K2952" t="s">
        <v>12835</v>
      </c>
      <c r="L2952" t="s">
        <v>12836</v>
      </c>
      <c r="M2952" t="s">
        <v>20591</v>
      </c>
      <c r="N2952" t="s">
        <v>6338</v>
      </c>
      <c r="O2952" t="s">
        <v>20084</v>
      </c>
      <c r="P2952" t="s">
        <v>20158</v>
      </c>
      <c r="Q2952" t="s">
        <v>6562</v>
      </c>
      <c r="R2952" t="s">
        <v>22990</v>
      </c>
      <c r="S2952">
        <v>1</v>
      </c>
      <c r="T2952">
        <v>0</v>
      </c>
      <c r="U2952">
        <v>0</v>
      </c>
      <c r="V2952">
        <v>203</v>
      </c>
      <c r="W2952">
        <v>10</v>
      </c>
    </row>
    <row r="2953" spans="1:23" x14ac:dyDescent="0.3">
      <c r="A2953" t="s">
        <v>2963</v>
      </c>
      <c r="B2953" t="s">
        <v>21174</v>
      </c>
      <c r="C2953">
        <v>0</v>
      </c>
      <c r="D2953">
        <v>0</v>
      </c>
      <c r="E2953" t="s">
        <v>20050</v>
      </c>
      <c r="F2953" t="s">
        <v>13130</v>
      </c>
      <c r="G2953" t="s">
        <v>20066</v>
      </c>
      <c r="H2953" t="s">
        <v>23202</v>
      </c>
      <c r="I2953" t="s">
        <v>23203</v>
      </c>
      <c r="J2953" t="s">
        <v>13131</v>
      </c>
      <c r="K2953" t="s">
        <v>13132</v>
      </c>
      <c r="L2953" t="s">
        <v>13133</v>
      </c>
      <c r="M2953" t="s">
        <v>20434</v>
      </c>
      <c r="N2953" t="s">
        <v>6338</v>
      </c>
      <c r="O2953" t="s">
        <v>20084</v>
      </c>
      <c r="P2953" t="s">
        <v>20479</v>
      </c>
      <c r="Q2953" t="s">
        <v>20480</v>
      </c>
      <c r="R2953" t="s">
        <v>23204</v>
      </c>
      <c r="S2953">
        <v>1</v>
      </c>
      <c r="T2953">
        <v>0</v>
      </c>
      <c r="U2953">
        <v>0</v>
      </c>
      <c r="V2953">
        <v>220</v>
      </c>
      <c r="W2953">
        <v>11</v>
      </c>
    </row>
    <row r="2954" spans="1:23" x14ac:dyDescent="0.3">
      <c r="A2954" t="s">
        <v>2964</v>
      </c>
      <c r="B2954" t="s">
        <v>21174</v>
      </c>
      <c r="C2954">
        <v>0</v>
      </c>
      <c r="D2954">
        <v>0</v>
      </c>
      <c r="E2954" t="s">
        <v>20050</v>
      </c>
      <c r="F2954" t="s">
        <v>13134</v>
      </c>
      <c r="G2954" t="s">
        <v>20040</v>
      </c>
      <c r="H2954" t="s">
        <v>23205</v>
      </c>
      <c r="I2954" t="s">
        <v>23206</v>
      </c>
      <c r="J2954" t="s">
        <v>13135</v>
      </c>
      <c r="K2954" t="s">
        <v>13136</v>
      </c>
      <c r="L2954" t="s">
        <v>13137</v>
      </c>
      <c r="M2954" t="s">
        <v>20096</v>
      </c>
      <c r="N2954" t="s">
        <v>6338</v>
      </c>
      <c r="O2954" t="s">
        <v>20084</v>
      </c>
      <c r="P2954" t="s">
        <v>20158</v>
      </c>
      <c r="Q2954" t="s">
        <v>6562</v>
      </c>
      <c r="R2954" t="s">
        <v>23207</v>
      </c>
      <c r="S2954">
        <v>1</v>
      </c>
      <c r="T2954">
        <v>0</v>
      </c>
      <c r="U2954">
        <v>0</v>
      </c>
      <c r="V2954">
        <v>79</v>
      </c>
      <c r="W2954">
        <v>4</v>
      </c>
    </row>
    <row r="2955" spans="1:23" x14ac:dyDescent="0.3">
      <c r="A2955" t="s">
        <v>2965</v>
      </c>
      <c r="B2955" t="s">
        <v>21174</v>
      </c>
      <c r="C2955">
        <v>0</v>
      </c>
      <c r="D2955">
        <v>0</v>
      </c>
      <c r="E2955" t="s">
        <v>20050</v>
      </c>
      <c r="F2955" t="s">
        <v>13138</v>
      </c>
      <c r="G2955" t="s">
        <v>20040</v>
      </c>
      <c r="H2955" t="s">
        <v>23208</v>
      </c>
      <c r="I2955" t="s">
        <v>23209</v>
      </c>
      <c r="J2955" t="s">
        <v>9032</v>
      </c>
      <c r="K2955" t="s">
        <v>13139</v>
      </c>
      <c r="L2955" t="s">
        <v>13140</v>
      </c>
      <c r="M2955" t="s">
        <v>20374</v>
      </c>
      <c r="N2955" t="s">
        <v>6338</v>
      </c>
      <c r="O2955" t="s">
        <v>20084</v>
      </c>
      <c r="P2955" t="s">
        <v>20479</v>
      </c>
      <c r="Q2955" t="s">
        <v>20480</v>
      </c>
      <c r="R2955" t="s">
        <v>23210</v>
      </c>
      <c r="S2955">
        <v>1</v>
      </c>
      <c r="T2955">
        <v>0</v>
      </c>
      <c r="U2955">
        <v>0</v>
      </c>
      <c r="V2955">
        <v>166</v>
      </c>
      <c r="W2955">
        <v>8</v>
      </c>
    </row>
    <row r="2956" spans="1:23" x14ac:dyDescent="0.3">
      <c r="A2956" t="s">
        <v>2966</v>
      </c>
      <c r="B2956" t="s">
        <v>21174</v>
      </c>
      <c r="C2956">
        <v>0</v>
      </c>
      <c r="D2956">
        <v>0</v>
      </c>
      <c r="E2956" t="s">
        <v>20050</v>
      </c>
      <c r="F2956" t="s">
        <v>13141</v>
      </c>
      <c r="G2956" t="s">
        <v>20066</v>
      </c>
      <c r="H2956" t="s">
        <v>23211</v>
      </c>
      <c r="I2956" t="s">
        <v>23212</v>
      </c>
      <c r="J2956" t="s">
        <v>12070</v>
      </c>
      <c r="K2956" t="s">
        <v>13142</v>
      </c>
      <c r="L2956" t="s">
        <v>13143</v>
      </c>
      <c r="M2956" t="s">
        <v>20336</v>
      </c>
      <c r="N2956" t="s">
        <v>6338</v>
      </c>
      <c r="O2956" t="s">
        <v>20084</v>
      </c>
      <c r="P2956" t="s">
        <v>20158</v>
      </c>
      <c r="Q2956" t="s">
        <v>6562</v>
      </c>
      <c r="R2956" t="s">
        <v>23213</v>
      </c>
      <c r="S2956">
        <v>1</v>
      </c>
      <c r="T2956">
        <v>0</v>
      </c>
      <c r="U2956">
        <v>0</v>
      </c>
      <c r="V2956">
        <v>62</v>
      </c>
      <c r="W2956">
        <v>4</v>
      </c>
    </row>
    <row r="2957" spans="1:23" x14ac:dyDescent="0.3">
      <c r="A2957" t="s">
        <v>2967</v>
      </c>
      <c r="B2957" t="s">
        <v>21174</v>
      </c>
      <c r="C2957">
        <v>0</v>
      </c>
      <c r="D2957">
        <v>0</v>
      </c>
      <c r="E2957" t="s">
        <v>20050</v>
      </c>
      <c r="F2957" t="s">
        <v>13144</v>
      </c>
      <c r="G2957" t="s">
        <v>21292</v>
      </c>
      <c r="H2957" t="s">
        <v>23214</v>
      </c>
      <c r="I2957" t="s">
        <v>23215</v>
      </c>
      <c r="J2957" t="s">
        <v>13145</v>
      </c>
      <c r="K2957" t="s">
        <v>13146</v>
      </c>
      <c r="L2957" t="s">
        <v>13147</v>
      </c>
      <c r="M2957" t="s">
        <v>20348</v>
      </c>
      <c r="N2957" t="s">
        <v>6338</v>
      </c>
      <c r="O2957" t="s">
        <v>20084</v>
      </c>
      <c r="P2957" t="s">
        <v>20158</v>
      </c>
      <c r="Q2957" t="s">
        <v>6562</v>
      </c>
      <c r="R2957" t="s">
        <v>23216</v>
      </c>
      <c r="S2957">
        <v>1</v>
      </c>
      <c r="T2957">
        <v>0</v>
      </c>
      <c r="U2957">
        <v>0</v>
      </c>
      <c r="V2957">
        <v>81</v>
      </c>
      <c r="W2957">
        <v>4</v>
      </c>
    </row>
    <row r="2958" spans="1:23" x14ac:dyDescent="0.3">
      <c r="A2958" t="s">
        <v>2968</v>
      </c>
      <c r="B2958" t="s">
        <v>21174</v>
      </c>
      <c r="C2958">
        <v>0</v>
      </c>
      <c r="D2958">
        <v>0</v>
      </c>
      <c r="E2958" t="s">
        <v>20150</v>
      </c>
      <c r="F2958" t="s">
        <v>13148</v>
      </c>
      <c r="G2958" t="s">
        <v>20089</v>
      </c>
      <c r="H2958" t="s">
        <v>23217</v>
      </c>
      <c r="I2958" t="s">
        <v>23218</v>
      </c>
      <c r="J2958" t="s">
        <v>13149</v>
      </c>
      <c r="K2958" t="s">
        <v>7269</v>
      </c>
      <c r="L2958" t="s">
        <v>7270</v>
      </c>
      <c r="M2958" t="s">
        <v>20324</v>
      </c>
      <c r="N2958" t="s">
        <v>6338</v>
      </c>
      <c r="O2958" t="s">
        <v>20084</v>
      </c>
      <c r="P2958" t="s">
        <v>20634</v>
      </c>
      <c r="Q2958" t="s">
        <v>20635</v>
      </c>
      <c r="R2958" t="s">
        <v>20760</v>
      </c>
      <c r="S2958">
        <v>0</v>
      </c>
      <c r="T2958">
        <v>0</v>
      </c>
      <c r="U2958">
        <v>0</v>
      </c>
      <c r="V2958">
        <v>182</v>
      </c>
      <c r="W2958">
        <v>7</v>
      </c>
    </row>
    <row r="2959" spans="1:23" x14ac:dyDescent="0.3">
      <c r="A2959" t="s">
        <v>2969</v>
      </c>
      <c r="B2959" t="s">
        <v>21174</v>
      </c>
      <c r="C2959">
        <v>0</v>
      </c>
      <c r="D2959">
        <v>0</v>
      </c>
      <c r="E2959" t="s">
        <v>20050</v>
      </c>
      <c r="F2959" t="s">
        <v>13150</v>
      </c>
      <c r="G2959" t="s">
        <v>20040</v>
      </c>
      <c r="H2959" t="s">
        <v>23219</v>
      </c>
      <c r="I2959" t="s">
        <v>23220</v>
      </c>
      <c r="J2959" t="s">
        <v>13151</v>
      </c>
      <c r="K2959" t="s">
        <v>13152</v>
      </c>
      <c r="L2959" t="s">
        <v>13153</v>
      </c>
      <c r="M2959" t="s">
        <v>20179</v>
      </c>
      <c r="N2959" t="s">
        <v>6338</v>
      </c>
      <c r="O2959" t="s">
        <v>20084</v>
      </c>
      <c r="P2959" t="s">
        <v>20158</v>
      </c>
      <c r="Q2959" t="s">
        <v>6562</v>
      </c>
      <c r="R2959" t="s">
        <v>23221</v>
      </c>
      <c r="S2959">
        <v>1</v>
      </c>
      <c r="T2959">
        <v>0</v>
      </c>
      <c r="U2959">
        <v>0</v>
      </c>
      <c r="V2959">
        <v>59</v>
      </c>
      <c r="W2959">
        <v>3</v>
      </c>
    </row>
    <row r="2960" spans="1:23" x14ac:dyDescent="0.3">
      <c r="A2960" t="s">
        <v>2970</v>
      </c>
      <c r="B2960" t="s">
        <v>21174</v>
      </c>
      <c r="C2960">
        <v>0</v>
      </c>
      <c r="D2960">
        <v>0</v>
      </c>
      <c r="E2960" t="s">
        <v>20050</v>
      </c>
      <c r="F2960" t="s">
        <v>13154</v>
      </c>
      <c r="G2960" t="s">
        <v>20080</v>
      </c>
      <c r="H2960" t="s">
        <v>23181</v>
      </c>
      <c r="I2960" t="s">
        <v>23182</v>
      </c>
      <c r="J2960" t="s">
        <v>11781</v>
      </c>
      <c r="K2960" t="s">
        <v>12735</v>
      </c>
      <c r="L2960" t="s">
        <v>12736</v>
      </c>
      <c r="M2960" t="s">
        <v>20221</v>
      </c>
      <c r="N2960" t="s">
        <v>6338</v>
      </c>
      <c r="O2960" t="s">
        <v>20084</v>
      </c>
      <c r="P2960" t="s">
        <v>20158</v>
      </c>
      <c r="Q2960" t="s">
        <v>6562</v>
      </c>
      <c r="R2960" t="s">
        <v>22931</v>
      </c>
      <c r="S2960">
        <v>1</v>
      </c>
      <c r="T2960">
        <v>0</v>
      </c>
      <c r="U2960">
        <v>0</v>
      </c>
      <c r="V2960">
        <v>271</v>
      </c>
      <c r="W2960">
        <v>13</v>
      </c>
    </row>
    <row r="2961" spans="1:23" x14ac:dyDescent="0.3">
      <c r="A2961" t="s">
        <v>2971</v>
      </c>
      <c r="B2961" t="s">
        <v>21174</v>
      </c>
      <c r="C2961">
        <v>0</v>
      </c>
      <c r="D2961">
        <v>0</v>
      </c>
      <c r="E2961" t="s">
        <v>20050</v>
      </c>
      <c r="F2961" t="s">
        <v>13155</v>
      </c>
      <c r="G2961" t="s">
        <v>20080</v>
      </c>
      <c r="H2961" t="s">
        <v>22978</v>
      </c>
      <c r="I2961" t="s">
        <v>22979</v>
      </c>
      <c r="J2961" t="s">
        <v>12824</v>
      </c>
      <c r="K2961" t="s">
        <v>8255</v>
      </c>
      <c r="L2961" t="s">
        <v>8256</v>
      </c>
      <c r="M2961" t="s">
        <v>20340</v>
      </c>
      <c r="N2961" t="s">
        <v>6338</v>
      </c>
      <c r="O2961" t="s">
        <v>20084</v>
      </c>
      <c r="P2961" t="s">
        <v>20158</v>
      </c>
      <c r="Q2961" t="s">
        <v>6562</v>
      </c>
      <c r="R2961" t="s">
        <v>20963</v>
      </c>
      <c r="S2961">
        <v>1</v>
      </c>
      <c r="T2961">
        <v>0</v>
      </c>
      <c r="U2961">
        <v>0</v>
      </c>
      <c r="V2961">
        <v>106</v>
      </c>
      <c r="W2961">
        <v>5</v>
      </c>
    </row>
    <row r="2962" spans="1:23" x14ac:dyDescent="0.3">
      <c r="A2962" t="s">
        <v>2972</v>
      </c>
      <c r="B2962" t="s">
        <v>21174</v>
      </c>
      <c r="C2962">
        <v>0</v>
      </c>
      <c r="D2962">
        <v>0</v>
      </c>
      <c r="E2962" t="s">
        <v>20050</v>
      </c>
      <c r="F2962" t="s">
        <v>13156</v>
      </c>
      <c r="G2962" t="s">
        <v>20066</v>
      </c>
      <c r="H2962" t="s">
        <v>23196</v>
      </c>
      <c r="I2962" t="s">
        <v>23197</v>
      </c>
      <c r="J2962" t="s">
        <v>13123</v>
      </c>
      <c r="K2962" t="s">
        <v>13124</v>
      </c>
      <c r="L2962" t="s">
        <v>13125</v>
      </c>
      <c r="M2962" t="s">
        <v>20955</v>
      </c>
      <c r="N2962" t="s">
        <v>6338</v>
      </c>
      <c r="O2962" t="s">
        <v>20084</v>
      </c>
      <c r="P2962" t="s">
        <v>20158</v>
      </c>
      <c r="Q2962" t="s">
        <v>6562</v>
      </c>
      <c r="R2962" t="s">
        <v>23198</v>
      </c>
      <c r="S2962">
        <v>1</v>
      </c>
      <c r="T2962">
        <v>0</v>
      </c>
      <c r="U2962">
        <v>0</v>
      </c>
      <c r="V2962">
        <v>176</v>
      </c>
      <c r="W2962">
        <v>9</v>
      </c>
    </row>
    <row r="2963" spans="1:23" x14ac:dyDescent="0.3">
      <c r="A2963" t="s">
        <v>2973</v>
      </c>
      <c r="B2963" t="s">
        <v>21174</v>
      </c>
      <c r="C2963">
        <v>0</v>
      </c>
      <c r="D2963">
        <v>0</v>
      </c>
      <c r="E2963" t="s">
        <v>20050</v>
      </c>
      <c r="F2963" t="s">
        <v>13157</v>
      </c>
      <c r="G2963" t="s">
        <v>20040</v>
      </c>
      <c r="H2963" t="s">
        <v>23164</v>
      </c>
      <c r="I2963" t="s">
        <v>23165</v>
      </c>
      <c r="J2963" t="s">
        <v>13158</v>
      </c>
      <c r="K2963" t="s">
        <v>12688</v>
      </c>
      <c r="L2963" t="s">
        <v>12689</v>
      </c>
      <c r="M2963" t="s">
        <v>20293</v>
      </c>
      <c r="N2963" t="s">
        <v>6338</v>
      </c>
      <c r="O2963" t="s">
        <v>20084</v>
      </c>
      <c r="P2963" t="s">
        <v>20158</v>
      </c>
      <c r="Q2963" t="s">
        <v>6562</v>
      </c>
      <c r="R2963" t="s">
        <v>23166</v>
      </c>
      <c r="S2963">
        <v>1</v>
      </c>
      <c r="T2963">
        <v>0</v>
      </c>
      <c r="U2963">
        <v>0</v>
      </c>
      <c r="V2963">
        <v>195</v>
      </c>
      <c r="W2963">
        <v>11</v>
      </c>
    </row>
    <row r="2964" spans="1:23" x14ac:dyDescent="0.3">
      <c r="A2964" t="s">
        <v>2974</v>
      </c>
      <c r="B2964" t="s">
        <v>21174</v>
      </c>
      <c r="C2964">
        <v>0</v>
      </c>
      <c r="D2964">
        <v>0</v>
      </c>
      <c r="E2964" t="s">
        <v>20050</v>
      </c>
      <c r="F2964" t="s">
        <v>13159</v>
      </c>
      <c r="G2964" t="s">
        <v>20066</v>
      </c>
      <c r="H2964" t="s">
        <v>23222</v>
      </c>
      <c r="I2964" t="s">
        <v>23223</v>
      </c>
      <c r="J2964" t="s">
        <v>9116</v>
      </c>
      <c r="K2964" t="s">
        <v>13160</v>
      </c>
      <c r="L2964" t="s">
        <v>13161</v>
      </c>
      <c r="M2964" t="s">
        <v>20178</v>
      </c>
      <c r="N2964" t="s">
        <v>6338</v>
      </c>
      <c r="O2964" t="s">
        <v>20084</v>
      </c>
      <c r="P2964" t="s">
        <v>20120</v>
      </c>
      <c r="Q2964" t="s">
        <v>20121</v>
      </c>
      <c r="R2964" t="s">
        <v>23224</v>
      </c>
      <c r="S2964">
        <v>1</v>
      </c>
      <c r="T2964">
        <v>1</v>
      </c>
      <c r="U2964">
        <v>0</v>
      </c>
      <c r="V2964">
        <v>121</v>
      </c>
      <c r="W2964">
        <v>7</v>
      </c>
    </row>
    <row r="2965" spans="1:23" x14ac:dyDescent="0.3">
      <c r="A2965" t="s">
        <v>2975</v>
      </c>
      <c r="B2965" t="s">
        <v>21174</v>
      </c>
      <c r="C2965">
        <v>0</v>
      </c>
      <c r="D2965">
        <v>0</v>
      </c>
      <c r="E2965" t="s">
        <v>20050</v>
      </c>
      <c r="F2965" t="s">
        <v>13162</v>
      </c>
      <c r="G2965" t="s">
        <v>20040</v>
      </c>
      <c r="H2965" t="s">
        <v>23225</v>
      </c>
      <c r="I2965" t="s">
        <v>23226</v>
      </c>
      <c r="J2965" t="s">
        <v>7723</v>
      </c>
      <c r="K2965" t="s">
        <v>13163</v>
      </c>
      <c r="L2965" t="s">
        <v>13164</v>
      </c>
      <c r="M2965" t="s">
        <v>20442</v>
      </c>
      <c r="N2965" t="s">
        <v>6338</v>
      </c>
      <c r="O2965" t="s">
        <v>20084</v>
      </c>
      <c r="P2965" t="s">
        <v>20479</v>
      </c>
      <c r="Q2965" t="s">
        <v>20480</v>
      </c>
      <c r="R2965" t="s">
        <v>23227</v>
      </c>
      <c r="S2965">
        <v>1</v>
      </c>
      <c r="T2965">
        <v>0</v>
      </c>
      <c r="U2965">
        <v>0</v>
      </c>
      <c r="V2965">
        <v>126</v>
      </c>
      <c r="W2965">
        <v>7</v>
      </c>
    </row>
    <row r="2966" spans="1:23" x14ac:dyDescent="0.3">
      <c r="A2966" t="s">
        <v>2976</v>
      </c>
      <c r="B2966" t="s">
        <v>21174</v>
      </c>
      <c r="C2966">
        <v>0</v>
      </c>
      <c r="D2966">
        <v>0</v>
      </c>
      <c r="E2966" t="s">
        <v>20050</v>
      </c>
      <c r="F2966" t="s">
        <v>13165</v>
      </c>
      <c r="G2966" t="s">
        <v>20040</v>
      </c>
      <c r="H2966" t="s">
        <v>23228</v>
      </c>
      <c r="I2966" t="s">
        <v>23229</v>
      </c>
      <c r="J2966" t="s">
        <v>13166</v>
      </c>
      <c r="K2966" t="s">
        <v>13167</v>
      </c>
      <c r="L2966" t="s">
        <v>13168</v>
      </c>
      <c r="M2966" t="s">
        <v>20545</v>
      </c>
      <c r="N2966" t="s">
        <v>6338</v>
      </c>
      <c r="O2966" t="s">
        <v>20084</v>
      </c>
      <c r="P2966" t="s">
        <v>20479</v>
      </c>
      <c r="Q2966" t="s">
        <v>20480</v>
      </c>
      <c r="R2966" t="s">
        <v>23230</v>
      </c>
      <c r="S2966">
        <v>1</v>
      </c>
      <c r="T2966">
        <v>1</v>
      </c>
      <c r="U2966">
        <v>0</v>
      </c>
      <c r="V2966">
        <v>63</v>
      </c>
      <c r="W2966">
        <v>4</v>
      </c>
    </row>
    <row r="2967" spans="1:23" x14ac:dyDescent="0.3">
      <c r="A2967" t="s">
        <v>2977</v>
      </c>
      <c r="B2967" t="s">
        <v>21174</v>
      </c>
      <c r="C2967">
        <v>0</v>
      </c>
      <c r="D2967">
        <v>0</v>
      </c>
      <c r="E2967" t="s">
        <v>20050</v>
      </c>
      <c r="F2967" t="s">
        <v>13169</v>
      </c>
      <c r="G2967" t="s">
        <v>20328</v>
      </c>
      <c r="H2967" t="s">
        <v>23231</v>
      </c>
      <c r="I2967" t="s">
        <v>23232</v>
      </c>
      <c r="J2967" t="s">
        <v>13170</v>
      </c>
      <c r="K2967" t="s">
        <v>6788</v>
      </c>
      <c r="L2967" t="s">
        <v>13171</v>
      </c>
      <c r="M2967" t="s">
        <v>20534</v>
      </c>
      <c r="N2967" t="s">
        <v>6338</v>
      </c>
      <c r="O2967" t="s">
        <v>20084</v>
      </c>
      <c r="P2967" t="s">
        <v>20479</v>
      </c>
      <c r="Q2967" t="s">
        <v>20480</v>
      </c>
      <c r="R2967" t="s">
        <v>23233</v>
      </c>
      <c r="S2967">
        <v>1</v>
      </c>
      <c r="T2967">
        <v>0</v>
      </c>
      <c r="U2967">
        <v>0</v>
      </c>
      <c r="V2967">
        <v>388</v>
      </c>
      <c r="W2967">
        <v>18</v>
      </c>
    </row>
    <row r="2968" spans="1:23" x14ac:dyDescent="0.3">
      <c r="A2968" t="s">
        <v>2978</v>
      </c>
      <c r="B2968" t="s">
        <v>21174</v>
      </c>
      <c r="C2968">
        <v>0</v>
      </c>
      <c r="D2968">
        <v>0</v>
      </c>
      <c r="E2968" t="s">
        <v>20050</v>
      </c>
      <c r="F2968" t="s">
        <v>13172</v>
      </c>
      <c r="G2968" t="s">
        <v>20066</v>
      </c>
      <c r="H2968" t="s">
        <v>23234</v>
      </c>
      <c r="I2968" t="s">
        <v>23235</v>
      </c>
      <c r="J2968" t="s">
        <v>9032</v>
      </c>
      <c r="K2968" t="s">
        <v>13173</v>
      </c>
      <c r="L2968" t="s">
        <v>13174</v>
      </c>
      <c r="M2968" t="s">
        <v>20582</v>
      </c>
      <c r="N2968" t="s">
        <v>6338</v>
      </c>
      <c r="O2968" t="s">
        <v>20084</v>
      </c>
      <c r="P2968" t="s">
        <v>20479</v>
      </c>
      <c r="Q2968" t="s">
        <v>20480</v>
      </c>
      <c r="R2968" t="s">
        <v>23236</v>
      </c>
      <c r="S2968">
        <v>1</v>
      </c>
      <c r="T2968">
        <v>0</v>
      </c>
      <c r="U2968">
        <v>0</v>
      </c>
      <c r="V2968">
        <v>116</v>
      </c>
      <c r="W2968">
        <v>7</v>
      </c>
    </row>
    <row r="2969" spans="1:23" x14ac:dyDescent="0.3">
      <c r="A2969" t="s">
        <v>2979</v>
      </c>
      <c r="B2969" t="s">
        <v>21174</v>
      </c>
      <c r="C2969">
        <v>0</v>
      </c>
      <c r="D2969">
        <v>0</v>
      </c>
      <c r="E2969" t="s">
        <v>20050</v>
      </c>
      <c r="F2969" t="s">
        <v>13175</v>
      </c>
      <c r="G2969" t="s">
        <v>20040</v>
      </c>
      <c r="H2969" t="s">
        <v>23237</v>
      </c>
      <c r="I2969" t="s">
        <v>23238</v>
      </c>
      <c r="J2969" t="s">
        <v>10986</v>
      </c>
      <c r="K2969" t="s">
        <v>13176</v>
      </c>
      <c r="L2969" t="s">
        <v>13177</v>
      </c>
      <c r="M2969" t="s">
        <v>20410</v>
      </c>
      <c r="N2969" t="s">
        <v>6338</v>
      </c>
      <c r="O2969" t="s">
        <v>20084</v>
      </c>
      <c r="P2969" t="s">
        <v>20479</v>
      </c>
      <c r="Q2969" t="s">
        <v>20480</v>
      </c>
      <c r="R2969" t="s">
        <v>23239</v>
      </c>
      <c r="S2969">
        <v>1</v>
      </c>
      <c r="T2969">
        <v>0</v>
      </c>
      <c r="U2969">
        <v>0</v>
      </c>
      <c r="V2969">
        <v>84</v>
      </c>
      <c r="W2969">
        <v>4</v>
      </c>
    </row>
    <row r="2970" spans="1:23" x14ac:dyDescent="0.3">
      <c r="A2970" t="s">
        <v>2980</v>
      </c>
      <c r="B2970" t="s">
        <v>21174</v>
      </c>
      <c r="C2970">
        <v>0</v>
      </c>
      <c r="D2970">
        <v>0</v>
      </c>
      <c r="E2970" t="s">
        <v>20050</v>
      </c>
      <c r="F2970" t="s">
        <v>13178</v>
      </c>
      <c r="G2970" t="s">
        <v>20040</v>
      </c>
      <c r="H2970" t="s">
        <v>23154</v>
      </c>
      <c r="I2970" t="s">
        <v>23155</v>
      </c>
      <c r="J2970" t="s">
        <v>13065</v>
      </c>
      <c r="K2970" t="s">
        <v>12411</v>
      </c>
      <c r="L2970" t="s">
        <v>12412</v>
      </c>
      <c r="M2970" t="s">
        <v>20320</v>
      </c>
      <c r="N2970" t="s">
        <v>6338</v>
      </c>
      <c r="O2970" t="s">
        <v>20084</v>
      </c>
      <c r="P2970" t="s">
        <v>20479</v>
      </c>
      <c r="Q2970" t="s">
        <v>20480</v>
      </c>
      <c r="R2970" t="s">
        <v>22835</v>
      </c>
      <c r="S2970">
        <v>1</v>
      </c>
      <c r="T2970">
        <v>0</v>
      </c>
      <c r="U2970">
        <v>0</v>
      </c>
      <c r="V2970">
        <v>75</v>
      </c>
      <c r="W2970">
        <v>4</v>
      </c>
    </row>
    <row r="2971" spans="1:23" x14ac:dyDescent="0.3">
      <c r="A2971" t="s">
        <v>2981</v>
      </c>
      <c r="B2971" t="s">
        <v>21174</v>
      </c>
      <c r="C2971">
        <v>0</v>
      </c>
      <c r="D2971">
        <v>0</v>
      </c>
      <c r="E2971" t="s">
        <v>20050</v>
      </c>
      <c r="F2971" t="s">
        <v>13179</v>
      </c>
      <c r="G2971" t="s">
        <v>20040</v>
      </c>
      <c r="H2971" t="s">
        <v>23154</v>
      </c>
      <c r="I2971" t="s">
        <v>23155</v>
      </c>
      <c r="J2971" t="s">
        <v>13065</v>
      </c>
      <c r="K2971" t="s">
        <v>12411</v>
      </c>
      <c r="L2971" t="s">
        <v>12412</v>
      </c>
      <c r="M2971" t="s">
        <v>20320</v>
      </c>
      <c r="N2971" t="s">
        <v>6338</v>
      </c>
      <c r="O2971" t="s">
        <v>20084</v>
      </c>
      <c r="P2971" t="s">
        <v>20479</v>
      </c>
      <c r="Q2971" t="s">
        <v>20480</v>
      </c>
      <c r="R2971" t="s">
        <v>22835</v>
      </c>
      <c r="S2971">
        <v>1</v>
      </c>
      <c r="T2971">
        <v>0</v>
      </c>
      <c r="U2971">
        <v>0</v>
      </c>
      <c r="V2971">
        <v>0</v>
      </c>
      <c r="W2971">
        <v>0</v>
      </c>
    </row>
    <row r="2972" spans="1:23" x14ac:dyDescent="0.3">
      <c r="A2972" t="s">
        <v>2982</v>
      </c>
      <c r="B2972" t="s">
        <v>21174</v>
      </c>
      <c r="C2972">
        <v>0</v>
      </c>
      <c r="D2972">
        <v>0</v>
      </c>
      <c r="E2972" t="s">
        <v>20050</v>
      </c>
      <c r="F2972" t="s">
        <v>13180</v>
      </c>
      <c r="G2972" t="s">
        <v>20066</v>
      </c>
      <c r="H2972" t="s">
        <v>23156</v>
      </c>
      <c r="I2972" t="s">
        <v>23157</v>
      </c>
      <c r="J2972" t="s">
        <v>13067</v>
      </c>
      <c r="K2972" t="s">
        <v>13068</v>
      </c>
      <c r="L2972" t="s">
        <v>8525</v>
      </c>
      <c r="M2972" t="s">
        <v>20555</v>
      </c>
      <c r="N2972" t="s">
        <v>6338</v>
      </c>
      <c r="O2972" t="s">
        <v>20084</v>
      </c>
      <c r="P2972" t="s">
        <v>20479</v>
      </c>
      <c r="Q2972" t="s">
        <v>20480</v>
      </c>
      <c r="R2972" t="s">
        <v>23158</v>
      </c>
      <c r="S2972">
        <v>1</v>
      </c>
      <c r="T2972">
        <v>0</v>
      </c>
      <c r="U2972">
        <v>0</v>
      </c>
      <c r="V2972">
        <v>109</v>
      </c>
      <c r="W2972">
        <v>6</v>
      </c>
    </row>
    <row r="2973" spans="1:23" x14ac:dyDescent="0.3">
      <c r="A2973" t="s">
        <v>2983</v>
      </c>
      <c r="B2973" t="s">
        <v>21174</v>
      </c>
      <c r="C2973">
        <v>0</v>
      </c>
      <c r="D2973">
        <v>0</v>
      </c>
      <c r="E2973" t="s">
        <v>20050</v>
      </c>
      <c r="F2973" t="s">
        <v>13181</v>
      </c>
      <c r="G2973" t="s">
        <v>20328</v>
      </c>
      <c r="H2973" t="s">
        <v>23240</v>
      </c>
      <c r="I2973" t="s">
        <v>23241</v>
      </c>
      <c r="J2973" t="s">
        <v>13182</v>
      </c>
      <c r="K2973" t="s">
        <v>6357</v>
      </c>
      <c r="L2973" t="s">
        <v>6668</v>
      </c>
      <c r="M2973" t="s">
        <v>20457</v>
      </c>
      <c r="N2973" t="s">
        <v>6338</v>
      </c>
      <c r="O2973" t="s">
        <v>20084</v>
      </c>
      <c r="P2973" t="s">
        <v>20479</v>
      </c>
      <c r="Q2973" t="s">
        <v>20480</v>
      </c>
      <c r="R2973" t="s">
        <v>20728</v>
      </c>
      <c r="S2973">
        <v>1</v>
      </c>
      <c r="T2973">
        <v>0</v>
      </c>
      <c r="U2973">
        <v>0</v>
      </c>
      <c r="V2973">
        <v>269</v>
      </c>
      <c r="W2973">
        <v>14</v>
      </c>
    </row>
    <row r="2974" spans="1:23" x14ac:dyDescent="0.3">
      <c r="A2974" t="s">
        <v>2984</v>
      </c>
      <c r="B2974" t="s">
        <v>21174</v>
      </c>
      <c r="C2974">
        <v>0</v>
      </c>
      <c r="D2974">
        <v>0</v>
      </c>
      <c r="E2974" t="s">
        <v>20050</v>
      </c>
      <c r="F2974" t="s">
        <v>13183</v>
      </c>
      <c r="G2974" t="s">
        <v>20328</v>
      </c>
      <c r="H2974" t="s">
        <v>23240</v>
      </c>
      <c r="I2974" t="s">
        <v>23241</v>
      </c>
      <c r="J2974" t="s">
        <v>13184</v>
      </c>
      <c r="K2974" t="s">
        <v>6357</v>
      </c>
      <c r="L2974" t="s">
        <v>6668</v>
      </c>
      <c r="M2974" t="s">
        <v>20457</v>
      </c>
      <c r="N2974" t="s">
        <v>6338</v>
      </c>
      <c r="O2974" t="s">
        <v>20084</v>
      </c>
      <c r="P2974" t="s">
        <v>20479</v>
      </c>
      <c r="Q2974" t="s">
        <v>20480</v>
      </c>
      <c r="R2974" t="s">
        <v>20728</v>
      </c>
      <c r="S2974">
        <v>1</v>
      </c>
      <c r="T2974">
        <v>0</v>
      </c>
      <c r="U2974">
        <v>0</v>
      </c>
      <c r="V2974">
        <v>103</v>
      </c>
      <c r="W2974">
        <v>5</v>
      </c>
    </row>
    <row r="2975" spans="1:23" x14ac:dyDescent="0.3">
      <c r="A2975" t="s">
        <v>2985</v>
      </c>
      <c r="B2975" t="s">
        <v>21174</v>
      </c>
      <c r="C2975">
        <v>0</v>
      </c>
      <c r="D2975">
        <v>0</v>
      </c>
      <c r="E2975" t="s">
        <v>20050</v>
      </c>
      <c r="F2975" t="s">
        <v>13185</v>
      </c>
      <c r="G2975" t="s">
        <v>20066</v>
      </c>
      <c r="H2975" t="s">
        <v>23242</v>
      </c>
      <c r="I2975" t="s">
        <v>23243</v>
      </c>
      <c r="J2975" t="s">
        <v>13186</v>
      </c>
      <c r="K2975" t="s">
        <v>13187</v>
      </c>
      <c r="L2975" t="s">
        <v>13188</v>
      </c>
      <c r="M2975" t="s">
        <v>20504</v>
      </c>
      <c r="N2975" t="s">
        <v>6338</v>
      </c>
      <c r="O2975" t="s">
        <v>20084</v>
      </c>
      <c r="P2975" t="s">
        <v>20479</v>
      </c>
      <c r="Q2975" t="s">
        <v>20480</v>
      </c>
      <c r="R2975" t="s">
        <v>23244</v>
      </c>
      <c r="S2975">
        <v>1</v>
      </c>
      <c r="T2975">
        <v>0</v>
      </c>
      <c r="U2975">
        <v>0</v>
      </c>
      <c r="V2975">
        <v>332</v>
      </c>
      <c r="W2975">
        <v>14</v>
      </c>
    </row>
    <row r="2976" spans="1:23" x14ac:dyDescent="0.3">
      <c r="A2976" t="s">
        <v>2986</v>
      </c>
      <c r="B2976" t="s">
        <v>21174</v>
      </c>
      <c r="C2976">
        <v>0</v>
      </c>
      <c r="D2976">
        <v>0</v>
      </c>
      <c r="E2976" t="s">
        <v>20050</v>
      </c>
      <c r="F2976" t="s">
        <v>13189</v>
      </c>
      <c r="G2976" t="s">
        <v>20066</v>
      </c>
      <c r="H2976" t="s">
        <v>23242</v>
      </c>
      <c r="I2976" t="s">
        <v>23243</v>
      </c>
      <c r="J2976" t="s">
        <v>13186</v>
      </c>
      <c r="K2976" t="s">
        <v>13187</v>
      </c>
      <c r="L2976" t="s">
        <v>13188</v>
      </c>
      <c r="M2976" t="s">
        <v>20504</v>
      </c>
      <c r="N2976" t="s">
        <v>6338</v>
      </c>
      <c r="O2976" t="s">
        <v>20084</v>
      </c>
      <c r="P2976" t="s">
        <v>20479</v>
      </c>
      <c r="Q2976" t="s">
        <v>20480</v>
      </c>
      <c r="R2976" t="s">
        <v>23244</v>
      </c>
      <c r="S2976">
        <v>1</v>
      </c>
      <c r="T2976">
        <v>0</v>
      </c>
      <c r="U2976">
        <v>0</v>
      </c>
      <c r="V2976">
        <v>197</v>
      </c>
      <c r="W2976">
        <v>10</v>
      </c>
    </row>
    <row r="2977" spans="1:23" x14ac:dyDescent="0.3">
      <c r="A2977" t="s">
        <v>2987</v>
      </c>
      <c r="B2977" t="s">
        <v>21174</v>
      </c>
      <c r="C2977">
        <v>0</v>
      </c>
      <c r="D2977">
        <v>0</v>
      </c>
      <c r="E2977" t="s">
        <v>20050</v>
      </c>
      <c r="F2977" t="s">
        <v>13190</v>
      </c>
      <c r="G2977" t="s">
        <v>20328</v>
      </c>
      <c r="H2977" t="s">
        <v>23245</v>
      </c>
      <c r="I2977" t="s">
        <v>23246</v>
      </c>
      <c r="J2977" t="s">
        <v>13191</v>
      </c>
      <c r="K2977" t="s">
        <v>13192</v>
      </c>
      <c r="L2977" t="s">
        <v>13193</v>
      </c>
      <c r="M2977" t="s">
        <v>20757</v>
      </c>
      <c r="N2977" t="s">
        <v>6338</v>
      </c>
      <c r="O2977" t="s">
        <v>20084</v>
      </c>
      <c r="P2977" t="s">
        <v>20479</v>
      </c>
      <c r="Q2977" t="s">
        <v>20480</v>
      </c>
      <c r="R2977" t="s">
        <v>23247</v>
      </c>
      <c r="S2977">
        <v>1</v>
      </c>
      <c r="T2977">
        <v>0</v>
      </c>
      <c r="U2977">
        <v>0</v>
      </c>
      <c r="V2977">
        <v>158</v>
      </c>
      <c r="W2977">
        <v>9</v>
      </c>
    </row>
    <row r="2978" spans="1:23" x14ac:dyDescent="0.3">
      <c r="A2978" t="s">
        <v>2988</v>
      </c>
      <c r="B2978" t="s">
        <v>21174</v>
      </c>
      <c r="C2978">
        <v>0</v>
      </c>
      <c r="D2978">
        <v>0</v>
      </c>
      <c r="E2978" t="s">
        <v>20050</v>
      </c>
      <c r="F2978" t="s">
        <v>13194</v>
      </c>
      <c r="G2978" t="s">
        <v>20080</v>
      </c>
      <c r="H2978" t="s">
        <v>20764</v>
      </c>
      <c r="I2978" t="s">
        <v>20765</v>
      </c>
      <c r="J2978" t="s">
        <v>13195</v>
      </c>
      <c r="K2978" t="s">
        <v>6463</v>
      </c>
      <c r="L2978" t="s">
        <v>6337</v>
      </c>
      <c r="M2978" t="s">
        <v>20083</v>
      </c>
      <c r="N2978" t="s">
        <v>6338</v>
      </c>
      <c r="O2978" t="s">
        <v>20084</v>
      </c>
      <c r="P2978" t="s">
        <v>20766</v>
      </c>
      <c r="Q2978" t="s">
        <v>20767</v>
      </c>
      <c r="R2978" t="s">
        <v>20768</v>
      </c>
      <c r="S2978">
        <v>1</v>
      </c>
      <c r="T2978">
        <v>0</v>
      </c>
      <c r="U2978">
        <v>0</v>
      </c>
      <c r="V2978">
        <v>231</v>
      </c>
      <c r="W2978">
        <v>12</v>
      </c>
    </row>
    <row r="2979" spans="1:23" x14ac:dyDescent="0.3">
      <c r="A2979" t="s">
        <v>2989</v>
      </c>
      <c r="B2979" t="s">
        <v>21174</v>
      </c>
      <c r="C2979">
        <v>0</v>
      </c>
      <c r="D2979">
        <v>0</v>
      </c>
      <c r="E2979" t="s">
        <v>20050</v>
      </c>
      <c r="F2979" t="s">
        <v>13196</v>
      </c>
      <c r="G2979" t="s">
        <v>20066</v>
      </c>
      <c r="H2979" t="s">
        <v>23159</v>
      </c>
      <c r="I2979" t="s">
        <v>23160</v>
      </c>
      <c r="J2979" t="s">
        <v>13070</v>
      </c>
      <c r="K2979" t="s">
        <v>7164</v>
      </c>
      <c r="L2979" t="s">
        <v>7165</v>
      </c>
      <c r="M2979" t="s">
        <v>20258</v>
      </c>
      <c r="N2979" t="s">
        <v>6338</v>
      </c>
      <c r="O2979" t="s">
        <v>20084</v>
      </c>
      <c r="P2979" t="s">
        <v>20479</v>
      </c>
      <c r="Q2979" t="s">
        <v>20480</v>
      </c>
      <c r="R2979" t="s">
        <v>20691</v>
      </c>
      <c r="S2979">
        <v>1</v>
      </c>
      <c r="T2979">
        <v>0</v>
      </c>
      <c r="U2979">
        <v>0</v>
      </c>
      <c r="V2979">
        <v>65</v>
      </c>
      <c r="W2979">
        <v>4</v>
      </c>
    </row>
    <row r="2980" spans="1:23" x14ac:dyDescent="0.3">
      <c r="A2980" t="s">
        <v>2990</v>
      </c>
      <c r="B2980" t="s">
        <v>21174</v>
      </c>
      <c r="C2980">
        <v>0</v>
      </c>
      <c r="D2980">
        <v>0</v>
      </c>
      <c r="E2980" t="s">
        <v>20050</v>
      </c>
      <c r="F2980" t="s">
        <v>13197</v>
      </c>
      <c r="G2980" t="s">
        <v>20066</v>
      </c>
      <c r="H2980" t="s">
        <v>23170</v>
      </c>
      <c r="I2980" t="s">
        <v>23171</v>
      </c>
      <c r="J2980" t="s">
        <v>13085</v>
      </c>
      <c r="K2980" t="s">
        <v>12786</v>
      </c>
      <c r="L2980" t="s">
        <v>12787</v>
      </c>
      <c r="M2980" t="s">
        <v>20893</v>
      </c>
      <c r="N2980" t="s">
        <v>6338</v>
      </c>
      <c r="O2980" t="s">
        <v>20084</v>
      </c>
      <c r="P2980" t="s">
        <v>20479</v>
      </c>
      <c r="Q2980" t="s">
        <v>20480</v>
      </c>
      <c r="R2980" t="s">
        <v>22959</v>
      </c>
      <c r="S2980">
        <v>1</v>
      </c>
      <c r="T2980">
        <v>0</v>
      </c>
      <c r="U2980">
        <v>0</v>
      </c>
      <c r="V2980">
        <v>197</v>
      </c>
      <c r="W2980">
        <v>10</v>
      </c>
    </row>
    <row r="2981" spans="1:23" x14ac:dyDescent="0.3">
      <c r="A2981" t="s">
        <v>2991</v>
      </c>
      <c r="B2981" t="s">
        <v>21174</v>
      </c>
      <c r="C2981">
        <v>0</v>
      </c>
      <c r="D2981">
        <v>0</v>
      </c>
      <c r="E2981" t="s">
        <v>20050</v>
      </c>
      <c r="F2981" t="s">
        <v>13198</v>
      </c>
      <c r="G2981" t="s">
        <v>20066</v>
      </c>
      <c r="H2981" t="s">
        <v>22991</v>
      </c>
      <c r="I2981" t="s">
        <v>22992</v>
      </c>
      <c r="J2981" t="s">
        <v>12846</v>
      </c>
      <c r="K2981" t="s">
        <v>12847</v>
      </c>
      <c r="L2981" t="s">
        <v>12848</v>
      </c>
      <c r="M2981" t="s">
        <v>20206</v>
      </c>
      <c r="N2981" t="s">
        <v>6338</v>
      </c>
      <c r="O2981" t="s">
        <v>20084</v>
      </c>
      <c r="P2981" t="s">
        <v>20479</v>
      </c>
      <c r="Q2981" t="s">
        <v>20480</v>
      </c>
      <c r="R2981" t="s">
        <v>22993</v>
      </c>
      <c r="S2981">
        <v>1</v>
      </c>
      <c r="T2981">
        <v>0</v>
      </c>
      <c r="U2981">
        <v>0</v>
      </c>
      <c r="V2981">
        <v>83</v>
      </c>
      <c r="W2981">
        <v>5</v>
      </c>
    </row>
    <row r="2982" spans="1:23" x14ac:dyDescent="0.3">
      <c r="A2982" t="s">
        <v>2992</v>
      </c>
      <c r="B2982" t="s">
        <v>21174</v>
      </c>
      <c r="C2982">
        <v>0</v>
      </c>
      <c r="D2982">
        <v>0</v>
      </c>
      <c r="E2982" t="s">
        <v>20050</v>
      </c>
      <c r="F2982" t="s">
        <v>13199</v>
      </c>
      <c r="G2982" t="s">
        <v>20040</v>
      </c>
      <c r="H2982" t="s">
        <v>23178</v>
      </c>
      <c r="I2982" t="s">
        <v>23179</v>
      </c>
      <c r="J2982" t="s">
        <v>13102</v>
      </c>
      <c r="K2982" t="s">
        <v>13103</v>
      </c>
      <c r="L2982" t="s">
        <v>13104</v>
      </c>
      <c r="M2982" t="s">
        <v>20856</v>
      </c>
      <c r="N2982" t="s">
        <v>6338</v>
      </c>
      <c r="O2982" t="s">
        <v>20084</v>
      </c>
      <c r="P2982" t="s">
        <v>20479</v>
      </c>
      <c r="Q2982" t="s">
        <v>20480</v>
      </c>
      <c r="R2982" t="s">
        <v>23180</v>
      </c>
      <c r="S2982">
        <v>1</v>
      </c>
      <c r="T2982">
        <v>0</v>
      </c>
      <c r="U2982">
        <v>0</v>
      </c>
      <c r="V2982">
        <v>81</v>
      </c>
      <c r="W2982">
        <v>4</v>
      </c>
    </row>
    <row r="2983" spans="1:23" x14ac:dyDescent="0.3">
      <c r="A2983" t="s">
        <v>2993</v>
      </c>
      <c r="B2983" t="s">
        <v>21174</v>
      </c>
      <c r="C2983">
        <v>0</v>
      </c>
      <c r="D2983">
        <v>0</v>
      </c>
      <c r="E2983" t="s">
        <v>20050</v>
      </c>
      <c r="F2983" t="s">
        <v>13200</v>
      </c>
      <c r="G2983" t="s">
        <v>20066</v>
      </c>
      <c r="H2983" t="s">
        <v>23248</v>
      </c>
      <c r="I2983" t="s">
        <v>23249</v>
      </c>
      <c r="J2983" t="s">
        <v>13201</v>
      </c>
      <c r="K2983" t="s">
        <v>13202</v>
      </c>
      <c r="L2983" t="s">
        <v>13203</v>
      </c>
      <c r="M2983" t="s">
        <v>20320</v>
      </c>
      <c r="N2983" t="s">
        <v>6338</v>
      </c>
      <c r="O2983" t="s">
        <v>20084</v>
      </c>
      <c r="P2983" t="s">
        <v>20120</v>
      </c>
      <c r="Q2983" t="s">
        <v>20121</v>
      </c>
      <c r="R2983" t="s">
        <v>23250</v>
      </c>
      <c r="S2983">
        <v>1</v>
      </c>
      <c r="T2983">
        <v>1</v>
      </c>
      <c r="U2983">
        <v>0</v>
      </c>
      <c r="V2983">
        <v>154</v>
      </c>
      <c r="W2983">
        <v>8</v>
      </c>
    </row>
    <row r="2984" spans="1:23" x14ac:dyDescent="0.3">
      <c r="A2984" t="s">
        <v>2994</v>
      </c>
      <c r="B2984" t="s">
        <v>21174</v>
      </c>
      <c r="C2984">
        <v>0</v>
      </c>
      <c r="D2984">
        <v>0</v>
      </c>
      <c r="E2984" t="s">
        <v>20050</v>
      </c>
      <c r="F2984" t="s">
        <v>13204</v>
      </c>
      <c r="G2984" t="s">
        <v>20040</v>
      </c>
      <c r="H2984" t="s">
        <v>23251</v>
      </c>
      <c r="I2984" t="s">
        <v>23252</v>
      </c>
      <c r="J2984" t="s">
        <v>6836</v>
      </c>
      <c r="K2984" t="s">
        <v>13205</v>
      </c>
      <c r="L2984" t="s">
        <v>13206</v>
      </c>
      <c r="M2984" t="s">
        <v>20119</v>
      </c>
      <c r="N2984" t="s">
        <v>6338</v>
      </c>
      <c r="O2984" t="s">
        <v>20084</v>
      </c>
      <c r="P2984" t="s">
        <v>20479</v>
      </c>
      <c r="Q2984" t="s">
        <v>20480</v>
      </c>
      <c r="R2984" t="s">
        <v>23253</v>
      </c>
      <c r="S2984">
        <v>1</v>
      </c>
      <c r="T2984">
        <v>0</v>
      </c>
      <c r="U2984">
        <v>0</v>
      </c>
      <c r="V2984">
        <v>174</v>
      </c>
      <c r="W2984">
        <v>8</v>
      </c>
    </row>
    <row r="2985" spans="1:23" x14ac:dyDescent="0.3">
      <c r="A2985" t="s">
        <v>2995</v>
      </c>
      <c r="B2985" t="s">
        <v>21174</v>
      </c>
      <c r="C2985">
        <v>0</v>
      </c>
      <c r="D2985">
        <v>0</v>
      </c>
      <c r="E2985" t="s">
        <v>20050</v>
      </c>
      <c r="F2985" t="s">
        <v>13207</v>
      </c>
      <c r="G2985" t="s">
        <v>20066</v>
      </c>
      <c r="H2985" t="s">
        <v>23254</v>
      </c>
      <c r="I2985" t="s">
        <v>23255</v>
      </c>
      <c r="J2985" t="s">
        <v>13208</v>
      </c>
      <c r="K2985" t="s">
        <v>13209</v>
      </c>
      <c r="L2985" t="s">
        <v>13210</v>
      </c>
      <c r="M2985" t="s">
        <v>20227</v>
      </c>
      <c r="N2985" t="s">
        <v>6338</v>
      </c>
      <c r="O2985" t="s">
        <v>20084</v>
      </c>
      <c r="P2985" t="s">
        <v>20120</v>
      </c>
      <c r="Q2985" t="s">
        <v>20121</v>
      </c>
      <c r="R2985" t="s">
        <v>23256</v>
      </c>
      <c r="S2985">
        <v>1</v>
      </c>
      <c r="T2985">
        <v>1</v>
      </c>
      <c r="U2985">
        <v>0</v>
      </c>
      <c r="V2985">
        <v>188</v>
      </c>
      <c r="W2985">
        <v>8</v>
      </c>
    </row>
    <row r="2986" spans="1:23" x14ac:dyDescent="0.3">
      <c r="A2986" t="s">
        <v>2996</v>
      </c>
      <c r="B2986" t="s">
        <v>21174</v>
      </c>
      <c r="C2986">
        <v>0</v>
      </c>
      <c r="D2986">
        <v>0</v>
      </c>
      <c r="E2986" t="s">
        <v>20050</v>
      </c>
      <c r="F2986" t="s">
        <v>13211</v>
      </c>
      <c r="G2986" t="s">
        <v>20066</v>
      </c>
      <c r="H2986" t="s">
        <v>23257</v>
      </c>
      <c r="I2986" t="s">
        <v>23258</v>
      </c>
      <c r="J2986" t="s">
        <v>13212</v>
      </c>
      <c r="K2986" t="s">
        <v>13213</v>
      </c>
      <c r="L2986" t="s">
        <v>13214</v>
      </c>
      <c r="M2986" t="s">
        <v>20227</v>
      </c>
      <c r="N2986" t="s">
        <v>6338</v>
      </c>
      <c r="O2986" t="s">
        <v>20084</v>
      </c>
      <c r="P2986" t="s">
        <v>20479</v>
      </c>
      <c r="Q2986" t="s">
        <v>20480</v>
      </c>
      <c r="R2986" t="s">
        <v>23259</v>
      </c>
      <c r="S2986">
        <v>1</v>
      </c>
      <c r="T2986">
        <v>0</v>
      </c>
      <c r="U2986">
        <v>0</v>
      </c>
      <c r="V2986">
        <v>74</v>
      </c>
      <c r="W2986">
        <v>4</v>
      </c>
    </row>
    <row r="2987" spans="1:23" x14ac:dyDescent="0.3">
      <c r="A2987" t="s">
        <v>2997</v>
      </c>
      <c r="B2987" t="s">
        <v>21174</v>
      </c>
      <c r="C2987">
        <v>0</v>
      </c>
      <c r="D2987">
        <v>0</v>
      </c>
      <c r="E2987" t="s">
        <v>20050</v>
      </c>
      <c r="F2987" t="s">
        <v>13215</v>
      </c>
      <c r="G2987" t="s">
        <v>20040</v>
      </c>
      <c r="H2987" t="s">
        <v>23260</v>
      </c>
      <c r="I2987" t="s">
        <v>23261</v>
      </c>
      <c r="J2987" t="s">
        <v>13216</v>
      </c>
      <c r="K2987" t="s">
        <v>6463</v>
      </c>
      <c r="L2987" t="s">
        <v>13217</v>
      </c>
      <c r="M2987" t="s">
        <v>20113</v>
      </c>
      <c r="N2987" t="s">
        <v>6338</v>
      </c>
      <c r="O2987" t="s">
        <v>20084</v>
      </c>
      <c r="P2987" t="s">
        <v>20479</v>
      </c>
      <c r="Q2987" t="s">
        <v>20480</v>
      </c>
      <c r="R2987" t="s">
        <v>23262</v>
      </c>
      <c r="S2987">
        <v>1</v>
      </c>
      <c r="T2987">
        <v>0</v>
      </c>
      <c r="U2987">
        <v>0</v>
      </c>
      <c r="V2987">
        <v>226</v>
      </c>
      <c r="W2987">
        <v>11</v>
      </c>
    </row>
    <row r="2988" spans="1:23" x14ac:dyDescent="0.3">
      <c r="A2988" t="s">
        <v>2998</v>
      </c>
      <c r="B2988" t="s">
        <v>21174</v>
      </c>
      <c r="C2988">
        <v>0</v>
      </c>
      <c r="D2988">
        <v>0</v>
      </c>
      <c r="E2988" t="s">
        <v>20050</v>
      </c>
      <c r="F2988" t="s">
        <v>13218</v>
      </c>
      <c r="G2988" t="s">
        <v>20040</v>
      </c>
      <c r="H2988" t="s">
        <v>23263</v>
      </c>
      <c r="I2988" t="s">
        <v>23264</v>
      </c>
      <c r="J2988" t="s">
        <v>13219</v>
      </c>
      <c r="K2988" t="s">
        <v>13220</v>
      </c>
      <c r="L2988" t="s">
        <v>13221</v>
      </c>
      <c r="M2988" t="s">
        <v>20515</v>
      </c>
      <c r="N2988" t="s">
        <v>6338</v>
      </c>
      <c r="O2988" t="s">
        <v>20084</v>
      </c>
      <c r="P2988" t="s">
        <v>20108</v>
      </c>
      <c r="Q2988" t="s">
        <v>20109</v>
      </c>
      <c r="R2988" t="s">
        <v>23265</v>
      </c>
      <c r="S2988">
        <v>1</v>
      </c>
      <c r="T2988">
        <v>1</v>
      </c>
      <c r="U2988">
        <v>0</v>
      </c>
      <c r="V2988">
        <v>73</v>
      </c>
      <c r="W2988">
        <v>4</v>
      </c>
    </row>
    <row r="2989" spans="1:23" x14ac:dyDescent="0.3">
      <c r="A2989" t="s">
        <v>2999</v>
      </c>
      <c r="B2989" t="s">
        <v>21174</v>
      </c>
      <c r="C2989">
        <v>0</v>
      </c>
      <c r="D2989">
        <v>0</v>
      </c>
      <c r="E2989" t="s">
        <v>20050</v>
      </c>
      <c r="F2989" t="s">
        <v>13222</v>
      </c>
      <c r="G2989" t="s">
        <v>20040</v>
      </c>
      <c r="H2989" t="s">
        <v>23266</v>
      </c>
      <c r="I2989" t="s">
        <v>23267</v>
      </c>
      <c r="J2989" t="s">
        <v>10901</v>
      </c>
      <c r="K2989" t="s">
        <v>8381</v>
      </c>
      <c r="L2989" t="s">
        <v>8382</v>
      </c>
      <c r="M2989" t="s">
        <v>20282</v>
      </c>
      <c r="N2989" t="s">
        <v>6338</v>
      </c>
      <c r="O2989" t="s">
        <v>20084</v>
      </c>
      <c r="P2989" t="s">
        <v>20479</v>
      </c>
      <c r="Q2989" t="s">
        <v>20480</v>
      </c>
      <c r="R2989" t="s">
        <v>20931</v>
      </c>
      <c r="S2989">
        <v>1</v>
      </c>
      <c r="T2989">
        <v>0</v>
      </c>
      <c r="U2989">
        <v>0</v>
      </c>
      <c r="V2989">
        <v>153</v>
      </c>
      <c r="W2989">
        <v>8</v>
      </c>
    </row>
    <row r="2990" spans="1:23" x14ac:dyDescent="0.3">
      <c r="A2990" t="s">
        <v>3000</v>
      </c>
      <c r="B2990" t="s">
        <v>21174</v>
      </c>
      <c r="C2990">
        <v>0</v>
      </c>
      <c r="D2990">
        <v>0</v>
      </c>
      <c r="E2990" t="s">
        <v>20050</v>
      </c>
      <c r="F2990" t="s">
        <v>12950</v>
      </c>
      <c r="G2990" t="s">
        <v>20040</v>
      </c>
      <c r="H2990" t="s">
        <v>23268</v>
      </c>
      <c r="I2990" t="s">
        <v>23269</v>
      </c>
      <c r="J2990" t="s">
        <v>13223</v>
      </c>
      <c r="K2990" t="s">
        <v>13224</v>
      </c>
      <c r="L2990" t="s">
        <v>13225</v>
      </c>
      <c r="M2990" t="s">
        <v>20126</v>
      </c>
      <c r="N2990" t="s">
        <v>6338</v>
      </c>
      <c r="O2990" t="s">
        <v>20084</v>
      </c>
      <c r="P2990" t="s">
        <v>20479</v>
      </c>
      <c r="Q2990" t="s">
        <v>20480</v>
      </c>
      <c r="R2990" t="s">
        <v>23270</v>
      </c>
      <c r="S2990">
        <v>1</v>
      </c>
      <c r="T2990">
        <v>0</v>
      </c>
      <c r="U2990">
        <v>0</v>
      </c>
      <c r="V2990">
        <v>79</v>
      </c>
      <c r="W2990">
        <v>4</v>
      </c>
    </row>
    <row r="2991" spans="1:23" x14ac:dyDescent="0.3">
      <c r="A2991" t="s">
        <v>3001</v>
      </c>
      <c r="B2991" t="s">
        <v>21174</v>
      </c>
      <c r="C2991">
        <v>0</v>
      </c>
      <c r="D2991">
        <v>0</v>
      </c>
      <c r="E2991" t="s">
        <v>20050</v>
      </c>
      <c r="F2991" t="s">
        <v>13226</v>
      </c>
      <c r="G2991" t="s">
        <v>20066</v>
      </c>
      <c r="H2991" t="s">
        <v>23271</v>
      </c>
      <c r="I2991" t="s">
        <v>23272</v>
      </c>
      <c r="J2991" t="s">
        <v>13227</v>
      </c>
      <c r="K2991" t="s">
        <v>13228</v>
      </c>
      <c r="L2991" t="s">
        <v>13229</v>
      </c>
      <c r="M2991" t="s">
        <v>20835</v>
      </c>
      <c r="N2991" t="s">
        <v>6338</v>
      </c>
      <c r="O2991" t="s">
        <v>20084</v>
      </c>
      <c r="P2991" t="s">
        <v>20479</v>
      </c>
      <c r="Q2991" t="s">
        <v>20480</v>
      </c>
      <c r="R2991" t="s">
        <v>23273</v>
      </c>
      <c r="S2991">
        <v>1</v>
      </c>
      <c r="T2991">
        <v>0</v>
      </c>
      <c r="U2991">
        <v>0</v>
      </c>
      <c r="V2991">
        <v>154</v>
      </c>
      <c r="W2991">
        <v>8</v>
      </c>
    </row>
    <row r="2992" spans="1:23" x14ac:dyDescent="0.3">
      <c r="A2992" t="s">
        <v>3002</v>
      </c>
      <c r="B2992" t="s">
        <v>21174</v>
      </c>
      <c r="C2992">
        <v>0</v>
      </c>
      <c r="D2992">
        <v>0</v>
      </c>
      <c r="E2992" t="s">
        <v>20050</v>
      </c>
      <c r="F2992" t="s">
        <v>13230</v>
      </c>
      <c r="G2992" t="s">
        <v>20040</v>
      </c>
      <c r="H2992" t="s">
        <v>23274</v>
      </c>
      <c r="I2992" t="s">
        <v>23275</v>
      </c>
      <c r="J2992" t="s">
        <v>13231</v>
      </c>
      <c r="K2992" t="s">
        <v>13232</v>
      </c>
      <c r="L2992" t="s">
        <v>13233</v>
      </c>
      <c r="M2992" t="s">
        <v>20054</v>
      </c>
      <c r="N2992" t="s">
        <v>6338</v>
      </c>
      <c r="O2992" t="s">
        <v>20084</v>
      </c>
      <c r="P2992" t="s">
        <v>20120</v>
      </c>
      <c r="Q2992" t="s">
        <v>20121</v>
      </c>
      <c r="R2992" t="s">
        <v>23276</v>
      </c>
      <c r="S2992">
        <v>1</v>
      </c>
      <c r="T2992">
        <v>1</v>
      </c>
      <c r="U2992">
        <v>0</v>
      </c>
      <c r="V2992">
        <v>124</v>
      </c>
      <c r="W2992">
        <v>6</v>
      </c>
    </row>
    <row r="2993" spans="1:23" x14ac:dyDescent="0.3">
      <c r="A2993" t="s">
        <v>3003</v>
      </c>
      <c r="B2993" t="s">
        <v>21174</v>
      </c>
      <c r="C2993">
        <v>0</v>
      </c>
      <c r="D2993">
        <v>0</v>
      </c>
      <c r="E2993" t="s">
        <v>20088</v>
      </c>
      <c r="F2993" t="s">
        <v>13234</v>
      </c>
      <c r="G2993" t="s">
        <v>20089</v>
      </c>
      <c r="H2993" t="s">
        <v>20140</v>
      </c>
      <c r="I2993" t="s">
        <v>20690</v>
      </c>
      <c r="J2993" t="s">
        <v>8032</v>
      </c>
      <c r="K2993" t="s">
        <v>8431</v>
      </c>
      <c r="L2993" t="s">
        <v>13235</v>
      </c>
      <c r="M2993" t="s">
        <v>20647</v>
      </c>
      <c r="N2993" t="s">
        <v>6338</v>
      </c>
      <c r="O2993" t="s">
        <v>20084</v>
      </c>
      <c r="P2993" t="s">
        <v>20479</v>
      </c>
      <c r="Q2993" t="s">
        <v>20480</v>
      </c>
      <c r="R2993" t="s">
        <v>20945</v>
      </c>
      <c r="S2993">
        <v>0</v>
      </c>
      <c r="T2993">
        <v>0</v>
      </c>
      <c r="U2993">
        <v>1</v>
      </c>
      <c r="V2993">
        <v>364</v>
      </c>
      <c r="W2993">
        <v>16</v>
      </c>
    </row>
    <row r="2994" spans="1:23" x14ac:dyDescent="0.3">
      <c r="A2994" t="s">
        <v>3004</v>
      </c>
      <c r="B2994" t="s">
        <v>21174</v>
      </c>
      <c r="C2994">
        <v>0</v>
      </c>
      <c r="D2994">
        <v>0</v>
      </c>
      <c r="E2994" t="s">
        <v>20050</v>
      </c>
      <c r="F2994" t="s">
        <v>13236</v>
      </c>
      <c r="G2994" t="s">
        <v>20040</v>
      </c>
      <c r="H2994" t="s">
        <v>23277</v>
      </c>
      <c r="I2994" t="s">
        <v>23278</v>
      </c>
      <c r="J2994" t="s">
        <v>8303</v>
      </c>
      <c r="K2994" t="s">
        <v>13237</v>
      </c>
      <c r="L2994" t="s">
        <v>13238</v>
      </c>
      <c r="M2994" t="s">
        <v>20157</v>
      </c>
      <c r="N2994" t="s">
        <v>6338</v>
      </c>
      <c r="O2994" t="s">
        <v>20084</v>
      </c>
      <c r="P2994" t="s">
        <v>20479</v>
      </c>
      <c r="Q2994" t="s">
        <v>20480</v>
      </c>
      <c r="R2994" t="s">
        <v>23279</v>
      </c>
      <c r="S2994">
        <v>1</v>
      </c>
      <c r="T2994">
        <v>0</v>
      </c>
      <c r="U2994">
        <v>0</v>
      </c>
      <c r="V2994">
        <v>66</v>
      </c>
      <c r="W2994">
        <v>4</v>
      </c>
    </row>
    <row r="2995" spans="1:23" x14ac:dyDescent="0.3">
      <c r="A2995" t="s">
        <v>3005</v>
      </c>
      <c r="B2995" t="s">
        <v>21174</v>
      </c>
      <c r="C2995">
        <v>0</v>
      </c>
      <c r="D2995">
        <v>0</v>
      </c>
      <c r="E2995" t="s">
        <v>20050</v>
      </c>
      <c r="F2995" t="s">
        <v>13239</v>
      </c>
      <c r="G2995" t="s">
        <v>20328</v>
      </c>
      <c r="H2995" t="s">
        <v>23245</v>
      </c>
      <c r="I2995" t="s">
        <v>23246</v>
      </c>
      <c r="J2995" t="s">
        <v>13240</v>
      </c>
      <c r="K2995" t="s">
        <v>13192</v>
      </c>
      <c r="L2995" t="s">
        <v>13193</v>
      </c>
      <c r="M2995" t="s">
        <v>20757</v>
      </c>
      <c r="N2995" t="s">
        <v>6338</v>
      </c>
      <c r="O2995" t="s">
        <v>20084</v>
      </c>
      <c r="P2995" t="s">
        <v>20479</v>
      </c>
      <c r="Q2995" t="s">
        <v>20480</v>
      </c>
      <c r="R2995" t="s">
        <v>23247</v>
      </c>
      <c r="S2995">
        <v>1</v>
      </c>
      <c r="T2995">
        <v>0</v>
      </c>
      <c r="U2995">
        <v>0</v>
      </c>
      <c r="V2995">
        <v>178</v>
      </c>
      <c r="W2995">
        <v>8</v>
      </c>
    </row>
    <row r="2996" spans="1:23" x14ac:dyDescent="0.3">
      <c r="A2996" t="s">
        <v>3006</v>
      </c>
      <c r="B2996" t="s">
        <v>21174</v>
      </c>
      <c r="C2996">
        <v>0</v>
      </c>
      <c r="D2996">
        <v>0</v>
      </c>
      <c r="E2996" t="s">
        <v>20050</v>
      </c>
      <c r="F2996" t="s">
        <v>13241</v>
      </c>
      <c r="G2996" t="s">
        <v>20066</v>
      </c>
      <c r="H2996" t="s">
        <v>23280</v>
      </c>
      <c r="I2996" t="s">
        <v>23281</v>
      </c>
      <c r="J2996" t="s">
        <v>9078</v>
      </c>
      <c r="K2996" t="s">
        <v>13242</v>
      </c>
      <c r="L2996" t="s">
        <v>13243</v>
      </c>
      <c r="M2996" t="s">
        <v>20172</v>
      </c>
      <c r="N2996" t="s">
        <v>6338</v>
      </c>
      <c r="O2996" t="s">
        <v>20084</v>
      </c>
      <c r="P2996" t="s">
        <v>20479</v>
      </c>
      <c r="Q2996" t="s">
        <v>20480</v>
      </c>
      <c r="R2996" t="s">
        <v>23282</v>
      </c>
      <c r="S2996">
        <v>1</v>
      </c>
      <c r="T2996">
        <v>0</v>
      </c>
      <c r="U2996">
        <v>0</v>
      </c>
      <c r="V2996">
        <v>87</v>
      </c>
      <c r="W2996">
        <v>4</v>
      </c>
    </row>
    <row r="2997" spans="1:23" x14ac:dyDescent="0.3">
      <c r="A2997" t="s">
        <v>3007</v>
      </c>
      <c r="B2997" t="s">
        <v>21174</v>
      </c>
      <c r="C2997">
        <v>0</v>
      </c>
      <c r="D2997">
        <v>0</v>
      </c>
      <c r="E2997" t="s">
        <v>20050</v>
      </c>
      <c r="F2997" t="s">
        <v>13244</v>
      </c>
      <c r="G2997" t="s">
        <v>20066</v>
      </c>
      <c r="H2997" t="s">
        <v>23183</v>
      </c>
      <c r="I2997" t="s">
        <v>23184</v>
      </c>
      <c r="J2997" t="s">
        <v>13108</v>
      </c>
      <c r="K2997" t="s">
        <v>13109</v>
      </c>
      <c r="L2997" t="s">
        <v>13110</v>
      </c>
      <c r="M2997" t="s">
        <v>20591</v>
      </c>
      <c r="N2997" t="s">
        <v>6338</v>
      </c>
      <c r="O2997" t="s">
        <v>20084</v>
      </c>
      <c r="P2997" t="s">
        <v>20479</v>
      </c>
      <c r="Q2997" t="s">
        <v>20480</v>
      </c>
      <c r="R2997" t="s">
        <v>23185</v>
      </c>
      <c r="S2997">
        <v>1</v>
      </c>
      <c r="T2997">
        <v>0</v>
      </c>
      <c r="U2997">
        <v>0</v>
      </c>
      <c r="V2997">
        <v>135</v>
      </c>
      <c r="W2997">
        <v>6</v>
      </c>
    </row>
    <row r="2998" spans="1:23" x14ac:dyDescent="0.3">
      <c r="A2998" t="s">
        <v>3008</v>
      </c>
      <c r="B2998" t="s">
        <v>21174</v>
      </c>
      <c r="C2998">
        <v>0</v>
      </c>
      <c r="D2998">
        <v>0</v>
      </c>
      <c r="E2998" t="s">
        <v>20050</v>
      </c>
      <c r="F2998" t="s">
        <v>13245</v>
      </c>
      <c r="G2998" t="s">
        <v>20066</v>
      </c>
      <c r="H2998" t="s">
        <v>23283</v>
      </c>
      <c r="I2998" t="s">
        <v>23284</v>
      </c>
      <c r="J2998" t="s">
        <v>7860</v>
      </c>
      <c r="K2998" t="s">
        <v>13246</v>
      </c>
      <c r="L2998" t="s">
        <v>13247</v>
      </c>
      <c r="M2998" t="s">
        <v>20523</v>
      </c>
      <c r="N2998" t="s">
        <v>6338</v>
      </c>
      <c r="O2998" t="s">
        <v>20084</v>
      </c>
      <c r="P2998" t="s">
        <v>20479</v>
      </c>
      <c r="Q2998" t="s">
        <v>20480</v>
      </c>
      <c r="R2998" t="s">
        <v>23285</v>
      </c>
      <c r="S2998">
        <v>1</v>
      </c>
      <c r="T2998">
        <v>0</v>
      </c>
      <c r="U2998">
        <v>0</v>
      </c>
      <c r="V2998">
        <v>116</v>
      </c>
      <c r="W2998">
        <v>6</v>
      </c>
    </row>
    <row r="2999" spans="1:23" x14ac:dyDescent="0.3">
      <c r="A2999" t="s">
        <v>3009</v>
      </c>
      <c r="B2999" t="s">
        <v>21174</v>
      </c>
      <c r="C2999">
        <v>0</v>
      </c>
      <c r="D2999">
        <v>0</v>
      </c>
      <c r="E2999" t="s">
        <v>20050</v>
      </c>
      <c r="F2999" t="s">
        <v>13248</v>
      </c>
      <c r="G2999" t="s">
        <v>20080</v>
      </c>
      <c r="H2999" t="s">
        <v>23191</v>
      </c>
      <c r="I2999" t="s">
        <v>23192</v>
      </c>
      <c r="J2999" t="s">
        <v>13117</v>
      </c>
      <c r="K2999" t="s">
        <v>8431</v>
      </c>
      <c r="L2999" t="s">
        <v>8432</v>
      </c>
      <c r="M2999" t="s">
        <v>20647</v>
      </c>
      <c r="N2999" t="s">
        <v>6338</v>
      </c>
      <c r="O2999" t="s">
        <v>20084</v>
      </c>
      <c r="P2999" t="s">
        <v>20479</v>
      </c>
      <c r="Q2999" t="s">
        <v>20480</v>
      </c>
      <c r="R2999" t="s">
        <v>20945</v>
      </c>
      <c r="S2999">
        <v>1</v>
      </c>
      <c r="T2999">
        <v>0</v>
      </c>
      <c r="U2999">
        <v>0</v>
      </c>
      <c r="V2999">
        <v>214</v>
      </c>
      <c r="W2999">
        <v>11</v>
      </c>
    </row>
    <row r="3000" spans="1:23" x14ac:dyDescent="0.3">
      <c r="A3000" t="s">
        <v>3010</v>
      </c>
      <c r="B3000" t="s">
        <v>21174</v>
      </c>
      <c r="C3000">
        <v>0</v>
      </c>
      <c r="D3000">
        <v>0</v>
      </c>
      <c r="E3000" t="s">
        <v>20050</v>
      </c>
      <c r="F3000" t="s">
        <v>13249</v>
      </c>
      <c r="G3000" t="s">
        <v>20066</v>
      </c>
      <c r="H3000" t="s">
        <v>23202</v>
      </c>
      <c r="I3000" t="s">
        <v>23203</v>
      </c>
      <c r="J3000" t="s">
        <v>13131</v>
      </c>
      <c r="K3000" t="s">
        <v>13132</v>
      </c>
      <c r="L3000" t="s">
        <v>13133</v>
      </c>
      <c r="M3000" t="s">
        <v>20434</v>
      </c>
      <c r="N3000" t="s">
        <v>6338</v>
      </c>
      <c r="O3000" t="s">
        <v>20084</v>
      </c>
      <c r="P3000" t="s">
        <v>20479</v>
      </c>
      <c r="Q3000" t="s">
        <v>20480</v>
      </c>
      <c r="R3000" t="s">
        <v>23204</v>
      </c>
      <c r="S3000">
        <v>1</v>
      </c>
      <c r="T3000">
        <v>0</v>
      </c>
      <c r="U3000">
        <v>0</v>
      </c>
      <c r="V3000">
        <v>106</v>
      </c>
      <c r="W3000">
        <v>5</v>
      </c>
    </row>
    <row r="3001" spans="1:23" x14ac:dyDescent="0.3">
      <c r="A3001" t="s">
        <v>3011</v>
      </c>
      <c r="B3001" t="s">
        <v>21174</v>
      </c>
      <c r="C3001">
        <v>0</v>
      </c>
      <c r="D3001">
        <v>0</v>
      </c>
      <c r="E3001" t="s">
        <v>20050</v>
      </c>
      <c r="F3001" t="s">
        <v>13250</v>
      </c>
      <c r="G3001" t="s">
        <v>20080</v>
      </c>
      <c r="H3001" t="s">
        <v>23286</v>
      </c>
      <c r="I3001" t="s">
        <v>23287</v>
      </c>
      <c r="J3001" t="s">
        <v>8278</v>
      </c>
      <c r="K3001" t="s">
        <v>7948</v>
      </c>
      <c r="L3001" t="s">
        <v>7949</v>
      </c>
      <c r="M3001" t="s">
        <v>20077</v>
      </c>
      <c r="N3001" t="s">
        <v>6338</v>
      </c>
      <c r="O3001" t="s">
        <v>20084</v>
      </c>
      <c r="P3001" t="s">
        <v>20479</v>
      </c>
      <c r="Q3001" t="s">
        <v>20480</v>
      </c>
      <c r="R3001" t="s">
        <v>20481</v>
      </c>
      <c r="S3001">
        <v>1</v>
      </c>
      <c r="T3001">
        <v>0</v>
      </c>
      <c r="U3001">
        <v>0</v>
      </c>
      <c r="V3001">
        <v>462</v>
      </c>
      <c r="W3001">
        <v>19</v>
      </c>
    </row>
    <row r="3002" spans="1:23" x14ac:dyDescent="0.3">
      <c r="A3002" t="s">
        <v>3012</v>
      </c>
      <c r="B3002" t="s">
        <v>21174</v>
      </c>
      <c r="C3002">
        <v>0</v>
      </c>
      <c r="D3002">
        <v>0</v>
      </c>
      <c r="E3002" t="s">
        <v>20050</v>
      </c>
      <c r="F3002" t="s">
        <v>13251</v>
      </c>
      <c r="G3002" t="s">
        <v>20080</v>
      </c>
      <c r="H3002" t="s">
        <v>23286</v>
      </c>
      <c r="I3002" t="s">
        <v>23287</v>
      </c>
      <c r="J3002" t="s">
        <v>13252</v>
      </c>
      <c r="K3002" t="s">
        <v>7948</v>
      </c>
      <c r="L3002" t="s">
        <v>7949</v>
      </c>
      <c r="M3002" t="s">
        <v>20077</v>
      </c>
      <c r="N3002" t="s">
        <v>6338</v>
      </c>
      <c r="O3002" t="s">
        <v>20084</v>
      </c>
      <c r="P3002" t="s">
        <v>20479</v>
      </c>
      <c r="Q3002" t="s">
        <v>20480</v>
      </c>
      <c r="R3002" t="s">
        <v>20481</v>
      </c>
      <c r="S3002">
        <v>1</v>
      </c>
      <c r="T3002">
        <v>0</v>
      </c>
      <c r="U3002">
        <v>0</v>
      </c>
      <c r="V3002">
        <v>370</v>
      </c>
      <c r="W3002">
        <v>18</v>
      </c>
    </row>
    <row r="3003" spans="1:23" x14ac:dyDescent="0.3">
      <c r="A3003" t="s">
        <v>3013</v>
      </c>
      <c r="B3003" t="s">
        <v>21174</v>
      </c>
      <c r="C3003">
        <v>0</v>
      </c>
      <c r="D3003">
        <v>0</v>
      </c>
      <c r="E3003" t="s">
        <v>20050</v>
      </c>
      <c r="F3003" t="s">
        <v>13253</v>
      </c>
      <c r="G3003" t="s">
        <v>20066</v>
      </c>
      <c r="H3003" t="s">
        <v>23288</v>
      </c>
      <c r="I3003" t="s">
        <v>23289</v>
      </c>
      <c r="J3003" t="s">
        <v>9032</v>
      </c>
      <c r="K3003" t="s">
        <v>13139</v>
      </c>
      <c r="L3003" t="s">
        <v>13140</v>
      </c>
      <c r="M3003" t="s">
        <v>20374</v>
      </c>
      <c r="N3003" t="s">
        <v>6338</v>
      </c>
      <c r="O3003" t="s">
        <v>20084</v>
      </c>
      <c r="P3003" t="s">
        <v>20479</v>
      </c>
      <c r="Q3003" t="s">
        <v>20480</v>
      </c>
      <c r="R3003" t="s">
        <v>23210</v>
      </c>
      <c r="S3003">
        <v>1</v>
      </c>
      <c r="T3003">
        <v>0</v>
      </c>
      <c r="U3003">
        <v>0</v>
      </c>
      <c r="V3003">
        <v>87</v>
      </c>
      <c r="W3003">
        <v>5</v>
      </c>
    </row>
    <row r="3004" spans="1:23" x14ac:dyDescent="0.3">
      <c r="A3004" t="s">
        <v>3014</v>
      </c>
      <c r="B3004" t="s">
        <v>21174</v>
      </c>
      <c r="C3004">
        <v>0</v>
      </c>
      <c r="D3004">
        <v>0</v>
      </c>
      <c r="E3004" t="s">
        <v>20050</v>
      </c>
      <c r="F3004" t="s">
        <v>13254</v>
      </c>
      <c r="G3004" t="s">
        <v>20328</v>
      </c>
      <c r="H3004" t="s">
        <v>23231</v>
      </c>
      <c r="I3004" t="s">
        <v>23232</v>
      </c>
      <c r="J3004" t="s">
        <v>13255</v>
      </c>
      <c r="K3004" t="s">
        <v>6788</v>
      </c>
      <c r="L3004" t="s">
        <v>13171</v>
      </c>
      <c r="M3004" t="s">
        <v>20534</v>
      </c>
      <c r="N3004" t="s">
        <v>6338</v>
      </c>
      <c r="O3004" t="s">
        <v>20084</v>
      </c>
      <c r="P3004" t="s">
        <v>20479</v>
      </c>
      <c r="Q3004" t="s">
        <v>20480</v>
      </c>
      <c r="R3004" t="s">
        <v>23233</v>
      </c>
      <c r="S3004">
        <v>1</v>
      </c>
      <c r="T3004">
        <v>0</v>
      </c>
      <c r="U3004">
        <v>0</v>
      </c>
      <c r="V3004">
        <v>209</v>
      </c>
      <c r="W3004">
        <v>12</v>
      </c>
    </row>
    <row r="3005" spans="1:23" x14ac:dyDescent="0.3">
      <c r="A3005" t="s">
        <v>3015</v>
      </c>
      <c r="B3005" t="s">
        <v>21174</v>
      </c>
      <c r="C3005">
        <v>0</v>
      </c>
      <c r="D3005">
        <v>0</v>
      </c>
      <c r="E3005" t="s">
        <v>20050</v>
      </c>
      <c r="F3005" t="s">
        <v>13256</v>
      </c>
      <c r="G3005" t="s">
        <v>20066</v>
      </c>
      <c r="H3005" t="s">
        <v>23290</v>
      </c>
      <c r="I3005" t="s">
        <v>23291</v>
      </c>
      <c r="J3005" t="s">
        <v>9843</v>
      </c>
      <c r="K3005" t="s">
        <v>8479</v>
      </c>
      <c r="L3005" t="s">
        <v>8480</v>
      </c>
      <c r="M3005" t="s">
        <v>20221</v>
      </c>
      <c r="N3005" t="s">
        <v>6338</v>
      </c>
      <c r="O3005" t="s">
        <v>20084</v>
      </c>
      <c r="P3005" t="s">
        <v>20120</v>
      </c>
      <c r="Q3005" t="s">
        <v>20121</v>
      </c>
      <c r="R3005" t="s">
        <v>20975</v>
      </c>
      <c r="S3005">
        <v>1</v>
      </c>
      <c r="T3005">
        <v>1</v>
      </c>
      <c r="U3005">
        <v>0</v>
      </c>
      <c r="V3005">
        <v>122</v>
      </c>
      <c r="W3005">
        <v>6</v>
      </c>
    </row>
    <row r="3006" spans="1:23" x14ac:dyDescent="0.3">
      <c r="A3006" t="s">
        <v>3016</v>
      </c>
      <c r="B3006" t="s">
        <v>21174</v>
      </c>
      <c r="C3006">
        <v>0</v>
      </c>
      <c r="D3006">
        <v>0</v>
      </c>
      <c r="E3006" t="s">
        <v>20050</v>
      </c>
      <c r="F3006" t="s">
        <v>13257</v>
      </c>
      <c r="G3006" t="s">
        <v>20066</v>
      </c>
      <c r="H3006" t="s">
        <v>23292</v>
      </c>
      <c r="I3006" t="s">
        <v>23293</v>
      </c>
      <c r="J3006" t="s">
        <v>13258</v>
      </c>
      <c r="K3006" t="s">
        <v>7702</v>
      </c>
      <c r="L3006" t="s">
        <v>7703</v>
      </c>
      <c r="M3006" t="s">
        <v>20282</v>
      </c>
      <c r="N3006" t="s">
        <v>6338</v>
      </c>
      <c r="O3006" t="s">
        <v>20084</v>
      </c>
      <c r="P3006" t="s">
        <v>20120</v>
      </c>
      <c r="Q3006" t="s">
        <v>20121</v>
      </c>
      <c r="R3006" t="s">
        <v>20283</v>
      </c>
      <c r="S3006">
        <v>1</v>
      </c>
      <c r="T3006">
        <v>1</v>
      </c>
      <c r="U3006">
        <v>0</v>
      </c>
      <c r="V3006">
        <v>145</v>
      </c>
      <c r="W3006">
        <v>8</v>
      </c>
    </row>
    <row r="3007" spans="1:23" x14ac:dyDescent="0.3">
      <c r="A3007" t="s">
        <v>3017</v>
      </c>
      <c r="B3007" t="s">
        <v>21174</v>
      </c>
      <c r="C3007">
        <v>0</v>
      </c>
      <c r="D3007">
        <v>0</v>
      </c>
      <c r="E3007" t="s">
        <v>20150</v>
      </c>
      <c r="F3007" t="s">
        <v>13259</v>
      </c>
      <c r="G3007" t="s">
        <v>20089</v>
      </c>
      <c r="H3007" t="s">
        <v>23294</v>
      </c>
      <c r="I3007" t="s">
        <v>23295</v>
      </c>
      <c r="J3007" t="s">
        <v>9078</v>
      </c>
      <c r="K3007" t="s">
        <v>12861</v>
      </c>
      <c r="L3007" t="s">
        <v>12862</v>
      </c>
      <c r="M3007" t="s">
        <v>20757</v>
      </c>
      <c r="N3007" t="s">
        <v>6338</v>
      </c>
      <c r="O3007" t="s">
        <v>20084</v>
      </c>
      <c r="P3007" t="s">
        <v>20120</v>
      </c>
      <c r="Q3007" t="s">
        <v>20121</v>
      </c>
      <c r="R3007" t="s">
        <v>23002</v>
      </c>
      <c r="S3007">
        <v>0</v>
      </c>
      <c r="T3007">
        <v>1</v>
      </c>
      <c r="U3007">
        <v>0</v>
      </c>
      <c r="V3007">
        <v>39</v>
      </c>
      <c r="W3007">
        <v>2</v>
      </c>
    </row>
    <row r="3008" spans="1:23" x14ac:dyDescent="0.3">
      <c r="A3008" t="s">
        <v>3018</v>
      </c>
      <c r="B3008" t="s">
        <v>21174</v>
      </c>
      <c r="C3008">
        <v>0</v>
      </c>
      <c r="D3008">
        <v>0</v>
      </c>
      <c r="E3008" t="s">
        <v>20050</v>
      </c>
      <c r="F3008" t="s">
        <v>13260</v>
      </c>
      <c r="G3008" t="s">
        <v>20066</v>
      </c>
      <c r="H3008" t="s">
        <v>23296</v>
      </c>
      <c r="I3008" t="s">
        <v>23297</v>
      </c>
      <c r="J3008" t="s">
        <v>7313</v>
      </c>
      <c r="K3008" t="s">
        <v>13261</v>
      </c>
      <c r="L3008" t="s">
        <v>13262</v>
      </c>
      <c r="M3008" t="s">
        <v>20442</v>
      </c>
      <c r="N3008" t="s">
        <v>6338</v>
      </c>
      <c r="O3008" t="s">
        <v>20084</v>
      </c>
      <c r="P3008" t="s">
        <v>20120</v>
      </c>
      <c r="Q3008" t="s">
        <v>20121</v>
      </c>
      <c r="R3008" t="s">
        <v>23298</v>
      </c>
      <c r="S3008">
        <v>1</v>
      </c>
      <c r="T3008">
        <v>1</v>
      </c>
      <c r="U3008">
        <v>0</v>
      </c>
      <c r="V3008">
        <v>86</v>
      </c>
      <c r="W3008">
        <v>4</v>
      </c>
    </row>
    <row r="3009" spans="1:23" x14ac:dyDescent="0.3">
      <c r="A3009" t="s">
        <v>3019</v>
      </c>
      <c r="B3009" t="s">
        <v>21174</v>
      </c>
      <c r="C3009">
        <v>0</v>
      </c>
      <c r="D3009">
        <v>0</v>
      </c>
      <c r="E3009" t="s">
        <v>20050</v>
      </c>
      <c r="F3009" t="s">
        <v>13263</v>
      </c>
      <c r="G3009" t="s">
        <v>20066</v>
      </c>
      <c r="H3009" t="s">
        <v>23299</v>
      </c>
      <c r="I3009" t="s">
        <v>23300</v>
      </c>
      <c r="J3009" t="s">
        <v>10986</v>
      </c>
      <c r="K3009" t="s">
        <v>13264</v>
      </c>
      <c r="L3009" t="s">
        <v>13265</v>
      </c>
      <c r="M3009" t="s">
        <v>20545</v>
      </c>
      <c r="N3009" t="s">
        <v>6338</v>
      </c>
      <c r="O3009" t="s">
        <v>20084</v>
      </c>
      <c r="P3009" t="s">
        <v>20120</v>
      </c>
      <c r="Q3009" t="s">
        <v>20121</v>
      </c>
      <c r="R3009" t="s">
        <v>23301</v>
      </c>
      <c r="S3009">
        <v>1</v>
      </c>
      <c r="T3009">
        <v>1</v>
      </c>
      <c r="U3009">
        <v>0</v>
      </c>
      <c r="V3009">
        <v>201</v>
      </c>
      <c r="W3009">
        <v>10</v>
      </c>
    </row>
    <row r="3010" spans="1:23" x14ac:dyDescent="0.3">
      <c r="A3010" t="s">
        <v>3020</v>
      </c>
      <c r="B3010" t="s">
        <v>21174</v>
      </c>
      <c r="C3010">
        <v>0</v>
      </c>
      <c r="D3010">
        <v>0</v>
      </c>
      <c r="E3010" t="s">
        <v>20050</v>
      </c>
      <c r="F3010" t="s">
        <v>13266</v>
      </c>
      <c r="G3010" t="s">
        <v>20066</v>
      </c>
      <c r="H3010" t="s">
        <v>23302</v>
      </c>
      <c r="I3010" t="s">
        <v>23303</v>
      </c>
      <c r="J3010" t="s">
        <v>13267</v>
      </c>
      <c r="K3010" t="s">
        <v>13264</v>
      </c>
      <c r="L3010" t="s">
        <v>13268</v>
      </c>
      <c r="M3010" t="s">
        <v>20582</v>
      </c>
      <c r="N3010" t="s">
        <v>6338</v>
      </c>
      <c r="O3010" t="s">
        <v>20084</v>
      </c>
      <c r="P3010" t="s">
        <v>20120</v>
      </c>
      <c r="Q3010" t="s">
        <v>20121</v>
      </c>
      <c r="R3010" t="s">
        <v>23304</v>
      </c>
      <c r="S3010">
        <v>1</v>
      </c>
      <c r="T3010">
        <v>1</v>
      </c>
      <c r="U3010">
        <v>0</v>
      </c>
      <c r="V3010">
        <v>253</v>
      </c>
      <c r="W3010">
        <v>12</v>
      </c>
    </row>
    <row r="3011" spans="1:23" x14ac:dyDescent="0.3">
      <c r="A3011" t="s">
        <v>3021</v>
      </c>
      <c r="B3011" t="s">
        <v>21174</v>
      </c>
      <c r="C3011">
        <v>0</v>
      </c>
      <c r="D3011">
        <v>0</v>
      </c>
      <c r="E3011" t="s">
        <v>20050</v>
      </c>
      <c r="F3011" t="s">
        <v>13269</v>
      </c>
      <c r="G3011" t="s">
        <v>20080</v>
      </c>
      <c r="H3011" t="s">
        <v>23305</v>
      </c>
      <c r="I3011" t="s">
        <v>23306</v>
      </c>
      <c r="J3011" t="s">
        <v>13270</v>
      </c>
      <c r="K3011" t="s">
        <v>6767</v>
      </c>
      <c r="L3011" t="s">
        <v>6768</v>
      </c>
      <c r="M3011" t="s">
        <v>20242</v>
      </c>
      <c r="N3011" t="s">
        <v>6338</v>
      </c>
      <c r="O3011" t="s">
        <v>20084</v>
      </c>
      <c r="P3011" t="s">
        <v>20120</v>
      </c>
      <c r="Q3011" t="s">
        <v>20121</v>
      </c>
      <c r="R3011" t="s">
        <v>20301</v>
      </c>
      <c r="S3011">
        <v>1</v>
      </c>
      <c r="T3011">
        <v>1</v>
      </c>
      <c r="U3011">
        <v>0</v>
      </c>
      <c r="V3011">
        <v>142</v>
      </c>
      <c r="W3011">
        <v>7</v>
      </c>
    </row>
    <row r="3012" spans="1:23" x14ac:dyDescent="0.3">
      <c r="A3012" t="s">
        <v>3022</v>
      </c>
      <c r="B3012" t="s">
        <v>21174</v>
      </c>
      <c r="C3012">
        <v>0</v>
      </c>
      <c r="D3012">
        <v>0</v>
      </c>
      <c r="E3012" t="s">
        <v>20050</v>
      </c>
      <c r="F3012" t="s">
        <v>13271</v>
      </c>
      <c r="G3012" t="s">
        <v>20066</v>
      </c>
      <c r="H3012" t="s">
        <v>23307</v>
      </c>
      <c r="I3012" t="s">
        <v>23308</v>
      </c>
      <c r="J3012" t="s">
        <v>13272</v>
      </c>
      <c r="K3012" t="s">
        <v>13264</v>
      </c>
      <c r="L3012" t="s">
        <v>13273</v>
      </c>
      <c r="M3012" t="s">
        <v>20515</v>
      </c>
      <c r="N3012" t="s">
        <v>6338</v>
      </c>
      <c r="O3012" t="s">
        <v>20084</v>
      </c>
      <c r="P3012" t="s">
        <v>20120</v>
      </c>
      <c r="Q3012" t="s">
        <v>20121</v>
      </c>
      <c r="R3012" t="s">
        <v>23309</v>
      </c>
      <c r="S3012">
        <v>1</v>
      </c>
      <c r="T3012">
        <v>1</v>
      </c>
      <c r="U3012">
        <v>0</v>
      </c>
      <c r="V3012">
        <v>40</v>
      </c>
      <c r="W3012">
        <v>2</v>
      </c>
    </row>
    <row r="3013" spans="1:23" x14ac:dyDescent="0.3">
      <c r="A3013" t="s">
        <v>3023</v>
      </c>
      <c r="B3013" t="s">
        <v>21174</v>
      </c>
      <c r="C3013">
        <v>0</v>
      </c>
      <c r="D3013">
        <v>0</v>
      </c>
      <c r="E3013" t="s">
        <v>20050</v>
      </c>
      <c r="F3013" t="s">
        <v>13274</v>
      </c>
      <c r="G3013" t="s">
        <v>20040</v>
      </c>
      <c r="H3013" t="s">
        <v>23310</v>
      </c>
      <c r="I3013" t="s">
        <v>23311</v>
      </c>
      <c r="J3013" t="s">
        <v>9078</v>
      </c>
      <c r="K3013" t="s">
        <v>13275</v>
      </c>
      <c r="L3013" t="s">
        <v>13276</v>
      </c>
      <c r="M3013" t="s">
        <v>20410</v>
      </c>
      <c r="N3013" t="s">
        <v>6338</v>
      </c>
      <c r="O3013" t="s">
        <v>20084</v>
      </c>
      <c r="P3013" t="s">
        <v>20120</v>
      </c>
      <c r="Q3013" t="s">
        <v>20121</v>
      </c>
      <c r="R3013" t="s">
        <v>23312</v>
      </c>
      <c r="S3013">
        <v>1</v>
      </c>
      <c r="T3013">
        <v>1</v>
      </c>
      <c r="U3013">
        <v>0</v>
      </c>
      <c r="V3013">
        <v>135</v>
      </c>
      <c r="W3013">
        <v>8</v>
      </c>
    </row>
    <row r="3014" spans="1:23" x14ac:dyDescent="0.3">
      <c r="A3014" t="s">
        <v>3024</v>
      </c>
      <c r="B3014" t="s">
        <v>21174</v>
      </c>
      <c r="C3014">
        <v>0</v>
      </c>
      <c r="D3014">
        <v>0</v>
      </c>
      <c r="E3014" t="s">
        <v>20050</v>
      </c>
      <c r="F3014" t="s">
        <v>13277</v>
      </c>
      <c r="G3014" t="s">
        <v>20066</v>
      </c>
      <c r="H3014" t="s">
        <v>23248</v>
      </c>
      <c r="I3014" t="s">
        <v>23249</v>
      </c>
      <c r="J3014" t="s">
        <v>13201</v>
      </c>
      <c r="K3014" t="s">
        <v>13202</v>
      </c>
      <c r="L3014" t="s">
        <v>13203</v>
      </c>
      <c r="M3014" t="s">
        <v>20320</v>
      </c>
      <c r="N3014" t="s">
        <v>6338</v>
      </c>
      <c r="O3014" t="s">
        <v>20084</v>
      </c>
      <c r="P3014" t="s">
        <v>20120</v>
      </c>
      <c r="Q3014" t="s">
        <v>20121</v>
      </c>
      <c r="R3014" t="s">
        <v>23250</v>
      </c>
      <c r="S3014">
        <v>1</v>
      </c>
      <c r="T3014">
        <v>1</v>
      </c>
      <c r="U3014">
        <v>0</v>
      </c>
      <c r="V3014">
        <v>126</v>
      </c>
      <c r="W3014">
        <v>5</v>
      </c>
    </row>
    <row r="3015" spans="1:23" x14ac:dyDescent="0.3">
      <c r="A3015" t="s">
        <v>3025</v>
      </c>
      <c r="B3015" t="s">
        <v>21174</v>
      </c>
      <c r="C3015">
        <v>0</v>
      </c>
      <c r="D3015">
        <v>0</v>
      </c>
      <c r="E3015" t="s">
        <v>20050</v>
      </c>
      <c r="F3015" t="s">
        <v>13278</v>
      </c>
      <c r="G3015" t="s">
        <v>20066</v>
      </c>
      <c r="H3015" t="s">
        <v>23313</v>
      </c>
      <c r="I3015" t="s">
        <v>23314</v>
      </c>
      <c r="J3015" t="s">
        <v>13279</v>
      </c>
      <c r="K3015" t="s">
        <v>13280</v>
      </c>
      <c r="L3015" t="s">
        <v>13281</v>
      </c>
      <c r="M3015" t="s">
        <v>20374</v>
      </c>
      <c r="N3015" t="s">
        <v>6338</v>
      </c>
      <c r="O3015" t="s">
        <v>20084</v>
      </c>
      <c r="P3015" t="s">
        <v>20120</v>
      </c>
      <c r="Q3015" t="s">
        <v>20121</v>
      </c>
      <c r="R3015" t="s">
        <v>23315</v>
      </c>
      <c r="S3015">
        <v>1</v>
      </c>
      <c r="T3015">
        <v>1</v>
      </c>
      <c r="U3015">
        <v>0</v>
      </c>
      <c r="V3015">
        <v>120</v>
      </c>
      <c r="W3015">
        <v>6</v>
      </c>
    </row>
    <row r="3016" spans="1:23" x14ac:dyDescent="0.3">
      <c r="A3016" t="s">
        <v>3026</v>
      </c>
      <c r="B3016" t="s">
        <v>21174</v>
      </c>
      <c r="C3016">
        <v>0</v>
      </c>
      <c r="D3016">
        <v>0</v>
      </c>
      <c r="E3016" t="s">
        <v>20088</v>
      </c>
      <c r="F3016" t="s">
        <v>13282</v>
      </c>
      <c r="G3016" t="s">
        <v>20089</v>
      </c>
      <c r="H3016" t="s">
        <v>21765</v>
      </c>
      <c r="I3016" t="s">
        <v>23316</v>
      </c>
      <c r="J3016" t="s">
        <v>13283</v>
      </c>
      <c r="K3016" t="s">
        <v>7150</v>
      </c>
      <c r="L3016" t="s">
        <v>7151</v>
      </c>
      <c r="M3016" t="s">
        <v>20324</v>
      </c>
      <c r="N3016" t="s">
        <v>6338</v>
      </c>
      <c r="O3016" t="s">
        <v>20084</v>
      </c>
      <c r="P3016" t="s">
        <v>20120</v>
      </c>
      <c r="Q3016" t="s">
        <v>20121</v>
      </c>
      <c r="R3016" t="s">
        <v>20682</v>
      </c>
      <c r="S3016">
        <v>0</v>
      </c>
      <c r="T3016">
        <v>1</v>
      </c>
      <c r="U3016">
        <v>1</v>
      </c>
      <c r="V3016">
        <v>216</v>
      </c>
      <c r="W3016">
        <v>11</v>
      </c>
    </row>
    <row r="3017" spans="1:23" x14ac:dyDescent="0.3">
      <c r="A3017" t="s">
        <v>3027</v>
      </c>
      <c r="B3017" t="s">
        <v>21174</v>
      </c>
      <c r="C3017">
        <v>0</v>
      </c>
      <c r="D3017">
        <v>0</v>
      </c>
      <c r="E3017" t="s">
        <v>20050</v>
      </c>
      <c r="F3017" t="s">
        <v>13284</v>
      </c>
      <c r="G3017" t="s">
        <v>20066</v>
      </c>
      <c r="H3017" t="s">
        <v>23317</v>
      </c>
      <c r="I3017" t="s">
        <v>23318</v>
      </c>
      <c r="J3017" t="s">
        <v>13151</v>
      </c>
      <c r="K3017" t="s">
        <v>13285</v>
      </c>
      <c r="L3017" t="s">
        <v>13286</v>
      </c>
      <c r="M3017" t="s">
        <v>20504</v>
      </c>
      <c r="N3017" t="s">
        <v>6338</v>
      </c>
      <c r="O3017" t="s">
        <v>20084</v>
      </c>
      <c r="P3017" t="s">
        <v>20120</v>
      </c>
      <c r="Q3017" t="s">
        <v>20121</v>
      </c>
      <c r="R3017" t="s">
        <v>23319</v>
      </c>
      <c r="S3017">
        <v>1</v>
      </c>
      <c r="T3017">
        <v>1</v>
      </c>
      <c r="U3017">
        <v>0</v>
      </c>
      <c r="V3017">
        <v>68</v>
      </c>
      <c r="W3017">
        <v>3</v>
      </c>
    </row>
    <row r="3018" spans="1:23" x14ac:dyDescent="0.3">
      <c r="A3018" t="s">
        <v>3028</v>
      </c>
      <c r="B3018" t="s">
        <v>21174</v>
      </c>
      <c r="C3018">
        <v>0</v>
      </c>
      <c r="D3018">
        <v>0</v>
      </c>
      <c r="E3018" t="s">
        <v>20050</v>
      </c>
      <c r="F3018" t="s">
        <v>13287</v>
      </c>
      <c r="G3018" t="s">
        <v>20066</v>
      </c>
      <c r="H3018" t="s">
        <v>23320</v>
      </c>
      <c r="I3018" t="s">
        <v>23321</v>
      </c>
      <c r="J3018" t="s">
        <v>12866</v>
      </c>
      <c r="K3018" t="s">
        <v>8120</v>
      </c>
      <c r="L3018" t="s">
        <v>8121</v>
      </c>
      <c r="M3018" t="s">
        <v>20555</v>
      </c>
      <c r="N3018" t="s">
        <v>6338</v>
      </c>
      <c r="O3018" t="s">
        <v>20084</v>
      </c>
      <c r="P3018" t="s">
        <v>20120</v>
      </c>
      <c r="Q3018" t="s">
        <v>20121</v>
      </c>
      <c r="R3018" t="s">
        <v>20898</v>
      </c>
      <c r="S3018">
        <v>1</v>
      </c>
      <c r="T3018">
        <v>1</v>
      </c>
      <c r="U3018">
        <v>0</v>
      </c>
      <c r="V3018">
        <v>129</v>
      </c>
      <c r="W3018">
        <v>7</v>
      </c>
    </row>
    <row r="3019" spans="1:23" x14ac:dyDescent="0.3">
      <c r="A3019" t="s">
        <v>3029</v>
      </c>
      <c r="B3019" t="s">
        <v>21174</v>
      </c>
      <c r="C3019">
        <v>0</v>
      </c>
      <c r="D3019">
        <v>0</v>
      </c>
      <c r="E3019" t="s">
        <v>20050</v>
      </c>
      <c r="F3019" t="s">
        <v>13288</v>
      </c>
      <c r="G3019" t="s">
        <v>20328</v>
      </c>
      <c r="H3019" t="s">
        <v>23322</v>
      </c>
      <c r="I3019" t="s">
        <v>23323</v>
      </c>
      <c r="J3019" t="s">
        <v>13289</v>
      </c>
      <c r="K3019" t="s">
        <v>13290</v>
      </c>
      <c r="L3019" t="s">
        <v>13291</v>
      </c>
      <c r="M3019" t="s">
        <v>20835</v>
      </c>
      <c r="N3019" t="s">
        <v>6338</v>
      </c>
      <c r="O3019" t="s">
        <v>20084</v>
      </c>
      <c r="P3019" t="s">
        <v>20120</v>
      </c>
      <c r="Q3019" t="s">
        <v>20121</v>
      </c>
      <c r="R3019" t="s">
        <v>23324</v>
      </c>
      <c r="S3019">
        <v>1</v>
      </c>
      <c r="T3019">
        <v>1</v>
      </c>
      <c r="U3019">
        <v>0</v>
      </c>
      <c r="V3019">
        <v>173</v>
      </c>
      <c r="W3019">
        <v>8</v>
      </c>
    </row>
    <row r="3020" spans="1:23" x14ac:dyDescent="0.3">
      <c r="A3020" t="s">
        <v>3030</v>
      </c>
      <c r="B3020" t="s">
        <v>21174</v>
      </c>
      <c r="C3020">
        <v>0</v>
      </c>
      <c r="D3020">
        <v>0</v>
      </c>
      <c r="E3020" t="s">
        <v>20050</v>
      </c>
      <c r="F3020" t="s">
        <v>13292</v>
      </c>
      <c r="G3020" t="s">
        <v>20066</v>
      </c>
      <c r="H3020" t="s">
        <v>23325</v>
      </c>
      <c r="I3020" t="s">
        <v>23326</v>
      </c>
      <c r="J3020" t="s">
        <v>10986</v>
      </c>
      <c r="K3020" t="s">
        <v>13293</v>
      </c>
      <c r="L3020" t="s">
        <v>13294</v>
      </c>
      <c r="M3020" t="s">
        <v>20630</v>
      </c>
      <c r="N3020" t="s">
        <v>6338</v>
      </c>
      <c r="O3020" t="s">
        <v>20084</v>
      </c>
      <c r="P3020" t="s">
        <v>20120</v>
      </c>
      <c r="Q3020" t="s">
        <v>20121</v>
      </c>
      <c r="R3020" t="s">
        <v>23327</v>
      </c>
      <c r="S3020">
        <v>1</v>
      </c>
      <c r="T3020">
        <v>1</v>
      </c>
      <c r="U3020">
        <v>0</v>
      </c>
      <c r="V3020">
        <v>93</v>
      </c>
      <c r="W3020">
        <v>4</v>
      </c>
    </row>
    <row r="3021" spans="1:23" x14ac:dyDescent="0.3">
      <c r="A3021" t="s">
        <v>3031</v>
      </c>
      <c r="B3021" t="s">
        <v>21174</v>
      </c>
      <c r="C3021">
        <v>0</v>
      </c>
      <c r="D3021">
        <v>0</v>
      </c>
      <c r="E3021" t="s">
        <v>20050</v>
      </c>
      <c r="F3021" t="s">
        <v>13295</v>
      </c>
      <c r="G3021" t="s">
        <v>20080</v>
      </c>
      <c r="H3021" t="s">
        <v>23328</v>
      </c>
      <c r="I3021" t="s">
        <v>23329</v>
      </c>
      <c r="J3021" t="s">
        <v>13296</v>
      </c>
      <c r="K3021" t="s">
        <v>8129</v>
      </c>
      <c r="L3021" t="s">
        <v>8130</v>
      </c>
      <c r="M3021" t="s">
        <v>20457</v>
      </c>
      <c r="N3021" t="s">
        <v>6338</v>
      </c>
      <c r="O3021" t="s">
        <v>20084</v>
      </c>
      <c r="P3021" t="s">
        <v>20120</v>
      </c>
      <c r="Q3021" t="s">
        <v>20121</v>
      </c>
      <c r="R3021" t="s">
        <v>20901</v>
      </c>
      <c r="S3021">
        <v>1</v>
      </c>
      <c r="T3021">
        <v>1</v>
      </c>
      <c r="U3021">
        <v>0</v>
      </c>
      <c r="V3021">
        <v>234</v>
      </c>
      <c r="W3021">
        <v>12</v>
      </c>
    </row>
    <row r="3022" spans="1:23" x14ac:dyDescent="0.3">
      <c r="A3022" t="s">
        <v>3032</v>
      </c>
      <c r="B3022" t="s">
        <v>21174</v>
      </c>
      <c r="C3022">
        <v>0</v>
      </c>
      <c r="D3022">
        <v>0</v>
      </c>
      <c r="E3022" t="s">
        <v>20050</v>
      </c>
      <c r="F3022" t="s">
        <v>13297</v>
      </c>
      <c r="G3022" t="s">
        <v>20066</v>
      </c>
      <c r="H3022" t="s">
        <v>23330</v>
      </c>
      <c r="I3022" t="s">
        <v>23331</v>
      </c>
      <c r="J3022" t="s">
        <v>13298</v>
      </c>
      <c r="K3022" t="s">
        <v>8129</v>
      </c>
      <c r="L3022" t="s">
        <v>8130</v>
      </c>
      <c r="M3022" t="s">
        <v>20457</v>
      </c>
      <c r="N3022" t="s">
        <v>6338</v>
      </c>
      <c r="O3022" t="s">
        <v>20084</v>
      </c>
      <c r="P3022" t="s">
        <v>20120</v>
      </c>
      <c r="Q3022" t="s">
        <v>20121</v>
      </c>
      <c r="R3022" t="s">
        <v>20901</v>
      </c>
      <c r="S3022">
        <v>1</v>
      </c>
      <c r="T3022">
        <v>1</v>
      </c>
      <c r="U3022">
        <v>0</v>
      </c>
      <c r="V3022">
        <v>456</v>
      </c>
      <c r="W3022">
        <v>21</v>
      </c>
    </row>
    <row r="3023" spans="1:23" x14ac:dyDescent="0.3">
      <c r="A3023" t="s">
        <v>3033</v>
      </c>
      <c r="B3023" t="s">
        <v>21174</v>
      </c>
      <c r="C3023">
        <v>0</v>
      </c>
      <c r="D3023">
        <v>0</v>
      </c>
      <c r="E3023" t="s">
        <v>20050</v>
      </c>
      <c r="F3023" t="s">
        <v>13299</v>
      </c>
      <c r="G3023" t="s">
        <v>20080</v>
      </c>
      <c r="H3023" t="s">
        <v>23328</v>
      </c>
      <c r="I3023" t="s">
        <v>23329</v>
      </c>
      <c r="J3023" t="s">
        <v>13300</v>
      </c>
      <c r="K3023" t="s">
        <v>8129</v>
      </c>
      <c r="L3023" t="s">
        <v>8130</v>
      </c>
      <c r="M3023" t="s">
        <v>20457</v>
      </c>
      <c r="N3023" t="s">
        <v>6338</v>
      </c>
      <c r="O3023" t="s">
        <v>20084</v>
      </c>
      <c r="P3023" t="s">
        <v>20120</v>
      </c>
      <c r="Q3023" t="s">
        <v>20121</v>
      </c>
      <c r="R3023" t="s">
        <v>20901</v>
      </c>
      <c r="S3023">
        <v>1</v>
      </c>
      <c r="T3023">
        <v>1</v>
      </c>
      <c r="U3023">
        <v>0</v>
      </c>
      <c r="V3023">
        <v>75</v>
      </c>
      <c r="W3023">
        <v>4</v>
      </c>
    </row>
    <row r="3024" spans="1:23" x14ac:dyDescent="0.3">
      <c r="A3024" t="s">
        <v>3034</v>
      </c>
      <c r="B3024" t="s">
        <v>21174</v>
      </c>
      <c r="C3024">
        <v>0</v>
      </c>
      <c r="D3024">
        <v>0</v>
      </c>
      <c r="E3024" t="s">
        <v>20050</v>
      </c>
      <c r="F3024" t="s">
        <v>13301</v>
      </c>
      <c r="G3024" t="s">
        <v>20040</v>
      </c>
      <c r="H3024" t="s">
        <v>23332</v>
      </c>
      <c r="I3024" t="s">
        <v>23333</v>
      </c>
      <c r="J3024" t="s">
        <v>13302</v>
      </c>
      <c r="K3024" t="s">
        <v>13303</v>
      </c>
      <c r="L3024" t="s">
        <v>13304</v>
      </c>
      <c r="M3024" t="s">
        <v>20457</v>
      </c>
      <c r="N3024" t="s">
        <v>6338</v>
      </c>
      <c r="O3024" t="s">
        <v>20084</v>
      </c>
      <c r="P3024" t="s">
        <v>20299</v>
      </c>
      <c r="Q3024" t="s">
        <v>6564</v>
      </c>
      <c r="R3024" t="s">
        <v>23334</v>
      </c>
      <c r="S3024">
        <v>1</v>
      </c>
      <c r="T3024">
        <v>1</v>
      </c>
      <c r="U3024">
        <v>0</v>
      </c>
      <c r="V3024">
        <v>173</v>
      </c>
      <c r="W3024">
        <v>8</v>
      </c>
    </row>
    <row r="3025" spans="1:23" x14ac:dyDescent="0.3">
      <c r="A3025" t="s">
        <v>3035</v>
      </c>
      <c r="B3025" t="s">
        <v>21174</v>
      </c>
      <c r="C3025">
        <v>0</v>
      </c>
      <c r="D3025">
        <v>0</v>
      </c>
      <c r="E3025" t="s">
        <v>20050</v>
      </c>
      <c r="F3025" t="s">
        <v>13305</v>
      </c>
      <c r="G3025" t="s">
        <v>20080</v>
      </c>
      <c r="H3025" t="s">
        <v>23328</v>
      </c>
      <c r="I3025" t="s">
        <v>23329</v>
      </c>
      <c r="J3025" t="s">
        <v>13306</v>
      </c>
      <c r="K3025" t="s">
        <v>8129</v>
      </c>
      <c r="L3025" t="s">
        <v>8130</v>
      </c>
      <c r="M3025" t="s">
        <v>20457</v>
      </c>
      <c r="N3025" t="s">
        <v>6338</v>
      </c>
      <c r="O3025" t="s">
        <v>20084</v>
      </c>
      <c r="P3025" t="s">
        <v>20120</v>
      </c>
      <c r="Q3025" t="s">
        <v>20121</v>
      </c>
      <c r="R3025" t="s">
        <v>20901</v>
      </c>
      <c r="S3025">
        <v>1</v>
      </c>
      <c r="T3025">
        <v>1</v>
      </c>
      <c r="U3025">
        <v>0</v>
      </c>
      <c r="V3025">
        <v>71</v>
      </c>
      <c r="W3025">
        <v>4</v>
      </c>
    </row>
    <row r="3026" spans="1:23" x14ac:dyDescent="0.3">
      <c r="A3026" t="s">
        <v>3036</v>
      </c>
      <c r="B3026" t="s">
        <v>21174</v>
      </c>
      <c r="C3026">
        <v>0</v>
      </c>
      <c r="D3026">
        <v>0</v>
      </c>
      <c r="E3026" t="s">
        <v>20050</v>
      </c>
      <c r="F3026" t="s">
        <v>13307</v>
      </c>
      <c r="G3026" t="s">
        <v>20328</v>
      </c>
      <c r="H3026" t="s">
        <v>23335</v>
      </c>
      <c r="I3026" t="s">
        <v>23336</v>
      </c>
      <c r="J3026" t="s">
        <v>9108</v>
      </c>
      <c r="K3026" t="s">
        <v>13285</v>
      </c>
      <c r="L3026" t="s">
        <v>13286</v>
      </c>
      <c r="M3026" t="s">
        <v>20504</v>
      </c>
      <c r="N3026" t="s">
        <v>6338</v>
      </c>
      <c r="O3026" t="s">
        <v>20084</v>
      </c>
      <c r="P3026" t="s">
        <v>20120</v>
      </c>
      <c r="Q3026" t="s">
        <v>20121</v>
      </c>
      <c r="R3026" t="s">
        <v>23319</v>
      </c>
      <c r="S3026">
        <v>1</v>
      </c>
      <c r="T3026">
        <v>1</v>
      </c>
      <c r="U3026">
        <v>0</v>
      </c>
      <c r="V3026">
        <v>72</v>
      </c>
      <c r="W3026">
        <v>4</v>
      </c>
    </row>
    <row r="3027" spans="1:23" x14ac:dyDescent="0.3">
      <c r="A3027" t="s">
        <v>3037</v>
      </c>
      <c r="B3027" t="s">
        <v>21174</v>
      </c>
      <c r="C3027">
        <v>0</v>
      </c>
      <c r="D3027">
        <v>0</v>
      </c>
      <c r="E3027" t="s">
        <v>20050</v>
      </c>
      <c r="F3027" t="s">
        <v>13308</v>
      </c>
      <c r="G3027" t="s">
        <v>20066</v>
      </c>
      <c r="H3027" t="s">
        <v>23000</v>
      </c>
      <c r="I3027" t="s">
        <v>23001</v>
      </c>
      <c r="J3027" t="s">
        <v>7860</v>
      </c>
      <c r="K3027" t="s">
        <v>12861</v>
      </c>
      <c r="L3027" t="s">
        <v>12862</v>
      </c>
      <c r="M3027" t="s">
        <v>20757</v>
      </c>
      <c r="N3027" t="s">
        <v>6338</v>
      </c>
      <c r="O3027" t="s">
        <v>20084</v>
      </c>
      <c r="P3027" t="s">
        <v>20120</v>
      </c>
      <c r="Q3027" t="s">
        <v>20121</v>
      </c>
      <c r="R3027" t="s">
        <v>23002</v>
      </c>
      <c r="S3027">
        <v>1</v>
      </c>
      <c r="T3027">
        <v>1</v>
      </c>
      <c r="U3027">
        <v>0</v>
      </c>
      <c r="V3027">
        <v>194</v>
      </c>
      <c r="W3027">
        <v>10</v>
      </c>
    </row>
    <row r="3028" spans="1:23" x14ac:dyDescent="0.3">
      <c r="A3028" t="s">
        <v>3038</v>
      </c>
      <c r="B3028" t="s">
        <v>21174</v>
      </c>
      <c r="C3028">
        <v>0</v>
      </c>
      <c r="D3028">
        <v>0</v>
      </c>
      <c r="E3028" t="s">
        <v>20050</v>
      </c>
      <c r="F3028" t="s">
        <v>13311</v>
      </c>
      <c r="G3028" t="s">
        <v>20066</v>
      </c>
      <c r="H3028" t="s">
        <v>23337</v>
      </c>
      <c r="I3028" t="s">
        <v>23338</v>
      </c>
      <c r="J3028" t="s">
        <v>9343</v>
      </c>
      <c r="K3028" t="s">
        <v>13312</v>
      </c>
      <c r="L3028" t="s">
        <v>13313</v>
      </c>
      <c r="M3028" t="s">
        <v>20453</v>
      </c>
      <c r="N3028" t="s">
        <v>6338</v>
      </c>
      <c r="O3028" t="s">
        <v>20084</v>
      </c>
      <c r="P3028" t="s">
        <v>20120</v>
      </c>
      <c r="Q3028" t="s">
        <v>20121</v>
      </c>
      <c r="R3028" t="s">
        <v>23339</v>
      </c>
      <c r="S3028">
        <v>1</v>
      </c>
      <c r="T3028">
        <v>1</v>
      </c>
      <c r="U3028">
        <v>0</v>
      </c>
      <c r="V3028">
        <v>52</v>
      </c>
      <c r="W3028">
        <v>3</v>
      </c>
    </row>
    <row r="3029" spans="1:23" x14ac:dyDescent="0.3">
      <c r="A3029" t="s">
        <v>3039</v>
      </c>
      <c r="B3029" t="s">
        <v>21174</v>
      </c>
      <c r="C3029">
        <v>0</v>
      </c>
      <c r="D3029">
        <v>0</v>
      </c>
      <c r="E3029" t="s">
        <v>20050</v>
      </c>
      <c r="F3029" t="s">
        <v>13314</v>
      </c>
      <c r="G3029" t="s">
        <v>20040</v>
      </c>
      <c r="H3029" t="s">
        <v>23340</v>
      </c>
      <c r="I3029" t="s">
        <v>23341</v>
      </c>
      <c r="J3029" t="s">
        <v>13315</v>
      </c>
      <c r="K3029" t="s">
        <v>13316</v>
      </c>
      <c r="L3029" t="s">
        <v>13317</v>
      </c>
      <c r="M3029" t="s">
        <v>20131</v>
      </c>
      <c r="N3029" t="s">
        <v>6338</v>
      </c>
      <c r="O3029" t="s">
        <v>20084</v>
      </c>
      <c r="P3029" t="s">
        <v>20299</v>
      </c>
      <c r="Q3029" t="s">
        <v>6564</v>
      </c>
      <c r="R3029" t="s">
        <v>23342</v>
      </c>
      <c r="S3029">
        <v>1</v>
      </c>
      <c r="T3029">
        <v>1</v>
      </c>
      <c r="U3029">
        <v>0</v>
      </c>
      <c r="V3029">
        <v>104</v>
      </c>
      <c r="W3029">
        <v>6</v>
      </c>
    </row>
    <row r="3030" spans="1:23" x14ac:dyDescent="0.3">
      <c r="A3030" t="s">
        <v>3040</v>
      </c>
      <c r="B3030" t="s">
        <v>21174</v>
      </c>
      <c r="C3030">
        <v>0</v>
      </c>
      <c r="D3030">
        <v>0</v>
      </c>
      <c r="E3030" t="s">
        <v>20050</v>
      </c>
      <c r="F3030" t="s">
        <v>13318</v>
      </c>
      <c r="G3030" t="s">
        <v>21292</v>
      </c>
      <c r="H3030" t="s">
        <v>23343</v>
      </c>
      <c r="I3030" t="s">
        <v>23344</v>
      </c>
      <c r="J3030" t="s">
        <v>13319</v>
      </c>
      <c r="K3030" t="s">
        <v>12665</v>
      </c>
      <c r="L3030" t="s">
        <v>12666</v>
      </c>
      <c r="M3030" t="s">
        <v>20534</v>
      </c>
      <c r="N3030" t="s">
        <v>6338</v>
      </c>
      <c r="O3030" t="s">
        <v>20084</v>
      </c>
      <c r="P3030" t="s">
        <v>20108</v>
      </c>
      <c r="Q3030" t="s">
        <v>20109</v>
      </c>
      <c r="R3030" t="s">
        <v>22913</v>
      </c>
      <c r="S3030">
        <v>1</v>
      </c>
      <c r="T3030">
        <v>1</v>
      </c>
      <c r="U3030">
        <v>0</v>
      </c>
      <c r="V3030">
        <v>227</v>
      </c>
      <c r="W3030">
        <v>10</v>
      </c>
    </row>
    <row r="3031" spans="1:23" x14ac:dyDescent="0.3">
      <c r="A3031" t="s">
        <v>3041</v>
      </c>
      <c r="B3031" t="s">
        <v>21174</v>
      </c>
      <c r="C3031">
        <v>0</v>
      </c>
      <c r="D3031">
        <v>0</v>
      </c>
      <c r="E3031" t="s">
        <v>20050</v>
      </c>
      <c r="F3031" t="s">
        <v>13320</v>
      </c>
      <c r="G3031" t="s">
        <v>20040</v>
      </c>
      <c r="H3031" t="s">
        <v>23345</v>
      </c>
      <c r="I3031" t="s">
        <v>23346</v>
      </c>
      <c r="J3031" t="s">
        <v>9116</v>
      </c>
      <c r="K3031" t="s">
        <v>13321</v>
      </c>
      <c r="L3031" t="s">
        <v>13322</v>
      </c>
      <c r="M3031" t="s">
        <v>20331</v>
      </c>
      <c r="N3031" t="s">
        <v>6338</v>
      </c>
      <c r="O3031" t="s">
        <v>20084</v>
      </c>
      <c r="P3031" t="s">
        <v>20120</v>
      </c>
      <c r="Q3031" t="s">
        <v>20121</v>
      </c>
      <c r="R3031" t="s">
        <v>23347</v>
      </c>
      <c r="S3031">
        <v>1</v>
      </c>
      <c r="T3031">
        <v>1</v>
      </c>
      <c r="U3031">
        <v>0</v>
      </c>
      <c r="V3031">
        <v>157</v>
      </c>
      <c r="W3031">
        <v>8</v>
      </c>
    </row>
    <row r="3032" spans="1:23" x14ac:dyDescent="0.3">
      <c r="A3032" t="s">
        <v>3042</v>
      </c>
      <c r="B3032" t="s">
        <v>21174</v>
      </c>
      <c r="C3032">
        <v>0</v>
      </c>
      <c r="D3032">
        <v>0</v>
      </c>
      <c r="E3032" t="s">
        <v>20050</v>
      </c>
      <c r="F3032" t="s">
        <v>13323</v>
      </c>
      <c r="G3032" t="s">
        <v>20066</v>
      </c>
      <c r="H3032" t="s">
        <v>23348</v>
      </c>
      <c r="I3032" t="s">
        <v>23349</v>
      </c>
      <c r="J3032" t="s">
        <v>12344</v>
      </c>
      <c r="K3032" t="s">
        <v>13324</v>
      </c>
      <c r="L3032" t="s">
        <v>13325</v>
      </c>
      <c r="M3032" t="s">
        <v>20206</v>
      </c>
      <c r="N3032" t="s">
        <v>6338</v>
      </c>
      <c r="O3032" t="s">
        <v>20084</v>
      </c>
      <c r="P3032" t="s">
        <v>20120</v>
      </c>
      <c r="Q3032" t="s">
        <v>20121</v>
      </c>
      <c r="R3032" t="s">
        <v>23350</v>
      </c>
      <c r="S3032">
        <v>1</v>
      </c>
      <c r="T3032">
        <v>1</v>
      </c>
      <c r="U3032">
        <v>0</v>
      </c>
      <c r="V3032">
        <v>101</v>
      </c>
      <c r="W3032">
        <v>5</v>
      </c>
    </row>
    <row r="3033" spans="1:23" x14ac:dyDescent="0.3">
      <c r="A3033" t="s">
        <v>3043</v>
      </c>
      <c r="B3033" t="s">
        <v>21174</v>
      </c>
      <c r="C3033">
        <v>0</v>
      </c>
      <c r="D3033">
        <v>0</v>
      </c>
      <c r="E3033" t="s">
        <v>20050</v>
      </c>
      <c r="F3033" t="s">
        <v>13326</v>
      </c>
      <c r="G3033" t="s">
        <v>20328</v>
      </c>
      <c r="H3033" t="s">
        <v>23351</v>
      </c>
      <c r="I3033" t="s">
        <v>23352</v>
      </c>
      <c r="J3033" t="s">
        <v>13327</v>
      </c>
      <c r="K3033" t="s">
        <v>12639</v>
      </c>
      <c r="L3033" t="s">
        <v>12640</v>
      </c>
      <c r="M3033" t="s">
        <v>20736</v>
      </c>
      <c r="N3033" t="s">
        <v>6338</v>
      </c>
      <c r="O3033" t="s">
        <v>20084</v>
      </c>
      <c r="P3033" t="s">
        <v>20120</v>
      </c>
      <c r="Q3033" t="s">
        <v>20121</v>
      </c>
      <c r="R3033" t="s">
        <v>23353</v>
      </c>
      <c r="S3033">
        <v>1</v>
      </c>
      <c r="T3033">
        <v>1</v>
      </c>
      <c r="U3033">
        <v>0</v>
      </c>
      <c r="V3033">
        <v>125</v>
      </c>
      <c r="W3033">
        <v>7</v>
      </c>
    </row>
    <row r="3034" spans="1:23" x14ac:dyDescent="0.3">
      <c r="A3034" t="s">
        <v>3044</v>
      </c>
      <c r="B3034" t="s">
        <v>21174</v>
      </c>
      <c r="C3034">
        <v>0</v>
      </c>
      <c r="D3034">
        <v>0</v>
      </c>
      <c r="E3034" t="s">
        <v>20050</v>
      </c>
      <c r="F3034" t="s">
        <v>13328</v>
      </c>
      <c r="G3034" t="s">
        <v>20066</v>
      </c>
      <c r="H3034" t="s">
        <v>23003</v>
      </c>
      <c r="I3034" t="s">
        <v>23004</v>
      </c>
      <c r="J3034" t="s">
        <v>12864</v>
      </c>
      <c r="K3034" t="s">
        <v>8402</v>
      </c>
      <c r="L3034" t="s">
        <v>8403</v>
      </c>
      <c r="M3034" t="s">
        <v>20107</v>
      </c>
      <c r="N3034" t="s">
        <v>6338</v>
      </c>
      <c r="O3034" t="s">
        <v>20084</v>
      </c>
      <c r="P3034" t="s">
        <v>20120</v>
      </c>
      <c r="Q3034" t="s">
        <v>20121</v>
      </c>
      <c r="R3034" t="s">
        <v>20938</v>
      </c>
      <c r="S3034">
        <v>1</v>
      </c>
      <c r="T3034">
        <v>1</v>
      </c>
      <c r="U3034">
        <v>0</v>
      </c>
      <c r="V3034">
        <v>88</v>
      </c>
      <c r="W3034">
        <v>5</v>
      </c>
    </row>
    <row r="3035" spans="1:23" x14ac:dyDescent="0.3">
      <c r="A3035" t="s">
        <v>3045</v>
      </c>
      <c r="B3035" t="s">
        <v>21174</v>
      </c>
      <c r="C3035">
        <v>0</v>
      </c>
      <c r="D3035">
        <v>0</v>
      </c>
      <c r="E3035" t="s">
        <v>20050</v>
      </c>
      <c r="F3035" t="s">
        <v>13330</v>
      </c>
      <c r="G3035" t="s">
        <v>20080</v>
      </c>
      <c r="H3035" t="s">
        <v>23354</v>
      </c>
      <c r="I3035" t="s">
        <v>23355</v>
      </c>
      <c r="J3035" t="s">
        <v>13331</v>
      </c>
      <c r="K3035" t="s">
        <v>7671</v>
      </c>
      <c r="L3035" t="s">
        <v>7672</v>
      </c>
      <c r="M3035" t="s">
        <v>20119</v>
      </c>
      <c r="N3035" t="s">
        <v>6338</v>
      </c>
      <c r="O3035" t="s">
        <v>20084</v>
      </c>
      <c r="P3035" t="s">
        <v>20120</v>
      </c>
      <c r="Q3035" t="s">
        <v>20121</v>
      </c>
      <c r="R3035" t="s">
        <v>20122</v>
      </c>
      <c r="S3035">
        <v>1</v>
      </c>
      <c r="T3035">
        <v>1</v>
      </c>
      <c r="U3035">
        <v>0</v>
      </c>
      <c r="V3035">
        <v>490</v>
      </c>
      <c r="W3035">
        <v>22</v>
      </c>
    </row>
    <row r="3036" spans="1:23" x14ac:dyDescent="0.3">
      <c r="A3036" t="s">
        <v>3046</v>
      </c>
      <c r="B3036" t="s">
        <v>21174</v>
      </c>
      <c r="C3036">
        <v>0</v>
      </c>
      <c r="D3036">
        <v>0</v>
      </c>
      <c r="E3036" t="s">
        <v>20050</v>
      </c>
      <c r="F3036" t="s">
        <v>13332</v>
      </c>
      <c r="G3036" t="s">
        <v>20066</v>
      </c>
      <c r="H3036" t="s">
        <v>23356</v>
      </c>
      <c r="I3036" t="s">
        <v>23357</v>
      </c>
      <c r="J3036" t="s">
        <v>13333</v>
      </c>
      <c r="K3036" t="s">
        <v>7671</v>
      </c>
      <c r="L3036" t="s">
        <v>7672</v>
      </c>
      <c r="M3036" t="s">
        <v>20119</v>
      </c>
      <c r="N3036" t="s">
        <v>6338</v>
      </c>
      <c r="O3036" t="s">
        <v>20084</v>
      </c>
      <c r="P3036" t="s">
        <v>20120</v>
      </c>
      <c r="Q3036" t="s">
        <v>20121</v>
      </c>
      <c r="R3036" t="s">
        <v>20122</v>
      </c>
      <c r="S3036">
        <v>1</v>
      </c>
      <c r="T3036">
        <v>1</v>
      </c>
      <c r="U3036">
        <v>0</v>
      </c>
      <c r="V3036">
        <v>356</v>
      </c>
      <c r="W3036">
        <v>18</v>
      </c>
    </row>
    <row r="3037" spans="1:23" x14ac:dyDescent="0.3">
      <c r="A3037" t="s">
        <v>3047</v>
      </c>
      <c r="B3037" t="s">
        <v>21174</v>
      </c>
      <c r="C3037">
        <v>0</v>
      </c>
      <c r="D3037">
        <v>0</v>
      </c>
      <c r="E3037" t="s">
        <v>20050</v>
      </c>
      <c r="F3037" t="s">
        <v>13334</v>
      </c>
      <c r="G3037" t="s">
        <v>20080</v>
      </c>
      <c r="H3037" t="s">
        <v>23354</v>
      </c>
      <c r="I3037" t="s">
        <v>23355</v>
      </c>
      <c r="J3037" t="s">
        <v>13335</v>
      </c>
      <c r="K3037" t="s">
        <v>7671</v>
      </c>
      <c r="L3037" t="s">
        <v>7672</v>
      </c>
      <c r="M3037" t="s">
        <v>20119</v>
      </c>
      <c r="N3037" t="s">
        <v>6338</v>
      </c>
      <c r="O3037" t="s">
        <v>20084</v>
      </c>
      <c r="P3037" t="s">
        <v>20120</v>
      </c>
      <c r="Q3037" t="s">
        <v>20121</v>
      </c>
      <c r="R3037" t="s">
        <v>20122</v>
      </c>
      <c r="S3037">
        <v>1</v>
      </c>
      <c r="T3037">
        <v>1</v>
      </c>
      <c r="U3037">
        <v>0</v>
      </c>
      <c r="V3037">
        <v>73</v>
      </c>
      <c r="W3037">
        <v>4</v>
      </c>
    </row>
    <row r="3038" spans="1:23" x14ac:dyDescent="0.3">
      <c r="A3038" t="s">
        <v>3048</v>
      </c>
      <c r="B3038" t="s">
        <v>21174</v>
      </c>
      <c r="C3038">
        <v>0</v>
      </c>
      <c r="D3038">
        <v>0</v>
      </c>
      <c r="E3038" t="s">
        <v>20050</v>
      </c>
      <c r="F3038" t="s">
        <v>13336</v>
      </c>
      <c r="G3038" t="s">
        <v>20040</v>
      </c>
      <c r="H3038" t="s">
        <v>23358</v>
      </c>
      <c r="I3038" t="s">
        <v>23359</v>
      </c>
      <c r="J3038" t="s">
        <v>13337</v>
      </c>
      <c r="K3038" t="s">
        <v>13338</v>
      </c>
      <c r="L3038" t="s">
        <v>13339</v>
      </c>
      <c r="M3038" t="s">
        <v>20410</v>
      </c>
      <c r="N3038" t="s">
        <v>6338</v>
      </c>
      <c r="O3038" t="s">
        <v>20084</v>
      </c>
      <c r="P3038" t="s">
        <v>20108</v>
      </c>
      <c r="Q3038" t="s">
        <v>20109</v>
      </c>
      <c r="R3038" t="s">
        <v>23360</v>
      </c>
      <c r="S3038">
        <v>1</v>
      </c>
      <c r="T3038">
        <v>1</v>
      </c>
      <c r="U3038">
        <v>0</v>
      </c>
      <c r="V3038">
        <v>126</v>
      </c>
      <c r="W3038">
        <v>6</v>
      </c>
    </row>
    <row r="3039" spans="1:23" x14ac:dyDescent="0.3">
      <c r="A3039" t="s">
        <v>3049</v>
      </c>
      <c r="B3039" t="s">
        <v>21174</v>
      </c>
      <c r="C3039">
        <v>0</v>
      </c>
      <c r="D3039">
        <v>0</v>
      </c>
      <c r="E3039" t="s">
        <v>20050</v>
      </c>
      <c r="F3039" t="s">
        <v>13342</v>
      </c>
      <c r="G3039" t="s">
        <v>20066</v>
      </c>
      <c r="H3039" t="s">
        <v>23361</v>
      </c>
      <c r="I3039" t="s">
        <v>23362</v>
      </c>
      <c r="J3039" t="s">
        <v>13343</v>
      </c>
      <c r="K3039" t="s">
        <v>12565</v>
      </c>
      <c r="L3039" t="s">
        <v>12566</v>
      </c>
      <c r="M3039" t="s">
        <v>20103</v>
      </c>
      <c r="N3039" t="s">
        <v>6338</v>
      </c>
      <c r="O3039" t="s">
        <v>20084</v>
      </c>
      <c r="P3039" t="s">
        <v>20120</v>
      </c>
      <c r="Q3039" t="s">
        <v>20121</v>
      </c>
      <c r="R3039" t="s">
        <v>22885</v>
      </c>
      <c r="S3039">
        <v>1</v>
      </c>
      <c r="T3039">
        <v>1</v>
      </c>
      <c r="U3039">
        <v>0</v>
      </c>
      <c r="V3039">
        <v>201</v>
      </c>
      <c r="W3039">
        <v>9</v>
      </c>
    </row>
    <row r="3040" spans="1:23" x14ac:dyDescent="0.3">
      <c r="A3040" t="s">
        <v>3050</v>
      </c>
      <c r="B3040" t="s">
        <v>21174</v>
      </c>
      <c r="C3040">
        <v>0</v>
      </c>
      <c r="D3040">
        <v>0</v>
      </c>
      <c r="E3040" t="s">
        <v>20050</v>
      </c>
      <c r="F3040" t="s">
        <v>13344</v>
      </c>
      <c r="G3040" t="s">
        <v>20066</v>
      </c>
      <c r="H3040" t="s">
        <v>23363</v>
      </c>
      <c r="I3040" t="s">
        <v>23364</v>
      </c>
      <c r="J3040" t="s">
        <v>13345</v>
      </c>
      <c r="K3040" t="s">
        <v>12565</v>
      </c>
      <c r="L3040" t="s">
        <v>12566</v>
      </c>
      <c r="M3040" t="s">
        <v>20103</v>
      </c>
      <c r="N3040" t="s">
        <v>6338</v>
      </c>
      <c r="O3040" t="s">
        <v>20084</v>
      </c>
      <c r="P3040" t="s">
        <v>20120</v>
      </c>
      <c r="Q3040" t="s">
        <v>20121</v>
      </c>
      <c r="R3040" t="s">
        <v>22885</v>
      </c>
      <c r="S3040">
        <v>1</v>
      </c>
      <c r="T3040">
        <v>1</v>
      </c>
      <c r="U3040">
        <v>0</v>
      </c>
      <c r="V3040">
        <v>125</v>
      </c>
      <c r="W3040">
        <v>6</v>
      </c>
    </row>
    <row r="3041" spans="1:23" x14ac:dyDescent="0.3">
      <c r="A3041" t="s">
        <v>3051</v>
      </c>
      <c r="B3041" t="s">
        <v>21174</v>
      </c>
      <c r="C3041">
        <v>0</v>
      </c>
      <c r="D3041">
        <v>0</v>
      </c>
      <c r="E3041" t="s">
        <v>20050</v>
      </c>
      <c r="F3041" t="s">
        <v>13346</v>
      </c>
      <c r="G3041" t="s">
        <v>20040</v>
      </c>
      <c r="H3041" t="s">
        <v>23365</v>
      </c>
      <c r="I3041" t="s">
        <v>23366</v>
      </c>
      <c r="J3041" t="s">
        <v>8303</v>
      </c>
      <c r="K3041" t="s">
        <v>13347</v>
      </c>
      <c r="L3041" t="s">
        <v>13348</v>
      </c>
      <c r="M3041" t="s">
        <v>20298</v>
      </c>
      <c r="N3041" t="s">
        <v>6338</v>
      </c>
      <c r="O3041" t="s">
        <v>20084</v>
      </c>
      <c r="P3041" t="s">
        <v>20120</v>
      </c>
      <c r="Q3041" t="s">
        <v>20121</v>
      </c>
      <c r="R3041" t="s">
        <v>23367</v>
      </c>
      <c r="S3041">
        <v>1</v>
      </c>
      <c r="T3041">
        <v>1</v>
      </c>
      <c r="U3041">
        <v>0</v>
      </c>
      <c r="V3041">
        <v>89</v>
      </c>
      <c r="W3041">
        <v>4</v>
      </c>
    </row>
    <row r="3042" spans="1:23" x14ac:dyDescent="0.3">
      <c r="A3042" t="s">
        <v>3052</v>
      </c>
      <c r="B3042" t="s">
        <v>21174</v>
      </c>
      <c r="C3042">
        <v>0</v>
      </c>
      <c r="D3042">
        <v>0</v>
      </c>
      <c r="E3042" t="s">
        <v>20050</v>
      </c>
      <c r="F3042" t="s">
        <v>13349</v>
      </c>
      <c r="G3042" t="s">
        <v>20066</v>
      </c>
      <c r="H3042" t="s">
        <v>23368</v>
      </c>
      <c r="I3042" t="s">
        <v>23369</v>
      </c>
      <c r="J3042" t="s">
        <v>13208</v>
      </c>
      <c r="K3042" t="s">
        <v>13209</v>
      </c>
      <c r="L3042" t="s">
        <v>13210</v>
      </c>
      <c r="M3042" t="s">
        <v>20227</v>
      </c>
      <c r="N3042" t="s">
        <v>6338</v>
      </c>
      <c r="O3042" t="s">
        <v>20084</v>
      </c>
      <c r="P3042" t="s">
        <v>20120</v>
      </c>
      <c r="Q3042" t="s">
        <v>20121</v>
      </c>
      <c r="R3042" t="s">
        <v>23256</v>
      </c>
      <c r="S3042">
        <v>1</v>
      </c>
      <c r="T3042">
        <v>1</v>
      </c>
      <c r="U3042">
        <v>0</v>
      </c>
      <c r="V3042">
        <v>101</v>
      </c>
      <c r="W3042">
        <v>5</v>
      </c>
    </row>
    <row r="3043" spans="1:23" x14ac:dyDescent="0.3">
      <c r="A3043" t="s">
        <v>3053</v>
      </c>
      <c r="B3043" t="s">
        <v>21174</v>
      </c>
      <c r="C3043">
        <v>0</v>
      </c>
      <c r="D3043">
        <v>0</v>
      </c>
      <c r="E3043" t="s">
        <v>20050</v>
      </c>
      <c r="F3043" t="s">
        <v>13350</v>
      </c>
      <c r="G3043" t="s">
        <v>20066</v>
      </c>
      <c r="H3043" t="s">
        <v>23370</v>
      </c>
      <c r="I3043" t="s">
        <v>23371</v>
      </c>
      <c r="J3043" t="s">
        <v>13351</v>
      </c>
      <c r="K3043" t="s">
        <v>12699</v>
      </c>
      <c r="L3043" t="s">
        <v>12700</v>
      </c>
      <c r="M3043" t="s">
        <v>20293</v>
      </c>
      <c r="N3043" t="s">
        <v>6338</v>
      </c>
      <c r="O3043" t="s">
        <v>20084</v>
      </c>
      <c r="P3043" t="s">
        <v>20120</v>
      </c>
      <c r="Q3043" t="s">
        <v>20121</v>
      </c>
      <c r="R3043" t="s">
        <v>22917</v>
      </c>
      <c r="S3043">
        <v>1</v>
      </c>
      <c r="T3043">
        <v>1</v>
      </c>
      <c r="U3043">
        <v>0</v>
      </c>
      <c r="V3043">
        <v>213</v>
      </c>
      <c r="W3043">
        <v>10</v>
      </c>
    </row>
    <row r="3044" spans="1:23" x14ac:dyDescent="0.3">
      <c r="A3044" t="s">
        <v>3054</v>
      </c>
      <c r="B3044" t="s">
        <v>21174</v>
      </c>
      <c r="C3044">
        <v>0</v>
      </c>
      <c r="D3044">
        <v>0</v>
      </c>
      <c r="E3044" t="s">
        <v>20050</v>
      </c>
      <c r="F3044" t="s">
        <v>13352</v>
      </c>
      <c r="G3044" t="s">
        <v>20066</v>
      </c>
      <c r="H3044" t="s">
        <v>23372</v>
      </c>
      <c r="I3044" t="s">
        <v>23373</v>
      </c>
      <c r="J3044" t="s">
        <v>13353</v>
      </c>
      <c r="K3044" t="s">
        <v>8385</v>
      </c>
      <c r="L3044" t="s">
        <v>8386</v>
      </c>
      <c r="M3044" t="s">
        <v>20893</v>
      </c>
      <c r="N3044" t="s">
        <v>6338</v>
      </c>
      <c r="O3044" t="s">
        <v>20084</v>
      </c>
      <c r="P3044" t="s">
        <v>20120</v>
      </c>
      <c r="Q3044" t="s">
        <v>20121</v>
      </c>
      <c r="R3044" t="s">
        <v>20932</v>
      </c>
      <c r="S3044">
        <v>1</v>
      </c>
      <c r="T3044">
        <v>1</v>
      </c>
      <c r="U3044">
        <v>0</v>
      </c>
      <c r="V3044">
        <v>118</v>
      </c>
      <c r="W3044">
        <v>5</v>
      </c>
    </row>
    <row r="3045" spans="1:23" x14ac:dyDescent="0.3">
      <c r="A3045" t="s">
        <v>3055</v>
      </c>
      <c r="B3045" t="s">
        <v>21174</v>
      </c>
      <c r="C3045">
        <v>0</v>
      </c>
      <c r="D3045">
        <v>0</v>
      </c>
      <c r="E3045" t="s">
        <v>20050</v>
      </c>
      <c r="F3045" t="s">
        <v>13354</v>
      </c>
      <c r="G3045" t="s">
        <v>20040</v>
      </c>
      <c r="H3045" t="s">
        <v>22997</v>
      </c>
      <c r="I3045" t="s">
        <v>22998</v>
      </c>
      <c r="J3045" t="s">
        <v>12859</v>
      </c>
      <c r="K3045" t="s">
        <v>6557</v>
      </c>
      <c r="L3045" t="s">
        <v>6558</v>
      </c>
      <c r="M3045" t="s">
        <v>20113</v>
      </c>
      <c r="N3045" t="s">
        <v>6338</v>
      </c>
      <c r="O3045" t="s">
        <v>20084</v>
      </c>
      <c r="P3045" t="s">
        <v>20120</v>
      </c>
      <c r="Q3045" t="s">
        <v>20121</v>
      </c>
      <c r="R3045" t="s">
        <v>22999</v>
      </c>
      <c r="S3045">
        <v>1</v>
      </c>
      <c r="T3045">
        <v>1</v>
      </c>
      <c r="U3045">
        <v>0</v>
      </c>
      <c r="V3045">
        <v>38</v>
      </c>
      <c r="W3045">
        <v>2</v>
      </c>
    </row>
    <row r="3046" spans="1:23" x14ac:dyDescent="0.3">
      <c r="A3046" t="s">
        <v>3056</v>
      </c>
      <c r="B3046" t="s">
        <v>21174</v>
      </c>
      <c r="C3046">
        <v>0</v>
      </c>
      <c r="D3046">
        <v>0</v>
      </c>
      <c r="E3046" t="s">
        <v>20050</v>
      </c>
      <c r="F3046" t="s">
        <v>12953</v>
      </c>
      <c r="G3046" t="s">
        <v>20040</v>
      </c>
      <c r="H3046" t="s">
        <v>22997</v>
      </c>
      <c r="I3046" t="s">
        <v>22998</v>
      </c>
      <c r="J3046" t="s">
        <v>13355</v>
      </c>
      <c r="K3046" t="s">
        <v>6557</v>
      </c>
      <c r="L3046" t="s">
        <v>6558</v>
      </c>
      <c r="M3046" t="s">
        <v>20113</v>
      </c>
      <c r="N3046" t="s">
        <v>6338</v>
      </c>
      <c r="O3046" t="s">
        <v>20084</v>
      </c>
      <c r="P3046" t="s">
        <v>20120</v>
      </c>
      <c r="Q3046" t="s">
        <v>20121</v>
      </c>
      <c r="R3046" t="s">
        <v>22999</v>
      </c>
      <c r="S3046">
        <v>1</v>
      </c>
      <c r="T3046">
        <v>1</v>
      </c>
      <c r="U3046">
        <v>0</v>
      </c>
      <c r="V3046">
        <v>85</v>
      </c>
      <c r="W3046">
        <v>4</v>
      </c>
    </row>
    <row r="3047" spans="1:23" x14ac:dyDescent="0.3">
      <c r="A3047" t="s">
        <v>3057</v>
      </c>
      <c r="B3047" t="s">
        <v>21174</v>
      </c>
      <c r="C3047">
        <v>0</v>
      </c>
      <c r="D3047">
        <v>0</v>
      </c>
      <c r="E3047" t="s">
        <v>20050</v>
      </c>
      <c r="F3047" t="s">
        <v>13356</v>
      </c>
      <c r="G3047" t="s">
        <v>20040</v>
      </c>
      <c r="H3047" t="s">
        <v>23374</v>
      </c>
      <c r="I3047" t="s">
        <v>23375</v>
      </c>
      <c r="J3047" t="s">
        <v>7723</v>
      </c>
      <c r="K3047" t="s">
        <v>13357</v>
      </c>
      <c r="L3047" t="s">
        <v>13358</v>
      </c>
      <c r="M3047" t="s">
        <v>20840</v>
      </c>
      <c r="N3047" t="s">
        <v>6338</v>
      </c>
      <c r="O3047" t="s">
        <v>20084</v>
      </c>
      <c r="P3047" t="s">
        <v>20120</v>
      </c>
      <c r="Q3047" t="s">
        <v>20121</v>
      </c>
      <c r="R3047" t="s">
        <v>23376</v>
      </c>
      <c r="S3047">
        <v>1</v>
      </c>
      <c r="T3047">
        <v>1</v>
      </c>
      <c r="U3047">
        <v>0</v>
      </c>
      <c r="V3047">
        <v>64</v>
      </c>
      <c r="W3047">
        <v>4</v>
      </c>
    </row>
    <row r="3048" spans="1:23" x14ac:dyDescent="0.3">
      <c r="A3048" t="s">
        <v>3058</v>
      </c>
      <c r="B3048" t="s">
        <v>21174</v>
      </c>
      <c r="C3048">
        <v>0</v>
      </c>
      <c r="D3048">
        <v>0</v>
      </c>
      <c r="E3048" t="s">
        <v>20050</v>
      </c>
      <c r="F3048" t="s">
        <v>13359</v>
      </c>
      <c r="G3048" t="s">
        <v>20040</v>
      </c>
      <c r="H3048" t="s">
        <v>23377</v>
      </c>
      <c r="I3048" t="s">
        <v>23378</v>
      </c>
      <c r="J3048" t="s">
        <v>13360</v>
      </c>
      <c r="K3048" t="s">
        <v>13309</v>
      </c>
      <c r="L3048" t="s">
        <v>13310</v>
      </c>
      <c r="M3048" t="s">
        <v>20753</v>
      </c>
      <c r="N3048" t="s">
        <v>6338</v>
      </c>
      <c r="O3048" t="s">
        <v>20084</v>
      </c>
      <c r="P3048" t="s">
        <v>20120</v>
      </c>
      <c r="Q3048" t="s">
        <v>20121</v>
      </c>
      <c r="R3048" t="s">
        <v>23379</v>
      </c>
      <c r="S3048">
        <v>1</v>
      </c>
      <c r="T3048">
        <v>1</v>
      </c>
      <c r="U3048">
        <v>0</v>
      </c>
      <c r="V3048">
        <v>138</v>
      </c>
      <c r="W3048">
        <v>7</v>
      </c>
    </row>
    <row r="3049" spans="1:23" x14ac:dyDescent="0.3">
      <c r="A3049" t="s">
        <v>3059</v>
      </c>
      <c r="B3049" t="s">
        <v>21174</v>
      </c>
      <c r="C3049">
        <v>0</v>
      </c>
      <c r="D3049">
        <v>0</v>
      </c>
      <c r="E3049" t="s">
        <v>20050</v>
      </c>
      <c r="F3049" t="s">
        <v>13361</v>
      </c>
      <c r="G3049" t="s">
        <v>20066</v>
      </c>
      <c r="H3049" t="s">
        <v>23380</v>
      </c>
      <c r="I3049" t="s">
        <v>23381</v>
      </c>
      <c r="J3049" t="s">
        <v>13362</v>
      </c>
      <c r="K3049" t="s">
        <v>13232</v>
      </c>
      <c r="L3049" t="s">
        <v>13233</v>
      </c>
      <c r="M3049" t="s">
        <v>20054</v>
      </c>
      <c r="N3049" t="s">
        <v>6338</v>
      </c>
      <c r="O3049" t="s">
        <v>20084</v>
      </c>
      <c r="P3049" t="s">
        <v>20120</v>
      </c>
      <c r="Q3049" t="s">
        <v>20121</v>
      </c>
      <c r="R3049" t="s">
        <v>23276</v>
      </c>
      <c r="S3049">
        <v>1</v>
      </c>
      <c r="T3049">
        <v>1</v>
      </c>
      <c r="U3049">
        <v>0</v>
      </c>
      <c r="V3049">
        <v>167</v>
      </c>
      <c r="W3049">
        <v>9</v>
      </c>
    </row>
    <row r="3050" spans="1:23" x14ac:dyDescent="0.3">
      <c r="A3050" t="s">
        <v>3060</v>
      </c>
      <c r="B3050" t="s">
        <v>21174</v>
      </c>
      <c r="C3050">
        <v>0</v>
      </c>
      <c r="D3050">
        <v>0</v>
      </c>
      <c r="E3050" t="s">
        <v>20050</v>
      </c>
      <c r="F3050" t="s">
        <v>13363</v>
      </c>
      <c r="G3050" t="s">
        <v>20040</v>
      </c>
      <c r="H3050" t="s">
        <v>23274</v>
      </c>
      <c r="I3050" t="s">
        <v>23275</v>
      </c>
      <c r="J3050" t="s">
        <v>8282</v>
      </c>
      <c r="K3050" t="s">
        <v>13232</v>
      </c>
      <c r="L3050" t="s">
        <v>13233</v>
      </c>
      <c r="M3050" t="s">
        <v>20054</v>
      </c>
      <c r="N3050" t="s">
        <v>6338</v>
      </c>
      <c r="O3050" t="s">
        <v>20084</v>
      </c>
      <c r="P3050" t="s">
        <v>20120</v>
      </c>
      <c r="Q3050" t="s">
        <v>20121</v>
      </c>
      <c r="R3050" t="s">
        <v>23276</v>
      </c>
      <c r="S3050">
        <v>1</v>
      </c>
      <c r="T3050">
        <v>1</v>
      </c>
      <c r="U3050">
        <v>0</v>
      </c>
      <c r="V3050">
        <v>103</v>
      </c>
      <c r="W3050">
        <v>4</v>
      </c>
    </row>
    <row r="3051" spans="1:23" x14ac:dyDescent="0.3">
      <c r="A3051" t="s">
        <v>3061</v>
      </c>
      <c r="B3051" t="s">
        <v>21174</v>
      </c>
      <c r="C3051">
        <v>0</v>
      </c>
      <c r="D3051">
        <v>0</v>
      </c>
      <c r="E3051" t="s">
        <v>20050</v>
      </c>
      <c r="F3051" t="s">
        <v>13364</v>
      </c>
      <c r="G3051" t="s">
        <v>20066</v>
      </c>
      <c r="H3051" t="s">
        <v>23290</v>
      </c>
      <c r="I3051" t="s">
        <v>23291</v>
      </c>
      <c r="J3051" t="s">
        <v>9843</v>
      </c>
      <c r="K3051" t="s">
        <v>8479</v>
      </c>
      <c r="L3051" t="s">
        <v>8480</v>
      </c>
      <c r="M3051" t="s">
        <v>20221</v>
      </c>
      <c r="N3051" t="s">
        <v>6338</v>
      </c>
      <c r="O3051" t="s">
        <v>20084</v>
      </c>
      <c r="P3051" t="s">
        <v>20120</v>
      </c>
      <c r="Q3051" t="s">
        <v>20121</v>
      </c>
      <c r="R3051" t="s">
        <v>20975</v>
      </c>
      <c r="S3051">
        <v>1</v>
      </c>
      <c r="T3051">
        <v>1</v>
      </c>
      <c r="U3051">
        <v>0</v>
      </c>
      <c r="V3051">
        <v>110</v>
      </c>
      <c r="W3051">
        <v>5</v>
      </c>
    </row>
    <row r="3052" spans="1:23" x14ac:dyDescent="0.3">
      <c r="A3052" t="s">
        <v>3062</v>
      </c>
      <c r="B3052" t="s">
        <v>21174</v>
      </c>
      <c r="C3052">
        <v>0</v>
      </c>
      <c r="D3052">
        <v>0</v>
      </c>
      <c r="E3052" t="s">
        <v>20050</v>
      </c>
      <c r="F3052" t="s">
        <v>13365</v>
      </c>
      <c r="G3052" t="s">
        <v>20066</v>
      </c>
      <c r="H3052" t="s">
        <v>23292</v>
      </c>
      <c r="I3052" t="s">
        <v>23293</v>
      </c>
      <c r="J3052" t="s">
        <v>13258</v>
      </c>
      <c r="K3052" t="s">
        <v>7702</v>
      </c>
      <c r="L3052" t="s">
        <v>7703</v>
      </c>
      <c r="M3052" t="s">
        <v>20282</v>
      </c>
      <c r="N3052" t="s">
        <v>6338</v>
      </c>
      <c r="O3052" t="s">
        <v>20084</v>
      </c>
      <c r="P3052" t="s">
        <v>20120</v>
      </c>
      <c r="Q3052" t="s">
        <v>20121</v>
      </c>
      <c r="R3052" t="s">
        <v>20283</v>
      </c>
      <c r="S3052">
        <v>1</v>
      </c>
      <c r="T3052">
        <v>1</v>
      </c>
      <c r="U3052">
        <v>0</v>
      </c>
      <c r="V3052">
        <v>277</v>
      </c>
      <c r="W3052">
        <v>15</v>
      </c>
    </row>
    <row r="3053" spans="1:23" x14ac:dyDescent="0.3">
      <c r="A3053" t="s">
        <v>3063</v>
      </c>
      <c r="B3053" t="s">
        <v>21174</v>
      </c>
      <c r="C3053">
        <v>0</v>
      </c>
      <c r="D3053">
        <v>0</v>
      </c>
      <c r="E3053" t="s">
        <v>20050</v>
      </c>
      <c r="F3053" t="s">
        <v>13366</v>
      </c>
      <c r="G3053" t="s">
        <v>20328</v>
      </c>
      <c r="H3053" t="s">
        <v>23382</v>
      </c>
      <c r="I3053" t="s">
        <v>23383</v>
      </c>
      <c r="J3053" t="s">
        <v>13367</v>
      </c>
      <c r="K3053" t="s">
        <v>13368</v>
      </c>
      <c r="L3053" t="s">
        <v>13369</v>
      </c>
      <c r="M3053" t="s">
        <v>20374</v>
      </c>
      <c r="N3053" t="s">
        <v>6338</v>
      </c>
      <c r="O3053" t="s">
        <v>20084</v>
      </c>
      <c r="P3053" t="s">
        <v>20108</v>
      </c>
      <c r="Q3053" t="s">
        <v>20109</v>
      </c>
      <c r="R3053" t="s">
        <v>23384</v>
      </c>
      <c r="S3053">
        <v>1</v>
      </c>
      <c r="T3053">
        <v>1</v>
      </c>
      <c r="U3053">
        <v>0</v>
      </c>
      <c r="V3053">
        <v>236</v>
      </c>
      <c r="W3053">
        <v>11</v>
      </c>
    </row>
    <row r="3054" spans="1:23" x14ac:dyDescent="0.3">
      <c r="A3054" t="s">
        <v>3064</v>
      </c>
      <c r="B3054" t="s">
        <v>21174</v>
      </c>
      <c r="C3054">
        <v>0</v>
      </c>
      <c r="D3054">
        <v>0</v>
      </c>
      <c r="E3054" t="s">
        <v>20050</v>
      </c>
      <c r="F3054" t="s">
        <v>13370</v>
      </c>
      <c r="G3054" t="s">
        <v>20066</v>
      </c>
      <c r="H3054" t="s">
        <v>23292</v>
      </c>
      <c r="I3054" t="s">
        <v>23293</v>
      </c>
      <c r="J3054" t="s">
        <v>13371</v>
      </c>
      <c r="K3054" t="s">
        <v>7702</v>
      </c>
      <c r="L3054" t="s">
        <v>7703</v>
      </c>
      <c r="M3054" t="s">
        <v>20282</v>
      </c>
      <c r="N3054" t="s">
        <v>6338</v>
      </c>
      <c r="O3054" t="s">
        <v>20084</v>
      </c>
      <c r="P3054" t="s">
        <v>20120</v>
      </c>
      <c r="Q3054" t="s">
        <v>20121</v>
      </c>
      <c r="R3054" t="s">
        <v>20283</v>
      </c>
      <c r="S3054">
        <v>1</v>
      </c>
      <c r="T3054">
        <v>1</v>
      </c>
      <c r="U3054">
        <v>0</v>
      </c>
      <c r="V3054">
        <v>71</v>
      </c>
      <c r="W3054">
        <v>4</v>
      </c>
    </row>
    <row r="3055" spans="1:23" x14ac:dyDescent="0.3">
      <c r="A3055" t="s">
        <v>3065</v>
      </c>
      <c r="B3055" t="s">
        <v>21174</v>
      </c>
      <c r="C3055">
        <v>0</v>
      </c>
      <c r="D3055">
        <v>0</v>
      </c>
      <c r="E3055" t="s">
        <v>20050</v>
      </c>
      <c r="F3055" t="s">
        <v>13372</v>
      </c>
      <c r="G3055" t="s">
        <v>20080</v>
      </c>
      <c r="H3055" t="s">
        <v>23305</v>
      </c>
      <c r="I3055" t="s">
        <v>23306</v>
      </c>
      <c r="J3055" t="s">
        <v>13373</v>
      </c>
      <c r="K3055" t="s">
        <v>6767</v>
      </c>
      <c r="L3055" t="s">
        <v>6768</v>
      </c>
      <c r="M3055" t="s">
        <v>20242</v>
      </c>
      <c r="N3055" t="s">
        <v>6338</v>
      </c>
      <c r="O3055" t="s">
        <v>20084</v>
      </c>
      <c r="P3055" t="s">
        <v>20120</v>
      </c>
      <c r="Q3055" t="s">
        <v>20121</v>
      </c>
      <c r="R3055" t="s">
        <v>20301</v>
      </c>
      <c r="S3055">
        <v>1</v>
      </c>
      <c r="T3055">
        <v>1</v>
      </c>
      <c r="U3055">
        <v>0</v>
      </c>
      <c r="V3055">
        <v>344</v>
      </c>
      <c r="W3055">
        <v>16</v>
      </c>
    </row>
    <row r="3056" spans="1:23" x14ac:dyDescent="0.3">
      <c r="A3056" t="s">
        <v>3066</v>
      </c>
      <c r="B3056" t="s">
        <v>21174</v>
      </c>
      <c r="C3056">
        <v>0</v>
      </c>
      <c r="D3056">
        <v>0</v>
      </c>
      <c r="E3056" t="s">
        <v>20050</v>
      </c>
      <c r="F3056" t="s">
        <v>13374</v>
      </c>
      <c r="G3056" t="s">
        <v>20066</v>
      </c>
      <c r="H3056" t="s">
        <v>23385</v>
      </c>
      <c r="I3056" t="s">
        <v>23386</v>
      </c>
      <c r="J3056" t="s">
        <v>13375</v>
      </c>
      <c r="K3056" t="s">
        <v>6767</v>
      </c>
      <c r="L3056" t="s">
        <v>6768</v>
      </c>
      <c r="M3056" t="s">
        <v>20242</v>
      </c>
      <c r="N3056" t="s">
        <v>6338</v>
      </c>
      <c r="O3056" t="s">
        <v>20084</v>
      </c>
      <c r="P3056" t="s">
        <v>20120</v>
      </c>
      <c r="Q3056" t="s">
        <v>20121</v>
      </c>
      <c r="R3056" t="s">
        <v>20301</v>
      </c>
      <c r="S3056">
        <v>1</v>
      </c>
      <c r="T3056">
        <v>1</v>
      </c>
      <c r="U3056">
        <v>0</v>
      </c>
      <c r="V3056">
        <v>410</v>
      </c>
      <c r="W3056">
        <v>20</v>
      </c>
    </row>
    <row r="3057" spans="1:23" x14ac:dyDescent="0.3">
      <c r="A3057" t="s">
        <v>3067</v>
      </c>
      <c r="B3057" t="s">
        <v>21174</v>
      </c>
      <c r="C3057">
        <v>0</v>
      </c>
      <c r="D3057">
        <v>0</v>
      </c>
      <c r="E3057" t="s">
        <v>20050</v>
      </c>
      <c r="F3057" t="s">
        <v>13376</v>
      </c>
      <c r="G3057" t="s">
        <v>20080</v>
      </c>
      <c r="H3057" t="s">
        <v>23305</v>
      </c>
      <c r="I3057" t="s">
        <v>23306</v>
      </c>
      <c r="J3057" t="s">
        <v>13377</v>
      </c>
      <c r="K3057" t="s">
        <v>6767</v>
      </c>
      <c r="L3057" t="s">
        <v>6768</v>
      </c>
      <c r="M3057" t="s">
        <v>20242</v>
      </c>
      <c r="N3057" t="s">
        <v>6338</v>
      </c>
      <c r="O3057" t="s">
        <v>20084</v>
      </c>
      <c r="P3057" t="s">
        <v>20120</v>
      </c>
      <c r="Q3057" t="s">
        <v>20121</v>
      </c>
      <c r="R3057" t="s">
        <v>20301</v>
      </c>
      <c r="S3057">
        <v>1</v>
      </c>
      <c r="T3057">
        <v>1</v>
      </c>
      <c r="U3057">
        <v>0</v>
      </c>
      <c r="V3057">
        <v>90</v>
      </c>
      <c r="W3057">
        <v>4</v>
      </c>
    </row>
    <row r="3058" spans="1:23" x14ac:dyDescent="0.3">
      <c r="A3058" t="s">
        <v>3068</v>
      </c>
      <c r="B3058" t="s">
        <v>21174</v>
      </c>
      <c r="C3058">
        <v>0</v>
      </c>
      <c r="D3058">
        <v>0</v>
      </c>
      <c r="E3058" t="s">
        <v>20050</v>
      </c>
      <c r="F3058" t="s">
        <v>13378</v>
      </c>
      <c r="G3058" t="s">
        <v>20328</v>
      </c>
      <c r="H3058" t="s">
        <v>23322</v>
      </c>
      <c r="I3058" t="s">
        <v>23323</v>
      </c>
      <c r="J3058" t="s">
        <v>13289</v>
      </c>
      <c r="K3058" t="s">
        <v>13290</v>
      </c>
      <c r="L3058" t="s">
        <v>13291</v>
      </c>
      <c r="M3058" t="s">
        <v>20835</v>
      </c>
      <c r="N3058" t="s">
        <v>6338</v>
      </c>
      <c r="O3058" t="s">
        <v>20084</v>
      </c>
      <c r="P3058" t="s">
        <v>20120</v>
      </c>
      <c r="Q3058" t="s">
        <v>20121</v>
      </c>
      <c r="R3058" t="s">
        <v>23324</v>
      </c>
      <c r="S3058">
        <v>1</v>
      </c>
      <c r="T3058">
        <v>1</v>
      </c>
      <c r="U3058">
        <v>0</v>
      </c>
      <c r="V3058">
        <v>0</v>
      </c>
      <c r="W3058">
        <v>0</v>
      </c>
    </row>
    <row r="3059" spans="1:23" x14ac:dyDescent="0.3">
      <c r="A3059" t="s">
        <v>3069</v>
      </c>
      <c r="B3059" t="s">
        <v>21174</v>
      </c>
      <c r="C3059">
        <v>0</v>
      </c>
      <c r="D3059">
        <v>0</v>
      </c>
      <c r="E3059" t="s">
        <v>20150</v>
      </c>
      <c r="F3059" t="s">
        <v>13379</v>
      </c>
      <c r="G3059" t="s">
        <v>20089</v>
      </c>
      <c r="H3059" t="s">
        <v>23387</v>
      </c>
      <c r="I3059" t="s">
        <v>23388</v>
      </c>
      <c r="J3059" t="s">
        <v>13380</v>
      </c>
      <c r="K3059" t="s">
        <v>13381</v>
      </c>
      <c r="L3059" t="s">
        <v>13382</v>
      </c>
      <c r="M3059" t="s">
        <v>20320</v>
      </c>
      <c r="N3059" t="s">
        <v>6338</v>
      </c>
      <c r="O3059" t="s">
        <v>20084</v>
      </c>
      <c r="P3059" t="s">
        <v>20299</v>
      </c>
      <c r="Q3059" t="s">
        <v>6564</v>
      </c>
      <c r="R3059" t="s">
        <v>23389</v>
      </c>
      <c r="S3059">
        <v>0</v>
      </c>
      <c r="T3059">
        <v>1</v>
      </c>
      <c r="U3059">
        <v>0</v>
      </c>
      <c r="V3059">
        <v>38</v>
      </c>
      <c r="W3059">
        <v>2</v>
      </c>
    </row>
    <row r="3060" spans="1:23" x14ac:dyDescent="0.3">
      <c r="A3060" t="s">
        <v>3070</v>
      </c>
      <c r="B3060" t="s">
        <v>21174</v>
      </c>
      <c r="C3060">
        <v>0</v>
      </c>
      <c r="D3060">
        <v>0</v>
      </c>
      <c r="E3060" t="s">
        <v>20150</v>
      </c>
      <c r="F3060" t="s">
        <v>13383</v>
      </c>
      <c r="G3060" t="s">
        <v>20089</v>
      </c>
      <c r="H3060" t="s">
        <v>23390</v>
      </c>
      <c r="I3060" t="s">
        <v>23391</v>
      </c>
      <c r="J3060" t="s">
        <v>13384</v>
      </c>
      <c r="K3060" t="s">
        <v>6767</v>
      </c>
      <c r="L3060" t="s">
        <v>6768</v>
      </c>
      <c r="M3060" t="s">
        <v>20242</v>
      </c>
      <c r="N3060" t="s">
        <v>6338</v>
      </c>
      <c r="O3060" t="s">
        <v>20084</v>
      </c>
      <c r="P3060" t="s">
        <v>20120</v>
      </c>
      <c r="Q3060" t="s">
        <v>20121</v>
      </c>
      <c r="R3060" t="s">
        <v>20301</v>
      </c>
      <c r="S3060">
        <v>0</v>
      </c>
      <c r="T3060">
        <v>1</v>
      </c>
      <c r="U3060">
        <v>0</v>
      </c>
      <c r="V3060">
        <v>161</v>
      </c>
      <c r="W3060">
        <v>7</v>
      </c>
    </row>
    <row r="3061" spans="1:23" x14ac:dyDescent="0.3">
      <c r="A3061" t="s">
        <v>3071</v>
      </c>
      <c r="B3061" t="s">
        <v>21174</v>
      </c>
      <c r="C3061">
        <v>0</v>
      </c>
      <c r="D3061">
        <v>0</v>
      </c>
      <c r="E3061" t="s">
        <v>20050</v>
      </c>
      <c r="F3061" t="s">
        <v>13385</v>
      </c>
      <c r="G3061" t="s">
        <v>20328</v>
      </c>
      <c r="H3061" t="s">
        <v>23392</v>
      </c>
      <c r="I3061" t="s">
        <v>23393</v>
      </c>
      <c r="J3061" t="s">
        <v>13386</v>
      </c>
      <c r="K3061" t="s">
        <v>13340</v>
      </c>
      <c r="L3061" t="s">
        <v>13341</v>
      </c>
      <c r="M3061" t="s">
        <v>21493</v>
      </c>
      <c r="N3061" t="s">
        <v>6338</v>
      </c>
      <c r="O3061" t="s">
        <v>20084</v>
      </c>
      <c r="P3061" t="s">
        <v>20120</v>
      </c>
      <c r="Q3061" t="s">
        <v>20121</v>
      </c>
      <c r="R3061" t="s">
        <v>23394</v>
      </c>
      <c r="S3061">
        <v>1</v>
      </c>
      <c r="T3061">
        <v>1</v>
      </c>
      <c r="U3061">
        <v>0</v>
      </c>
      <c r="V3061">
        <v>157</v>
      </c>
      <c r="W3061">
        <v>8</v>
      </c>
    </row>
    <row r="3062" spans="1:23" x14ac:dyDescent="0.3">
      <c r="A3062" t="s">
        <v>3072</v>
      </c>
      <c r="B3062" t="s">
        <v>21174</v>
      </c>
      <c r="C3062">
        <v>0</v>
      </c>
      <c r="D3062">
        <v>0</v>
      </c>
      <c r="E3062" t="s">
        <v>20050</v>
      </c>
      <c r="F3062" t="s">
        <v>13387</v>
      </c>
      <c r="G3062" t="s">
        <v>20040</v>
      </c>
      <c r="H3062" t="s">
        <v>23395</v>
      </c>
      <c r="I3062" t="s">
        <v>23396</v>
      </c>
      <c r="J3062" t="s">
        <v>13388</v>
      </c>
      <c r="K3062" t="s">
        <v>8479</v>
      </c>
      <c r="L3062" t="s">
        <v>13389</v>
      </c>
      <c r="M3062" t="s">
        <v>21470</v>
      </c>
      <c r="N3062" t="s">
        <v>6338</v>
      </c>
      <c r="O3062" t="s">
        <v>20084</v>
      </c>
      <c r="P3062" t="s">
        <v>20120</v>
      </c>
      <c r="Q3062" t="s">
        <v>20121</v>
      </c>
      <c r="R3062" t="s">
        <v>23397</v>
      </c>
      <c r="S3062">
        <v>1</v>
      </c>
      <c r="T3062">
        <v>1</v>
      </c>
      <c r="U3062">
        <v>0</v>
      </c>
      <c r="V3062">
        <v>56</v>
      </c>
      <c r="W3062">
        <v>3</v>
      </c>
    </row>
    <row r="3063" spans="1:23" x14ac:dyDescent="0.3">
      <c r="A3063" t="s">
        <v>3073</v>
      </c>
      <c r="B3063" t="s">
        <v>21174</v>
      </c>
      <c r="C3063">
        <v>0</v>
      </c>
      <c r="D3063">
        <v>0</v>
      </c>
      <c r="E3063" t="s">
        <v>20050</v>
      </c>
      <c r="F3063" t="s">
        <v>13390</v>
      </c>
      <c r="G3063" t="s">
        <v>20066</v>
      </c>
      <c r="H3063" t="s">
        <v>23398</v>
      </c>
      <c r="I3063" t="s">
        <v>23399</v>
      </c>
      <c r="J3063" t="s">
        <v>13391</v>
      </c>
      <c r="K3063" t="s">
        <v>8402</v>
      </c>
      <c r="L3063" t="s">
        <v>8403</v>
      </c>
      <c r="M3063" t="s">
        <v>20107</v>
      </c>
      <c r="N3063" t="s">
        <v>6338</v>
      </c>
      <c r="O3063" t="s">
        <v>20084</v>
      </c>
      <c r="P3063" t="s">
        <v>20120</v>
      </c>
      <c r="Q3063" t="s">
        <v>20121</v>
      </c>
      <c r="R3063" t="s">
        <v>20938</v>
      </c>
      <c r="S3063">
        <v>1</v>
      </c>
      <c r="T3063">
        <v>1</v>
      </c>
      <c r="U3063">
        <v>0</v>
      </c>
      <c r="V3063">
        <v>69</v>
      </c>
      <c r="W3063">
        <v>4</v>
      </c>
    </row>
    <row r="3064" spans="1:23" x14ac:dyDescent="0.3">
      <c r="A3064" t="s">
        <v>3074</v>
      </c>
      <c r="B3064" t="s">
        <v>21174</v>
      </c>
      <c r="C3064">
        <v>0</v>
      </c>
      <c r="D3064">
        <v>0</v>
      </c>
      <c r="E3064" t="s">
        <v>20050</v>
      </c>
      <c r="F3064" t="s">
        <v>13392</v>
      </c>
      <c r="G3064" t="s">
        <v>20066</v>
      </c>
      <c r="H3064" t="s">
        <v>23400</v>
      </c>
      <c r="I3064" t="s">
        <v>23401</v>
      </c>
      <c r="J3064" t="s">
        <v>13393</v>
      </c>
      <c r="K3064" t="s">
        <v>7150</v>
      </c>
      <c r="L3064" t="s">
        <v>7151</v>
      </c>
      <c r="M3064" t="s">
        <v>20324</v>
      </c>
      <c r="N3064" t="s">
        <v>6338</v>
      </c>
      <c r="O3064" t="s">
        <v>20084</v>
      </c>
      <c r="P3064" t="s">
        <v>20120</v>
      </c>
      <c r="Q3064" t="s">
        <v>20121</v>
      </c>
      <c r="R3064" t="s">
        <v>20682</v>
      </c>
      <c r="S3064">
        <v>1</v>
      </c>
      <c r="T3064">
        <v>1</v>
      </c>
      <c r="U3064">
        <v>0</v>
      </c>
      <c r="V3064">
        <v>159</v>
      </c>
      <c r="W3064">
        <v>8</v>
      </c>
    </row>
    <row r="3065" spans="1:23" x14ac:dyDescent="0.3">
      <c r="A3065" t="s">
        <v>3075</v>
      </c>
      <c r="B3065" t="s">
        <v>21174</v>
      </c>
      <c r="C3065">
        <v>0</v>
      </c>
      <c r="D3065">
        <v>0</v>
      </c>
      <c r="E3065" t="s">
        <v>20050</v>
      </c>
      <c r="F3065" t="s">
        <v>13394</v>
      </c>
      <c r="G3065" t="s">
        <v>20040</v>
      </c>
      <c r="H3065" t="s">
        <v>23402</v>
      </c>
      <c r="I3065" t="s">
        <v>23403</v>
      </c>
      <c r="J3065" t="s">
        <v>8409</v>
      </c>
      <c r="K3065" t="s">
        <v>13395</v>
      </c>
      <c r="L3065" t="s">
        <v>13396</v>
      </c>
      <c r="M3065" t="s">
        <v>20555</v>
      </c>
      <c r="N3065" t="s">
        <v>6338</v>
      </c>
      <c r="O3065" t="s">
        <v>20084</v>
      </c>
      <c r="P3065" t="s">
        <v>20108</v>
      </c>
      <c r="Q3065" t="s">
        <v>20109</v>
      </c>
      <c r="R3065" t="s">
        <v>23404</v>
      </c>
      <c r="S3065">
        <v>1</v>
      </c>
      <c r="T3065">
        <v>1</v>
      </c>
      <c r="U3065">
        <v>0</v>
      </c>
      <c r="V3065">
        <v>97</v>
      </c>
      <c r="W3065">
        <v>4</v>
      </c>
    </row>
    <row r="3066" spans="1:23" x14ac:dyDescent="0.3">
      <c r="A3066" t="s">
        <v>3076</v>
      </c>
      <c r="B3066" t="s">
        <v>21174</v>
      </c>
      <c r="C3066">
        <v>0</v>
      </c>
      <c r="D3066">
        <v>0</v>
      </c>
      <c r="E3066" t="s">
        <v>20050</v>
      </c>
      <c r="F3066" t="s">
        <v>13397</v>
      </c>
      <c r="G3066" t="s">
        <v>20040</v>
      </c>
      <c r="H3066" t="s">
        <v>23405</v>
      </c>
      <c r="I3066" t="s">
        <v>23406</v>
      </c>
      <c r="J3066" t="s">
        <v>7860</v>
      </c>
      <c r="K3066" t="s">
        <v>13398</v>
      </c>
      <c r="L3066" t="s">
        <v>13399</v>
      </c>
      <c r="M3066" t="s">
        <v>20757</v>
      </c>
      <c r="N3066" t="s">
        <v>6338</v>
      </c>
      <c r="O3066" t="s">
        <v>20084</v>
      </c>
      <c r="P3066" t="s">
        <v>20108</v>
      </c>
      <c r="Q3066" t="s">
        <v>20109</v>
      </c>
      <c r="R3066" t="s">
        <v>23407</v>
      </c>
      <c r="S3066">
        <v>1</v>
      </c>
      <c r="T3066">
        <v>1</v>
      </c>
      <c r="U3066">
        <v>0</v>
      </c>
      <c r="V3066">
        <v>167</v>
      </c>
      <c r="W3066">
        <v>7</v>
      </c>
    </row>
    <row r="3067" spans="1:23" x14ac:dyDescent="0.3">
      <c r="A3067" t="s">
        <v>3077</v>
      </c>
      <c r="B3067" t="s">
        <v>21174</v>
      </c>
      <c r="C3067">
        <v>0</v>
      </c>
      <c r="D3067">
        <v>0</v>
      </c>
      <c r="E3067" t="s">
        <v>20050</v>
      </c>
      <c r="F3067" t="s">
        <v>13400</v>
      </c>
      <c r="G3067" t="s">
        <v>20066</v>
      </c>
      <c r="H3067" t="s">
        <v>23408</v>
      </c>
      <c r="I3067" t="s">
        <v>23409</v>
      </c>
      <c r="J3067" t="s">
        <v>13401</v>
      </c>
      <c r="K3067" t="s">
        <v>13402</v>
      </c>
      <c r="L3067" t="s">
        <v>13403</v>
      </c>
      <c r="M3067" t="s">
        <v>20331</v>
      </c>
      <c r="N3067" t="s">
        <v>6338</v>
      </c>
      <c r="O3067" t="s">
        <v>20084</v>
      </c>
      <c r="P3067" t="s">
        <v>20108</v>
      </c>
      <c r="Q3067" t="s">
        <v>20109</v>
      </c>
      <c r="R3067" t="s">
        <v>23410</v>
      </c>
      <c r="S3067">
        <v>1</v>
      </c>
      <c r="T3067">
        <v>1</v>
      </c>
      <c r="U3067">
        <v>0</v>
      </c>
      <c r="V3067">
        <v>152</v>
      </c>
      <c r="W3067">
        <v>7</v>
      </c>
    </row>
    <row r="3068" spans="1:23" x14ac:dyDescent="0.3">
      <c r="A3068" t="s">
        <v>3078</v>
      </c>
      <c r="B3068" t="s">
        <v>21174</v>
      </c>
      <c r="C3068">
        <v>0</v>
      </c>
      <c r="D3068">
        <v>0</v>
      </c>
      <c r="E3068" t="s">
        <v>20050</v>
      </c>
      <c r="F3068" t="s">
        <v>13404</v>
      </c>
      <c r="G3068" t="s">
        <v>20066</v>
      </c>
      <c r="H3068" t="s">
        <v>23411</v>
      </c>
      <c r="I3068" t="s">
        <v>23412</v>
      </c>
      <c r="J3068" t="s">
        <v>13405</v>
      </c>
      <c r="K3068" t="s">
        <v>13406</v>
      </c>
      <c r="L3068" t="s">
        <v>13407</v>
      </c>
      <c r="M3068" t="s">
        <v>20189</v>
      </c>
      <c r="N3068" t="s">
        <v>6338</v>
      </c>
      <c r="O3068" t="s">
        <v>20084</v>
      </c>
      <c r="P3068" t="s">
        <v>20108</v>
      </c>
      <c r="Q3068" t="s">
        <v>20109</v>
      </c>
      <c r="R3068" t="s">
        <v>23413</v>
      </c>
      <c r="S3068">
        <v>1</v>
      </c>
      <c r="T3068">
        <v>1</v>
      </c>
      <c r="U3068">
        <v>0</v>
      </c>
      <c r="V3068">
        <v>43</v>
      </c>
      <c r="W3068">
        <v>2</v>
      </c>
    </row>
    <row r="3069" spans="1:23" x14ac:dyDescent="0.3">
      <c r="A3069" t="s">
        <v>3079</v>
      </c>
      <c r="B3069" t="s">
        <v>21174</v>
      </c>
      <c r="C3069">
        <v>0</v>
      </c>
      <c r="D3069">
        <v>0</v>
      </c>
      <c r="E3069" t="s">
        <v>20050</v>
      </c>
      <c r="F3069" t="s">
        <v>13408</v>
      </c>
      <c r="G3069" t="s">
        <v>20328</v>
      </c>
      <c r="H3069" t="s">
        <v>23414</v>
      </c>
      <c r="I3069" t="s">
        <v>23415</v>
      </c>
      <c r="J3069" t="s">
        <v>9032</v>
      </c>
      <c r="K3069" t="s">
        <v>13409</v>
      </c>
      <c r="L3069" t="s">
        <v>13410</v>
      </c>
      <c r="M3069" t="s">
        <v>20840</v>
      </c>
      <c r="N3069" t="s">
        <v>6338</v>
      </c>
      <c r="O3069" t="s">
        <v>20084</v>
      </c>
      <c r="P3069" t="s">
        <v>20108</v>
      </c>
      <c r="Q3069" t="s">
        <v>20109</v>
      </c>
      <c r="R3069" t="s">
        <v>23416</v>
      </c>
      <c r="S3069">
        <v>1</v>
      </c>
      <c r="T3069">
        <v>1</v>
      </c>
      <c r="U3069">
        <v>0</v>
      </c>
      <c r="V3069">
        <v>169</v>
      </c>
      <c r="W3069">
        <v>7</v>
      </c>
    </row>
    <row r="3070" spans="1:23" x14ac:dyDescent="0.3">
      <c r="A3070" t="s">
        <v>3080</v>
      </c>
      <c r="B3070" t="s">
        <v>21174</v>
      </c>
      <c r="C3070">
        <v>0</v>
      </c>
      <c r="D3070">
        <v>0</v>
      </c>
      <c r="E3070" t="s">
        <v>20050</v>
      </c>
      <c r="F3070" t="s">
        <v>13411</v>
      </c>
      <c r="G3070" t="s">
        <v>20040</v>
      </c>
      <c r="H3070" t="s">
        <v>23417</v>
      </c>
      <c r="I3070" t="s">
        <v>23418</v>
      </c>
      <c r="J3070" t="s">
        <v>9116</v>
      </c>
      <c r="K3070" t="s">
        <v>13412</v>
      </c>
      <c r="L3070" t="s">
        <v>13413</v>
      </c>
      <c r="M3070" t="s">
        <v>20534</v>
      </c>
      <c r="N3070" t="s">
        <v>6338</v>
      </c>
      <c r="O3070" t="s">
        <v>20084</v>
      </c>
      <c r="P3070" t="s">
        <v>20299</v>
      </c>
      <c r="Q3070" t="s">
        <v>6564</v>
      </c>
      <c r="R3070" t="s">
        <v>23419</v>
      </c>
      <c r="S3070">
        <v>1</v>
      </c>
      <c r="T3070">
        <v>1</v>
      </c>
      <c r="U3070">
        <v>0</v>
      </c>
      <c r="V3070">
        <v>59</v>
      </c>
      <c r="W3070">
        <v>3</v>
      </c>
    </row>
    <row r="3071" spans="1:23" x14ac:dyDescent="0.3">
      <c r="A3071" t="s">
        <v>3081</v>
      </c>
      <c r="B3071" t="s">
        <v>21174</v>
      </c>
      <c r="C3071">
        <v>0</v>
      </c>
      <c r="D3071">
        <v>0</v>
      </c>
      <c r="E3071" t="s">
        <v>20050</v>
      </c>
      <c r="F3071" t="s">
        <v>13414</v>
      </c>
      <c r="G3071" t="s">
        <v>20040</v>
      </c>
      <c r="H3071" t="s">
        <v>23420</v>
      </c>
      <c r="I3071" t="s">
        <v>23421</v>
      </c>
      <c r="J3071" t="s">
        <v>13415</v>
      </c>
      <c r="K3071" t="s">
        <v>13416</v>
      </c>
      <c r="L3071" t="s">
        <v>13417</v>
      </c>
      <c r="M3071" t="s">
        <v>20293</v>
      </c>
      <c r="N3071" t="s">
        <v>6338</v>
      </c>
      <c r="O3071" t="s">
        <v>20084</v>
      </c>
      <c r="P3071" t="s">
        <v>20299</v>
      </c>
      <c r="Q3071" t="s">
        <v>6564</v>
      </c>
      <c r="R3071" t="s">
        <v>23422</v>
      </c>
      <c r="S3071">
        <v>1</v>
      </c>
      <c r="T3071">
        <v>1</v>
      </c>
      <c r="U3071">
        <v>0</v>
      </c>
      <c r="V3071">
        <v>103</v>
      </c>
      <c r="W3071">
        <v>5</v>
      </c>
    </row>
    <row r="3072" spans="1:23" x14ac:dyDescent="0.3">
      <c r="A3072" t="s">
        <v>3082</v>
      </c>
      <c r="B3072" t="s">
        <v>21174</v>
      </c>
      <c r="C3072">
        <v>0</v>
      </c>
      <c r="D3072">
        <v>0</v>
      </c>
      <c r="E3072" t="s">
        <v>20050</v>
      </c>
      <c r="F3072" t="s">
        <v>13418</v>
      </c>
      <c r="G3072" t="s">
        <v>20066</v>
      </c>
      <c r="H3072" t="s">
        <v>23130</v>
      </c>
      <c r="I3072" t="s">
        <v>23131</v>
      </c>
      <c r="J3072" t="s">
        <v>13027</v>
      </c>
      <c r="K3072" t="s">
        <v>13028</v>
      </c>
      <c r="L3072" t="s">
        <v>13029</v>
      </c>
      <c r="M3072" t="s">
        <v>20515</v>
      </c>
      <c r="N3072" t="s">
        <v>6338</v>
      </c>
      <c r="O3072" t="s">
        <v>20084</v>
      </c>
      <c r="P3072" t="s">
        <v>20299</v>
      </c>
      <c r="Q3072" t="s">
        <v>6564</v>
      </c>
      <c r="R3072" t="s">
        <v>23132</v>
      </c>
      <c r="S3072">
        <v>1</v>
      </c>
      <c r="T3072">
        <v>1</v>
      </c>
      <c r="U3072">
        <v>0</v>
      </c>
      <c r="V3072">
        <v>122</v>
      </c>
      <c r="W3072">
        <v>6</v>
      </c>
    </row>
    <row r="3073" spans="1:23" x14ac:dyDescent="0.3">
      <c r="A3073" t="s">
        <v>3083</v>
      </c>
      <c r="B3073" t="s">
        <v>21174</v>
      </c>
      <c r="C3073">
        <v>0</v>
      </c>
      <c r="D3073">
        <v>0</v>
      </c>
      <c r="E3073" t="s">
        <v>20050</v>
      </c>
      <c r="F3073" t="s">
        <v>13419</v>
      </c>
      <c r="G3073" t="s">
        <v>20040</v>
      </c>
      <c r="H3073" t="s">
        <v>23423</v>
      </c>
      <c r="I3073" t="s">
        <v>23424</v>
      </c>
      <c r="J3073" t="s">
        <v>13420</v>
      </c>
      <c r="K3073" t="s">
        <v>13421</v>
      </c>
      <c r="L3073" t="s">
        <v>13422</v>
      </c>
      <c r="M3073" t="s">
        <v>20178</v>
      </c>
      <c r="N3073" t="s">
        <v>6338</v>
      </c>
      <c r="O3073" t="s">
        <v>20084</v>
      </c>
      <c r="P3073" t="s">
        <v>20299</v>
      </c>
      <c r="Q3073" t="s">
        <v>6564</v>
      </c>
      <c r="R3073" t="s">
        <v>23425</v>
      </c>
      <c r="S3073">
        <v>1</v>
      </c>
      <c r="T3073">
        <v>1</v>
      </c>
      <c r="U3073">
        <v>0</v>
      </c>
      <c r="V3073">
        <v>52</v>
      </c>
      <c r="W3073">
        <v>3</v>
      </c>
    </row>
    <row r="3074" spans="1:23" x14ac:dyDescent="0.3">
      <c r="A3074" t="s">
        <v>3084</v>
      </c>
      <c r="B3074" t="s">
        <v>21174</v>
      </c>
      <c r="C3074">
        <v>0</v>
      </c>
      <c r="D3074">
        <v>0</v>
      </c>
      <c r="E3074" t="s">
        <v>20050</v>
      </c>
      <c r="F3074" t="s">
        <v>13423</v>
      </c>
      <c r="G3074" t="s">
        <v>20040</v>
      </c>
      <c r="H3074" t="s">
        <v>23426</v>
      </c>
      <c r="I3074" t="s">
        <v>23427</v>
      </c>
      <c r="J3074" t="s">
        <v>8303</v>
      </c>
      <c r="K3074" t="s">
        <v>13381</v>
      </c>
      <c r="L3074" t="s">
        <v>13382</v>
      </c>
      <c r="M3074" t="s">
        <v>20320</v>
      </c>
      <c r="N3074" t="s">
        <v>6338</v>
      </c>
      <c r="O3074" t="s">
        <v>20084</v>
      </c>
      <c r="P3074" t="s">
        <v>20299</v>
      </c>
      <c r="Q3074" t="s">
        <v>6564</v>
      </c>
      <c r="R3074" t="s">
        <v>23389</v>
      </c>
      <c r="S3074">
        <v>1</v>
      </c>
      <c r="T3074">
        <v>1</v>
      </c>
      <c r="U3074">
        <v>0</v>
      </c>
      <c r="V3074">
        <v>76</v>
      </c>
      <c r="W3074">
        <v>4</v>
      </c>
    </row>
    <row r="3075" spans="1:23" x14ac:dyDescent="0.3">
      <c r="A3075" t="s">
        <v>3085</v>
      </c>
      <c r="B3075" t="s">
        <v>21174</v>
      </c>
      <c r="C3075">
        <v>0</v>
      </c>
      <c r="D3075">
        <v>0</v>
      </c>
      <c r="E3075" t="s">
        <v>20050</v>
      </c>
      <c r="F3075" t="s">
        <v>13424</v>
      </c>
      <c r="G3075" t="s">
        <v>20040</v>
      </c>
      <c r="H3075" t="s">
        <v>23428</v>
      </c>
      <c r="I3075" t="s">
        <v>23429</v>
      </c>
      <c r="J3075" t="s">
        <v>13425</v>
      </c>
      <c r="K3075" t="s">
        <v>13426</v>
      </c>
      <c r="L3075" t="s">
        <v>13427</v>
      </c>
      <c r="M3075" t="s">
        <v>20374</v>
      </c>
      <c r="N3075" t="s">
        <v>6338</v>
      </c>
      <c r="O3075" t="s">
        <v>20084</v>
      </c>
      <c r="P3075" t="s">
        <v>20299</v>
      </c>
      <c r="Q3075" t="s">
        <v>6564</v>
      </c>
      <c r="R3075" t="s">
        <v>23430</v>
      </c>
      <c r="S3075">
        <v>1</v>
      </c>
      <c r="T3075">
        <v>1</v>
      </c>
      <c r="U3075">
        <v>0</v>
      </c>
      <c r="V3075">
        <v>75</v>
      </c>
      <c r="W3075">
        <v>4</v>
      </c>
    </row>
    <row r="3076" spans="1:23" x14ac:dyDescent="0.3">
      <c r="A3076" t="s">
        <v>3086</v>
      </c>
      <c r="B3076" t="s">
        <v>21174</v>
      </c>
      <c r="C3076">
        <v>0</v>
      </c>
      <c r="D3076">
        <v>0</v>
      </c>
      <c r="E3076" t="s">
        <v>20050</v>
      </c>
      <c r="F3076" t="s">
        <v>13428</v>
      </c>
      <c r="G3076" t="s">
        <v>20040</v>
      </c>
      <c r="H3076" t="s">
        <v>23431</v>
      </c>
      <c r="I3076" t="s">
        <v>23432</v>
      </c>
      <c r="J3076" t="s">
        <v>13429</v>
      </c>
      <c r="K3076" t="s">
        <v>12871</v>
      </c>
      <c r="L3076" t="s">
        <v>13430</v>
      </c>
      <c r="M3076" t="s">
        <v>20324</v>
      </c>
      <c r="N3076" t="s">
        <v>6338</v>
      </c>
      <c r="O3076" t="s">
        <v>20084</v>
      </c>
      <c r="P3076" t="s">
        <v>20299</v>
      </c>
      <c r="Q3076" t="s">
        <v>6564</v>
      </c>
      <c r="R3076" t="s">
        <v>23433</v>
      </c>
      <c r="S3076">
        <v>1</v>
      </c>
      <c r="T3076">
        <v>1</v>
      </c>
      <c r="U3076">
        <v>0</v>
      </c>
      <c r="V3076">
        <v>51</v>
      </c>
      <c r="W3076">
        <v>3</v>
      </c>
    </row>
    <row r="3077" spans="1:23" x14ac:dyDescent="0.3">
      <c r="A3077" t="s">
        <v>3087</v>
      </c>
      <c r="B3077" t="s">
        <v>21174</v>
      </c>
      <c r="C3077">
        <v>0</v>
      </c>
      <c r="D3077">
        <v>0</v>
      </c>
      <c r="E3077" t="s">
        <v>20050</v>
      </c>
      <c r="F3077" t="s">
        <v>13431</v>
      </c>
      <c r="G3077" t="s">
        <v>20066</v>
      </c>
      <c r="H3077" t="s">
        <v>23434</v>
      </c>
      <c r="I3077" t="s">
        <v>23435</v>
      </c>
      <c r="J3077" t="s">
        <v>9032</v>
      </c>
      <c r="K3077" t="s">
        <v>13432</v>
      </c>
      <c r="L3077" t="s">
        <v>13433</v>
      </c>
      <c r="M3077" t="s">
        <v>20484</v>
      </c>
      <c r="N3077" t="s">
        <v>6338</v>
      </c>
      <c r="O3077" t="s">
        <v>20084</v>
      </c>
      <c r="P3077" t="s">
        <v>20299</v>
      </c>
      <c r="Q3077" t="s">
        <v>6564</v>
      </c>
      <c r="R3077" t="s">
        <v>23436</v>
      </c>
      <c r="S3077">
        <v>1</v>
      </c>
      <c r="T3077">
        <v>1</v>
      </c>
      <c r="U3077">
        <v>0</v>
      </c>
      <c r="V3077">
        <v>91</v>
      </c>
      <c r="W3077">
        <v>5</v>
      </c>
    </row>
    <row r="3078" spans="1:23" x14ac:dyDescent="0.3">
      <c r="A3078" t="s">
        <v>3088</v>
      </c>
      <c r="B3078" t="s">
        <v>21174</v>
      </c>
      <c r="C3078">
        <v>0</v>
      </c>
      <c r="D3078">
        <v>0</v>
      </c>
      <c r="E3078" t="s">
        <v>20050</v>
      </c>
      <c r="F3078" t="s">
        <v>13436</v>
      </c>
      <c r="G3078" t="s">
        <v>20040</v>
      </c>
      <c r="H3078" t="s">
        <v>23332</v>
      </c>
      <c r="I3078" t="s">
        <v>23333</v>
      </c>
      <c r="J3078" t="s">
        <v>13302</v>
      </c>
      <c r="K3078" t="s">
        <v>13303</v>
      </c>
      <c r="L3078" t="s">
        <v>13304</v>
      </c>
      <c r="M3078" t="s">
        <v>20457</v>
      </c>
      <c r="N3078" t="s">
        <v>6338</v>
      </c>
      <c r="O3078" t="s">
        <v>20084</v>
      </c>
      <c r="P3078" t="s">
        <v>20299</v>
      </c>
      <c r="Q3078" t="s">
        <v>6564</v>
      </c>
      <c r="R3078" t="s">
        <v>23334</v>
      </c>
      <c r="S3078">
        <v>1</v>
      </c>
      <c r="T3078">
        <v>1</v>
      </c>
      <c r="U3078">
        <v>0</v>
      </c>
      <c r="V3078">
        <v>112</v>
      </c>
      <c r="W3078">
        <v>5</v>
      </c>
    </row>
    <row r="3079" spans="1:23" x14ac:dyDescent="0.3">
      <c r="A3079" t="s">
        <v>3089</v>
      </c>
      <c r="B3079" t="s">
        <v>21174</v>
      </c>
      <c r="C3079">
        <v>0</v>
      </c>
      <c r="D3079">
        <v>0</v>
      </c>
      <c r="E3079" t="s">
        <v>20050</v>
      </c>
      <c r="F3079" t="s">
        <v>13437</v>
      </c>
      <c r="G3079" t="s">
        <v>20040</v>
      </c>
      <c r="H3079" t="s">
        <v>23437</v>
      </c>
      <c r="I3079" t="s">
        <v>23438</v>
      </c>
      <c r="J3079" t="s">
        <v>11071</v>
      </c>
      <c r="K3079" t="s">
        <v>13438</v>
      </c>
      <c r="L3079" t="s">
        <v>13439</v>
      </c>
      <c r="M3079" t="s">
        <v>20504</v>
      </c>
      <c r="N3079" t="s">
        <v>6338</v>
      </c>
      <c r="O3079" t="s">
        <v>20084</v>
      </c>
      <c r="P3079" t="s">
        <v>20299</v>
      </c>
      <c r="Q3079" t="s">
        <v>6564</v>
      </c>
      <c r="R3079" t="s">
        <v>23439</v>
      </c>
      <c r="S3079">
        <v>1</v>
      </c>
      <c r="T3079">
        <v>1</v>
      </c>
      <c r="U3079">
        <v>0</v>
      </c>
      <c r="V3079">
        <v>62</v>
      </c>
      <c r="W3079">
        <v>4</v>
      </c>
    </row>
    <row r="3080" spans="1:23" x14ac:dyDescent="0.3">
      <c r="A3080" t="s">
        <v>3090</v>
      </c>
      <c r="B3080" t="s">
        <v>21174</v>
      </c>
      <c r="C3080">
        <v>0</v>
      </c>
      <c r="D3080">
        <v>0</v>
      </c>
      <c r="E3080" t="s">
        <v>20050</v>
      </c>
      <c r="F3080" t="s">
        <v>13440</v>
      </c>
      <c r="G3080" t="s">
        <v>20040</v>
      </c>
      <c r="H3080" t="s">
        <v>23440</v>
      </c>
      <c r="I3080" t="s">
        <v>23441</v>
      </c>
      <c r="J3080" t="s">
        <v>13441</v>
      </c>
      <c r="K3080" t="s">
        <v>13434</v>
      </c>
      <c r="L3080" t="s">
        <v>13435</v>
      </c>
      <c r="M3080" t="s">
        <v>20757</v>
      </c>
      <c r="N3080" t="s">
        <v>6338</v>
      </c>
      <c r="O3080" t="s">
        <v>20084</v>
      </c>
      <c r="P3080" t="s">
        <v>20299</v>
      </c>
      <c r="Q3080" t="s">
        <v>6564</v>
      </c>
      <c r="R3080" t="s">
        <v>23442</v>
      </c>
      <c r="S3080">
        <v>1</v>
      </c>
      <c r="T3080">
        <v>1</v>
      </c>
      <c r="U3080">
        <v>0</v>
      </c>
      <c r="V3080">
        <v>91</v>
      </c>
      <c r="W3080">
        <v>5</v>
      </c>
    </row>
    <row r="3081" spans="1:23" x14ac:dyDescent="0.3">
      <c r="A3081" t="s">
        <v>3091</v>
      </c>
      <c r="B3081" t="s">
        <v>21174</v>
      </c>
      <c r="C3081">
        <v>0</v>
      </c>
      <c r="D3081">
        <v>0</v>
      </c>
      <c r="E3081" t="s">
        <v>20050</v>
      </c>
      <c r="F3081" t="s">
        <v>13442</v>
      </c>
      <c r="G3081" t="s">
        <v>20040</v>
      </c>
      <c r="H3081" t="s">
        <v>23443</v>
      </c>
      <c r="I3081" t="s">
        <v>23444</v>
      </c>
      <c r="J3081" t="s">
        <v>7173</v>
      </c>
      <c r="K3081" t="s">
        <v>13443</v>
      </c>
      <c r="L3081" t="s">
        <v>13444</v>
      </c>
      <c r="M3081" t="s">
        <v>20688</v>
      </c>
      <c r="N3081" t="s">
        <v>6338</v>
      </c>
      <c r="O3081" t="s">
        <v>20084</v>
      </c>
      <c r="P3081" t="s">
        <v>20299</v>
      </c>
      <c r="Q3081" t="s">
        <v>6564</v>
      </c>
      <c r="R3081" t="s">
        <v>23445</v>
      </c>
      <c r="S3081">
        <v>1</v>
      </c>
      <c r="T3081">
        <v>1</v>
      </c>
      <c r="U3081">
        <v>0</v>
      </c>
      <c r="V3081">
        <v>54</v>
      </c>
      <c r="W3081">
        <v>2</v>
      </c>
    </row>
    <row r="3082" spans="1:23" x14ac:dyDescent="0.3">
      <c r="A3082" t="s">
        <v>3092</v>
      </c>
      <c r="B3082" t="s">
        <v>21174</v>
      </c>
      <c r="C3082">
        <v>0</v>
      </c>
      <c r="D3082">
        <v>0</v>
      </c>
      <c r="E3082" t="s">
        <v>20050</v>
      </c>
      <c r="F3082" t="s">
        <v>13445</v>
      </c>
      <c r="G3082" t="s">
        <v>20040</v>
      </c>
      <c r="H3082" t="s">
        <v>23446</v>
      </c>
      <c r="I3082" t="s">
        <v>23447</v>
      </c>
      <c r="J3082" t="s">
        <v>12105</v>
      </c>
      <c r="K3082" t="s">
        <v>6759</v>
      </c>
      <c r="L3082" t="s">
        <v>13446</v>
      </c>
      <c r="M3082" t="s">
        <v>20422</v>
      </c>
      <c r="N3082" t="s">
        <v>6338</v>
      </c>
      <c r="O3082" t="s">
        <v>20084</v>
      </c>
      <c r="P3082" t="s">
        <v>20299</v>
      </c>
      <c r="Q3082" t="s">
        <v>6564</v>
      </c>
      <c r="R3082" t="s">
        <v>23448</v>
      </c>
      <c r="S3082">
        <v>1</v>
      </c>
      <c r="T3082">
        <v>1</v>
      </c>
      <c r="U3082">
        <v>0</v>
      </c>
      <c r="V3082">
        <v>73</v>
      </c>
      <c r="W3082">
        <v>4</v>
      </c>
    </row>
    <row r="3083" spans="1:23" x14ac:dyDescent="0.3">
      <c r="A3083" t="s">
        <v>3093</v>
      </c>
      <c r="B3083" t="s">
        <v>21174</v>
      </c>
      <c r="C3083">
        <v>0</v>
      </c>
      <c r="D3083">
        <v>0</v>
      </c>
      <c r="E3083" t="s">
        <v>20050</v>
      </c>
      <c r="F3083" t="s">
        <v>13447</v>
      </c>
      <c r="G3083" t="s">
        <v>20328</v>
      </c>
      <c r="H3083" t="s">
        <v>23449</v>
      </c>
      <c r="I3083" t="s">
        <v>23450</v>
      </c>
      <c r="J3083" t="s">
        <v>7723</v>
      </c>
      <c r="K3083" t="s">
        <v>13448</v>
      </c>
      <c r="L3083" t="s">
        <v>13449</v>
      </c>
      <c r="M3083" t="s">
        <v>20282</v>
      </c>
      <c r="N3083" t="s">
        <v>6338</v>
      </c>
      <c r="O3083" t="s">
        <v>20084</v>
      </c>
      <c r="P3083" t="s">
        <v>20108</v>
      </c>
      <c r="Q3083" t="s">
        <v>20109</v>
      </c>
      <c r="R3083" t="s">
        <v>23451</v>
      </c>
      <c r="S3083">
        <v>1</v>
      </c>
      <c r="T3083">
        <v>1</v>
      </c>
      <c r="U3083">
        <v>0</v>
      </c>
      <c r="V3083">
        <v>96</v>
      </c>
      <c r="W3083">
        <v>5</v>
      </c>
    </row>
    <row r="3084" spans="1:23" x14ac:dyDescent="0.3">
      <c r="A3084" t="s">
        <v>3094</v>
      </c>
      <c r="B3084" t="s">
        <v>21174</v>
      </c>
      <c r="C3084">
        <v>0</v>
      </c>
      <c r="D3084">
        <v>0</v>
      </c>
      <c r="E3084" t="s">
        <v>20050</v>
      </c>
      <c r="F3084" t="s">
        <v>13450</v>
      </c>
      <c r="G3084" t="s">
        <v>20066</v>
      </c>
      <c r="H3084" t="s">
        <v>23452</v>
      </c>
      <c r="I3084" t="s">
        <v>23453</v>
      </c>
      <c r="J3084" t="s">
        <v>13451</v>
      </c>
      <c r="K3084" t="s">
        <v>6563</v>
      </c>
      <c r="L3084" t="s">
        <v>6564</v>
      </c>
      <c r="M3084" t="s">
        <v>20107</v>
      </c>
      <c r="N3084" t="s">
        <v>6338</v>
      </c>
      <c r="O3084" t="s">
        <v>20084</v>
      </c>
      <c r="P3084" t="s">
        <v>20299</v>
      </c>
      <c r="Q3084" t="s">
        <v>6564</v>
      </c>
      <c r="R3084" t="s">
        <v>20957</v>
      </c>
      <c r="S3084">
        <v>1</v>
      </c>
      <c r="T3084">
        <v>1</v>
      </c>
      <c r="U3084">
        <v>0</v>
      </c>
      <c r="V3084">
        <v>75</v>
      </c>
      <c r="W3084">
        <v>4</v>
      </c>
    </row>
    <row r="3085" spans="1:23" x14ac:dyDescent="0.3">
      <c r="A3085" t="s">
        <v>3095</v>
      </c>
      <c r="B3085" t="s">
        <v>21174</v>
      </c>
      <c r="C3085">
        <v>0</v>
      </c>
      <c r="D3085">
        <v>0</v>
      </c>
      <c r="E3085" t="s">
        <v>20050</v>
      </c>
      <c r="F3085" t="s">
        <v>13452</v>
      </c>
      <c r="G3085" t="s">
        <v>20328</v>
      </c>
      <c r="H3085" t="s">
        <v>23454</v>
      </c>
      <c r="I3085" t="s">
        <v>23455</v>
      </c>
      <c r="J3085" t="s">
        <v>13453</v>
      </c>
      <c r="K3085" t="s">
        <v>13454</v>
      </c>
      <c r="L3085" t="s">
        <v>13455</v>
      </c>
      <c r="M3085" t="s">
        <v>20534</v>
      </c>
      <c r="N3085" t="s">
        <v>6338</v>
      </c>
      <c r="O3085" t="s">
        <v>20084</v>
      </c>
      <c r="P3085" t="s">
        <v>20634</v>
      </c>
      <c r="Q3085" t="s">
        <v>20635</v>
      </c>
      <c r="R3085" t="s">
        <v>23456</v>
      </c>
      <c r="S3085">
        <v>1</v>
      </c>
      <c r="T3085">
        <v>0</v>
      </c>
      <c r="U3085">
        <v>0</v>
      </c>
      <c r="V3085">
        <v>191</v>
      </c>
      <c r="W3085">
        <v>8</v>
      </c>
    </row>
    <row r="3086" spans="1:23" x14ac:dyDescent="0.3">
      <c r="A3086" t="s">
        <v>3096</v>
      </c>
      <c r="B3086" t="s">
        <v>21174</v>
      </c>
      <c r="C3086">
        <v>0</v>
      </c>
      <c r="D3086">
        <v>0</v>
      </c>
      <c r="E3086" t="s">
        <v>20050</v>
      </c>
      <c r="F3086" t="s">
        <v>13456</v>
      </c>
      <c r="G3086" t="s">
        <v>20066</v>
      </c>
      <c r="H3086" t="s">
        <v>23457</v>
      </c>
      <c r="I3086" t="s">
        <v>23458</v>
      </c>
      <c r="J3086" t="s">
        <v>7860</v>
      </c>
      <c r="K3086" t="s">
        <v>13457</v>
      </c>
      <c r="L3086" t="s">
        <v>13458</v>
      </c>
      <c r="M3086" t="s">
        <v>20893</v>
      </c>
      <c r="N3086" t="s">
        <v>6338</v>
      </c>
      <c r="O3086" t="s">
        <v>20084</v>
      </c>
      <c r="P3086" t="s">
        <v>20299</v>
      </c>
      <c r="Q3086" t="s">
        <v>6564</v>
      </c>
      <c r="R3086" t="s">
        <v>23459</v>
      </c>
      <c r="S3086">
        <v>1</v>
      </c>
      <c r="T3086">
        <v>1</v>
      </c>
      <c r="U3086">
        <v>0</v>
      </c>
      <c r="V3086">
        <v>91</v>
      </c>
      <c r="W3086">
        <v>5</v>
      </c>
    </row>
    <row r="3087" spans="1:23" x14ac:dyDescent="0.3">
      <c r="A3087" t="s">
        <v>3097</v>
      </c>
      <c r="B3087" t="s">
        <v>21174</v>
      </c>
      <c r="C3087">
        <v>0</v>
      </c>
      <c r="D3087">
        <v>0</v>
      </c>
      <c r="E3087" t="s">
        <v>20050</v>
      </c>
      <c r="F3087" t="s">
        <v>13459</v>
      </c>
      <c r="G3087" t="s">
        <v>20040</v>
      </c>
      <c r="H3087" t="s">
        <v>23460</v>
      </c>
      <c r="I3087" t="s">
        <v>23461</v>
      </c>
      <c r="J3087" t="s">
        <v>12052</v>
      </c>
      <c r="K3087" t="s">
        <v>13460</v>
      </c>
      <c r="L3087" t="s">
        <v>13461</v>
      </c>
      <c r="M3087" t="s">
        <v>20206</v>
      </c>
      <c r="N3087" t="s">
        <v>6338</v>
      </c>
      <c r="O3087" t="s">
        <v>20084</v>
      </c>
      <c r="P3087" t="s">
        <v>20299</v>
      </c>
      <c r="Q3087" t="s">
        <v>6564</v>
      </c>
      <c r="R3087" t="s">
        <v>23462</v>
      </c>
      <c r="S3087">
        <v>1</v>
      </c>
      <c r="T3087">
        <v>1</v>
      </c>
      <c r="U3087">
        <v>0</v>
      </c>
      <c r="V3087">
        <v>80</v>
      </c>
      <c r="W3087">
        <v>4</v>
      </c>
    </row>
    <row r="3088" spans="1:23" x14ac:dyDescent="0.3">
      <c r="A3088" t="s">
        <v>3098</v>
      </c>
      <c r="B3088" t="s">
        <v>21174</v>
      </c>
      <c r="C3088">
        <v>0</v>
      </c>
      <c r="D3088">
        <v>0</v>
      </c>
      <c r="E3088" t="s">
        <v>20050</v>
      </c>
      <c r="F3088" t="s">
        <v>13462</v>
      </c>
      <c r="G3088" t="s">
        <v>20080</v>
      </c>
      <c r="H3088" t="s">
        <v>23463</v>
      </c>
      <c r="I3088" t="s">
        <v>23464</v>
      </c>
      <c r="J3088" t="s">
        <v>23465</v>
      </c>
      <c r="K3088" t="s">
        <v>6563</v>
      </c>
      <c r="L3088" t="s">
        <v>6564</v>
      </c>
      <c r="M3088" t="s">
        <v>20107</v>
      </c>
      <c r="N3088" t="s">
        <v>6338</v>
      </c>
      <c r="O3088" t="s">
        <v>20084</v>
      </c>
      <c r="P3088" t="s">
        <v>20299</v>
      </c>
      <c r="Q3088" t="s">
        <v>6564</v>
      </c>
      <c r="R3088" t="s">
        <v>20957</v>
      </c>
      <c r="S3088">
        <v>1</v>
      </c>
      <c r="T3088">
        <v>1</v>
      </c>
      <c r="U3088">
        <v>0</v>
      </c>
      <c r="V3088">
        <v>272</v>
      </c>
      <c r="W3088">
        <v>13</v>
      </c>
    </row>
    <row r="3089" spans="1:23" x14ac:dyDescent="0.3">
      <c r="A3089" t="s">
        <v>3099</v>
      </c>
      <c r="B3089" t="s">
        <v>21174</v>
      </c>
      <c r="C3089">
        <v>0</v>
      </c>
      <c r="D3089">
        <v>0</v>
      </c>
      <c r="E3089" t="s">
        <v>20050</v>
      </c>
      <c r="F3089" t="s">
        <v>13463</v>
      </c>
      <c r="G3089" t="s">
        <v>20066</v>
      </c>
      <c r="H3089" t="s">
        <v>23466</v>
      </c>
      <c r="I3089" t="s">
        <v>23467</v>
      </c>
      <c r="J3089" t="s">
        <v>13464</v>
      </c>
      <c r="K3089" t="s">
        <v>6563</v>
      </c>
      <c r="L3089" t="s">
        <v>6564</v>
      </c>
      <c r="M3089" t="s">
        <v>20107</v>
      </c>
      <c r="N3089" t="s">
        <v>6338</v>
      </c>
      <c r="O3089" t="s">
        <v>20084</v>
      </c>
      <c r="P3089" t="s">
        <v>20299</v>
      </c>
      <c r="Q3089" t="s">
        <v>6564</v>
      </c>
      <c r="R3089" t="s">
        <v>20957</v>
      </c>
      <c r="S3089">
        <v>1</v>
      </c>
      <c r="T3089">
        <v>1</v>
      </c>
      <c r="U3089">
        <v>0</v>
      </c>
      <c r="V3089">
        <v>243</v>
      </c>
      <c r="W3089">
        <v>13</v>
      </c>
    </row>
    <row r="3090" spans="1:23" x14ac:dyDescent="0.3">
      <c r="A3090" t="s">
        <v>3100</v>
      </c>
      <c r="B3090" t="s">
        <v>21174</v>
      </c>
      <c r="C3090">
        <v>0</v>
      </c>
      <c r="D3090">
        <v>0</v>
      </c>
      <c r="E3090" t="s">
        <v>20050</v>
      </c>
      <c r="F3090" t="s">
        <v>13465</v>
      </c>
      <c r="G3090" t="s">
        <v>20066</v>
      </c>
      <c r="H3090" t="s">
        <v>23468</v>
      </c>
      <c r="I3090" t="s">
        <v>23469</v>
      </c>
      <c r="J3090" t="s">
        <v>13315</v>
      </c>
      <c r="K3090" t="s">
        <v>13316</v>
      </c>
      <c r="L3090" t="s">
        <v>13317</v>
      </c>
      <c r="M3090" t="s">
        <v>20131</v>
      </c>
      <c r="N3090" t="s">
        <v>6338</v>
      </c>
      <c r="O3090" t="s">
        <v>20084</v>
      </c>
      <c r="P3090" t="s">
        <v>20299</v>
      </c>
      <c r="Q3090" t="s">
        <v>6564</v>
      </c>
      <c r="R3090" t="s">
        <v>23342</v>
      </c>
      <c r="S3090">
        <v>1</v>
      </c>
      <c r="T3090">
        <v>1</v>
      </c>
      <c r="U3090">
        <v>0</v>
      </c>
      <c r="V3090">
        <v>30</v>
      </c>
      <c r="W3090">
        <v>2</v>
      </c>
    </row>
    <row r="3091" spans="1:23" x14ac:dyDescent="0.3">
      <c r="A3091" t="s">
        <v>3101</v>
      </c>
      <c r="B3091" t="s">
        <v>21174</v>
      </c>
      <c r="C3091">
        <v>0</v>
      </c>
      <c r="D3091">
        <v>0</v>
      </c>
      <c r="E3091" t="s">
        <v>20150</v>
      </c>
      <c r="F3091" t="s">
        <v>13466</v>
      </c>
      <c r="G3091" t="s">
        <v>20089</v>
      </c>
      <c r="H3091" t="s">
        <v>23470</v>
      </c>
      <c r="I3091" t="s">
        <v>23471</v>
      </c>
      <c r="J3091" t="s">
        <v>9032</v>
      </c>
      <c r="K3091" t="s">
        <v>13467</v>
      </c>
      <c r="L3091" t="s">
        <v>13468</v>
      </c>
      <c r="M3091" t="s">
        <v>20374</v>
      </c>
      <c r="N3091" t="s">
        <v>6338</v>
      </c>
      <c r="O3091" t="s">
        <v>20084</v>
      </c>
      <c r="P3091" t="s">
        <v>20158</v>
      </c>
      <c r="Q3091" t="s">
        <v>6562</v>
      </c>
      <c r="R3091" t="s">
        <v>23472</v>
      </c>
      <c r="S3091">
        <v>0</v>
      </c>
      <c r="T3091">
        <v>1</v>
      </c>
      <c r="U3091">
        <v>0</v>
      </c>
      <c r="V3091">
        <v>76</v>
      </c>
      <c r="W3091">
        <v>3</v>
      </c>
    </row>
    <row r="3092" spans="1:23" x14ac:dyDescent="0.3">
      <c r="A3092" t="s">
        <v>3102</v>
      </c>
      <c r="B3092" t="s">
        <v>21174</v>
      </c>
      <c r="C3092">
        <v>0</v>
      </c>
      <c r="D3092">
        <v>0</v>
      </c>
      <c r="E3092" t="s">
        <v>20050</v>
      </c>
      <c r="F3092" t="s">
        <v>13469</v>
      </c>
      <c r="G3092" t="s">
        <v>20066</v>
      </c>
      <c r="H3092" t="s">
        <v>23473</v>
      </c>
      <c r="I3092" t="s">
        <v>23474</v>
      </c>
      <c r="J3092" t="s">
        <v>13470</v>
      </c>
      <c r="K3092" t="s">
        <v>13432</v>
      </c>
      <c r="L3092" t="s">
        <v>13471</v>
      </c>
      <c r="M3092" t="s">
        <v>20286</v>
      </c>
      <c r="N3092" t="s">
        <v>6338</v>
      </c>
      <c r="O3092" t="s">
        <v>20084</v>
      </c>
      <c r="P3092" t="s">
        <v>20299</v>
      </c>
      <c r="Q3092" t="s">
        <v>6564</v>
      </c>
      <c r="R3092" t="s">
        <v>23475</v>
      </c>
      <c r="S3092">
        <v>1</v>
      </c>
      <c r="T3092">
        <v>1</v>
      </c>
      <c r="U3092">
        <v>0</v>
      </c>
      <c r="V3092">
        <v>113</v>
      </c>
      <c r="W3092">
        <v>6</v>
      </c>
    </row>
    <row r="3093" spans="1:23" x14ac:dyDescent="0.3">
      <c r="A3093" t="s">
        <v>3103</v>
      </c>
      <c r="B3093" t="s">
        <v>21174</v>
      </c>
      <c r="C3093">
        <v>0</v>
      </c>
      <c r="D3093">
        <v>0</v>
      </c>
      <c r="E3093" t="s">
        <v>20050</v>
      </c>
      <c r="F3093" t="s">
        <v>13472</v>
      </c>
      <c r="G3093" t="s">
        <v>20066</v>
      </c>
      <c r="H3093" t="s">
        <v>23007</v>
      </c>
      <c r="I3093" t="s">
        <v>23008</v>
      </c>
      <c r="J3093" t="s">
        <v>13473</v>
      </c>
      <c r="K3093" t="s">
        <v>12871</v>
      </c>
      <c r="L3093" t="s">
        <v>12872</v>
      </c>
      <c r="M3093" t="s">
        <v>20103</v>
      </c>
      <c r="N3093" t="s">
        <v>6338</v>
      </c>
      <c r="O3093" t="s">
        <v>20084</v>
      </c>
      <c r="P3093" t="s">
        <v>20299</v>
      </c>
      <c r="Q3093" t="s">
        <v>6564</v>
      </c>
      <c r="R3093" t="s">
        <v>23009</v>
      </c>
      <c r="S3093">
        <v>1</v>
      </c>
      <c r="T3093">
        <v>1</v>
      </c>
      <c r="U3093">
        <v>0</v>
      </c>
      <c r="V3093">
        <v>70</v>
      </c>
      <c r="W3093">
        <v>4</v>
      </c>
    </row>
    <row r="3094" spans="1:23" x14ac:dyDescent="0.3">
      <c r="A3094" t="s">
        <v>3104</v>
      </c>
      <c r="B3094" t="s">
        <v>21174</v>
      </c>
      <c r="C3094">
        <v>0</v>
      </c>
      <c r="D3094">
        <v>0</v>
      </c>
      <c r="E3094" t="s">
        <v>20050</v>
      </c>
      <c r="F3094" t="s">
        <v>13474</v>
      </c>
      <c r="G3094" t="s">
        <v>20328</v>
      </c>
      <c r="H3094" t="s">
        <v>23476</v>
      </c>
      <c r="I3094" t="s">
        <v>23477</v>
      </c>
      <c r="J3094" t="s">
        <v>13475</v>
      </c>
      <c r="K3094" t="s">
        <v>13476</v>
      </c>
      <c r="L3094" t="s">
        <v>13477</v>
      </c>
      <c r="M3094" t="s">
        <v>20736</v>
      </c>
      <c r="N3094" t="s">
        <v>6338</v>
      </c>
      <c r="O3094" t="s">
        <v>20084</v>
      </c>
      <c r="P3094" t="s">
        <v>20634</v>
      </c>
      <c r="Q3094" t="s">
        <v>20635</v>
      </c>
      <c r="R3094" t="s">
        <v>23478</v>
      </c>
      <c r="S3094">
        <v>1</v>
      </c>
      <c r="T3094">
        <v>0</v>
      </c>
      <c r="U3094">
        <v>0</v>
      </c>
      <c r="V3094">
        <v>225</v>
      </c>
      <c r="W3094">
        <v>11</v>
      </c>
    </row>
    <row r="3095" spans="1:23" x14ac:dyDescent="0.3">
      <c r="A3095" t="s">
        <v>3105</v>
      </c>
      <c r="B3095" t="s">
        <v>21174</v>
      </c>
      <c r="C3095">
        <v>0</v>
      </c>
      <c r="D3095">
        <v>0</v>
      </c>
      <c r="E3095" t="s">
        <v>20050</v>
      </c>
      <c r="F3095" t="s">
        <v>13478</v>
      </c>
      <c r="G3095" t="s">
        <v>20080</v>
      </c>
      <c r="H3095" t="s">
        <v>23479</v>
      </c>
      <c r="I3095" t="s">
        <v>23480</v>
      </c>
      <c r="J3095" t="s">
        <v>13479</v>
      </c>
      <c r="K3095" t="s">
        <v>6759</v>
      </c>
      <c r="L3095" t="s">
        <v>6760</v>
      </c>
      <c r="M3095" t="s">
        <v>20189</v>
      </c>
      <c r="N3095" t="s">
        <v>6338</v>
      </c>
      <c r="O3095" t="s">
        <v>20084</v>
      </c>
      <c r="P3095" t="s">
        <v>20299</v>
      </c>
      <c r="Q3095" t="s">
        <v>6564</v>
      </c>
      <c r="R3095" t="s">
        <v>20371</v>
      </c>
      <c r="S3095">
        <v>1</v>
      </c>
      <c r="T3095">
        <v>1</v>
      </c>
      <c r="U3095">
        <v>0</v>
      </c>
      <c r="V3095">
        <v>267</v>
      </c>
      <c r="W3095">
        <v>13</v>
      </c>
    </row>
    <row r="3096" spans="1:23" x14ac:dyDescent="0.3">
      <c r="A3096" t="s">
        <v>3106</v>
      </c>
      <c r="B3096" t="s">
        <v>21174</v>
      </c>
      <c r="C3096">
        <v>0</v>
      </c>
      <c r="D3096">
        <v>0</v>
      </c>
      <c r="E3096" t="s">
        <v>20050</v>
      </c>
      <c r="F3096" t="s">
        <v>13480</v>
      </c>
      <c r="G3096" t="s">
        <v>20066</v>
      </c>
      <c r="H3096" t="s">
        <v>23481</v>
      </c>
      <c r="I3096" t="s">
        <v>23482</v>
      </c>
      <c r="J3096" t="s">
        <v>13481</v>
      </c>
      <c r="K3096" t="s">
        <v>6759</v>
      </c>
      <c r="L3096" t="s">
        <v>6760</v>
      </c>
      <c r="M3096" t="s">
        <v>20189</v>
      </c>
      <c r="N3096" t="s">
        <v>6338</v>
      </c>
      <c r="O3096" t="s">
        <v>20084</v>
      </c>
      <c r="P3096" t="s">
        <v>20299</v>
      </c>
      <c r="Q3096" t="s">
        <v>6564</v>
      </c>
      <c r="R3096" t="s">
        <v>20371</v>
      </c>
      <c r="S3096">
        <v>1</v>
      </c>
      <c r="T3096">
        <v>1</v>
      </c>
      <c r="U3096">
        <v>0</v>
      </c>
      <c r="V3096">
        <v>200</v>
      </c>
      <c r="W3096">
        <v>10</v>
      </c>
    </row>
    <row r="3097" spans="1:23" x14ac:dyDescent="0.3">
      <c r="A3097" t="s">
        <v>3107</v>
      </c>
      <c r="B3097" t="s">
        <v>21174</v>
      </c>
      <c r="C3097">
        <v>0</v>
      </c>
      <c r="D3097">
        <v>0</v>
      </c>
      <c r="E3097" t="s">
        <v>20050</v>
      </c>
      <c r="F3097" t="s">
        <v>13482</v>
      </c>
      <c r="G3097" t="s">
        <v>20066</v>
      </c>
      <c r="H3097" t="s">
        <v>23483</v>
      </c>
      <c r="I3097" t="s">
        <v>23484</v>
      </c>
      <c r="J3097" t="s">
        <v>13483</v>
      </c>
      <c r="K3097" t="s">
        <v>13432</v>
      </c>
      <c r="L3097" t="s">
        <v>13471</v>
      </c>
      <c r="M3097" t="s">
        <v>20286</v>
      </c>
      <c r="N3097" t="s">
        <v>6338</v>
      </c>
      <c r="O3097" t="s">
        <v>20084</v>
      </c>
      <c r="P3097" t="s">
        <v>20299</v>
      </c>
      <c r="Q3097" t="s">
        <v>6564</v>
      </c>
      <c r="R3097" t="s">
        <v>23475</v>
      </c>
      <c r="S3097">
        <v>1</v>
      </c>
      <c r="T3097">
        <v>1</v>
      </c>
      <c r="U3097">
        <v>0</v>
      </c>
      <c r="V3097">
        <v>207</v>
      </c>
      <c r="W3097">
        <v>11</v>
      </c>
    </row>
    <row r="3098" spans="1:23" x14ac:dyDescent="0.3">
      <c r="A3098" t="s">
        <v>3108</v>
      </c>
      <c r="B3098" t="s">
        <v>21174</v>
      </c>
      <c r="C3098">
        <v>0</v>
      </c>
      <c r="D3098">
        <v>0</v>
      </c>
      <c r="E3098" t="s">
        <v>20050</v>
      </c>
      <c r="F3098" t="s">
        <v>13484</v>
      </c>
      <c r="G3098" t="s">
        <v>20080</v>
      </c>
      <c r="H3098" t="s">
        <v>23485</v>
      </c>
      <c r="I3098" t="s">
        <v>23486</v>
      </c>
      <c r="J3098" t="s">
        <v>13485</v>
      </c>
      <c r="K3098" t="s">
        <v>7718</v>
      </c>
      <c r="L3098" t="s">
        <v>7719</v>
      </c>
      <c r="M3098" t="s">
        <v>20298</v>
      </c>
      <c r="N3098" t="s">
        <v>6338</v>
      </c>
      <c r="O3098" t="s">
        <v>20084</v>
      </c>
      <c r="P3098" t="s">
        <v>20299</v>
      </c>
      <c r="Q3098" t="s">
        <v>6564</v>
      </c>
      <c r="R3098" t="s">
        <v>20300</v>
      </c>
      <c r="S3098">
        <v>1</v>
      </c>
      <c r="T3098">
        <v>1</v>
      </c>
      <c r="U3098">
        <v>0</v>
      </c>
      <c r="V3098">
        <v>258</v>
      </c>
      <c r="W3098">
        <v>12</v>
      </c>
    </row>
    <row r="3099" spans="1:23" x14ac:dyDescent="0.3">
      <c r="A3099" t="s">
        <v>3109</v>
      </c>
      <c r="B3099" t="s">
        <v>21174</v>
      </c>
      <c r="C3099">
        <v>0</v>
      </c>
      <c r="D3099">
        <v>0</v>
      </c>
      <c r="E3099" t="s">
        <v>20050</v>
      </c>
      <c r="F3099" t="s">
        <v>13486</v>
      </c>
      <c r="G3099" t="s">
        <v>20066</v>
      </c>
      <c r="H3099" t="s">
        <v>23487</v>
      </c>
      <c r="I3099" t="s">
        <v>23488</v>
      </c>
      <c r="J3099" t="s">
        <v>13487</v>
      </c>
      <c r="K3099" t="s">
        <v>7718</v>
      </c>
      <c r="L3099" t="s">
        <v>7719</v>
      </c>
      <c r="M3099" t="s">
        <v>20298</v>
      </c>
      <c r="N3099" t="s">
        <v>6338</v>
      </c>
      <c r="O3099" t="s">
        <v>20084</v>
      </c>
      <c r="P3099" t="s">
        <v>20299</v>
      </c>
      <c r="Q3099" t="s">
        <v>6564</v>
      </c>
      <c r="R3099" t="s">
        <v>20300</v>
      </c>
      <c r="S3099">
        <v>1</v>
      </c>
      <c r="T3099">
        <v>1</v>
      </c>
      <c r="U3099">
        <v>0</v>
      </c>
      <c r="V3099">
        <v>262</v>
      </c>
      <c r="W3099">
        <v>13</v>
      </c>
    </row>
    <row r="3100" spans="1:23" x14ac:dyDescent="0.3">
      <c r="A3100" t="s">
        <v>3110</v>
      </c>
      <c r="B3100" t="s">
        <v>21174</v>
      </c>
      <c r="C3100">
        <v>0</v>
      </c>
      <c r="D3100">
        <v>0</v>
      </c>
      <c r="E3100" t="s">
        <v>20050</v>
      </c>
      <c r="F3100" t="s">
        <v>13488</v>
      </c>
      <c r="G3100" t="s">
        <v>20328</v>
      </c>
      <c r="H3100" t="s">
        <v>23489</v>
      </c>
      <c r="I3100" t="s">
        <v>23490</v>
      </c>
      <c r="J3100" t="s">
        <v>13135</v>
      </c>
      <c r="K3100" t="s">
        <v>13489</v>
      </c>
      <c r="L3100" t="s">
        <v>13490</v>
      </c>
      <c r="M3100" t="s">
        <v>20258</v>
      </c>
      <c r="N3100" t="s">
        <v>6338</v>
      </c>
      <c r="O3100" t="s">
        <v>20084</v>
      </c>
      <c r="P3100" t="s">
        <v>20634</v>
      </c>
      <c r="Q3100" t="s">
        <v>20635</v>
      </c>
      <c r="R3100" t="s">
        <v>23491</v>
      </c>
      <c r="S3100">
        <v>1</v>
      </c>
      <c r="T3100">
        <v>0</v>
      </c>
      <c r="U3100">
        <v>0</v>
      </c>
      <c r="V3100">
        <v>236</v>
      </c>
      <c r="W3100">
        <v>10</v>
      </c>
    </row>
    <row r="3101" spans="1:23" x14ac:dyDescent="0.3">
      <c r="A3101" t="s">
        <v>3111</v>
      </c>
      <c r="B3101" t="s">
        <v>21174</v>
      </c>
      <c r="C3101">
        <v>0</v>
      </c>
      <c r="D3101">
        <v>0</v>
      </c>
      <c r="E3101" t="s">
        <v>20050</v>
      </c>
      <c r="F3101" t="s">
        <v>13491</v>
      </c>
      <c r="G3101" t="s">
        <v>20328</v>
      </c>
      <c r="H3101" t="s">
        <v>20979</v>
      </c>
      <c r="I3101" t="s">
        <v>20980</v>
      </c>
      <c r="J3101" t="s">
        <v>8495</v>
      </c>
      <c r="K3101" t="s">
        <v>8496</v>
      </c>
      <c r="L3101" t="s">
        <v>8497</v>
      </c>
      <c r="M3101" t="s">
        <v>20442</v>
      </c>
      <c r="N3101" t="s">
        <v>6338</v>
      </c>
      <c r="O3101" t="s">
        <v>20084</v>
      </c>
      <c r="P3101" t="s">
        <v>20108</v>
      </c>
      <c r="Q3101" t="s">
        <v>20109</v>
      </c>
      <c r="R3101" t="s">
        <v>20981</v>
      </c>
      <c r="S3101">
        <v>1</v>
      </c>
      <c r="T3101">
        <v>1</v>
      </c>
      <c r="U3101">
        <v>0</v>
      </c>
      <c r="V3101">
        <v>284</v>
      </c>
      <c r="W3101">
        <v>11</v>
      </c>
    </row>
    <row r="3102" spans="1:23" x14ac:dyDescent="0.3">
      <c r="A3102" t="s">
        <v>3112</v>
      </c>
      <c r="B3102" t="s">
        <v>21174</v>
      </c>
      <c r="C3102">
        <v>0</v>
      </c>
      <c r="D3102">
        <v>0</v>
      </c>
      <c r="E3102" t="s">
        <v>20050</v>
      </c>
      <c r="F3102" t="s">
        <v>13492</v>
      </c>
      <c r="G3102" t="s">
        <v>20328</v>
      </c>
      <c r="H3102" t="s">
        <v>20979</v>
      </c>
      <c r="I3102" t="s">
        <v>20980</v>
      </c>
      <c r="J3102" t="s">
        <v>13493</v>
      </c>
      <c r="K3102" t="s">
        <v>8496</v>
      </c>
      <c r="L3102" t="s">
        <v>8497</v>
      </c>
      <c r="M3102" t="s">
        <v>20442</v>
      </c>
      <c r="N3102" t="s">
        <v>6338</v>
      </c>
      <c r="O3102" t="s">
        <v>20084</v>
      </c>
      <c r="P3102" t="s">
        <v>20108</v>
      </c>
      <c r="Q3102" t="s">
        <v>20109</v>
      </c>
      <c r="R3102" t="s">
        <v>20981</v>
      </c>
      <c r="S3102">
        <v>1</v>
      </c>
      <c r="T3102">
        <v>1</v>
      </c>
      <c r="U3102">
        <v>0</v>
      </c>
      <c r="V3102">
        <v>204</v>
      </c>
      <c r="W3102">
        <v>8</v>
      </c>
    </row>
    <row r="3103" spans="1:23" x14ac:dyDescent="0.3">
      <c r="A3103" t="s">
        <v>3113</v>
      </c>
      <c r="B3103" t="s">
        <v>21174</v>
      </c>
      <c r="C3103">
        <v>0</v>
      </c>
      <c r="D3103">
        <v>0</v>
      </c>
      <c r="E3103" t="s">
        <v>20088</v>
      </c>
      <c r="F3103" t="s">
        <v>13494</v>
      </c>
      <c r="G3103" t="s">
        <v>20089</v>
      </c>
      <c r="H3103" t="s">
        <v>21765</v>
      </c>
      <c r="I3103" t="s">
        <v>23316</v>
      </c>
      <c r="J3103" t="s">
        <v>13283</v>
      </c>
      <c r="K3103" t="s">
        <v>7150</v>
      </c>
      <c r="L3103" t="s">
        <v>7151</v>
      </c>
      <c r="M3103" t="s">
        <v>20324</v>
      </c>
      <c r="N3103" t="s">
        <v>6338</v>
      </c>
      <c r="O3103" t="s">
        <v>20084</v>
      </c>
      <c r="P3103" t="s">
        <v>20120</v>
      </c>
      <c r="Q3103" t="s">
        <v>20121</v>
      </c>
      <c r="R3103" t="s">
        <v>20682</v>
      </c>
      <c r="S3103">
        <v>0</v>
      </c>
      <c r="T3103">
        <v>1</v>
      </c>
      <c r="U3103">
        <v>1</v>
      </c>
      <c r="V3103">
        <v>103</v>
      </c>
      <c r="W3103">
        <v>5</v>
      </c>
    </row>
    <row r="3104" spans="1:23" x14ac:dyDescent="0.3">
      <c r="A3104" t="s">
        <v>3114</v>
      </c>
      <c r="B3104" t="s">
        <v>21174</v>
      </c>
      <c r="C3104">
        <v>0</v>
      </c>
      <c r="D3104">
        <v>0</v>
      </c>
      <c r="E3104" t="s">
        <v>20050</v>
      </c>
      <c r="F3104" t="s">
        <v>13495</v>
      </c>
      <c r="G3104" t="s">
        <v>21292</v>
      </c>
      <c r="H3104" t="s">
        <v>23343</v>
      </c>
      <c r="I3104" t="s">
        <v>23344</v>
      </c>
      <c r="J3104" t="s">
        <v>13319</v>
      </c>
      <c r="K3104" t="s">
        <v>12665</v>
      </c>
      <c r="L3104" t="s">
        <v>12666</v>
      </c>
      <c r="M3104" t="s">
        <v>20534</v>
      </c>
      <c r="N3104" t="s">
        <v>6338</v>
      </c>
      <c r="O3104" t="s">
        <v>20084</v>
      </c>
      <c r="P3104" t="s">
        <v>20108</v>
      </c>
      <c r="Q3104" t="s">
        <v>20109</v>
      </c>
      <c r="R3104" t="s">
        <v>22913</v>
      </c>
      <c r="S3104">
        <v>1</v>
      </c>
      <c r="T3104">
        <v>1</v>
      </c>
      <c r="U3104">
        <v>0</v>
      </c>
      <c r="V3104">
        <v>65</v>
      </c>
      <c r="W3104">
        <v>3</v>
      </c>
    </row>
    <row r="3105" spans="1:23" x14ac:dyDescent="0.3">
      <c r="A3105" t="s">
        <v>3115</v>
      </c>
      <c r="B3105" t="s">
        <v>21174</v>
      </c>
      <c r="C3105">
        <v>0</v>
      </c>
      <c r="D3105">
        <v>0</v>
      </c>
      <c r="E3105" t="s">
        <v>20050</v>
      </c>
      <c r="F3105" t="s">
        <v>13496</v>
      </c>
      <c r="G3105" t="s">
        <v>20066</v>
      </c>
      <c r="H3105" t="s">
        <v>23271</v>
      </c>
      <c r="I3105" t="s">
        <v>23272</v>
      </c>
      <c r="J3105" t="s">
        <v>13227</v>
      </c>
      <c r="K3105" t="s">
        <v>13228</v>
      </c>
      <c r="L3105" t="s">
        <v>13229</v>
      </c>
      <c r="M3105" t="s">
        <v>20835</v>
      </c>
      <c r="N3105" t="s">
        <v>6338</v>
      </c>
      <c r="O3105" t="s">
        <v>20084</v>
      </c>
      <c r="P3105" t="s">
        <v>20479</v>
      </c>
      <c r="Q3105" t="s">
        <v>20480</v>
      </c>
      <c r="R3105" t="s">
        <v>23273</v>
      </c>
      <c r="S3105">
        <v>1</v>
      </c>
      <c r="T3105">
        <v>0</v>
      </c>
      <c r="U3105">
        <v>0</v>
      </c>
      <c r="V3105">
        <v>247</v>
      </c>
      <c r="W3105">
        <v>11</v>
      </c>
    </row>
    <row r="3106" spans="1:23" x14ac:dyDescent="0.3">
      <c r="A3106" t="s">
        <v>3116</v>
      </c>
      <c r="B3106" t="s">
        <v>21174</v>
      </c>
      <c r="C3106">
        <v>0</v>
      </c>
      <c r="D3106">
        <v>0</v>
      </c>
      <c r="E3106" t="s">
        <v>20050</v>
      </c>
      <c r="F3106" t="s">
        <v>13497</v>
      </c>
      <c r="G3106" t="s">
        <v>20040</v>
      </c>
      <c r="H3106" t="s">
        <v>23492</v>
      </c>
      <c r="I3106" t="s">
        <v>23493</v>
      </c>
      <c r="J3106" t="s">
        <v>13498</v>
      </c>
      <c r="K3106" t="s">
        <v>13499</v>
      </c>
      <c r="L3106" t="s">
        <v>13500</v>
      </c>
      <c r="M3106" t="s">
        <v>20582</v>
      </c>
      <c r="N3106" t="s">
        <v>6338</v>
      </c>
      <c r="O3106" t="s">
        <v>20084</v>
      </c>
      <c r="P3106" t="s">
        <v>20108</v>
      </c>
      <c r="Q3106" t="s">
        <v>20109</v>
      </c>
      <c r="R3106" t="s">
        <v>23494</v>
      </c>
      <c r="S3106">
        <v>1</v>
      </c>
      <c r="T3106">
        <v>1</v>
      </c>
      <c r="U3106">
        <v>0</v>
      </c>
      <c r="V3106">
        <v>105</v>
      </c>
      <c r="W3106">
        <v>5</v>
      </c>
    </row>
    <row r="3107" spans="1:23" x14ac:dyDescent="0.3">
      <c r="A3107" t="s">
        <v>3117</v>
      </c>
      <c r="B3107" t="s">
        <v>21174</v>
      </c>
      <c r="C3107">
        <v>0</v>
      </c>
      <c r="D3107">
        <v>0</v>
      </c>
      <c r="E3107" t="s">
        <v>20050</v>
      </c>
      <c r="F3107" t="s">
        <v>13501</v>
      </c>
      <c r="G3107" t="s">
        <v>20080</v>
      </c>
      <c r="H3107" t="s">
        <v>23495</v>
      </c>
      <c r="I3107" t="s">
        <v>23496</v>
      </c>
      <c r="J3107" t="s">
        <v>9343</v>
      </c>
      <c r="K3107" t="s">
        <v>6565</v>
      </c>
      <c r="L3107" t="s">
        <v>6566</v>
      </c>
      <c r="M3107" t="s">
        <v>20293</v>
      </c>
      <c r="N3107" t="s">
        <v>6338</v>
      </c>
      <c r="O3107" t="s">
        <v>20084</v>
      </c>
      <c r="P3107" t="s">
        <v>20108</v>
      </c>
      <c r="Q3107" t="s">
        <v>20109</v>
      </c>
      <c r="R3107" t="s">
        <v>20644</v>
      </c>
      <c r="S3107">
        <v>1</v>
      </c>
      <c r="T3107">
        <v>1</v>
      </c>
      <c r="U3107">
        <v>0</v>
      </c>
      <c r="V3107">
        <v>451</v>
      </c>
      <c r="W3107">
        <v>20</v>
      </c>
    </row>
    <row r="3108" spans="1:23" x14ac:dyDescent="0.3">
      <c r="A3108" t="s">
        <v>3118</v>
      </c>
      <c r="B3108" t="s">
        <v>21174</v>
      </c>
      <c r="C3108">
        <v>0</v>
      </c>
      <c r="D3108">
        <v>0</v>
      </c>
      <c r="E3108" t="s">
        <v>20050</v>
      </c>
      <c r="F3108" t="s">
        <v>13502</v>
      </c>
      <c r="G3108" t="s">
        <v>20080</v>
      </c>
      <c r="H3108" t="s">
        <v>23495</v>
      </c>
      <c r="I3108" t="s">
        <v>23496</v>
      </c>
      <c r="J3108" t="s">
        <v>9343</v>
      </c>
      <c r="K3108" t="s">
        <v>6565</v>
      </c>
      <c r="L3108" t="s">
        <v>6566</v>
      </c>
      <c r="M3108" t="s">
        <v>20293</v>
      </c>
      <c r="N3108" t="s">
        <v>6338</v>
      </c>
      <c r="O3108" t="s">
        <v>20084</v>
      </c>
      <c r="P3108" t="s">
        <v>20108</v>
      </c>
      <c r="Q3108" t="s">
        <v>20109</v>
      </c>
      <c r="R3108" t="s">
        <v>20644</v>
      </c>
      <c r="S3108">
        <v>1</v>
      </c>
      <c r="T3108">
        <v>1</v>
      </c>
      <c r="U3108">
        <v>0</v>
      </c>
      <c r="V3108">
        <v>400</v>
      </c>
      <c r="W3108">
        <v>19</v>
      </c>
    </row>
    <row r="3109" spans="1:23" x14ac:dyDescent="0.3">
      <c r="A3109" t="s">
        <v>3119</v>
      </c>
      <c r="B3109" t="s">
        <v>21174</v>
      </c>
      <c r="C3109">
        <v>0</v>
      </c>
      <c r="D3109">
        <v>0</v>
      </c>
      <c r="E3109" t="s">
        <v>20050</v>
      </c>
      <c r="F3109" t="s">
        <v>13503</v>
      </c>
      <c r="G3109" t="s">
        <v>20040</v>
      </c>
      <c r="H3109" t="s">
        <v>23497</v>
      </c>
      <c r="I3109" t="s">
        <v>23498</v>
      </c>
      <c r="J3109" t="s">
        <v>13504</v>
      </c>
      <c r="K3109" t="s">
        <v>13505</v>
      </c>
      <c r="L3109" t="s">
        <v>13506</v>
      </c>
      <c r="M3109" t="s">
        <v>20178</v>
      </c>
      <c r="N3109" t="s">
        <v>6338</v>
      </c>
      <c r="O3109" t="s">
        <v>20084</v>
      </c>
      <c r="P3109" t="s">
        <v>20108</v>
      </c>
      <c r="Q3109" t="s">
        <v>20109</v>
      </c>
      <c r="R3109" t="s">
        <v>23499</v>
      </c>
      <c r="S3109">
        <v>1</v>
      </c>
      <c r="T3109">
        <v>1</v>
      </c>
      <c r="U3109">
        <v>0</v>
      </c>
      <c r="V3109">
        <v>61</v>
      </c>
      <c r="W3109">
        <v>3</v>
      </c>
    </row>
    <row r="3110" spans="1:23" x14ac:dyDescent="0.3">
      <c r="A3110" t="s">
        <v>3120</v>
      </c>
      <c r="B3110" t="s">
        <v>21174</v>
      </c>
      <c r="C3110">
        <v>0</v>
      </c>
      <c r="D3110">
        <v>0</v>
      </c>
      <c r="E3110" t="s">
        <v>20050</v>
      </c>
      <c r="F3110" t="s">
        <v>13507</v>
      </c>
      <c r="G3110" t="s">
        <v>20328</v>
      </c>
      <c r="H3110" t="s">
        <v>23382</v>
      </c>
      <c r="I3110" t="s">
        <v>23383</v>
      </c>
      <c r="J3110" t="s">
        <v>13367</v>
      </c>
      <c r="K3110" t="s">
        <v>13368</v>
      </c>
      <c r="L3110" t="s">
        <v>13369</v>
      </c>
      <c r="M3110" t="s">
        <v>20374</v>
      </c>
      <c r="N3110" t="s">
        <v>6338</v>
      </c>
      <c r="O3110" t="s">
        <v>20084</v>
      </c>
      <c r="P3110" t="s">
        <v>20108</v>
      </c>
      <c r="Q3110" t="s">
        <v>20109</v>
      </c>
      <c r="R3110" t="s">
        <v>23384</v>
      </c>
      <c r="S3110">
        <v>1</v>
      </c>
      <c r="T3110">
        <v>1</v>
      </c>
      <c r="U3110">
        <v>0</v>
      </c>
      <c r="V3110">
        <v>135</v>
      </c>
      <c r="W3110">
        <v>6</v>
      </c>
    </row>
    <row r="3111" spans="1:23" x14ac:dyDescent="0.3">
      <c r="A3111" t="s">
        <v>3121</v>
      </c>
      <c r="B3111" t="s">
        <v>21174</v>
      </c>
      <c r="C3111">
        <v>0</v>
      </c>
      <c r="D3111">
        <v>0</v>
      </c>
      <c r="E3111" t="s">
        <v>20050</v>
      </c>
      <c r="F3111" t="s">
        <v>13508</v>
      </c>
      <c r="G3111" t="s">
        <v>20066</v>
      </c>
      <c r="H3111" t="s">
        <v>23500</v>
      </c>
      <c r="I3111" t="s">
        <v>23501</v>
      </c>
      <c r="J3111" t="s">
        <v>13509</v>
      </c>
      <c r="K3111" t="s">
        <v>13510</v>
      </c>
      <c r="L3111" t="s">
        <v>13511</v>
      </c>
      <c r="M3111" t="s">
        <v>20457</v>
      </c>
      <c r="N3111" t="s">
        <v>6338</v>
      </c>
      <c r="O3111" t="s">
        <v>20084</v>
      </c>
      <c r="P3111" t="s">
        <v>20108</v>
      </c>
      <c r="Q3111" t="s">
        <v>20109</v>
      </c>
      <c r="R3111" t="s">
        <v>23502</v>
      </c>
      <c r="S3111">
        <v>1</v>
      </c>
      <c r="T3111">
        <v>1</v>
      </c>
      <c r="U3111">
        <v>0</v>
      </c>
      <c r="V3111">
        <v>18</v>
      </c>
      <c r="W3111">
        <v>1</v>
      </c>
    </row>
    <row r="3112" spans="1:23" x14ac:dyDescent="0.3">
      <c r="A3112" t="s">
        <v>3122</v>
      </c>
      <c r="B3112" t="s">
        <v>21174</v>
      </c>
      <c r="C3112">
        <v>0</v>
      </c>
      <c r="D3112">
        <v>0</v>
      </c>
      <c r="E3112" t="s">
        <v>20050</v>
      </c>
      <c r="F3112" t="s">
        <v>13512</v>
      </c>
      <c r="G3112" t="s">
        <v>20040</v>
      </c>
      <c r="H3112" t="s">
        <v>23503</v>
      </c>
      <c r="I3112" t="s">
        <v>23504</v>
      </c>
      <c r="J3112" t="s">
        <v>13509</v>
      </c>
      <c r="K3112" t="s">
        <v>13510</v>
      </c>
      <c r="L3112" t="s">
        <v>13511</v>
      </c>
      <c r="M3112" t="s">
        <v>20457</v>
      </c>
      <c r="N3112" t="s">
        <v>6338</v>
      </c>
      <c r="O3112" t="s">
        <v>20084</v>
      </c>
      <c r="P3112" t="s">
        <v>20108</v>
      </c>
      <c r="Q3112" t="s">
        <v>20109</v>
      </c>
      <c r="R3112" t="s">
        <v>23502</v>
      </c>
      <c r="S3112">
        <v>1</v>
      </c>
      <c r="T3112">
        <v>1</v>
      </c>
      <c r="U3112">
        <v>0</v>
      </c>
      <c r="V3112">
        <v>79</v>
      </c>
      <c r="W3112">
        <v>4</v>
      </c>
    </row>
    <row r="3113" spans="1:23" x14ac:dyDescent="0.3">
      <c r="A3113" t="s">
        <v>3123</v>
      </c>
      <c r="B3113" t="s">
        <v>21174</v>
      </c>
      <c r="C3113">
        <v>0</v>
      </c>
      <c r="D3113">
        <v>0</v>
      </c>
      <c r="E3113" t="s">
        <v>20050</v>
      </c>
      <c r="F3113" t="s">
        <v>13513</v>
      </c>
      <c r="G3113" t="s">
        <v>20040</v>
      </c>
      <c r="H3113" t="s">
        <v>23505</v>
      </c>
      <c r="I3113" t="s">
        <v>23506</v>
      </c>
      <c r="J3113" t="s">
        <v>8288</v>
      </c>
      <c r="K3113" t="s">
        <v>13514</v>
      </c>
      <c r="L3113" t="s">
        <v>13515</v>
      </c>
      <c r="M3113" t="s">
        <v>20504</v>
      </c>
      <c r="N3113" t="s">
        <v>6338</v>
      </c>
      <c r="O3113" t="s">
        <v>20084</v>
      </c>
      <c r="P3113" t="s">
        <v>20108</v>
      </c>
      <c r="Q3113" t="s">
        <v>20109</v>
      </c>
      <c r="R3113" t="s">
        <v>23507</v>
      </c>
      <c r="S3113">
        <v>1</v>
      </c>
      <c r="T3113">
        <v>1</v>
      </c>
      <c r="U3113">
        <v>0</v>
      </c>
      <c r="V3113">
        <v>84</v>
      </c>
      <c r="W3113">
        <v>4</v>
      </c>
    </row>
    <row r="3114" spans="1:23" x14ac:dyDescent="0.3">
      <c r="A3114" t="s">
        <v>3124</v>
      </c>
      <c r="B3114" t="s">
        <v>21174</v>
      </c>
      <c r="C3114">
        <v>0</v>
      </c>
      <c r="D3114">
        <v>0</v>
      </c>
      <c r="E3114" t="s">
        <v>20050</v>
      </c>
      <c r="F3114" t="s">
        <v>13516</v>
      </c>
      <c r="G3114" t="s">
        <v>20040</v>
      </c>
      <c r="H3114" t="s">
        <v>23405</v>
      </c>
      <c r="I3114" t="s">
        <v>23406</v>
      </c>
      <c r="J3114" t="s">
        <v>7860</v>
      </c>
      <c r="K3114" t="s">
        <v>13398</v>
      </c>
      <c r="L3114" t="s">
        <v>13399</v>
      </c>
      <c r="M3114" t="s">
        <v>20757</v>
      </c>
      <c r="N3114" t="s">
        <v>6338</v>
      </c>
      <c r="O3114" t="s">
        <v>20084</v>
      </c>
      <c r="P3114" t="s">
        <v>20108</v>
      </c>
      <c r="Q3114" t="s">
        <v>20109</v>
      </c>
      <c r="R3114" t="s">
        <v>23407</v>
      </c>
      <c r="S3114">
        <v>1</v>
      </c>
      <c r="T3114">
        <v>1</v>
      </c>
      <c r="U3114">
        <v>0</v>
      </c>
      <c r="V3114">
        <v>115</v>
      </c>
      <c r="W3114">
        <v>5</v>
      </c>
    </row>
    <row r="3115" spans="1:23" x14ac:dyDescent="0.3">
      <c r="A3115" t="s">
        <v>3125</v>
      </c>
      <c r="B3115" t="s">
        <v>21174</v>
      </c>
      <c r="C3115">
        <v>0</v>
      </c>
      <c r="D3115">
        <v>0</v>
      </c>
      <c r="E3115" t="s">
        <v>20050</v>
      </c>
      <c r="F3115" t="s">
        <v>13517</v>
      </c>
      <c r="G3115" t="s">
        <v>20040</v>
      </c>
      <c r="H3115" t="s">
        <v>23508</v>
      </c>
      <c r="I3115" t="s">
        <v>23509</v>
      </c>
      <c r="J3115" t="s">
        <v>13518</v>
      </c>
      <c r="K3115" t="s">
        <v>13519</v>
      </c>
      <c r="L3115" t="s">
        <v>13520</v>
      </c>
      <c r="M3115" t="s">
        <v>20453</v>
      </c>
      <c r="N3115" t="s">
        <v>6338</v>
      </c>
      <c r="O3115" t="s">
        <v>20084</v>
      </c>
      <c r="P3115" t="s">
        <v>20108</v>
      </c>
      <c r="Q3115" t="s">
        <v>20109</v>
      </c>
      <c r="R3115" t="s">
        <v>23510</v>
      </c>
      <c r="S3115">
        <v>1</v>
      </c>
      <c r="T3115">
        <v>1</v>
      </c>
      <c r="U3115">
        <v>0</v>
      </c>
      <c r="V3115">
        <v>97</v>
      </c>
      <c r="W3115">
        <v>5</v>
      </c>
    </row>
    <row r="3116" spans="1:23" x14ac:dyDescent="0.3">
      <c r="A3116" t="s">
        <v>3126</v>
      </c>
      <c r="B3116" t="s">
        <v>21174</v>
      </c>
      <c r="C3116">
        <v>0</v>
      </c>
      <c r="D3116">
        <v>0</v>
      </c>
      <c r="E3116" t="s">
        <v>20050</v>
      </c>
      <c r="F3116" t="s">
        <v>13521</v>
      </c>
      <c r="G3116" t="s">
        <v>20066</v>
      </c>
      <c r="H3116" t="s">
        <v>23408</v>
      </c>
      <c r="I3116" t="s">
        <v>23409</v>
      </c>
      <c r="J3116" t="s">
        <v>13401</v>
      </c>
      <c r="K3116" t="s">
        <v>13402</v>
      </c>
      <c r="L3116" t="s">
        <v>13403</v>
      </c>
      <c r="M3116" t="s">
        <v>20331</v>
      </c>
      <c r="N3116" t="s">
        <v>6338</v>
      </c>
      <c r="O3116" t="s">
        <v>20084</v>
      </c>
      <c r="P3116" t="s">
        <v>20108</v>
      </c>
      <c r="Q3116" t="s">
        <v>20109</v>
      </c>
      <c r="R3116" t="s">
        <v>23410</v>
      </c>
      <c r="S3116">
        <v>1</v>
      </c>
      <c r="T3116">
        <v>1</v>
      </c>
      <c r="U3116">
        <v>0</v>
      </c>
      <c r="V3116">
        <v>99</v>
      </c>
      <c r="W3116">
        <v>5</v>
      </c>
    </row>
    <row r="3117" spans="1:23" x14ac:dyDescent="0.3">
      <c r="A3117" t="s">
        <v>3127</v>
      </c>
      <c r="B3117" t="s">
        <v>21174</v>
      </c>
      <c r="C3117">
        <v>0</v>
      </c>
      <c r="D3117">
        <v>0</v>
      </c>
      <c r="E3117" t="s">
        <v>20050</v>
      </c>
      <c r="F3117" t="s">
        <v>13522</v>
      </c>
      <c r="G3117" t="s">
        <v>20066</v>
      </c>
      <c r="H3117" t="s">
        <v>23511</v>
      </c>
      <c r="I3117" t="s">
        <v>23512</v>
      </c>
      <c r="J3117" t="s">
        <v>13523</v>
      </c>
      <c r="K3117" t="s">
        <v>13524</v>
      </c>
      <c r="L3117" t="s">
        <v>13525</v>
      </c>
      <c r="M3117" t="s">
        <v>20893</v>
      </c>
      <c r="N3117" t="s">
        <v>6338</v>
      </c>
      <c r="O3117" t="s">
        <v>20084</v>
      </c>
      <c r="P3117" t="s">
        <v>20108</v>
      </c>
      <c r="Q3117" t="s">
        <v>20109</v>
      </c>
      <c r="R3117" t="s">
        <v>23513</v>
      </c>
      <c r="S3117">
        <v>1</v>
      </c>
      <c r="T3117">
        <v>1</v>
      </c>
      <c r="U3117">
        <v>0</v>
      </c>
      <c r="V3117">
        <v>101</v>
      </c>
      <c r="W3117">
        <v>5</v>
      </c>
    </row>
    <row r="3118" spans="1:23" x14ac:dyDescent="0.3">
      <c r="A3118" t="s">
        <v>3128</v>
      </c>
      <c r="B3118" t="s">
        <v>21174</v>
      </c>
      <c r="C3118">
        <v>0</v>
      </c>
      <c r="D3118">
        <v>0</v>
      </c>
      <c r="E3118" t="s">
        <v>20050</v>
      </c>
      <c r="F3118" t="s">
        <v>13526</v>
      </c>
      <c r="G3118" t="s">
        <v>20080</v>
      </c>
      <c r="H3118" t="s">
        <v>23514</v>
      </c>
      <c r="I3118" t="s">
        <v>23515</v>
      </c>
      <c r="J3118" t="s">
        <v>13527</v>
      </c>
      <c r="K3118" t="s">
        <v>6735</v>
      </c>
      <c r="L3118" t="s">
        <v>6736</v>
      </c>
      <c r="M3118" t="s">
        <v>20107</v>
      </c>
      <c r="N3118" t="s">
        <v>6338</v>
      </c>
      <c r="O3118" t="s">
        <v>20084</v>
      </c>
      <c r="P3118" t="s">
        <v>20108</v>
      </c>
      <c r="Q3118" t="s">
        <v>20109</v>
      </c>
      <c r="R3118" t="s">
        <v>20110</v>
      </c>
      <c r="S3118">
        <v>1</v>
      </c>
      <c r="T3118">
        <v>1</v>
      </c>
      <c r="U3118">
        <v>0</v>
      </c>
      <c r="V3118">
        <v>425</v>
      </c>
      <c r="W3118">
        <v>18</v>
      </c>
    </row>
    <row r="3119" spans="1:23" x14ac:dyDescent="0.3">
      <c r="A3119" t="s">
        <v>3129</v>
      </c>
      <c r="B3119" t="s">
        <v>21174</v>
      </c>
      <c r="C3119">
        <v>0</v>
      </c>
      <c r="D3119">
        <v>0</v>
      </c>
      <c r="E3119" t="s">
        <v>20050</v>
      </c>
      <c r="F3119" t="s">
        <v>13528</v>
      </c>
      <c r="G3119" t="s">
        <v>20080</v>
      </c>
      <c r="H3119" t="s">
        <v>23516</v>
      </c>
      <c r="I3119" t="s">
        <v>23517</v>
      </c>
      <c r="J3119" t="s">
        <v>13529</v>
      </c>
      <c r="K3119" t="s">
        <v>6735</v>
      </c>
      <c r="L3119" t="s">
        <v>6736</v>
      </c>
      <c r="M3119" t="s">
        <v>20107</v>
      </c>
      <c r="N3119" t="s">
        <v>6338</v>
      </c>
      <c r="O3119" t="s">
        <v>20084</v>
      </c>
      <c r="P3119" t="s">
        <v>20108</v>
      </c>
      <c r="Q3119" t="s">
        <v>20109</v>
      </c>
      <c r="R3119" t="s">
        <v>20110</v>
      </c>
      <c r="S3119">
        <v>1</v>
      </c>
      <c r="T3119">
        <v>1</v>
      </c>
      <c r="U3119">
        <v>0</v>
      </c>
      <c r="V3119">
        <v>377</v>
      </c>
      <c r="W3119">
        <v>18</v>
      </c>
    </row>
    <row r="3120" spans="1:23" x14ac:dyDescent="0.3">
      <c r="A3120" t="s">
        <v>3130</v>
      </c>
      <c r="B3120" t="s">
        <v>21174</v>
      </c>
      <c r="C3120">
        <v>0</v>
      </c>
      <c r="D3120">
        <v>0</v>
      </c>
      <c r="E3120" t="s">
        <v>20050</v>
      </c>
      <c r="F3120" t="s">
        <v>13530</v>
      </c>
      <c r="G3120" t="s">
        <v>20040</v>
      </c>
      <c r="H3120" t="s">
        <v>23518</v>
      </c>
      <c r="I3120" t="s">
        <v>23519</v>
      </c>
      <c r="J3120" t="s">
        <v>9343</v>
      </c>
      <c r="K3120" t="s">
        <v>13531</v>
      </c>
      <c r="L3120" t="s">
        <v>13532</v>
      </c>
      <c r="M3120" t="s">
        <v>20131</v>
      </c>
      <c r="N3120" t="s">
        <v>6338</v>
      </c>
      <c r="O3120" t="s">
        <v>20084</v>
      </c>
      <c r="P3120" t="s">
        <v>20108</v>
      </c>
      <c r="Q3120" t="s">
        <v>20109</v>
      </c>
      <c r="R3120" t="s">
        <v>23520</v>
      </c>
      <c r="S3120">
        <v>1</v>
      </c>
      <c r="T3120">
        <v>1</v>
      </c>
      <c r="U3120">
        <v>0</v>
      </c>
      <c r="V3120">
        <v>89</v>
      </c>
      <c r="W3120">
        <v>4</v>
      </c>
    </row>
    <row r="3121" spans="1:23" x14ac:dyDescent="0.3">
      <c r="A3121" t="s">
        <v>3131</v>
      </c>
      <c r="B3121" t="s">
        <v>21174</v>
      </c>
      <c r="C3121">
        <v>0</v>
      </c>
      <c r="D3121">
        <v>0</v>
      </c>
      <c r="E3121" t="s">
        <v>20050</v>
      </c>
      <c r="F3121" t="s">
        <v>13533</v>
      </c>
      <c r="G3121" t="s">
        <v>20040</v>
      </c>
      <c r="H3121" t="s">
        <v>23521</v>
      </c>
      <c r="I3121" t="s">
        <v>23522</v>
      </c>
      <c r="J3121" t="s">
        <v>13534</v>
      </c>
      <c r="K3121" t="s">
        <v>13406</v>
      </c>
      <c r="L3121" t="s">
        <v>13535</v>
      </c>
      <c r="M3121" t="s">
        <v>20146</v>
      </c>
      <c r="N3121" t="s">
        <v>6338</v>
      </c>
      <c r="O3121" t="s">
        <v>20084</v>
      </c>
      <c r="P3121" t="s">
        <v>20108</v>
      </c>
      <c r="Q3121" t="s">
        <v>20109</v>
      </c>
      <c r="R3121" t="s">
        <v>23523</v>
      </c>
      <c r="S3121">
        <v>1</v>
      </c>
      <c r="T3121">
        <v>1</v>
      </c>
      <c r="U3121">
        <v>0</v>
      </c>
      <c r="V3121">
        <v>42</v>
      </c>
      <c r="W3121">
        <v>2</v>
      </c>
    </row>
    <row r="3122" spans="1:23" x14ac:dyDescent="0.3">
      <c r="A3122" t="s">
        <v>3132</v>
      </c>
      <c r="B3122" t="s">
        <v>21174</v>
      </c>
      <c r="C3122">
        <v>0</v>
      </c>
      <c r="D3122">
        <v>0</v>
      </c>
      <c r="E3122" t="s">
        <v>20050</v>
      </c>
      <c r="F3122" t="s">
        <v>13536</v>
      </c>
      <c r="G3122" t="s">
        <v>20040</v>
      </c>
      <c r="H3122" t="s">
        <v>23524</v>
      </c>
      <c r="I3122" t="s">
        <v>23525</v>
      </c>
      <c r="J3122" t="s">
        <v>13537</v>
      </c>
      <c r="K3122" t="s">
        <v>13538</v>
      </c>
      <c r="L3122" t="s">
        <v>13539</v>
      </c>
      <c r="M3122" t="s">
        <v>20286</v>
      </c>
      <c r="N3122" t="s">
        <v>6338</v>
      </c>
      <c r="O3122" t="s">
        <v>20084</v>
      </c>
      <c r="P3122" t="s">
        <v>20108</v>
      </c>
      <c r="Q3122" t="s">
        <v>20109</v>
      </c>
      <c r="R3122" t="s">
        <v>23526</v>
      </c>
      <c r="S3122">
        <v>1</v>
      </c>
      <c r="T3122">
        <v>1</v>
      </c>
      <c r="U3122">
        <v>0</v>
      </c>
      <c r="V3122">
        <v>117</v>
      </c>
      <c r="W3122">
        <v>6</v>
      </c>
    </row>
    <row r="3123" spans="1:23" x14ac:dyDescent="0.3">
      <c r="A3123" t="s">
        <v>3133</v>
      </c>
      <c r="B3123" t="s">
        <v>21174</v>
      </c>
      <c r="C3123">
        <v>0</v>
      </c>
      <c r="D3123">
        <v>0</v>
      </c>
      <c r="E3123" t="s">
        <v>20050</v>
      </c>
      <c r="F3123" t="s">
        <v>13540</v>
      </c>
      <c r="G3123" t="s">
        <v>20066</v>
      </c>
      <c r="H3123" t="s">
        <v>23527</v>
      </c>
      <c r="I3123" t="s">
        <v>23528</v>
      </c>
      <c r="J3123" t="s">
        <v>7723</v>
      </c>
      <c r="K3123" t="s">
        <v>13541</v>
      </c>
      <c r="L3123" t="s">
        <v>13542</v>
      </c>
      <c r="M3123" t="s">
        <v>20298</v>
      </c>
      <c r="N3123" t="s">
        <v>6338</v>
      </c>
      <c r="O3123" t="s">
        <v>20084</v>
      </c>
      <c r="P3123" t="s">
        <v>20108</v>
      </c>
      <c r="Q3123" t="s">
        <v>20109</v>
      </c>
      <c r="R3123" t="s">
        <v>23529</v>
      </c>
      <c r="S3123">
        <v>1</v>
      </c>
      <c r="T3123">
        <v>1</v>
      </c>
      <c r="U3123">
        <v>0</v>
      </c>
      <c r="V3123">
        <v>89</v>
      </c>
      <c r="W3123">
        <v>4</v>
      </c>
    </row>
    <row r="3124" spans="1:23" x14ac:dyDescent="0.3">
      <c r="A3124" t="s">
        <v>3134</v>
      </c>
      <c r="B3124" t="s">
        <v>21174</v>
      </c>
      <c r="C3124">
        <v>0</v>
      </c>
      <c r="D3124">
        <v>0</v>
      </c>
      <c r="E3124" t="s">
        <v>20050</v>
      </c>
      <c r="F3124" t="s">
        <v>13543</v>
      </c>
      <c r="G3124" t="s">
        <v>20080</v>
      </c>
      <c r="H3124" t="s">
        <v>23530</v>
      </c>
      <c r="I3124" t="s">
        <v>23531</v>
      </c>
      <c r="J3124" t="s">
        <v>13544</v>
      </c>
      <c r="K3124" t="s">
        <v>6783</v>
      </c>
      <c r="L3124" t="s">
        <v>6784</v>
      </c>
      <c r="M3124" t="s">
        <v>20227</v>
      </c>
      <c r="N3124" t="s">
        <v>6338</v>
      </c>
      <c r="O3124" t="s">
        <v>20084</v>
      </c>
      <c r="P3124" t="s">
        <v>20108</v>
      </c>
      <c r="Q3124" t="s">
        <v>20109</v>
      </c>
      <c r="R3124" t="s">
        <v>20228</v>
      </c>
      <c r="S3124">
        <v>1</v>
      </c>
      <c r="T3124">
        <v>1</v>
      </c>
      <c r="U3124">
        <v>0</v>
      </c>
      <c r="V3124">
        <v>285</v>
      </c>
      <c r="W3124">
        <v>12</v>
      </c>
    </row>
    <row r="3125" spans="1:23" x14ac:dyDescent="0.3">
      <c r="A3125" t="s">
        <v>3135</v>
      </c>
      <c r="B3125" t="s">
        <v>21174</v>
      </c>
      <c r="C3125">
        <v>0</v>
      </c>
      <c r="D3125">
        <v>0</v>
      </c>
      <c r="E3125" t="s">
        <v>20050</v>
      </c>
      <c r="F3125" t="s">
        <v>13545</v>
      </c>
      <c r="G3125" t="s">
        <v>20080</v>
      </c>
      <c r="H3125" t="s">
        <v>23530</v>
      </c>
      <c r="I3125" t="s">
        <v>23531</v>
      </c>
      <c r="J3125" t="s">
        <v>13546</v>
      </c>
      <c r="K3125" t="s">
        <v>6783</v>
      </c>
      <c r="L3125" t="s">
        <v>6784</v>
      </c>
      <c r="M3125" t="s">
        <v>20227</v>
      </c>
      <c r="N3125" t="s">
        <v>6338</v>
      </c>
      <c r="O3125" t="s">
        <v>20084</v>
      </c>
      <c r="P3125" t="s">
        <v>20108</v>
      </c>
      <c r="Q3125" t="s">
        <v>20109</v>
      </c>
      <c r="R3125" t="s">
        <v>20228</v>
      </c>
      <c r="S3125">
        <v>1</v>
      </c>
      <c r="T3125">
        <v>1</v>
      </c>
      <c r="U3125">
        <v>0</v>
      </c>
      <c r="V3125">
        <v>261</v>
      </c>
      <c r="W3125">
        <v>12</v>
      </c>
    </row>
    <row r="3126" spans="1:23" x14ac:dyDescent="0.3">
      <c r="A3126" t="s">
        <v>3136</v>
      </c>
      <c r="B3126" t="s">
        <v>21174</v>
      </c>
      <c r="C3126">
        <v>0</v>
      </c>
      <c r="D3126">
        <v>0</v>
      </c>
      <c r="E3126" t="s">
        <v>20050</v>
      </c>
      <c r="F3126" t="s">
        <v>13547</v>
      </c>
      <c r="G3126" t="s">
        <v>20040</v>
      </c>
      <c r="H3126" t="s">
        <v>23532</v>
      </c>
      <c r="I3126" t="s">
        <v>23533</v>
      </c>
      <c r="J3126" t="s">
        <v>7723</v>
      </c>
      <c r="K3126" t="s">
        <v>13548</v>
      </c>
      <c r="L3126" t="s">
        <v>13549</v>
      </c>
      <c r="M3126" t="s">
        <v>20355</v>
      </c>
      <c r="N3126" t="s">
        <v>6338</v>
      </c>
      <c r="O3126" t="s">
        <v>20084</v>
      </c>
      <c r="P3126" t="s">
        <v>20108</v>
      </c>
      <c r="Q3126" t="s">
        <v>20109</v>
      </c>
      <c r="R3126" t="s">
        <v>23534</v>
      </c>
      <c r="S3126">
        <v>1</v>
      </c>
      <c r="T3126">
        <v>1</v>
      </c>
      <c r="U3126">
        <v>0</v>
      </c>
      <c r="V3126">
        <v>46</v>
      </c>
      <c r="W3126">
        <v>2</v>
      </c>
    </row>
    <row r="3127" spans="1:23" x14ac:dyDescent="0.3">
      <c r="A3127" t="s">
        <v>3137</v>
      </c>
      <c r="B3127" t="s">
        <v>21174</v>
      </c>
      <c r="C3127">
        <v>0</v>
      </c>
      <c r="D3127">
        <v>0</v>
      </c>
      <c r="E3127" t="s">
        <v>20050</v>
      </c>
      <c r="F3127" t="s">
        <v>13550</v>
      </c>
      <c r="G3127" t="s">
        <v>20066</v>
      </c>
      <c r="H3127" t="s">
        <v>23411</v>
      </c>
      <c r="I3127" t="s">
        <v>23412</v>
      </c>
      <c r="J3127" t="s">
        <v>13405</v>
      </c>
      <c r="K3127" t="s">
        <v>13406</v>
      </c>
      <c r="L3127" t="s">
        <v>13407</v>
      </c>
      <c r="M3127" t="s">
        <v>20189</v>
      </c>
      <c r="N3127" t="s">
        <v>6338</v>
      </c>
      <c r="O3127" t="s">
        <v>20084</v>
      </c>
      <c r="P3127" t="s">
        <v>20108</v>
      </c>
      <c r="Q3127" t="s">
        <v>20109</v>
      </c>
      <c r="R3127" t="s">
        <v>23413</v>
      </c>
      <c r="S3127">
        <v>1</v>
      </c>
      <c r="T3127">
        <v>1</v>
      </c>
      <c r="U3127">
        <v>0</v>
      </c>
      <c r="V3127">
        <v>89</v>
      </c>
      <c r="W3127">
        <v>4</v>
      </c>
    </row>
    <row r="3128" spans="1:23" x14ac:dyDescent="0.3">
      <c r="A3128" t="s">
        <v>3138</v>
      </c>
      <c r="B3128" t="s">
        <v>21174</v>
      </c>
      <c r="C3128">
        <v>0</v>
      </c>
      <c r="D3128">
        <v>0</v>
      </c>
      <c r="E3128" t="s">
        <v>20050</v>
      </c>
      <c r="F3128" t="s">
        <v>13551</v>
      </c>
      <c r="G3128" t="s">
        <v>20328</v>
      </c>
      <c r="H3128" t="s">
        <v>23535</v>
      </c>
      <c r="I3128" t="s">
        <v>23536</v>
      </c>
      <c r="J3128" t="s">
        <v>13552</v>
      </c>
      <c r="K3128" t="s">
        <v>13406</v>
      </c>
      <c r="L3128" t="s">
        <v>13407</v>
      </c>
      <c r="M3128" t="s">
        <v>20189</v>
      </c>
      <c r="N3128" t="s">
        <v>6338</v>
      </c>
      <c r="O3128" t="s">
        <v>20084</v>
      </c>
      <c r="P3128" t="s">
        <v>20108</v>
      </c>
      <c r="Q3128" t="s">
        <v>20109</v>
      </c>
      <c r="R3128" t="s">
        <v>23413</v>
      </c>
      <c r="S3128">
        <v>1</v>
      </c>
      <c r="T3128">
        <v>1</v>
      </c>
      <c r="U3128">
        <v>0</v>
      </c>
      <c r="V3128">
        <v>75</v>
      </c>
      <c r="W3128">
        <v>3</v>
      </c>
    </row>
    <row r="3129" spans="1:23" x14ac:dyDescent="0.3">
      <c r="A3129" t="s">
        <v>3139</v>
      </c>
      <c r="B3129" t="s">
        <v>21174</v>
      </c>
      <c r="C3129">
        <v>0</v>
      </c>
      <c r="D3129">
        <v>0</v>
      </c>
      <c r="E3129" t="s">
        <v>20050</v>
      </c>
      <c r="F3129" t="s">
        <v>13553</v>
      </c>
      <c r="G3129" t="s">
        <v>20328</v>
      </c>
      <c r="H3129" t="s">
        <v>23414</v>
      </c>
      <c r="I3129" t="s">
        <v>23415</v>
      </c>
      <c r="J3129" t="s">
        <v>9032</v>
      </c>
      <c r="K3129" t="s">
        <v>13409</v>
      </c>
      <c r="L3129" t="s">
        <v>13410</v>
      </c>
      <c r="M3129" t="s">
        <v>20840</v>
      </c>
      <c r="N3129" t="s">
        <v>6338</v>
      </c>
      <c r="O3129" t="s">
        <v>20084</v>
      </c>
      <c r="P3129" t="s">
        <v>20108</v>
      </c>
      <c r="Q3129" t="s">
        <v>20109</v>
      </c>
      <c r="R3129" t="s">
        <v>23416</v>
      </c>
      <c r="S3129">
        <v>1</v>
      </c>
      <c r="T3129">
        <v>1</v>
      </c>
      <c r="U3129">
        <v>0</v>
      </c>
      <c r="V3129">
        <v>64</v>
      </c>
      <c r="W3129">
        <v>3</v>
      </c>
    </row>
    <row r="3130" spans="1:23" x14ac:dyDescent="0.3">
      <c r="A3130" t="s">
        <v>3140</v>
      </c>
      <c r="B3130" t="s">
        <v>21174</v>
      </c>
      <c r="C3130">
        <v>0</v>
      </c>
      <c r="D3130">
        <v>0</v>
      </c>
      <c r="E3130" t="s">
        <v>20050</v>
      </c>
      <c r="F3130" t="s">
        <v>13554</v>
      </c>
      <c r="G3130" t="s">
        <v>20066</v>
      </c>
      <c r="H3130" t="s">
        <v>23537</v>
      </c>
      <c r="I3130" t="s">
        <v>23538</v>
      </c>
      <c r="J3130" t="s">
        <v>13555</v>
      </c>
      <c r="K3130" t="s">
        <v>13556</v>
      </c>
      <c r="L3130" t="s">
        <v>13557</v>
      </c>
      <c r="M3130" t="s">
        <v>20054</v>
      </c>
      <c r="N3130" t="s">
        <v>6338</v>
      </c>
      <c r="O3130" t="s">
        <v>20084</v>
      </c>
      <c r="P3130" t="s">
        <v>20108</v>
      </c>
      <c r="Q3130" t="s">
        <v>20109</v>
      </c>
      <c r="R3130" t="s">
        <v>23539</v>
      </c>
      <c r="S3130">
        <v>1</v>
      </c>
      <c r="T3130">
        <v>1</v>
      </c>
      <c r="U3130">
        <v>0</v>
      </c>
      <c r="V3130">
        <v>87</v>
      </c>
      <c r="W3130">
        <v>4</v>
      </c>
    </row>
    <row r="3131" spans="1:23" x14ac:dyDescent="0.3">
      <c r="A3131" t="s">
        <v>3141</v>
      </c>
      <c r="B3131" t="s">
        <v>21174</v>
      </c>
      <c r="C3131">
        <v>0</v>
      </c>
      <c r="D3131">
        <v>0</v>
      </c>
      <c r="E3131" t="s">
        <v>20050</v>
      </c>
      <c r="F3131" t="s">
        <v>13558</v>
      </c>
      <c r="G3131" t="s">
        <v>20040</v>
      </c>
      <c r="H3131" t="s">
        <v>23540</v>
      </c>
      <c r="I3131" t="s">
        <v>23541</v>
      </c>
      <c r="J3131" t="s">
        <v>13559</v>
      </c>
      <c r="K3131" t="s">
        <v>13560</v>
      </c>
      <c r="L3131" t="s">
        <v>13561</v>
      </c>
      <c r="M3131" t="s">
        <v>20221</v>
      </c>
      <c r="N3131" t="s">
        <v>6338</v>
      </c>
      <c r="O3131" t="s">
        <v>20084</v>
      </c>
      <c r="P3131" t="s">
        <v>20108</v>
      </c>
      <c r="Q3131" t="s">
        <v>20109</v>
      </c>
      <c r="R3131" t="s">
        <v>23542</v>
      </c>
      <c r="S3131">
        <v>1</v>
      </c>
      <c r="T3131">
        <v>1</v>
      </c>
      <c r="U3131">
        <v>0</v>
      </c>
      <c r="V3131">
        <v>59</v>
      </c>
      <c r="W3131">
        <v>3</v>
      </c>
    </row>
    <row r="3132" spans="1:23" x14ac:dyDescent="0.3">
      <c r="A3132" t="s">
        <v>3142</v>
      </c>
      <c r="B3132" t="s">
        <v>21174</v>
      </c>
      <c r="C3132">
        <v>0</v>
      </c>
      <c r="D3132">
        <v>0</v>
      </c>
      <c r="E3132" t="s">
        <v>20050</v>
      </c>
      <c r="F3132" t="s">
        <v>13562</v>
      </c>
      <c r="G3132" t="s">
        <v>20066</v>
      </c>
      <c r="H3132" t="s">
        <v>23543</v>
      </c>
      <c r="I3132" t="s">
        <v>23544</v>
      </c>
      <c r="J3132" t="s">
        <v>7723</v>
      </c>
      <c r="K3132" t="s">
        <v>13448</v>
      </c>
      <c r="L3132" t="s">
        <v>13449</v>
      </c>
      <c r="M3132" t="s">
        <v>20282</v>
      </c>
      <c r="N3132" t="s">
        <v>6338</v>
      </c>
      <c r="O3132" t="s">
        <v>20084</v>
      </c>
      <c r="P3132" t="s">
        <v>20108</v>
      </c>
      <c r="Q3132" t="s">
        <v>20109</v>
      </c>
      <c r="R3132" t="s">
        <v>23451</v>
      </c>
      <c r="S3132">
        <v>1</v>
      </c>
      <c r="T3132">
        <v>1</v>
      </c>
      <c r="U3132">
        <v>0</v>
      </c>
      <c r="V3132">
        <v>72</v>
      </c>
      <c r="W3132">
        <v>4</v>
      </c>
    </row>
    <row r="3133" spans="1:23" x14ac:dyDescent="0.3">
      <c r="A3133" t="s">
        <v>3143</v>
      </c>
      <c r="B3133" t="s">
        <v>21174</v>
      </c>
      <c r="C3133">
        <v>0</v>
      </c>
      <c r="D3133">
        <v>0</v>
      </c>
      <c r="E3133" t="s">
        <v>20050</v>
      </c>
      <c r="F3133" t="s">
        <v>13563</v>
      </c>
      <c r="G3133" t="s">
        <v>20040</v>
      </c>
      <c r="H3133" t="s">
        <v>23545</v>
      </c>
      <c r="I3133" t="s">
        <v>23546</v>
      </c>
      <c r="J3133" t="s">
        <v>13564</v>
      </c>
      <c r="K3133" t="s">
        <v>13406</v>
      </c>
      <c r="L3133" t="s">
        <v>13565</v>
      </c>
      <c r="M3133" t="s">
        <v>20242</v>
      </c>
      <c r="N3133" t="s">
        <v>6338</v>
      </c>
      <c r="O3133" t="s">
        <v>20084</v>
      </c>
      <c r="P3133" t="s">
        <v>20108</v>
      </c>
      <c r="Q3133" t="s">
        <v>20109</v>
      </c>
      <c r="R3133" t="s">
        <v>23547</v>
      </c>
      <c r="S3133">
        <v>1</v>
      </c>
      <c r="T3133">
        <v>1</v>
      </c>
      <c r="U3133">
        <v>0</v>
      </c>
      <c r="V3133">
        <v>72</v>
      </c>
      <c r="W3133">
        <v>3</v>
      </c>
    </row>
    <row r="3134" spans="1:23" x14ac:dyDescent="0.3">
      <c r="A3134" t="s">
        <v>3144</v>
      </c>
      <c r="B3134" t="s">
        <v>21174</v>
      </c>
      <c r="C3134">
        <v>0</v>
      </c>
      <c r="D3134">
        <v>0</v>
      </c>
      <c r="E3134" t="s">
        <v>20150</v>
      </c>
      <c r="F3134" t="s">
        <v>13566</v>
      </c>
      <c r="G3134" t="s">
        <v>20089</v>
      </c>
      <c r="H3134" t="s">
        <v>23548</v>
      </c>
      <c r="I3134" t="s">
        <v>23549</v>
      </c>
      <c r="J3134" t="s">
        <v>13567</v>
      </c>
      <c r="K3134" t="s">
        <v>6559</v>
      </c>
      <c r="L3134" t="s">
        <v>6560</v>
      </c>
      <c r="M3134" t="s">
        <v>20178</v>
      </c>
      <c r="N3134" t="s">
        <v>6338</v>
      </c>
      <c r="O3134" t="s">
        <v>20084</v>
      </c>
      <c r="P3134" t="s">
        <v>20304</v>
      </c>
      <c r="Q3134" t="s">
        <v>20305</v>
      </c>
      <c r="R3134" t="s">
        <v>20679</v>
      </c>
      <c r="S3134">
        <v>0</v>
      </c>
      <c r="T3134">
        <v>1</v>
      </c>
      <c r="U3134">
        <v>0</v>
      </c>
      <c r="V3134">
        <v>20</v>
      </c>
      <c r="W3134">
        <v>1</v>
      </c>
    </row>
    <row r="3135" spans="1:23" x14ac:dyDescent="0.3">
      <c r="A3135" t="s">
        <v>3145</v>
      </c>
      <c r="B3135" t="s">
        <v>21439</v>
      </c>
      <c r="C3135">
        <v>1</v>
      </c>
      <c r="D3135">
        <v>1</v>
      </c>
      <c r="E3135" t="s">
        <v>20065</v>
      </c>
      <c r="F3135" t="s">
        <v>13568</v>
      </c>
      <c r="G3135" t="s">
        <v>20051</v>
      </c>
      <c r="H3135" t="s">
        <v>20477</v>
      </c>
      <c r="I3135" t="s">
        <v>20478</v>
      </c>
      <c r="J3135" t="s">
        <v>12558</v>
      </c>
      <c r="K3135" t="s">
        <v>7948</v>
      </c>
      <c r="L3135" t="s">
        <v>7949</v>
      </c>
      <c r="M3135" t="s">
        <v>20077</v>
      </c>
      <c r="N3135" t="s">
        <v>6338</v>
      </c>
      <c r="O3135" t="s">
        <v>20084</v>
      </c>
      <c r="P3135" t="s">
        <v>20479</v>
      </c>
      <c r="Q3135" t="s">
        <v>20480</v>
      </c>
      <c r="R3135" t="s">
        <v>20481</v>
      </c>
      <c r="S3135">
        <v>1</v>
      </c>
      <c r="T3135">
        <v>0</v>
      </c>
      <c r="U3135">
        <v>0</v>
      </c>
      <c r="V3135">
        <v>27</v>
      </c>
      <c r="W3135">
        <v>1</v>
      </c>
    </row>
    <row r="3136" spans="1:23" x14ac:dyDescent="0.3">
      <c r="A3136" t="s">
        <v>3146</v>
      </c>
      <c r="B3136" t="s">
        <v>21174</v>
      </c>
      <c r="C3136">
        <v>0</v>
      </c>
      <c r="D3136">
        <v>0</v>
      </c>
      <c r="E3136" t="s">
        <v>20050</v>
      </c>
      <c r="F3136" t="s">
        <v>13569</v>
      </c>
      <c r="G3136" t="s">
        <v>20328</v>
      </c>
      <c r="H3136" t="s">
        <v>23245</v>
      </c>
      <c r="I3136" t="s">
        <v>23246</v>
      </c>
      <c r="J3136" t="s">
        <v>13191</v>
      </c>
      <c r="K3136" t="s">
        <v>13192</v>
      </c>
      <c r="L3136" t="s">
        <v>13193</v>
      </c>
      <c r="M3136" t="s">
        <v>20757</v>
      </c>
      <c r="N3136" t="s">
        <v>6338</v>
      </c>
      <c r="O3136" t="s">
        <v>20084</v>
      </c>
      <c r="P3136" t="s">
        <v>20479</v>
      </c>
      <c r="Q3136" t="s">
        <v>20480</v>
      </c>
      <c r="R3136" t="s">
        <v>23247</v>
      </c>
      <c r="S3136">
        <v>1</v>
      </c>
      <c r="T3136">
        <v>0</v>
      </c>
      <c r="U3136">
        <v>0</v>
      </c>
      <c r="V3136">
        <v>260</v>
      </c>
      <c r="W3136">
        <v>12</v>
      </c>
    </row>
    <row r="3137" spans="1:23" x14ac:dyDescent="0.3">
      <c r="A3137" t="s">
        <v>3147</v>
      </c>
      <c r="B3137" t="s">
        <v>21174</v>
      </c>
      <c r="C3137">
        <v>0</v>
      </c>
      <c r="D3137">
        <v>0</v>
      </c>
      <c r="E3137" t="s">
        <v>20050</v>
      </c>
      <c r="F3137" t="s">
        <v>13570</v>
      </c>
      <c r="G3137" t="s">
        <v>20328</v>
      </c>
      <c r="H3137" t="s">
        <v>23240</v>
      </c>
      <c r="I3137" t="s">
        <v>23241</v>
      </c>
      <c r="J3137" t="s">
        <v>13182</v>
      </c>
      <c r="K3137" t="s">
        <v>6357</v>
      </c>
      <c r="L3137" t="s">
        <v>6668</v>
      </c>
      <c r="M3137" t="s">
        <v>20457</v>
      </c>
      <c r="N3137" t="s">
        <v>6338</v>
      </c>
      <c r="O3137" t="s">
        <v>20084</v>
      </c>
      <c r="P3137" t="s">
        <v>20479</v>
      </c>
      <c r="Q3137" t="s">
        <v>20480</v>
      </c>
      <c r="R3137" t="s">
        <v>20728</v>
      </c>
      <c r="S3137">
        <v>1</v>
      </c>
      <c r="T3137">
        <v>0</v>
      </c>
      <c r="U3137">
        <v>0</v>
      </c>
      <c r="V3137">
        <v>392</v>
      </c>
      <c r="W3137">
        <v>16</v>
      </c>
    </row>
    <row r="3138" spans="1:23" x14ac:dyDescent="0.3">
      <c r="A3138" t="s">
        <v>3148</v>
      </c>
      <c r="B3138" t="s">
        <v>21174</v>
      </c>
      <c r="C3138">
        <v>0</v>
      </c>
      <c r="D3138">
        <v>0</v>
      </c>
      <c r="E3138" t="s">
        <v>20150</v>
      </c>
      <c r="F3138" t="s">
        <v>13571</v>
      </c>
      <c r="G3138" t="s">
        <v>20089</v>
      </c>
      <c r="H3138" t="s">
        <v>23294</v>
      </c>
      <c r="I3138" t="s">
        <v>23295</v>
      </c>
      <c r="J3138" t="s">
        <v>9078</v>
      </c>
      <c r="K3138" t="s">
        <v>12861</v>
      </c>
      <c r="L3138" t="s">
        <v>12862</v>
      </c>
      <c r="M3138" t="s">
        <v>20757</v>
      </c>
      <c r="N3138" t="s">
        <v>6338</v>
      </c>
      <c r="O3138" t="s">
        <v>20084</v>
      </c>
      <c r="P3138" t="s">
        <v>20120</v>
      </c>
      <c r="Q3138" t="s">
        <v>20121</v>
      </c>
      <c r="R3138" t="s">
        <v>23002</v>
      </c>
      <c r="S3138">
        <v>0</v>
      </c>
      <c r="T3138">
        <v>1</v>
      </c>
      <c r="U3138">
        <v>0</v>
      </c>
      <c r="V3138">
        <v>34</v>
      </c>
      <c r="W3138">
        <v>2</v>
      </c>
    </row>
    <row r="3139" spans="1:23" x14ac:dyDescent="0.3">
      <c r="A3139" t="s">
        <v>3149</v>
      </c>
      <c r="B3139" t="s">
        <v>21174</v>
      </c>
      <c r="C3139">
        <v>0</v>
      </c>
      <c r="D3139">
        <v>0</v>
      </c>
      <c r="E3139" t="s">
        <v>20050</v>
      </c>
      <c r="F3139" t="s">
        <v>13572</v>
      </c>
      <c r="G3139" t="s">
        <v>20040</v>
      </c>
      <c r="H3139" t="s">
        <v>23550</v>
      </c>
      <c r="I3139" t="s">
        <v>23551</v>
      </c>
      <c r="J3139" t="s">
        <v>13573</v>
      </c>
      <c r="K3139" t="s">
        <v>6786</v>
      </c>
      <c r="L3139" t="s">
        <v>6787</v>
      </c>
      <c r="M3139" t="s">
        <v>20534</v>
      </c>
      <c r="N3139" t="s">
        <v>6338</v>
      </c>
      <c r="O3139" t="s">
        <v>20084</v>
      </c>
      <c r="P3139" t="s">
        <v>20405</v>
      </c>
      <c r="Q3139" t="s">
        <v>20406</v>
      </c>
      <c r="R3139" t="s">
        <v>20538</v>
      </c>
      <c r="S3139">
        <v>1</v>
      </c>
      <c r="T3139">
        <v>0</v>
      </c>
      <c r="U3139">
        <v>0</v>
      </c>
      <c r="V3139">
        <v>108</v>
      </c>
      <c r="W3139">
        <v>5</v>
      </c>
    </row>
    <row r="3140" spans="1:23" x14ac:dyDescent="0.3">
      <c r="A3140" t="s">
        <v>3150</v>
      </c>
      <c r="B3140" t="s">
        <v>21174</v>
      </c>
      <c r="C3140">
        <v>0</v>
      </c>
      <c r="D3140">
        <v>0</v>
      </c>
      <c r="E3140" t="s">
        <v>20050</v>
      </c>
      <c r="F3140" t="s">
        <v>13574</v>
      </c>
      <c r="G3140" t="s">
        <v>20066</v>
      </c>
      <c r="H3140" t="s">
        <v>23552</v>
      </c>
      <c r="I3140" t="s">
        <v>23553</v>
      </c>
      <c r="J3140" t="s">
        <v>13575</v>
      </c>
      <c r="K3140" t="s">
        <v>13576</v>
      </c>
      <c r="L3140" t="s">
        <v>13577</v>
      </c>
      <c r="M3140" t="s">
        <v>20293</v>
      </c>
      <c r="N3140" t="s">
        <v>6338</v>
      </c>
      <c r="O3140" t="s">
        <v>20084</v>
      </c>
      <c r="P3140" t="s">
        <v>20405</v>
      </c>
      <c r="Q3140" t="s">
        <v>20406</v>
      </c>
      <c r="R3140" t="s">
        <v>23554</v>
      </c>
      <c r="S3140">
        <v>1</v>
      </c>
      <c r="T3140">
        <v>0</v>
      </c>
      <c r="U3140">
        <v>0</v>
      </c>
      <c r="V3140">
        <v>83</v>
      </c>
      <c r="W3140">
        <v>4</v>
      </c>
    </row>
    <row r="3141" spans="1:23" x14ac:dyDescent="0.3">
      <c r="A3141" t="s">
        <v>3151</v>
      </c>
      <c r="B3141" t="s">
        <v>21174</v>
      </c>
      <c r="C3141">
        <v>0</v>
      </c>
      <c r="D3141">
        <v>0</v>
      </c>
      <c r="E3141" t="s">
        <v>20050</v>
      </c>
      <c r="F3141" t="s">
        <v>13578</v>
      </c>
      <c r="G3141" t="s">
        <v>20080</v>
      </c>
      <c r="H3141" t="s">
        <v>23555</v>
      </c>
      <c r="I3141" t="s">
        <v>23556</v>
      </c>
      <c r="J3141" t="s">
        <v>13579</v>
      </c>
      <c r="K3141" t="s">
        <v>7811</v>
      </c>
      <c r="L3141" t="s">
        <v>7812</v>
      </c>
      <c r="M3141" t="s">
        <v>20178</v>
      </c>
      <c r="N3141" t="s">
        <v>6338</v>
      </c>
      <c r="O3141" t="s">
        <v>20084</v>
      </c>
      <c r="P3141" t="s">
        <v>20405</v>
      </c>
      <c r="Q3141" t="s">
        <v>20406</v>
      </c>
      <c r="R3141" t="s">
        <v>20407</v>
      </c>
      <c r="S3141">
        <v>1</v>
      </c>
      <c r="T3141">
        <v>0</v>
      </c>
      <c r="U3141">
        <v>0</v>
      </c>
      <c r="V3141">
        <v>225</v>
      </c>
      <c r="W3141">
        <v>13</v>
      </c>
    </row>
    <row r="3142" spans="1:23" x14ac:dyDescent="0.3">
      <c r="A3142" t="s">
        <v>3152</v>
      </c>
      <c r="B3142" t="s">
        <v>21174</v>
      </c>
      <c r="C3142">
        <v>0</v>
      </c>
      <c r="D3142">
        <v>0</v>
      </c>
      <c r="E3142" t="s">
        <v>20050</v>
      </c>
      <c r="F3142" t="s">
        <v>11820</v>
      </c>
      <c r="G3142" t="s">
        <v>20040</v>
      </c>
      <c r="H3142" t="s">
        <v>23557</v>
      </c>
      <c r="I3142" t="s">
        <v>23558</v>
      </c>
      <c r="J3142" t="s">
        <v>13580</v>
      </c>
      <c r="K3142" t="s">
        <v>12732</v>
      </c>
      <c r="L3142" t="s">
        <v>11823</v>
      </c>
      <c r="M3142" t="s">
        <v>20374</v>
      </c>
      <c r="N3142" t="s">
        <v>6338</v>
      </c>
      <c r="O3142" t="s">
        <v>20084</v>
      </c>
      <c r="P3142" t="s">
        <v>20405</v>
      </c>
      <c r="Q3142" t="s">
        <v>20406</v>
      </c>
      <c r="R3142" t="s">
        <v>23559</v>
      </c>
      <c r="S3142">
        <v>1</v>
      </c>
      <c r="T3142">
        <v>0</v>
      </c>
      <c r="U3142">
        <v>0</v>
      </c>
      <c r="V3142">
        <v>106</v>
      </c>
      <c r="W3142">
        <v>5</v>
      </c>
    </row>
    <row r="3143" spans="1:23" x14ac:dyDescent="0.3">
      <c r="A3143" t="s">
        <v>3153</v>
      </c>
      <c r="B3143" t="s">
        <v>21174</v>
      </c>
      <c r="C3143">
        <v>0</v>
      </c>
      <c r="D3143">
        <v>0</v>
      </c>
      <c r="E3143" t="s">
        <v>20050</v>
      </c>
      <c r="F3143" t="s">
        <v>13581</v>
      </c>
      <c r="G3143" t="s">
        <v>20080</v>
      </c>
      <c r="H3143" t="s">
        <v>23013</v>
      </c>
      <c r="I3143" t="s">
        <v>23014</v>
      </c>
      <c r="J3143" t="s">
        <v>12878</v>
      </c>
      <c r="K3143" t="s">
        <v>12879</v>
      </c>
      <c r="L3143" t="s">
        <v>12880</v>
      </c>
      <c r="M3143" t="s">
        <v>20484</v>
      </c>
      <c r="N3143" t="s">
        <v>6338</v>
      </c>
      <c r="O3143" t="s">
        <v>20084</v>
      </c>
      <c r="P3143" t="s">
        <v>20405</v>
      </c>
      <c r="Q3143" t="s">
        <v>20406</v>
      </c>
      <c r="R3143" t="s">
        <v>23015</v>
      </c>
      <c r="S3143">
        <v>1</v>
      </c>
      <c r="T3143">
        <v>0</v>
      </c>
      <c r="U3143">
        <v>0</v>
      </c>
      <c r="V3143">
        <v>141</v>
      </c>
      <c r="W3143">
        <v>7</v>
      </c>
    </row>
    <row r="3144" spans="1:23" x14ac:dyDescent="0.3">
      <c r="A3144" t="s">
        <v>3154</v>
      </c>
      <c r="B3144" t="s">
        <v>21174</v>
      </c>
      <c r="C3144">
        <v>0</v>
      </c>
      <c r="D3144">
        <v>0</v>
      </c>
      <c r="E3144" t="s">
        <v>20050</v>
      </c>
      <c r="F3144" t="s">
        <v>13582</v>
      </c>
      <c r="G3144" t="s">
        <v>20040</v>
      </c>
      <c r="H3144" t="s">
        <v>23560</v>
      </c>
      <c r="I3144" t="s">
        <v>23561</v>
      </c>
      <c r="J3144" t="s">
        <v>7313</v>
      </c>
      <c r="K3144" t="s">
        <v>13583</v>
      </c>
      <c r="L3144" t="s">
        <v>13584</v>
      </c>
      <c r="M3144" t="s">
        <v>20688</v>
      </c>
      <c r="N3144" t="s">
        <v>6338</v>
      </c>
      <c r="O3144" t="s">
        <v>20084</v>
      </c>
      <c r="P3144" t="s">
        <v>20405</v>
      </c>
      <c r="Q3144" t="s">
        <v>20406</v>
      </c>
      <c r="R3144" t="s">
        <v>23562</v>
      </c>
      <c r="S3144">
        <v>1</v>
      </c>
      <c r="T3144">
        <v>1</v>
      </c>
      <c r="U3144">
        <v>0</v>
      </c>
      <c r="V3144">
        <v>59</v>
      </c>
      <c r="W3144">
        <v>3</v>
      </c>
    </row>
    <row r="3145" spans="1:23" x14ac:dyDescent="0.3">
      <c r="A3145" t="s">
        <v>3155</v>
      </c>
      <c r="B3145" t="s">
        <v>21174</v>
      </c>
      <c r="C3145">
        <v>0</v>
      </c>
      <c r="D3145">
        <v>0</v>
      </c>
      <c r="E3145" t="s">
        <v>20050</v>
      </c>
      <c r="F3145" t="s">
        <v>13585</v>
      </c>
      <c r="G3145" t="s">
        <v>20066</v>
      </c>
      <c r="H3145" t="s">
        <v>23085</v>
      </c>
      <c r="I3145" t="s">
        <v>23086</v>
      </c>
      <c r="J3145" t="s">
        <v>12975</v>
      </c>
      <c r="K3145" t="s">
        <v>12976</v>
      </c>
      <c r="L3145" t="s">
        <v>12977</v>
      </c>
      <c r="M3145" t="s">
        <v>20131</v>
      </c>
      <c r="N3145" t="s">
        <v>6338</v>
      </c>
      <c r="O3145" t="s">
        <v>20084</v>
      </c>
      <c r="P3145" t="s">
        <v>20405</v>
      </c>
      <c r="Q3145" t="s">
        <v>20406</v>
      </c>
      <c r="R3145" t="s">
        <v>23087</v>
      </c>
      <c r="S3145">
        <v>1</v>
      </c>
      <c r="T3145">
        <v>0</v>
      </c>
      <c r="U3145">
        <v>0</v>
      </c>
      <c r="V3145">
        <v>108</v>
      </c>
      <c r="W3145">
        <v>6</v>
      </c>
    </row>
    <row r="3146" spans="1:23" x14ac:dyDescent="0.3">
      <c r="A3146" t="s">
        <v>3156</v>
      </c>
      <c r="B3146" t="s">
        <v>21174</v>
      </c>
      <c r="C3146">
        <v>0</v>
      </c>
      <c r="D3146">
        <v>0</v>
      </c>
      <c r="E3146" t="s">
        <v>20050</v>
      </c>
      <c r="F3146" t="s">
        <v>13586</v>
      </c>
      <c r="G3146" t="s">
        <v>20040</v>
      </c>
      <c r="H3146" t="s">
        <v>23036</v>
      </c>
      <c r="I3146" t="s">
        <v>23037</v>
      </c>
      <c r="J3146" t="s">
        <v>12911</v>
      </c>
      <c r="K3146" t="s">
        <v>12912</v>
      </c>
      <c r="L3146" t="s">
        <v>12913</v>
      </c>
      <c r="M3146" t="s">
        <v>20119</v>
      </c>
      <c r="N3146" t="s">
        <v>6338</v>
      </c>
      <c r="O3146" t="s">
        <v>20084</v>
      </c>
      <c r="P3146" t="s">
        <v>20405</v>
      </c>
      <c r="Q3146" t="s">
        <v>20406</v>
      </c>
      <c r="R3146" t="s">
        <v>23038</v>
      </c>
      <c r="S3146">
        <v>1</v>
      </c>
      <c r="T3146">
        <v>0</v>
      </c>
      <c r="U3146">
        <v>0</v>
      </c>
      <c r="V3146">
        <v>36</v>
      </c>
      <c r="W3146">
        <v>2</v>
      </c>
    </row>
    <row r="3147" spans="1:23" x14ac:dyDescent="0.3">
      <c r="A3147" t="s">
        <v>3157</v>
      </c>
      <c r="B3147" t="s">
        <v>21174</v>
      </c>
      <c r="C3147">
        <v>0</v>
      </c>
      <c r="D3147">
        <v>0</v>
      </c>
      <c r="E3147" t="s">
        <v>20050</v>
      </c>
      <c r="F3147" t="s">
        <v>13587</v>
      </c>
      <c r="G3147" t="s">
        <v>20040</v>
      </c>
      <c r="H3147" t="s">
        <v>23563</v>
      </c>
      <c r="I3147" t="s">
        <v>23564</v>
      </c>
      <c r="J3147" t="s">
        <v>6553</v>
      </c>
      <c r="K3147" t="s">
        <v>13588</v>
      </c>
      <c r="L3147" t="s">
        <v>13589</v>
      </c>
      <c r="M3147" t="s">
        <v>20103</v>
      </c>
      <c r="N3147" t="s">
        <v>6338</v>
      </c>
      <c r="O3147" t="s">
        <v>20084</v>
      </c>
      <c r="P3147" t="s">
        <v>20405</v>
      </c>
      <c r="Q3147" t="s">
        <v>20406</v>
      </c>
      <c r="R3147" t="s">
        <v>23565</v>
      </c>
      <c r="S3147">
        <v>1</v>
      </c>
      <c r="T3147">
        <v>0</v>
      </c>
      <c r="U3147">
        <v>0</v>
      </c>
      <c r="V3147">
        <v>60</v>
      </c>
      <c r="W3147">
        <v>3</v>
      </c>
    </row>
    <row r="3148" spans="1:23" x14ac:dyDescent="0.3">
      <c r="A3148" t="s">
        <v>3158</v>
      </c>
      <c r="B3148" t="s">
        <v>21174</v>
      </c>
      <c r="C3148">
        <v>0</v>
      </c>
      <c r="D3148">
        <v>0</v>
      </c>
      <c r="E3148" t="s">
        <v>20050</v>
      </c>
      <c r="F3148" t="s">
        <v>13590</v>
      </c>
      <c r="G3148" t="s">
        <v>20040</v>
      </c>
      <c r="H3148" t="s">
        <v>23566</v>
      </c>
      <c r="I3148" t="s">
        <v>23567</v>
      </c>
      <c r="J3148" t="s">
        <v>13591</v>
      </c>
      <c r="K3148" t="s">
        <v>13592</v>
      </c>
      <c r="L3148" t="s">
        <v>13593</v>
      </c>
      <c r="M3148" t="s">
        <v>20298</v>
      </c>
      <c r="N3148" t="s">
        <v>6338</v>
      </c>
      <c r="O3148" t="s">
        <v>20084</v>
      </c>
      <c r="P3148" t="s">
        <v>20405</v>
      </c>
      <c r="Q3148" t="s">
        <v>20406</v>
      </c>
      <c r="R3148" t="s">
        <v>23568</v>
      </c>
      <c r="S3148">
        <v>1</v>
      </c>
      <c r="T3148">
        <v>0</v>
      </c>
      <c r="U3148">
        <v>0</v>
      </c>
      <c r="V3148">
        <v>120</v>
      </c>
      <c r="W3148">
        <v>6</v>
      </c>
    </row>
    <row r="3149" spans="1:23" x14ac:dyDescent="0.3">
      <c r="A3149" t="s">
        <v>3159</v>
      </c>
      <c r="B3149" t="s">
        <v>21174</v>
      </c>
      <c r="C3149">
        <v>0</v>
      </c>
      <c r="D3149">
        <v>0</v>
      </c>
      <c r="E3149" t="s">
        <v>20050</v>
      </c>
      <c r="F3149" t="s">
        <v>13594</v>
      </c>
      <c r="G3149" t="s">
        <v>20040</v>
      </c>
      <c r="H3149" t="s">
        <v>22994</v>
      </c>
      <c r="I3149" t="s">
        <v>22995</v>
      </c>
      <c r="J3149" t="s">
        <v>12599</v>
      </c>
      <c r="K3149" t="s">
        <v>12856</v>
      </c>
      <c r="L3149" t="s">
        <v>12857</v>
      </c>
      <c r="M3149" t="s">
        <v>20113</v>
      </c>
      <c r="N3149" t="s">
        <v>6338</v>
      </c>
      <c r="O3149" t="s">
        <v>20084</v>
      </c>
      <c r="P3149" t="s">
        <v>20405</v>
      </c>
      <c r="Q3149" t="s">
        <v>20406</v>
      </c>
      <c r="R3149" t="s">
        <v>22996</v>
      </c>
      <c r="S3149">
        <v>1</v>
      </c>
      <c r="T3149">
        <v>0</v>
      </c>
      <c r="U3149">
        <v>0</v>
      </c>
      <c r="V3149">
        <v>54</v>
      </c>
      <c r="W3149">
        <v>3</v>
      </c>
    </row>
    <row r="3150" spans="1:23" x14ac:dyDescent="0.3">
      <c r="A3150" t="s">
        <v>3160</v>
      </c>
      <c r="B3150" t="s">
        <v>21174</v>
      </c>
      <c r="C3150">
        <v>0</v>
      </c>
      <c r="D3150">
        <v>0</v>
      </c>
      <c r="E3150" t="s">
        <v>20150</v>
      </c>
      <c r="F3150" t="s">
        <v>13595</v>
      </c>
      <c r="G3150" t="s">
        <v>20089</v>
      </c>
      <c r="H3150" t="s">
        <v>23569</v>
      </c>
      <c r="I3150" t="s">
        <v>23570</v>
      </c>
      <c r="J3150" t="s">
        <v>13596</v>
      </c>
      <c r="K3150" t="s">
        <v>7811</v>
      </c>
      <c r="L3150" t="s">
        <v>7812</v>
      </c>
      <c r="M3150" t="s">
        <v>20178</v>
      </c>
      <c r="N3150" t="s">
        <v>6338</v>
      </c>
      <c r="O3150" t="s">
        <v>20084</v>
      </c>
      <c r="P3150" t="s">
        <v>20405</v>
      </c>
      <c r="Q3150" t="s">
        <v>20406</v>
      </c>
      <c r="R3150" t="s">
        <v>20407</v>
      </c>
      <c r="S3150">
        <v>0</v>
      </c>
      <c r="T3150">
        <v>0</v>
      </c>
      <c r="U3150">
        <v>0</v>
      </c>
      <c r="V3150">
        <v>28</v>
      </c>
      <c r="W3150">
        <v>1</v>
      </c>
    </row>
    <row r="3151" spans="1:23" x14ac:dyDescent="0.3">
      <c r="A3151" t="s">
        <v>3161</v>
      </c>
      <c r="B3151" t="s">
        <v>21174</v>
      </c>
      <c r="C3151">
        <v>0</v>
      </c>
      <c r="D3151">
        <v>0</v>
      </c>
      <c r="E3151" t="s">
        <v>20050</v>
      </c>
      <c r="F3151" t="s">
        <v>13597</v>
      </c>
      <c r="G3151" t="s">
        <v>20328</v>
      </c>
      <c r="H3151" t="s">
        <v>23571</v>
      </c>
      <c r="I3151" t="s">
        <v>23572</v>
      </c>
      <c r="J3151" t="s">
        <v>13598</v>
      </c>
      <c r="K3151" t="s">
        <v>7983</v>
      </c>
      <c r="L3151" t="s">
        <v>7984</v>
      </c>
      <c r="M3151" t="s">
        <v>20189</v>
      </c>
      <c r="N3151" t="s">
        <v>6338</v>
      </c>
      <c r="O3151" t="s">
        <v>20084</v>
      </c>
      <c r="P3151" t="s">
        <v>20405</v>
      </c>
      <c r="Q3151" t="s">
        <v>20406</v>
      </c>
      <c r="R3151" t="s">
        <v>20506</v>
      </c>
      <c r="S3151">
        <v>1</v>
      </c>
      <c r="T3151">
        <v>0</v>
      </c>
      <c r="U3151">
        <v>0</v>
      </c>
      <c r="V3151">
        <v>220</v>
      </c>
      <c r="W3151">
        <v>10</v>
      </c>
    </row>
    <row r="3152" spans="1:23" x14ac:dyDescent="0.3">
      <c r="A3152" t="s">
        <v>3162</v>
      </c>
      <c r="B3152" t="s">
        <v>21174</v>
      </c>
      <c r="C3152">
        <v>0</v>
      </c>
      <c r="D3152">
        <v>0</v>
      </c>
      <c r="E3152" t="s">
        <v>20050</v>
      </c>
      <c r="F3152" t="s">
        <v>13599</v>
      </c>
      <c r="G3152" t="s">
        <v>20328</v>
      </c>
      <c r="H3152" t="s">
        <v>23571</v>
      </c>
      <c r="I3152" t="s">
        <v>23572</v>
      </c>
      <c r="J3152" t="s">
        <v>13598</v>
      </c>
      <c r="K3152" t="s">
        <v>7983</v>
      </c>
      <c r="L3152" t="s">
        <v>7984</v>
      </c>
      <c r="M3152" t="s">
        <v>20189</v>
      </c>
      <c r="N3152" t="s">
        <v>6338</v>
      </c>
      <c r="O3152" t="s">
        <v>20084</v>
      </c>
      <c r="P3152" t="s">
        <v>20405</v>
      </c>
      <c r="Q3152" t="s">
        <v>20406</v>
      </c>
      <c r="R3152" t="s">
        <v>20506</v>
      </c>
      <c r="S3152">
        <v>1</v>
      </c>
      <c r="T3152">
        <v>0</v>
      </c>
      <c r="U3152">
        <v>0</v>
      </c>
      <c r="V3152">
        <v>95</v>
      </c>
      <c r="W3152">
        <v>5</v>
      </c>
    </row>
    <row r="3153" spans="1:23" x14ac:dyDescent="0.3">
      <c r="A3153" t="s">
        <v>3163</v>
      </c>
      <c r="B3153" t="s">
        <v>21174</v>
      </c>
      <c r="C3153">
        <v>0</v>
      </c>
      <c r="D3153">
        <v>0</v>
      </c>
      <c r="E3153" t="s">
        <v>20050</v>
      </c>
      <c r="F3153" t="s">
        <v>13600</v>
      </c>
      <c r="G3153" t="s">
        <v>20066</v>
      </c>
      <c r="H3153" t="s">
        <v>23108</v>
      </c>
      <c r="I3153" t="s">
        <v>23109</v>
      </c>
      <c r="J3153" t="s">
        <v>12994</v>
      </c>
      <c r="K3153" t="s">
        <v>12574</v>
      </c>
      <c r="L3153" t="s">
        <v>12575</v>
      </c>
      <c r="M3153" t="s">
        <v>20054</v>
      </c>
      <c r="N3153" t="s">
        <v>6338</v>
      </c>
      <c r="O3153" t="s">
        <v>20084</v>
      </c>
      <c r="P3153" t="s">
        <v>20405</v>
      </c>
      <c r="Q3153" t="s">
        <v>20406</v>
      </c>
      <c r="R3153" t="s">
        <v>22886</v>
      </c>
      <c r="S3153">
        <v>1</v>
      </c>
      <c r="T3153">
        <v>0</v>
      </c>
      <c r="U3153">
        <v>0</v>
      </c>
      <c r="V3153">
        <v>170</v>
      </c>
      <c r="W3153">
        <v>8</v>
      </c>
    </row>
    <row r="3154" spans="1:23" x14ac:dyDescent="0.3">
      <c r="A3154" t="s">
        <v>3164</v>
      </c>
      <c r="B3154" t="s">
        <v>21174</v>
      </c>
      <c r="C3154">
        <v>0</v>
      </c>
      <c r="D3154">
        <v>0</v>
      </c>
      <c r="E3154" t="s">
        <v>20050</v>
      </c>
      <c r="F3154" t="s">
        <v>13601</v>
      </c>
      <c r="G3154" t="s">
        <v>20040</v>
      </c>
      <c r="H3154" t="s">
        <v>23573</v>
      </c>
      <c r="I3154" t="s">
        <v>23574</v>
      </c>
      <c r="J3154" t="s">
        <v>13602</v>
      </c>
      <c r="K3154" t="s">
        <v>13603</v>
      </c>
      <c r="L3154" t="s">
        <v>13604</v>
      </c>
      <c r="M3154" t="s">
        <v>20242</v>
      </c>
      <c r="N3154" t="s">
        <v>6338</v>
      </c>
      <c r="O3154" t="s">
        <v>20084</v>
      </c>
      <c r="P3154" t="s">
        <v>20405</v>
      </c>
      <c r="Q3154" t="s">
        <v>20406</v>
      </c>
      <c r="R3154" t="s">
        <v>23575</v>
      </c>
      <c r="S3154">
        <v>1</v>
      </c>
      <c r="T3154">
        <v>0</v>
      </c>
      <c r="U3154">
        <v>0</v>
      </c>
      <c r="V3154">
        <v>65</v>
      </c>
      <c r="W3154">
        <v>4</v>
      </c>
    </row>
    <row r="3155" spans="1:23" x14ac:dyDescent="0.3">
      <c r="A3155" t="s">
        <v>3165</v>
      </c>
      <c r="B3155" t="s">
        <v>21174</v>
      </c>
      <c r="C3155">
        <v>0</v>
      </c>
      <c r="D3155">
        <v>0</v>
      </c>
      <c r="E3155" t="s">
        <v>20050</v>
      </c>
      <c r="F3155" t="s">
        <v>13605</v>
      </c>
      <c r="G3155" t="s">
        <v>20066</v>
      </c>
      <c r="H3155" t="s">
        <v>23576</v>
      </c>
      <c r="I3155" t="s">
        <v>23577</v>
      </c>
      <c r="J3155" t="s">
        <v>9032</v>
      </c>
      <c r="K3155" t="s">
        <v>13606</v>
      </c>
      <c r="L3155" t="s">
        <v>13607</v>
      </c>
      <c r="M3155" t="s">
        <v>21493</v>
      </c>
      <c r="N3155" t="s">
        <v>6338</v>
      </c>
      <c r="O3155" t="s">
        <v>20084</v>
      </c>
      <c r="P3155" t="s">
        <v>20405</v>
      </c>
      <c r="Q3155" t="s">
        <v>20406</v>
      </c>
      <c r="R3155" t="s">
        <v>23578</v>
      </c>
      <c r="S3155">
        <v>1</v>
      </c>
      <c r="T3155">
        <v>0</v>
      </c>
      <c r="U3155">
        <v>0</v>
      </c>
      <c r="V3155">
        <v>158</v>
      </c>
      <c r="W3155">
        <v>8</v>
      </c>
    </row>
    <row r="3156" spans="1:23" x14ac:dyDescent="0.3">
      <c r="A3156" t="s">
        <v>3166</v>
      </c>
      <c r="B3156" t="s">
        <v>21174</v>
      </c>
      <c r="C3156">
        <v>0</v>
      </c>
      <c r="D3156">
        <v>0</v>
      </c>
      <c r="E3156" t="s">
        <v>20050</v>
      </c>
      <c r="F3156" t="s">
        <v>13608</v>
      </c>
      <c r="G3156" t="s">
        <v>20080</v>
      </c>
      <c r="H3156" t="s">
        <v>23555</v>
      </c>
      <c r="I3156" t="s">
        <v>23556</v>
      </c>
      <c r="J3156" t="s">
        <v>12597</v>
      </c>
      <c r="K3156" t="s">
        <v>7811</v>
      </c>
      <c r="L3156" t="s">
        <v>7812</v>
      </c>
      <c r="M3156" t="s">
        <v>20178</v>
      </c>
      <c r="N3156" t="s">
        <v>6338</v>
      </c>
      <c r="O3156" t="s">
        <v>20084</v>
      </c>
      <c r="P3156" t="s">
        <v>20405</v>
      </c>
      <c r="Q3156" t="s">
        <v>20406</v>
      </c>
      <c r="R3156" t="s">
        <v>20407</v>
      </c>
      <c r="S3156">
        <v>1</v>
      </c>
      <c r="T3156">
        <v>0</v>
      </c>
      <c r="U3156">
        <v>0</v>
      </c>
      <c r="V3156">
        <v>83</v>
      </c>
      <c r="W3156">
        <v>4</v>
      </c>
    </row>
    <row r="3157" spans="1:23" x14ac:dyDescent="0.3">
      <c r="A3157" t="s">
        <v>3167</v>
      </c>
      <c r="B3157" t="s">
        <v>21174</v>
      </c>
      <c r="C3157">
        <v>0</v>
      </c>
      <c r="D3157">
        <v>0</v>
      </c>
      <c r="E3157" t="s">
        <v>20050</v>
      </c>
      <c r="F3157" t="s">
        <v>13609</v>
      </c>
      <c r="G3157" t="s">
        <v>20040</v>
      </c>
      <c r="H3157" t="s">
        <v>23579</v>
      </c>
      <c r="I3157" t="s">
        <v>23580</v>
      </c>
      <c r="J3157" t="s">
        <v>13610</v>
      </c>
      <c r="K3157" t="s">
        <v>13611</v>
      </c>
      <c r="L3157" t="s">
        <v>13612</v>
      </c>
      <c r="M3157" t="s">
        <v>22164</v>
      </c>
      <c r="N3157" t="s">
        <v>6338</v>
      </c>
      <c r="O3157" t="s">
        <v>20084</v>
      </c>
      <c r="P3157" t="s">
        <v>20405</v>
      </c>
      <c r="Q3157" t="s">
        <v>20406</v>
      </c>
      <c r="R3157" t="s">
        <v>23581</v>
      </c>
      <c r="S3157">
        <v>1</v>
      </c>
      <c r="T3157">
        <v>0</v>
      </c>
      <c r="U3157">
        <v>0</v>
      </c>
      <c r="V3157">
        <v>124</v>
      </c>
      <c r="W3157">
        <v>6</v>
      </c>
    </row>
    <row r="3158" spans="1:23" x14ac:dyDescent="0.3">
      <c r="A3158" t="s">
        <v>3168</v>
      </c>
      <c r="B3158" t="s">
        <v>21174</v>
      </c>
      <c r="C3158">
        <v>0</v>
      </c>
      <c r="D3158">
        <v>0</v>
      </c>
      <c r="E3158" t="s">
        <v>20050</v>
      </c>
      <c r="F3158" t="s">
        <v>13613</v>
      </c>
      <c r="G3158" t="s">
        <v>20066</v>
      </c>
      <c r="H3158" t="s">
        <v>23053</v>
      </c>
      <c r="I3158" t="s">
        <v>23054</v>
      </c>
      <c r="J3158" t="s">
        <v>12933</v>
      </c>
      <c r="K3158" t="s">
        <v>12934</v>
      </c>
      <c r="L3158" t="s">
        <v>12935</v>
      </c>
      <c r="M3158" t="s">
        <v>20946</v>
      </c>
      <c r="N3158" t="s">
        <v>6338</v>
      </c>
      <c r="O3158" t="s">
        <v>20084</v>
      </c>
      <c r="P3158" t="s">
        <v>20405</v>
      </c>
      <c r="Q3158" t="s">
        <v>20406</v>
      </c>
      <c r="R3158" t="s">
        <v>23055</v>
      </c>
      <c r="S3158">
        <v>1</v>
      </c>
      <c r="T3158">
        <v>0</v>
      </c>
      <c r="U3158">
        <v>0</v>
      </c>
      <c r="V3158">
        <v>85</v>
      </c>
      <c r="W3158">
        <v>4</v>
      </c>
    </row>
    <row r="3159" spans="1:23" x14ac:dyDescent="0.3">
      <c r="A3159" t="s">
        <v>3169</v>
      </c>
      <c r="B3159" t="s">
        <v>21174</v>
      </c>
      <c r="C3159">
        <v>0</v>
      </c>
      <c r="D3159">
        <v>0</v>
      </c>
      <c r="E3159" t="s">
        <v>20050</v>
      </c>
      <c r="F3159" t="s">
        <v>13614</v>
      </c>
      <c r="G3159" t="s">
        <v>20040</v>
      </c>
      <c r="H3159" t="s">
        <v>23582</v>
      </c>
      <c r="I3159" t="s">
        <v>23583</v>
      </c>
      <c r="J3159" t="s">
        <v>13615</v>
      </c>
      <c r="K3159" t="s">
        <v>13616</v>
      </c>
      <c r="L3159" t="s">
        <v>13617</v>
      </c>
      <c r="M3159" t="s">
        <v>20591</v>
      </c>
      <c r="N3159" t="s">
        <v>6338</v>
      </c>
      <c r="O3159" t="s">
        <v>20084</v>
      </c>
      <c r="P3159" t="s">
        <v>20405</v>
      </c>
      <c r="Q3159" t="s">
        <v>20406</v>
      </c>
      <c r="R3159" t="s">
        <v>23584</v>
      </c>
      <c r="S3159">
        <v>1</v>
      </c>
      <c r="T3159">
        <v>0</v>
      </c>
      <c r="U3159">
        <v>0</v>
      </c>
      <c r="V3159">
        <v>65</v>
      </c>
      <c r="W3159">
        <v>4</v>
      </c>
    </row>
    <row r="3160" spans="1:23" x14ac:dyDescent="0.3">
      <c r="A3160" t="s">
        <v>3170</v>
      </c>
      <c r="B3160" t="s">
        <v>21174</v>
      </c>
      <c r="C3160">
        <v>0</v>
      </c>
      <c r="D3160">
        <v>0</v>
      </c>
      <c r="E3160" t="s">
        <v>20050</v>
      </c>
      <c r="F3160" t="s">
        <v>13618</v>
      </c>
      <c r="G3160" t="s">
        <v>20066</v>
      </c>
      <c r="H3160" t="s">
        <v>23028</v>
      </c>
      <c r="I3160" t="s">
        <v>23029</v>
      </c>
      <c r="J3160" t="s">
        <v>13619</v>
      </c>
      <c r="K3160" t="s">
        <v>12899</v>
      </c>
      <c r="L3160" t="s">
        <v>8588</v>
      </c>
      <c r="M3160" t="s">
        <v>20336</v>
      </c>
      <c r="N3160" t="s">
        <v>6338</v>
      </c>
      <c r="O3160" t="s">
        <v>20084</v>
      </c>
      <c r="P3160" t="s">
        <v>20405</v>
      </c>
      <c r="Q3160" t="s">
        <v>20406</v>
      </c>
      <c r="R3160" t="s">
        <v>23030</v>
      </c>
      <c r="S3160">
        <v>1</v>
      </c>
      <c r="T3160">
        <v>0</v>
      </c>
      <c r="U3160">
        <v>0</v>
      </c>
      <c r="V3160">
        <v>91</v>
      </c>
      <c r="W3160">
        <v>5</v>
      </c>
    </row>
    <row r="3161" spans="1:23" x14ac:dyDescent="0.3">
      <c r="A3161" t="s">
        <v>3171</v>
      </c>
      <c r="B3161" t="s">
        <v>21174</v>
      </c>
      <c r="C3161">
        <v>0</v>
      </c>
      <c r="D3161">
        <v>0</v>
      </c>
      <c r="E3161" t="s">
        <v>20050</v>
      </c>
      <c r="F3161" t="s">
        <v>13620</v>
      </c>
      <c r="G3161" t="s">
        <v>20066</v>
      </c>
      <c r="H3161" t="s">
        <v>23010</v>
      </c>
      <c r="I3161" t="s">
        <v>23011</v>
      </c>
      <c r="J3161" t="s">
        <v>12874</v>
      </c>
      <c r="K3161" t="s">
        <v>12875</v>
      </c>
      <c r="L3161" t="s">
        <v>12876</v>
      </c>
      <c r="M3161" t="s">
        <v>20348</v>
      </c>
      <c r="N3161" t="s">
        <v>6338</v>
      </c>
      <c r="O3161" t="s">
        <v>20084</v>
      </c>
      <c r="P3161" t="s">
        <v>20405</v>
      </c>
      <c r="Q3161" t="s">
        <v>20406</v>
      </c>
      <c r="R3161" t="s">
        <v>23012</v>
      </c>
      <c r="S3161">
        <v>1</v>
      </c>
      <c r="T3161">
        <v>1</v>
      </c>
      <c r="U3161">
        <v>0</v>
      </c>
      <c r="V3161">
        <v>71</v>
      </c>
      <c r="W3161">
        <v>4</v>
      </c>
    </row>
    <row r="3162" spans="1:23" x14ac:dyDescent="0.3">
      <c r="A3162" t="s">
        <v>3172</v>
      </c>
      <c r="B3162" t="s">
        <v>21174</v>
      </c>
      <c r="C3162">
        <v>0</v>
      </c>
      <c r="D3162">
        <v>0</v>
      </c>
      <c r="E3162" t="s">
        <v>20050</v>
      </c>
      <c r="F3162" t="s">
        <v>13621</v>
      </c>
      <c r="G3162" t="s">
        <v>20040</v>
      </c>
      <c r="H3162" t="s">
        <v>23585</v>
      </c>
      <c r="I3162" t="s">
        <v>23586</v>
      </c>
      <c r="J3162" t="s">
        <v>8282</v>
      </c>
      <c r="K3162" t="s">
        <v>13622</v>
      </c>
      <c r="L3162" t="s">
        <v>13623</v>
      </c>
      <c r="M3162" t="s">
        <v>20267</v>
      </c>
      <c r="N3162" t="s">
        <v>6338</v>
      </c>
      <c r="O3162" t="s">
        <v>20084</v>
      </c>
      <c r="P3162" t="s">
        <v>20405</v>
      </c>
      <c r="Q3162" t="s">
        <v>20406</v>
      </c>
      <c r="R3162" t="s">
        <v>23587</v>
      </c>
      <c r="S3162">
        <v>1</v>
      </c>
      <c r="T3162">
        <v>0</v>
      </c>
      <c r="U3162">
        <v>0</v>
      </c>
      <c r="V3162">
        <v>73</v>
      </c>
      <c r="W3162">
        <v>4</v>
      </c>
    </row>
    <row r="3163" spans="1:23" x14ac:dyDescent="0.3">
      <c r="A3163" t="s">
        <v>3173</v>
      </c>
      <c r="B3163" t="s">
        <v>21174</v>
      </c>
      <c r="C3163">
        <v>0</v>
      </c>
      <c r="D3163">
        <v>0</v>
      </c>
      <c r="E3163" t="s">
        <v>20050</v>
      </c>
      <c r="F3163" t="s">
        <v>13624</v>
      </c>
      <c r="G3163" t="s">
        <v>20040</v>
      </c>
      <c r="H3163" t="s">
        <v>23588</v>
      </c>
      <c r="I3163" t="s">
        <v>23589</v>
      </c>
      <c r="J3163" t="s">
        <v>9116</v>
      </c>
      <c r="K3163" t="s">
        <v>6786</v>
      </c>
      <c r="L3163" t="s">
        <v>13625</v>
      </c>
      <c r="M3163" t="s">
        <v>20259</v>
      </c>
      <c r="N3163" t="s">
        <v>6338</v>
      </c>
      <c r="O3163" t="s">
        <v>20084</v>
      </c>
      <c r="P3163" t="s">
        <v>20405</v>
      </c>
      <c r="Q3163" t="s">
        <v>20406</v>
      </c>
      <c r="R3163" t="s">
        <v>23590</v>
      </c>
      <c r="S3163">
        <v>1</v>
      </c>
      <c r="T3163">
        <v>0</v>
      </c>
      <c r="U3163">
        <v>0</v>
      </c>
      <c r="V3163">
        <v>106</v>
      </c>
      <c r="W3163">
        <v>5</v>
      </c>
    </row>
    <row r="3164" spans="1:23" x14ac:dyDescent="0.3">
      <c r="A3164" t="s">
        <v>3174</v>
      </c>
      <c r="B3164" t="s">
        <v>21174</v>
      </c>
      <c r="C3164">
        <v>0</v>
      </c>
      <c r="D3164">
        <v>0</v>
      </c>
      <c r="E3164" t="s">
        <v>20050</v>
      </c>
      <c r="F3164" t="s">
        <v>13626</v>
      </c>
      <c r="G3164" t="s">
        <v>20066</v>
      </c>
      <c r="H3164" t="s">
        <v>23080</v>
      </c>
      <c r="I3164" t="s">
        <v>23081</v>
      </c>
      <c r="J3164" t="s">
        <v>10957</v>
      </c>
      <c r="K3164" t="s">
        <v>12970</v>
      </c>
      <c r="L3164" t="s">
        <v>12971</v>
      </c>
      <c r="M3164" t="s">
        <v>20126</v>
      </c>
      <c r="N3164" t="s">
        <v>6338</v>
      </c>
      <c r="O3164" t="s">
        <v>20084</v>
      </c>
      <c r="P3164" t="s">
        <v>20405</v>
      </c>
      <c r="Q3164" t="s">
        <v>20406</v>
      </c>
      <c r="R3164" t="s">
        <v>23082</v>
      </c>
      <c r="S3164">
        <v>1</v>
      </c>
      <c r="T3164">
        <v>0</v>
      </c>
      <c r="U3164">
        <v>0</v>
      </c>
      <c r="V3164">
        <v>140</v>
      </c>
      <c r="W3164">
        <v>7</v>
      </c>
    </row>
    <row r="3165" spans="1:23" x14ac:dyDescent="0.3">
      <c r="A3165" t="s">
        <v>3175</v>
      </c>
      <c r="B3165" t="s">
        <v>21174</v>
      </c>
      <c r="C3165">
        <v>0</v>
      </c>
      <c r="D3165">
        <v>0</v>
      </c>
      <c r="E3165" t="s">
        <v>20050</v>
      </c>
      <c r="F3165" t="s">
        <v>13627</v>
      </c>
      <c r="G3165" t="s">
        <v>20040</v>
      </c>
      <c r="H3165" t="s">
        <v>23591</v>
      </c>
      <c r="I3165" t="s">
        <v>23592</v>
      </c>
      <c r="J3165" t="s">
        <v>13628</v>
      </c>
      <c r="K3165" t="s">
        <v>13629</v>
      </c>
      <c r="L3165" t="s">
        <v>13630</v>
      </c>
      <c r="M3165" t="s">
        <v>20190</v>
      </c>
      <c r="N3165" t="s">
        <v>6338</v>
      </c>
      <c r="O3165" t="s">
        <v>20084</v>
      </c>
      <c r="P3165" t="s">
        <v>20405</v>
      </c>
      <c r="Q3165" t="s">
        <v>20406</v>
      </c>
      <c r="R3165" t="s">
        <v>23593</v>
      </c>
      <c r="S3165">
        <v>1</v>
      </c>
      <c r="T3165">
        <v>0</v>
      </c>
      <c r="U3165">
        <v>0</v>
      </c>
      <c r="V3165">
        <v>111</v>
      </c>
      <c r="W3165">
        <v>5</v>
      </c>
    </row>
    <row r="3166" spans="1:23" x14ac:dyDescent="0.3">
      <c r="A3166" t="s">
        <v>3176</v>
      </c>
      <c r="B3166" t="s">
        <v>21174</v>
      </c>
      <c r="C3166">
        <v>0</v>
      </c>
      <c r="D3166">
        <v>0</v>
      </c>
      <c r="E3166" t="s">
        <v>20050</v>
      </c>
      <c r="F3166" t="s">
        <v>13631</v>
      </c>
      <c r="G3166" t="s">
        <v>20066</v>
      </c>
      <c r="H3166" t="s">
        <v>23066</v>
      </c>
      <c r="I3166" t="s">
        <v>23067</v>
      </c>
      <c r="J3166" t="s">
        <v>13632</v>
      </c>
      <c r="K3166" t="s">
        <v>12955</v>
      </c>
      <c r="L3166" t="s">
        <v>12956</v>
      </c>
      <c r="M3166" t="s">
        <v>23068</v>
      </c>
      <c r="N3166" t="s">
        <v>6338</v>
      </c>
      <c r="O3166" t="s">
        <v>20084</v>
      </c>
      <c r="P3166" t="s">
        <v>20405</v>
      </c>
      <c r="Q3166" t="s">
        <v>20406</v>
      </c>
      <c r="R3166" t="s">
        <v>23069</v>
      </c>
      <c r="S3166">
        <v>1</v>
      </c>
      <c r="T3166">
        <v>1</v>
      </c>
      <c r="U3166">
        <v>0</v>
      </c>
      <c r="V3166">
        <v>107</v>
      </c>
      <c r="W3166">
        <v>5</v>
      </c>
    </row>
    <row r="3167" spans="1:23" x14ac:dyDescent="0.3">
      <c r="A3167" t="s">
        <v>3177</v>
      </c>
      <c r="B3167" t="s">
        <v>21174</v>
      </c>
      <c r="C3167">
        <v>0</v>
      </c>
      <c r="D3167">
        <v>0</v>
      </c>
      <c r="E3167" t="s">
        <v>20050</v>
      </c>
      <c r="F3167" t="s">
        <v>13633</v>
      </c>
      <c r="G3167" t="s">
        <v>20040</v>
      </c>
      <c r="H3167" t="s">
        <v>23136</v>
      </c>
      <c r="I3167" t="s">
        <v>23137</v>
      </c>
      <c r="J3167" t="s">
        <v>11373</v>
      </c>
      <c r="K3167" t="s">
        <v>13035</v>
      </c>
      <c r="L3167" t="s">
        <v>13036</v>
      </c>
      <c r="M3167" t="s">
        <v>20060</v>
      </c>
      <c r="N3167" t="s">
        <v>6338</v>
      </c>
      <c r="O3167" t="s">
        <v>20084</v>
      </c>
      <c r="P3167" t="s">
        <v>20405</v>
      </c>
      <c r="Q3167" t="s">
        <v>20406</v>
      </c>
      <c r="R3167" t="s">
        <v>23138</v>
      </c>
      <c r="S3167">
        <v>1</v>
      </c>
      <c r="T3167">
        <v>0</v>
      </c>
      <c r="U3167">
        <v>0</v>
      </c>
      <c r="V3167">
        <v>81</v>
      </c>
      <c r="W3167">
        <v>4</v>
      </c>
    </row>
    <row r="3168" spans="1:23" x14ac:dyDescent="0.3">
      <c r="A3168" t="s">
        <v>3178</v>
      </c>
      <c r="B3168" t="s">
        <v>21174</v>
      </c>
      <c r="C3168">
        <v>0</v>
      </c>
      <c r="D3168">
        <v>0</v>
      </c>
      <c r="E3168" t="s">
        <v>20050</v>
      </c>
      <c r="F3168" t="s">
        <v>13634</v>
      </c>
      <c r="G3168" t="s">
        <v>20080</v>
      </c>
      <c r="H3168" t="s">
        <v>23555</v>
      </c>
      <c r="I3168" t="s">
        <v>23556</v>
      </c>
      <c r="J3168" t="s">
        <v>13635</v>
      </c>
      <c r="K3168" t="s">
        <v>7811</v>
      </c>
      <c r="L3168" t="s">
        <v>7812</v>
      </c>
      <c r="M3168" t="s">
        <v>20178</v>
      </c>
      <c r="N3168" t="s">
        <v>6338</v>
      </c>
      <c r="O3168" t="s">
        <v>20084</v>
      </c>
      <c r="P3168" t="s">
        <v>20405</v>
      </c>
      <c r="Q3168" t="s">
        <v>20406</v>
      </c>
      <c r="R3168" t="s">
        <v>20407</v>
      </c>
      <c r="S3168">
        <v>1</v>
      </c>
      <c r="T3168">
        <v>0</v>
      </c>
      <c r="U3168">
        <v>0</v>
      </c>
      <c r="V3168">
        <v>228</v>
      </c>
      <c r="W3168">
        <v>13</v>
      </c>
    </row>
    <row r="3169" spans="1:23" x14ac:dyDescent="0.3">
      <c r="A3169" t="s">
        <v>3179</v>
      </c>
      <c r="B3169" t="s">
        <v>21174</v>
      </c>
      <c r="C3169">
        <v>0</v>
      </c>
      <c r="D3169">
        <v>0</v>
      </c>
      <c r="E3169" t="s">
        <v>20050</v>
      </c>
      <c r="F3169" t="s">
        <v>13636</v>
      </c>
      <c r="G3169" t="s">
        <v>20080</v>
      </c>
      <c r="H3169" t="s">
        <v>23594</v>
      </c>
      <c r="I3169" t="s">
        <v>23595</v>
      </c>
      <c r="J3169" t="s">
        <v>13637</v>
      </c>
      <c r="K3169" t="s">
        <v>6567</v>
      </c>
      <c r="L3169" t="s">
        <v>6568</v>
      </c>
      <c r="M3169" t="s">
        <v>20545</v>
      </c>
      <c r="N3169" t="s">
        <v>6338</v>
      </c>
      <c r="O3169" t="s">
        <v>20084</v>
      </c>
      <c r="P3169" t="s">
        <v>20634</v>
      </c>
      <c r="Q3169" t="s">
        <v>20635</v>
      </c>
      <c r="R3169" t="s">
        <v>20636</v>
      </c>
      <c r="S3169">
        <v>1</v>
      </c>
      <c r="T3169">
        <v>0</v>
      </c>
      <c r="U3169">
        <v>0</v>
      </c>
      <c r="V3169">
        <v>555</v>
      </c>
      <c r="W3169">
        <v>26</v>
      </c>
    </row>
    <row r="3170" spans="1:23" x14ac:dyDescent="0.3">
      <c r="A3170" t="s">
        <v>3180</v>
      </c>
      <c r="B3170" t="s">
        <v>21174</v>
      </c>
      <c r="C3170">
        <v>0</v>
      </c>
      <c r="D3170">
        <v>0</v>
      </c>
      <c r="E3170" t="s">
        <v>20050</v>
      </c>
      <c r="F3170" t="s">
        <v>13638</v>
      </c>
      <c r="G3170" t="s">
        <v>20080</v>
      </c>
      <c r="H3170" t="s">
        <v>23594</v>
      </c>
      <c r="I3170" t="s">
        <v>23595</v>
      </c>
      <c r="J3170" t="s">
        <v>13639</v>
      </c>
      <c r="K3170" t="s">
        <v>6567</v>
      </c>
      <c r="L3170" t="s">
        <v>6568</v>
      </c>
      <c r="M3170" t="s">
        <v>20545</v>
      </c>
      <c r="N3170" t="s">
        <v>6338</v>
      </c>
      <c r="O3170" t="s">
        <v>20084</v>
      </c>
      <c r="P3170" t="s">
        <v>20634</v>
      </c>
      <c r="Q3170" t="s">
        <v>20635</v>
      </c>
      <c r="R3170" t="s">
        <v>20636</v>
      </c>
      <c r="S3170">
        <v>1</v>
      </c>
      <c r="T3170">
        <v>0</v>
      </c>
      <c r="U3170">
        <v>0</v>
      </c>
      <c r="V3170">
        <v>378</v>
      </c>
      <c r="W3170">
        <v>17</v>
      </c>
    </row>
    <row r="3171" spans="1:23" x14ac:dyDescent="0.3">
      <c r="A3171" t="s">
        <v>3181</v>
      </c>
      <c r="B3171" t="s">
        <v>21174</v>
      </c>
      <c r="C3171">
        <v>0</v>
      </c>
      <c r="D3171">
        <v>0</v>
      </c>
      <c r="E3171" t="s">
        <v>20050</v>
      </c>
      <c r="F3171" t="s">
        <v>13640</v>
      </c>
      <c r="G3171" t="s">
        <v>20080</v>
      </c>
      <c r="H3171" t="s">
        <v>23594</v>
      </c>
      <c r="I3171" t="s">
        <v>23595</v>
      </c>
      <c r="J3171" t="s">
        <v>13641</v>
      </c>
      <c r="K3171" t="s">
        <v>6567</v>
      </c>
      <c r="L3171" t="s">
        <v>6568</v>
      </c>
      <c r="M3171" t="s">
        <v>20545</v>
      </c>
      <c r="N3171" t="s">
        <v>6338</v>
      </c>
      <c r="O3171" t="s">
        <v>20084</v>
      </c>
      <c r="P3171" t="s">
        <v>20634</v>
      </c>
      <c r="Q3171" t="s">
        <v>20635</v>
      </c>
      <c r="R3171" t="s">
        <v>20636</v>
      </c>
      <c r="S3171">
        <v>1</v>
      </c>
      <c r="T3171">
        <v>0</v>
      </c>
      <c r="U3171">
        <v>0</v>
      </c>
      <c r="V3171">
        <v>278</v>
      </c>
      <c r="W3171">
        <v>13</v>
      </c>
    </row>
    <row r="3172" spans="1:23" x14ac:dyDescent="0.3">
      <c r="A3172" t="s">
        <v>3182</v>
      </c>
      <c r="B3172" t="s">
        <v>21174</v>
      </c>
      <c r="C3172">
        <v>0</v>
      </c>
      <c r="D3172">
        <v>0</v>
      </c>
      <c r="E3172" t="s">
        <v>20050</v>
      </c>
      <c r="F3172" t="s">
        <v>13642</v>
      </c>
      <c r="G3172" t="s">
        <v>20080</v>
      </c>
      <c r="H3172" t="s">
        <v>23594</v>
      </c>
      <c r="I3172" t="s">
        <v>23595</v>
      </c>
      <c r="J3172" t="s">
        <v>13267</v>
      </c>
      <c r="K3172" t="s">
        <v>6567</v>
      </c>
      <c r="L3172" t="s">
        <v>6568</v>
      </c>
      <c r="M3172" t="s">
        <v>20545</v>
      </c>
      <c r="N3172" t="s">
        <v>6338</v>
      </c>
      <c r="O3172" t="s">
        <v>20084</v>
      </c>
      <c r="P3172" t="s">
        <v>20634</v>
      </c>
      <c r="Q3172" t="s">
        <v>20635</v>
      </c>
      <c r="R3172" t="s">
        <v>20636</v>
      </c>
      <c r="S3172">
        <v>1</v>
      </c>
      <c r="T3172">
        <v>0</v>
      </c>
      <c r="U3172">
        <v>0</v>
      </c>
      <c r="V3172">
        <v>104</v>
      </c>
      <c r="W3172">
        <v>5</v>
      </c>
    </row>
    <row r="3173" spans="1:23" x14ac:dyDescent="0.3">
      <c r="A3173" t="s">
        <v>3183</v>
      </c>
      <c r="B3173" t="s">
        <v>21174</v>
      </c>
      <c r="C3173">
        <v>0</v>
      </c>
      <c r="D3173">
        <v>0</v>
      </c>
      <c r="E3173" t="s">
        <v>20050</v>
      </c>
      <c r="F3173" t="s">
        <v>13643</v>
      </c>
      <c r="G3173" t="s">
        <v>20328</v>
      </c>
      <c r="H3173" t="s">
        <v>23454</v>
      </c>
      <c r="I3173" t="s">
        <v>23455</v>
      </c>
      <c r="J3173" t="s">
        <v>13453</v>
      </c>
      <c r="K3173" t="s">
        <v>13454</v>
      </c>
      <c r="L3173" t="s">
        <v>13455</v>
      </c>
      <c r="M3173" t="s">
        <v>20534</v>
      </c>
      <c r="N3173" t="s">
        <v>6338</v>
      </c>
      <c r="O3173" t="s">
        <v>20084</v>
      </c>
      <c r="P3173" t="s">
        <v>20634</v>
      </c>
      <c r="Q3173" t="s">
        <v>20635</v>
      </c>
      <c r="R3173" t="s">
        <v>23456</v>
      </c>
      <c r="S3173">
        <v>1</v>
      </c>
      <c r="T3173">
        <v>0</v>
      </c>
      <c r="U3173">
        <v>0</v>
      </c>
      <c r="V3173">
        <v>73</v>
      </c>
      <c r="W3173">
        <v>4</v>
      </c>
    </row>
    <row r="3174" spans="1:23" x14ac:dyDescent="0.3">
      <c r="A3174" t="s">
        <v>3184</v>
      </c>
      <c r="B3174" t="s">
        <v>21174</v>
      </c>
      <c r="C3174">
        <v>0</v>
      </c>
      <c r="D3174">
        <v>0</v>
      </c>
      <c r="E3174" t="s">
        <v>20050</v>
      </c>
      <c r="F3174" t="s">
        <v>13644</v>
      </c>
      <c r="G3174" t="s">
        <v>20066</v>
      </c>
      <c r="H3174" t="s">
        <v>23596</v>
      </c>
      <c r="I3174" t="s">
        <v>23597</v>
      </c>
      <c r="J3174" t="s">
        <v>13645</v>
      </c>
      <c r="K3174" t="s">
        <v>13646</v>
      </c>
      <c r="L3174" t="s">
        <v>13647</v>
      </c>
      <c r="M3174" t="s">
        <v>20519</v>
      </c>
      <c r="N3174" t="s">
        <v>6338</v>
      </c>
      <c r="O3174" t="s">
        <v>20084</v>
      </c>
      <c r="P3174" t="s">
        <v>20634</v>
      </c>
      <c r="Q3174" t="s">
        <v>20635</v>
      </c>
      <c r="R3174" t="s">
        <v>23598</v>
      </c>
      <c r="S3174">
        <v>1</v>
      </c>
      <c r="T3174">
        <v>0</v>
      </c>
      <c r="U3174">
        <v>0</v>
      </c>
      <c r="V3174">
        <v>145</v>
      </c>
      <c r="W3174">
        <v>8</v>
      </c>
    </row>
    <row r="3175" spans="1:23" x14ac:dyDescent="0.3">
      <c r="A3175" t="s">
        <v>3185</v>
      </c>
      <c r="B3175" t="s">
        <v>21174</v>
      </c>
      <c r="C3175">
        <v>0</v>
      </c>
      <c r="D3175">
        <v>0</v>
      </c>
      <c r="E3175" t="s">
        <v>20050</v>
      </c>
      <c r="F3175" t="s">
        <v>13650</v>
      </c>
      <c r="G3175" t="s">
        <v>20080</v>
      </c>
      <c r="H3175" t="s">
        <v>23599</v>
      </c>
      <c r="I3175" t="s">
        <v>23600</v>
      </c>
      <c r="J3175" t="s">
        <v>13651</v>
      </c>
      <c r="K3175" t="s">
        <v>7269</v>
      </c>
      <c r="L3175" t="s">
        <v>7270</v>
      </c>
      <c r="M3175" t="s">
        <v>20324</v>
      </c>
      <c r="N3175" t="s">
        <v>6338</v>
      </c>
      <c r="O3175" t="s">
        <v>20084</v>
      </c>
      <c r="P3175" t="s">
        <v>20634</v>
      </c>
      <c r="Q3175" t="s">
        <v>20635</v>
      </c>
      <c r="R3175" t="s">
        <v>20760</v>
      </c>
      <c r="S3175">
        <v>1</v>
      </c>
      <c r="T3175">
        <v>0</v>
      </c>
      <c r="U3175">
        <v>0</v>
      </c>
      <c r="V3175">
        <v>431</v>
      </c>
      <c r="W3175">
        <v>19</v>
      </c>
    </row>
    <row r="3176" spans="1:23" x14ac:dyDescent="0.3">
      <c r="A3176" t="s">
        <v>3186</v>
      </c>
      <c r="B3176" t="s">
        <v>21174</v>
      </c>
      <c r="C3176">
        <v>0</v>
      </c>
      <c r="D3176">
        <v>0</v>
      </c>
      <c r="E3176" t="s">
        <v>20050</v>
      </c>
      <c r="F3176" t="s">
        <v>13652</v>
      </c>
      <c r="G3176" t="s">
        <v>20080</v>
      </c>
      <c r="H3176" t="s">
        <v>23599</v>
      </c>
      <c r="I3176" t="s">
        <v>23600</v>
      </c>
      <c r="J3176" t="s">
        <v>13651</v>
      </c>
      <c r="K3176" t="s">
        <v>7269</v>
      </c>
      <c r="L3176" t="s">
        <v>7270</v>
      </c>
      <c r="M3176" t="s">
        <v>20324</v>
      </c>
      <c r="N3176" t="s">
        <v>6338</v>
      </c>
      <c r="O3176" t="s">
        <v>20084</v>
      </c>
      <c r="P3176" t="s">
        <v>20634</v>
      </c>
      <c r="Q3176" t="s">
        <v>20635</v>
      </c>
      <c r="R3176" t="s">
        <v>20760</v>
      </c>
      <c r="S3176">
        <v>1</v>
      </c>
      <c r="T3176">
        <v>0</v>
      </c>
      <c r="U3176">
        <v>0</v>
      </c>
      <c r="V3176">
        <v>376</v>
      </c>
      <c r="W3176">
        <v>19</v>
      </c>
    </row>
    <row r="3177" spans="1:23" x14ac:dyDescent="0.3">
      <c r="A3177" t="s">
        <v>3187</v>
      </c>
      <c r="B3177" t="s">
        <v>21174</v>
      </c>
      <c r="C3177">
        <v>0</v>
      </c>
      <c r="D3177">
        <v>0</v>
      </c>
      <c r="E3177" t="s">
        <v>20050</v>
      </c>
      <c r="F3177" t="s">
        <v>13655</v>
      </c>
      <c r="G3177" t="s">
        <v>21292</v>
      </c>
      <c r="H3177" t="s">
        <v>22954</v>
      </c>
      <c r="I3177" t="s">
        <v>22955</v>
      </c>
      <c r="J3177" t="s">
        <v>12781</v>
      </c>
      <c r="K3177" t="s">
        <v>12782</v>
      </c>
      <c r="L3177" t="s">
        <v>12783</v>
      </c>
      <c r="M3177" t="s">
        <v>20630</v>
      </c>
      <c r="N3177" t="s">
        <v>6338</v>
      </c>
      <c r="O3177" t="s">
        <v>20084</v>
      </c>
      <c r="P3177" t="s">
        <v>20634</v>
      </c>
      <c r="Q3177" t="s">
        <v>20635</v>
      </c>
      <c r="R3177" t="s">
        <v>22956</v>
      </c>
      <c r="S3177">
        <v>1</v>
      </c>
      <c r="T3177">
        <v>0</v>
      </c>
      <c r="U3177">
        <v>0</v>
      </c>
      <c r="V3177">
        <v>83</v>
      </c>
      <c r="W3177">
        <v>5</v>
      </c>
    </row>
    <row r="3178" spans="1:23" x14ac:dyDescent="0.3">
      <c r="A3178" t="s">
        <v>3188</v>
      </c>
      <c r="B3178" t="s">
        <v>21174</v>
      </c>
      <c r="C3178">
        <v>0</v>
      </c>
      <c r="D3178">
        <v>0</v>
      </c>
      <c r="E3178" t="s">
        <v>20050</v>
      </c>
      <c r="F3178" t="s">
        <v>13656</v>
      </c>
      <c r="G3178" t="s">
        <v>20066</v>
      </c>
      <c r="H3178" t="s">
        <v>23601</v>
      </c>
      <c r="I3178" t="s">
        <v>23602</v>
      </c>
      <c r="J3178" t="s">
        <v>13657</v>
      </c>
      <c r="K3178" t="s">
        <v>6776</v>
      </c>
      <c r="L3178" t="s">
        <v>6777</v>
      </c>
      <c r="M3178" t="s">
        <v>20457</v>
      </c>
      <c r="N3178" t="s">
        <v>6338</v>
      </c>
      <c r="O3178" t="s">
        <v>20084</v>
      </c>
      <c r="P3178" t="s">
        <v>20634</v>
      </c>
      <c r="Q3178" t="s">
        <v>20635</v>
      </c>
      <c r="R3178" t="s">
        <v>23603</v>
      </c>
      <c r="S3178">
        <v>1</v>
      </c>
      <c r="T3178">
        <v>0</v>
      </c>
      <c r="U3178">
        <v>0</v>
      </c>
      <c r="V3178">
        <v>274</v>
      </c>
      <c r="W3178">
        <v>12</v>
      </c>
    </row>
    <row r="3179" spans="1:23" x14ac:dyDescent="0.3">
      <c r="A3179" t="s">
        <v>3189</v>
      </c>
      <c r="B3179" t="s">
        <v>21174</v>
      </c>
      <c r="C3179">
        <v>0</v>
      </c>
      <c r="D3179">
        <v>0</v>
      </c>
      <c r="E3179" t="s">
        <v>20050</v>
      </c>
      <c r="F3179" t="s">
        <v>13658</v>
      </c>
      <c r="G3179" t="s">
        <v>20040</v>
      </c>
      <c r="H3179" t="s">
        <v>22948</v>
      </c>
      <c r="I3179" t="s">
        <v>22949</v>
      </c>
      <c r="J3179" t="s">
        <v>12771</v>
      </c>
      <c r="K3179" t="s">
        <v>12772</v>
      </c>
      <c r="L3179" t="s">
        <v>12773</v>
      </c>
      <c r="M3179" t="s">
        <v>20504</v>
      </c>
      <c r="N3179" t="s">
        <v>6338</v>
      </c>
      <c r="O3179" t="s">
        <v>20084</v>
      </c>
      <c r="P3179" t="s">
        <v>20634</v>
      </c>
      <c r="Q3179" t="s">
        <v>20635</v>
      </c>
      <c r="R3179" t="s">
        <v>22950</v>
      </c>
      <c r="S3179">
        <v>1</v>
      </c>
      <c r="T3179">
        <v>0</v>
      </c>
      <c r="U3179">
        <v>0</v>
      </c>
      <c r="V3179">
        <v>98</v>
      </c>
      <c r="W3179">
        <v>5</v>
      </c>
    </row>
    <row r="3180" spans="1:23" x14ac:dyDescent="0.3">
      <c r="A3180" t="s">
        <v>3190</v>
      </c>
      <c r="B3180" t="s">
        <v>21174</v>
      </c>
      <c r="C3180">
        <v>0</v>
      </c>
      <c r="D3180">
        <v>0</v>
      </c>
      <c r="E3180" t="s">
        <v>20050</v>
      </c>
      <c r="F3180" t="s">
        <v>13659</v>
      </c>
      <c r="G3180" t="s">
        <v>20066</v>
      </c>
      <c r="H3180" t="s">
        <v>23604</v>
      </c>
      <c r="I3180" t="s">
        <v>23605</v>
      </c>
      <c r="J3180" t="s">
        <v>13660</v>
      </c>
      <c r="K3180" t="s">
        <v>8410</v>
      </c>
      <c r="L3180" t="s">
        <v>8411</v>
      </c>
      <c r="M3180" t="s">
        <v>20422</v>
      </c>
      <c r="N3180" t="s">
        <v>6338</v>
      </c>
      <c r="O3180" t="s">
        <v>20084</v>
      </c>
      <c r="P3180" t="s">
        <v>20634</v>
      </c>
      <c r="Q3180" t="s">
        <v>20635</v>
      </c>
      <c r="R3180" t="s">
        <v>20941</v>
      </c>
      <c r="S3180">
        <v>1</v>
      </c>
      <c r="T3180">
        <v>0</v>
      </c>
      <c r="U3180">
        <v>0</v>
      </c>
      <c r="V3180">
        <v>96</v>
      </c>
      <c r="W3180">
        <v>5</v>
      </c>
    </row>
    <row r="3181" spans="1:23" x14ac:dyDescent="0.3">
      <c r="A3181" t="s">
        <v>3191</v>
      </c>
      <c r="B3181" t="s">
        <v>21174</v>
      </c>
      <c r="C3181">
        <v>0</v>
      </c>
      <c r="D3181">
        <v>0</v>
      </c>
      <c r="E3181" t="s">
        <v>20050</v>
      </c>
      <c r="F3181" t="s">
        <v>13661</v>
      </c>
      <c r="G3181" t="s">
        <v>20328</v>
      </c>
      <c r="H3181" t="s">
        <v>23606</v>
      </c>
      <c r="I3181" t="s">
        <v>23607</v>
      </c>
      <c r="J3181" t="s">
        <v>9116</v>
      </c>
      <c r="K3181" t="s">
        <v>13648</v>
      </c>
      <c r="L3181" t="s">
        <v>13649</v>
      </c>
      <c r="M3181" t="s">
        <v>20893</v>
      </c>
      <c r="N3181" t="s">
        <v>6338</v>
      </c>
      <c r="O3181" t="s">
        <v>20084</v>
      </c>
      <c r="P3181" t="s">
        <v>20634</v>
      </c>
      <c r="Q3181" t="s">
        <v>20635</v>
      </c>
      <c r="R3181" t="s">
        <v>23608</v>
      </c>
      <c r="S3181">
        <v>1</v>
      </c>
      <c r="T3181">
        <v>0</v>
      </c>
      <c r="U3181">
        <v>0</v>
      </c>
      <c r="V3181">
        <v>269</v>
      </c>
      <c r="W3181">
        <v>12</v>
      </c>
    </row>
    <row r="3182" spans="1:23" x14ac:dyDescent="0.3">
      <c r="A3182" t="s">
        <v>3192</v>
      </c>
      <c r="B3182" t="s">
        <v>21174</v>
      </c>
      <c r="C3182">
        <v>0</v>
      </c>
      <c r="D3182">
        <v>0</v>
      </c>
      <c r="E3182" t="s">
        <v>20050</v>
      </c>
      <c r="F3182" t="s">
        <v>13662</v>
      </c>
      <c r="G3182" t="s">
        <v>20328</v>
      </c>
      <c r="H3182" t="s">
        <v>23606</v>
      </c>
      <c r="I3182" t="s">
        <v>23607</v>
      </c>
      <c r="J3182" t="s">
        <v>13660</v>
      </c>
      <c r="K3182" t="s">
        <v>13648</v>
      </c>
      <c r="L3182" t="s">
        <v>13649</v>
      </c>
      <c r="M3182" t="s">
        <v>20893</v>
      </c>
      <c r="N3182" t="s">
        <v>6338</v>
      </c>
      <c r="O3182" t="s">
        <v>20084</v>
      </c>
      <c r="P3182" t="s">
        <v>20634</v>
      </c>
      <c r="Q3182" t="s">
        <v>20635</v>
      </c>
      <c r="R3182" t="s">
        <v>23608</v>
      </c>
      <c r="S3182">
        <v>1</v>
      </c>
      <c r="T3182">
        <v>0</v>
      </c>
      <c r="U3182">
        <v>0</v>
      </c>
      <c r="V3182">
        <v>161</v>
      </c>
      <c r="W3182">
        <v>8</v>
      </c>
    </row>
    <row r="3183" spans="1:23" x14ac:dyDescent="0.3">
      <c r="A3183" t="s">
        <v>3193</v>
      </c>
      <c r="B3183" t="s">
        <v>21174</v>
      </c>
      <c r="C3183">
        <v>0</v>
      </c>
      <c r="D3183">
        <v>0</v>
      </c>
      <c r="E3183" t="s">
        <v>20050</v>
      </c>
      <c r="F3183" t="s">
        <v>13663</v>
      </c>
      <c r="G3183" t="s">
        <v>20040</v>
      </c>
      <c r="H3183" t="s">
        <v>23609</v>
      </c>
      <c r="I3183" t="s">
        <v>23610</v>
      </c>
      <c r="J3183" t="s">
        <v>13664</v>
      </c>
      <c r="K3183" t="s">
        <v>13665</v>
      </c>
      <c r="L3183" t="s">
        <v>13666</v>
      </c>
      <c r="M3183" t="s">
        <v>20206</v>
      </c>
      <c r="N3183" t="s">
        <v>6338</v>
      </c>
      <c r="O3183" t="s">
        <v>20084</v>
      </c>
      <c r="P3183" t="s">
        <v>20634</v>
      </c>
      <c r="Q3183" t="s">
        <v>20635</v>
      </c>
      <c r="R3183" t="s">
        <v>23611</v>
      </c>
      <c r="S3183">
        <v>1</v>
      </c>
      <c r="T3183">
        <v>1</v>
      </c>
      <c r="U3183">
        <v>0</v>
      </c>
      <c r="V3183">
        <v>134</v>
      </c>
      <c r="W3183">
        <v>7</v>
      </c>
    </row>
    <row r="3184" spans="1:23" x14ac:dyDescent="0.3">
      <c r="A3184" t="s">
        <v>3194</v>
      </c>
      <c r="B3184" t="s">
        <v>21174</v>
      </c>
      <c r="C3184">
        <v>0</v>
      </c>
      <c r="D3184">
        <v>0</v>
      </c>
      <c r="E3184" t="s">
        <v>20050</v>
      </c>
      <c r="F3184" t="s">
        <v>13667</v>
      </c>
      <c r="G3184" t="s">
        <v>20328</v>
      </c>
      <c r="H3184" t="s">
        <v>23476</v>
      </c>
      <c r="I3184" t="s">
        <v>23477</v>
      </c>
      <c r="J3184" t="s">
        <v>13475</v>
      </c>
      <c r="K3184" t="s">
        <v>13476</v>
      </c>
      <c r="L3184" t="s">
        <v>13477</v>
      </c>
      <c r="M3184" t="s">
        <v>20736</v>
      </c>
      <c r="N3184" t="s">
        <v>6338</v>
      </c>
      <c r="O3184" t="s">
        <v>20084</v>
      </c>
      <c r="P3184" t="s">
        <v>20634</v>
      </c>
      <c r="Q3184" t="s">
        <v>20635</v>
      </c>
      <c r="R3184" t="s">
        <v>23478</v>
      </c>
      <c r="S3184">
        <v>1</v>
      </c>
      <c r="T3184">
        <v>0</v>
      </c>
      <c r="U3184">
        <v>0</v>
      </c>
      <c r="V3184">
        <v>75</v>
      </c>
      <c r="W3184">
        <v>3</v>
      </c>
    </row>
    <row r="3185" spans="1:23" x14ac:dyDescent="0.3">
      <c r="A3185" t="s">
        <v>3195</v>
      </c>
      <c r="B3185" t="s">
        <v>21174</v>
      </c>
      <c r="C3185">
        <v>0</v>
      </c>
      <c r="D3185">
        <v>0</v>
      </c>
      <c r="E3185" t="s">
        <v>20050</v>
      </c>
      <c r="F3185" t="s">
        <v>13668</v>
      </c>
      <c r="G3185" t="s">
        <v>20328</v>
      </c>
      <c r="H3185" t="s">
        <v>23489</v>
      </c>
      <c r="I3185" t="s">
        <v>23490</v>
      </c>
      <c r="J3185" t="s">
        <v>13135</v>
      </c>
      <c r="K3185" t="s">
        <v>13489</v>
      </c>
      <c r="L3185" t="s">
        <v>13490</v>
      </c>
      <c r="M3185" t="s">
        <v>20258</v>
      </c>
      <c r="N3185" t="s">
        <v>6338</v>
      </c>
      <c r="O3185" t="s">
        <v>20084</v>
      </c>
      <c r="P3185" t="s">
        <v>20634</v>
      </c>
      <c r="Q3185" t="s">
        <v>20635</v>
      </c>
      <c r="R3185" t="s">
        <v>23491</v>
      </c>
      <c r="S3185">
        <v>1</v>
      </c>
      <c r="T3185">
        <v>0</v>
      </c>
      <c r="U3185">
        <v>0</v>
      </c>
      <c r="V3185">
        <v>75</v>
      </c>
      <c r="W3185">
        <v>4</v>
      </c>
    </row>
    <row r="3186" spans="1:23" x14ac:dyDescent="0.3">
      <c r="A3186" t="s">
        <v>3196</v>
      </c>
      <c r="B3186" t="s">
        <v>21174</v>
      </c>
      <c r="C3186">
        <v>0</v>
      </c>
      <c r="D3186">
        <v>0</v>
      </c>
      <c r="E3186" t="s">
        <v>20050</v>
      </c>
      <c r="F3186" t="s">
        <v>13669</v>
      </c>
      <c r="G3186" t="s">
        <v>20066</v>
      </c>
      <c r="H3186" t="s">
        <v>23612</v>
      </c>
      <c r="I3186" t="s">
        <v>23613</v>
      </c>
      <c r="J3186" t="s">
        <v>13670</v>
      </c>
      <c r="K3186" t="s">
        <v>13653</v>
      </c>
      <c r="L3186" t="s">
        <v>13654</v>
      </c>
      <c r="M3186" t="s">
        <v>20555</v>
      </c>
      <c r="N3186" t="s">
        <v>6338</v>
      </c>
      <c r="O3186" t="s">
        <v>20084</v>
      </c>
      <c r="P3186" t="s">
        <v>20634</v>
      </c>
      <c r="Q3186" t="s">
        <v>20635</v>
      </c>
      <c r="R3186" t="s">
        <v>23614</v>
      </c>
      <c r="S3186">
        <v>1</v>
      </c>
      <c r="T3186">
        <v>0</v>
      </c>
      <c r="U3186">
        <v>0</v>
      </c>
      <c r="V3186">
        <v>173</v>
      </c>
      <c r="W3186">
        <v>8</v>
      </c>
    </row>
    <row r="3187" spans="1:23" x14ac:dyDescent="0.3">
      <c r="A3187" t="s">
        <v>3197</v>
      </c>
      <c r="B3187" t="s">
        <v>21501</v>
      </c>
      <c r="C3187">
        <v>1</v>
      </c>
      <c r="D3187">
        <v>1</v>
      </c>
      <c r="E3187" t="s">
        <v>20050</v>
      </c>
      <c r="F3187" t="s">
        <v>13671</v>
      </c>
      <c r="G3187" t="s">
        <v>20051</v>
      </c>
      <c r="H3187" t="s">
        <v>20468</v>
      </c>
      <c r="I3187" t="s">
        <v>20469</v>
      </c>
      <c r="J3187" t="s">
        <v>6807</v>
      </c>
      <c r="K3187" t="s">
        <v>6574</v>
      </c>
      <c r="L3187" t="s">
        <v>6575</v>
      </c>
      <c r="M3187" t="s">
        <v>20355</v>
      </c>
      <c r="N3187" t="s">
        <v>6331</v>
      </c>
      <c r="O3187" t="s">
        <v>20055</v>
      </c>
      <c r="P3187" t="s">
        <v>20470</v>
      </c>
      <c r="Q3187" t="s">
        <v>6575</v>
      </c>
      <c r="R3187" t="s">
        <v>20471</v>
      </c>
      <c r="S3187">
        <v>1</v>
      </c>
      <c r="T3187">
        <v>0</v>
      </c>
      <c r="U3187">
        <v>0</v>
      </c>
      <c r="V3187">
        <v>81</v>
      </c>
      <c r="W3187">
        <v>4</v>
      </c>
    </row>
    <row r="3188" spans="1:23" x14ac:dyDescent="0.3">
      <c r="A3188" t="s">
        <v>3198</v>
      </c>
      <c r="B3188" t="s">
        <v>21483</v>
      </c>
      <c r="C3188">
        <v>1</v>
      </c>
      <c r="D3188">
        <v>1</v>
      </c>
      <c r="E3188" t="s">
        <v>20050</v>
      </c>
      <c r="F3188" t="s">
        <v>13672</v>
      </c>
      <c r="G3188" t="s">
        <v>20080</v>
      </c>
      <c r="H3188" t="s">
        <v>20308</v>
      </c>
      <c r="I3188" t="s">
        <v>20309</v>
      </c>
      <c r="J3188" t="s">
        <v>13673</v>
      </c>
      <c r="K3188" t="s">
        <v>6739</v>
      </c>
      <c r="L3188" t="s">
        <v>6740</v>
      </c>
      <c r="M3188" t="s">
        <v>20083</v>
      </c>
      <c r="N3188" t="s">
        <v>6331</v>
      </c>
      <c r="O3188" t="s">
        <v>20055</v>
      </c>
      <c r="P3188" t="s">
        <v>20310</v>
      </c>
      <c r="Q3188" t="s">
        <v>6740</v>
      </c>
      <c r="R3188" t="s">
        <v>20311</v>
      </c>
      <c r="S3188">
        <v>1</v>
      </c>
      <c r="T3188">
        <v>1</v>
      </c>
      <c r="U3188">
        <v>0</v>
      </c>
      <c r="V3188">
        <v>42</v>
      </c>
      <c r="W3188">
        <v>3</v>
      </c>
    </row>
    <row r="3189" spans="1:23" x14ac:dyDescent="0.3">
      <c r="A3189" t="s">
        <v>3199</v>
      </c>
      <c r="B3189" t="s">
        <v>21439</v>
      </c>
      <c r="C3189">
        <v>1</v>
      </c>
      <c r="D3189">
        <v>1</v>
      </c>
      <c r="E3189" t="s">
        <v>20088</v>
      </c>
      <c r="F3189" t="s">
        <v>13674</v>
      </c>
      <c r="G3189" t="s">
        <v>20089</v>
      </c>
      <c r="H3189" t="s">
        <v>23615</v>
      </c>
      <c r="I3189" t="s">
        <v>23616</v>
      </c>
      <c r="J3189" t="s">
        <v>6796</v>
      </c>
      <c r="K3189" t="s">
        <v>6797</v>
      </c>
      <c r="L3189" t="s">
        <v>6798</v>
      </c>
      <c r="M3189" t="s">
        <v>20190</v>
      </c>
      <c r="N3189" t="s">
        <v>6331</v>
      </c>
      <c r="O3189" t="s">
        <v>20055</v>
      </c>
      <c r="P3189" t="s">
        <v>20524</v>
      </c>
      <c r="Q3189" t="s">
        <v>20525</v>
      </c>
      <c r="R3189" t="s">
        <v>21012</v>
      </c>
      <c r="S3189">
        <v>0</v>
      </c>
      <c r="T3189">
        <v>0</v>
      </c>
      <c r="U3189">
        <v>0</v>
      </c>
      <c r="V3189">
        <v>56</v>
      </c>
      <c r="W3189">
        <v>4</v>
      </c>
    </row>
    <row r="3190" spans="1:23" x14ac:dyDescent="0.3">
      <c r="A3190" t="s">
        <v>3200</v>
      </c>
      <c r="B3190" t="s">
        <v>21044</v>
      </c>
      <c r="C3190">
        <v>0</v>
      </c>
      <c r="D3190">
        <v>0</v>
      </c>
      <c r="E3190" t="s">
        <v>20050</v>
      </c>
      <c r="F3190" t="s">
        <v>13675</v>
      </c>
      <c r="G3190" t="s">
        <v>20051</v>
      </c>
      <c r="H3190" t="s">
        <v>20616</v>
      </c>
      <c r="I3190" t="s">
        <v>20617</v>
      </c>
      <c r="J3190" t="s">
        <v>13676</v>
      </c>
      <c r="K3190" t="s">
        <v>6572</v>
      </c>
      <c r="L3190" t="s">
        <v>6573</v>
      </c>
      <c r="M3190" t="s">
        <v>20293</v>
      </c>
      <c r="N3190" t="s">
        <v>6331</v>
      </c>
      <c r="O3190" t="s">
        <v>20055</v>
      </c>
      <c r="P3190" t="s">
        <v>20618</v>
      </c>
      <c r="Q3190" t="s">
        <v>6573</v>
      </c>
      <c r="R3190" t="s">
        <v>20619</v>
      </c>
      <c r="S3190">
        <v>1</v>
      </c>
      <c r="T3190">
        <v>1</v>
      </c>
      <c r="U3190">
        <v>0</v>
      </c>
      <c r="V3190">
        <v>180</v>
      </c>
      <c r="W3190">
        <v>15</v>
      </c>
    </row>
    <row r="3191" spans="1:23" x14ac:dyDescent="0.3">
      <c r="A3191" t="s">
        <v>3201</v>
      </c>
      <c r="B3191" t="s">
        <v>21044</v>
      </c>
      <c r="C3191">
        <v>0</v>
      </c>
      <c r="D3191">
        <v>0</v>
      </c>
      <c r="E3191" t="s">
        <v>20050</v>
      </c>
      <c r="F3191" t="s">
        <v>13677</v>
      </c>
      <c r="G3191" t="s">
        <v>20051</v>
      </c>
      <c r="H3191" t="s">
        <v>20486</v>
      </c>
      <c r="I3191" t="s">
        <v>20487</v>
      </c>
      <c r="J3191" t="s">
        <v>13678</v>
      </c>
      <c r="K3191" t="s">
        <v>7114</v>
      </c>
      <c r="L3191" t="s">
        <v>7115</v>
      </c>
      <c r="M3191" t="s">
        <v>20515</v>
      </c>
      <c r="N3191" t="s">
        <v>6331</v>
      </c>
      <c r="O3191" t="s">
        <v>20055</v>
      </c>
      <c r="P3191" t="s">
        <v>20488</v>
      </c>
      <c r="Q3191" t="s">
        <v>6571</v>
      </c>
      <c r="R3191" t="s">
        <v>20658</v>
      </c>
      <c r="S3191">
        <v>1</v>
      </c>
      <c r="T3191">
        <v>1</v>
      </c>
      <c r="U3191">
        <v>0</v>
      </c>
      <c r="V3191">
        <v>95</v>
      </c>
      <c r="W3191">
        <v>8</v>
      </c>
    </row>
    <row r="3192" spans="1:23" x14ac:dyDescent="0.3">
      <c r="A3192" t="s">
        <v>3202</v>
      </c>
      <c r="B3192" t="s">
        <v>21044</v>
      </c>
      <c r="C3192">
        <v>0</v>
      </c>
      <c r="D3192">
        <v>0</v>
      </c>
      <c r="E3192" t="s">
        <v>20050</v>
      </c>
      <c r="F3192" t="s">
        <v>13679</v>
      </c>
      <c r="G3192" t="s">
        <v>20051</v>
      </c>
      <c r="H3192" t="s">
        <v>20052</v>
      </c>
      <c r="I3192" t="s">
        <v>20053</v>
      </c>
      <c r="J3192" t="s">
        <v>13680</v>
      </c>
      <c r="K3192" t="s">
        <v>13681</v>
      </c>
      <c r="L3192" t="s">
        <v>13682</v>
      </c>
      <c r="M3192" t="s">
        <v>20119</v>
      </c>
      <c r="N3192" t="s">
        <v>6331</v>
      </c>
      <c r="O3192" t="s">
        <v>20055</v>
      </c>
      <c r="P3192" t="s">
        <v>20056</v>
      </c>
      <c r="Q3192" t="s">
        <v>6749</v>
      </c>
      <c r="R3192" t="s">
        <v>23617</v>
      </c>
      <c r="S3192">
        <v>1</v>
      </c>
      <c r="T3192">
        <v>1</v>
      </c>
      <c r="U3192">
        <v>0</v>
      </c>
      <c r="V3192">
        <v>99</v>
      </c>
      <c r="W3192">
        <v>8</v>
      </c>
    </row>
    <row r="3193" spans="1:23" x14ac:dyDescent="0.3">
      <c r="A3193" t="s">
        <v>3203</v>
      </c>
      <c r="B3193" t="s">
        <v>21044</v>
      </c>
      <c r="C3193">
        <v>0</v>
      </c>
      <c r="D3193">
        <v>0</v>
      </c>
      <c r="E3193" t="s">
        <v>20050</v>
      </c>
      <c r="F3193" t="s">
        <v>13683</v>
      </c>
      <c r="G3193" t="s">
        <v>20051</v>
      </c>
      <c r="H3193" t="s">
        <v>20052</v>
      </c>
      <c r="I3193" t="s">
        <v>20053</v>
      </c>
      <c r="J3193" t="s">
        <v>13684</v>
      </c>
      <c r="K3193" t="s">
        <v>7560</v>
      </c>
      <c r="L3193" t="s">
        <v>7561</v>
      </c>
      <c r="M3193" t="s">
        <v>20298</v>
      </c>
      <c r="N3193" t="s">
        <v>6331</v>
      </c>
      <c r="O3193" t="s">
        <v>20055</v>
      </c>
      <c r="P3193" t="s">
        <v>20056</v>
      </c>
      <c r="Q3193" t="s">
        <v>6749</v>
      </c>
      <c r="R3193" t="s">
        <v>20834</v>
      </c>
      <c r="S3193">
        <v>1</v>
      </c>
      <c r="T3193">
        <v>1</v>
      </c>
      <c r="U3193">
        <v>0</v>
      </c>
      <c r="V3193">
        <v>108</v>
      </c>
      <c r="W3193">
        <v>9</v>
      </c>
    </row>
    <row r="3194" spans="1:23" x14ac:dyDescent="0.3">
      <c r="A3194" t="s">
        <v>3204</v>
      </c>
      <c r="B3194" t="s">
        <v>21044</v>
      </c>
      <c r="C3194">
        <v>0</v>
      </c>
      <c r="D3194">
        <v>0</v>
      </c>
      <c r="E3194" t="s">
        <v>20050</v>
      </c>
      <c r="F3194" t="s">
        <v>13685</v>
      </c>
      <c r="G3194" t="s">
        <v>20051</v>
      </c>
      <c r="H3194" t="s">
        <v>20468</v>
      </c>
      <c r="I3194" t="s">
        <v>20469</v>
      </c>
      <c r="J3194" t="s">
        <v>13686</v>
      </c>
      <c r="K3194" t="s">
        <v>6574</v>
      </c>
      <c r="L3194" t="s">
        <v>6575</v>
      </c>
      <c r="M3194" t="s">
        <v>20355</v>
      </c>
      <c r="N3194" t="s">
        <v>6331</v>
      </c>
      <c r="O3194" t="s">
        <v>20055</v>
      </c>
      <c r="P3194" t="s">
        <v>20470</v>
      </c>
      <c r="Q3194" t="s">
        <v>6575</v>
      </c>
      <c r="R3194" t="s">
        <v>20471</v>
      </c>
      <c r="S3194">
        <v>1</v>
      </c>
      <c r="T3194">
        <v>0</v>
      </c>
      <c r="U3194">
        <v>0</v>
      </c>
      <c r="V3194">
        <v>141</v>
      </c>
      <c r="W3194">
        <v>12</v>
      </c>
    </row>
    <row r="3195" spans="1:23" x14ac:dyDescent="0.3">
      <c r="A3195" t="s">
        <v>3205</v>
      </c>
      <c r="B3195" t="s">
        <v>21044</v>
      </c>
      <c r="C3195">
        <v>0</v>
      </c>
      <c r="D3195">
        <v>0</v>
      </c>
      <c r="E3195" t="s">
        <v>20050</v>
      </c>
      <c r="F3195" t="s">
        <v>13687</v>
      </c>
      <c r="G3195" t="s">
        <v>20051</v>
      </c>
      <c r="H3195" t="s">
        <v>20521</v>
      </c>
      <c r="I3195" t="s">
        <v>20522</v>
      </c>
      <c r="J3195" t="s">
        <v>7424</v>
      </c>
      <c r="K3195" t="s">
        <v>8005</v>
      </c>
      <c r="L3195" t="s">
        <v>8006</v>
      </c>
      <c r="M3195" t="s">
        <v>20523</v>
      </c>
      <c r="N3195" t="s">
        <v>6331</v>
      </c>
      <c r="O3195" t="s">
        <v>20055</v>
      </c>
      <c r="P3195" t="s">
        <v>20524</v>
      </c>
      <c r="Q3195" t="s">
        <v>20525</v>
      </c>
      <c r="R3195" t="s">
        <v>20526</v>
      </c>
      <c r="S3195">
        <v>1</v>
      </c>
      <c r="T3195">
        <v>0</v>
      </c>
      <c r="U3195">
        <v>0</v>
      </c>
      <c r="V3195">
        <v>127</v>
      </c>
      <c r="W3195">
        <v>11</v>
      </c>
    </row>
    <row r="3196" spans="1:23" x14ac:dyDescent="0.3">
      <c r="A3196" t="s">
        <v>3206</v>
      </c>
      <c r="B3196" t="s">
        <v>21044</v>
      </c>
      <c r="C3196">
        <v>0</v>
      </c>
      <c r="D3196">
        <v>0</v>
      </c>
      <c r="E3196" t="s">
        <v>20050</v>
      </c>
      <c r="F3196" t="s">
        <v>13688</v>
      </c>
      <c r="G3196" t="s">
        <v>20051</v>
      </c>
      <c r="H3196" t="s">
        <v>20052</v>
      </c>
      <c r="I3196" t="s">
        <v>20053</v>
      </c>
      <c r="J3196" t="s">
        <v>13689</v>
      </c>
      <c r="K3196" t="s">
        <v>7591</v>
      </c>
      <c r="L3196" t="s">
        <v>7592</v>
      </c>
      <c r="M3196" t="s">
        <v>20840</v>
      </c>
      <c r="N3196" t="s">
        <v>6331</v>
      </c>
      <c r="O3196" t="s">
        <v>20055</v>
      </c>
      <c r="P3196" t="s">
        <v>20056</v>
      </c>
      <c r="Q3196" t="s">
        <v>6749</v>
      </c>
      <c r="R3196" t="s">
        <v>20855</v>
      </c>
      <c r="S3196">
        <v>1</v>
      </c>
      <c r="T3196">
        <v>1</v>
      </c>
      <c r="U3196">
        <v>0</v>
      </c>
      <c r="V3196">
        <v>85</v>
      </c>
      <c r="W3196">
        <v>7</v>
      </c>
    </row>
    <row r="3197" spans="1:23" x14ac:dyDescent="0.3">
      <c r="A3197" t="s">
        <v>3207</v>
      </c>
      <c r="B3197" t="s">
        <v>21044</v>
      </c>
      <c r="C3197">
        <v>0</v>
      </c>
      <c r="D3197">
        <v>0</v>
      </c>
      <c r="E3197" t="s">
        <v>20050</v>
      </c>
      <c r="F3197" t="s">
        <v>13690</v>
      </c>
      <c r="G3197" t="s">
        <v>20080</v>
      </c>
      <c r="H3197" t="s">
        <v>20563</v>
      </c>
      <c r="I3197" t="s">
        <v>20564</v>
      </c>
      <c r="J3197" t="s">
        <v>13691</v>
      </c>
      <c r="K3197" t="s">
        <v>6358</v>
      </c>
      <c r="L3197" t="s">
        <v>6359</v>
      </c>
      <c r="M3197" t="s">
        <v>20083</v>
      </c>
      <c r="N3197" t="s">
        <v>6331</v>
      </c>
      <c r="O3197" t="s">
        <v>20055</v>
      </c>
      <c r="P3197" t="s">
        <v>20541</v>
      </c>
      <c r="Q3197" t="s">
        <v>6359</v>
      </c>
      <c r="R3197" t="s">
        <v>20542</v>
      </c>
      <c r="S3197">
        <v>1</v>
      </c>
      <c r="T3197">
        <v>1</v>
      </c>
      <c r="U3197">
        <v>0</v>
      </c>
      <c r="V3197">
        <v>204</v>
      </c>
      <c r="W3197">
        <v>16</v>
      </c>
    </row>
    <row r="3198" spans="1:23" x14ac:dyDescent="0.3">
      <c r="A3198" t="s">
        <v>3208</v>
      </c>
      <c r="B3198" t="s">
        <v>21522</v>
      </c>
      <c r="C3198">
        <v>1</v>
      </c>
      <c r="D3198">
        <v>1</v>
      </c>
      <c r="E3198" t="s">
        <v>20150</v>
      </c>
      <c r="F3198" t="s">
        <v>13692</v>
      </c>
      <c r="G3198" t="s">
        <v>20089</v>
      </c>
      <c r="H3198" t="s">
        <v>23615</v>
      </c>
      <c r="I3198" t="s">
        <v>23616</v>
      </c>
      <c r="J3198" t="s">
        <v>6796</v>
      </c>
      <c r="K3198" t="s">
        <v>6797</v>
      </c>
      <c r="L3198" t="s">
        <v>6798</v>
      </c>
      <c r="M3198" t="s">
        <v>20190</v>
      </c>
      <c r="N3198" t="s">
        <v>6331</v>
      </c>
      <c r="O3198" t="s">
        <v>20055</v>
      </c>
      <c r="P3198" t="s">
        <v>20524</v>
      </c>
      <c r="Q3198" t="s">
        <v>20525</v>
      </c>
      <c r="R3198" t="s">
        <v>21012</v>
      </c>
      <c r="S3198">
        <v>0</v>
      </c>
      <c r="T3198">
        <v>0</v>
      </c>
      <c r="U3198">
        <v>0</v>
      </c>
      <c r="V3198">
        <v>0</v>
      </c>
      <c r="W3198">
        <v>0</v>
      </c>
    </row>
    <row r="3199" spans="1:23" x14ac:dyDescent="0.3">
      <c r="A3199" t="s">
        <v>3209</v>
      </c>
      <c r="B3199" t="s">
        <v>21044</v>
      </c>
      <c r="C3199">
        <v>0</v>
      </c>
      <c r="D3199">
        <v>0</v>
      </c>
      <c r="E3199" t="s">
        <v>20050</v>
      </c>
      <c r="F3199" t="s">
        <v>13693</v>
      </c>
      <c r="G3199" t="s">
        <v>20080</v>
      </c>
      <c r="H3199" t="s">
        <v>20135</v>
      </c>
      <c r="I3199" t="s">
        <v>20136</v>
      </c>
      <c r="J3199" t="s">
        <v>13694</v>
      </c>
      <c r="K3199" t="s">
        <v>6434</v>
      </c>
      <c r="L3199" t="s">
        <v>6340</v>
      </c>
      <c r="M3199" t="s">
        <v>20083</v>
      </c>
      <c r="N3199" t="s">
        <v>6331</v>
      </c>
      <c r="O3199" t="s">
        <v>20055</v>
      </c>
      <c r="P3199" t="s">
        <v>20137</v>
      </c>
      <c r="Q3199" t="s">
        <v>20138</v>
      </c>
      <c r="R3199" t="s">
        <v>20139</v>
      </c>
      <c r="S3199">
        <v>1</v>
      </c>
      <c r="T3199">
        <v>0</v>
      </c>
      <c r="U3199">
        <v>0</v>
      </c>
      <c r="V3199">
        <v>173</v>
      </c>
      <c r="W3199">
        <v>14</v>
      </c>
    </row>
    <row r="3200" spans="1:23" x14ac:dyDescent="0.3">
      <c r="A3200" t="s">
        <v>3210</v>
      </c>
      <c r="B3200" t="s">
        <v>21483</v>
      </c>
      <c r="C3200">
        <v>1</v>
      </c>
      <c r="D3200">
        <v>1</v>
      </c>
      <c r="E3200" t="s">
        <v>20050</v>
      </c>
      <c r="F3200" t="s">
        <v>13695</v>
      </c>
      <c r="G3200" t="s">
        <v>20051</v>
      </c>
      <c r="H3200" t="s">
        <v>20486</v>
      </c>
      <c r="I3200" t="s">
        <v>20487</v>
      </c>
      <c r="J3200" t="s">
        <v>13696</v>
      </c>
      <c r="K3200" t="s">
        <v>6570</v>
      </c>
      <c r="L3200" t="s">
        <v>6571</v>
      </c>
      <c r="M3200" t="s">
        <v>20131</v>
      </c>
      <c r="N3200" t="s">
        <v>6331</v>
      </c>
      <c r="O3200" t="s">
        <v>20055</v>
      </c>
      <c r="P3200" t="s">
        <v>20488</v>
      </c>
      <c r="Q3200" t="s">
        <v>6571</v>
      </c>
      <c r="R3200" t="s">
        <v>20489</v>
      </c>
      <c r="S3200">
        <v>1</v>
      </c>
      <c r="T3200">
        <v>1</v>
      </c>
      <c r="U3200">
        <v>0</v>
      </c>
      <c r="V3200">
        <v>121</v>
      </c>
      <c r="W3200">
        <v>6</v>
      </c>
    </row>
    <row r="3201" spans="1:23" x14ac:dyDescent="0.3">
      <c r="A3201" t="s">
        <v>3211</v>
      </c>
      <c r="B3201" t="s">
        <v>21044</v>
      </c>
      <c r="C3201">
        <v>0</v>
      </c>
      <c r="D3201">
        <v>0</v>
      </c>
      <c r="E3201" t="s">
        <v>20050</v>
      </c>
      <c r="F3201" t="s">
        <v>13697</v>
      </c>
      <c r="G3201" t="s">
        <v>20051</v>
      </c>
      <c r="H3201" t="s">
        <v>20052</v>
      </c>
      <c r="I3201" t="s">
        <v>20053</v>
      </c>
      <c r="J3201" t="s">
        <v>13698</v>
      </c>
      <c r="K3201" t="s">
        <v>6748</v>
      </c>
      <c r="L3201" t="s">
        <v>6749</v>
      </c>
      <c r="M3201" t="s">
        <v>20183</v>
      </c>
      <c r="N3201" t="s">
        <v>6331</v>
      </c>
      <c r="O3201" t="s">
        <v>20055</v>
      </c>
      <c r="P3201" t="s">
        <v>20056</v>
      </c>
      <c r="Q3201" t="s">
        <v>6749</v>
      </c>
      <c r="R3201" t="s">
        <v>20203</v>
      </c>
      <c r="S3201">
        <v>1</v>
      </c>
      <c r="T3201">
        <v>1</v>
      </c>
      <c r="U3201">
        <v>0</v>
      </c>
      <c r="V3201">
        <v>119</v>
      </c>
      <c r="W3201">
        <v>10</v>
      </c>
    </row>
    <row r="3202" spans="1:23" x14ac:dyDescent="0.3">
      <c r="A3202" t="s">
        <v>3212</v>
      </c>
      <c r="B3202" t="s">
        <v>21044</v>
      </c>
      <c r="C3202">
        <v>0</v>
      </c>
      <c r="D3202">
        <v>0</v>
      </c>
      <c r="E3202" t="s">
        <v>20050</v>
      </c>
      <c r="F3202" t="s">
        <v>13699</v>
      </c>
      <c r="G3202" t="s">
        <v>20051</v>
      </c>
      <c r="H3202" t="s">
        <v>20251</v>
      </c>
      <c r="I3202" t="s">
        <v>20252</v>
      </c>
      <c r="J3202" t="s">
        <v>13700</v>
      </c>
      <c r="K3202" t="s">
        <v>6793</v>
      </c>
      <c r="L3202" t="s">
        <v>6794</v>
      </c>
      <c r="M3202" t="s">
        <v>20054</v>
      </c>
      <c r="N3202" t="s">
        <v>6331</v>
      </c>
      <c r="O3202" t="s">
        <v>20055</v>
      </c>
      <c r="P3202" t="s">
        <v>20253</v>
      </c>
      <c r="Q3202" t="s">
        <v>20254</v>
      </c>
      <c r="R3202" t="s">
        <v>20255</v>
      </c>
      <c r="S3202">
        <v>1</v>
      </c>
      <c r="T3202">
        <v>1</v>
      </c>
      <c r="U3202">
        <v>0</v>
      </c>
      <c r="V3202">
        <v>193</v>
      </c>
      <c r="W3202">
        <v>16</v>
      </c>
    </row>
    <row r="3203" spans="1:23" x14ac:dyDescent="0.3">
      <c r="A3203" t="s">
        <v>3213</v>
      </c>
      <c r="B3203" t="s">
        <v>21044</v>
      </c>
      <c r="C3203">
        <v>0</v>
      </c>
      <c r="D3203">
        <v>0</v>
      </c>
      <c r="E3203" t="s">
        <v>20050</v>
      </c>
      <c r="F3203" t="s">
        <v>13701</v>
      </c>
      <c r="G3203" t="s">
        <v>20051</v>
      </c>
      <c r="H3203" t="s">
        <v>20261</v>
      </c>
      <c r="I3203" t="s">
        <v>20262</v>
      </c>
      <c r="J3203" t="s">
        <v>13702</v>
      </c>
      <c r="K3203" t="s">
        <v>6578</v>
      </c>
      <c r="L3203" t="s">
        <v>6579</v>
      </c>
      <c r="M3203" t="s">
        <v>20242</v>
      </c>
      <c r="N3203" t="s">
        <v>6331</v>
      </c>
      <c r="O3203" t="s">
        <v>20055</v>
      </c>
      <c r="P3203" t="s">
        <v>20263</v>
      </c>
      <c r="Q3203" t="s">
        <v>6579</v>
      </c>
      <c r="R3203" t="s">
        <v>20264</v>
      </c>
      <c r="S3203">
        <v>1</v>
      </c>
      <c r="T3203">
        <v>1</v>
      </c>
      <c r="U3203">
        <v>0</v>
      </c>
      <c r="V3203">
        <v>89</v>
      </c>
      <c r="W3203">
        <v>8</v>
      </c>
    </row>
    <row r="3204" spans="1:23" x14ac:dyDescent="0.3">
      <c r="A3204" t="s">
        <v>3214</v>
      </c>
      <c r="B3204" t="s">
        <v>21044</v>
      </c>
      <c r="C3204">
        <v>0</v>
      </c>
      <c r="D3204">
        <v>0</v>
      </c>
      <c r="E3204" t="s">
        <v>20050</v>
      </c>
      <c r="F3204" t="s">
        <v>13703</v>
      </c>
      <c r="G3204" t="s">
        <v>20051</v>
      </c>
      <c r="H3204" t="s">
        <v>20486</v>
      </c>
      <c r="I3204" t="s">
        <v>20487</v>
      </c>
      <c r="J3204" t="s">
        <v>8670</v>
      </c>
      <c r="K3204" t="s">
        <v>8506</v>
      </c>
      <c r="L3204" t="s">
        <v>8507</v>
      </c>
      <c r="M3204" t="s">
        <v>20125</v>
      </c>
      <c r="N3204" t="s">
        <v>6331</v>
      </c>
      <c r="O3204" t="s">
        <v>20055</v>
      </c>
      <c r="P3204" t="s">
        <v>20488</v>
      </c>
      <c r="Q3204" t="s">
        <v>6571</v>
      </c>
      <c r="R3204" t="s">
        <v>20982</v>
      </c>
      <c r="S3204">
        <v>1</v>
      </c>
      <c r="T3204">
        <v>1</v>
      </c>
      <c r="U3204">
        <v>0</v>
      </c>
      <c r="V3204">
        <v>97</v>
      </c>
      <c r="W3204">
        <v>8</v>
      </c>
    </row>
    <row r="3205" spans="1:23" x14ac:dyDescent="0.3">
      <c r="A3205" t="s">
        <v>3215</v>
      </c>
      <c r="B3205" t="s">
        <v>21044</v>
      </c>
      <c r="C3205">
        <v>0</v>
      </c>
      <c r="D3205">
        <v>0</v>
      </c>
      <c r="E3205" t="s">
        <v>20050</v>
      </c>
      <c r="F3205" t="s">
        <v>13704</v>
      </c>
      <c r="G3205" t="s">
        <v>20080</v>
      </c>
      <c r="H3205" t="s">
        <v>20308</v>
      </c>
      <c r="I3205" t="s">
        <v>20309</v>
      </c>
      <c r="J3205" t="s">
        <v>13705</v>
      </c>
      <c r="K3205" t="s">
        <v>6739</v>
      </c>
      <c r="L3205" t="s">
        <v>6740</v>
      </c>
      <c r="M3205" t="s">
        <v>20083</v>
      </c>
      <c r="N3205" t="s">
        <v>6331</v>
      </c>
      <c r="O3205" t="s">
        <v>20055</v>
      </c>
      <c r="P3205" t="s">
        <v>20310</v>
      </c>
      <c r="Q3205" t="s">
        <v>6740</v>
      </c>
      <c r="R3205" t="s">
        <v>20311</v>
      </c>
      <c r="S3205">
        <v>1</v>
      </c>
      <c r="T3205">
        <v>1</v>
      </c>
      <c r="U3205">
        <v>0</v>
      </c>
      <c r="V3205">
        <v>139</v>
      </c>
      <c r="W3205">
        <v>12</v>
      </c>
    </row>
    <row r="3206" spans="1:23" x14ac:dyDescent="0.3">
      <c r="A3206" t="s">
        <v>3216</v>
      </c>
      <c r="B3206" t="s">
        <v>21044</v>
      </c>
      <c r="C3206">
        <v>0</v>
      </c>
      <c r="D3206">
        <v>0</v>
      </c>
      <c r="E3206" t="s">
        <v>20088</v>
      </c>
      <c r="F3206" t="s">
        <v>13706</v>
      </c>
      <c r="G3206" t="s">
        <v>20089</v>
      </c>
      <c r="H3206" t="s">
        <v>23618</v>
      </c>
      <c r="I3206" t="s">
        <v>23619</v>
      </c>
      <c r="J3206" t="s">
        <v>13707</v>
      </c>
      <c r="K3206" t="s">
        <v>13708</v>
      </c>
      <c r="L3206" t="s">
        <v>13709</v>
      </c>
      <c r="M3206" t="s">
        <v>20504</v>
      </c>
      <c r="N3206" t="s">
        <v>6331</v>
      </c>
      <c r="O3206" t="s">
        <v>20055</v>
      </c>
      <c r="P3206" t="s">
        <v>20488</v>
      </c>
      <c r="Q3206" t="s">
        <v>6571</v>
      </c>
      <c r="R3206" t="s">
        <v>23620</v>
      </c>
      <c r="S3206">
        <v>0</v>
      </c>
      <c r="T3206">
        <v>1</v>
      </c>
      <c r="U3206">
        <v>1</v>
      </c>
      <c r="V3206">
        <v>146</v>
      </c>
      <c r="W3206">
        <v>16</v>
      </c>
    </row>
    <row r="3207" spans="1:23" x14ac:dyDescent="0.3">
      <c r="A3207" t="s">
        <v>3217</v>
      </c>
      <c r="B3207" t="s">
        <v>21044</v>
      </c>
      <c r="C3207">
        <v>0</v>
      </c>
      <c r="D3207">
        <v>0</v>
      </c>
      <c r="E3207" t="s">
        <v>20088</v>
      </c>
      <c r="F3207" t="s">
        <v>13710</v>
      </c>
      <c r="G3207" t="s">
        <v>20089</v>
      </c>
      <c r="H3207" t="s">
        <v>22846</v>
      </c>
      <c r="I3207" t="s">
        <v>23621</v>
      </c>
      <c r="J3207" t="s">
        <v>13711</v>
      </c>
      <c r="K3207" t="s">
        <v>6434</v>
      </c>
      <c r="L3207" t="s">
        <v>6340</v>
      </c>
      <c r="M3207" t="s">
        <v>20083</v>
      </c>
      <c r="N3207" t="s">
        <v>6331</v>
      </c>
      <c r="O3207" t="s">
        <v>20055</v>
      </c>
      <c r="P3207" t="s">
        <v>20137</v>
      </c>
      <c r="Q3207" t="s">
        <v>20138</v>
      </c>
      <c r="R3207" t="s">
        <v>20139</v>
      </c>
      <c r="S3207">
        <v>0</v>
      </c>
      <c r="T3207">
        <v>0</v>
      </c>
      <c r="U3207">
        <v>1</v>
      </c>
      <c r="V3207">
        <v>196</v>
      </c>
      <c r="W3207">
        <v>20</v>
      </c>
    </row>
    <row r="3208" spans="1:23" x14ac:dyDescent="0.3">
      <c r="A3208" t="s">
        <v>3218</v>
      </c>
      <c r="B3208" t="s">
        <v>21044</v>
      </c>
      <c r="C3208">
        <v>0</v>
      </c>
      <c r="D3208">
        <v>0</v>
      </c>
      <c r="E3208" t="s">
        <v>20088</v>
      </c>
      <c r="F3208" t="s">
        <v>13712</v>
      </c>
      <c r="G3208" t="s">
        <v>20089</v>
      </c>
      <c r="H3208" t="s">
        <v>23622</v>
      </c>
      <c r="I3208" t="s">
        <v>23623</v>
      </c>
      <c r="J3208" t="s">
        <v>13713</v>
      </c>
      <c r="K3208" t="s">
        <v>6574</v>
      </c>
      <c r="L3208" t="s">
        <v>6575</v>
      </c>
      <c r="M3208" t="s">
        <v>20355</v>
      </c>
      <c r="N3208" t="s">
        <v>6331</v>
      </c>
      <c r="O3208" t="s">
        <v>20055</v>
      </c>
      <c r="P3208" t="s">
        <v>20470</v>
      </c>
      <c r="Q3208" t="s">
        <v>6575</v>
      </c>
      <c r="R3208" t="s">
        <v>20471</v>
      </c>
      <c r="S3208">
        <v>0</v>
      </c>
      <c r="T3208">
        <v>0</v>
      </c>
      <c r="U3208">
        <v>1</v>
      </c>
      <c r="V3208">
        <v>120</v>
      </c>
      <c r="W3208">
        <v>13</v>
      </c>
    </row>
    <row r="3209" spans="1:23" x14ac:dyDescent="0.3">
      <c r="A3209" t="s">
        <v>3219</v>
      </c>
      <c r="B3209" t="s">
        <v>21044</v>
      </c>
      <c r="C3209">
        <v>0</v>
      </c>
      <c r="D3209">
        <v>0</v>
      </c>
      <c r="E3209" t="s">
        <v>20088</v>
      </c>
      <c r="F3209" t="s">
        <v>13715</v>
      </c>
      <c r="G3209" t="s">
        <v>20089</v>
      </c>
      <c r="H3209" t="s">
        <v>21765</v>
      </c>
      <c r="I3209" t="s">
        <v>23624</v>
      </c>
      <c r="J3209" t="s">
        <v>13716</v>
      </c>
      <c r="K3209" t="s">
        <v>7942</v>
      </c>
      <c r="L3209" t="s">
        <v>7943</v>
      </c>
      <c r="M3209" t="s">
        <v>20054</v>
      </c>
      <c r="N3209" t="s">
        <v>6331</v>
      </c>
      <c r="O3209" t="s">
        <v>20055</v>
      </c>
      <c r="P3209" t="s">
        <v>20470</v>
      </c>
      <c r="Q3209" t="s">
        <v>6575</v>
      </c>
      <c r="R3209" t="s">
        <v>20473</v>
      </c>
      <c r="S3209">
        <v>0</v>
      </c>
      <c r="T3209">
        <v>0</v>
      </c>
      <c r="U3209">
        <v>1</v>
      </c>
      <c r="V3209">
        <v>62</v>
      </c>
      <c r="W3209">
        <v>7</v>
      </c>
    </row>
    <row r="3210" spans="1:23" x14ac:dyDescent="0.3">
      <c r="A3210" t="s">
        <v>3220</v>
      </c>
      <c r="B3210" t="s">
        <v>21650</v>
      </c>
      <c r="C3210">
        <v>1</v>
      </c>
      <c r="D3210">
        <v>1</v>
      </c>
      <c r="E3210" t="s">
        <v>20088</v>
      </c>
      <c r="F3210" t="s">
        <v>13717</v>
      </c>
      <c r="G3210" t="s">
        <v>20089</v>
      </c>
      <c r="H3210" t="s">
        <v>23625</v>
      </c>
      <c r="I3210" t="s">
        <v>23626</v>
      </c>
      <c r="J3210" t="s">
        <v>13718</v>
      </c>
      <c r="K3210" t="s">
        <v>13719</v>
      </c>
      <c r="L3210" t="s">
        <v>13720</v>
      </c>
      <c r="M3210" t="s">
        <v>20555</v>
      </c>
      <c r="N3210" t="s">
        <v>6331</v>
      </c>
      <c r="O3210" t="s">
        <v>20055</v>
      </c>
      <c r="P3210" t="s">
        <v>20488</v>
      </c>
      <c r="Q3210" t="s">
        <v>6571</v>
      </c>
      <c r="R3210" t="s">
        <v>23627</v>
      </c>
      <c r="S3210">
        <v>0</v>
      </c>
      <c r="T3210">
        <v>1</v>
      </c>
      <c r="U3210">
        <v>1</v>
      </c>
      <c r="V3210">
        <v>863</v>
      </c>
      <c r="W3210">
        <v>67</v>
      </c>
    </row>
    <row r="3211" spans="1:23" x14ac:dyDescent="0.3">
      <c r="A3211" t="s">
        <v>3221</v>
      </c>
      <c r="B3211" t="s">
        <v>21044</v>
      </c>
      <c r="C3211">
        <v>0</v>
      </c>
      <c r="D3211">
        <v>0</v>
      </c>
      <c r="E3211" t="s">
        <v>20050</v>
      </c>
      <c r="F3211" t="s">
        <v>13721</v>
      </c>
      <c r="G3211" t="s">
        <v>20041</v>
      </c>
      <c r="H3211" t="s">
        <v>23628</v>
      </c>
      <c r="I3211" t="s">
        <v>23629</v>
      </c>
      <c r="J3211" t="s">
        <v>13714</v>
      </c>
      <c r="K3211" t="s">
        <v>6434</v>
      </c>
      <c r="L3211" t="s">
        <v>6340</v>
      </c>
      <c r="M3211" t="s">
        <v>20083</v>
      </c>
      <c r="N3211" t="s">
        <v>6331</v>
      </c>
      <c r="O3211" t="s">
        <v>20055</v>
      </c>
      <c r="P3211" t="s">
        <v>20137</v>
      </c>
      <c r="Q3211" t="s">
        <v>20138</v>
      </c>
      <c r="R3211" t="s">
        <v>20139</v>
      </c>
      <c r="S3211">
        <v>1</v>
      </c>
      <c r="T3211">
        <v>0</v>
      </c>
      <c r="U3211">
        <v>0</v>
      </c>
      <c r="V3211">
        <v>111</v>
      </c>
      <c r="W3211">
        <v>14</v>
      </c>
    </row>
    <row r="3212" spans="1:23" x14ac:dyDescent="0.3">
      <c r="A3212" t="s">
        <v>3222</v>
      </c>
      <c r="B3212" t="s">
        <v>21501</v>
      </c>
      <c r="C3212">
        <v>1</v>
      </c>
      <c r="D3212">
        <v>1</v>
      </c>
      <c r="E3212" t="s">
        <v>20150</v>
      </c>
      <c r="F3212" t="s">
        <v>13725</v>
      </c>
      <c r="G3212" t="s">
        <v>20089</v>
      </c>
      <c r="H3212" t="s">
        <v>22927</v>
      </c>
      <c r="I3212" t="s">
        <v>23630</v>
      </c>
      <c r="J3212" t="s">
        <v>13726</v>
      </c>
      <c r="K3212" t="s">
        <v>13727</v>
      </c>
      <c r="L3212" t="s">
        <v>13728</v>
      </c>
      <c r="M3212" t="s">
        <v>23631</v>
      </c>
      <c r="N3212" t="s">
        <v>6331</v>
      </c>
      <c r="O3212" t="s">
        <v>20055</v>
      </c>
      <c r="P3212" t="s">
        <v>20524</v>
      </c>
      <c r="Q3212" t="s">
        <v>20525</v>
      </c>
      <c r="R3212" t="s">
        <v>23632</v>
      </c>
      <c r="S3212">
        <v>0</v>
      </c>
      <c r="T3212">
        <v>0</v>
      </c>
      <c r="U3212">
        <v>0</v>
      </c>
      <c r="V3212">
        <v>75</v>
      </c>
      <c r="W3212">
        <v>3</v>
      </c>
    </row>
    <row r="3213" spans="1:23" x14ac:dyDescent="0.3">
      <c r="A3213" t="s">
        <v>3223</v>
      </c>
      <c r="B3213" t="s">
        <v>21501</v>
      </c>
      <c r="C3213">
        <v>1</v>
      </c>
      <c r="D3213">
        <v>1</v>
      </c>
      <c r="E3213" t="s">
        <v>20088</v>
      </c>
      <c r="F3213" t="s">
        <v>13729</v>
      </c>
      <c r="G3213" t="s">
        <v>20089</v>
      </c>
      <c r="H3213" t="s">
        <v>21518</v>
      </c>
      <c r="I3213" t="s">
        <v>23633</v>
      </c>
      <c r="J3213" t="s">
        <v>13730</v>
      </c>
      <c r="K3213" t="s">
        <v>6739</v>
      </c>
      <c r="L3213" t="s">
        <v>6740</v>
      </c>
      <c r="M3213" t="s">
        <v>20083</v>
      </c>
      <c r="N3213" t="s">
        <v>6331</v>
      </c>
      <c r="O3213" t="s">
        <v>20055</v>
      </c>
      <c r="P3213" t="s">
        <v>20310</v>
      </c>
      <c r="Q3213" t="s">
        <v>6740</v>
      </c>
      <c r="R3213" t="s">
        <v>20311</v>
      </c>
      <c r="S3213">
        <v>0</v>
      </c>
      <c r="T3213">
        <v>1</v>
      </c>
      <c r="U3213">
        <v>0</v>
      </c>
      <c r="V3213">
        <v>43</v>
      </c>
      <c r="W3213">
        <v>3</v>
      </c>
    </row>
    <row r="3214" spans="1:23" x14ac:dyDescent="0.3">
      <c r="A3214" t="s">
        <v>3224</v>
      </c>
      <c r="B3214" t="s">
        <v>21501</v>
      </c>
      <c r="C3214">
        <v>1</v>
      </c>
      <c r="D3214">
        <v>1</v>
      </c>
      <c r="E3214" t="s">
        <v>20088</v>
      </c>
      <c r="F3214" t="s">
        <v>13731</v>
      </c>
      <c r="G3214" t="s">
        <v>20089</v>
      </c>
      <c r="H3214" t="s">
        <v>21518</v>
      </c>
      <c r="I3214" t="s">
        <v>23633</v>
      </c>
      <c r="J3214" t="s">
        <v>13730</v>
      </c>
      <c r="K3214" t="s">
        <v>6739</v>
      </c>
      <c r="L3214" t="s">
        <v>6740</v>
      </c>
      <c r="M3214" t="s">
        <v>20083</v>
      </c>
      <c r="N3214" t="s">
        <v>6331</v>
      </c>
      <c r="O3214" t="s">
        <v>20055</v>
      </c>
      <c r="P3214" t="s">
        <v>20310</v>
      </c>
      <c r="Q3214" t="s">
        <v>6740</v>
      </c>
      <c r="R3214" t="s">
        <v>20311</v>
      </c>
      <c r="S3214">
        <v>0</v>
      </c>
      <c r="T3214">
        <v>1</v>
      </c>
      <c r="U3214">
        <v>0</v>
      </c>
      <c r="V3214">
        <v>20</v>
      </c>
      <c r="W3214">
        <v>1</v>
      </c>
    </row>
    <row r="3215" spans="1:23" x14ac:dyDescent="0.3">
      <c r="A3215" t="s">
        <v>3225</v>
      </c>
      <c r="B3215" t="s">
        <v>21522</v>
      </c>
      <c r="C3215">
        <v>1</v>
      </c>
      <c r="D3215">
        <v>1</v>
      </c>
      <c r="E3215" t="s">
        <v>20088</v>
      </c>
      <c r="F3215" t="s">
        <v>13732</v>
      </c>
      <c r="G3215" t="s">
        <v>20089</v>
      </c>
      <c r="H3215" t="s">
        <v>23634</v>
      </c>
      <c r="I3215" t="s">
        <v>23635</v>
      </c>
      <c r="J3215" t="s">
        <v>13733</v>
      </c>
      <c r="K3215" t="s">
        <v>6434</v>
      </c>
      <c r="L3215" t="s">
        <v>6340</v>
      </c>
      <c r="M3215" t="s">
        <v>20083</v>
      </c>
      <c r="N3215" t="s">
        <v>6331</v>
      </c>
      <c r="O3215" t="s">
        <v>20055</v>
      </c>
      <c r="P3215" t="s">
        <v>20137</v>
      </c>
      <c r="Q3215" t="s">
        <v>20138</v>
      </c>
      <c r="R3215" t="s">
        <v>20139</v>
      </c>
      <c r="S3215">
        <v>0</v>
      </c>
      <c r="T3215">
        <v>0</v>
      </c>
      <c r="U3215">
        <v>0</v>
      </c>
      <c r="V3215">
        <v>46</v>
      </c>
      <c r="W3215">
        <v>3</v>
      </c>
    </row>
    <row r="3216" spans="1:23" x14ac:dyDescent="0.3">
      <c r="A3216" t="s">
        <v>3226</v>
      </c>
      <c r="B3216" t="s">
        <v>21439</v>
      </c>
      <c r="C3216">
        <v>1</v>
      </c>
      <c r="D3216">
        <v>1</v>
      </c>
      <c r="E3216" t="s">
        <v>20088</v>
      </c>
      <c r="F3216" t="s">
        <v>13734</v>
      </c>
      <c r="G3216" t="s">
        <v>20089</v>
      </c>
      <c r="H3216" t="s">
        <v>23636</v>
      </c>
      <c r="I3216" t="s">
        <v>23637</v>
      </c>
      <c r="J3216" t="s">
        <v>13735</v>
      </c>
      <c r="K3216" t="s">
        <v>6748</v>
      </c>
      <c r="L3216" t="s">
        <v>6749</v>
      </c>
      <c r="M3216" t="s">
        <v>20183</v>
      </c>
      <c r="N3216" t="s">
        <v>6331</v>
      </c>
      <c r="O3216" t="s">
        <v>20055</v>
      </c>
      <c r="P3216" t="s">
        <v>20056</v>
      </c>
      <c r="Q3216" t="s">
        <v>6749</v>
      </c>
      <c r="R3216" t="s">
        <v>20203</v>
      </c>
      <c r="S3216">
        <v>0</v>
      </c>
      <c r="T3216">
        <v>1</v>
      </c>
      <c r="U3216">
        <v>0</v>
      </c>
      <c r="V3216">
        <v>63</v>
      </c>
      <c r="W3216">
        <v>3</v>
      </c>
    </row>
    <row r="3217" spans="1:23" x14ac:dyDescent="0.3">
      <c r="A3217" t="s">
        <v>3227</v>
      </c>
      <c r="B3217" t="s">
        <v>21439</v>
      </c>
      <c r="C3217">
        <v>1</v>
      </c>
      <c r="D3217">
        <v>1</v>
      </c>
      <c r="E3217" t="s">
        <v>20088</v>
      </c>
      <c r="F3217" t="s">
        <v>13738</v>
      </c>
      <c r="G3217" t="s">
        <v>20089</v>
      </c>
      <c r="H3217" t="s">
        <v>22907</v>
      </c>
      <c r="I3217" t="s">
        <v>23638</v>
      </c>
      <c r="J3217" t="s">
        <v>13739</v>
      </c>
      <c r="K3217" t="s">
        <v>6434</v>
      </c>
      <c r="L3217" t="s">
        <v>6340</v>
      </c>
      <c r="M3217" t="s">
        <v>20083</v>
      </c>
      <c r="N3217" t="s">
        <v>6331</v>
      </c>
      <c r="O3217" t="s">
        <v>20055</v>
      </c>
      <c r="P3217" t="s">
        <v>20137</v>
      </c>
      <c r="Q3217" t="s">
        <v>20138</v>
      </c>
      <c r="R3217" t="s">
        <v>20139</v>
      </c>
      <c r="S3217">
        <v>0</v>
      </c>
      <c r="T3217">
        <v>0</v>
      </c>
      <c r="U3217">
        <v>0</v>
      </c>
      <c r="V3217">
        <v>0</v>
      </c>
      <c r="W3217">
        <v>0</v>
      </c>
    </row>
    <row r="3218" spans="1:23" x14ac:dyDescent="0.3">
      <c r="A3218" t="s">
        <v>3228</v>
      </c>
      <c r="B3218" t="s">
        <v>21439</v>
      </c>
      <c r="C3218">
        <v>1</v>
      </c>
      <c r="D3218">
        <v>1</v>
      </c>
      <c r="E3218" t="s">
        <v>20088</v>
      </c>
      <c r="F3218" t="s">
        <v>13740</v>
      </c>
      <c r="G3218" t="s">
        <v>20089</v>
      </c>
      <c r="H3218" t="s">
        <v>23639</v>
      </c>
      <c r="I3218" t="s">
        <v>23640</v>
      </c>
      <c r="J3218" t="s">
        <v>6796</v>
      </c>
      <c r="K3218" t="s">
        <v>6797</v>
      </c>
      <c r="L3218" t="s">
        <v>6798</v>
      </c>
      <c r="M3218" t="s">
        <v>20190</v>
      </c>
      <c r="N3218" t="s">
        <v>6331</v>
      </c>
      <c r="O3218" t="s">
        <v>20055</v>
      </c>
      <c r="P3218" t="s">
        <v>20524</v>
      </c>
      <c r="Q3218" t="s">
        <v>20525</v>
      </c>
      <c r="R3218" t="s">
        <v>21012</v>
      </c>
      <c r="S3218">
        <v>0</v>
      </c>
      <c r="T3218">
        <v>0</v>
      </c>
      <c r="U3218">
        <v>0</v>
      </c>
      <c r="V3218">
        <v>80</v>
      </c>
      <c r="W3218">
        <v>3</v>
      </c>
    </row>
    <row r="3219" spans="1:23" x14ac:dyDescent="0.3">
      <c r="A3219" t="s">
        <v>3229</v>
      </c>
      <c r="B3219" t="s">
        <v>21501</v>
      </c>
      <c r="C3219">
        <v>1</v>
      </c>
      <c r="D3219">
        <v>1</v>
      </c>
      <c r="E3219" t="s">
        <v>20150</v>
      </c>
      <c r="F3219" t="s">
        <v>13741</v>
      </c>
      <c r="G3219" t="s">
        <v>20089</v>
      </c>
      <c r="H3219" t="s">
        <v>23641</v>
      </c>
      <c r="I3219" t="s">
        <v>23642</v>
      </c>
      <c r="J3219" t="s">
        <v>13742</v>
      </c>
      <c r="K3219" t="s">
        <v>13743</v>
      </c>
      <c r="L3219" t="s">
        <v>13744</v>
      </c>
      <c r="M3219" t="s">
        <v>20293</v>
      </c>
      <c r="N3219" t="s">
        <v>6331</v>
      </c>
      <c r="O3219" t="s">
        <v>20055</v>
      </c>
      <c r="P3219" t="s">
        <v>20263</v>
      </c>
      <c r="Q3219" t="s">
        <v>6579</v>
      </c>
      <c r="R3219" t="s">
        <v>23643</v>
      </c>
      <c r="S3219">
        <v>0</v>
      </c>
      <c r="T3219">
        <v>1</v>
      </c>
      <c r="U3219">
        <v>0</v>
      </c>
      <c r="V3219">
        <v>8</v>
      </c>
      <c r="W3219">
        <v>2</v>
      </c>
    </row>
    <row r="3220" spans="1:23" x14ac:dyDescent="0.3">
      <c r="A3220" t="s">
        <v>3230</v>
      </c>
      <c r="B3220" t="s">
        <v>21501</v>
      </c>
      <c r="C3220">
        <v>1</v>
      </c>
      <c r="D3220">
        <v>1</v>
      </c>
      <c r="E3220" t="s">
        <v>20150</v>
      </c>
      <c r="F3220" t="s">
        <v>13745</v>
      </c>
      <c r="G3220" t="s">
        <v>20089</v>
      </c>
      <c r="H3220" t="s">
        <v>23641</v>
      </c>
      <c r="I3220" t="s">
        <v>23642</v>
      </c>
      <c r="J3220" t="s">
        <v>13742</v>
      </c>
      <c r="K3220" t="s">
        <v>13743</v>
      </c>
      <c r="L3220" t="s">
        <v>13744</v>
      </c>
      <c r="M3220" t="s">
        <v>20293</v>
      </c>
      <c r="N3220" t="s">
        <v>6331</v>
      </c>
      <c r="O3220" t="s">
        <v>20055</v>
      </c>
      <c r="P3220" t="s">
        <v>20263</v>
      </c>
      <c r="Q3220" t="s">
        <v>6579</v>
      </c>
      <c r="R3220" t="s">
        <v>23643</v>
      </c>
      <c r="S3220">
        <v>0</v>
      </c>
      <c r="T3220">
        <v>1</v>
      </c>
      <c r="U3220">
        <v>0</v>
      </c>
      <c r="V3220">
        <v>0</v>
      </c>
      <c r="W3220">
        <v>0</v>
      </c>
    </row>
    <row r="3221" spans="1:23" x14ac:dyDescent="0.3">
      <c r="A3221" t="s">
        <v>3231</v>
      </c>
      <c r="B3221" t="s">
        <v>21483</v>
      </c>
      <c r="C3221">
        <v>1</v>
      </c>
      <c r="D3221">
        <v>1</v>
      </c>
      <c r="E3221" t="s">
        <v>20050</v>
      </c>
      <c r="F3221" t="s">
        <v>13746</v>
      </c>
      <c r="G3221" t="s">
        <v>20051</v>
      </c>
      <c r="H3221" t="s">
        <v>20521</v>
      </c>
      <c r="I3221" t="s">
        <v>20522</v>
      </c>
      <c r="J3221" t="s">
        <v>6790</v>
      </c>
      <c r="K3221" t="s">
        <v>6791</v>
      </c>
      <c r="L3221" t="s">
        <v>6340</v>
      </c>
      <c r="M3221" t="s">
        <v>20083</v>
      </c>
      <c r="N3221" t="s">
        <v>6331</v>
      </c>
      <c r="O3221" t="s">
        <v>20055</v>
      </c>
      <c r="P3221" t="s">
        <v>20137</v>
      </c>
      <c r="Q3221" t="s">
        <v>20138</v>
      </c>
      <c r="R3221" t="s">
        <v>20139</v>
      </c>
      <c r="S3221">
        <v>1</v>
      </c>
      <c r="T3221">
        <v>0</v>
      </c>
      <c r="U3221">
        <v>0</v>
      </c>
      <c r="V3221">
        <v>105</v>
      </c>
      <c r="W3221">
        <v>4</v>
      </c>
    </row>
    <row r="3222" spans="1:23" x14ac:dyDescent="0.3">
      <c r="A3222" t="s">
        <v>3232</v>
      </c>
      <c r="B3222" t="s">
        <v>21439</v>
      </c>
      <c r="C3222">
        <v>1</v>
      </c>
      <c r="D3222">
        <v>1</v>
      </c>
      <c r="E3222" t="s">
        <v>20065</v>
      </c>
      <c r="F3222" t="s">
        <v>13747</v>
      </c>
      <c r="G3222" t="s">
        <v>20041</v>
      </c>
      <c r="H3222" t="s">
        <v>23644</v>
      </c>
      <c r="I3222" t="s">
        <v>23645</v>
      </c>
      <c r="J3222" t="s">
        <v>13714</v>
      </c>
      <c r="K3222" t="s">
        <v>6434</v>
      </c>
      <c r="L3222" t="s">
        <v>6340</v>
      </c>
      <c r="M3222" t="s">
        <v>20083</v>
      </c>
      <c r="N3222" t="s">
        <v>6331</v>
      </c>
      <c r="O3222" t="s">
        <v>20055</v>
      </c>
      <c r="P3222" t="s">
        <v>20137</v>
      </c>
      <c r="Q3222" t="s">
        <v>20138</v>
      </c>
      <c r="R3222" t="s">
        <v>20139</v>
      </c>
      <c r="S3222">
        <v>1</v>
      </c>
      <c r="T3222">
        <v>0</v>
      </c>
      <c r="U3222">
        <v>0</v>
      </c>
      <c r="V3222">
        <v>14</v>
      </c>
      <c r="W3222">
        <v>1</v>
      </c>
    </row>
    <row r="3223" spans="1:23" x14ac:dyDescent="0.3">
      <c r="A3223" t="s">
        <v>3233</v>
      </c>
      <c r="B3223" t="s">
        <v>21522</v>
      </c>
      <c r="C3223">
        <v>1</v>
      </c>
      <c r="D3223">
        <v>1</v>
      </c>
      <c r="E3223" t="s">
        <v>20150</v>
      </c>
      <c r="F3223" t="s">
        <v>13748</v>
      </c>
      <c r="G3223" t="s">
        <v>20089</v>
      </c>
      <c r="H3223" t="s">
        <v>23646</v>
      </c>
      <c r="I3223" t="s">
        <v>23647</v>
      </c>
      <c r="J3223" t="s">
        <v>13749</v>
      </c>
      <c r="K3223" t="s">
        <v>7891</v>
      </c>
      <c r="L3223" t="s">
        <v>7892</v>
      </c>
      <c r="M3223" t="s">
        <v>20457</v>
      </c>
      <c r="N3223" t="s">
        <v>6331</v>
      </c>
      <c r="O3223" t="s">
        <v>20055</v>
      </c>
      <c r="P3223" t="s">
        <v>20618</v>
      </c>
      <c r="Q3223" t="s">
        <v>6573</v>
      </c>
      <c r="R3223" t="s">
        <v>20885</v>
      </c>
      <c r="S3223">
        <v>0</v>
      </c>
      <c r="T3223">
        <v>1</v>
      </c>
      <c r="U3223">
        <v>0</v>
      </c>
      <c r="V3223">
        <v>36</v>
      </c>
      <c r="W3223">
        <v>2</v>
      </c>
    </row>
    <row r="3224" spans="1:23" x14ac:dyDescent="0.3">
      <c r="A3224" t="s">
        <v>3234</v>
      </c>
      <c r="B3224" t="s">
        <v>21528</v>
      </c>
      <c r="C3224">
        <v>1</v>
      </c>
      <c r="D3224">
        <v>1</v>
      </c>
      <c r="E3224" t="s">
        <v>20050</v>
      </c>
      <c r="F3224" t="s">
        <v>13750</v>
      </c>
      <c r="G3224" t="s">
        <v>20066</v>
      </c>
      <c r="H3224" t="s">
        <v>23648</v>
      </c>
      <c r="I3224" t="s">
        <v>23649</v>
      </c>
      <c r="J3224" t="s">
        <v>8709</v>
      </c>
      <c r="K3224" t="s">
        <v>6358</v>
      </c>
      <c r="L3224" t="s">
        <v>6359</v>
      </c>
      <c r="M3224" t="s">
        <v>20083</v>
      </c>
      <c r="N3224" t="s">
        <v>6331</v>
      </c>
      <c r="O3224" t="s">
        <v>20055</v>
      </c>
      <c r="P3224" t="s">
        <v>20541</v>
      </c>
      <c r="Q3224" t="s">
        <v>6359</v>
      </c>
      <c r="R3224" t="s">
        <v>20542</v>
      </c>
      <c r="S3224">
        <v>1</v>
      </c>
      <c r="T3224">
        <v>1</v>
      </c>
      <c r="U3224">
        <v>0</v>
      </c>
      <c r="V3224">
        <v>1213</v>
      </c>
      <c r="W3224">
        <v>62</v>
      </c>
    </row>
    <row r="3225" spans="1:23" x14ac:dyDescent="0.3">
      <c r="A3225" t="s">
        <v>3235</v>
      </c>
      <c r="B3225" t="s">
        <v>21528</v>
      </c>
      <c r="C3225">
        <v>1</v>
      </c>
      <c r="D3225">
        <v>1</v>
      </c>
      <c r="E3225" t="s">
        <v>20050</v>
      </c>
      <c r="F3225" t="s">
        <v>13751</v>
      </c>
      <c r="G3225" t="s">
        <v>20051</v>
      </c>
      <c r="H3225" t="s">
        <v>20616</v>
      </c>
      <c r="I3225" t="s">
        <v>20617</v>
      </c>
      <c r="J3225" t="s">
        <v>13752</v>
      </c>
      <c r="K3225" t="s">
        <v>6572</v>
      </c>
      <c r="L3225" t="s">
        <v>6573</v>
      </c>
      <c r="M3225" t="s">
        <v>20293</v>
      </c>
      <c r="N3225" t="s">
        <v>6331</v>
      </c>
      <c r="O3225" t="s">
        <v>20055</v>
      </c>
      <c r="P3225" t="s">
        <v>20618</v>
      </c>
      <c r="Q3225" t="s">
        <v>6573</v>
      </c>
      <c r="R3225" t="s">
        <v>20619</v>
      </c>
      <c r="S3225">
        <v>1</v>
      </c>
      <c r="T3225">
        <v>1</v>
      </c>
      <c r="U3225">
        <v>0</v>
      </c>
      <c r="V3225">
        <v>2287</v>
      </c>
      <c r="W3225">
        <v>113</v>
      </c>
    </row>
    <row r="3226" spans="1:23" x14ac:dyDescent="0.3">
      <c r="A3226" t="s">
        <v>3236</v>
      </c>
      <c r="B3226" t="s">
        <v>21483</v>
      </c>
      <c r="C3226">
        <v>1</v>
      </c>
      <c r="D3226">
        <v>1</v>
      </c>
      <c r="E3226" t="s">
        <v>20150</v>
      </c>
      <c r="F3226" t="s">
        <v>13753</v>
      </c>
      <c r="G3226" t="s">
        <v>20089</v>
      </c>
      <c r="H3226" t="s">
        <v>23646</v>
      </c>
      <c r="I3226" t="s">
        <v>23647</v>
      </c>
      <c r="J3226" t="s">
        <v>13749</v>
      </c>
      <c r="K3226" t="s">
        <v>7891</v>
      </c>
      <c r="L3226" t="s">
        <v>7892</v>
      </c>
      <c r="M3226" t="s">
        <v>20457</v>
      </c>
      <c r="N3226" t="s">
        <v>6331</v>
      </c>
      <c r="O3226" t="s">
        <v>20055</v>
      </c>
      <c r="P3226" t="s">
        <v>20618</v>
      </c>
      <c r="Q3226" t="s">
        <v>6573</v>
      </c>
      <c r="R3226" t="s">
        <v>20885</v>
      </c>
      <c r="S3226">
        <v>0</v>
      </c>
      <c r="T3226">
        <v>1</v>
      </c>
      <c r="V3226">
        <v>83</v>
      </c>
      <c r="W3226">
        <v>3</v>
      </c>
    </row>
    <row r="3227" spans="1:23" x14ac:dyDescent="0.3">
      <c r="A3227" t="s">
        <v>3237</v>
      </c>
      <c r="B3227" t="s">
        <v>21439</v>
      </c>
      <c r="C3227">
        <v>1</v>
      </c>
      <c r="D3227">
        <v>1</v>
      </c>
      <c r="E3227" t="s">
        <v>20088</v>
      </c>
      <c r="F3227" t="s">
        <v>13755</v>
      </c>
      <c r="G3227" t="s">
        <v>20089</v>
      </c>
      <c r="H3227" t="s">
        <v>22907</v>
      </c>
      <c r="I3227" t="s">
        <v>23638</v>
      </c>
      <c r="J3227" t="s">
        <v>13754</v>
      </c>
      <c r="K3227" t="s">
        <v>6434</v>
      </c>
      <c r="L3227" t="s">
        <v>6340</v>
      </c>
      <c r="M3227" t="s">
        <v>20083</v>
      </c>
      <c r="N3227" t="s">
        <v>6331</v>
      </c>
      <c r="O3227" t="s">
        <v>20055</v>
      </c>
      <c r="P3227" t="s">
        <v>20137</v>
      </c>
      <c r="Q3227" t="s">
        <v>20138</v>
      </c>
      <c r="R3227" t="s">
        <v>20139</v>
      </c>
      <c r="S3227">
        <v>0</v>
      </c>
      <c r="T3227">
        <v>0</v>
      </c>
      <c r="U3227">
        <v>0</v>
      </c>
      <c r="V3227">
        <v>33</v>
      </c>
      <c r="W3227">
        <v>2</v>
      </c>
    </row>
    <row r="3228" spans="1:23" x14ac:dyDescent="0.3">
      <c r="A3228" t="s">
        <v>3238</v>
      </c>
      <c r="B3228" t="s">
        <v>21528</v>
      </c>
      <c r="C3228">
        <v>1</v>
      </c>
      <c r="D3228">
        <v>1</v>
      </c>
      <c r="E3228" t="s">
        <v>20050</v>
      </c>
      <c r="F3228" t="s">
        <v>13756</v>
      </c>
      <c r="G3228" t="s">
        <v>20051</v>
      </c>
      <c r="H3228" t="s">
        <v>20468</v>
      </c>
      <c r="I3228" t="s">
        <v>20469</v>
      </c>
      <c r="J3228" t="s">
        <v>6807</v>
      </c>
      <c r="K3228" t="s">
        <v>6574</v>
      </c>
      <c r="L3228" t="s">
        <v>6575</v>
      </c>
      <c r="M3228" t="s">
        <v>20355</v>
      </c>
      <c r="N3228" t="s">
        <v>6331</v>
      </c>
      <c r="O3228" t="s">
        <v>20055</v>
      </c>
      <c r="P3228" t="s">
        <v>20470</v>
      </c>
      <c r="Q3228" t="s">
        <v>6575</v>
      </c>
      <c r="R3228" t="s">
        <v>20471</v>
      </c>
      <c r="S3228">
        <v>1</v>
      </c>
      <c r="T3228">
        <v>0</v>
      </c>
      <c r="U3228">
        <v>0</v>
      </c>
      <c r="V3228">
        <v>2022</v>
      </c>
      <c r="W3228">
        <v>98</v>
      </c>
    </row>
    <row r="3229" spans="1:23" x14ac:dyDescent="0.3">
      <c r="A3229" t="s">
        <v>3239</v>
      </c>
      <c r="B3229" t="s">
        <v>21528</v>
      </c>
      <c r="C3229">
        <v>1</v>
      </c>
      <c r="D3229">
        <v>1</v>
      </c>
      <c r="E3229" t="s">
        <v>20065</v>
      </c>
      <c r="F3229" t="s">
        <v>13757</v>
      </c>
      <c r="G3229" t="s">
        <v>20080</v>
      </c>
      <c r="H3229" t="s">
        <v>20135</v>
      </c>
      <c r="I3229" t="s">
        <v>20136</v>
      </c>
      <c r="J3229" t="s">
        <v>6799</v>
      </c>
      <c r="K3229" t="s">
        <v>6434</v>
      </c>
      <c r="L3229" t="s">
        <v>6340</v>
      </c>
      <c r="M3229" t="s">
        <v>20083</v>
      </c>
      <c r="N3229" t="s">
        <v>6331</v>
      </c>
      <c r="O3229" t="s">
        <v>20055</v>
      </c>
      <c r="P3229" t="s">
        <v>20137</v>
      </c>
      <c r="Q3229" t="s">
        <v>20138</v>
      </c>
      <c r="R3229" t="s">
        <v>20139</v>
      </c>
      <c r="S3229">
        <v>1</v>
      </c>
      <c r="T3229">
        <v>0</v>
      </c>
      <c r="U3229">
        <v>0</v>
      </c>
      <c r="V3229">
        <v>2812</v>
      </c>
      <c r="W3229">
        <v>121</v>
      </c>
    </row>
    <row r="3230" spans="1:23" x14ac:dyDescent="0.3">
      <c r="A3230" t="s">
        <v>3240</v>
      </c>
      <c r="B3230" t="s">
        <v>21528</v>
      </c>
      <c r="C3230">
        <v>1</v>
      </c>
      <c r="D3230">
        <v>1</v>
      </c>
      <c r="E3230" t="s">
        <v>20065</v>
      </c>
      <c r="F3230" t="s">
        <v>13758</v>
      </c>
      <c r="G3230" t="s">
        <v>20080</v>
      </c>
      <c r="H3230" t="s">
        <v>20135</v>
      </c>
      <c r="I3230" t="s">
        <v>20136</v>
      </c>
      <c r="J3230" t="s">
        <v>6800</v>
      </c>
      <c r="K3230" t="s">
        <v>6434</v>
      </c>
      <c r="L3230" t="s">
        <v>6340</v>
      </c>
      <c r="M3230" t="s">
        <v>20083</v>
      </c>
      <c r="N3230" t="s">
        <v>6331</v>
      </c>
      <c r="O3230" t="s">
        <v>20055</v>
      </c>
      <c r="P3230" t="s">
        <v>20137</v>
      </c>
      <c r="Q3230" t="s">
        <v>20138</v>
      </c>
      <c r="R3230" t="s">
        <v>20139</v>
      </c>
      <c r="S3230">
        <v>1</v>
      </c>
      <c r="T3230">
        <v>0</v>
      </c>
      <c r="U3230">
        <v>0</v>
      </c>
      <c r="V3230">
        <v>1945</v>
      </c>
      <c r="W3230">
        <v>90</v>
      </c>
    </row>
    <row r="3231" spans="1:23" x14ac:dyDescent="0.3">
      <c r="A3231" t="s">
        <v>3241</v>
      </c>
      <c r="B3231" t="s">
        <v>21528</v>
      </c>
      <c r="C3231">
        <v>1</v>
      </c>
      <c r="D3231">
        <v>1</v>
      </c>
      <c r="E3231" t="s">
        <v>20065</v>
      </c>
      <c r="F3231" t="s">
        <v>13759</v>
      </c>
      <c r="G3231" t="s">
        <v>20080</v>
      </c>
      <c r="H3231" t="s">
        <v>20135</v>
      </c>
      <c r="I3231" t="s">
        <v>20136</v>
      </c>
      <c r="J3231" t="s">
        <v>6801</v>
      </c>
      <c r="K3231" t="s">
        <v>6414</v>
      </c>
      <c r="L3231" t="s">
        <v>6340</v>
      </c>
      <c r="M3231" t="s">
        <v>20083</v>
      </c>
      <c r="N3231" t="s">
        <v>6331</v>
      </c>
      <c r="O3231" t="s">
        <v>20055</v>
      </c>
      <c r="P3231" t="s">
        <v>20137</v>
      </c>
      <c r="Q3231" t="s">
        <v>20138</v>
      </c>
      <c r="R3231" t="s">
        <v>20139</v>
      </c>
      <c r="S3231">
        <v>1</v>
      </c>
      <c r="T3231">
        <v>0</v>
      </c>
      <c r="U3231">
        <v>0</v>
      </c>
      <c r="V3231">
        <v>3259</v>
      </c>
      <c r="W3231">
        <v>153</v>
      </c>
    </row>
    <row r="3232" spans="1:23" x14ac:dyDescent="0.3">
      <c r="A3232" t="s">
        <v>3242</v>
      </c>
      <c r="B3232" t="s">
        <v>21528</v>
      </c>
      <c r="C3232">
        <v>1</v>
      </c>
      <c r="D3232">
        <v>1</v>
      </c>
      <c r="E3232" t="s">
        <v>20050</v>
      </c>
      <c r="F3232" t="s">
        <v>13760</v>
      </c>
      <c r="G3232" t="s">
        <v>20051</v>
      </c>
      <c r="H3232" t="s">
        <v>20052</v>
      </c>
      <c r="I3232" t="s">
        <v>20053</v>
      </c>
      <c r="J3232" t="s">
        <v>6747</v>
      </c>
      <c r="K3232" t="s">
        <v>6748</v>
      </c>
      <c r="L3232" t="s">
        <v>6749</v>
      </c>
      <c r="M3232" t="s">
        <v>20183</v>
      </c>
      <c r="N3232" t="s">
        <v>6331</v>
      </c>
      <c r="O3232" t="s">
        <v>20055</v>
      </c>
      <c r="P3232" t="s">
        <v>20056</v>
      </c>
      <c r="Q3232" t="s">
        <v>6749</v>
      </c>
      <c r="R3232" t="s">
        <v>20203</v>
      </c>
      <c r="S3232">
        <v>1</v>
      </c>
      <c r="T3232">
        <v>1</v>
      </c>
      <c r="U3232">
        <v>0</v>
      </c>
      <c r="V3232">
        <v>2634</v>
      </c>
      <c r="W3232">
        <v>128</v>
      </c>
    </row>
    <row r="3233" spans="1:23" x14ac:dyDescent="0.3">
      <c r="A3233" t="s">
        <v>3243</v>
      </c>
      <c r="B3233" t="s">
        <v>21439</v>
      </c>
      <c r="C3233">
        <v>1</v>
      </c>
      <c r="D3233">
        <v>1</v>
      </c>
      <c r="E3233" t="s">
        <v>20088</v>
      </c>
      <c r="F3233" t="s">
        <v>13761</v>
      </c>
      <c r="G3233" t="s">
        <v>20089</v>
      </c>
      <c r="H3233" t="s">
        <v>23646</v>
      </c>
      <c r="I3233" t="s">
        <v>23647</v>
      </c>
      <c r="J3233" t="s">
        <v>13762</v>
      </c>
      <c r="K3233" t="s">
        <v>7257</v>
      </c>
      <c r="L3233" t="s">
        <v>7258</v>
      </c>
      <c r="M3233" t="s">
        <v>20736</v>
      </c>
      <c r="N3233" t="s">
        <v>6331</v>
      </c>
      <c r="O3233" t="s">
        <v>20055</v>
      </c>
      <c r="P3233" t="s">
        <v>20618</v>
      </c>
      <c r="Q3233" t="s">
        <v>6573</v>
      </c>
      <c r="R3233" t="s">
        <v>20748</v>
      </c>
      <c r="S3233">
        <v>0</v>
      </c>
      <c r="T3233">
        <v>1</v>
      </c>
      <c r="U3233">
        <v>0</v>
      </c>
      <c r="V3233">
        <v>26</v>
      </c>
      <c r="W3233">
        <v>1</v>
      </c>
    </row>
    <row r="3234" spans="1:23" x14ac:dyDescent="0.3">
      <c r="A3234" t="s">
        <v>3244</v>
      </c>
      <c r="B3234" t="s">
        <v>21501</v>
      </c>
      <c r="C3234">
        <v>1</v>
      </c>
      <c r="D3234">
        <v>1</v>
      </c>
      <c r="E3234" t="s">
        <v>20050</v>
      </c>
      <c r="F3234" t="s">
        <v>13763</v>
      </c>
      <c r="G3234" t="s">
        <v>20051</v>
      </c>
      <c r="H3234" t="s">
        <v>20468</v>
      </c>
      <c r="I3234" t="s">
        <v>20469</v>
      </c>
      <c r="J3234" t="s">
        <v>6807</v>
      </c>
      <c r="K3234" t="s">
        <v>6574</v>
      </c>
      <c r="L3234" t="s">
        <v>6575</v>
      </c>
      <c r="M3234" t="s">
        <v>20355</v>
      </c>
      <c r="N3234" t="s">
        <v>6331</v>
      </c>
      <c r="O3234" t="s">
        <v>20055</v>
      </c>
      <c r="P3234" t="s">
        <v>20470</v>
      </c>
      <c r="Q3234" t="s">
        <v>6575</v>
      </c>
      <c r="R3234" t="s">
        <v>20471</v>
      </c>
      <c r="S3234">
        <v>1</v>
      </c>
      <c r="T3234">
        <v>0</v>
      </c>
      <c r="V3234">
        <v>51</v>
      </c>
      <c r="W3234">
        <v>2</v>
      </c>
    </row>
    <row r="3235" spans="1:23" x14ac:dyDescent="0.3">
      <c r="A3235" t="s">
        <v>3245</v>
      </c>
      <c r="B3235" t="s">
        <v>21439</v>
      </c>
      <c r="C3235">
        <v>1</v>
      </c>
      <c r="D3235">
        <v>1</v>
      </c>
      <c r="E3235" t="s">
        <v>20088</v>
      </c>
      <c r="F3235" t="s">
        <v>13764</v>
      </c>
      <c r="G3235" t="s">
        <v>20089</v>
      </c>
      <c r="H3235" t="s">
        <v>22877</v>
      </c>
      <c r="I3235" t="s">
        <v>23664</v>
      </c>
      <c r="J3235" t="s">
        <v>13765</v>
      </c>
      <c r="K3235" t="s">
        <v>6434</v>
      </c>
      <c r="L3235" t="s">
        <v>6340</v>
      </c>
      <c r="M3235" t="s">
        <v>20083</v>
      </c>
      <c r="N3235" t="s">
        <v>6331</v>
      </c>
      <c r="O3235" t="s">
        <v>20055</v>
      </c>
      <c r="P3235" t="s">
        <v>20137</v>
      </c>
      <c r="Q3235" t="s">
        <v>20138</v>
      </c>
      <c r="R3235" t="s">
        <v>20139</v>
      </c>
      <c r="S3235">
        <v>0</v>
      </c>
      <c r="T3235">
        <v>0</v>
      </c>
      <c r="V3235">
        <v>173</v>
      </c>
      <c r="W3235">
        <v>6</v>
      </c>
    </row>
    <row r="3236" spans="1:23" x14ac:dyDescent="0.3">
      <c r="A3236" t="s">
        <v>3246</v>
      </c>
      <c r="B3236" t="s">
        <v>21439</v>
      </c>
      <c r="C3236">
        <v>1</v>
      </c>
      <c r="D3236">
        <v>1</v>
      </c>
      <c r="E3236" t="s">
        <v>20088</v>
      </c>
      <c r="F3236" t="s">
        <v>13766</v>
      </c>
      <c r="G3236" t="s">
        <v>20089</v>
      </c>
      <c r="H3236" t="s">
        <v>23650</v>
      </c>
      <c r="I3236" t="s">
        <v>23651</v>
      </c>
      <c r="J3236" t="s">
        <v>13767</v>
      </c>
      <c r="K3236" t="s">
        <v>6791</v>
      </c>
      <c r="L3236" t="s">
        <v>6340</v>
      </c>
      <c r="M3236" t="s">
        <v>20083</v>
      </c>
      <c r="N3236" t="s">
        <v>6331</v>
      </c>
      <c r="O3236" t="s">
        <v>20055</v>
      </c>
      <c r="P3236" t="s">
        <v>20137</v>
      </c>
      <c r="Q3236" t="s">
        <v>20138</v>
      </c>
      <c r="R3236" t="s">
        <v>20139</v>
      </c>
      <c r="S3236">
        <v>0</v>
      </c>
      <c r="T3236">
        <v>0</v>
      </c>
      <c r="U3236">
        <v>0</v>
      </c>
      <c r="V3236">
        <v>77</v>
      </c>
      <c r="W3236">
        <v>3</v>
      </c>
    </row>
    <row r="3237" spans="1:23" x14ac:dyDescent="0.3">
      <c r="A3237" t="s">
        <v>3247</v>
      </c>
      <c r="B3237" t="s">
        <v>21439</v>
      </c>
      <c r="C3237">
        <v>1</v>
      </c>
      <c r="D3237">
        <v>1</v>
      </c>
      <c r="E3237" t="s">
        <v>20088</v>
      </c>
      <c r="F3237" t="s">
        <v>13768</v>
      </c>
      <c r="G3237" t="s">
        <v>20089</v>
      </c>
      <c r="H3237" t="s">
        <v>23652</v>
      </c>
      <c r="I3237" t="s">
        <v>23653</v>
      </c>
      <c r="J3237" t="s">
        <v>13769</v>
      </c>
      <c r="K3237" t="s">
        <v>6358</v>
      </c>
      <c r="L3237" t="s">
        <v>6359</v>
      </c>
      <c r="M3237" t="s">
        <v>20083</v>
      </c>
      <c r="N3237" t="s">
        <v>6331</v>
      </c>
      <c r="O3237" t="s">
        <v>20055</v>
      </c>
      <c r="P3237" t="s">
        <v>20541</v>
      </c>
      <c r="Q3237" t="s">
        <v>6359</v>
      </c>
      <c r="R3237" t="s">
        <v>20542</v>
      </c>
      <c r="S3237">
        <v>0</v>
      </c>
      <c r="T3237">
        <v>1</v>
      </c>
      <c r="U3237">
        <v>0</v>
      </c>
      <c r="V3237">
        <v>13</v>
      </c>
      <c r="W3237">
        <v>1</v>
      </c>
    </row>
    <row r="3238" spans="1:23" x14ac:dyDescent="0.3">
      <c r="A3238" t="s">
        <v>3248</v>
      </c>
      <c r="B3238" t="s">
        <v>21439</v>
      </c>
      <c r="C3238">
        <v>1</v>
      </c>
      <c r="D3238">
        <v>1</v>
      </c>
      <c r="E3238" t="s">
        <v>20088</v>
      </c>
      <c r="F3238" t="s">
        <v>13770</v>
      </c>
      <c r="G3238" t="s">
        <v>20089</v>
      </c>
      <c r="H3238" t="s">
        <v>22907</v>
      </c>
      <c r="I3238" t="s">
        <v>23638</v>
      </c>
      <c r="J3238" t="s">
        <v>13771</v>
      </c>
      <c r="K3238" t="s">
        <v>6434</v>
      </c>
      <c r="L3238" t="s">
        <v>6340</v>
      </c>
      <c r="M3238" t="s">
        <v>20083</v>
      </c>
      <c r="N3238" t="s">
        <v>6331</v>
      </c>
      <c r="O3238" t="s">
        <v>20055</v>
      </c>
      <c r="P3238" t="s">
        <v>20137</v>
      </c>
      <c r="Q3238" t="s">
        <v>20138</v>
      </c>
      <c r="R3238" t="s">
        <v>20139</v>
      </c>
      <c r="S3238">
        <v>0</v>
      </c>
      <c r="T3238">
        <v>0</v>
      </c>
      <c r="U3238">
        <v>0</v>
      </c>
      <c r="V3238">
        <v>202</v>
      </c>
      <c r="W3238">
        <v>8</v>
      </c>
    </row>
    <row r="3239" spans="1:23" x14ac:dyDescent="0.3">
      <c r="A3239" t="s">
        <v>3249</v>
      </c>
      <c r="B3239" t="s">
        <v>21439</v>
      </c>
      <c r="C3239">
        <v>1</v>
      </c>
      <c r="D3239">
        <v>1</v>
      </c>
      <c r="E3239" t="s">
        <v>20088</v>
      </c>
      <c r="F3239" t="s">
        <v>13772</v>
      </c>
      <c r="G3239" t="s">
        <v>20089</v>
      </c>
      <c r="H3239" t="s">
        <v>23654</v>
      </c>
      <c r="I3239" t="s">
        <v>23655</v>
      </c>
      <c r="J3239" t="s">
        <v>6569</v>
      </c>
      <c r="K3239" t="s">
        <v>6570</v>
      </c>
      <c r="L3239" t="s">
        <v>6571</v>
      </c>
      <c r="M3239" t="s">
        <v>20131</v>
      </c>
      <c r="N3239" t="s">
        <v>6331</v>
      </c>
      <c r="O3239" t="s">
        <v>20055</v>
      </c>
      <c r="P3239" t="s">
        <v>20488</v>
      </c>
      <c r="Q3239" t="s">
        <v>6571</v>
      </c>
      <c r="R3239" t="s">
        <v>20489</v>
      </c>
      <c r="S3239">
        <v>0</v>
      </c>
      <c r="T3239">
        <v>1</v>
      </c>
      <c r="U3239">
        <v>0</v>
      </c>
      <c r="V3239">
        <v>28</v>
      </c>
      <c r="W3239">
        <v>1</v>
      </c>
    </row>
    <row r="3240" spans="1:23" x14ac:dyDescent="0.3">
      <c r="A3240" t="s">
        <v>3250</v>
      </c>
      <c r="B3240" t="s">
        <v>21439</v>
      </c>
      <c r="C3240">
        <v>1</v>
      </c>
      <c r="D3240">
        <v>1</v>
      </c>
      <c r="E3240" t="s">
        <v>20088</v>
      </c>
      <c r="F3240" t="s">
        <v>13773</v>
      </c>
      <c r="G3240" t="s">
        <v>20089</v>
      </c>
      <c r="H3240" t="s">
        <v>23641</v>
      </c>
      <c r="I3240" t="s">
        <v>23642</v>
      </c>
      <c r="J3240" t="s">
        <v>13774</v>
      </c>
      <c r="K3240" t="s">
        <v>13743</v>
      </c>
      <c r="L3240" t="s">
        <v>13744</v>
      </c>
      <c r="M3240" t="s">
        <v>20293</v>
      </c>
      <c r="N3240" t="s">
        <v>6331</v>
      </c>
      <c r="O3240" t="s">
        <v>20055</v>
      </c>
      <c r="P3240" t="s">
        <v>20263</v>
      </c>
      <c r="Q3240" t="s">
        <v>6579</v>
      </c>
      <c r="R3240" t="s">
        <v>23643</v>
      </c>
      <c r="S3240">
        <v>0</v>
      </c>
      <c r="T3240">
        <v>1</v>
      </c>
      <c r="U3240">
        <v>0</v>
      </c>
      <c r="V3240">
        <v>15</v>
      </c>
      <c r="W3240">
        <v>1</v>
      </c>
    </row>
    <row r="3241" spans="1:23" x14ac:dyDescent="0.3">
      <c r="A3241" t="s">
        <v>3251</v>
      </c>
      <c r="B3241" t="s">
        <v>21439</v>
      </c>
      <c r="C3241">
        <v>1</v>
      </c>
      <c r="D3241">
        <v>1</v>
      </c>
      <c r="E3241" t="s">
        <v>20088</v>
      </c>
      <c r="F3241" t="s">
        <v>13775</v>
      </c>
      <c r="G3241" t="s">
        <v>20089</v>
      </c>
      <c r="H3241" t="s">
        <v>23636</v>
      </c>
      <c r="I3241" t="s">
        <v>23637</v>
      </c>
      <c r="J3241" t="s">
        <v>13735</v>
      </c>
      <c r="K3241" t="s">
        <v>6748</v>
      </c>
      <c r="L3241" t="s">
        <v>6749</v>
      </c>
      <c r="M3241" t="s">
        <v>20183</v>
      </c>
      <c r="N3241" t="s">
        <v>6331</v>
      </c>
      <c r="O3241" t="s">
        <v>20055</v>
      </c>
      <c r="P3241" t="s">
        <v>20056</v>
      </c>
      <c r="Q3241" t="s">
        <v>6749</v>
      </c>
      <c r="R3241" t="s">
        <v>20203</v>
      </c>
      <c r="S3241">
        <v>0</v>
      </c>
      <c r="T3241">
        <v>1</v>
      </c>
      <c r="U3241">
        <v>0</v>
      </c>
      <c r="V3241">
        <v>17</v>
      </c>
      <c r="W3241">
        <v>1</v>
      </c>
    </row>
    <row r="3242" spans="1:23" x14ac:dyDescent="0.3">
      <c r="A3242" t="s">
        <v>3252</v>
      </c>
      <c r="B3242" t="s">
        <v>21501</v>
      </c>
      <c r="C3242">
        <v>1</v>
      </c>
      <c r="D3242">
        <v>1</v>
      </c>
      <c r="E3242" t="s">
        <v>20050</v>
      </c>
      <c r="F3242" t="s">
        <v>13776</v>
      </c>
      <c r="G3242" t="s">
        <v>20051</v>
      </c>
      <c r="H3242" t="s">
        <v>20486</v>
      </c>
      <c r="I3242" t="s">
        <v>20487</v>
      </c>
      <c r="J3242" t="s">
        <v>6789</v>
      </c>
      <c r="K3242" t="s">
        <v>6570</v>
      </c>
      <c r="L3242" t="s">
        <v>6571</v>
      </c>
      <c r="M3242" t="s">
        <v>20131</v>
      </c>
      <c r="N3242" t="s">
        <v>6331</v>
      </c>
      <c r="O3242" t="s">
        <v>20055</v>
      </c>
      <c r="P3242" t="s">
        <v>20488</v>
      </c>
      <c r="Q3242" t="s">
        <v>6571</v>
      </c>
      <c r="R3242" t="s">
        <v>20489</v>
      </c>
      <c r="S3242">
        <v>1</v>
      </c>
      <c r="T3242">
        <v>1</v>
      </c>
      <c r="V3242">
        <v>26</v>
      </c>
      <c r="W3242">
        <v>2</v>
      </c>
    </row>
    <row r="3243" spans="1:23" x14ac:dyDescent="0.3">
      <c r="A3243" t="s">
        <v>3253</v>
      </c>
      <c r="B3243" t="s">
        <v>21439</v>
      </c>
      <c r="C3243">
        <v>1</v>
      </c>
      <c r="D3243">
        <v>1</v>
      </c>
      <c r="E3243" t="s">
        <v>20088</v>
      </c>
      <c r="F3243" t="s">
        <v>13777</v>
      </c>
      <c r="G3243" t="s">
        <v>20089</v>
      </c>
      <c r="H3243" t="s">
        <v>23656</v>
      </c>
      <c r="I3243" t="s">
        <v>23657</v>
      </c>
      <c r="J3243" t="s">
        <v>13778</v>
      </c>
      <c r="K3243" t="s">
        <v>6748</v>
      </c>
      <c r="L3243" t="s">
        <v>6749</v>
      </c>
      <c r="M3243" t="s">
        <v>20183</v>
      </c>
      <c r="N3243" t="s">
        <v>6331</v>
      </c>
      <c r="O3243" t="s">
        <v>20055</v>
      </c>
      <c r="P3243" t="s">
        <v>20056</v>
      </c>
      <c r="Q3243" t="s">
        <v>6749</v>
      </c>
      <c r="R3243" t="s">
        <v>20203</v>
      </c>
      <c r="S3243">
        <v>0</v>
      </c>
      <c r="T3243">
        <v>1</v>
      </c>
      <c r="U3243">
        <v>0</v>
      </c>
      <c r="V3243">
        <v>14</v>
      </c>
      <c r="W3243">
        <v>1</v>
      </c>
    </row>
    <row r="3244" spans="1:23" x14ac:dyDescent="0.3">
      <c r="A3244" t="s">
        <v>3254</v>
      </c>
      <c r="B3244" t="s">
        <v>21522</v>
      </c>
      <c r="C3244">
        <v>1</v>
      </c>
      <c r="D3244">
        <v>1</v>
      </c>
      <c r="E3244" t="s">
        <v>20088</v>
      </c>
      <c r="F3244" t="s">
        <v>13779</v>
      </c>
      <c r="G3244" t="s">
        <v>20089</v>
      </c>
      <c r="H3244" t="s">
        <v>23658</v>
      </c>
      <c r="I3244" t="s">
        <v>23659</v>
      </c>
      <c r="J3244" t="s">
        <v>13780</v>
      </c>
      <c r="K3244" t="s">
        <v>6339</v>
      </c>
      <c r="L3244" t="s">
        <v>6340</v>
      </c>
      <c r="M3244" t="s">
        <v>20083</v>
      </c>
      <c r="N3244" t="s">
        <v>6331</v>
      </c>
      <c r="O3244" t="s">
        <v>20055</v>
      </c>
      <c r="P3244" t="s">
        <v>20137</v>
      </c>
      <c r="Q3244" t="s">
        <v>20138</v>
      </c>
      <c r="R3244" t="s">
        <v>20139</v>
      </c>
      <c r="S3244">
        <v>0</v>
      </c>
      <c r="T3244">
        <v>0</v>
      </c>
      <c r="U3244">
        <v>0</v>
      </c>
      <c r="V3244">
        <v>71</v>
      </c>
      <c r="W3244">
        <v>4</v>
      </c>
    </row>
    <row r="3245" spans="1:23" x14ac:dyDescent="0.3">
      <c r="A3245" t="s">
        <v>3255</v>
      </c>
      <c r="B3245" t="s">
        <v>21505</v>
      </c>
      <c r="C3245">
        <v>1</v>
      </c>
      <c r="D3245">
        <v>0</v>
      </c>
      <c r="E3245" t="s">
        <v>20065</v>
      </c>
      <c r="F3245" t="s">
        <v>13781</v>
      </c>
      <c r="G3245" t="s">
        <v>20080</v>
      </c>
      <c r="H3245" t="s">
        <v>20563</v>
      </c>
      <c r="I3245" t="s">
        <v>20564</v>
      </c>
      <c r="J3245" t="s">
        <v>13782</v>
      </c>
      <c r="K3245" t="s">
        <v>6358</v>
      </c>
      <c r="L3245" t="s">
        <v>6359</v>
      </c>
      <c r="M3245" t="s">
        <v>20083</v>
      </c>
      <c r="N3245" t="s">
        <v>6331</v>
      </c>
      <c r="O3245" t="s">
        <v>20055</v>
      </c>
      <c r="P3245" t="s">
        <v>20541</v>
      </c>
      <c r="Q3245" t="s">
        <v>6359</v>
      </c>
      <c r="R3245" t="s">
        <v>20542</v>
      </c>
      <c r="S3245">
        <v>1</v>
      </c>
      <c r="T3245">
        <v>1</v>
      </c>
      <c r="U3245">
        <v>0</v>
      </c>
      <c r="V3245">
        <v>372</v>
      </c>
      <c r="W3245">
        <v>17</v>
      </c>
    </row>
    <row r="3246" spans="1:23" x14ac:dyDescent="0.3">
      <c r="A3246" t="s">
        <v>3256</v>
      </c>
      <c r="B3246" t="s">
        <v>21505</v>
      </c>
      <c r="C3246">
        <v>1</v>
      </c>
      <c r="D3246">
        <v>0</v>
      </c>
      <c r="E3246" t="s">
        <v>20050</v>
      </c>
      <c r="F3246" t="s">
        <v>13783</v>
      </c>
      <c r="G3246" t="s">
        <v>20051</v>
      </c>
      <c r="H3246" t="s">
        <v>20486</v>
      </c>
      <c r="I3246" t="s">
        <v>20487</v>
      </c>
      <c r="J3246" t="s">
        <v>13784</v>
      </c>
      <c r="K3246" t="s">
        <v>7114</v>
      </c>
      <c r="L3246" t="s">
        <v>7115</v>
      </c>
      <c r="M3246" t="s">
        <v>20515</v>
      </c>
      <c r="N3246" t="s">
        <v>6331</v>
      </c>
      <c r="O3246" t="s">
        <v>20055</v>
      </c>
      <c r="P3246" t="s">
        <v>20488</v>
      </c>
      <c r="Q3246" t="s">
        <v>6571</v>
      </c>
      <c r="R3246" t="s">
        <v>20658</v>
      </c>
      <c r="S3246">
        <v>1</v>
      </c>
      <c r="T3246">
        <v>1</v>
      </c>
      <c r="U3246">
        <v>0</v>
      </c>
      <c r="V3246">
        <v>201</v>
      </c>
      <c r="W3246">
        <v>12</v>
      </c>
    </row>
    <row r="3247" spans="1:23" x14ac:dyDescent="0.3">
      <c r="A3247" t="s">
        <v>3257</v>
      </c>
      <c r="B3247" t="s">
        <v>21505</v>
      </c>
      <c r="C3247">
        <v>1</v>
      </c>
      <c r="D3247">
        <v>0</v>
      </c>
      <c r="E3247" t="s">
        <v>20088</v>
      </c>
      <c r="F3247" t="s">
        <v>13785</v>
      </c>
      <c r="G3247" t="s">
        <v>20089</v>
      </c>
      <c r="H3247" t="s">
        <v>21121</v>
      </c>
      <c r="I3247" t="s">
        <v>21122</v>
      </c>
      <c r="J3247" t="s">
        <v>9126</v>
      </c>
      <c r="K3247" t="s">
        <v>6339</v>
      </c>
      <c r="L3247" t="s">
        <v>6340</v>
      </c>
      <c r="M3247" t="s">
        <v>20083</v>
      </c>
      <c r="N3247" t="s">
        <v>6331</v>
      </c>
      <c r="O3247" t="s">
        <v>20055</v>
      </c>
      <c r="P3247" t="s">
        <v>20137</v>
      </c>
      <c r="Q3247" t="s">
        <v>20138</v>
      </c>
      <c r="R3247" t="s">
        <v>20139</v>
      </c>
      <c r="S3247">
        <v>0</v>
      </c>
      <c r="T3247">
        <v>0</v>
      </c>
      <c r="U3247">
        <v>0</v>
      </c>
      <c r="V3247">
        <v>138</v>
      </c>
      <c r="W3247">
        <v>9</v>
      </c>
    </row>
    <row r="3248" spans="1:23" x14ac:dyDescent="0.3">
      <c r="A3248" t="s">
        <v>3258</v>
      </c>
      <c r="B3248" t="s">
        <v>21505</v>
      </c>
      <c r="C3248">
        <v>1</v>
      </c>
      <c r="D3248">
        <v>0</v>
      </c>
      <c r="E3248" t="s">
        <v>20088</v>
      </c>
      <c r="F3248" t="s">
        <v>13786</v>
      </c>
      <c r="G3248" t="s">
        <v>20089</v>
      </c>
      <c r="H3248" t="s">
        <v>20498</v>
      </c>
      <c r="I3248" t="s">
        <v>20499</v>
      </c>
      <c r="J3248" t="s">
        <v>6750</v>
      </c>
      <c r="K3248" t="s">
        <v>6414</v>
      </c>
      <c r="L3248" t="s">
        <v>6340</v>
      </c>
      <c r="M3248" t="s">
        <v>20083</v>
      </c>
      <c r="N3248" t="s">
        <v>6331</v>
      </c>
      <c r="O3248" t="s">
        <v>20055</v>
      </c>
      <c r="P3248" t="s">
        <v>20137</v>
      </c>
      <c r="Q3248" t="s">
        <v>20138</v>
      </c>
      <c r="R3248" t="s">
        <v>20139</v>
      </c>
      <c r="S3248">
        <v>0</v>
      </c>
      <c r="T3248">
        <v>0</v>
      </c>
      <c r="U3248">
        <v>0</v>
      </c>
      <c r="V3248">
        <v>169</v>
      </c>
      <c r="W3248">
        <v>10</v>
      </c>
    </row>
    <row r="3249" spans="1:23" x14ac:dyDescent="0.3">
      <c r="A3249" t="s">
        <v>3259</v>
      </c>
      <c r="B3249" t="s">
        <v>21439</v>
      </c>
      <c r="C3249">
        <v>1</v>
      </c>
      <c r="D3249">
        <v>1</v>
      </c>
      <c r="E3249" t="s">
        <v>20088</v>
      </c>
      <c r="F3249" t="s">
        <v>13787</v>
      </c>
      <c r="G3249" t="s">
        <v>20089</v>
      </c>
      <c r="H3249" t="s">
        <v>22907</v>
      </c>
      <c r="I3249" t="s">
        <v>23638</v>
      </c>
      <c r="J3249" t="s">
        <v>13754</v>
      </c>
      <c r="K3249" t="s">
        <v>6434</v>
      </c>
      <c r="L3249" t="s">
        <v>6340</v>
      </c>
      <c r="M3249" t="s">
        <v>20083</v>
      </c>
      <c r="N3249" t="s">
        <v>6331</v>
      </c>
      <c r="O3249" t="s">
        <v>20055</v>
      </c>
      <c r="P3249" t="s">
        <v>20137</v>
      </c>
      <c r="Q3249" t="s">
        <v>20138</v>
      </c>
      <c r="R3249" t="s">
        <v>20139</v>
      </c>
      <c r="S3249">
        <v>0</v>
      </c>
      <c r="T3249">
        <v>0</v>
      </c>
      <c r="U3249">
        <v>0</v>
      </c>
      <c r="V3249">
        <v>141</v>
      </c>
      <c r="W3249">
        <v>5</v>
      </c>
    </row>
    <row r="3250" spans="1:23" x14ac:dyDescent="0.3">
      <c r="A3250" t="s">
        <v>3260</v>
      </c>
      <c r="B3250" t="s">
        <v>21505</v>
      </c>
      <c r="C3250">
        <v>1</v>
      </c>
      <c r="D3250">
        <v>0</v>
      </c>
      <c r="E3250" t="s">
        <v>20050</v>
      </c>
      <c r="F3250" t="s">
        <v>13788</v>
      </c>
      <c r="G3250" t="s">
        <v>20080</v>
      </c>
      <c r="H3250" t="s">
        <v>20308</v>
      </c>
      <c r="I3250" t="s">
        <v>20309</v>
      </c>
      <c r="J3250" t="s">
        <v>6738</v>
      </c>
      <c r="K3250" t="s">
        <v>6739</v>
      </c>
      <c r="L3250" t="s">
        <v>6740</v>
      </c>
      <c r="M3250" t="s">
        <v>20083</v>
      </c>
      <c r="N3250" t="s">
        <v>6331</v>
      </c>
      <c r="O3250" t="s">
        <v>20055</v>
      </c>
      <c r="P3250" t="s">
        <v>20310</v>
      </c>
      <c r="Q3250" t="s">
        <v>6740</v>
      </c>
      <c r="R3250" t="s">
        <v>20311</v>
      </c>
      <c r="S3250">
        <v>1</v>
      </c>
      <c r="T3250">
        <v>1</v>
      </c>
      <c r="U3250">
        <v>0</v>
      </c>
      <c r="V3250">
        <v>228</v>
      </c>
      <c r="W3250">
        <v>14</v>
      </c>
    </row>
    <row r="3251" spans="1:23" x14ac:dyDescent="0.3">
      <c r="A3251" t="s">
        <v>3261</v>
      </c>
      <c r="B3251" t="s">
        <v>21439</v>
      </c>
      <c r="C3251">
        <v>1</v>
      </c>
      <c r="D3251">
        <v>1</v>
      </c>
      <c r="E3251" t="s">
        <v>20088</v>
      </c>
      <c r="F3251" t="s">
        <v>13789</v>
      </c>
      <c r="G3251" t="s">
        <v>20089</v>
      </c>
      <c r="H3251" t="s">
        <v>23656</v>
      </c>
      <c r="I3251" t="s">
        <v>23657</v>
      </c>
      <c r="J3251" t="s">
        <v>13778</v>
      </c>
      <c r="K3251" t="s">
        <v>6748</v>
      </c>
      <c r="L3251" t="s">
        <v>6749</v>
      </c>
      <c r="M3251" t="s">
        <v>20183</v>
      </c>
      <c r="N3251" t="s">
        <v>6331</v>
      </c>
      <c r="O3251" t="s">
        <v>20055</v>
      </c>
      <c r="P3251" t="s">
        <v>20056</v>
      </c>
      <c r="Q3251" t="s">
        <v>6749</v>
      </c>
      <c r="R3251" t="s">
        <v>20203</v>
      </c>
      <c r="S3251">
        <v>0</v>
      </c>
      <c r="T3251">
        <v>1</v>
      </c>
      <c r="U3251">
        <v>0</v>
      </c>
      <c r="V3251">
        <v>24</v>
      </c>
      <c r="W3251">
        <v>1</v>
      </c>
    </row>
    <row r="3252" spans="1:23" x14ac:dyDescent="0.3">
      <c r="A3252" t="s">
        <v>3262</v>
      </c>
      <c r="B3252" t="s">
        <v>21522</v>
      </c>
      <c r="C3252">
        <v>1</v>
      </c>
      <c r="D3252">
        <v>1</v>
      </c>
      <c r="E3252" t="s">
        <v>20088</v>
      </c>
      <c r="F3252" t="s">
        <v>13790</v>
      </c>
      <c r="G3252" t="s">
        <v>20089</v>
      </c>
      <c r="H3252" t="s">
        <v>23660</v>
      </c>
      <c r="I3252" t="s">
        <v>23661</v>
      </c>
      <c r="J3252" t="s">
        <v>6795</v>
      </c>
      <c r="K3252" t="s">
        <v>6574</v>
      </c>
      <c r="L3252" t="s">
        <v>6575</v>
      </c>
      <c r="M3252" t="s">
        <v>20355</v>
      </c>
      <c r="N3252" t="s">
        <v>6331</v>
      </c>
      <c r="O3252" t="s">
        <v>20055</v>
      </c>
      <c r="P3252" t="s">
        <v>20470</v>
      </c>
      <c r="Q3252" t="s">
        <v>6575</v>
      </c>
      <c r="R3252" t="s">
        <v>20471</v>
      </c>
      <c r="S3252">
        <v>0</v>
      </c>
      <c r="T3252">
        <v>0</v>
      </c>
      <c r="U3252">
        <v>0</v>
      </c>
      <c r="V3252">
        <v>99</v>
      </c>
      <c r="W3252">
        <v>4</v>
      </c>
    </row>
    <row r="3253" spans="1:23" x14ac:dyDescent="0.3">
      <c r="A3253" t="s">
        <v>3263</v>
      </c>
      <c r="B3253" t="s">
        <v>21650</v>
      </c>
      <c r="C3253">
        <v>1</v>
      </c>
      <c r="D3253">
        <v>1</v>
      </c>
      <c r="E3253" t="s">
        <v>20088</v>
      </c>
      <c r="F3253" t="s">
        <v>13791</v>
      </c>
      <c r="G3253" t="s">
        <v>20089</v>
      </c>
      <c r="H3253" t="s">
        <v>22846</v>
      </c>
      <c r="I3253" t="s">
        <v>23621</v>
      </c>
      <c r="J3253" t="s">
        <v>13792</v>
      </c>
      <c r="K3253" t="s">
        <v>6748</v>
      </c>
      <c r="L3253" t="s">
        <v>6749</v>
      </c>
      <c r="M3253" t="s">
        <v>20183</v>
      </c>
      <c r="N3253" t="s">
        <v>6331</v>
      </c>
      <c r="O3253" t="s">
        <v>20055</v>
      </c>
      <c r="P3253" t="s">
        <v>20056</v>
      </c>
      <c r="Q3253" t="s">
        <v>6749</v>
      </c>
      <c r="R3253" t="s">
        <v>20203</v>
      </c>
      <c r="S3253">
        <v>0</v>
      </c>
      <c r="T3253">
        <v>1</v>
      </c>
      <c r="U3253">
        <v>1</v>
      </c>
      <c r="V3253">
        <v>208</v>
      </c>
      <c r="W3253">
        <v>20</v>
      </c>
    </row>
    <row r="3254" spans="1:23" x14ac:dyDescent="0.3">
      <c r="A3254" t="s">
        <v>3264</v>
      </c>
      <c r="B3254" t="s">
        <v>21439</v>
      </c>
      <c r="C3254">
        <v>1</v>
      </c>
      <c r="D3254">
        <v>1</v>
      </c>
      <c r="E3254" t="s">
        <v>20088</v>
      </c>
      <c r="F3254" t="s">
        <v>13793</v>
      </c>
      <c r="G3254" t="s">
        <v>20089</v>
      </c>
      <c r="H3254" t="s">
        <v>22907</v>
      </c>
      <c r="I3254" t="s">
        <v>23638</v>
      </c>
      <c r="J3254" t="s">
        <v>13754</v>
      </c>
      <c r="K3254" t="s">
        <v>6434</v>
      </c>
      <c r="L3254" t="s">
        <v>6340</v>
      </c>
      <c r="M3254" t="s">
        <v>20083</v>
      </c>
      <c r="N3254" t="s">
        <v>6331</v>
      </c>
      <c r="O3254" t="s">
        <v>20055</v>
      </c>
      <c r="P3254" t="s">
        <v>20137</v>
      </c>
      <c r="Q3254" t="s">
        <v>20138</v>
      </c>
      <c r="R3254" t="s">
        <v>20139</v>
      </c>
      <c r="S3254">
        <v>0</v>
      </c>
      <c r="T3254">
        <v>0</v>
      </c>
      <c r="U3254">
        <v>0</v>
      </c>
      <c r="V3254">
        <v>30</v>
      </c>
      <c r="W3254">
        <v>1</v>
      </c>
    </row>
    <row r="3255" spans="1:23" x14ac:dyDescent="0.3">
      <c r="A3255" t="s">
        <v>3265</v>
      </c>
      <c r="B3255" t="s">
        <v>21501</v>
      </c>
      <c r="C3255">
        <v>1</v>
      </c>
      <c r="D3255">
        <v>1</v>
      </c>
      <c r="E3255" t="s">
        <v>20050</v>
      </c>
      <c r="F3255" t="s">
        <v>13794</v>
      </c>
      <c r="G3255" t="s">
        <v>20051</v>
      </c>
      <c r="H3255" t="s">
        <v>20521</v>
      </c>
      <c r="I3255" t="s">
        <v>20522</v>
      </c>
      <c r="J3255" t="s">
        <v>6790</v>
      </c>
      <c r="K3255" t="s">
        <v>6791</v>
      </c>
      <c r="L3255" t="s">
        <v>6340</v>
      </c>
      <c r="M3255" t="s">
        <v>20083</v>
      </c>
      <c r="N3255" t="s">
        <v>6331</v>
      </c>
      <c r="O3255" t="s">
        <v>20055</v>
      </c>
      <c r="P3255" t="s">
        <v>20137</v>
      </c>
      <c r="Q3255" t="s">
        <v>20138</v>
      </c>
      <c r="R3255" t="s">
        <v>20139</v>
      </c>
      <c r="S3255">
        <v>1</v>
      </c>
      <c r="T3255">
        <v>0</v>
      </c>
      <c r="V3255">
        <v>22</v>
      </c>
      <c r="W3255">
        <v>2</v>
      </c>
    </row>
    <row r="3256" spans="1:23" x14ac:dyDescent="0.3">
      <c r="A3256" t="s">
        <v>3266</v>
      </c>
      <c r="B3256" t="s">
        <v>21439</v>
      </c>
      <c r="C3256">
        <v>1</v>
      </c>
      <c r="D3256">
        <v>1</v>
      </c>
      <c r="E3256" t="s">
        <v>20088</v>
      </c>
      <c r="F3256" t="s">
        <v>13795</v>
      </c>
      <c r="G3256" t="s">
        <v>20089</v>
      </c>
      <c r="H3256" t="s">
        <v>23652</v>
      </c>
      <c r="I3256" t="s">
        <v>23653</v>
      </c>
      <c r="J3256" t="s">
        <v>13769</v>
      </c>
      <c r="K3256" t="s">
        <v>6358</v>
      </c>
      <c r="L3256" t="s">
        <v>6359</v>
      </c>
      <c r="M3256" t="s">
        <v>20083</v>
      </c>
      <c r="N3256" t="s">
        <v>6331</v>
      </c>
      <c r="O3256" t="s">
        <v>20055</v>
      </c>
      <c r="P3256" t="s">
        <v>20541</v>
      </c>
      <c r="Q3256" t="s">
        <v>6359</v>
      </c>
      <c r="R3256" t="s">
        <v>20542</v>
      </c>
      <c r="S3256">
        <v>0</v>
      </c>
      <c r="T3256">
        <v>1</v>
      </c>
      <c r="U3256">
        <v>0</v>
      </c>
      <c r="V3256">
        <v>20</v>
      </c>
      <c r="W3256">
        <v>1</v>
      </c>
    </row>
    <row r="3257" spans="1:23" x14ac:dyDescent="0.3">
      <c r="A3257" t="s">
        <v>3267</v>
      </c>
      <c r="B3257" t="s">
        <v>21439</v>
      </c>
      <c r="C3257">
        <v>1</v>
      </c>
      <c r="D3257">
        <v>1</v>
      </c>
      <c r="E3257" t="s">
        <v>20150</v>
      </c>
      <c r="F3257" t="s">
        <v>13796</v>
      </c>
      <c r="G3257" t="s">
        <v>20089</v>
      </c>
      <c r="H3257" t="s">
        <v>23662</v>
      </c>
      <c r="I3257" t="s">
        <v>23663</v>
      </c>
      <c r="J3257" t="s">
        <v>6569</v>
      </c>
      <c r="K3257" t="s">
        <v>6570</v>
      </c>
      <c r="L3257" t="s">
        <v>6571</v>
      </c>
      <c r="M3257" t="s">
        <v>20131</v>
      </c>
      <c r="N3257" t="s">
        <v>6331</v>
      </c>
      <c r="O3257" t="s">
        <v>20055</v>
      </c>
      <c r="P3257" t="s">
        <v>20488</v>
      </c>
      <c r="Q3257" t="s">
        <v>6571</v>
      </c>
      <c r="R3257" t="s">
        <v>20489</v>
      </c>
      <c r="S3257">
        <v>0</v>
      </c>
      <c r="T3257">
        <v>1</v>
      </c>
      <c r="U3257">
        <v>0</v>
      </c>
      <c r="V3257">
        <v>0</v>
      </c>
      <c r="W3257">
        <v>0</v>
      </c>
    </row>
    <row r="3258" spans="1:23" x14ac:dyDescent="0.3">
      <c r="A3258" t="s">
        <v>3268</v>
      </c>
      <c r="B3258" t="s">
        <v>21483</v>
      </c>
      <c r="C3258">
        <v>1</v>
      </c>
      <c r="D3258">
        <v>1</v>
      </c>
      <c r="E3258" t="s">
        <v>20088</v>
      </c>
      <c r="F3258" t="s">
        <v>13797</v>
      </c>
      <c r="G3258" t="s">
        <v>20089</v>
      </c>
      <c r="H3258" t="s">
        <v>22877</v>
      </c>
      <c r="I3258" t="s">
        <v>23664</v>
      </c>
      <c r="J3258" t="s">
        <v>13798</v>
      </c>
      <c r="K3258" t="s">
        <v>6791</v>
      </c>
      <c r="L3258" t="s">
        <v>6340</v>
      </c>
      <c r="M3258" t="s">
        <v>20083</v>
      </c>
      <c r="N3258" t="s">
        <v>6331</v>
      </c>
      <c r="O3258" t="s">
        <v>20055</v>
      </c>
      <c r="P3258" t="s">
        <v>20137</v>
      </c>
      <c r="Q3258" t="s">
        <v>20138</v>
      </c>
      <c r="R3258" t="s">
        <v>20139</v>
      </c>
      <c r="S3258">
        <v>0</v>
      </c>
      <c r="T3258">
        <v>0</v>
      </c>
      <c r="U3258">
        <v>0</v>
      </c>
      <c r="V3258">
        <v>266</v>
      </c>
      <c r="W3258">
        <v>11</v>
      </c>
    </row>
    <row r="3259" spans="1:23" x14ac:dyDescent="0.3">
      <c r="A3259" t="s">
        <v>3269</v>
      </c>
      <c r="B3259" t="s">
        <v>21483</v>
      </c>
      <c r="C3259">
        <v>1</v>
      </c>
      <c r="D3259">
        <v>1</v>
      </c>
      <c r="E3259" t="s">
        <v>20088</v>
      </c>
      <c r="F3259" t="s">
        <v>13799</v>
      </c>
      <c r="G3259" t="s">
        <v>20089</v>
      </c>
      <c r="H3259" t="s">
        <v>22877</v>
      </c>
      <c r="I3259" t="s">
        <v>23664</v>
      </c>
      <c r="J3259" t="s">
        <v>13800</v>
      </c>
      <c r="K3259" t="s">
        <v>6739</v>
      </c>
      <c r="L3259" t="s">
        <v>6740</v>
      </c>
      <c r="M3259" t="s">
        <v>20083</v>
      </c>
      <c r="N3259" t="s">
        <v>6331</v>
      </c>
      <c r="O3259" t="s">
        <v>20055</v>
      </c>
      <c r="P3259" t="s">
        <v>20310</v>
      </c>
      <c r="Q3259" t="s">
        <v>6740</v>
      </c>
      <c r="R3259" t="s">
        <v>20311</v>
      </c>
      <c r="S3259">
        <v>0</v>
      </c>
      <c r="T3259">
        <v>1</v>
      </c>
      <c r="U3259">
        <v>0</v>
      </c>
      <c r="V3259">
        <v>104</v>
      </c>
      <c r="W3259">
        <v>4</v>
      </c>
    </row>
    <row r="3260" spans="1:23" x14ac:dyDescent="0.3">
      <c r="A3260" t="s">
        <v>3270</v>
      </c>
      <c r="B3260" t="s">
        <v>21483</v>
      </c>
      <c r="C3260">
        <v>1</v>
      </c>
      <c r="D3260">
        <v>1</v>
      </c>
      <c r="E3260" t="s">
        <v>20065</v>
      </c>
      <c r="F3260" t="s">
        <v>13801</v>
      </c>
      <c r="G3260" t="s">
        <v>20080</v>
      </c>
      <c r="H3260" t="s">
        <v>20135</v>
      </c>
      <c r="I3260" t="s">
        <v>20136</v>
      </c>
      <c r="J3260" t="s">
        <v>6800</v>
      </c>
      <c r="K3260" t="s">
        <v>6434</v>
      </c>
      <c r="L3260" t="s">
        <v>6340</v>
      </c>
      <c r="M3260" t="s">
        <v>20083</v>
      </c>
      <c r="N3260" t="s">
        <v>6331</v>
      </c>
      <c r="O3260" t="s">
        <v>20055</v>
      </c>
      <c r="P3260" t="s">
        <v>20137</v>
      </c>
      <c r="Q3260" t="s">
        <v>20138</v>
      </c>
      <c r="R3260" t="s">
        <v>20139</v>
      </c>
      <c r="S3260">
        <v>1</v>
      </c>
      <c r="T3260">
        <v>0</v>
      </c>
      <c r="U3260">
        <v>0</v>
      </c>
      <c r="V3260">
        <v>52</v>
      </c>
      <c r="W3260">
        <v>3</v>
      </c>
    </row>
    <row r="3261" spans="1:23" x14ac:dyDescent="0.3">
      <c r="A3261" t="s">
        <v>3271</v>
      </c>
      <c r="B3261" t="s">
        <v>21483</v>
      </c>
      <c r="C3261">
        <v>1</v>
      </c>
      <c r="D3261">
        <v>1</v>
      </c>
      <c r="E3261" t="s">
        <v>20088</v>
      </c>
      <c r="F3261" t="s">
        <v>13802</v>
      </c>
      <c r="G3261" t="s">
        <v>20089</v>
      </c>
      <c r="H3261" t="s">
        <v>22846</v>
      </c>
      <c r="I3261" t="s">
        <v>23621</v>
      </c>
      <c r="J3261" t="s">
        <v>13803</v>
      </c>
      <c r="K3261" t="s">
        <v>6397</v>
      </c>
      <c r="L3261" t="s">
        <v>6340</v>
      </c>
      <c r="M3261" t="s">
        <v>20083</v>
      </c>
      <c r="N3261" t="s">
        <v>6331</v>
      </c>
      <c r="O3261" t="s">
        <v>20055</v>
      </c>
      <c r="P3261" t="s">
        <v>20137</v>
      </c>
      <c r="Q3261" t="s">
        <v>20138</v>
      </c>
      <c r="R3261" t="s">
        <v>20139</v>
      </c>
      <c r="S3261">
        <v>0</v>
      </c>
      <c r="T3261">
        <v>0</v>
      </c>
      <c r="U3261">
        <v>0</v>
      </c>
      <c r="V3261">
        <v>55</v>
      </c>
      <c r="W3261">
        <v>3</v>
      </c>
    </row>
    <row r="3262" spans="1:23" x14ac:dyDescent="0.3">
      <c r="A3262" t="s">
        <v>3272</v>
      </c>
      <c r="B3262" t="s">
        <v>21044</v>
      </c>
      <c r="C3262">
        <v>0</v>
      </c>
      <c r="D3262">
        <v>0</v>
      </c>
      <c r="E3262" t="s">
        <v>20050</v>
      </c>
      <c r="F3262" t="s">
        <v>13804</v>
      </c>
      <c r="G3262" t="s">
        <v>20051</v>
      </c>
      <c r="H3262" t="s">
        <v>20521</v>
      </c>
      <c r="I3262" t="s">
        <v>20522</v>
      </c>
      <c r="J3262" t="s">
        <v>13805</v>
      </c>
      <c r="K3262" t="s">
        <v>6797</v>
      </c>
      <c r="L3262" t="s">
        <v>6798</v>
      </c>
      <c r="M3262" t="s">
        <v>20190</v>
      </c>
      <c r="N3262" t="s">
        <v>6331</v>
      </c>
      <c r="O3262" t="s">
        <v>20055</v>
      </c>
      <c r="P3262" t="s">
        <v>20524</v>
      </c>
      <c r="Q3262" t="s">
        <v>20525</v>
      </c>
      <c r="R3262" t="s">
        <v>21012</v>
      </c>
      <c r="S3262">
        <v>1</v>
      </c>
      <c r="T3262">
        <v>0</v>
      </c>
      <c r="U3262">
        <v>0</v>
      </c>
      <c r="V3262">
        <v>161</v>
      </c>
      <c r="W3262">
        <v>13</v>
      </c>
    </row>
    <row r="3263" spans="1:23" x14ac:dyDescent="0.3">
      <c r="A3263" t="s">
        <v>3273</v>
      </c>
      <c r="B3263" t="s">
        <v>21044</v>
      </c>
      <c r="C3263">
        <v>0</v>
      </c>
      <c r="D3263">
        <v>0</v>
      </c>
      <c r="E3263" t="s">
        <v>20050</v>
      </c>
      <c r="F3263" t="s">
        <v>13806</v>
      </c>
      <c r="G3263" t="s">
        <v>20051</v>
      </c>
      <c r="H3263" t="s">
        <v>20261</v>
      </c>
      <c r="I3263" t="s">
        <v>20262</v>
      </c>
      <c r="J3263" t="s">
        <v>13807</v>
      </c>
      <c r="K3263" t="s">
        <v>13808</v>
      </c>
      <c r="L3263" t="s">
        <v>13809</v>
      </c>
      <c r="M3263" t="s">
        <v>20504</v>
      </c>
      <c r="N3263" t="s">
        <v>6331</v>
      </c>
      <c r="O3263" t="s">
        <v>20055</v>
      </c>
      <c r="P3263" t="s">
        <v>20263</v>
      </c>
      <c r="Q3263" t="s">
        <v>6579</v>
      </c>
      <c r="R3263" t="s">
        <v>23665</v>
      </c>
      <c r="S3263">
        <v>1</v>
      </c>
      <c r="T3263">
        <v>1</v>
      </c>
      <c r="U3263">
        <v>0</v>
      </c>
      <c r="V3263">
        <v>55</v>
      </c>
      <c r="W3263">
        <v>5</v>
      </c>
    </row>
    <row r="3264" spans="1:23" x14ac:dyDescent="0.3">
      <c r="A3264" t="s">
        <v>3274</v>
      </c>
      <c r="B3264" t="s">
        <v>21044</v>
      </c>
      <c r="C3264">
        <v>0</v>
      </c>
      <c r="D3264">
        <v>0</v>
      </c>
      <c r="E3264" t="s">
        <v>20088</v>
      </c>
      <c r="F3264" t="s">
        <v>13810</v>
      </c>
      <c r="G3264" t="s">
        <v>20089</v>
      </c>
      <c r="H3264" t="s">
        <v>23666</v>
      </c>
      <c r="I3264" t="s">
        <v>23667</v>
      </c>
      <c r="J3264" t="s">
        <v>13811</v>
      </c>
      <c r="K3264" t="s">
        <v>6358</v>
      </c>
      <c r="L3264" t="s">
        <v>6359</v>
      </c>
      <c r="M3264" t="s">
        <v>20083</v>
      </c>
      <c r="N3264" t="s">
        <v>6331</v>
      </c>
      <c r="O3264" t="s">
        <v>20055</v>
      </c>
      <c r="P3264" t="s">
        <v>20541</v>
      </c>
      <c r="Q3264" t="s">
        <v>6359</v>
      </c>
      <c r="R3264" t="s">
        <v>20542</v>
      </c>
      <c r="S3264">
        <v>0</v>
      </c>
      <c r="T3264">
        <v>1</v>
      </c>
      <c r="U3264">
        <v>1</v>
      </c>
      <c r="V3264">
        <v>186</v>
      </c>
      <c r="W3264">
        <v>21</v>
      </c>
    </row>
    <row r="3265" spans="1:23" x14ac:dyDescent="0.3">
      <c r="A3265" t="s">
        <v>3275</v>
      </c>
      <c r="B3265" t="s">
        <v>21505</v>
      </c>
      <c r="C3265">
        <v>1</v>
      </c>
      <c r="D3265">
        <v>0</v>
      </c>
      <c r="E3265" t="s">
        <v>20050</v>
      </c>
      <c r="F3265" t="s">
        <v>13812</v>
      </c>
      <c r="G3265" t="s">
        <v>20051</v>
      </c>
      <c r="H3265" t="s">
        <v>20616</v>
      </c>
      <c r="I3265" t="s">
        <v>20617</v>
      </c>
      <c r="J3265" t="s">
        <v>6737</v>
      </c>
      <c r="K3265" t="s">
        <v>6572</v>
      </c>
      <c r="L3265" t="s">
        <v>6573</v>
      </c>
      <c r="M3265" t="s">
        <v>20293</v>
      </c>
      <c r="N3265" t="s">
        <v>6331</v>
      </c>
      <c r="O3265" t="s">
        <v>20055</v>
      </c>
      <c r="P3265" t="s">
        <v>20618</v>
      </c>
      <c r="Q3265" t="s">
        <v>6573</v>
      </c>
      <c r="R3265" t="s">
        <v>20619</v>
      </c>
      <c r="S3265">
        <v>1</v>
      </c>
      <c r="T3265">
        <v>1</v>
      </c>
      <c r="U3265">
        <v>0</v>
      </c>
      <c r="V3265">
        <v>36</v>
      </c>
      <c r="W3265">
        <v>2</v>
      </c>
    </row>
    <row r="3266" spans="1:23" x14ac:dyDescent="0.3">
      <c r="A3266" t="s">
        <v>3276</v>
      </c>
      <c r="B3266" t="s">
        <v>21044</v>
      </c>
      <c r="C3266">
        <v>0</v>
      </c>
      <c r="D3266">
        <v>0</v>
      </c>
      <c r="E3266" t="s">
        <v>20088</v>
      </c>
      <c r="F3266" t="s">
        <v>13813</v>
      </c>
      <c r="G3266" t="s">
        <v>20089</v>
      </c>
      <c r="H3266" t="s">
        <v>22846</v>
      </c>
      <c r="I3266" t="s">
        <v>23621</v>
      </c>
      <c r="J3266" t="s">
        <v>13814</v>
      </c>
      <c r="K3266" t="s">
        <v>6572</v>
      </c>
      <c r="L3266" t="s">
        <v>6573</v>
      </c>
      <c r="M3266" t="s">
        <v>20293</v>
      </c>
      <c r="N3266" t="s">
        <v>6331</v>
      </c>
      <c r="O3266" t="s">
        <v>20055</v>
      </c>
      <c r="P3266" t="s">
        <v>20618</v>
      </c>
      <c r="Q3266" t="s">
        <v>6573</v>
      </c>
      <c r="R3266" t="s">
        <v>20619</v>
      </c>
      <c r="S3266">
        <v>0</v>
      </c>
      <c r="T3266">
        <v>1</v>
      </c>
      <c r="U3266">
        <v>1</v>
      </c>
      <c r="V3266">
        <v>115</v>
      </c>
      <c r="W3266">
        <v>12</v>
      </c>
    </row>
    <row r="3267" spans="1:23" x14ac:dyDescent="0.3">
      <c r="A3267" t="s">
        <v>3277</v>
      </c>
      <c r="B3267" t="s">
        <v>21522</v>
      </c>
      <c r="C3267">
        <v>1</v>
      </c>
      <c r="D3267">
        <v>1</v>
      </c>
      <c r="E3267" t="s">
        <v>20050</v>
      </c>
      <c r="F3267" t="s">
        <v>13815</v>
      </c>
      <c r="G3267" t="s">
        <v>20080</v>
      </c>
      <c r="H3267" t="s">
        <v>20308</v>
      </c>
      <c r="I3267" t="s">
        <v>20309</v>
      </c>
      <c r="J3267" t="s">
        <v>13673</v>
      </c>
      <c r="K3267" t="s">
        <v>6739</v>
      </c>
      <c r="L3267" t="s">
        <v>6740</v>
      </c>
      <c r="M3267" t="s">
        <v>20083</v>
      </c>
      <c r="N3267" t="s">
        <v>6331</v>
      </c>
      <c r="O3267" t="s">
        <v>20055</v>
      </c>
      <c r="P3267" t="s">
        <v>20310</v>
      </c>
      <c r="Q3267" t="s">
        <v>6740</v>
      </c>
      <c r="R3267" t="s">
        <v>20311</v>
      </c>
      <c r="S3267">
        <v>1</v>
      </c>
      <c r="T3267">
        <v>1</v>
      </c>
      <c r="U3267">
        <v>0</v>
      </c>
      <c r="V3267">
        <v>41</v>
      </c>
      <c r="W3267">
        <v>3</v>
      </c>
    </row>
    <row r="3268" spans="1:23" x14ac:dyDescent="0.3">
      <c r="A3268" t="s">
        <v>3278</v>
      </c>
      <c r="B3268" t="s">
        <v>21439</v>
      </c>
      <c r="C3268">
        <v>1</v>
      </c>
      <c r="D3268">
        <v>1</v>
      </c>
      <c r="E3268" t="s">
        <v>20065</v>
      </c>
      <c r="F3268" t="s">
        <v>13816</v>
      </c>
      <c r="G3268" t="s">
        <v>20041</v>
      </c>
      <c r="H3268" t="s">
        <v>23628</v>
      </c>
      <c r="I3268" t="s">
        <v>23629</v>
      </c>
      <c r="J3268" t="s">
        <v>13714</v>
      </c>
      <c r="K3268" t="s">
        <v>6434</v>
      </c>
      <c r="L3268" t="s">
        <v>6340</v>
      </c>
      <c r="M3268" t="s">
        <v>20083</v>
      </c>
      <c r="N3268" t="s">
        <v>6331</v>
      </c>
      <c r="O3268" t="s">
        <v>20055</v>
      </c>
      <c r="P3268" t="s">
        <v>20137</v>
      </c>
      <c r="Q3268" t="s">
        <v>20138</v>
      </c>
      <c r="R3268" t="s">
        <v>20139</v>
      </c>
      <c r="S3268">
        <v>1</v>
      </c>
      <c r="T3268">
        <v>0</v>
      </c>
      <c r="V3268">
        <v>126</v>
      </c>
      <c r="W3268">
        <v>5</v>
      </c>
    </row>
    <row r="3269" spans="1:23" x14ac:dyDescent="0.3">
      <c r="A3269" t="s">
        <v>3279</v>
      </c>
      <c r="B3269" t="s">
        <v>21044</v>
      </c>
      <c r="C3269">
        <v>0</v>
      </c>
      <c r="D3269">
        <v>0</v>
      </c>
      <c r="E3269" t="s">
        <v>20050</v>
      </c>
      <c r="F3269" t="s">
        <v>13817</v>
      </c>
      <c r="G3269" t="s">
        <v>20051</v>
      </c>
      <c r="H3269" t="s">
        <v>20616</v>
      </c>
      <c r="I3269" t="s">
        <v>20617</v>
      </c>
      <c r="J3269" t="s">
        <v>13818</v>
      </c>
      <c r="K3269" t="s">
        <v>7257</v>
      </c>
      <c r="L3269" t="s">
        <v>7258</v>
      </c>
      <c r="M3269" t="s">
        <v>20736</v>
      </c>
      <c r="N3269" t="s">
        <v>6331</v>
      </c>
      <c r="O3269" t="s">
        <v>20055</v>
      </c>
      <c r="P3269" t="s">
        <v>20618</v>
      </c>
      <c r="Q3269" t="s">
        <v>6573</v>
      </c>
      <c r="R3269" t="s">
        <v>20748</v>
      </c>
      <c r="S3269">
        <v>1</v>
      </c>
      <c r="T3269">
        <v>1</v>
      </c>
      <c r="U3269">
        <v>0</v>
      </c>
      <c r="V3269">
        <v>106</v>
      </c>
      <c r="W3269">
        <v>9</v>
      </c>
    </row>
    <row r="3270" spans="1:23" x14ac:dyDescent="0.3">
      <c r="A3270" t="s">
        <v>3280</v>
      </c>
      <c r="B3270" t="s">
        <v>21501</v>
      </c>
      <c r="C3270">
        <v>1</v>
      </c>
      <c r="D3270">
        <v>1</v>
      </c>
      <c r="E3270" t="s">
        <v>20050</v>
      </c>
      <c r="F3270" t="s">
        <v>13819</v>
      </c>
      <c r="G3270" t="s">
        <v>20080</v>
      </c>
      <c r="H3270" t="s">
        <v>20563</v>
      </c>
      <c r="I3270" t="s">
        <v>20564</v>
      </c>
      <c r="J3270" t="s">
        <v>8709</v>
      </c>
      <c r="K3270" t="s">
        <v>6358</v>
      </c>
      <c r="L3270" t="s">
        <v>6359</v>
      </c>
      <c r="M3270" t="s">
        <v>20083</v>
      </c>
      <c r="N3270" t="s">
        <v>6331</v>
      </c>
      <c r="O3270" t="s">
        <v>20055</v>
      </c>
      <c r="P3270" t="s">
        <v>20541</v>
      </c>
      <c r="Q3270" t="s">
        <v>6359</v>
      </c>
      <c r="R3270" t="s">
        <v>20542</v>
      </c>
      <c r="S3270">
        <v>1</v>
      </c>
      <c r="T3270">
        <v>1</v>
      </c>
      <c r="U3270">
        <v>0</v>
      </c>
      <c r="V3270">
        <v>55</v>
      </c>
      <c r="W3270">
        <v>3</v>
      </c>
    </row>
    <row r="3271" spans="1:23" x14ac:dyDescent="0.3">
      <c r="A3271" t="s">
        <v>3281</v>
      </c>
      <c r="B3271" t="s">
        <v>21528</v>
      </c>
      <c r="C3271">
        <v>1</v>
      </c>
      <c r="D3271">
        <v>1</v>
      </c>
      <c r="E3271" t="s">
        <v>20050</v>
      </c>
      <c r="F3271" t="s">
        <v>13820</v>
      </c>
      <c r="G3271" t="s">
        <v>20066</v>
      </c>
      <c r="H3271" t="s">
        <v>23648</v>
      </c>
      <c r="I3271" t="s">
        <v>23649</v>
      </c>
      <c r="J3271" t="s">
        <v>6792</v>
      </c>
      <c r="K3271" t="s">
        <v>6793</v>
      </c>
      <c r="L3271" t="s">
        <v>6794</v>
      </c>
      <c r="M3271" t="s">
        <v>20054</v>
      </c>
      <c r="N3271" t="s">
        <v>6331</v>
      </c>
      <c r="O3271" t="s">
        <v>20055</v>
      </c>
      <c r="P3271" t="s">
        <v>20253</v>
      </c>
      <c r="Q3271" t="s">
        <v>20254</v>
      </c>
      <c r="R3271" t="s">
        <v>20255</v>
      </c>
      <c r="S3271">
        <v>1</v>
      </c>
      <c r="T3271">
        <v>1</v>
      </c>
      <c r="U3271">
        <v>0</v>
      </c>
      <c r="V3271">
        <v>959</v>
      </c>
      <c r="W3271">
        <v>48</v>
      </c>
    </row>
    <row r="3272" spans="1:23" x14ac:dyDescent="0.3">
      <c r="A3272" t="s">
        <v>3282</v>
      </c>
      <c r="B3272" t="s">
        <v>21528</v>
      </c>
      <c r="C3272">
        <v>1</v>
      </c>
      <c r="D3272">
        <v>1</v>
      </c>
      <c r="E3272" t="s">
        <v>20050</v>
      </c>
      <c r="F3272" t="s">
        <v>13821</v>
      </c>
      <c r="G3272" t="s">
        <v>20051</v>
      </c>
      <c r="H3272" t="s">
        <v>20261</v>
      </c>
      <c r="I3272" t="s">
        <v>20262</v>
      </c>
      <c r="J3272" t="s">
        <v>6885</v>
      </c>
      <c r="K3272" t="s">
        <v>6802</v>
      </c>
      <c r="L3272" t="s">
        <v>6803</v>
      </c>
      <c r="M3272" t="s">
        <v>21493</v>
      </c>
      <c r="N3272" t="s">
        <v>6331</v>
      </c>
      <c r="O3272" t="s">
        <v>20055</v>
      </c>
      <c r="P3272" t="s">
        <v>20263</v>
      </c>
      <c r="Q3272" t="s">
        <v>6579</v>
      </c>
      <c r="R3272" t="s">
        <v>23668</v>
      </c>
      <c r="S3272">
        <v>1</v>
      </c>
      <c r="T3272">
        <v>1</v>
      </c>
      <c r="U3272">
        <v>0</v>
      </c>
      <c r="V3272">
        <v>1379</v>
      </c>
      <c r="W3272">
        <v>70</v>
      </c>
    </row>
    <row r="3273" spans="1:23" x14ac:dyDescent="0.3">
      <c r="A3273" t="s">
        <v>3283</v>
      </c>
      <c r="B3273" t="s">
        <v>21522</v>
      </c>
      <c r="C3273">
        <v>1</v>
      </c>
      <c r="D3273">
        <v>1</v>
      </c>
      <c r="E3273" t="s">
        <v>20050</v>
      </c>
      <c r="F3273" t="s">
        <v>13822</v>
      </c>
      <c r="G3273" t="s">
        <v>20051</v>
      </c>
      <c r="H3273" t="s">
        <v>20261</v>
      </c>
      <c r="I3273" t="s">
        <v>20262</v>
      </c>
      <c r="J3273" t="s">
        <v>6885</v>
      </c>
      <c r="K3273" t="s">
        <v>6802</v>
      </c>
      <c r="L3273" t="s">
        <v>6803</v>
      </c>
      <c r="M3273" t="s">
        <v>21493</v>
      </c>
      <c r="N3273" t="s">
        <v>6331</v>
      </c>
      <c r="O3273" t="s">
        <v>20055</v>
      </c>
      <c r="P3273" t="s">
        <v>20263</v>
      </c>
      <c r="Q3273" t="s">
        <v>6579</v>
      </c>
      <c r="R3273" t="s">
        <v>23668</v>
      </c>
      <c r="S3273">
        <v>1</v>
      </c>
      <c r="T3273">
        <v>1</v>
      </c>
      <c r="U3273">
        <v>0</v>
      </c>
      <c r="V3273">
        <v>106</v>
      </c>
      <c r="W3273">
        <v>6</v>
      </c>
    </row>
    <row r="3274" spans="1:23" x14ac:dyDescent="0.3">
      <c r="A3274" t="s">
        <v>3284</v>
      </c>
      <c r="B3274" t="s">
        <v>21439</v>
      </c>
      <c r="C3274">
        <v>1</v>
      </c>
      <c r="D3274">
        <v>1</v>
      </c>
      <c r="E3274" t="s">
        <v>20065</v>
      </c>
      <c r="F3274" t="s">
        <v>13823</v>
      </c>
      <c r="G3274" t="s">
        <v>20051</v>
      </c>
      <c r="H3274" t="s">
        <v>20468</v>
      </c>
      <c r="I3274" t="s">
        <v>20469</v>
      </c>
      <c r="J3274" t="s">
        <v>13824</v>
      </c>
      <c r="K3274" t="s">
        <v>6574</v>
      </c>
      <c r="L3274" t="s">
        <v>6575</v>
      </c>
      <c r="M3274" t="s">
        <v>20355</v>
      </c>
      <c r="N3274" t="s">
        <v>6331</v>
      </c>
      <c r="O3274" t="s">
        <v>20055</v>
      </c>
      <c r="P3274" t="s">
        <v>20470</v>
      </c>
      <c r="Q3274" t="s">
        <v>6575</v>
      </c>
      <c r="R3274" t="s">
        <v>20471</v>
      </c>
      <c r="S3274">
        <v>1</v>
      </c>
      <c r="T3274">
        <v>0</v>
      </c>
      <c r="V3274">
        <v>86</v>
      </c>
      <c r="W3274">
        <v>3</v>
      </c>
    </row>
    <row r="3275" spans="1:23" x14ac:dyDescent="0.3">
      <c r="A3275" t="s">
        <v>3285</v>
      </c>
      <c r="B3275" t="s">
        <v>21528</v>
      </c>
      <c r="C3275">
        <v>1</v>
      </c>
      <c r="D3275">
        <v>1</v>
      </c>
      <c r="E3275" t="s">
        <v>20050</v>
      </c>
      <c r="F3275" t="s">
        <v>13825</v>
      </c>
      <c r="G3275" t="s">
        <v>20080</v>
      </c>
      <c r="H3275" t="s">
        <v>20308</v>
      </c>
      <c r="I3275" t="s">
        <v>20309</v>
      </c>
      <c r="J3275" t="s">
        <v>6806</v>
      </c>
      <c r="K3275" t="s">
        <v>6739</v>
      </c>
      <c r="L3275" t="s">
        <v>6740</v>
      </c>
      <c r="M3275" t="s">
        <v>20083</v>
      </c>
      <c r="N3275" t="s">
        <v>6331</v>
      </c>
      <c r="O3275" t="s">
        <v>20055</v>
      </c>
      <c r="P3275" t="s">
        <v>20310</v>
      </c>
      <c r="Q3275" t="s">
        <v>6740</v>
      </c>
      <c r="R3275" t="s">
        <v>20311</v>
      </c>
      <c r="S3275">
        <v>1</v>
      </c>
      <c r="T3275">
        <v>1</v>
      </c>
      <c r="U3275">
        <v>0</v>
      </c>
      <c r="V3275">
        <v>2932</v>
      </c>
      <c r="W3275">
        <v>138</v>
      </c>
    </row>
    <row r="3276" spans="1:23" x14ac:dyDescent="0.3">
      <c r="A3276" t="s">
        <v>3286</v>
      </c>
      <c r="B3276" t="s">
        <v>21522</v>
      </c>
      <c r="C3276">
        <v>1</v>
      </c>
      <c r="D3276">
        <v>1</v>
      </c>
      <c r="E3276" t="s">
        <v>20050</v>
      </c>
      <c r="F3276" t="s">
        <v>13826</v>
      </c>
      <c r="G3276" t="s">
        <v>20051</v>
      </c>
      <c r="H3276" t="s">
        <v>20261</v>
      </c>
      <c r="I3276" t="s">
        <v>20262</v>
      </c>
      <c r="J3276" t="s">
        <v>6885</v>
      </c>
      <c r="K3276" t="s">
        <v>6802</v>
      </c>
      <c r="L3276" t="s">
        <v>6803</v>
      </c>
      <c r="M3276" t="s">
        <v>21493</v>
      </c>
      <c r="N3276" t="s">
        <v>6331</v>
      </c>
      <c r="O3276" t="s">
        <v>20055</v>
      </c>
      <c r="P3276" t="s">
        <v>20263</v>
      </c>
      <c r="Q3276" t="s">
        <v>6579</v>
      </c>
      <c r="R3276" t="s">
        <v>23668</v>
      </c>
      <c r="S3276">
        <v>1</v>
      </c>
      <c r="T3276">
        <v>1</v>
      </c>
      <c r="U3276">
        <v>0</v>
      </c>
      <c r="V3276">
        <v>13</v>
      </c>
      <c r="W3276">
        <v>1</v>
      </c>
    </row>
    <row r="3277" spans="1:23" x14ac:dyDescent="0.3">
      <c r="A3277" t="s">
        <v>3287</v>
      </c>
      <c r="B3277" t="s">
        <v>21439</v>
      </c>
      <c r="C3277">
        <v>1</v>
      </c>
      <c r="D3277">
        <v>1</v>
      </c>
      <c r="E3277" t="s">
        <v>20150</v>
      </c>
      <c r="F3277" t="s">
        <v>13827</v>
      </c>
      <c r="G3277" t="s">
        <v>20089</v>
      </c>
      <c r="H3277" t="s">
        <v>23662</v>
      </c>
      <c r="I3277" t="s">
        <v>23663</v>
      </c>
      <c r="J3277" t="s">
        <v>6569</v>
      </c>
      <c r="K3277" t="s">
        <v>6570</v>
      </c>
      <c r="L3277" t="s">
        <v>6571</v>
      </c>
      <c r="M3277" t="s">
        <v>20131</v>
      </c>
      <c r="N3277" t="s">
        <v>6331</v>
      </c>
      <c r="O3277" t="s">
        <v>20055</v>
      </c>
      <c r="P3277" t="s">
        <v>20488</v>
      </c>
      <c r="Q3277" t="s">
        <v>6571</v>
      </c>
      <c r="R3277" t="s">
        <v>20489</v>
      </c>
      <c r="S3277">
        <v>0</v>
      </c>
      <c r="T3277">
        <v>1</v>
      </c>
      <c r="V3277">
        <v>101</v>
      </c>
      <c r="W3277">
        <v>4</v>
      </c>
    </row>
    <row r="3278" spans="1:23" x14ac:dyDescent="0.3">
      <c r="A3278" t="s">
        <v>3288</v>
      </c>
      <c r="B3278" t="s">
        <v>21439</v>
      </c>
      <c r="C3278">
        <v>1</v>
      </c>
      <c r="D3278">
        <v>1</v>
      </c>
      <c r="E3278" t="s">
        <v>20088</v>
      </c>
      <c r="F3278" t="s">
        <v>13828</v>
      </c>
      <c r="G3278" t="s">
        <v>20089</v>
      </c>
      <c r="H3278" t="s">
        <v>23662</v>
      </c>
      <c r="I3278" t="s">
        <v>23663</v>
      </c>
      <c r="J3278" t="s">
        <v>6569</v>
      </c>
      <c r="K3278" t="s">
        <v>6570</v>
      </c>
      <c r="L3278" t="s">
        <v>6571</v>
      </c>
      <c r="M3278" t="s">
        <v>20131</v>
      </c>
      <c r="N3278" t="s">
        <v>6331</v>
      </c>
      <c r="O3278" t="s">
        <v>20055</v>
      </c>
      <c r="P3278" t="s">
        <v>20488</v>
      </c>
      <c r="Q3278" t="s">
        <v>6571</v>
      </c>
      <c r="R3278" t="s">
        <v>20489</v>
      </c>
      <c r="S3278">
        <v>0</v>
      </c>
      <c r="T3278">
        <v>1</v>
      </c>
      <c r="U3278">
        <v>0</v>
      </c>
      <c r="V3278">
        <v>22</v>
      </c>
      <c r="W3278">
        <v>1</v>
      </c>
    </row>
    <row r="3279" spans="1:23" x14ac:dyDescent="0.3">
      <c r="A3279" t="s">
        <v>3289</v>
      </c>
      <c r="B3279" t="s">
        <v>21505</v>
      </c>
      <c r="C3279">
        <v>1</v>
      </c>
      <c r="D3279">
        <v>0</v>
      </c>
      <c r="E3279" t="s">
        <v>20050</v>
      </c>
      <c r="F3279" t="s">
        <v>13831</v>
      </c>
      <c r="G3279" t="s">
        <v>20051</v>
      </c>
      <c r="H3279" t="s">
        <v>20468</v>
      </c>
      <c r="I3279" t="s">
        <v>20469</v>
      </c>
      <c r="J3279" t="s">
        <v>6807</v>
      </c>
      <c r="K3279" t="s">
        <v>6574</v>
      </c>
      <c r="L3279" t="s">
        <v>6575</v>
      </c>
      <c r="M3279" t="s">
        <v>20355</v>
      </c>
      <c r="N3279" t="s">
        <v>6331</v>
      </c>
      <c r="O3279" t="s">
        <v>20055</v>
      </c>
      <c r="P3279" t="s">
        <v>20470</v>
      </c>
      <c r="Q3279" t="s">
        <v>6575</v>
      </c>
      <c r="R3279" t="s">
        <v>20471</v>
      </c>
      <c r="S3279">
        <v>1</v>
      </c>
      <c r="T3279">
        <v>0</v>
      </c>
      <c r="U3279">
        <v>0</v>
      </c>
      <c r="V3279">
        <v>124</v>
      </c>
      <c r="W3279">
        <v>7</v>
      </c>
    </row>
    <row r="3280" spans="1:23" x14ac:dyDescent="0.3">
      <c r="A3280" t="s">
        <v>3290</v>
      </c>
      <c r="B3280" t="s">
        <v>21044</v>
      </c>
      <c r="C3280">
        <v>0</v>
      </c>
      <c r="D3280">
        <v>0</v>
      </c>
      <c r="E3280" t="s">
        <v>20050</v>
      </c>
      <c r="F3280" t="s">
        <v>13832</v>
      </c>
      <c r="G3280" t="s">
        <v>20051</v>
      </c>
      <c r="H3280" t="s">
        <v>20486</v>
      </c>
      <c r="I3280" t="s">
        <v>20487</v>
      </c>
      <c r="J3280" t="s">
        <v>13833</v>
      </c>
      <c r="K3280" t="s">
        <v>6570</v>
      </c>
      <c r="L3280" t="s">
        <v>6571</v>
      </c>
      <c r="M3280" t="s">
        <v>20131</v>
      </c>
      <c r="N3280" t="s">
        <v>6331</v>
      </c>
      <c r="O3280" t="s">
        <v>20055</v>
      </c>
      <c r="P3280" t="s">
        <v>20488</v>
      </c>
      <c r="Q3280" t="s">
        <v>6571</v>
      </c>
      <c r="R3280" t="s">
        <v>20489</v>
      </c>
      <c r="S3280">
        <v>1</v>
      </c>
      <c r="T3280">
        <v>1</v>
      </c>
      <c r="U3280">
        <v>0</v>
      </c>
      <c r="V3280">
        <v>129</v>
      </c>
      <c r="W3280">
        <v>12</v>
      </c>
    </row>
    <row r="3281" spans="1:23" x14ac:dyDescent="0.3">
      <c r="A3281" t="s">
        <v>3291</v>
      </c>
      <c r="B3281" t="s">
        <v>21044</v>
      </c>
      <c r="C3281">
        <v>0</v>
      </c>
      <c r="D3281">
        <v>0</v>
      </c>
      <c r="E3281" t="s">
        <v>20050</v>
      </c>
      <c r="F3281" t="s">
        <v>13834</v>
      </c>
      <c r="G3281" t="s">
        <v>20051</v>
      </c>
      <c r="H3281" t="s">
        <v>20521</v>
      </c>
      <c r="I3281" t="s">
        <v>20522</v>
      </c>
      <c r="J3281" t="s">
        <v>13835</v>
      </c>
      <c r="K3281" t="s">
        <v>13836</v>
      </c>
      <c r="L3281" t="s">
        <v>13837</v>
      </c>
      <c r="M3281" t="s">
        <v>20189</v>
      </c>
      <c r="N3281" t="s">
        <v>6331</v>
      </c>
      <c r="O3281" t="s">
        <v>20055</v>
      </c>
      <c r="P3281" t="s">
        <v>20524</v>
      </c>
      <c r="Q3281" t="s">
        <v>20525</v>
      </c>
      <c r="R3281" t="s">
        <v>23669</v>
      </c>
      <c r="S3281">
        <v>1</v>
      </c>
      <c r="T3281">
        <v>0</v>
      </c>
      <c r="U3281">
        <v>0</v>
      </c>
      <c r="V3281">
        <v>98</v>
      </c>
      <c r="W3281">
        <v>8</v>
      </c>
    </row>
    <row r="3282" spans="1:23" x14ac:dyDescent="0.3">
      <c r="A3282" t="s">
        <v>3292</v>
      </c>
      <c r="B3282" t="s">
        <v>21044</v>
      </c>
      <c r="C3282">
        <v>0</v>
      </c>
      <c r="D3282">
        <v>0</v>
      </c>
      <c r="E3282" t="s">
        <v>20050</v>
      </c>
      <c r="F3282" t="s">
        <v>13838</v>
      </c>
      <c r="G3282" t="s">
        <v>20080</v>
      </c>
      <c r="H3282" t="s">
        <v>20135</v>
      </c>
      <c r="I3282" t="s">
        <v>20136</v>
      </c>
      <c r="J3282" t="s">
        <v>13839</v>
      </c>
      <c r="K3282" t="s">
        <v>6477</v>
      </c>
      <c r="L3282" t="s">
        <v>6340</v>
      </c>
      <c r="M3282" t="s">
        <v>20083</v>
      </c>
      <c r="N3282" t="s">
        <v>6331</v>
      </c>
      <c r="O3282" t="s">
        <v>20055</v>
      </c>
      <c r="P3282" t="s">
        <v>20137</v>
      </c>
      <c r="Q3282" t="s">
        <v>20138</v>
      </c>
      <c r="R3282" t="s">
        <v>20139</v>
      </c>
      <c r="S3282">
        <v>1</v>
      </c>
      <c r="T3282">
        <v>0</v>
      </c>
      <c r="U3282">
        <v>0</v>
      </c>
      <c r="V3282">
        <v>237</v>
      </c>
      <c r="W3282">
        <v>20</v>
      </c>
    </row>
    <row r="3283" spans="1:23" x14ac:dyDescent="0.3">
      <c r="A3283" t="s">
        <v>3293</v>
      </c>
      <c r="B3283" t="s">
        <v>21044</v>
      </c>
      <c r="C3283">
        <v>0</v>
      </c>
      <c r="D3283">
        <v>0</v>
      </c>
      <c r="E3283" t="s">
        <v>20050</v>
      </c>
      <c r="F3283" t="s">
        <v>13840</v>
      </c>
      <c r="G3283" t="s">
        <v>20051</v>
      </c>
      <c r="H3283" t="s">
        <v>20468</v>
      </c>
      <c r="I3283" t="s">
        <v>20469</v>
      </c>
      <c r="J3283" t="s">
        <v>13841</v>
      </c>
      <c r="K3283" t="s">
        <v>7942</v>
      </c>
      <c r="L3283" t="s">
        <v>7943</v>
      </c>
      <c r="M3283" t="s">
        <v>20054</v>
      </c>
      <c r="N3283" t="s">
        <v>6331</v>
      </c>
      <c r="O3283" t="s">
        <v>20055</v>
      </c>
      <c r="P3283" t="s">
        <v>20470</v>
      </c>
      <c r="Q3283" t="s">
        <v>6575</v>
      </c>
      <c r="R3283" t="s">
        <v>20473</v>
      </c>
      <c r="S3283">
        <v>1</v>
      </c>
      <c r="T3283">
        <v>0</v>
      </c>
      <c r="U3283">
        <v>0</v>
      </c>
      <c r="V3283">
        <v>66</v>
      </c>
      <c r="W3283">
        <v>5</v>
      </c>
    </row>
    <row r="3284" spans="1:23" x14ac:dyDescent="0.3">
      <c r="A3284" t="s">
        <v>3294</v>
      </c>
      <c r="B3284" t="s">
        <v>21044</v>
      </c>
      <c r="C3284">
        <v>0</v>
      </c>
      <c r="D3284">
        <v>0</v>
      </c>
      <c r="E3284" t="s">
        <v>20088</v>
      </c>
      <c r="F3284" t="s">
        <v>13842</v>
      </c>
      <c r="G3284" t="s">
        <v>20089</v>
      </c>
      <c r="H3284" t="s">
        <v>22846</v>
      </c>
      <c r="I3284" t="s">
        <v>23621</v>
      </c>
      <c r="J3284" t="s">
        <v>13843</v>
      </c>
      <c r="K3284" t="s">
        <v>6414</v>
      </c>
      <c r="L3284" t="s">
        <v>6340</v>
      </c>
      <c r="M3284" t="s">
        <v>20083</v>
      </c>
      <c r="N3284" t="s">
        <v>6331</v>
      </c>
      <c r="O3284" t="s">
        <v>20055</v>
      </c>
      <c r="P3284" t="s">
        <v>20137</v>
      </c>
      <c r="Q3284" t="s">
        <v>20138</v>
      </c>
      <c r="R3284" t="s">
        <v>20139</v>
      </c>
      <c r="S3284">
        <v>0</v>
      </c>
      <c r="T3284">
        <v>0</v>
      </c>
      <c r="U3284">
        <v>1</v>
      </c>
      <c r="V3284">
        <v>358</v>
      </c>
      <c r="W3284">
        <v>34</v>
      </c>
    </row>
    <row r="3285" spans="1:23" x14ac:dyDescent="0.3">
      <c r="A3285" t="s">
        <v>3295</v>
      </c>
      <c r="B3285" t="s">
        <v>21501</v>
      </c>
      <c r="C3285">
        <v>1</v>
      </c>
      <c r="D3285">
        <v>1</v>
      </c>
      <c r="E3285" t="s">
        <v>20088</v>
      </c>
      <c r="F3285" t="s">
        <v>13844</v>
      </c>
      <c r="G3285" t="s">
        <v>20089</v>
      </c>
      <c r="H3285" t="s">
        <v>22927</v>
      </c>
      <c r="I3285" t="s">
        <v>23630</v>
      </c>
      <c r="J3285" t="s">
        <v>13845</v>
      </c>
      <c r="K3285" t="s">
        <v>13846</v>
      </c>
      <c r="L3285" t="s">
        <v>13847</v>
      </c>
      <c r="M3285" t="s">
        <v>20840</v>
      </c>
      <c r="N3285" t="s">
        <v>6331</v>
      </c>
      <c r="O3285" t="s">
        <v>20055</v>
      </c>
      <c r="P3285" t="s">
        <v>20618</v>
      </c>
      <c r="Q3285" t="s">
        <v>6573</v>
      </c>
      <c r="R3285" t="s">
        <v>23670</v>
      </c>
      <c r="S3285">
        <v>0</v>
      </c>
      <c r="T3285">
        <v>1</v>
      </c>
      <c r="U3285">
        <v>0</v>
      </c>
      <c r="V3285">
        <v>61</v>
      </c>
      <c r="W3285">
        <v>3</v>
      </c>
    </row>
    <row r="3286" spans="1:23" x14ac:dyDescent="0.3">
      <c r="A3286" t="s">
        <v>3296</v>
      </c>
      <c r="B3286" t="s">
        <v>21650</v>
      </c>
      <c r="C3286">
        <v>1</v>
      </c>
      <c r="D3286">
        <v>1</v>
      </c>
      <c r="E3286" t="s">
        <v>20088</v>
      </c>
      <c r="F3286" t="s">
        <v>13848</v>
      </c>
      <c r="G3286" t="s">
        <v>20089</v>
      </c>
      <c r="H3286" t="s">
        <v>22846</v>
      </c>
      <c r="I3286" t="s">
        <v>23621</v>
      </c>
      <c r="J3286" t="s">
        <v>13843</v>
      </c>
      <c r="K3286" t="s">
        <v>6414</v>
      </c>
      <c r="L3286" t="s">
        <v>6340</v>
      </c>
      <c r="M3286" t="s">
        <v>20083</v>
      </c>
      <c r="N3286" t="s">
        <v>6331</v>
      </c>
      <c r="O3286" t="s">
        <v>20055</v>
      </c>
      <c r="P3286" t="s">
        <v>20137</v>
      </c>
      <c r="Q3286" t="s">
        <v>20138</v>
      </c>
      <c r="R3286" t="s">
        <v>20139</v>
      </c>
      <c r="S3286">
        <v>0</v>
      </c>
      <c r="T3286">
        <v>0</v>
      </c>
      <c r="U3286">
        <v>1</v>
      </c>
      <c r="V3286">
        <v>21</v>
      </c>
      <c r="W3286">
        <v>2</v>
      </c>
    </row>
    <row r="3287" spans="1:23" x14ac:dyDescent="0.3">
      <c r="A3287" t="s">
        <v>3297</v>
      </c>
      <c r="B3287" t="s">
        <v>21522</v>
      </c>
      <c r="C3287">
        <v>1</v>
      </c>
      <c r="D3287">
        <v>1</v>
      </c>
      <c r="E3287" t="s">
        <v>20065</v>
      </c>
      <c r="F3287" t="s">
        <v>13849</v>
      </c>
      <c r="G3287" t="s">
        <v>20041</v>
      </c>
      <c r="H3287" t="s">
        <v>23628</v>
      </c>
      <c r="I3287" t="s">
        <v>23629</v>
      </c>
      <c r="J3287" t="s">
        <v>13850</v>
      </c>
      <c r="K3287" t="s">
        <v>6793</v>
      </c>
      <c r="L3287" t="s">
        <v>6794</v>
      </c>
      <c r="M3287" t="s">
        <v>20054</v>
      </c>
      <c r="N3287" t="s">
        <v>6331</v>
      </c>
      <c r="O3287" t="s">
        <v>20055</v>
      </c>
      <c r="P3287" t="s">
        <v>20253</v>
      </c>
      <c r="Q3287" t="s">
        <v>20254</v>
      </c>
      <c r="R3287" t="s">
        <v>20255</v>
      </c>
      <c r="S3287">
        <v>1</v>
      </c>
      <c r="T3287">
        <v>1</v>
      </c>
      <c r="U3287">
        <v>0</v>
      </c>
      <c r="V3287">
        <v>65</v>
      </c>
      <c r="W3287">
        <v>3</v>
      </c>
    </row>
    <row r="3288" spans="1:23" x14ac:dyDescent="0.3">
      <c r="A3288" t="s">
        <v>3298</v>
      </c>
      <c r="B3288" t="s">
        <v>21044</v>
      </c>
      <c r="C3288">
        <v>0</v>
      </c>
      <c r="D3288">
        <v>0</v>
      </c>
      <c r="E3288" t="s">
        <v>20088</v>
      </c>
      <c r="F3288" t="s">
        <v>13851</v>
      </c>
      <c r="G3288" t="s">
        <v>20089</v>
      </c>
      <c r="H3288" t="s">
        <v>21615</v>
      </c>
      <c r="I3288" t="s">
        <v>23671</v>
      </c>
      <c r="J3288" t="s">
        <v>13852</v>
      </c>
      <c r="K3288" t="s">
        <v>6397</v>
      </c>
      <c r="L3288" t="s">
        <v>6340</v>
      </c>
      <c r="M3288" t="s">
        <v>20083</v>
      </c>
      <c r="N3288" t="s">
        <v>6331</v>
      </c>
      <c r="O3288" t="s">
        <v>20055</v>
      </c>
      <c r="P3288" t="s">
        <v>20137</v>
      </c>
      <c r="Q3288" t="s">
        <v>20138</v>
      </c>
      <c r="R3288" t="s">
        <v>20139</v>
      </c>
      <c r="S3288">
        <v>0</v>
      </c>
      <c r="T3288">
        <v>0</v>
      </c>
      <c r="U3288">
        <v>1</v>
      </c>
      <c r="V3288">
        <v>105</v>
      </c>
      <c r="W3288">
        <v>18</v>
      </c>
    </row>
    <row r="3289" spans="1:23" x14ac:dyDescent="0.3">
      <c r="A3289" t="s">
        <v>3299</v>
      </c>
      <c r="B3289" t="s">
        <v>21439</v>
      </c>
      <c r="C3289">
        <v>1</v>
      </c>
      <c r="D3289">
        <v>1</v>
      </c>
      <c r="E3289" t="s">
        <v>20088</v>
      </c>
      <c r="F3289" t="s">
        <v>13853</v>
      </c>
      <c r="G3289" t="s">
        <v>20089</v>
      </c>
      <c r="H3289" t="s">
        <v>23646</v>
      </c>
      <c r="I3289" t="s">
        <v>23647</v>
      </c>
      <c r="J3289" t="s">
        <v>13762</v>
      </c>
      <c r="K3289" t="s">
        <v>7257</v>
      </c>
      <c r="L3289" t="s">
        <v>7258</v>
      </c>
      <c r="M3289" t="s">
        <v>20736</v>
      </c>
      <c r="N3289" t="s">
        <v>6331</v>
      </c>
      <c r="O3289" t="s">
        <v>20055</v>
      </c>
      <c r="P3289" t="s">
        <v>20618</v>
      </c>
      <c r="Q3289" t="s">
        <v>6573</v>
      </c>
      <c r="R3289" t="s">
        <v>20748</v>
      </c>
      <c r="S3289">
        <v>0</v>
      </c>
      <c r="T3289">
        <v>1</v>
      </c>
      <c r="U3289">
        <v>0</v>
      </c>
      <c r="V3289">
        <v>40</v>
      </c>
      <c r="W3289">
        <v>3</v>
      </c>
    </row>
    <row r="3290" spans="1:23" x14ac:dyDescent="0.3">
      <c r="A3290" t="s">
        <v>3300</v>
      </c>
      <c r="B3290" t="s">
        <v>21439</v>
      </c>
      <c r="C3290">
        <v>1</v>
      </c>
      <c r="D3290">
        <v>1</v>
      </c>
      <c r="E3290" t="s">
        <v>20088</v>
      </c>
      <c r="F3290" t="s">
        <v>13854</v>
      </c>
      <c r="G3290" t="s">
        <v>20089</v>
      </c>
      <c r="H3290" t="s">
        <v>21518</v>
      </c>
      <c r="I3290" t="s">
        <v>23633</v>
      </c>
      <c r="J3290" t="s">
        <v>13855</v>
      </c>
      <c r="K3290" t="s">
        <v>6574</v>
      </c>
      <c r="L3290" t="s">
        <v>6575</v>
      </c>
      <c r="M3290" t="s">
        <v>20355</v>
      </c>
      <c r="N3290" t="s">
        <v>6331</v>
      </c>
      <c r="O3290" t="s">
        <v>20055</v>
      </c>
      <c r="P3290" t="s">
        <v>20470</v>
      </c>
      <c r="Q3290" t="s">
        <v>6575</v>
      </c>
      <c r="R3290" t="s">
        <v>20471</v>
      </c>
      <c r="S3290">
        <v>0</v>
      </c>
      <c r="T3290">
        <v>0</v>
      </c>
      <c r="U3290">
        <v>0</v>
      </c>
      <c r="V3290">
        <v>25</v>
      </c>
      <c r="W3290">
        <v>1</v>
      </c>
    </row>
    <row r="3291" spans="1:23" x14ac:dyDescent="0.3">
      <c r="A3291" t="s">
        <v>3301</v>
      </c>
      <c r="B3291" t="s">
        <v>21439</v>
      </c>
      <c r="C3291">
        <v>1</v>
      </c>
      <c r="D3291">
        <v>1</v>
      </c>
      <c r="E3291" t="s">
        <v>20088</v>
      </c>
      <c r="F3291" t="s">
        <v>13856</v>
      </c>
      <c r="G3291" t="s">
        <v>20089</v>
      </c>
      <c r="H3291" t="s">
        <v>23660</v>
      </c>
      <c r="I3291" t="s">
        <v>23661</v>
      </c>
      <c r="J3291" t="s">
        <v>6795</v>
      </c>
      <c r="K3291" t="s">
        <v>6574</v>
      </c>
      <c r="L3291" t="s">
        <v>6575</v>
      </c>
      <c r="M3291" t="s">
        <v>20355</v>
      </c>
      <c r="N3291" t="s">
        <v>6331</v>
      </c>
      <c r="O3291" t="s">
        <v>20055</v>
      </c>
      <c r="P3291" t="s">
        <v>20470</v>
      </c>
      <c r="Q3291" t="s">
        <v>6575</v>
      </c>
      <c r="R3291" t="s">
        <v>20471</v>
      </c>
      <c r="S3291">
        <v>0</v>
      </c>
      <c r="T3291">
        <v>0</v>
      </c>
      <c r="U3291">
        <v>0</v>
      </c>
      <c r="V3291">
        <v>16</v>
      </c>
      <c r="W3291">
        <v>1</v>
      </c>
    </row>
    <row r="3292" spans="1:23" x14ac:dyDescent="0.3">
      <c r="A3292" t="s">
        <v>3302</v>
      </c>
      <c r="B3292" t="s">
        <v>21439</v>
      </c>
      <c r="C3292">
        <v>1</v>
      </c>
      <c r="D3292">
        <v>1</v>
      </c>
      <c r="E3292" t="s">
        <v>20088</v>
      </c>
      <c r="F3292" t="s">
        <v>13857</v>
      </c>
      <c r="G3292" t="s">
        <v>20089</v>
      </c>
      <c r="H3292" t="s">
        <v>23672</v>
      </c>
      <c r="I3292" t="s">
        <v>23673</v>
      </c>
      <c r="J3292" t="s">
        <v>13858</v>
      </c>
      <c r="K3292" t="s">
        <v>6339</v>
      </c>
      <c r="L3292" t="s">
        <v>6340</v>
      </c>
      <c r="M3292" t="s">
        <v>20083</v>
      </c>
      <c r="N3292" t="s">
        <v>6331</v>
      </c>
      <c r="O3292" t="s">
        <v>20055</v>
      </c>
      <c r="P3292" t="s">
        <v>20137</v>
      </c>
      <c r="Q3292" t="s">
        <v>20138</v>
      </c>
      <c r="R3292" t="s">
        <v>20139</v>
      </c>
      <c r="S3292">
        <v>0</v>
      </c>
      <c r="T3292">
        <v>0</v>
      </c>
      <c r="U3292">
        <v>0</v>
      </c>
      <c r="V3292">
        <v>54</v>
      </c>
      <c r="W3292">
        <v>2</v>
      </c>
    </row>
    <row r="3293" spans="1:23" x14ac:dyDescent="0.3">
      <c r="A3293" t="s">
        <v>3303</v>
      </c>
      <c r="B3293" t="s">
        <v>21439</v>
      </c>
      <c r="C3293">
        <v>1</v>
      </c>
      <c r="D3293">
        <v>1</v>
      </c>
      <c r="E3293" t="s">
        <v>20088</v>
      </c>
      <c r="F3293" t="s">
        <v>13861</v>
      </c>
      <c r="G3293" t="s">
        <v>20089</v>
      </c>
      <c r="H3293" t="s">
        <v>23646</v>
      </c>
      <c r="I3293" t="s">
        <v>23647</v>
      </c>
      <c r="J3293" t="s">
        <v>13862</v>
      </c>
      <c r="K3293" t="s">
        <v>6572</v>
      </c>
      <c r="L3293" t="s">
        <v>6573</v>
      </c>
      <c r="M3293" t="s">
        <v>20293</v>
      </c>
      <c r="N3293" t="s">
        <v>6331</v>
      </c>
      <c r="O3293" t="s">
        <v>20055</v>
      </c>
      <c r="P3293" t="s">
        <v>20618</v>
      </c>
      <c r="Q3293" t="s">
        <v>6573</v>
      </c>
      <c r="R3293" t="s">
        <v>20619</v>
      </c>
      <c r="S3293">
        <v>0</v>
      </c>
      <c r="T3293">
        <v>1</v>
      </c>
      <c r="U3293">
        <v>0</v>
      </c>
      <c r="V3293">
        <v>81</v>
      </c>
      <c r="W3293">
        <v>3</v>
      </c>
    </row>
    <row r="3294" spans="1:23" x14ac:dyDescent="0.3">
      <c r="A3294" t="s">
        <v>3304</v>
      </c>
      <c r="B3294" t="s">
        <v>21522</v>
      </c>
      <c r="C3294">
        <v>1</v>
      </c>
      <c r="D3294">
        <v>1</v>
      </c>
      <c r="E3294" t="s">
        <v>20050</v>
      </c>
      <c r="F3294" t="s">
        <v>13863</v>
      </c>
      <c r="G3294" t="s">
        <v>20051</v>
      </c>
      <c r="H3294" t="s">
        <v>20052</v>
      </c>
      <c r="I3294" t="s">
        <v>20053</v>
      </c>
      <c r="J3294" t="s">
        <v>13864</v>
      </c>
      <c r="K3294" t="s">
        <v>7636</v>
      </c>
      <c r="L3294" t="s">
        <v>7637</v>
      </c>
      <c r="M3294" t="s">
        <v>20054</v>
      </c>
      <c r="N3294" t="s">
        <v>6331</v>
      </c>
      <c r="O3294" t="s">
        <v>20055</v>
      </c>
      <c r="P3294" t="s">
        <v>20056</v>
      </c>
      <c r="Q3294" t="s">
        <v>6749</v>
      </c>
      <c r="R3294" t="s">
        <v>20057</v>
      </c>
      <c r="S3294">
        <v>1</v>
      </c>
      <c r="T3294">
        <v>1</v>
      </c>
      <c r="U3294">
        <v>0</v>
      </c>
      <c r="V3294">
        <v>28</v>
      </c>
      <c r="W3294">
        <v>2</v>
      </c>
    </row>
    <row r="3295" spans="1:23" x14ac:dyDescent="0.3">
      <c r="A3295" t="s">
        <v>3305</v>
      </c>
      <c r="B3295" t="s">
        <v>21439</v>
      </c>
      <c r="C3295">
        <v>1</v>
      </c>
      <c r="D3295">
        <v>1</v>
      </c>
      <c r="E3295" t="s">
        <v>20088</v>
      </c>
      <c r="F3295" t="s">
        <v>13865</v>
      </c>
      <c r="G3295" t="s">
        <v>20089</v>
      </c>
      <c r="H3295" t="s">
        <v>23636</v>
      </c>
      <c r="I3295" t="s">
        <v>23637</v>
      </c>
      <c r="J3295" t="s">
        <v>13866</v>
      </c>
      <c r="K3295" t="s">
        <v>6748</v>
      </c>
      <c r="L3295" t="s">
        <v>6749</v>
      </c>
      <c r="M3295" t="s">
        <v>20183</v>
      </c>
      <c r="N3295" t="s">
        <v>6331</v>
      </c>
      <c r="O3295" t="s">
        <v>20055</v>
      </c>
      <c r="P3295" t="s">
        <v>20056</v>
      </c>
      <c r="Q3295" t="s">
        <v>6749</v>
      </c>
      <c r="R3295" t="s">
        <v>20203</v>
      </c>
      <c r="S3295">
        <v>0</v>
      </c>
      <c r="T3295">
        <v>1</v>
      </c>
      <c r="U3295">
        <v>0</v>
      </c>
      <c r="V3295">
        <v>31</v>
      </c>
      <c r="W3295">
        <v>2</v>
      </c>
    </row>
    <row r="3296" spans="1:23" x14ac:dyDescent="0.3">
      <c r="A3296" t="s">
        <v>3306</v>
      </c>
      <c r="B3296" t="s">
        <v>21439</v>
      </c>
      <c r="C3296">
        <v>1</v>
      </c>
      <c r="D3296">
        <v>1</v>
      </c>
      <c r="E3296" t="s">
        <v>20088</v>
      </c>
      <c r="F3296" t="s">
        <v>13867</v>
      </c>
      <c r="G3296" t="s">
        <v>20089</v>
      </c>
      <c r="H3296" t="s">
        <v>22877</v>
      </c>
      <c r="I3296" t="s">
        <v>23664</v>
      </c>
      <c r="J3296" t="s">
        <v>13868</v>
      </c>
      <c r="K3296" t="s">
        <v>6793</v>
      </c>
      <c r="L3296" t="s">
        <v>6794</v>
      </c>
      <c r="M3296" t="s">
        <v>20054</v>
      </c>
      <c r="N3296" t="s">
        <v>6331</v>
      </c>
      <c r="O3296" t="s">
        <v>20055</v>
      </c>
      <c r="P3296" t="s">
        <v>20253</v>
      </c>
      <c r="Q3296" t="s">
        <v>20254</v>
      </c>
      <c r="R3296" t="s">
        <v>20255</v>
      </c>
      <c r="S3296">
        <v>0</v>
      </c>
      <c r="T3296">
        <v>1</v>
      </c>
      <c r="U3296">
        <v>0</v>
      </c>
      <c r="V3296">
        <v>18</v>
      </c>
      <c r="W3296">
        <v>1</v>
      </c>
    </row>
    <row r="3297" spans="1:23" x14ac:dyDescent="0.3">
      <c r="A3297" t="s">
        <v>3307</v>
      </c>
      <c r="B3297" t="s">
        <v>21439</v>
      </c>
      <c r="C3297">
        <v>1</v>
      </c>
      <c r="D3297">
        <v>1</v>
      </c>
      <c r="E3297" t="s">
        <v>20050</v>
      </c>
      <c r="F3297" t="s">
        <v>13869</v>
      </c>
      <c r="H3297" t="s">
        <v>23674</v>
      </c>
      <c r="I3297" t="s">
        <v>23675</v>
      </c>
      <c r="J3297" t="s">
        <v>13714</v>
      </c>
      <c r="K3297" t="s">
        <v>6434</v>
      </c>
      <c r="L3297" t="s">
        <v>6340</v>
      </c>
      <c r="M3297" t="s">
        <v>20083</v>
      </c>
      <c r="N3297" t="s">
        <v>6331</v>
      </c>
      <c r="O3297" t="s">
        <v>20055</v>
      </c>
      <c r="P3297" t="s">
        <v>20137</v>
      </c>
      <c r="Q3297" t="s">
        <v>20138</v>
      </c>
      <c r="R3297" t="s">
        <v>20139</v>
      </c>
      <c r="S3297">
        <v>1</v>
      </c>
      <c r="T3297">
        <v>0</v>
      </c>
      <c r="U3297">
        <v>0</v>
      </c>
      <c r="V3297">
        <v>41</v>
      </c>
      <c r="W3297">
        <v>3</v>
      </c>
    </row>
    <row r="3298" spans="1:23" x14ac:dyDescent="0.3">
      <c r="A3298" t="s">
        <v>3308</v>
      </c>
      <c r="B3298" t="s">
        <v>21528</v>
      </c>
      <c r="C3298">
        <v>1</v>
      </c>
      <c r="D3298">
        <v>1</v>
      </c>
      <c r="E3298" t="s">
        <v>20050</v>
      </c>
      <c r="F3298" t="s">
        <v>13870</v>
      </c>
      <c r="G3298" t="s">
        <v>20051</v>
      </c>
      <c r="H3298" t="s">
        <v>20486</v>
      </c>
      <c r="I3298" t="s">
        <v>20487</v>
      </c>
      <c r="J3298" t="s">
        <v>13696</v>
      </c>
      <c r="K3298" t="s">
        <v>6570</v>
      </c>
      <c r="L3298" t="s">
        <v>6571</v>
      </c>
      <c r="M3298" t="s">
        <v>20131</v>
      </c>
      <c r="N3298" t="s">
        <v>6331</v>
      </c>
      <c r="O3298" t="s">
        <v>20055</v>
      </c>
      <c r="P3298" t="s">
        <v>20488</v>
      </c>
      <c r="Q3298" t="s">
        <v>6571</v>
      </c>
      <c r="R3298" t="s">
        <v>20489</v>
      </c>
      <c r="S3298">
        <v>1</v>
      </c>
      <c r="T3298">
        <v>1</v>
      </c>
      <c r="U3298">
        <v>0</v>
      </c>
      <c r="V3298">
        <v>66</v>
      </c>
      <c r="W3298">
        <v>3</v>
      </c>
    </row>
    <row r="3299" spans="1:23" x14ac:dyDescent="0.3">
      <c r="A3299" t="s">
        <v>3309</v>
      </c>
      <c r="B3299" t="s">
        <v>21522</v>
      </c>
      <c r="C3299">
        <v>1</v>
      </c>
      <c r="D3299">
        <v>1</v>
      </c>
      <c r="E3299" t="s">
        <v>20050</v>
      </c>
      <c r="F3299" t="s">
        <v>13871</v>
      </c>
      <c r="G3299" t="s">
        <v>20051</v>
      </c>
      <c r="H3299" t="s">
        <v>20486</v>
      </c>
      <c r="I3299" t="s">
        <v>20487</v>
      </c>
      <c r="J3299" t="s">
        <v>13696</v>
      </c>
      <c r="K3299" t="s">
        <v>6570</v>
      </c>
      <c r="L3299" t="s">
        <v>6571</v>
      </c>
      <c r="M3299" t="s">
        <v>20131</v>
      </c>
      <c r="N3299" t="s">
        <v>6331</v>
      </c>
      <c r="O3299" t="s">
        <v>20055</v>
      </c>
      <c r="P3299" t="s">
        <v>20488</v>
      </c>
      <c r="Q3299" t="s">
        <v>6571</v>
      </c>
      <c r="R3299" t="s">
        <v>20489</v>
      </c>
      <c r="S3299">
        <v>1</v>
      </c>
      <c r="T3299">
        <v>1</v>
      </c>
      <c r="U3299">
        <v>0</v>
      </c>
      <c r="V3299">
        <v>111</v>
      </c>
      <c r="W3299">
        <v>5</v>
      </c>
    </row>
    <row r="3300" spans="1:23" x14ac:dyDescent="0.3">
      <c r="A3300" t="s">
        <v>3310</v>
      </c>
      <c r="B3300" t="s">
        <v>21522</v>
      </c>
      <c r="C3300">
        <v>1</v>
      </c>
      <c r="D3300">
        <v>1</v>
      </c>
      <c r="E3300" t="s">
        <v>20050</v>
      </c>
      <c r="F3300" t="s">
        <v>13872</v>
      </c>
      <c r="G3300" t="s">
        <v>20051</v>
      </c>
      <c r="H3300" t="s">
        <v>20486</v>
      </c>
      <c r="I3300" t="s">
        <v>20487</v>
      </c>
      <c r="J3300" t="s">
        <v>13696</v>
      </c>
      <c r="K3300" t="s">
        <v>6570</v>
      </c>
      <c r="L3300" t="s">
        <v>6571</v>
      </c>
      <c r="M3300" t="s">
        <v>20131</v>
      </c>
      <c r="N3300" t="s">
        <v>6331</v>
      </c>
      <c r="O3300" t="s">
        <v>20055</v>
      </c>
      <c r="P3300" t="s">
        <v>20488</v>
      </c>
      <c r="Q3300" t="s">
        <v>6571</v>
      </c>
      <c r="R3300" t="s">
        <v>20489</v>
      </c>
      <c r="S3300">
        <v>1</v>
      </c>
      <c r="T3300">
        <v>1</v>
      </c>
      <c r="U3300">
        <v>0</v>
      </c>
      <c r="V3300">
        <v>41</v>
      </c>
      <c r="W3300">
        <v>3</v>
      </c>
    </row>
    <row r="3301" spans="1:23" x14ac:dyDescent="0.3">
      <c r="A3301" t="s">
        <v>3311</v>
      </c>
      <c r="B3301" t="s">
        <v>21044</v>
      </c>
      <c r="C3301">
        <v>0</v>
      </c>
      <c r="D3301">
        <v>0</v>
      </c>
      <c r="E3301" t="s">
        <v>20088</v>
      </c>
      <c r="F3301" t="s">
        <v>13873</v>
      </c>
      <c r="G3301" t="s">
        <v>20089</v>
      </c>
      <c r="H3301" t="s">
        <v>23676</v>
      </c>
      <c r="I3301" t="s">
        <v>23677</v>
      </c>
      <c r="J3301" t="s">
        <v>13874</v>
      </c>
      <c r="K3301" t="s">
        <v>13875</v>
      </c>
      <c r="L3301" t="s">
        <v>13876</v>
      </c>
      <c r="M3301" t="s">
        <v>20119</v>
      </c>
      <c r="N3301" t="s">
        <v>6331</v>
      </c>
      <c r="O3301" t="s">
        <v>20055</v>
      </c>
      <c r="P3301" t="s">
        <v>20263</v>
      </c>
      <c r="Q3301" t="s">
        <v>6579</v>
      </c>
      <c r="R3301" t="s">
        <v>23678</v>
      </c>
      <c r="S3301">
        <v>0</v>
      </c>
      <c r="T3301">
        <v>1</v>
      </c>
      <c r="U3301">
        <v>1</v>
      </c>
      <c r="V3301">
        <v>61</v>
      </c>
      <c r="W3301">
        <v>7</v>
      </c>
    </row>
    <row r="3302" spans="1:23" x14ac:dyDescent="0.3">
      <c r="A3302" t="s">
        <v>3312</v>
      </c>
      <c r="B3302" t="s">
        <v>21044</v>
      </c>
      <c r="C3302">
        <v>0</v>
      </c>
      <c r="D3302">
        <v>0</v>
      </c>
      <c r="E3302" t="s">
        <v>20150</v>
      </c>
      <c r="F3302" t="s">
        <v>13877</v>
      </c>
      <c r="G3302" t="s">
        <v>20089</v>
      </c>
      <c r="H3302" t="s">
        <v>22846</v>
      </c>
      <c r="I3302" t="s">
        <v>23621</v>
      </c>
      <c r="J3302" t="s">
        <v>13878</v>
      </c>
      <c r="K3302" t="s">
        <v>6434</v>
      </c>
      <c r="L3302" t="s">
        <v>6340</v>
      </c>
      <c r="M3302" t="s">
        <v>20083</v>
      </c>
      <c r="N3302" t="s">
        <v>6331</v>
      </c>
      <c r="O3302" t="s">
        <v>20055</v>
      </c>
      <c r="P3302" t="s">
        <v>20137</v>
      </c>
      <c r="Q3302" t="s">
        <v>20138</v>
      </c>
      <c r="R3302" t="s">
        <v>20139</v>
      </c>
      <c r="S3302">
        <v>0</v>
      </c>
      <c r="T3302">
        <v>0</v>
      </c>
      <c r="U3302">
        <v>1</v>
      </c>
      <c r="V3302">
        <v>88</v>
      </c>
      <c r="W3302">
        <v>10</v>
      </c>
    </row>
    <row r="3303" spans="1:23" x14ac:dyDescent="0.3">
      <c r="A3303" t="s">
        <v>3313</v>
      </c>
      <c r="B3303" t="s">
        <v>21528</v>
      </c>
      <c r="C3303">
        <v>1</v>
      </c>
      <c r="D3303">
        <v>1</v>
      </c>
      <c r="E3303" t="s">
        <v>20050</v>
      </c>
      <c r="F3303" t="s">
        <v>13879</v>
      </c>
      <c r="G3303" t="s">
        <v>20051</v>
      </c>
      <c r="H3303" t="s">
        <v>20521</v>
      </c>
      <c r="I3303" t="s">
        <v>20522</v>
      </c>
      <c r="J3303" t="s">
        <v>6790</v>
      </c>
      <c r="K3303" t="s">
        <v>6791</v>
      </c>
      <c r="L3303" t="s">
        <v>6340</v>
      </c>
      <c r="M3303" t="s">
        <v>20083</v>
      </c>
      <c r="N3303" t="s">
        <v>6331</v>
      </c>
      <c r="O3303" t="s">
        <v>20055</v>
      </c>
      <c r="P3303" t="s">
        <v>20137</v>
      </c>
      <c r="Q3303" t="s">
        <v>20138</v>
      </c>
      <c r="R3303" t="s">
        <v>20139</v>
      </c>
      <c r="S3303">
        <v>1</v>
      </c>
      <c r="T3303">
        <v>0</v>
      </c>
      <c r="U3303">
        <v>0</v>
      </c>
      <c r="V3303">
        <v>410</v>
      </c>
      <c r="W3303">
        <v>18</v>
      </c>
    </row>
    <row r="3304" spans="1:23" x14ac:dyDescent="0.3">
      <c r="A3304" t="s">
        <v>3314</v>
      </c>
      <c r="B3304" t="s">
        <v>21522</v>
      </c>
      <c r="C3304">
        <v>1</v>
      </c>
      <c r="D3304">
        <v>1</v>
      </c>
      <c r="E3304" t="s">
        <v>20050</v>
      </c>
      <c r="F3304" t="s">
        <v>13880</v>
      </c>
      <c r="G3304" t="s">
        <v>20051</v>
      </c>
      <c r="H3304" t="s">
        <v>20521</v>
      </c>
      <c r="I3304" t="s">
        <v>20522</v>
      </c>
      <c r="J3304" t="s">
        <v>6790</v>
      </c>
      <c r="K3304" t="s">
        <v>6791</v>
      </c>
      <c r="L3304" t="s">
        <v>6340</v>
      </c>
      <c r="M3304" t="s">
        <v>20083</v>
      </c>
      <c r="N3304" t="s">
        <v>6331</v>
      </c>
      <c r="O3304" t="s">
        <v>20055</v>
      </c>
      <c r="P3304" t="s">
        <v>20137</v>
      </c>
      <c r="Q3304" t="s">
        <v>20138</v>
      </c>
      <c r="R3304" t="s">
        <v>20139</v>
      </c>
      <c r="S3304">
        <v>1</v>
      </c>
      <c r="T3304">
        <v>0</v>
      </c>
      <c r="U3304">
        <v>0</v>
      </c>
      <c r="V3304">
        <v>223</v>
      </c>
      <c r="W3304">
        <v>9</v>
      </c>
    </row>
    <row r="3305" spans="1:23" x14ac:dyDescent="0.3">
      <c r="A3305" t="s">
        <v>3315</v>
      </c>
      <c r="B3305" t="s">
        <v>21522</v>
      </c>
      <c r="C3305">
        <v>1</v>
      </c>
      <c r="D3305">
        <v>1</v>
      </c>
      <c r="E3305" t="s">
        <v>20050</v>
      </c>
      <c r="F3305" t="s">
        <v>13881</v>
      </c>
      <c r="G3305" t="s">
        <v>20051</v>
      </c>
      <c r="H3305" t="s">
        <v>20521</v>
      </c>
      <c r="I3305" t="s">
        <v>20522</v>
      </c>
      <c r="J3305" t="s">
        <v>6790</v>
      </c>
      <c r="K3305" t="s">
        <v>6791</v>
      </c>
      <c r="L3305" t="s">
        <v>6340</v>
      </c>
      <c r="M3305" t="s">
        <v>20083</v>
      </c>
      <c r="N3305" t="s">
        <v>6331</v>
      </c>
      <c r="O3305" t="s">
        <v>20055</v>
      </c>
      <c r="P3305" t="s">
        <v>20137</v>
      </c>
      <c r="Q3305" t="s">
        <v>20138</v>
      </c>
      <c r="R3305" t="s">
        <v>20139</v>
      </c>
      <c r="S3305">
        <v>1</v>
      </c>
      <c r="T3305">
        <v>0</v>
      </c>
      <c r="U3305">
        <v>0</v>
      </c>
      <c r="V3305">
        <v>82</v>
      </c>
      <c r="W3305">
        <v>4</v>
      </c>
    </row>
    <row r="3306" spans="1:23" x14ac:dyDescent="0.3">
      <c r="A3306" t="s">
        <v>3316</v>
      </c>
      <c r="B3306" t="s">
        <v>21522</v>
      </c>
      <c r="C3306">
        <v>1</v>
      </c>
      <c r="D3306">
        <v>1</v>
      </c>
      <c r="E3306" t="s">
        <v>20050</v>
      </c>
      <c r="F3306" t="s">
        <v>13884</v>
      </c>
      <c r="G3306" t="s">
        <v>20051</v>
      </c>
      <c r="H3306" t="s">
        <v>20251</v>
      </c>
      <c r="I3306" t="s">
        <v>20252</v>
      </c>
      <c r="J3306" t="s">
        <v>13883</v>
      </c>
      <c r="K3306" t="s">
        <v>6793</v>
      </c>
      <c r="L3306" t="s">
        <v>6794</v>
      </c>
      <c r="M3306" t="s">
        <v>20054</v>
      </c>
      <c r="N3306" t="s">
        <v>6331</v>
      </c>
      <c r="O3306" t="s">
        <v>20055</v>
      </c>
      <c r="P3306" t="s">
        <v>20253</v>
      </c>
      <c r="Q3306" t="s">
        <v>20254</v>
      </c>
      <c r="R3306" t="s">
        <v>20255</v>
      </c>
      <c r="S3306">
        <v>1</v>
      </c>
      <c r="T3306">
        <v>1</v>
      </c>
      <c r="U3306">
        <v>0</v>
      </c>
      <c r="V3306">
        <v>41</v>
      </c>
      <c r="W3306">
        <v>3</v>
      </c>
    </row>
    <row r="3307" spans="1:23" x14ac:dyDescent="0.3">
      <c r="A3307" t="s">
        <v>3317</v>
      </c>
      <c r="B3307" t="s">
        <v>21522</v>
      </c>
      <c r="C3307">
        <v>1</v>
      </c>
      <c r="D3307">
        <v>1</v>
      </c>
      <c r="E3307" t="s">
        <v>20050</v>
      </c>
      <c r="F3307" t="s">
        <v>13885</v>
      </c>
      <c r="G3307" t="s">
        <v>20051</v>
      </c>
      <c r="H3307" t="s">
        <v>20251</v>
      </c>
      <c r="I3307" t="s">
        <v>20252</v>
      </c>
      <c r="J3307" t="s">
        <v>13883</v>
      </c>
      <c r="K3307" t="s">
        <v>6793</v>
      </c>
      <c r="L3307" t="s">
        <v>6794</v>
      </c>
      <c r="M3307" t="s">
        <v>20054</v>
      </c>
      <c r="N3307" t="s">
        <v>6331</v>
      </c>
      <c r="O3307" t="s">
        <v>20055</v>
      </c>
      <c r="P3307" t="s">
        <v>20253</v>
      </c>
      <c r="Q3307" t="s">
        <v>20254</v>
      </c>
      <c r="R3307" t="s">
        <v>20255</v>
      </c>
      <c r="S3307">
        <v>1</v>
      </c>
      <c r="T3307">
        <v>1</v>
      </c>
      <c r="U3307">
        <v>0</v>
      </c>
      <c r="V3307">
        <v>70</v>
      </c>
      <c r="W3307">
        <v>4</v>
      </c>
    </row>
    <row r="3308" spans="1:23" x14ac:dyDescent="0.3">
      <c r="A3308" t="s">
        <v>3318</v>
      </c>
      <c r="B3308" t="s">
        <v>21522</v>
      </c>
      <c r="C3308">
        <v>1</v>
      </c>
      <c r="D3308">
        <v>1</v>
      </c>
      <c r="E3308" t="s">
        <v>20050</v>
      </c>
      <c r="F3308" t="s">
        <v>13886</v>
      </c>
      <c r="G3308" t="s">
        <v>20051</v>
      </c>
      <c r="H3308" t="s">
        <v>20052</v>
      </c>
      <c r="I3308" t="s">
        <v>20053</v>
      </c>
      <c r="J3308" t="s">
        <v>13864</v>
      </c>
      <c r="K3308" t="s">
        <v>7636</v>
      </c>
      <c r="L3308" t="s">
        <v>7637</v>
      </c>
      <c r="M3308" t="s">
        <v>20054</v>
      </c>
      <c r="N3308" t="s">
        <v>6331</v>
      </c>
      <c r="O3308" t="s">
        <v>20055</v>
      </c>
      <c r="P3308" t="s">
        <v>20056</v>
      </c>
      <c r="Q3308" t="s">
        <v>6749</v>
      </c>
      <c r="R3308" t="s">
        <v>20057</v>
      </c>
      <c r="S3308">
        <v>1</v>
      </c>
      <c r="T3308">
        <v>1</v>
      </c>
      <c r="U3308">
        <v>0</v>
      </c>
      <c r="V3308">
        <v>42</v>
      </c>
      <c r="W3308">
        <v>2</v>
      </c>
    </row>
    <row r="3309" spans="1:23" x14ac:dyDescent="0.3">
      <c r="A3309" t="s">
        <v>3319</v>
      </c>
      <c r="B3309" t="s">
        <v>21522</v>
      </c>
      <c r="C3309">
        <v>1</v>
      </c>
      <c r="D3309">
        <v>1</v>
      </c>
      <c r="E3309" t="s">
        <v>20065</v>
      </c>
      <c r="F3309" t="s">
        <v>13887</v>
      </c>
      <c r="G3309" t="s">
        <v>20080</v>
      </c>
      <c r="H3309" t="s">
        <v>20135</v>
      </c>
      <c r="I3309" t="s">
        <v>20136</v>
      </c>
      <c r="J3309" t="s">
        <v>8909</v>
      </c>
      <c r="K3309" t="s">
        <v>6339</v>
      </c>
      <c r="L3309" t="s">
        <v>6340</v>
      </c>
      <c r="M3309" t="s">
        <v>20083</v>
      </c>
      <c r="N3309" t="s">
        <v>6331</v>
      </c>
      <c r="O3309" t="s">
        <v>20055</v>
      </c>
      <c r="P3309" t="s">
        <v>20137</v>
      </c>
      <c r="Q3309" t="s">
        <v>20138</v>
      </c>
      <c r="R3309" t="s">
        <v>20139</v>
      </c>
      <c r="S3309">
        <v>1</v>
      </c>
      <c r="T3309">
        <v>0</v>
      </c>
      <c r="U3309">
        <v>0</v>
      </c>
      <c r="V3309">
        <v>99</v>
      </c>
      <c r="W3309">
        <v>6</v>
      </c>
    </row>
    <row r="3310" spans="1:23" x14ac:dyDescent="0.3">
      <c r="A3310" t="s">
        <v>3320</v>
      </c>
      <c r="B3310" t="s">
        <v>21439</v>
      </c>
      <c r="C3310">
        <v>1</v>
      </c>
      <c r="D3310">
        <v>1</v>
      </c>
      <c r="E3310" t="s">
        <v>20150</v>
      </c>
      <c r="F3310" t="s">
        <v>13888</v>
      </c>
      <c r="G3310" t="s">
        <v>20080</v>
      </c>
      <c r="H3310" t="s">
        <v>23679</v>
      </c>
      <c r="I3310" t="s">
        <v>23680</v>
      </c>
      <c r="J3310" t="s">
        <v>13889</v>
      </c>
      <c r="K3310" t="s">
        <v>6358</v>
      </c>
      <c r="L3310" t="s">
        <v>6359</v>
      </c>
      <c r="M3310" t="s">
        <v>20083</v>
      </c>
      <c r="N3310" t="s">
        <v>6331</v>
      </c>
      <c r="O3310" t="s">
        <v>20055</v>
      </c>
      <c r="P3310" t="s">
        <v>20541</v>
      </c>
      <c r="Q3310" t="s">
        <v>6359</v>
      </c>
      <c r="R3310" t="s">
        <v>20542</v>
      </c>
      <c r="S3310">
        <v>0</v>
      </c>
      <c r="T3310">
        <v>1</v>
      </c>
      <c r="V3310">
        <v>84</v>
      </c>
      <c r="W3310">
        <v>4</v>
      </c>
    </row>
    <row r="3311" spans="1:23" x14ac:dyDescent="0.3">
      <c r="A3311" t="s">
        <v>3321</v>
      </c>
      <c r="B3311" t="s">
        <v>21522</v>
      </c>
      <c r="C3311">
        <v>1</v>
      </c>
      <c r="D3311">
        <v>1</v>
      </c>
      <c r="E3311" t="s">
        <v>20050</v>
      </c>
      <c r="F3311" t="s">
        <v>13890</v>
      </c>
      <c r="G3311" t="s">
        <v>20051</v>
      </c>
      <c r="H3311" t="s">
        <v>20052</v>
      </c>
      <c r="I3311" t="s">
        <v>20053</v>
      </c>
      <c r="J3311" t="s">
        <v>13864</v>
      </c>
      <c r="K3311" t="s">
        <v>7636</v>
      </c>
      <c r="L3311" t="s">
        <v>7637</v>
      </c>
      <c r="M3311" t="s">
        <v>20054</v>
      </c>
      <c r="N3311" t="s">
        <v>6331</v>
      </c>
      <c r="O3311" t="s">
        <v>20055</v>
      </c>
      <c r="P3311" t="s">
        <v>20056</v>
      </c>
      <c r="Q3311" t="s">
        <v>6749</v>
      </c>
      <c r="R3311" t="s">
        <v>20057</v>
      </c>
      <c r="S3311">
        <v>1</v>
      </c>
      <c r="T3311">
        <v>1</v>
      </c>
      <c r="U3311">
        <v>0</v>
      </c>
      <c r="V3311">
        <v>29</v>
      </c>
      <c r="W3311">
        <v>2</v>
      </c>
    </row>
    <row r="3312" spans="1:23" x14ac:dyDescent="0.3">
      <c r="A3312" t="s">
        <v>3322</v>
      </c>
      <c r="B3312" t="s">
        <v>21439</v>
      </c>
      <c r="C3312">
        <v>1</v>
      </c>
      <c r="D3312">
        <v>1</v>
      </c>
      <c r="E3312" t="s">
        <v>20088</v>
      </c>
      <c r="F3312" t="s">
        <v>13891</v>
      </c>
      <c r="G3312" t="s">
        <v>20080</v>
      </c>
      <c r="H3312" t="s">
        <v>23679</v>
      </c>
      <c r="I3312" t="s">
        <v>23680</v>
      </c>
      <c r="J3312" t="s">
        <v>13889</v>
      </c>
      <c r="K3312" t="s">
        <v>6358</v>
      </c>
      <c r="L3312" t="s">
        <v>6359</v>
      </c>
      <c r="M3312" t="s">
        <v>20083</v>
      </c>
      <c r="N3312" t="s">
        <v>6331</v>
      </c>
      <c r="O3312" t="s">
        <v>20055</v>
      </c>
      <c r="P3312" t="s">
        <v>20541</v>
      </c>
      <c r="Q3312" t="s">
        <v>6359</v>
      </c>
      <c r="R3312" t="s">
        <v>20542</v>
      </c>
      <c r="S3312">
        <v>0</v>
      </c>
      <c r="T3312">
        <v>1</v>
      </c>
      <c r="U3312">
        <v>0</v>
      </c>
      <c r="V3312">
        <v>34</v>
      </c>
      <c r="W3312">
        <v>1</v>
      </c>
    </row>
    <row r="3313" spans="1:23" x14ac:dyDescent="0.3">
      <c r="A3313" t="s">
        <v>3323</v>
      </c>
      <c r="B3313" t="s">
        <v>21439</v>
      </c>
      <c r="C3313">
        <v>1</v>
      </c>
      <c r="D3313">
        <v>1</v>
      </c>
      <c r="E3313" t="s">
        <v>20088</v>
      </c>
      <c r="F3313" t="s">
        <v>13892</v>
      </c>
      <c r="G3313" t="s">
        <v>20080</v>
      </c>
      <c r="H3313" t="s">
        <v>23679</v>
      </c>
      <c r="I3313" t="s">
        <v>23680</v>
      </c>
      <c r="J3313" t="s">
        <v>13889</v>
      </c>
      <c r="K3313" t="s">
        <v>6358</v>
      </c>
      <c r="L3313" t="s">
        <v>6359</v>
      </c>
      <c r="M3313" t="s">
        <v>20083</v>
      </c>
      <c r="N3313" t="s">
        <v>6331</v>
      </c>
      <c r="O3313" t="s">
        <v>20055</v>
      </c>
      <c r="P3313" t="s">
        <v>20541</v>
      </c>
      <c r="Q3313" t="s">
        <v>6359</v>
      </c>
      <c r="R3313" t="s">
        <v>20542</v>
      </c>
      <c r="S3313">
        <v>0</v>
      </c>
      <c r="T3313">
        <v>1</v>
      </c>
      <c r="U3313">
        <v>0</v>
      </c>
      <c r="V3313">
        <v>17</v>
      </c>
      <c r="W3313">
        <v>1</v>
      </c>
    </row>
    <row r="3314" spans="1:23" x14ac:dyDescent="0.3">
      <c r="A3314" t="s">
        <v>3324</v>
      </c>
      <c r="B3314" t="s">
        <v>21483</v>
      </c>
      <c r="C3314">
        <v>1</v>
      </c>
      <c r="D3314">
        <v>1</v>
      </c>
      <c r="E3314" t="s">
        <v>20088</v>
      </c>
      <c r="F3314" t="s">
        <v>13893</v>
      </c>
      <c r="G3314" t="s">
        <v>20089</v>
      </c>
      <c r="H3314" t="s">
        <v>23636</v>
      </c>
      <c r="I3314" t="s">
        <v>23637</v>
      </c>
      <c r="J3314" t="s">
        <v>13735</v>
      </c>
      <c r="K3314" t="s">
        <v>6748</v>
      </c>
      <c r="L3314" t="s">
        <v>6749</v>
      </c>
      <c r="M3314" t="s">
        <v>20183</v>
      </c>
      <c r="N3314" t="s">
        <v>6331</v>
      </c>
      <c r="O3314" t="s">
        <v>20055</v>
      </c>
      <c r="P3314" t="s">
        <v>20056</v>
      </c>
      <c r="Q3314" t="s">
        <v>6749</v>
      </c>
      <c r="R3314" t="s">
        <v>20203</v>
      </c>
      <c r="S3314">
        <v>0</v>
      </c>
      <c r="T3314">
        <v>1</v>
      </c>
      <c r="U3314">
        <v>0</v>
      </c>
      <c r="V3314">
        <v>203</v>
      </c>
      <c r="W3314">
        <v>8</v>
      </c>
    </row>
    <row r="3315" spans="1:23" x14ac:dyDescent="0.3">
      <c r="A3315" t="s">
        <v>3325</v>
      </c>
      <c r="B3315" t="s">
        <v>21439</v>
      </c>
      <c r="C3315">
        <v>1</v>
      </c>
      <c r="D3315">
        <v>1</v>
      </c>
      <c r="E3315" t="s">
        <v>20065</v>
      </c>
      <c r="F3315" t="s">
        <v>13894</v>
      </c>
      <c r="G3315" t="s">
        <v>21576</v>
      </c>
      <c r="H3315" t="s">
        <v>23681</v>
      </c>
      <c r="I3315" t="s">
        <v>23682</v>
      </c>
      <c r="J3315" t="s">
        <v>13824</v>
      </c>
      <c r="K3315" t="s">
        <v>6574</v>
      </c>
      <c r="L3315" t="s">
        <v>6575</v>
      </c>
      <c r="M3315" t="s">
        <v>20355</v>
      </c>
      <c r="N3315" t="s">
        <v>6331</v>
      </c>
      <c r="O3315" t="s">
        <v>20055</v>
      </c>
      <c r="P3315" t="s">
        <v>20470</v>
      </c>
      <c r="Q3315" t="s">
        <v>6575</v>
      </c>
      <c r="R3315" t="s">
        <v>20471</v>
      </c>
      <c r="S3315">
        <v>1</v>
      </c>
      <c r="T3315">
        <v>0</v>
      </c>
      <c r="U3315">
        <v>0</v>
      </c>
      <c r="V3315">
        <v>55</v>
      </c>
      <c r="W3315">
        <v>2</v>
      </c>
    </row>
    <row r="3316" spans="1:23" x14ac:dyDescent="0.3">
      <c r="A3316" t="s">
        <v>3326</v>
      </c>
      <c r="B3316" t="s">
        <v>21439</v>
      </c>
      <c r="C3316">
        <v>1</v>
      </c>
      <c r="D3316">
        <v>1</v>
      </c>
      <c r="E3316" t="s">
        <v>20065</v>
      </c>
      <c r="F3316" t="s">
        <v>13895</v>
      </c>
      <c r="G3316" t="s">
        <v>20041</v>
      </c>
      <c r="H3316" t="s">
        <v>23644</v>
      </c>
      <c r="I3316" t="s">
        <v>23645</v>
      </c>
      <c r="J3316" t="s">
        <v>13714</v>
      </c>
      <c r="K3316" t="s">
        <v>6434</v>
      </c>
      <c r="L3316" t="s">
        <v>6340</v>
      </c>
      <c r="M3316" t="s">
        <v>20083</v>
      </c>
      <c r="N3316" t="s">
        <v>6331</v>
      </c>
      <c r="O3316" t="s">
        <v>20055</v>
      </c>
      <c r="P3316" t="s">
        <v>20137</v>
      </c>
      <c r="Q3316" t="s">
        <v>20138</v>
      </c>
      <c r="R3316" t="s">
        <v>20139</v>
      </c>
      <c r="S3316">
        <v>1</v>
      </c>
      <c r="T3316">
        <v>0</v>
      </c>
      <c r="U3316">
        <v>0</v>
      </c>
      <c r="V3316">
        <v>48</v>
      </c>
      <c r="W3316">
        <v>2</v>
      </c>
    </row>
    <row r="3317" spans="1:23" x14ac:dyDescent="0.3">
      <c r="A3317" t="s">
        <v>3327</v>
      </c>
      <c r="B3317" t="s">
        <v>21501</v>
      </c>
      <c r="C3317">
        <v>1</v>
      </c>
      <c r="D3317">
        <v>1</v>
      </c>
      <c r="E3317" t="s">
        <v>20050</v>
      </c>
      <c r="F3317" t="s">
        <v>13896</v>
      </c>
      <c r="G3317" t="s">
        <v>20051</v>
      </c>
      <c r="H3317" t="s">
        <v>20616</v>
      </c>
      <c r="I3317" t="s">
        <v>20617</v>
      </c>
      <c r="J3317" t="s">
        <v>13000</v>
      </c>
      <c r="K3317" t="s">
        <v>9363</v>
      </c>
      <c r="L3317" t="s">
        <v>9364</v>
      </c>
      <c r="M3317" t="s">
        <v>20443</v>
      </c>
      <c r="N3317" t="s">
        <v>6331</v>
      </c>
      <c r="O3317" t="s">
        <v>20055</v>
      </c>
      <c r="P3317" t="s">
        <v>20618</v>
      </c>
      <c r="Q3317" t="s">
        <v>6573</v>
      </c>
      <c r="R3317" t="s">
        <v>21238</v>
      </c>
      <c r="S3317">
        <v>1</v>
      </c>
      <c r="T3317">
        <v>1</v>
      </c>
      <c r="U3317">
        <v>0</v>
      </c>
      <c r="V3317">
        <v>52</v>
      </c>
      <c r="W3317">
        <v>3</v>
      </c>
    </row>
    <row r="3318" spans="1:23" x14ac:dyDescent="0.3">
      <c r="A3318" t="s">
        <v>3328</v>
      </c>
      <c r="B3318" t="s">
        <v>21439</v>
      </c>
      <c r="C3318">
        <v>1</v>
      </c>
      <c r="D3318">
        <v>1</v>
      </c>
      <c r="E3318" t="s">
        <v>20065</v>
      </c>
      <c r="F3318" t="s">
        <v>13897</v>
      </c>
      <c r="G3318" t="s">
        <v>20051</v>
      </c>
      <c r="H3318" t="s">
        <v>23683</v>
      </c>
      <c r="I3318" t="s">
        <v>23684</v>
      </c>
      <c r="J3318" t="s">
        <v>13898</v>
      </c>
      <c r="K3318" t="s">
        <v>6793</v>
      </c>
      <c r="L3318" t="s">
        <v>6794</v>
      </c>
      <c r="M3318" t="s">
        <v>20054</v>
      </c>
      <c r="N3318" t="s">
        <v>6331</v>
      </c>
      <c r="O3318" t="s">
        <v>20055</v>
      </c>
      <c r="P3318" t="s">
        <v>20253</v>
      </c>
      <c r="Q3318" t="s">
        <v>20254</v>
      </c>
      <c r="R3318" t="s">
        <v>20255</v>
      </c>
      <c r="S3318">
        <v>1</v>
      </c>
      <c r="T3318">
        <v>1</v>
      </c>
      <c r="V3318">
        <v>47</v>
      </c>
      <c r="W3318">
        <v>2</v>
      </c>
    </row>
    <row r="3319" spans="1:23" x14ac:dyDescent="0.3">
      <c r="A3319" t="s">
        <v>3329</v>
      </c>
      <c r="B3319" t="s">
        <v>21439</v>
      </c>
      <c r="C3319">
        <v>1</v>
      </c>
      <c r="D3319">
        <v>1</v>
      </c>
      <c r="E3319" t="s">
        <v>20088</v>
      </c>
      <c r="F3319" t="s">
        <v>13899</v>
      </c>
      <c r="G3319" t="s">
        <v>20089</v>
      </c>
      <c r="H3319" t="s">
        <v>22877</v>
      </c>
      <c r="I3319" t="s">
        <v>23664</v>
      </c>
      <c r="J3319" t="s">
        <v>13765</v>
      </c>
      <c r="K3319" t="s">
        <v>6434</v>
      </c>
      <c r="L3319" t="s">
        <v>6340</v>
      </c>
      <c r="M3319" t="s">
        <v>20083</v>
      </c>
      <c r="N3319" t="s">
        <v>6331</v>
      </c>
      <c r="O3319" t="s">
        <v>20055</v>
      </c>
      <c r="P3319" t="s">
        <v>20137</v>
      </c>
      <c r="Q3319" t="s">
        <v>20138</v>
      </c>
      <c r="R3319" t="s">
        <v>20139</v>
      </c>
      <c r="S3319">
        <v>0</v>
      </c>
      <c r="T3319">
        <v>0</v>
      </c>
      <c r="U3319">
        <v>0</v>
      </c>
      <c r="V3319">
        <v>95</v>
      </c>
      <c r="W3319">
        <v>3</v>
      </c>
    </row>
    <row r="3320" spans="1:23" x14ac:dyDescent="0.3">
      <c r="A3320" t="s">
        <v>3330</v>
      </c>
      <c r="B3320" t="s">
        <v>21439</v>
      </c>
      <c r="C3320">
        <v>1</v>
      </c>
      <c r="D3320">
        <v>1</v>
      </c>
      <c r="E3320" t="s">
        <v>20088</v>
      </c>
      <c r="F3320" t="s">
        <v>13900</v>
      </c>
      <c r="G3320" t="s">
        <v>20089</v>
      </c>
      <c r="H3320" t="s">
        <v>23685</v>
      </c>
      <c r="I3320" t="s">
        <v>23686</v>
      </c>
      <c r="J3320" t="s">
        <v>13901</v>
      </c>
      <c r="K3320" t="s">
        <v>6414</v>
      </c>
      <c r="L3320" t="s">
        <v>6340</v>
      </c>
      <c r="M3320" t="s">
        <v>20083</v>
      </c>
      <c r="N3320" t="s">
        <v>6331</v>
      </c>
      <c r="O3320" t="s">
        <v>20055</v>
      </c>
      <c r="P3320" t="s">
        <v>20137</v>
      </c>
      <c r="Q3320" t="s">
        <v>20138</v>
      </c>
      <c r="R3320" t="s">
        <v>20139</v>
      </c>
      <c r="S3320">
        <v>0</v>
      </c>
      <c r="T3320">
        <v>0</v>
      </c>
      <c r="U3320">
        <v>0</v>
      </c>
      <c r="V3320">
        <v>63</v>
      </c>
      <c r="W3320">
        <v>3</v>
      </c>
    </row>
    <row r="3321" spans="1:23" x14ac:dyDescent="0.3">
      <c r="A3321" t="s">
        <v>3331</v>
      </c>
      <c r="B3321" t="s">
        <v>21439</v>
      </c>
      <c r="C3321">
        <v>1</v>
      </c>
      <c r="D3321">
        <v>1</v>
      </c>
      <c r="E3321" t="s">
        <v>20088</v>
      </c>
      <c r="F3321" t="s">
        <v>13902</v>
      </c>
      <c r="G3321" t="s">
        <v>20089</v>
      </c>
      <c r="H3321" t="s">
        <v>23685</v>
      </c>
      <c r="I3321" t="s">
        <v>23686</v>
      </c>
      <c r="J3321" t="s">
        <v>13901</v>
      </c>
      <c r="K3321" t="s">
        <v>6414</v>
      </c>
      <c r="L3321" t="s">
        <v>6340</v>
      </c>
      <c r="M3321" t="s">
        <v>20083</v>
      </c>
      <c r="N3321" t="s">
        <v>6331</v>
      </c>
      <c r="O3321" t="s">
        <v>20055</v>
      </c>
      <c r="P3321" t="s">
        <v>20137</v>
      </c>
      <c r="Q3321" t="s">
        <v>20138</v>
      </c>
      <c r="R3321" t="s">
        <v>20139</v>
      </c>
      <c r="S3321">
        <v>0</v>
      </c>
      <c r="T3321">
        <v>0</v>
      </c>
      <c r="U3321">
        <v>0</v>
      </c>
      <c r="V3321">
        <v>23</v>
      </c>
      <c r="W3321">
        <v>1</v>
      </c>
    </row>
    <row r="3322" spans="1:23" x14ac:dyDescent="0.3">
      <c r="A3322" t="s">
        <v>3332</v>
      </c>
      <c r="B3322" t="s">
        <v>21439</v>
      </c>
      <c r="C3322">
        <v>1</v>
      </c>
      <c r="D3322">
        <v>1</v>
      </c>
      <c r="E3322" t="s">
        <v>20088</v>
      </c>
      <c r="F3322" t="s">
        <v>13903</v>
      </c>
      <c r="G3322" t="s">
        <v>20089</v>
      </c>
      <c r="H3322" t="s">
        <v>23685</v>
      </c>
      <c r="I3322" t="s">
        <v>23686</v>
      </c>
      <c r="J3322" t="s">
        <v>13882</v>
      </c>
      <c r="K3322" t="s">
        <v>6339</v>
      </c>
      <c r="L3322" t="s">
        <v>6340</v>
      </c>
      <c r="M3322" t="s">
        <v>20083</v>
      </c>
      <c r="N3322" t="s">
        <v>6331</v>
      </c>
      <c r="O3322" t="s">
        <v>20055</v>
      </c>
      <c r="P3322" t="s">
        <v>20137</v>
      </c>
      <c r="Q3322" t="s">
        <v>20138</v>
      </c>
      <c r="R3322" t="s">
        <v>20139</v>
      </c>
      <c r="S3322">
        <v>0</v>
      </c>
      <c r="T3322">
        <v>0</v>
      </c>
      <c r="U3322">
        <v>0</v>
      </c>
      <c r="V3322">
        <v>20</v>
      </c>
      <c r="W3322">
        <v>1</v>
      </c>
    </row>
    <row r="3323" spans="1:23" x14ac:dyDescent="0.3">
      <c r="A3323" t="s">
        <v>3333</v>
      </c>
      <c r="B3323" t="s">
        <v>21439</v>
      </c>
      <c r="C3323">
        <v>1</v>
      </c>
      <c r="D3323">
        <v>1</v>
      </c>
      <c r="E3323" t="s">
        <v>20088</v>
      </c>
      <c r="F3323" t="s">
        <v>13904</v>
      </c>
      <c r="G3323" t="s">
        <v>20089</v>
      </c>
      <c r="H3323" t="s">
        <v>23687</v>
      </c>
      <c r="I3323" t="s">
        <v>23688</v>
      </c>
      <c r="J3323" t="s">
        <v>13905</v>
      </c>
      <c r="K3323" t="s">
        <v>8261</v>
      </c>
      <c r="L3323" t="s">
        <v>8262</v>
      </c>
      <c r="M3323" t="s">
        <v>20282</v>
      </c>
      <c r="N3323" t="s">
        <v>6331</v>
      </c>
      <c r="O3323" t="s">
        <v>20055</v>
      </c>
      <c r="P3323" t="s">
        <v>20618</v>
      </c>
      <c r="Q3323" t="s">
        <v>6573</v>
      </c>
      <c r="R3323" t="s">
        <v>20964</v>
      </c>
      <c r="S3323">
        <v>0</v>
      </c>
      <c r="T3323">
        <v>1</v>
      </c>
      <c r="U3323">
        <v>0</v>
      </c>
      <c r="V3323">
        <v>30</v>
      </c>
      <c r="W3323">
        <v>1</v>
      </c>
    </row>
    <row r="3324" spans="1:23" x14ac:dyDescent="0.3">
      <c r="A3324" t="s">
        <v>3334</v>
      </c>
      <c r="B3324" t="s">
        <v>21439</v>
      </c>
      <c r="C3324">
        <v>1</v>
      </c>
      <c r="D3324">
        <v>1</v>
      </c>
      <c r="E3324" t="s">
        <v>20088</v>
      </c>
      <c r="F3324" t="s">
        <v>13906</v>
      </c>
      <c r="G3324" t="s">
        <v>20089</v>
      </c>
      <c r="H3324" t="s">
        <v>23685</v>
      </c>
      <c r="I3324" t="s">
        <v>23686</v>
      </c>
      <c r="J3324" t="s">
        <v>13907</v>
      </c>
      <c r="K3324" t="s">
        <v>6748</v>
      </c>
      <c r="L3324" t="s">
        <v>6749</v>
      </c>
      <c r="M3324" t="s">
        <v>20183</v>
      </c>
      <c r="N3324" t="s">
        <v>6331</v>
      </c>
      <c r="O3324" t="s">
        <v>20055</v>
      </c>
      <c r="P3324" t="s">
        <v>20056</v>
      </c>
      <c r="Q3324" t="s">
        <v>6749</v>
      </c>
      <c r="R3324" t="s">
        <v>20203</v>
      </c>
      <c r="S3324">
        <v>0</v>
      </c>
      <c r="T3324">
        <v>1</v>
      </c>
      <c r="U3324">
        <v>0</v>
      </c>
      <c r="V3324">
        <v>25</v>
      </c>
      <c r="W3324">
        <v>1</v>
      </c>
    </row>
    <row r="3325" spans="1:23" x14ac:dyDescent="0.3">
      <c r="A3325" t="s">
        <v>3335</v>
      </c>
      <c r="B3325" t="s">
        <v>21439</v>
      </c>
      <c r="C3325">
        <v>1</v>
      </c>
      <c r="D3325">
        <v>1</v>
      </c>
      <c r="E3325" t="s">
        <v>20088</v>
      </c>
      <c r="F3325" t="s">
        <v>13908</v>
      </c>
      <c r="G3325" t="s">
        <v>20089</v>
      </c>
      <c r="H3325" t="s">
        <v>23687</v>
      </c>
      <c r="I3325" t="s">
        <v>23688</v>
      </c>
      <c r="J3325" t="s">
        <v>13905</v>
      </c>
      <c r="K3325" t="s">
        <v>8261</v>
      </c>
      <c r="L3325" t="s">
        <v>8262</v>
      </c>
      <c r="M3325" t="s">
        <v>20282</v>
      </c>
      <c r="N3325" t="s">
        <v>6331</v>
      </c>
      <c r="O3325" t="s">
        <v>20055</v>
      </c>
      <c r="P3325" t="s">
        <v>20618</v>
      </c>
      <c r="Q3325" t="s">
        <v>6573</v>
      </c>
      <c r="R3325" t="s">
        <v>20964</v>
      </c>
      <c r="S3325">
        <v>0</v>
      </c>
      <c r="T3325">
        <v>1</v>
      </c>
      <c r="V3325">
        <v>30</v>
      </c>
      <c r="W3325">
        <v>2</v>
      </c>
    </row>
    <row r="3326" spans="1:23" x14ac:dyDescent="0.3">
      <c r="A3326" t="s">
        <v>3336</v>
      </c>
      <c r="B3326" t="s">
        <v>21439</v>
      </c>
      <c r="C3326">
        <v>1</v>
      </c>
      <c r="D3326">
        <v>1</v>
      </c>
      <c r="E3326" t="s">
        <v>20065</v>
      </c>
      <c r="F3326" t="s">
        <v>13909</v>
      </c>
      <c r="G3326" t="s">
        <v>20051</v>
      </c>
      <c r="H3326" t="s">
        <v>23683</v>
      </c>
      <c r="I3326" t="s">
        <v>23684</v>
      </c>
      <c r="J3326" t="s">
        <v>13898</v>
      </c>
      <c r="K3326" t="s">
        <v>6793</v>
      </c>
      <c r="L3326" t="s">
        <v>6794</v>
      </c>
      <c r="M3326" t="s">
        <v>20054</v>
      </c>
      <c r="N3326" t="s">
        <v>6331</v>
      </c>
      <c r="O3326" t="s">
        <v>20055</v>
      </c>
      <c r="P3326" t="s">
        <v>20253</v>
      </c>
      <c r="Q3326" t="s">
        <v>20254</v>
      </c>
      <c r="R3326" t="s">
        <v>20255</v>
      </c>
      <c r="S3326">
        <v>1</v>
      </c>
      <c r="T3326">
        <v>1</v>
      </c>
      <c r="U3326">
        <v>0</v>
      </c>
      <c r="V3326">
        <v>23</v>
      </c>
      <c r="W3326">
        <v>1</v>
      </c>
    </row>
    <row r="3327" spans="1:23" x14ac:dyDescent="0.3">
      <c r="A3327" t="s">
        <v>3337</v>
      </c>
      <c r="B3327" t="s">
        <v>21439</v>
      </c>
      <c r="C3327">
        <v>1</v>
      </c>
      <c r="D3327">
        <v>1</v>
      </c>
      <c r="E3327" t="s">
        <v>20088</v>
      </c>
      <c r="F3327" t="s">
        <v>13910</v>
      </c>
      <c r="G3327" t="s">
        <v>20089</v>
      </c>
      <c r="H3327" t="s">
        <v>23662</v>
      </c>
      <c r="I3327" t="s">
        <v>23663</v>
      </c>
      <c r="J3327" t="s">
        <v>6569</v>
      </c>
      <c r="K3327" t="s">
        <v>6570</v>
      </c>
      <c r="L3327" t="s">
        <v>6571</v>
      </c>
      <c r="M3327" t="s">
        <v>20131</v>
      </c>
      <c r="N3327" t="s">
        <v>6331</v>
      </c>
      <c r="O3327" t="s">
        <v>20055</v>
      </c>
      <c r="P3327" t="s">
        <v>20488</v>
      </c>
      <c r="Q3327" t="s">
        <v>6571</v>
      </c>
      <c r="R3327" t="s">
        <v>20489</v>
      </c>
      <c r="S3327">
        <v>0</v>
      </c>
      <c r="T3327">
        <v>1</v>
      </c>
      <c r="U3327">
        <v>0</v>
      </c>
      <c r="V3327">
        <v>22</v>
      </c>
      <c r="W3327">
        <v>1</v>
      </c>
    </row>
    <row r="3328" spans="1:23" x14ac:dyDescent="0.3">
      <c r="A3328" t="s">
        <v>3338</v>
      </c>
      <c r="B3328" t="s">
        <v>21439</v>
      </c>
      <c r="C3328">
        <v>1</v>
      </c>
      <c r="D3328">
        <v>1</v>
      </c>
      <c r="E3328" t="s">
        <v>20088</v>
      </c>
      <c r="F3328" t="s">
        <v>13911</v>
      </c>
      <c r="G3328" t="s">
        <v>20089</v>
      </c>
      <c r="H3328" t="s">
        <v>23662</v>
      </c>
      <c r="I3328" t="s">
        <v>23663</v>
      </c>
      <c r="J3328" t="s">
        <v>6569</v>
      </c>
      <c r="K3328" t="s">
        <v>6570</v>
      </c>
      <c r="L3328" t="s">
        <v>6571</v>
      </c>
      <c r="M3328" t="s">
        <v>20131</v>
      </c>
      <c r="N3328" t="s">
        <v>6331</v>
      </c>
      <c r="O3328" t="s">
        <v>20055</v>
      </c>
      <c r="P3328" t="s">
        <v>20488</v>
      </c>
      <c r="Q3328" t="s">
        <v>6571</v>
      </c>
      <c r="R3328" t="s">
        <v>20489</v>
      </c>
      <c r="S3328">
        <v>0</v>
      </c>
      <c r="T3328">
        <v>1</v>
      </c>
      <c r="U3328">
        <v>0</v>
      </c>
      <c r="V3328">
        <v>17</v>
      </c>
      <c r="W3328">
        <v>1</v>
      </c>
    </row>
    <row r="3329" spans="1:23" x14ac:dyDescent="0.3">
      <c r="A3329" t="s">
        <v>3339</v>
      </c>
      <c r="B3329" t="s">
        <v>21439</v>
      </c>
      <c r="C3329">
        <v>1</v>
      </c>
      <c r="D3329">
        <v>1</v>
      </c>
      <c r="E3329" t="s">
        <v>20088</v>
      </c>
      <c r="F3329" t="s">
        <v>13912</v>
      </c>
      <c r="G3329" t="s">
        <v>20089</v>
      </c>
      <c r="H3329" t="s">
        <v>23615</v>
      </c>
      <c r="I3329" t="s">
        <v>23616</v>
      </c>
      <c r="J3329" t="s">
        <v>6796</v>
      </c>
      <c r="K3329" t="s">
        <v>6797</v>
      </c>
      <c r="L3329" t="s">
        <v>6798</v>
      </c>
      <c r="M3329" t="s">
        <v>20190</v>
      </c>
      <c r="N3329" t="s">
        <v>6331</v>
      </c>
      <c r="O3329" t="s">
        <v>20055</v>
      </c>
      <c r="P3329" t="s">
        <v>20524</v>
      </c>
      <c r="Q3329" t="s">
        <v>20525</v>
      </c>
      <c r="R3329" t="s">
        <v>21012</v>
      </c>
      <c r="S3329">
        <v>0</v>
      </c>
      <c r="T3329">
        <v>0</v>
      </c>
      <c r="U3329">
        <v>0</v>
      </c>
      <c r="V3329">
        <v>65</v>
      </c>
      <c r="W3329">
        <v>3</v>
      </c>
    </row>
    <row r="3330" spans="1:23" x14ac:dyDescent="0.3">
      <c r="A3330" t="s">
        <v>3340</v>
      </c>
      <c r="B3330" t="s">
        <v>21439</v>
      </c>
      <c r="C3330">
        <v>1</v>
      </c>
      <c r="D3330">
        <v>1</v>
      </c>
      <c r="E3330" t="s">
        <v>20088</v>
      </c>
      <c r="F3330" t="s">
        <v>13913</v>
      </c>
      <c r="G3330" t="s">
        <v>20089</v>
      </c>
      <c r="H3330" t="s">
        <v>23615</v>
      </c>
      <c r="I3330" t="s">
        <v>23616</v>
      </c>
      <c r="J3330" t="s">
        <v>6796</v>
      </c>
      <c r="K3330" t="s">
        <v>6797</v>
      </c>
      <c r="L3330" t="s">
        <v>6798</v>
      </c>
      <c r="M3330" t="s">
        <v>20190</v>
      </c>
      <c r="N3330" t="s">
        <v>6331</v>
      </c>
      <c r="O3330" t="s">
        <v>20055</v>
      </c>
      <c r="P3330" t="s">
        <v>20524</v>
      </c>
      <c r="Q3330" t="s">
        <v>20525</v>
      </c>
      <c r="R3330" t="s">
        <v>21012</v>
      </c>
      <c r="S3330">
        <v>0</v>
      </c>
      <c r="T3330">
        <v>0</v>
      </c>
      <c r="U3330">
        <v>0</v>
      </c>
      <c r="V3330">
        <v>38</v>
      </c>
      <c r="W3330">
        <v>2</v>
      </c>
    </row>
    <row r="3331" spans="1:23" x14ac:dyDescent="0.3">
      <c r="A3331" t="s">
        <v>3341</v>
      </c>
      <c r="B3331" t="s">
        <v>21501</v>
      </c>
      <c r="C3331">
        <v>1</v>
      </c>
      <c r="D3331">
        <v>1</v>
      </c>
      <c r="E3331" t="s">
        <v>20088</v>
      </c>
      <c r="F3331" t="s">
        <v>13914</v>
      </c>
      <c r="G3331" t="s">
        <v>20089</v>
      </c>
      <c r="H3331" t="s">
        <v>23615</v>
      </c>
      <c r="I3331" t="s">
        <v>23616</v>
      </c>
      <c r="J3331" t="s">
        <v>6796</v>
      </c>
      <c r="K3331" t="s">
        <v>6797</v>
      </c>
      <c r="L3331" t="s">
        <v>6798</v>
      </c>
      <c r="M3331" t="s">
        <v>20190</v>
      </c>
      <c r="N3331" t="s">
        <v>6331</v>
      </c>
      <c r="O3331" t="s">
        <v>20055</v>
      </c>
      <c r="P3331" t="s">
        <v>20524</v>
      </c>
      <c r="Q3331" t="s">
        <v>20525</v>
      </c>
      <c r="R3331" t="s">
        <v>21012</v>
      </c>
      <c r="S3331">
        <v>0</v>
      </c>
      <c r="T3331">
        <v>0</v>
      </c>
      <c r="U3331">
        <v>0</v>
      </c>
      <c r="V3331">
        <v>481</v>
      </c>
      <c r="W3331">
        <v>31</v>
      </c>
    </row>
    <row r="3332" spans="1:23" x14ac:dyDescent="0.3">
      <c r="A3332" t="s">
        <v>3342</v>
      </c>
      <c r="B3332" t="s">
        <v>21439</v>
      </c>
      <c r="C3332">
        <v>1</v>
      </c>
      <c r="D3332">
        <v>1</v>
      </c>
      <c r="E3332" t="s">
        <v>20088</v>
      </c>
      <c r="F3332" t="s">
        <v>13915</v>
      </c>
      <c r="G3332" t="s">
        <v>20089</v>
      </c>
      <c r="H3332" t="s">
        <v>23654</v>
      </c>
      <c r="I3332" t="s">
        <v>23655</v>
      </c>
      <c r="J3332" t="s">
        <v>6569</v>
      </c>
      <c r="K3332" t="s">
        <v>6570</v>
      </c>
      <c r="L3332" t="s">
        <v>6571</v>
      </c>
      <c r="M3332" t="s">
        <v>20131</v>
      </c>
      <c r="N3332" t="s">
        <v>6331</v>
      </c>
      <c r="O3332" t="s">
        <v>20055</v>
      </c>
      <c r="P3332" t="s">
        <v>20488</v>
      </c>
      <c r="Q3332" t="s">
        <v>6571</v>
      </c>
      <c r="R3332" t="s">
        <v>20489</v>
      </c>
      <c r="S3332">
        <v>0</v>
      </c>
      <c r="T3332">
        <v>1</v>
      </c>
      <c r="U3332">
        <v>0</v>
      </c>
      <c r="V3332">
        <v>31</v>
      </c>
      <c r="W3332">
        <v>1</v>
      </c>
    </row>
    <row r="3333" spans="1:23" x14ac:dyDescent="0.3">
      <c r="A3333" t="s">
        <v>3343</v>
      </c>
      <c r="B3333" t="s">
        <v>21505</v>
      </c>
      <c r="C3333">
        <v>1</v>
      </c>
      <c r="D3333">
        <v>0</v>
      </c>
      <c r="E3333" t="s">
        <v>20050</v>
      </c>
      <c r="F3333" t="s">
        <v>13916</v>
      </c>
      <c r="G3333" t="s">
        <v>20051</v>
      </c>
      <c r="H3333" t="s">
        <v>20052</v>
      </c>
      <c r="I3333" t="s">
        <v>20053</v>
      </c>
      <c r="J3333" t="s">
        <v>13917</v>
      </c>
      <c r="K3333" t="s">
        <v>6576</v>
      </c>
      <c r="L3333" t="s">
        <v>6577</v>
      </c>
      <c r="M3333" t="s">
        <v>20096</v>
      </c>
      <c r="N3333" t="s">
        <v>6331</v>
      </c>
      <c r="O3333" t="s">
        <v>20055</v>
      </c>
      <c r="P3333" t="s">
        <v>20056</v>
      </c>
      <c r="Q3333" t="s">
        <v>6749</v>
      </c>
      <c r="R3333" t="s">
        <v>23691</v>
      </c>
      <c r="S3333">
        <v>1</v>
      </c>
      <c r="T3333">
        <v>1</v>
      </c>
      <c r="U3333">
        <v>0</v>
      </c>
      <c r="V3333">
        <v>97</v>
      </c>
      <c r="W3333">
        <v>7</v>
      </c>
    </row>
    <row r="3334" spans="1:23" x14ac:dyDescent="0.3">
      <c r="A3334" t="s">
        <v>3344</v>
      </c>
      <c r="B3334" t="s">
        <v>21501</v>
      </c>
      <c r="C3334">
        <v>1</v>
      </c>
      <c r="D3334">
        <v>1</v>
      </c>
      <c r="E3334" t="s">
        <v>20088</v>
      </c>
      <c r="F3334" t="s">
        <v>13918</v>
      </c>
      <c r="G3334" t="s">
        <v>20089</v>
      </c>
      <c r="H3334" t="s">
        <v>23615</v>
      </c>
      <c r="I3334" t="s">
        <v>23616</v>
      </c>
      <c r="J3334" t="s">
        <v>6796</v>
      </c>
      <c r="K3334" t="s">
        <v>6797</v>
      </c>
      <c r="L3334" t="s">
        <v>6798</v>
      </c>
      <c r="M3334" t="s">
        <v>20190</v>
      </c>
      <c r="N3334" t="s">
        <v>6331</v>
      </c>
      <c r="O3334" t="s">
        <v>20055</v>
      </c>
      <c r="P3334" t="s">
        <v>20524</v>
      </c>
      <c r="Q3334" t="s">
        <v>20525</v>
      </c>
      <c r="R3334" t="s">
        <v>21012</v>
      </c>
      <c r="S3334">
        <v>0</v>
      </c>
      <c r="T3334">
        <v>0</v>
      </c>
      <c r="U3334">
        <v>0</v>
      </c>
      <c r="V3334">
        <v>8</v>
      </c>
      <c r="W3334">
        <v>1</v>
      </c>
    </row>
    <row r="3335" spans="1:23" x14ac:dyDescent="0.3">
      <c r="A3335" t="s">
        <v>3345</v>
      </c>
      <c r="B3335" t="s">
        <v>21501</v>
      </c>
      <c r="C3335">
        <v>1</v>
      </c>
      <c r="D3335">
        <v>1</v>
      </c>
      <c r="E3335" t="s">
        <v>20088</v>
      </c>
      <c r="F3335" t="s">
        <v>13919</v>
      </c>
      <c r="G3335" t="s">
        <v>20089</v>
      </c>
      <c r="H3335" t="s">
        <v>23692</v>
      </c>
      <c r="I3335" t="s">
        <v>23693</v>
      </c>
      <c r="J3335" t="s">
        <v>13920</v>
      </c>
      <c r="K3335" t="s">
        <v>6574</v>
      </c>
      <c r="L3335" t="s">
        <v>6575</v>
      </c>
      <c r="M3335" t="s">
        <v>20355</v>
      </c>
      <c r="N3335" t="s">
        <v>6331</v>
      </c>
      <c r="O3335" t="s">
        <v>20055</v>
      </c>
      <c r="P3335" t="s">
        <v>20470</v>
      </c>
      <c r="Q3335" t="s">
        <v>6575</v>
      </c>
      <c r="R3335" t="s">
        <v>20471</v>
      </c>
      <c r="S3335">
        <v>0</v>
      </c>
      <c r="T3335">
        <v>0</v>
      </c>
      <c r="U3335">
        <v>0</v>
      </c>
      <c r="V3335">
        <v>75</v>
      </c>
      <c r="W3335">
        <v>4</v>
      </c>
    </row>
    <row r="3336" spans="1:23" x14ac:dyDescent="0.3">
      <c r="A3336" t="s">
        <v>3346</v>
      </c>
      <c r="B3336" t="s">
        <v>21522</v>
      </c>
      <c r="C3336">
        <v>1</v>
      </c>
      <c r="D3336">
        <v>1</v>
      </c>
      <c r="E3336" t="s">
        <v>20050</v>
      </c>
      <c r="F3336" t="s">
        <v>13921</v>
      </c>
      <c r="G3336" t="s">
        <v>20051</v>
      </c>
      <c r="H3336" t="s">
        <v>20521</v>
      </c>
      <c r="I3336" t="s">
        <v>20522</v>
      </c>
      <c r="J3336" t="s">
        <v>6790</v>
      </c>
      <c r="K3336" t="s">
        <v>6791</v>
      </c>
      <c r="L3336" t="s">
        <v>6340</v>
      </c>
      <c r="M3336" t="s">
        <v>20083</v>
      </c>
      <c r="N3336" t="s">
        <v>6331</v>
      </c>
      <c r="O3336" t="s">
        <v>20055</v>
      </c>
      <c r="P3336" t="s">
        <v>20137</v>
      </c>
      <c r="Q3336" t="s">
        <v>20138</v>
      </c>
      <c r="R3336" t="s">
        <v>20139</v>
      </c>
      <c r="S3336">
        <v>1</v>
      </c>
      <c r="T3336">
        <v>0</v>
      </c>
      <c r="U3336">
        <v>0</v>
      </c>
      <c r="V3336">
        <v>60</v>
      </c>
      <c r="W3336">
        <v>3</v>
      </c>
    </row>
    <row r="3337" spans="1:23" x14ac:dyDescent="0.3">
      <c r="A3337" t="s">
        <v>3347</v>
      </c>
      <c r="B3337" t="s">
        <v>21439</v>
      </c>
      <c r="C3337">
        <v>1</v>
      </c>
      <c r="D3337">
        <v>1</v>
      </c>
      <c r="E3337" t="s">
        <v>20150</v>
      </c>
      <c r="F3337" t="s">
        <v>13922</v>
      </c>
      <c r="G3337" t="s">
        <v>20089</v>
      </c>
      <c r="H3337" t="s">
        <v>23685</v>
      </c>
      <c r="I3337" t="s">
        <v>23686</v>
      </c>
      <c r="J3337" t="s">
        <v>13901</v>
      </c>
      <c r="K3337" t="s">
        <v>6414</v>
      </c>
      <c r="L3337" t="s">
        <v>6340</v>
      </c>
      <c r="M3337" t="s">
        <v>20083</v>
      </c>
      <c r="N3337" t="s">
        <v>6331</v>
      </c>
      <c r="O3337" t="s">
        <v>20055</v>
      </c>
      <c r="P3337" t="s">
        <v>20137</v>
      </c>
      <c r="Q3337" t="s">
        <v>20138</v>
      </c>
      <c r="R3337" t="s">
        <v>20139</v>
      </c>
      <c r="S3337">
        <v>0</v>
      </c>
      <c r="T3337">
        <v>0</v>
      </c>
      <c r="V3337">
        <v>168</v>
      </c>
      <c r="W3337">
        <v>6</v>
      </c>
    </row>
    <row r="3338" spans="1:23" x14ac:dyDescent="0.3">
      <c r="A3338" t="s">
        <v>3348</v>
      </c>
      <c r="B3338" t="s">
        <v>21439</v>
      </c>
      <c r="C3338">
        <v>1</v>
      </c>
      <c r="D3338">
        <v>1</v>
      </c>
      <c r="E3338" t="s">
        <v>20088</v>
      </c>
      <c r="F3338" t="s">
        <v>13923</v>
      </c>
      <c r="G3338" t="s">
        <v>20089</v>
      </c>
      <c r="H3338" t="s">
        <v>21518</v>
      </c>
      <c r="I3338" t="s">
        <v>23633</v>
      </c>
      <c r="J3338" t="s">
        <v>13855</v>
      </c>
      <c r="K3338" t="s">
        <v>6574</v>
      </c>
      <c r="L3338" t="s">
        <v>6575</v>
      </c>
      <c r="M3338" t="s">
        <v>20355</v>
      </c>
      <c r="N3338" t="s">
        <v>6331</v>
      </c>
      <c r="O3338" t="s">
        <v>20055</v>
      </c>
      <c r="P3338" t="s">
        <v>20470</v>
      </c>
      <c r="Q3338" t="s">
        <v>6575</v>
      </c>
      <c r="R3338" t="s">
        <v>20471</v>
      </c>
      <c r="S3338">
        <v>0</v>
      </c>
      <c r="T3338">
        <v>0</v>
      </c>
      <c r="U3338">
        <v>0</v>
      </c>
      <c r="V3338">
        <v>19</v>
      </c>
      <c r="W3338">
        <v>1</v>
      </c>
    </row>
    <row r="3339" spans="1:23" x14ac:dyDescent="0.3">
      <c r="A3339" t="s">
        <v>3349</v>
      </c>
      <c r="B3339" t="s">
        <v>21439</v>
      </c>
      <c r="C3339">
        <v>1</v>
      </c>
      <c r="D3339">
        <v>1</v>
      </c>
      <c r="E3339" t="s">
        <v>20088</v>
      </c>
      <c r="F3339" t="s">
        <v>13924</v>
      </c>
      <c r="G3339" t="s">
        <v>20089</v>
      </c>
      <c r="H3339" t="s">
        <v>22877</v>
      </c>
      <c r="I3339" t="s">
        <v>23664</v>
      </c>
      <c r="J3339" t="s">
        <v>13868</v>
      </c>
      <c r="K3339" t="s">
        <v>6793</v>
      </c>
      <c r="L3339" t="s">
        <v>6794</v>
      </c>
      <c r="M3339" t="s">
        <v>20054</v>
      </c>
      <c r="N3339" t="s">
        <v>6331</v>
      </c>
      <c r="O3339" t="s">
        <v>20055</v>
      </c>
      <c r="P3339" t="s">
        <v>20253</v>
      </c>
      <c r="Q3339" t="s">
        <v>20254</v>
      </c>
      <c r="R3339" t="s">
        <v>20255</v>
      </c>
      <c r="S3339">
        <v>0</v>
      </c>
      <c r="T3339">
        <v>1</v>
      </c>
      <c r="U3339">
        <v>0</v>
      </c>
      <c r="V3339">
        <v>10</v>
      </c>
      <c r="W3339">
        <v>1</v>
      </c>
    </row>
    <row r="3340" spans="1:23" x14ac:dyDescent="0.3">
      <c r="A3340" t="s">
        <v>3350</v>
      </c>
      <c r="B3340" t="s">
        <v>21439</v>
      </c>
      <c r="C3340">
        <v>1</v>
      </c>
      <c r="D3340">
        <v>1</v>
      </c>
      <c r="E3340" t="s">
        <v>20088</v>
      </c>
      <c r="F3340" t="s">
        <v>13925</v>
      </c>
      <c r="G3340" t="s">
        <v>20089</v>
      </c>
      <c r="H3340" t="s">
        <v>23672</v>
      </c>
      <c r="I3340" t="s">
        <v>23673</v>
      </c>
      <c r="J3340" t="s">
        <v>13858</v>
      </c>
      <c r="K3340" t="s">
        <v>6339</v>
      </c>
      <c r="L3340" t="s">
        <v>6340</v>
      </c>
      <c r="M3340" t="s">
        <v>20083</v>
      </c>
      <c r="N3340" t="s">
        <v>6331</v>
      </c>
      <c r="O3340" t="s">
        <v>20055</v>
      </c>
      <c r="P3340" t="s">
        <v>20137</v>
      </c>
      <c r="Q3340" t="s">
        <v>20138</v>
      </c>
      <c r="R3340" t="s">
        <v>20139</v>
      </c>
      <c r="S3340">
        <v>0</v>
      </c>
      <c r="T3340">
        <v>0</v>
      </c>
      <c r="U3340">
        <v>0</v>
      </c>
      <c r="V3340">
        <v>52</v>
      </c>
      <c r="W3340">
        <v>2</v>
      </c>
    </row>
    <row r="3341" spans="1:23" x14ac:dyDescent="0.3">
      <c r="A3341" t="s">
        <v>3351</v>
      </c>
      <c r="B3341" t="s">
        <v>21439</v>
      </c>
      <c r="C3341">
        <v>1</v>
      </c>
      <c r="D3341">
        <v>1</v>
      </c>
      <c r="E3341" t="s">
        <v>20088</v>
      </c>
      <c r="F3341" t="s">
        <v>13926</v>
      </c>
      <c r="G3341" t="s">
        <v>20089</v>
      </c>
      <c r="H3341" t="s">
        <v>23641</v>
      </c>
      <c r="I3341" t="s">
        <v>23642</v>
      </c>
      <c r="J3341" t="s">
        <v>13774</v>
      </c>
      <c r="K3341" t="s">
        <v>13743</v>
      </c>
      <c r="L3341" t="s">
        <v>13744</v>
      </c>
      <c r="M3341" t="s">
        <v>20293</v>
      </c>
      <c r="N3341" t="s">
        <v>6331</v>
      </c>
      <c r="O3341" t="s">
        <v>20055</v>
      </c>
      <c r="P3341" t="s">
        <v>20263</v>
      </c>
      <c r="Q3341" t="s">
        <v>6579</v>
      </c>
      <c r="R3341" t="s">
        <v>23643</v>
      </c>
      <c r="S3341">
        <v>0</v>
      </c>
      <c r="T3341">
        <v>1</v>
      </c>
      <c r="U3341">
        <v>0</v>
      </c>
      <c r="V3341">
        <v>23</v>
      </c>
      <c r="W3341">
        <v>2</v>
      </c>
    </row>
    <row r="3342" spans="1:23" x14ac:dyDescent="0.3">
      <c r="A3342" t="s">
        <v>3352</v>
      </c>
      <c r="B3342" t="s">
        <v>21439</v>
      </c>
      <c r="C3342">
        <v>1</v>
      </c>
      <c r="D3342">
        <v>1</v>
      </c>
      <c r="E3342" t="s">
        <v>20088</v>
      </c>
      <c r="F3342" t="s">
        <v>13927</v>
      </c>
      <c r="G3342" t="s">
        <v>20089</v>
      </c>
      <c r="H3342" t="s">
        <v>22907</v>
      </c>
      <c r="I3342" t="s">
        <v>23638</v>
      </c>
      <c r="J3342" t="s">
        <v>13754</v>
      </c>
      <c r="K3342" t="s">
        <v>6434</v>
      </c>
      <c r="L3342" t="s">
        <v>6340</v>
      </c>
      <c r="M3342" t="s">
        <v>20083</v>
      </c>
      <c r="N3342" t="s">
        <v>6331</v>
      </c>
      <c r="O3342" t="s">
        <v>20055</v>
      </c>
      <c r="P3342" t="s">
        <v>20137</v>
      </c>
      <c r="Q3342" t="s">
        <v>20138</v>
      </c>
      <c r="R3342" t="s">
        <v>20139</v>
      </c>
      <c r="S3342">
        <v>0</v>
      </c>
      <c r="T3342">
        <v>0</v>
      </c>
      <c r="V3342">
        <v>103</v>
      </c>
      <c r="W3342">
        <v>4</v>
      </c>
    </row>
    <row r="3343" spans="1:23" x14ac:dyDescent="0.3">
      <c r="A3343" t="s">
        <v>3353</v>
      </c>
      <c r="B3343" t="s">
        <v>21439</v>
      </c>
      <c r="C3343">
        <v>1</v>
      </c>
      <c r="D3343">
        <v>1</v>
      </c>
      <c r="E3343" t="s">
        <v>20150</v>
      </c>
      <c r="F3343" t="s">
        <v>13928</v>
      </c>
      <c r="G3343" t="s">
        <v>20089</v>
      </c>
      <c r="H3343" t="s">
        <v>23636</v>
      </c>
      <c r="I3343" t="s">
        <v>23637</v>
      </c>
      <c r="J3343" t="s">
        <v>13929</v>
      </c>
      <c r="K3343" t="s">
        <v>6748</v>
      </c>
      <c r="L3343" t="s">
        <v>6749</v>
      </c>
      <c r="M3343" t="s">
        <v>20183</v>
      </c>
      <c r="N3343" t="s">
        <v>6331</v>
      </c>
      <c r="O3343" t="s">
        <v>20055</v>
      </c>
      <c r="P3343" t="s">
        <v>20056</v>
      </c>
      <c r="Q3343" t="s">
        <v>6749</v>
      </c>
      <c r="R3343" t="s">
        <v>20203</v>
      </c>
      <c r="S3343">
        <v>0</v>
      </c>
      <c r="T3343">
        <v>1</v>
      </c>
      <c r="V3343">
        <v>77</v>
      </c>
      <c r="W3343">
        <v>4</v>
      </c>
    </row>
    <row r="3344" spans="1:23" x14ac:dyDescent="0.3">
      <c r="A3344" t="s">
        <v>3354</v>
      </c>
      <c r="B3344" t="s">
        <v>21439</v>
      </c>
      <c r="C3344">
        <v>1</v>
      </c>
      <c r="D3344">
        <v>1</v>
      </c>
      <c r="E3344" t="s">
        <v>20150</v>
      </c>
      <c r="F3344" t="s">
        <v>13930</v>
      </c>
      <c r="G3344" t="s">
        <v>20089</v>
      </c>
      <c r="H3344" t="s">
        <v>23672</v>
      </c>
      <c r="I3344" t="s">
        <v>23673</v>
      </c>
      <c r="J3344" t="s">
        <v>13858</v>
      </c>
      <c r="K3344" t="s">
        <v>6339</v>
      </c>
      <c r="L3344" t="s">
        <v>6340</v>
      </c>
      <c r="M3344" t="s">
        <v>20083</v>
      </c>
      <c r="N3344" t="s">
        <v>6331</v>
      </c>
      <c r="O3344" t="s">
        <v>20055</v>
      </c>
      <c r="P3344" t="s">
        <v>20137</v>
      </c>
      <c r="Q3344" t="s">
        <v>20138</v>
      </c>
      <c r="R3344" t="s">
        <v>20139</v>
      </c>
      <c r="S3344">
        <v>0</v>
      </c>
      <c r="T3344">
        <v>0</v>
      </c>
      <c r="V3344">
        <v>109</v>
      </c>
      <c r="W3344">
        <v>4</v>
      </c>
    </row>
    <row r="3345" spans="1:23" x14ac:dyDescent="0.3">
      <c r="A3345" t="s">
        <v>3355</v>
      </c>
      <c r="B3345" t="s">
        <v>21439</v>
      </c>
      <c r="C3345">
        <v>1</v>
      </c>
      <c r="D3345">
        <v>1</v>
      </c>
      <c r="E3345" t="s">
        <v>20088</v>
      </c>
      <c r="F3345" t="s">
        <v>13931</v>
      </c>
      <c r="G3345" t="s">
        <v>20089</v>
      </c>
      <c r="H3345" t="s">
        <v>23660</v>
      </c>
      <c r="I3345" t="s">
        <v>23661</v>
      </c>
      <c r="J3345" t="s">
        <v>6795</v>
      </c>
      <c r="K3345" t="s">
        <v>6574</v>
      </c>
      <c r="L3345" t="s">
        <v>6575</v>
      </c>
      <c r="M3345" t="s">
        <v>20355</v>
      </c>
      <c r="N3345" t="s">
        <v>6331</v>
      </c>
      <c r="O3345" t="s">
        <v>20055</v>
      </c>
      <c r="P3345" t="s">
        <v>20470</v>
      </c>
      <c r="Q3345" t="s">
        <v>6575</v>
      </c>
      <c r="R3345" t="s">
        <v>20471</v>
      </c>
      <c r="S3345">
        <v>0</v>
      </c>
      <c r="T3345">
        <v>0</v>
      </c>
      <c r="V3345">
        <v>37</v>
      </c>
      <c r="W3345">
        <v>2</v>
      </c>
    </row>
    <row r="3346" spans="1:23" x14ac:dyDescent="0.3">
      <c r="A3346" t="s">
        <v>3356</v>
      </c>
      <c r="B3346" t="s">
        <v>21439</v>
      </c>
      <c r="C3346">
        <v>1</v>
      </c>
      <c r="D3346">
        <v>1</v>
      </c>
      <c r="E3346" t="s">
        <v>20150</v>
      </c>
      <c r="F3346" t="s">
        <v>13932</v>
      </c>
      <c r="G3346" t="s">
        <v>20089</v>
      </c>
      <c r="H3346" t="s">
        <v>23652</v>
      </c>
      <c r="I3346" t="s">
        <v>23653</v>
      </c>
      <c r="J3346" t="s">
        <v>13769</v>
      </c>
      <c r="K3346" t="s">
        <v>6358</v>
      </c>
      <c r="L3346" t="s">
        <v>6359</v>
      </c>
      <c r="M3346" t="s">
        <v>20083</v>
      </c>
      <c r="N3346" t="s">
        <v>6331</v>
      </c>
      <c r="O3346" t="s">
        <v>20055</v>
      </c>
      <c r="P3346" t="s">
        <v>20541</v>
      </c>
      <c r="Q3346" t="s">
        <v>6359</v>
      </c>
      <c r="R3346" t="s">
        <v>20542</v>
      </c>
      <c r="S3346">
        <v>0</v>
      </c>
      <c r="T3346">
        <v>1</v>
      </c>
      <c r="V3346">
        <v>40</v>
      </c>
      <c r="W3346">
        <v>2</v>
      </c>
    </row>
    <row r="3347" spans="1:23" x14ac:dyDescent="0.3">
      <c r="A3347" t="s">
        <v>3357</v>
      </c>
      <c r="B3347" t="s">
        <v>21439</v>
      </c>
      <c r="C3347">
        <v>1</v>
      </c>
      <c r="D3347">
        <v>1</v>
      </c>
      <c r="E3347" t="s">
        <v>20150</v>
      </c>
      <c r="F3347" t="s">
        <v>13933</v>
      </c>
      <c r="G3347" t="s">
        <v>20089</v>
      </c>
      <c r="H3347" t="s">
        <v>22877</v>
      </c>
      <c r="I3347" t="s">
        <v>23664</v>
      </c>
      <c r="J3347" t="s">
        <v>13868</v>
      </c>
      <c r="K3347" t="s">
        <v>6793</v>
      </c>
      <c r="L3347" t="s">
        <v>6794</v>
      </c>
      <c r="M3347" t="s">
        <v>20054</v>
      </c>
      <c r="N3347" t="s">
        <v>6331</v>
      </c>
      <c r="O3347" t="s">
        <v>20055</v>
      </c>
      <c r="P3347" t="s">
        <v>20253</v>
      </c>
      <c r="Q3347" t="s">
        <v>20254</v>
      </c>
      <c r="R3347" t="s">
        <v>20255</v>
      </c>
      <c r="S3347">
        <v>0</v>
      </c>
      <c r="T3347">
        <v>1</v>
      </c>
      <c r="V3347">
        <v>44</v>
      </c>
      <c r="W3347">
        <v>2</v>
      </c>
    </row>
    <row r="3348" spans="1:23" x14ac:dyDescent="0.3">
      <c r="A3348" t="s">
        <v>3358</v>
      </c>
      <c r="B3348" t="s">
        <v>21522</v>
      </c>
      <c r="C3348">
        <v>1</v>
      </c>
      <c r="D3348">
        <v>1</v>
      </c>
      <c r="E3348" t="s">
        <v>20050</v>
      </c>
      <c r="F3348" t="s">
        <v>13934</v>
      </c>
      <c r="G3348" t="s">
        <v>20051</v>
      </c>
      <c r="H3348" t="s">
        <v>20251</v>
      </c>
      <c r="I3348" t="s">
        <v>20252</v>
      </c>
      <c r="J3348" t="s">
        <v>13883</v>
      </c>
      <c r="K3348" t="s">
        <v>6793</v>
      </c>
      <c r="L3348" t="s">
        <v>6794</v>
      </c>
      <c r="M3348" t="s">
        <v>20054</v>
      </c>
      <c r="N3348" t="s">
        <v>6331</v>
      </c>
      <c r="O3348" t="s">
        <v>20055</v>
      </c>
      <c r="P3348" t="s">
        <v>20253</v>
      </c>
      <c r="Q3348" t="s">
        <v>20254</v>
      </c>
      <c r="R3348" t="s">
        <v>20255</v>
      </c>
      <c r="S3348">
        <v>1</v>
      </c>
      <c r="T3348">
        <v>1</v>
      </c>
      <c r="U3348">
        <v>0</v>
      </c>
      <c r="V3348">
        <v>41</v>
      </c>
      <c r="W3348">
        <v>2</v>
      </c>
    </row>
    <row r="3349" spans="1:23" x14ac:dyDescent="0.3">
      <c r="A3349" t="s">
        <v>3359</v>
      </c>
      <c r="B3349" t="s">
        <v>21439</v>
      </c>
      <c r="C3349">
        <v>1</v>
      </c>
      <c r="D3349">
        <v>1</v>
      </c>
      <c r="E3349" t="s">
        <v>20150</v>
      </c>
      <c r="F3349" t="s">
        <v>13935</v>
      </c>
      <c r="G3349" t="s">
        <v>20089</v>
      </c>
      <c r="H3349" t="s">
        <v>23641</v>
      </c>
      <c r="I3349" t="s">
        <v>23642</v>
      </c>
      <c r="J3349" t="s">
        <v>13774</v>
      </c>
      <c r="K3349" t="s">
        <v>13743</v>
      </c>
      <c r="L3349" t="s">
        <v>13744</v>
      </c>
      <c r="M3349" t="s">
        <v>20293</v>
      </c>
      <c r="N3349" t="s">
        <v>6331</v>
      </c>
      <c r="O3349" t="s">
        <v>20055</v>
      </c>
      <c r="P3349" t="s">
        <v>20263</v>
      </c>
      <c r="Q3349" t="s">
        <v>6579</v>
      </c>
      <c r="R3349" t="s">
        <v>23643</v>
      </c>
      <c r="S3349">
        <v>0</v>
      </c>
      <c r="T3349">
        <v>1</v>
      </c>
      <c r="V3349">
        <v>41</v>
      </c>
      <c r="W3349">
        <v>2</v>
      </c>
    </row>
    <row r="3350" spans="1:23" x14ac:dyDescent="0.3">
      <c r="A3350" t="s">
        <v>3360</v>
      </c>
      <c r="B3350" t="s">
        <v>21439</v>
      </c>
      <c r="C3350">
        <v>1</v>
      </c>
      <c r="D3350">
        <v>1</v>
      </c>
      <c r="E3350" t="s">
        <v>20150</v>
      </c>
      <c r="F3350" t="s">
        <v>13936</v>
      </c>
      <c r="G3350" t="s">
        <v>20089</v>
      </c>
      <c r="H3350" t="s">
        <v>21518</v>
      </c>
      <c r="I3350" t="s">
        <v>23633</v>
      </c>
      <c r="J3350" t="s">
        <v>13855</v>
      </c>
      <c r="K3350" t="s">
        <v>6574</v>
      </c>
      <c r="L3350" t="s">
        <v>6575</v>
      </c>
      <c r="M3350" t="s">
        <v>20355</v>
      </c>
      <c r="N3350" t="s">
        <v>6331</v>
      </c>
      <c r="O3350" t="s">
        <v>20055</v>
      </c>
      <c r="P3350" t="s">
        <v>20470</v>
      </c>
      <c r="Q3350" t="s">
        <v>6575</v>
      </c>
      <c r="R3350" t="s">
        <v>20471</v>
      </c>
      <c r="S3350">
        <v>0</v>
      </c>
      <c r="T3350">
        <v>0</v>
      </c>
      <c r="V3350">
        <v>52</v>
      </c>
      <c r="W3350">
        <v>2</v>
      </c>
    </row>
    <row r="3351" spans="1:23" x14ac:dyDescent="0.3">
      <c r="A3351" t="s">
        <v>3361</v>
      </c>
      <c r="B3351" t="s">
        <v>21439</v>
      </c>
      <c r="C3351">
        <v>1</v>
      </c>
      <c r="D3351">
        <v>1</v>
      </c>
      <c r="E3351" t="s">
        <v>20150</v>
      </c>
      <c r="F3351" t="s">
        <v>13937</v>
      </c>
      <c r="G3351" t="s">
        <v>20089</v>
      </c>
      <c r="H3351" t="s">
        <v>23646</v>
      </c>
      <c r="I3351" t="s">
        <v>23647</v>
      </c>
      <c r="J3351" t="s">
        <v>13762</v>
      </c>
      <c r="K3351" t="s">
        <v>7257</v>
      </c>
      <c r="L3351" t="s">
        <v>7258</v>
      </c>
      <c r="M3351" t="s">
        <v>20736</v>
      </c>
      <c r="N3351" t="s">
        <v>6331</v>
      </c>
      <c r="O3351" t="s">
        <v>20055</v>
      </c>
      <c r="P3351" t="s">
        <v>20618</v>
      </c>
      <c r="Q3351" t="s">
        <v>6573</v>
      </c>
      <c r="R3351" t="s">
        <v>20748</v>
      </c>
      <c r="S3351">
        <v>0</v>
      </c>
      <c r="T3351">
        <v>1</v>
      </c>
      <c r="V3351">
        <v>46</v>
      </c>
      <c r="W3351">
        <v>2</v>
      </c>
    </row>
    <row r="3352" spans="1:23" x14ac:dyDescent="0.3">
      <c r="A3352" t="s">
        <v>3362</v>
      </c>
      <c r="B3352" t="s">
        <v>21439</v>
      </c>
      <c r="C3352">
        <v>1</v>
      </c>
      <c r="D3352">
        <v>1</v>
      </c>
      <c r="E3352" t="s">
        <v>20150</v>
      </c>
      <c r="F3352" t="s">
        <v>13938</v>
      </c>
      <c r="G3352" t="s">
        <v>20089</v>
      </c>
      <c r="H3352" t="s">
        <v>23654</v>
      </c>
      <c r="I3352" t="s">
        <v>23655</v>
      </c>
      <c r="J3352" t="s">
        <v>6569</v>
      </c>
      <c r="K3352" t="s">
        <v>6570</v>
      </c>
      <c r="L3352" t="s">
        <v>6571</v>
      </c>
      <c r="M3352" t="s">
        <v>20131</v>
      </c>
      <c r="N3352" t="s">
        <v>6331</v>
      </c>
      <c r="O3352" t="s">
        <v>20055</v>
      </c>
      <c r="P3352" t="s">
        <v>20488</v>
      </c>
      <c r="Q3352" t="s">
        <v>6571</v>
      </c>
      <c r="R3352" t="s">
        <v>20489</v>
      </c>
      <c r="S3352">
        <v>0</v>
      </c>
      <c r="T3352">
        <v>1</v>
      </c>
      <c r="V3352">
        <v>63</v>
      </c>
      <c r="W3352">
        <v>2</v>
      </c>
    </row>
    <row r="3353" spans="1:23" x14ac:dyDescent="0.3">
      <c r="A3353" t="s">
        <v>3363</v>
      </c>
      <c r="B3353" t="s">
        <v>21439</v>
      </c>
      <c r="C3353">
        <v>1</v>
      </c>
      <c r="D3353">
        <v>1</v>
      </c>
      <c r="E3353" t="s">
        <v>20150</v>
      </c>
      <c r="F3353" t="s">
        <v>13939</v>
      </c>
      <c r="G3353" t="s">
        <v>20089</v>
      </c>
      <c r="H3353" t="s">
        <v>23685</v>
      </c>
      <c r="I3353" t="s">
        <v>23686</v>
      </c>
      <c r="J3353" t="s">
        <v>13907</v>
      </c>
      <c r="K3353" t="s">
        <v>6748</v>
      </c>
      <c r="L3353" t="s">
        <v>6749</v>
      </c>
      <c r="M3353" t="s">
        <v>20183</v>
      </c>
      <c r="N3353" t="s">
        <v>6331</v>
      </c>
      <c r="O3353" t="s">
        <v>20055</v>
      </c>
      <c r="P3353" t="s">
        <v>20056</v>
      </c>
      <c r="Q3353" t="s">
        <v>6749</v>
      </c>
      <c r="R3353" t="s">
        <v>20203</v>
      </c>
      <c r="S3353">
        <v>0</v>
      </c>
      <c r="T3353">
        <v>1</v>
      </c>
      <c r="V3353">
        <v>41</v>
      </c>
      <c r="W3353">
        <v>2</v>
      </c>
    </row>
    <row r="3354" spans="1:23" x14ac:dyDescent="0.3">
      <c r="A3354" t="s">
        <v>3364</v>
      </c>
      <c r="B3354" t="s">
        <v>21439</v>
      </c>
      <c r="C3354">
        <v>1</v>
      </c>
      <c r="D3354">
        <v>1</v>
      </c>
      <c r="E3354" t="s">
        <v>20065</v>
      </c>
      <c r="F3354" t="s">
        <v>13940</v>
      </c>
      <c r="G3354" t="s">
        <v>20051</v>
      </c>
      <c r="H3354" t="s">
        <v>20468</v>
      </c>
      <c r="I3354" t="s">
        <v>20469</v>
      </c>
      <c r="J3354" t="s">
        <v>13824</v>
      </c>
      <c r="K3354" t="s">
        <v>6574</v>
      </c>
      <c r="L3354" t="s">
        <v>6575</v>
      </c>
      <c r="M3354" t="s">
        <v>20355</v>
      </c>
      <c r="N3354" t="s">
        <v>6331</v>
      </c>
      <c r="O3354" t="s">
        <v>20055</v>
      </c>
      <c r="P3354" t="s">
        <v>20470</v>
      </c>
      <c r="Q3354" t="s">
        <v>6575</v>
      </c>
      <c r="R3354" t="s">
        <v>20471</v>
      </c>
      <c r="S3354">
        <v>1</v>
      </c>
      <c r="T3354">
        <v>0</v>
      </c>
      <c r="V3354">
        <v>0</v>
      </c>
      <c r="W3354">
        <v>0</v>
      </c>
    </row>
    <row r="3355" spans="1:23" x14ac:dyDescent="0.3">
      <c r="A3355" t="s">
        <v>3365</v>
      </c>
      <c r="B3355" t="s">
        <v>21483</v>
      </c>
      <c r="C3355">
        <v>1</v>
      </c>
      <c r="D3355">
        <v>1</v>
      </c>
      <c r="E3355" t="s">
        <v>20088</v>
      </c>
      <c r="F3355" t="s">
        <v>13941</v>
      </c>
      <c r="G3355" t="s">
        <v>20089</v>
      </c>
      <c r="H3355" t="s">
        <v>23694</v>
      </c>
      <c r="I3355" t="s">
        <v>23695</v>
      </c>
      <c r="J3355" t="s">
        <v>13942</v>
      </c>
      <c r="K3355" t="s">
        <v>6339</v>
      </c>
      <c r="L3355" t="s">
        <v>6340</v>
      </c>
      <c r="M3355" t="s">
        <v>20083</v>
      </c>
      <c r="N3355" t="s">
        <v>6331</v>
      </c>
      <c r="O3355" t="s">
        <v>20055</v>
      </c>
      <c r="P3355" t="s">
        <v>20137</v>
      </c>
      <c r="Q3355" t="s">
        <v>20138</v>
      </c>
      <c r="R3355" t="s">
        <v>20139</v>
      </c>
      <c r="S3355">
        <v>0</v>
      </c>
      <c r="T3355">
        <v>0</v>
      </c>
      <c r="U3355">
        <v>0</v>
      </c>
      <c r="V3355">
        <v>61</v>
      </c>
      <c r="W3355">
        <v>6</v>
      </c>
    </row>
    <row r="3356" spans="1:23" x14ac:dyDescent="0.3">
      <c r="A3356" t="s">
        <v>3366</v>
      </c>
      <c r="B3356" t="s">
        <v>21439</v>
      </c>
      <c r="C3356">
        <v>1</v>
      </c>
      <c r="D3356">
        <v>1</v>
      </c>
      <c r="E3356" t="s">
        <v>20088</v>
      </c>
      <c r="F3356" t="s">
        <v>13943</v>
      </c>
      <c r="G3356" t="s">
        <v>20089</v>
      </c>
      <c r="H3356" t="s">
        <v>22907</v>
      </c>
      <c r="I3356" t="s">
        <v>23638</v>
      </c>
      <c r="J3356" t="s">
        <v>13944</v>
      </c>
      <c r="K3356" t="s">
        <v>6434</v>
      </c>
      <c r="L3356" t="s">
        <v>6340</v>
      </c>
      <c r="M3356" t="s">
        <v>20083</v>
      </c>
      <c r="N3356" t="s">
        <v>6331</v>
      </c>
      <c r="O3356" t="s">
        <v>20055</v>
      </c>
      <c r="P3356" t="s">
        <v>20137</v>
      </c>
      <c r="Q3356" t="s">
        <v>20138</v>
      </c>
      <c r="R3356" t="s">
        <v>20139</v>
      </c>
      <c r="S3356">
        <v>0</v>
      </c>
      <c r="T3356">
        <v>0</v>
      </c>
      <c r="U3356">
        <v>0</v>
      </c>
      <c r="V3356">
        <v>35</v>
      </c>
      <c r="W3356">
        <v>1</v>
      </c>
    </row>
    <row r="3357" spans="1:23" x14ac:dyDescent="0.3">
      <c r="A3357" t="s">
        <v>3367</v>
      </c>
      <c r="B3357" t="s">
        <v>21522</v>
      </c>
      <c r="C3357">
        <v>1</v>
      </c>
      <c r="D3357">
        <v>1</v>
      </c>
      <c r="E3357" t="s">
        <v>20050</v>
      </c>
      <c r="F3357" t="s">
        <v>13945</v>
      </c>
      <c r="G3357" t="s">
        <v>20051</v>
      </c>
      <c r="H3357" t="s">
        <v>20261</v>
      </c>
      <c r="I3357" t="s">
        <v>20262</v>
      </c>
      <c r="J3357" t="s">
        <v>6517</v>
      </c>
      <c r="K3357" t="s">
        <v>6802</v>
      </c>
      <c r="L3357" t="s">
        <v>6803</v>
      </c>
      <c r="M3357" t="s">
        <v>21493</v>
      </c>
      <c r="N3357" t="s">
        <v>6331</v>
      </c>
      <c r="O3357" t="s">
        <v>20055</v>
      </c>
      <c r="P3357" t="s">
        <v>20263</v>
      </c>
      <c r="Q3357" t="s">
        <v>6579</v>
      </c>
      <c r="R3357" t="s">
        <v>23668</v>
      </c>
      <c r="S3357">
        <v>1</v>
      </c>
      <c r="T3357">
        <v>1</v>
      </c>
      <c r="U3357">
        <v>0</v>
      </c>
      <c r="V3357">
        <v>101</v>
      </c>
      <c r="W3357">
        <v>5</v>
      </c>
    </row>
    <row r="3358" spans="1:23" x14ac:dyDescent="0.3">
      <c r="A3358" t="s">
        <v>3368</v>
      </c>
      <c r="B3358" t="s">
        <v>21522</v>
      </c>
      <c r="C3358">
        <v>1</v>
      </c>
      <c r="D3358">
        <v>1</v>
      </c>
      <c r="E3358" t="s">
        <v>20050</v>
      </c>
      <c r="F3358" t="s">
        <v>13946</v>
      </c>
      <c r="G3358" t="s">
        <v>20051</v>
      </c>
      <c r="H3358" t="s">
        <v>20486</v>
      </c>
      <c r="I3358" t="s">
        <v>20487</v>
      </c>
      <c r="J3358" t="s">
        <v>13696</v>
      </c>
      <c r="K3358" t="s">
        <v>6570</v>
      </c>
      <c r="L3358" t="s">
        <v>6571</v>
      </c>
      <c r="M3358" t="s">
        <v>20131</v>
      </c>
      <c r="N3358" t="s">
        <v>6331</v>
      </c>
      <c r="O3358" t="s">
        <v>20055</v>
      </c>
      <c r="P3358" t="s">
        <v>20488</v>
      </c>
      <c r="Q3358" t="s">
        <v>6571</v>
      </c>
      <c r="R3358" t="s">
        <v>20489</v>
      </c>
      <c r="S3358">
        <v>1</v>
      </c>
      <c r="T3358">
        <v>1</v>
      </c>
      <c r="U3358">
        <v>0</v>
      </c>
      <c r="V3358">
        <v>56</v>
      </c>
      <c r="W3358">
        <v>4</v>
      </c>
    </row>
    <row r="3359" spans="1:23" x14ac:dyDescent="0.3">
      <c r="A3359" t="s">
        <v>3369</v>
      </c>
      <c r="B3359" t="s">
        <v>21439</v>
      </c>
      <c r="C3359">
        <v>1</v>
      </c>
      <c r="D3359">
        <v>1</v>
      </c>
      <c r="E3359" t="s">
        <v>20088</v>
      </c>
      <c r="F3359" t="s">
        <v>13947</v>
      </c>
      <c r="G3359" t="s">
        <v>20089</v>
      </c>
      <c r="H3359" t="s">
        <v>23636</v>
      </c>
      <c r="I3359" t="s">
        <v>23637</v>
      </c>
      <c r="J3359" t="s">
        <v>13735</v>
      </c>
      <c r="K3359" t="s">
        <v>6748</v>
      </c>
      <c r="L3359" t="s">
        <v>6749</v>
      </c>
      <c r="M3359" t="s">
        <v>20183</v>
      </c>
      <c r="N3359" t="s">
        <v>6331</v>
      </c>
      <c r="O3359" t="s">
        <v>20055</v>
      </c>
      <c r="P3359" t="s">
        <v>20056</v>
      </c>
      <c r="Q3359" t="s">
        <v>6749</v>
      </c>
      <c r="R3359" t="s">
        <v>20203</v>
      </c>
      <c r="S3359">
        <v>0</v>
      </c>
      <c r="T3359">
        <v>1</v>
      </c>
      <c r="U3359">
        <v>0</v>
      </c>
      <c r="V3359">
        <v>91</v>
      </c>
      <c r="W3359">
        <v>3</v>
      </c>
    </row>
    <row r="3360" spans="1:23" x14ac:dyDescent="0.3">
      <c r="A3360" t="s">
        <v>3370</v>
      </c>
      <c r="B3360" t="s">
        <v>21501</v>
      </c>
      <c r="C3360">
        <v>1</v>
      </c>
      <c r="D3360">
        <v>1</v>
      </c>
      <c r="E3360" t="s">
        <v>20088</v>
      </c>
      <c r="F3360" t="s">
        <v>13948</v>
      </c>
      <c r="G3360" t="s">
        <v>20089</v>
      </c>
      <c r="H3360" t="s">
        <v>21518</v>
      </c>
      <c r="I3360" t="s">
        <v>23633</v>
      </c>
      <c r="J3360" t="s">
        <v>13722</v>
      </c>
      <c r="K3360" t="s">
        <v>6358</v>
      </c>
      <c r="L3360" t="s">
        <v>6359</v>
      </c>
      <c r="M3360" t="s">
        <v>20083</v>
      </c>
      <c r="N3360" t="s">
        <v>6331</v>
      </c>
      <c r="O3360" t="s">
        <v>20055</v>
      </c>
      <c r="P3360" t="s">
        <v>20541</v>
      </c>
      <c r="Q3360" t="s">
        <v>6359</v>
      </c>
      <c r="R3360" t="s">
        <v>20542</v>
      </c>
      <c r="S3360">
        <v>0</v>
      </c>
      <c r="T3360">
        <v>1</v>
      </c>
      <c r="U3360">
        <v>0</v>
      </c>
      <c r="V3360">
        <v>54</v>
      </c>
      <c r="W3360">
        <v>3</v>
      </c>
    </row>
    <row r="3361" spans="1:23" x14ac:dyDescent="0.3">
      <c r="A3361" t="s">
        <v>3371</v>
      </c>
      <c r="B3361" t="s">
        <v>21501</v>
      </c>
      <c r="C3361">
        <v>1</v>
      </c>
      <c r="D3361">
        <v>1</v>
      </c>
      <c r="E3361" t="s">
        <v>20050</v>
      </c>
      <c r="F3361" t="s">
        <v>13949</v>
      </c>
      <c r="G3361" t="s">
        <v>20051</v>
      </c>
      <c r="H3361" t="s">
        <v>20261</v>
      </c>
      <c r="I3361" t="s">
        <v>20262</v>
      </c>
      <c r="J3361" t="s">
        <v>6517</v>
      </c>
      <c r="K3361" t="s">
        <v>6802</v>
      </c>
      <c r="L3361" t="s">
        <v>6803</v>
      </c>
      <c r="M3361" t="s">
        <v>21493</v>
      </c>
      <c r="N3361" t="s">
        <v>6331</v>
      </c>
      <c r="O3361" t="s">
        <v>20055</v>
      </c>
      <c r="P3361" t="s">
        <v>20263</v>
      </c>
      <c r="Q3361" t="s">
        <v>6579</v>
      </c>
      <c r="R3361" t="s">
        <v>23668</v>
      </c>
      <c r="S3361">
        <v>1</v>
      </c>
      <c r="T3361">
        <v>1</v>
      </c>
      <c r="U3361">
        <v>0</v>
      </c>
      <c r="V3361">
        <v>22</v>
      </c>
      <c r="W3361">
        <v>2</v>
      </c>
    </row>
    <row r="3362" spans="1:23" x14ac:dyDescent="0.3">
      <c r="A3362" t="s">
        <v>3372</v>
      </c>
      <c r="B3362" t="s">
        <v>21174</v>
      </c>
      <c r="C3362">
        <v>0</v>
      </c>
      <c r="D3362">
        <v>0</v>
      </c>
      <c r="E3362" t="s">
        <v>20050</v>
      </c>
      <c r="F3362" t="s">
        <v>13950</v>
      </c>
      <c r="G3362" t="s">
        <v>20080</v>
      </c>
      <c r="H3362" t="s">
        <v>20563</v>
      </c>
      <c r="I3362" t="s">
        <v>20564</v>
      </c>
      <c r="J3362" t="s">
        <v>13951</v>
      </c>
      <c r="K3362" t="s">
        <v>6358</v>
      </c>
      <c r="L3362" t="s">
        <v>6359</v>
      </c>
      <c r="M3362" t="s">
        <v>20083</v>
      </c>
      <c r="N3362" t="s">
        <v>6331</v>
      </c>
      <c r="O3362" t="s">
        <v>20055</v>
      </c>
      <c r="P3362" t="s">
        <v>20541</v>
      </c>
      <c r="Q3362" t="s">
        <v>6359</v>
      </c>
      <c r="R3362" t="s">
        <v>20542</v>
      </c>
      <c r="S3362">
        <v>1</v>
      </c>
      <c r="T3362">
        <v>1</v>
      </c>
      <c r="U3362">
        <v>0</v>
      </c>
      <c r="V3362">
        <v>271</v>
      </c>
      <c r="W3362">
        <v>13</v>
      </c>
    </row>
    <row r="3363" spans="1:23" x14ac:dyDescent="0.3">
      <c r="A3363" t="s">
        <v>3373</v>
      </c>
      <c r="B3363" t="s">
        <v>21174</v>
      </c>
      <c r="C3363">
        <v>0</v>
      </c>
      <c r="D3363">
        <v>0</v>
      </c>
      <c r="E3363" t="s">
        <v>20050</v>
      </c>
      <c r="F3363" t="s">
        <v>13952</v>
      </c>
      <c r="G3363" t="s">
        <v>20080</v>
      </c>
      <c r="H3363" t="s">
        <v>20563</v>
      </c>
      <c r="I3363" t="s">
        <v>20564</v>
      </c>
      <c r="J3363" t="s">
        <v>13953</v>
      </c>
      <c r="K3363" t="s">
        <v>6358</v>
      </c>
      <c r="L3363" t="s">
        <v>6359</v>
      </c>
      <c r="M3363" t="s">
        <v>20083</v>
      </c>
      <c r="N3363" t="s">
        <v>6331</v>
      </c>
      <c r="O3363" t="s">
        <v>20055</v>
      </c>
      <c r="P3363" t="s">
        <v>20541</v>
      </c>
      <c r="Q3363" t="s">
        <v>6359</v>
      </c>
      <c r="R3363" t="s">
        <v>20542</v>
      </c>
      <c r="S3363">
        <v>1</v>
      </c>
      <c r="T3363">
        <v>1</v>
      </c>
      <c r="U3363">
        <v>0</v>
      </c>
      <c r="V3363">
        <v>233</v>
      </c>
      <c r="W3363">
        <v>13</v>
      </c>
    </row>
    <row r="3364" spans="1:23" x14ac:dyDescent="0.3">
      <c r="A3364" t="s">
        <v>3374</v>
      </c>
      <c r="B3364" t="s">
        <v>21174</v>
      </c>
      <c r="C3364">
        <v>0</v>
      </c>
      <c r="D3364">
        <v>0</v>
      </c>
      <c r="E3364" t="s">
        <v>20050</v>
      </c>
      <c r="F3364" t="s">
        <v>13954</v>
      </c>
      <c r="G3364" t="s">
        <v>20080</v>
      </c>
      <c r="H3364" t="s">
        <v>20563</v>
      </c>
      <c r="I3364" t="s">
        <v>20564</v>
      </c>
      <c r="J3364" t="s">
        <v>13955</v>
      </c>
      <c r="K3364" t="s">
        <v>6358</v>
      </c>
      <c r="L3364" t="s">
        <v>6359</v>
      </c>
      <c r="M3364" t="s">
        <v>20083</v>
      </c>
      <c r="N3364" t="s">
        <v>6331</v>
      </c>
      <c r="O3364" t="s">
        <v>20055</v>
      </c>
      <c r="P3364" t="s">
        <v>20541</v>
      </c>
      <c r="Q3364" t="s">
        <v>6359</v>
      </c>
      <c r="R3364" t="s">
        <v>20542</v>
      </c>
      <c r="S3364">
        <v>1</v>
      </c>
      <c r="T3364">
        <v>1</v>
      </c>
      <c r="U3364">
        <v>0</v>
      </c>
      <c r="V3364">
        <v>236</v>
      </c>
      <c r="W3364">
        <v>12</v>
      </c>
    </row>
    <row r="3365" spans="1:23" x14ac:dyDescent="0.3">
      <c r="A3365" t="s">
        <v>3375</v>
      </c>
      <c r="B3365" t="s">
        <v>21174</v>
      </c>
      <c r="C3365">
        <v>0</v>
      </c>
      <c r="D3365">
        <v>0</v>
      </c>
      <c r="E3365" t="s">
        <v>20050</v>
      </c>
      <c r="F3365" t="s">
        <v>13956</v>
      </c>
      <c r="G3365" t="s">
        <v>20080</v>
      </c>
      <c r="H3365" t="s">
        <v>20563</v>
      </c>
      <c r="I3365" t="s">
        <v>20564</v>
      </c>
      <c r="J3365" t="s">
        <v>13957</v>
      </c>
      <c r="K3365" t="s">
        <v>6358</v>
      </c>
      <c r="L3365" t="s">
        <v>6359</v>
      </c>
      <c r="M3365" t="s">
        <v>20083</v>
      </c>
      <c r="N3365" t="s">
        <v>6331</v>
      </c>
      <c r="O3365" t="s">
        <v>20055</v>
      </c>
      <c r="P3365" t="s">
        <v>20541</v>
      </c>
      <c r="Q3365" t="s">
        <v>6359</v>
      </c>
      <c r="R3365" t="s">
        <v>20542</v>
      </c>
      <c r="S3365">
        <v>1</v>
      </c>
      <c r="T3365">
        <v>1</v>
      </c>
      <c r="U3365">
        <v>0</v>
      </c>
      <c r="V3365">
        <v>242</v>
      </c>
      <c r="W3365">
        <v>13</v>
      </c>
    </row>
    <row r="3366" spans="1:23" x14ac:dyDescent="0.3">
      <c r="A3366" t="s">
        <v>3376</v>
      </c>
      <c r="B3366" t="s">
        <v>21174</v>
      </c>
      <c r="C3366">
        <v>0</v>
      </c>
      <c r="D3366">
        <v>0</v>
      </c>
      <c r="E3366" t="s">
        <v>20050</v>
      </c>
      <c r="F3366" t="s">
        <v>13958</v>
      </c>
      <c r="G3366" t="s">
        <v>20080</v>
      </c>
      <c r="H3366" t="s">
        <v>20563</v>
      </c>
      <c r="I3366" t="s">
        <v>20564</v>
      </c>
      <c r="J3366" t="s">
        <v>7131</v>
      </c>
      <c r="K3366" t="s">
        <v>6358</v>
      </c>
      <c r="L3366" t="s">
        <v>6359</v>
      </c>
      <c r="M3366" t="s">
        <v>20083</v>
      </c>
      <c r="N3366" t="s">
        <v>6331</v>
      </c>
      <c r="O3366" t="s">
        <v>20055</v>
      </c>
      <c r="P3366" t="s">
        <v>20541</v>
      </c>
      <c r="Q3366" t="s">
        <v>6359</v>
      </c>
      <c r="R3366" t="s">
        <v>20542</v>
      </c>
      <c r="S3366">
        <v>1</v>
      </c>
      <c r="T3366">
        <v>1</v>
      </c>
      <c r="U3366">
        <v>0</v>
      </c>
      <c r="V3366">
        <v>381</v>
      </c>
      <c r="W3366">
        <v>20</v>
      </c>
    </row>
    <row r="3367" spans="1:23" x14ac:dyDescent="0.3">
      <c r="A3367" t="s">
        <v>3377</v>
      </c>
      <c r="B3367" t="s">
        <v>21174</v>
      </c>
      <c r="C3367">
        <v>0</v>
      </c>
      <c r="D3367">
        <v>0</v>
      </c>
      <c r="E3367" t="s">
        <v>20050</v>
      </c>
      <c r="F3367" t="s">
        <v>13959</v>
      </c>
      <c r="G3367" t="s">
        <v>20080</v>
      </c>
      <c r="H3367" t="s">
        <v>20563</v>
      </c>
      <c r="I3367" t="s">
        <v>20564</v>
      </c>
      <c r="J3367" t="s">
        <v>13960</v>
      </c>
      <c r="K3367" t="s">
        <v>6358</v>
      </c>
      <c r="L3367" t="s">
        <v>6359</v>
      </c>
      <c r="M3367" t="s">
        <v>20083</v>
      </c>
      <c r="N3367" t="s">
        <v>6331</v>
      </c>
      <c r="O3367" t="s">
        <v>20055</v>
      </c>
      <c r="P3367" t="s">
        <v>20541</v>
      </c>
      <c r="Q3367" t="s">
        <v>6359</v>
      </c>
      <c r="R3367" t="s">
        <v>20542</v>
      </c>
      <c r="S3367">
        <v>1</v>
      </c>
      <c r="T3367">
        <v>1</v>
      </c>
      <c r="U3367">
        <v>0</v>
      </c>
      <c r="V3367">
        <v>317</v>
      </c>
      <c r="W3367">
        <v>13</v>
      </c>
    </row>
    <row r="3368" spans="1:23" x14ac:dyDescent="0.3">
      <c r="A3368" t="s">
        <v>3378</v>
      </c>
      <c r="B3368" t="s">
        <v>21174</v>
      </c>
      <c r="C3368">
        <v>0</v>
      </c>
      <c r="D3368">
        <v>0</v>
      </c>
      <c r="E3368" t="s">
        <v>20050</v>
      </c>
      <c r="F3368" t="s">
        <v>13961</v>
      </c>
      <c r="G3368" t="s">
        <v>20328</v>
      </c>
      <c r="H3368" t="s">
        <v>23696</v>
      </c>
      <c r="I3368" t="s">
        <v>23697</v>
      </c>
      <c r="J3368" t="s">
        <v>13962</v>
      </c>
      <c r="K3368" t="s">
        <v>13963</v>
      </c>
      <c r="L3368" t="s">
        <v>13964</v>
      </c>
      <c r="M3368" t="s">
        <v>20271</v>
      </c>
      <c r="N3368" t="s">
        <v>6331</v>
      </c>
      <c r="O3368" t="s">
        <v>20055</v>
      </c>
      <c r="P3368" t="s">
        <v>20470</v>
      </c>
      <c r="Q3368" t="s">
        <v>6575</v>
      </c>
      <c r="R3368" t="s">
        <v>23698</v>
      </c>
      <c r="S3368">
        <v>1</v>
      </c>
      <c r="T3368">
        <v>0</v>
      </c>
      <c r="U3368">
        <v>0</v>
      </c>
      <c r="V3368">
        <v>297</v>
      </c>
      <c r="W3368">
        <v>13</v>
      </c>
    </row>
    <row r="3369" spans="1:23" x14ac:dyDescent="0.3">
      <c r="A3369" t="s">
        <v>3379</v>
      </c>
      <c r="B3369" t="s">
        <v>21174</v>
      </c>
      <c r="C3369">
        <v>0</v>
      </c>
      <c r="D3369">
        <v>0</v>
      </c>
      <c r="E3369" t="s">
        <v>20050</v>
      </c>
      <c r="F3369" t="s">
        <v>13965</v>
      </c>
      <c r="G3369" t="s">
        <v>20080</v>
      </c>
      <c r="H3369" t="s">
        <v>20563</v>
      </c>
      <c r="I3369" t="s">
        <v>20564</v>
      </c>
      <c r="J3369" t="s">
        <v>13966</v>
      </c>
      <c r="K3369" t="s">
        <v>6358</v>
      </c>
      <c r="L3369" t="s">
        <v>6359</v>
      </c>
      <c r="M3369" t="s">
        <v>20083</v>
      </c>
      <c r="N3369" t="s">
        <v>6331</v>
      </c>
      <c r="O3369" t="s">
        <v>20055</v>
      </c>
      <c r="P3369" t="s">
        <v>20541</v>
      </c>
      <c r="Q3369" t="s">
        <v>6359</v>
      </c>
      <c r="R3369" t="s">
        <v>20542</v>
      </c>
      <c r="S3369">
        <v>1</v>
      </c>
      <c r="T3369">
        <v>1</v>
      </c>
      <c r="U3369">
        <v>0</v>
      </c>
      <c r="V3369">
        <v>136</v>
      </c>
      <c r="W3369">
        <v>6</v>
      </c>
    </row>
    <row r="3370" spans="1:23" x14ac:dyDescent="0.3">
      <c r="A3370" t="s">
        <v>3380</v>
      </c>
      <c r="B3370" t="s">
        <v>21174</v>
      </c>
      <c r="C3370">
        <v>0</v>
      </c>
      <c r="D3370">
        <v>0</v>
      </c>
      <c r="E3370" t="s">
        <v>20050</v>
      </c>
      <c r="F3370" t="s">
        <v>13967</v>
      </c>
      <c r="G3370" t="s">
        <v>20080</v>
      </c>
      <c r="H3370" t="s">
        <v>20563</v>
      </c>
      <c r="I3370" t="s">
        <v>20564</v>
      </c>
      <c r="J3370" t="s">
        <v>13966</v>
      </c>
      <c r="K3370" t="s">
        <v>6358</v>
      </c>
      <c r="L3370" t="s">
        <v>6359</v>
      </c>
      <c r="M3370" t="s">
        <v>20083</v>
      </c>
      <c r="N3370" t="s">
        <v>6331</v>
      </c>
      <c r="O3370" t="s">
        <v>20055</v>
      </c>
      <c r="P3370" t="s">
        <v>20541</v>
      </c>
      <c r="Q3370" t="s">
        <v>6359</v>
      </c>
      <c r="R3370" t="s">
        <v>20542</v>
      </c>
      <c r="S3370">
        <v>1</v>
      </c>
      <c r="T3370">
        <v>1</v>
      </c>
      <c r="U3370">
        <v>0</v>
      </c>
      <c r="V3370">
        <v>128</v>
      </c>
      <c r="W3370">
        <v>7</v>
      </c>
    </row>
    <row r="3371" spans="1:23" x14ac:dyDescent="0.3">
      <c r="A3371" t="s">
        <v>3381</v>
      </c>
      <c r="B3371" t="s">
        <v>21174</v>
      </c>
      <c r="C3371">
        <v>0</v>
      </c>
      <c r="D3371">
        <v>0</v>
      </c>
      <c r="E3371" t="s">
        <v>20050</v>
      </c>
      <c r="F3371" t="s">
        <v>13968</v>
      </c>
      <c r="G3371" t="s">
        <v>20080</v>
      </c>
      <c r="H3371" t="s">
        <v>20135</v>
      </c>
      <c r="I3371" t="s">
        <v>20136</v>
      </c>
      <c r="J3371" t="s">
        <v>13969</v>
      </c>
      <c r="K3371" t="s">
        <v>6791</v>
      </c>
      <c r="L3371" t="s">
        <v>6340</v>
      </c>
      <c r="M3371" t="s">
        <v>20083</v>
      </c>
      <c r="N3371" t="s">
        <v>6331</v>
      </c>
      <c r="O3371" t="s">
        <v>20055</v>
      </c>
      <c r="P3371" t="s">
        <v>20137</v>
      </c>
      <c r="Q3371" t="s">
        <v>20138</v>
      </c>
      <c r="R3371" t="s">
        <v>20139</v>
      </c>
      <c r="S3371">
        <v>1</v>
      </c>
      <c r="T3371">
        <v>0</v>
      </c>
      <c r="U3371">
        <v>0</v>
      </c>
      <c r="V3371">
        <v>101</v>
      </c>
      <c r="W3371">
        <v>6</v>
      </c>
    </row>
    <row r="3372" spans="1:23" x14ac:dyDescent="0.3">
      <c r="A3372" t="s">
        <v>3382</v>
      </c>
      <c r="B3372" t="s">
        <v>21174</v>
      </c>
      <c r="C3372">
        <v>0</v>
      </c>
      <c r="D3372">
        <v>0</v>
      </c>
      <c r="E3372" t="s">
        <v>20088</v>
      </c>
      <c r="F3372" t="s">
        <v>13970</v>
      </c>
      <c r="G3372" t="s">
        <v>20089</v>
      </c>
      <c r="H3372" t="s">
        <v>20140</v>
      </c>
      <c r="I3372" t="s">
        <v>20141</v>
      </c>
      <c r="J3372" t="s">
        <v>13971</v>
      </c>
      <c r="K3372" t="s">
        <v>6414</v>
      </c>
      <c r="L3372" t="s">
        <v>6340</v>
      </c>
      <c r="M3372" t="s">
        <v>20083</v>
      </c>
      <c r="N3372" t="s">
        <v>6331</v>
      </c>
      <c r="O3372" t="s">
        <v>20055</v>
      </c>
      <c r="P3372" t="s">
        <v>20137</v>
      </c>
      <c r="Q3372" t="s">
        <v>20138</v>
      </c>
      <c r="R3372" t="s">
        <v>20139</v>
      </c>
      <c r="S3372">
        <v>0</v>
      </c>
      <c r="T3372">
        <v>0</v>
      </c>
      <c r="U3372">
        <v>1</v>
      </c>
      <c r="V3372">
        <v>268</v>
      </c>
      <c r="W3372">
        <v>11</v>
      </c>
    </row>
    <row r="3373" spans="1:23" x14ac:dyDescent="0.3">
      <c r="A3373" t="s">
        <v>3383</v>
      </c>
      <c r="B3373" t="s">
        <v>21174</v>
      </c>
      <c r="C3373">
        <v>0</v>
      </c>
      <c r="D3373">
        <v>0</v>
      </c>
      <c r="E3373" t="s">
        <v>20150</v>
      </c>
      <c r="F3373" t="s">
        <v>13972</v>
      </c>
      <c r="G3373" t="s">
        <v>20089</v>
      </c>
      <c r="H3373" t="s">
        <v>23699</v>
      </c>
      <c r="I3373" t="s">
        <v>23700</v>
      </c>
      <c r="J3373" t="s">
        <v>13973</v>
      </c>
      <c r="K3373" t="s">
        <v>13974</v>
      </c>
      <c r="L3373" t="s">
        <v>13975</v>
      </c>
      <c r="M3373" t="s">
        <v>20273</v>
      </c>
      <c r="N3373" t="s">
        <v>6331</v>
      </c>
      <c r="O3373" t="s">
        <v>20055</v>
      </c>
      <c r="P3373" t="s">
        <v>20618</v>
      </c>
      <c r="Q3373" t="s">
        <v>6573</v>
      </c>
      <c r="R3373" t="s">
        <v>23701</v>
      </c>
      <c r="S3373">
        <v>0</v>
      </c>
      <c r="T3373">
        <v>1</v>
      </c>
      <c r="U3373">
        <v>0</v>
      </c>
      <c r="V3373">
        <v>100</v>
      </c>
      <c r="W3373">
        <v>6</v>
      </c>
    </row>
    <row r="3374" spans="1:23" x14ac:dyDescent="0.3">
      <c r="A3374" t="s">
        <v>3384</v>
      </c>
      <c r="B3374" t="s">
        <v>21174</v>
      </c>
      <c r="C3374">
        <v>0</v>
      </c>
      <c r="D3374">
        <v>0</v>
      </c>
      <c r="E3374" t="s">
        <v>20150</v>
      </c>
      <c r="F3374" t="s">
        <v>13976</v>
      </c>
      <c r="G3374" t="s">
        <v>20089</v>
      </c>
      <c r="H3374" t="s">
        <v>23702</v>
      </c>
      <c r="I3374" t="s">
        <v>23703</v>
      </c>
      <c r="J3374" t="s">
        <v>13977</v>
      </c>
      <c r="K3374" t="s">
        <v>13978</v>
      </c>
      <c r="L3374" t="s">
        <v>13979</v>
      </c>
      <c r="M3374" t="s">
        <v>20113</v>
      </c>
      <c r="N3374" t="s">
        <v>6331</v>
      </c>
      <c r="O3374" t="s">
        <v>20055</v>
      </c>
      <c r="P3374" t="s">
        <v>20470</v>
      </c>
      <c r="Q3374" t="s">
        <v>6575</v>
      </c>
      <c r="R3374" t="s">
        <v>23704</v>
      </c>
      <c r="S3374">
        <v>0</v>
      </c>
      <c r="T3374">
        <v>0</v>
      </c>
      <c r="U3374">
        <v>0</v>
      </c>
      <c r="V3374">
        <v>78</v>
      </c>
      <c r="W3374">
        <v>4</v>
      </c>
    </row>
    <row r="3375" spans="1:23" x14ac:dyDescent="0.3">
      <c r="A3375" t="s">
        <v>3385</v>
      </c>
      <c r="B3375" t="s">
        <v>21174</v>
      </c>
      <c r="C3375">
        <v>0</v>
      </c>
      <c r="D3375">
        <v>0</v>
      </c>
      <c r="E3375" t="s">
        <v>20050</v>
      </c>
      <c r="F3375" t="s">
        <v>13980</v>
      </c>
      <c r="G3375" t="s">
        <v>20066</v>
      </c>
      <c r="H3375" t="s">
        <v>23705</v>
      </c>
      <c r="I3375" t="s">
        <v>23706</v>
      </c>
      <c r="J3375" t="s">
        <v>13981</v>
      </c>
      <c r="K3375" t="s">
        <v>13982</v>
      </c>
      <c r="L3375" t="s">
        <v>13983</v>
      </c>
      <c r="M3375" t="s">
        <v>20242</v>
      </c>
      <c r="N3375" t="s">
        <v>6331</v>
      </c>
      <c r="O3375" t="s">
        <v>20055</v>
      </c>
      <c r="P3375" t="s">
        <v>20253</v>
      </c>
      <c r="Q3375" t="s">
        <v>20254</v>
      </c>
      <c r="R3375" t="s">
        <v>23707</v>
      </c>
      <c r="S3375">
        <v>1</v>
      </c>
      <c r="T3375">
        <v>1</v>
      </c>
      <c r="U3375">
        <v>0</v>
      </c>
      <c r="V3375">
        <v>128</v>
      </c>
      <c r="W3375">
        <v>6</v>
      </c>
    </row>
    <row r="3376" spans="1:23" x14ac:dyDescent="0.3">
      <c r="A3376" t="s">
        <v>3386</v>
      </c>
      <c r="B3376" t="s">
        <v>21174</v>
      </c>
      <c r="C3376">
        <v>0</v>
      </c>
      <c r="D3376">
        <v>0</v>
      </c>
      <c r="E3376" t="s">
        <v>20050</v>
      </c>
      <c r="F3376" t="s">
        <v>13984</v>
      </c>
      <c r="G3376" t="s">
        <v>20066</v>
      </c>
      <c r="H3376" t="s">
        <v>23708</v>
      </c>
      <c r="I3376" t="s">
        <v>23709</v>
      </c>
      <c r="J3376" t="s">
        <v>12028</v>
      </c>
      <c r="K3376" t="s">
        <v>13985</v>
      </c>
      <c r="L3376" t="s">
        <v>13986</v>
      </c>
      <c r="M3376" t="s">
        <v>20453</v>
      </c>
      <c r="N3376" t="s">
        <v>6331</v>
      </c>
      <c r="O3376" t="s">
        <v>20055</v>
      </c>
      <c r="P3376" t="s">
        <v>20253</v>
      </c>
      <c r="Q3376" t="s">
        <v>20254</v>
      </c>
      <c r="R3376" t="s">
        <v>23710</v>
      </c>
      <c r="S3376">
        <v>1</v>
      </c>
      <c r="T3376">
        <v>1</v>
      </c>
      <c r="U3376">
        <v>0</v>
      </c>
      <c r="V3376">
        <v>114</v>
      </c>
      <c r="W3376">
        <v>6</v>
      </c>
    </row>
    <row r="3377" spans="1:23" x14ac:dyDescent="0.3">
      <c r="A3377" t="s">
        <v>3387</v>
      </c>
      <c r="B3377" t="s">
        <v>21174</v>
      </c>
      <c r="C3377">
        <v>0</v>
      </c>
      <c r="D3377">
        <v>0</v>
      </c>
      <c r="E3377" t="s">
        <v>20088</v>
      </c>
      <c r="F3377" t="s">
        <v>13987</v>
      </c>
      <c r="G3377" t="s">
        <v>20089</v>
      </c>
      <c r="H3377" t="s">
        <v>23636</v>
      </c>
      <c r="I3377" t="s">
        <v>23637</v>
      </c>
      <c r="J3377" t="s">
        <v>13735</v>
      </c>
      <c r="K3377" t="s">
        <v>6748</v>
      </c>
      <c r="L3377" t="s">
        <v>6749</v>
      </c>
      <c r="M3377" t="s">
        <v>20183</v>
      </c>
      <c r="N3377" t="s">
        <v>6331</v>
      </c>
      <c r="O3377" t="s">
        <v>20055</v>
      </c>
      <c r="P3377" t="s">
        <v>20056</v>
      </c>
      <c r="Q3377" t="s">
        <v>6749</v>
      </c>
      <c r="R3377" t="s">
        <v>20203</v>
      </c>
      <c r="S3377">
        <v>0</v>
      </c>
      <c r="T3377">
        <v>1</v>
      </c>
      <c r="U3377">
        <v>0</v>
      </c>
      <c r="V3377">
        <v>96</v>
      </c>
      <c r="W3377">
        <v>4</v>
      </c>
    </row>
    <row r="3378" spans="1:23" x14ac:dyDescent="0.3">
      <c r="A3378" t="s">
        <v>3388</v>
      </c>
      <c r="B3378" t="s">
        <v>21174</v>
      </c>
      <c r="C3378">
        <v>0</v>
      </c>
      <c r="D3378">
        <v>0</v>
      </c>
      <c r="E3378" t="s">
        <v>20150</v>
      </c>
      <c r="F3378" t="s">
        <v>13988</v>
      </c>
      <c r="G3378" t="s">
        <v>20089</v>
      </c>
      <c r="H3378" t="s">
        <v>23711</v>
      </c>
      <c r="I3378" t="s">
        <v>23712</v>
      </c>
      <c r="J3378" t="s">
        <v>13989</v>
      </c>
      <c r="K3378" t="s">
        <v>6739</v>
      </c>
      <c r="L3378" t="s">
        <v>6740</v>
      </c>
      <c r="M3378" t="s">
        <v>20083</v>
      </c>
      <c r="N3378" t="s">
        <v>6331</v>
      </c>
      <c r="O3378" t="s">
        <v>20055</v>
      </c>
      <c r="P3378" t="s">
        <v>20310</v>
      </c>
      <c r="Q3378" t="s">
        <v>6740</v>
      </c>
      <c r="R3378" t="s">
        <v>20311</v>
      </c>
      <c r="S3378">
        <v>0</v>
      </c>
      <c r="T3378">
        <v>1</v>
      </c>
      <c r="U3378">
        <v>0</v>
      </c>
      <c r="V3378">
        <v>41</v>
      </c>
      <c r="W3378">
        <v>2</v>
      </c>
    </row>
    <row r="3379" spans="1:23" x14ac:dyDescent="0.3">
      <c r="A3379" t="s">
        <v>3389</v>
      </c>
      <c r="B3379" t="s">
        <v>21174</v>
      </c>
      <c r="C3379">
        <v>0</v>
      </c>
      <c r="D3379">
        <v>0</v>
      </c>
      <c r="E3379" t="s">
        <v>20050</v>
      </c>
      <c r="F3379" t="s">
        <v>13990</v>
      </c>
      <c r="G3379" t="s">
        <v>20080</v>
      </c>
      <c r="H3379" t="s">
        <v>20135</v>
      </c>
      <c r="I3379" t="s">
        <v>20136</v>
      </c>
      <c r="J3379" t="s">
        <v>13991</v>
      </c>
      <c r="K3379" t="s">
        <v>6477</v>
      </c>
      <c r="L3379" t="s">
        <v>6340</v>
      </c>
      <c r="M3379" t="s">
        <v>20083</v>
      </c>
      <c r="N3379" t="s">
        <v>6331</v>
      </c>
      <c r="O3379" t="s">
        <v>20055</v>
      </c>
      <c r="P3379" t="s">
        <v>20137</v>
      </c>
      <c r="Q3379" t="s">
        <v>20138</v>
      </c>
      <c r="R3379" t="s">
        <v>20139</v>
      </c>
      <c r="S3379">
        <v>1</v>
      </c>
      <c r="T3379">
        <v>0</v>
      </c>
      <c r="U3379">
        <v>0</v>
      </c>
      <c r="V3379">
        <v>256</v>
      </c>
      <c r="W3379">
        <v>12</v>
      </c>
    </row>
    <row r="3380" spans="1:23" x14ac:dyDescent="0.3">
      <c r="A3380" t="s">
        <v>3390</v>
      </c>
      <c r="B3380" t="s">
        <v>21174</v>
      </c>
      <c r="C3380">
        <v>0</v>
      </c>
      <c r="D3380">
        <v>0</v>
      </c>
      <c r="E3380" t="s">
        <v>20050</v>
      </c>
      <c r="F3380" t="s">
        <v>13992</v>
      </c>
      <c r="G3380" t="s">
        <v>21292</v>
      </c>
      <c r="H3380" t="s">
        <v>23713</v>
      </c>
      <c r="I3380" t="s">
        <v>23714</v>
      </c>
      <c r="J3380" t="s">
        <v>13993</v>
      </c>
      <c r="K3380" t="s">
        <v>13994</v>
      </c>
      <c r="L3380" t="s">
        <v>13995</v>
      </c>
      <c r="M3380" t="s">
        <v>20457</v>
      </c>
      <c r="N3380" t="s">
        <v>6331</v>
      </c>
      <c r="O3380" t="s">
        <v>20055</v>
      </c>
      <c r="P3380" t="s">
        <v>20253</v>
      </c>
      <c r="Q3380" t="s">
        <v>20254</v>
      </c>
      <c r="R3380" t="s">
        <v>23715</v>
      </c>
      <c r="S3380">
        <v>1</v>
      </c>
      <c r="T3380">
        <v>1</v>
      </c>
      <c r="U3380">
        <v>0</v>
      </c>
      <c r="V3380">
        <v>200</v>
      </c>
      <c r="W3380">
        <v>9</v>
      </c>
    </row>
    <row r="3381" spans="1:23" x14ac:dyDescent="0.3">
      <c r="A3381" t="s">
        <v>3391</v>
      </c>
      <c r="B3381" t="s">
        <v>21174</v>
      </c>
      <c r="C3381">
        <v>0</v>
      </c>
      <c r="D3381">
        <v>0</v>
      </c>
      <c r="E3381" t="s">
        <v>20050</v>
      </c>
      <c r="F3381" t="s">
        <v>13996</v>
      </c>
      <c r="G3381" t="s">
        <v>20080</v>
      </c>
      <c r="H3381" t="s">
        <v>20135</v>
      </c>
      <c r="I3381" t="s">
        <v>20136</v>
      </c>
      <c r="J3381" t="s">
        <v>13997</v>
      </c>
      <c r="K3381" t="s">
        <v>6414</v>
      </c>
      <c r="L3381" t="s">
        <v>6340</v>
      </c>
      <c r="M3381" t="s">
        <v>20083</v>
      </c>
      <c r="N3381" t="s">
        <v>6331</v>
      </c>
      <c r="O3381" t="s">
        <v>20055</v>
      </c>
      <c r="P3381" t="s">
        <v>20137</v>
      </c>
      <c r="Q3381" t="s">
        <v>20138</v>
      </c>
      <c r="R3381" t="s">
        <v>20139</v>
      </c>
      <c r="S3381">
        <v>1</v>
      </c>
      <c r="T3381">
        <v>0</v>
      </c>
      <c r="U3381">
        <v>0</v>
      </c>
      <c r="V3381">
        <v>340</v>
      </c>
      <c r="W3381">
        <v>17</v>
      </c>
    </row>
    <row r="3382" spans="1:23" x14ac:dyDescent="0.3">
      <c r="A3382" t="s">
        <v>3392</v>
      </c>
      <c r="B3382" t="s">
        <v>21174</v>
      </c>
      <c r="C3382">
        <v>0</v>
      </c>
      <c r="D3382">
        <v>0</v>
      </c>
      <c r="E3382" t="s">
        <v>20050</v>
      </c>
      <c r="F3382" t="s">
        <v>13998</v>
      </c>
      <c r="G3382" t="s">
        <v>20080</v>
      </c>
      <c r="H3382" t="s">
        <v>20135</v>
      </c>
      <c r="I3382" t="s">
        <v>20136</v>
      </c>
      <c r="J3382" t="s">
        <v>6476</v>
      </c>
      <c r="K3382" t="s">
        <v>6477</v>
      </c>
      <c r="L3382" t="s">
        <v>6340</v>
      </c>
      <c r="M3382" t="s">
        <v>20083</v>
      </c>
      <c r="N3382" t="s">
        <v>6331</v>
      </c>
      <c r="O3382" t="s">
        <v>20055</v>
      </c>
      <c r="P3382" t="s">
        <v>20137</v>
      </c>
      <c r="Q3382" t="s">
        <v>20138</v>
      </c>
      <c r="R3382" t="s">
        <v>20139</v>
      </c>
      <c r="S3382">
        <v>1</v>
      </c>
      <c r="T3382">
        <v>0</v>
      </c>
      <c r="U3382">
        <v>0</v>
      </c>
      <c r="V3382">
        <v>236</v>
      </c>
      <c r="W3382">
        <v>11</v>
      </c>
    </row>
    <row r="3383" spans="1:23" x14ac:dyDescent="0.3">
      <c r="A3383" t="s">
        <v>3393</v>
      </c>
      <c r="B3383" t="s">
        <v>21174</v>
      </c>
      <c r="C3383">
        <v>0</v>
      </c>
      <c r="D3383">
        <v>0</v>
      </c>
      <c r="E3383" t="s">
        <v>20050</v>
      </c>
      <c r="F3383" t="s">
        <v>13999</v>
      </c>
      <c r="G3383" t="s">
        <v>20080</v>
      </c>
      <c r="H3383" t="s">
        <v>20135</v>
      </c>
      <c r="I3383" t="s">
        <v>20136</v>
      </c>
      <c r="J3383" t="s">
        <v>6476</v>
      </c>
      <c r="K3383" t="s">
        <v>6477</v>
      </c>
      <c r="L3383" t="s">
        <v>6340</v>
      </c>
      <c r="M3383" t="s">
        <v>20083</v>
      </c>
      <c r="N3383" t="s">
        <v>6331</v>
      </c>
      <c r="O3383" t="s">
        <v>20055</v>
      </c>
      <c r="P3383" t="s">
        <v>20137</v>
      </c>
      <c r="Q3383" t="s">
        <v>20138</v>
      </c>
      <c r="R3383" t="s">
        <v>20139</v>
      </c>
      <c r="S3383">
        <v>1</v>
      </c>
      <c r="T3383">
        <v>0</v>
      </c>
      <c r="U3383">
        <v>0</v>
      </c>
      <c r="V3383">
        <v>233</v>
      </c>
      <c r="W3383">
        <v>12</v>
      </c>
    </row>
    <row r="3384" spans="1:23" x14ac:dyDescent="0.3">
      <c r="A3384" t="s">
        <v>3394</v>
      </c>
      <c r="B3384" t="s">
        <v>21174</v>
      </c>
      <c r="C3384">
        <v>0</v>
      </c>
      <c r="D3384">
        <v>0</v>
      </c>
      <c r="E3384" t="s">
        <v>20050</v>
      </c>
      <c r="F3384" t="s">
        <v>14000</v>
      </c>
      <c r="G3384" t="s">
        <v>20080</v>
      </c>
      <c r="H3384" t="s">
        <v>20135</v>
      </c>
      <c r="I3384" t="s">
        <v>20136</v>
      </c>
      <c r="J3384" t="s">
        <v>14001</v>
      </c>
      <c r="K3384" t="s">
        <v>6791</v>
      </c>
      <c r="L3384" t="s">
        <v>6340</v>
      </c>
      <c r="M3384" t="s">
        <v>20083</v>
      </c>
      <c r="N3384" t="s">
        <v>6331</v>
      </c>
      <c r="O3384" t="s">
        <v>20055</v>
      </c>
      <c r="P3384" t="s">
        <v>20137</v>
      </c>
      <c r="Q3384" t="s">
        <v>20138</v>
      </c>
      <c r="R3384" t="s">
        <v>20139</v>
      </c>
      <c r="S3384">
        <v>1</v>
      </c>
      <c r="T3384">
        <v>0</v>
      </c>
      <c r="U3384">
        <v>0</v>
      </c>
      <c r="V3384">
        <v>51</v>
      </c>
      <c r="W3384">
        <v>3</v>
      </c>
    </row>
    <row r="3385" spans="1:23" x14ac:dyDescent="0.3">
      <c r="A3385" t="s">
        <v>3395</v>
      </c>
      <c r="B3385" t="s">
        <v>21174</v>
      </c>
      <c r="C3385">
        <v>0</v>
      </c>
      <c r="D3385">
        <v>0</v>
      </c>
      <c r="E3385" t="s">
        <v>20050</v>
      </c>
      <c r="F3385" t="s">
        <v>14002</v>
      </c>
      <c r="G3385" t="s">
        <v>20080</v>
      </c>
      <c r="H3385" t="s">
        <v>20135</v>
      </c>
      <c r="I3385" t="s">
        <v>20136</v>
      </c>
      <c r="J3385" t="s">
        <v>14003</v>
      </c>
      <c r="K3385" t="s">
        <v>6477</v>
      </c>
      <c r="L3385" t="s">
        <v>6340</v>
      </c>
      <c r="M3385" t="s">
        <v>20083</v>
      </c>
      <c r="N3385" t="s">
        <v>6331</v>
      </c>
      <c r="O3385" t="s">
        <v>20055</v>
      </c>
      <c r="P3385" t="s">
        <v>20137</v>
      </c>
      <c r="Q3385" t="s">
        <v>20138</v>
      </c>
      <c r="R3385" t="s">
        <v>20139</v>
      </c>
      <c r="S3385">
        <v>1</v>
      </c>
      <c r="T3385">
        <v>0</v>
      </c>
      <c r="U3385">
        <v>0</v>
      </c>
      <c r="V3385">
        <v>240</v>
      </c>
      <c r="W3385">
        <v>10</v>
      </c>
    </row>
    <row r="3386" spans="1:23" x14ac:dyDescent="0.3">
      <c r="A3386" t="s">
        <v>3396</v>
      </c>
      <c r="B3386" t="s">
        <v>21174</v>
      </c>
      <c r="C3386">
        <v>0</v>
      </c>
      <c r="D3386">
        <v>0</v>
      </c>
      <c r="E3386" t="s">
        <v>20050</v>
      </c>
      <c r="F3386" t="s">
        <v>14004</v>
      </c>
      <c r="G3386" t="s">
        <v>20080</v>
      </c>
      <c r="H3386" t="s">
        <v>20135</v>
      </c>
      <c r="I3386" t="s">
        <v>20136</v>
      </c>
      <c r="J3386" t="s">
        <v>14003</v>
      </c>
      <c r="K3386" t="s">
        <v>6477</v>
      </c>
      <c r="L3386" t="s">
        <v>6340</v>
      </c>
      <c r="M3386" t="s">
        <v>20083</v>
      </c>
      <c r="N3386" t="s">
        <v>6331</v>
      </c>
      <c r="O3386" t="s">
        <v>20055</v>
      </c>
      <c r="P3386" t="s">
        <v>20137</v>
      </c>
      <c r="Q3386" t="s">
        <v>20138</v>
      </c>
      <c r="R3386" t="s">
        <v>20139</v>
      </c>
      <c r="S3386">
        <v>1</v>
      </c>
      <c r="T3386">
        <v>0</v>
      </c>
      <c r="U3386">
        <v>0</v>
      </c>
      <c r="V3386">
        <v>207</v>
      </c>
      <c r="W3386">
        <v>12</v>
      </c>
    </row>
    <row r="3387" spans="1:23" x14ac:dyDescent="0.3">
      <c r="A3387" t="s">
        <v>3397</v>
      </c>
      <c r="B3387" t="s">
        <v>21174</v>
      </c>
      <c r="C3387">
        <v>0</v>
      </c>
      <c r="D3387">
        <v>0</v>
      </c>
      <c r="E3387" t="s">
        <v>20050</v>
      </c>
      <c r="F3387" t="s">
        <v>14005</v>
      </c>
      <c r="G3387" t="s">
        <v>20080</v>
      </c>
      <c r="H3387" t="s">
        <v>20135</v>
      </c>
      <c r="I3387" t="s">
        <v>20136</v>
      </c>
      <c r="J3387" t="s">
        <v>14006</v>
      </c>
      <c r="K3387" t="s">
        <v>6414</v>
      </c>
      <c r="L3387" t="s">
        <v>6340</v>
      </c>
      <c r="M3387" t="s">
        <v>20083</v>
      </c>
      <c r="N3387" t="s">
        <v>6331</v>
      </c>
      <c r="O3387" t="s">
        <v>20055</v>
      </c>
      <c r="P3387" t="s">
        <v>20137</v>
      </c>
      <c r="Q3387" t="s">
        <v>20138</v>
      </c>
      <c r="R3387" t="s">
        <v>20139</v>
      </c>
      <c r="S3387">
        <v>1</v>
      </c>
      <c r="T3387">
        <v>0</v>
      </c>
      <c r="U3387">
        <v>0</v>
      </c>
      <c r="V3387">
        <v>345</v>
      </c>
      <c r="W3387">
        <v>16</v>
      </c>
    </row>
    <row r="3388" spans="1:23" x14ac:dyDescent="0.3">
      <c r="A3388" t="s">
        <v>3398</v>
      </c>
      <c r="B3388" t="s">
        <v>21174</v>
      </c>
      <c r="C3388">
        <v>0</v>
      </c>
      <c r="D3388">
        <v>0</v>
      </c>
      <c r="E3388" t="s">
        <v>20050</v>
      </c>
      <c r="F3388" t="s">
        <v>14007</v>
      </c>
      <c r="G3388" t="s">
        <v>20080</v>
      </c>
      <c r="H3388" t="s">
        <v>20135</v>
      </c>
      <c r="I3388" t="s">
        <v>20136</v>
      </c>
      <c r="J3388" t="s">
        <v>14008</v>
      </c>
      <c r="K3388" t="s">
        <v>6434</v>
      </c>
      <c r="L3388" t="s">
        <v>6340</v>
      </c>
      <c r="M3388" t="s">
        <v>20083</v>
      </c>
      <c r="N3388" t="s">
        <v>6331</v>
      </c>
      <c r="O3388" t="s">
        <v>20055</v>
      </c>
      <c r="P3388" t="s">
        <v>20137</v>
      </c>
      <c r="Q3388" t="s">
        <v>20138</v>
      </c>
      <c r="R3388" t="s">
        <v>20139</v>
      </c>
      <c r="S3388">
        <v>1</v>
      </c>
      <c r="T3388">
        <v>0</v>
      </c>
      <c r="U3388">
        <v>0</v>
      </c>
      <c r="V3388">
        <v>358</v>
      </c>
      <c r="W3388">
        <v>17</v>
      </c>
    </row>
    <row r="3389" spans="1:23" x14ac:dyDescent="0.3">
      <c r="A3389" t="s">
        <v>3399</v>
      </c>
      <c r="B3389" t="s">
        <v>21174</v>
      </c>
      <c r="C3389">
        <v>0</v>
      </c>
      <c r="D3389">
        <v>0</v>
      </c>
      <c r="E3389" t="s">
        <v>20050</v>
      </c>
      <c r="F3389" t="s">
        <v>14009</v>
      </c>
      <c r="G3389" t="s">
        <v>20080</v>
      </c>
      <c r="H3389" t="s">
        <v>20135</v>
      </c>
      <c r="I3389" t="s">
        <v>20136</v>
      </c>
      <c r="J3389" t="s">
        <v>14010</v>
      </c>
      <c r="K3389" t="s">
        <v>6434</v>
      </c>
      <c r="L3389" t="s">
        <v>6340</v>
      </c>
      <c r="M3389" t="s">
        <v>20083</v>
      </c>
      <c r="N3389" t="s">
        <v>6331</v>
      </c>
      <c r="O3389" t="s">
        <v>20055</v>
      </c>
      <c r="P3389" t="s">
        <v>20137</v>
      </c>
      <c r="Q3389" t="s">
        <v>20138</v>
      </c>
      <c r="R3389" t="s">
        <v>20139</v>
      </c>
      <c r="S3389">
        <v>1</v>
      </c>
      <c r="T3389">
        <v>0</v>
      </c>
      <c r="U3389">
        <v>0</v>
      </c>
      <c r="V3389">
        <v>278</v>
      </c>
      <c r="W3389">
        <v>14</v>
      </c>
    </row>
    <row r="3390" spans="1:23" x14ac:dyDescent="0.3">
      <c r="A3390" t="s">
        <v>3400</v>
      </c>
      <c r="B3390" t="s">
        <v>21174</v>
      </c>
      <c r="C3390">
        <v>0</v>
      </c>
      <c r="D3390">
        <v>0</v>
      </c>
      <c r="E3390" t="s">
        <v>20050</v>
      </c>
      <c r="F3390" t="s">
        <v>14011</v>
      </c>
      <c r="G3390" t="s">
        <v>20080</v>
      </c>
      <c r="H3390" t="s">
        <v>20135</v>
      </c>
      <c r="I3390" t="s">
        <v>20136</v>
      </c>
      <c r="J3390" t="s">
        <v>14012</v>
      </c>
      <c r="K3390" t="s">
        <v>6434</v>
      </c>
      <c r="L3390" t="s">
        <v>6340</v>
      </c>
      <c r="M3390" t="s">
        <v>20083</v>
      </c>
      <c r="N3390" t="s">
        <v>6331</v>
      </c>
      <c r="O3390" t="s">
        <v>20055</v>
      </c>
      <c r="P3390" t="s">
        <v>20137</v>
      </c>
      <c r="Q3390" t="s">
        <v>20138</v>
      </c>
      <c r="R3390" t="s">
        <v>20139</v>
      </c>
      <c r="S3390">
        <v>1</v>
      </c>
      <c r="T3390">
        <v>0</v>
      </c>
      <c r="U3390">
        <v>0</v>
      </c>
      <c r="V3390">
        <v>454</v>
      </c>
      <c r="W3390">
        <v>23</v>
      </c>
    </row>
    <row r="3391" spans="1:23" x14ac:dyDescent="0.3">
      <c r="A3391" t="s">
        <v>3401</v>
      </c>
      <c r="B3391" t="s">
        <v>21174</v>
      </c>
      <c r="C3391">
        <v>0</v>
      </c>
      <c r="D3391">
        <v>0</v>
      </c>
      <c r="E3391" t="s">
        <v>20050</v>
      </c>
      <c r="F3391" t="s">
        <v>14013</v>
      </c>
      <c r="G3391" t="s">
        <v>20080</v>
      </c>
      <c r="H3391" t="s">
        <v>20135</v>
      </c>
      <c r="I3391" t="s">
        <v>20136</v>
      </c>
      <c r="J3391" t="s">
        <v>14014</v>
      </c>
      <c r="K3391" t="s">
        <v>6414</v>
      </c>
      <c r="L3391" t="s">
        <v>6340</v>
      </c>
      <c r="M3391" t="s">
        <v>20083</v>
      </c>
      <c r="N3391" t="s">
        <v>6331</v>
      </c>
      <c r="O3391" t="s">
        <v>20055</v>
      </c>
      <c r="P3391" t="s">
        <v>20137</v>
      </c>
      <c r="Q3391" t="s">
        <v>20138</v>
      </c>
      <c r="R3391" t="s">
        <v>20139</v>
      </c>
      <c r="S3391">
        <v>1</v>
      </c>
      <c r="T3391">
        <v>0</v>
      </c>
      <c r="U3391">
        <v>0</v>
      </c>
      <c r="V3391">
        <v>338</v>
      </c>
      <c r="W3391">
        <v>16</v>
      </c>
    </row>
    <row r="3392" spans="1:23" x14ac:dyDescent="0.3">
      <c r="A3392" t="s">
        <v>3402</v>
      </c>
      <c r="B3392" t="s">
        <v>21174</v>
      </c>
      <c r="C3392">
        <v>0</v>
      </c>
      <c r="D3392">
        <v>0</v>
      </c>
      <c r="E3392" t="s">
        <v>20050</v>
      </c>
      <c r="F3392" t="s">
        <v>14015</v>
      </c>
      <c r="G3392" t="s">
        <v>20080</v>
      </c>
      <c r="H3392" t="s">
        <v>20135</v>
      </c>
      <c r="I3392" t="s">
        <v>20136</v>
      </c>
      <c r="J3392" t="s">
        <v>14016</v>
      </c>
      <c r="K3392" t="s">
        <v>6430</v>
      </c>
      <c r="L3392" t="s">
        <v>6340</v>
      </c>
      <c r="M3392" t="s">
        <v>20083</v>
      </c>
      <c r="N3392" t="s">
        <v>6331</v>
      </c>
      <c r="O3392" t="s">
        <v>20055</v>
      </c>
      <c r="P3392" t="s">
        <v>20137</v>
      </c>
      <c r="Q3392" t="s">
        <v>20138</v>
      </c>
      <c r="R3392" t="s">
        <v>20139</v>
      </c>
      <c r="S3392">
        <v>1</v>
      </c>
      <c r="T3392">
        <v>0</v>
      </c>
      <c r="U3392">
        <v>0</v>
      </c>
      <c r="V3392">
        <v>168</v>
      </c>
      <c r="W3392">
        <v>9</v>
      </c>
    </row>
    <row r="3393" spans="1:23" x14ac:dyDescent="0.3">
      <c r="A3393" t="s">
        <v>3403</v>
      </c>
      <c r="B3393" t="s">
        <v>21174</v>
      </c>
      <c r="C3393">
        <v>0</v>
      </c>
      <c r="D3393">
        <v>0</v>
      </c>
      <c r="E3393" t="s">
        <v>20050</v>
      </c>
      <c r="F3393" t="s">
        <v>14017</v>
      </c>
      <c r="G3393" t="s">
        <v>20080</v>
      </c>
      <c r="H3393" t="s">
        <v>20135</v>
      </c>
      <c r="I3393" t="s">
        <v>20136</v>
      </c>
      <c r="J3393" t="s">
        <v>14018</v>
      </c>
      <c r="K3393" t="s">
        <v>6791</v>
      </c>
      <c r="L3393" t="s">
        <v>6340</v>
      </c>
      <c r="M3393" t="s">
        <v>20083</v>
      </c>
      <c r="N3393" t="s">
        <v>6331</v>
      </c>
      <c r="O3393" t="s">
        <v>20055</v>
      </c>
      <c r="P3393" t="s">
        <v>20137</v>
      </c>
      <c r="Q3393" t="s">
        <v>20138</v>
      </c>
      <c r="R3393" t="s">
        <v>20139</v>
      </c>
      <c r="S3393">
        <v>1</v>
      </c>
      <c r="T3393">
        <v>0</v>
      </c>
      <c r="U3393">
        <v>0</v>
      </c>
      <c r="V3393">
        <v>116</v>
      </c>
      <c r="W3393">
        <v>6</v>
      </c>
    </row>
    <row r="3394" spans="1:23" x14ac:dyDescent="0.3">
      <c r="A3394" t="s">
        <v>3404</v>
      </c>
      <c r="B3394" t="s">
        <v>21174</v>
      </c>
      <c r="C3394">
        <v>0</v>
      </c>
      <c r="D3394">
        <v>0</v>
      </c>
      <c r="E3394" t="s">
        <v>20050</v>
      </c>
      <c r="F3394" t="s">
        <v>14019</v>
      </c>
      <c r="G3394" t="s">
        <v>20080</v>
      </c>
      <c r="H3394" t="s">
        <v>20135</v>
      </c>
      <c r="I3394" t="s">
        <v>20136</v>
      </c>
      <c r="J3394" t="s">
        <v>14020</v>
      </c>
      <c r="K3394" t="s">
        <v>6430</v>
      </c>
      <c r="L3394" t="s">
        <v>6340</v>
      </c>
      <c r="M3394" t="s">
        <v>20083</v>
      </c>
      <c r="N3394" t="s">
        <v>6331</v>
      </c>
      <c r="O3394" t="s">
        <v>20055</v>
      </c>
      <c r="P3394" t="s">
        <v>20137</v>
      </c>
      <c r="Q3394" t="s">
        <v>20138</v>
      </c>
      <c r="R3394" t="s">
        <v>20139</v>
      </c>
      <c r="S3394">
        <v>1</v>
      </c>
      <c r="T3394">
        <v>0</v>
      </c>
      <c r="U3394">
        <v>0</v>
      </c>
      <c r="V3394">
        <v>237</v>
      </c>
      <c r="W3394">
        <v>12</v>
      </c>
    </row>
    <row r="3395" spans="1:23" x14ac:dyDescent="0.3">
      <c r="A3395" t="s">
        <v>3405</v>
      </c>
      <c r="B3395" t="s">
        <v>21174</v>
      </c>
      <c r="C3395">
        <v>0</v>
      </c>
      <c r="D3395">
        <v>0</v>
      </c>
      <c r="E3395" t="s">
        <v>20050</v>
      </c>
      <c r="F3395" t="s">
        <v>14021</v>
      </c>
      <c r="G3395" t="s">
        <v>20080</v>
      </c>
      <c r="H3395" t="s">
        <v>20135</v>
      </c>
      <c r="I3395" t="s">
        <v>20136</v>
      </c>
      <c r="J3395" t="s">
        <v>14022</v>
      </c>
      <c r="K3395" t="s">
        <v>6339</v>
      </c>
      <c r="L3395" t="s">
        <v>6340</v>
      </c>
      <c r="M3395" t="s">
        <v>20083</v>
      </c>
      <c r="N3395" t="s">
        <v>6331</v>
      </c>
      <c r="O3395" t="s">
        <v>20055</v>
      </c>
      <c r="P3395" t="s">
        <v>20137</v>
      </c>
      <c r="Q3395" t="s">
        <v>20138</v>
      </c>
      <c r="R3395" t="s">
        <v>20139</v>
      </c>
      <c r="S3395">
        <v>1</v>
      </c>
      <c r="T3395">
        <v>0</v>
      </c>
      <c r="U3395">
        <v>0</v>
      </c>
      <c r="V3395">
        <v>225</v>
      </c>
      <c r="W3395">
        <v>12</v>
      </c>
    </row>
    <row r="3396" spans="1:23" x14ac:dyDescent="0.3">
      <c r="A3396" t="s">
        <v>3406</v>
      </c>
      <c r="B3396" t="s">
        <v>21174</v>
      </c>
      <c r="C3396">
        <v>0</v>
      </c>
      <c r="D3396">
        <v>0</v>
      </c>
      <c r="E3396" t="s">
        <v>20050</v>
      </c>
      <c r="F3396" t="s">
        <v>14023</v>
      </c>
      <c r="G3396" t="s">
        <v>20080</v>
      </c>
      <c r="H3396" t="s">
        <v>20135</v>
      </c>
      <c r="I3396" t="s">
        <v>20136</v>
      </c>
      <c r="J3396" t="s">
        <v>14024</v>
      </c>
      <c r="K3396" t="s">
        <v>6397</v>
      </c>
      <c r="L3396" t="s">
        <v>6340</v>
      </c>
      <c r="M3396" t="s">
        <v>20083</v>
      </c>
      <c r="N3396" t="s">
        <v>6331</v>
      </c>
      <c r="O3396" t="s">
        <v>20055</v>
      </c>
      <c r="P3396" t="s">
        <v>20137</v>
      </c>
      <c r="Q3396" t="s">
        <v>20138</v>
      </c>
      <c r="R3396" t="s">
        <v>20139</v>
      </c>
      <c r="S3396">
        <v>1</v>
      </c>
      <c r="T3396">
        <v>0</v>
      </c>
      <c r="U3396">
        <v>0</v>
      </c>
      <c r="V3396">
        <v>308</v>
      </c>
      <c r="W3396">
        <v>14</v>
      </c>
    </row>
    <row r="3397" spans="1:23" x14ac:dyDescent="0.3">
      <c r="A3397" t="s">
        <v>3407</v>
      </c>
      <c r="B3397" t="s">
        <v>21174</v>
      </c>
      <c r="C3397">
        <v>0</v>
      </c>
      <c r="D3397">
        <v>0</v>
      </c>
      <c r="E3397" t="s">
        <v>20050</v>
      </c>
      <c r="F3397" t="s">
        <v>14025</v>
      </c>
      <c r="G3397" t="s">
        <v>20080</v>
      </c>
      <c r="H3397" t="s">
        <v>20135</v>
      </c>
      <c r="I3397" t="s">
        <v>20136</v>
      </c>
      <c r="J3397" t="s">
        <v>14024</v>
      </c>
      <c r="K3397" t="s">
        <v>6397</v>
      </c>
      <c r="L3397" t="s">
        <v>6340</v>
      </c>
      <c r="M3397" t="s">
        <v>20083</v>
      </c>
      <c r="N3397" t="s">
        <v>6331</v>
      </c>
      <c r="O3397" t="s">
        <v>20055</v>
      </c>
      <c r="P3397" t="s">
        <v>20137</v>
      </c>
      <c r="Q3397" t="s">
        <v>20138</v>
      </c>
      <c r="R3397" t="s">
        <v>20139</v>
      </c>
      <c r="S3397">
        <v>1</v>
      </c>
      <c r="T3397">
        <v>0</v>
      </c>
      <c r="U3397">
        <v>0</v>
      </c>
      <c r="V3397">
        <v>302</v>
      </c>
      <c r="W3397">
        <v>14</v>
      </c>
    </row>
    <row r="3398" spans="1:23" x14ac:dyDescent="0.3">
      <c r="A3398" t="s">
        <v>3408</v>
      </c>
      <c r="B3398" t="s">
        <v>21174</v>
      </c>
      <c r="C3398">
        <v>0</v>
      </c>
      <c r="D3398">
        <v>0</v>
      </c>
      <c r="E3398" t="s">
        <v>20050</v>
      </c>
      <c r="F3398" t="s">
        <v>14026</v>
      </c>
      <c r="G3398" t="s">
        <v>20080</v>
      </c>
      <c r="H3398" t="s">
        <v>20135</v>
      </c>
      <c r="I3398" t="s">
        <v>20136</v>
      </c>
      <c r="J3398" t="s">
        <v>14027</v>
      </c>
      <c r="K3398" t="s">
        <v>6397</v>
      </c>
      <c r="L3398" t="s">
        <v>6340</v>
      </c>
      <c r="M3398" t="s">
        <v>20083</v>
      </c>
      <c r="N3398" t="s">
        <v>6331</v>
      </c>
      <c r="O3398" t="s">
        <v>20055</v>
      </c>
      <c r="P3398" t="s">
        <v>20137</v>
      </c>
      <c r="Q3398" t="s">
        <v>20138</v>
      </c>
      <c r="R3398" t="s">
        <v>20139</v>
      </c>
      <c r="S3398">
        <v>1</v>
      </c>
      <c r="T3398">
        <v>0</v>
      </c>
      <c r="U3398">
        <v>0</v>
      </c>
      <c r="V3398">
        <v>264</v>
      </c>
      <c r="W3398">
        <v>12</v>
      </c>
    </row>
    <row r="3399" spans="1:23" x14ac:dyDescent="0.3">
      <c r="A3399" t="s">
        <v>3409</v>
      </c>
      <c r="B3399" t="s">
        <v>21174</v>
      </c>
      <c r="C3399">
        <v>0</v>
      </c>
      <c r="D3399">
        <v>0</v>
      </c>
      <c r="E3399" t="s">
        <v>20050</v>
      </c>
      <c r="F3399" t="s">
        <v>14028</v>
      </c>
      <c r="G3399" t="s">
        <v>20080</v>
      </c>
      <c r="H3399" t="s">
        <v>23716</v>
      </c>
      <c r="I3399" t="s">
        <v>23717</v>
      </c>
      <c r="J3399" t="s">
        <v>14029</v>
      </c>
      <c r="K3399" t="s">
        <v>14030</v>
      </c>
      <c r="L3399" t="s">
        <v>14031</v>
      </c>
      <c r="M3399" t="s">
        <v>20504</v>
      </c>
      <c r="N3399" t="s">
        <v>6331</v>
      </c>
      <c r="O3399" t="s">
        <v>20055</v>
      </c>
      <c r="P3399" t="s">
        <v>20253</v>
      </c>
      <c r="Q3399" t="s">
        <v>20254</v>
      </c>
      <c r="R3399" t="s">
        <v>23718</v>
      </c>
      <c r="S3399">
        <v>1</v>
      </c>
      <c r="T3399">
        <v>1</v>
      </c>
      <c r="U3399">
        <v>0</v>
      </c>
      <c r="V3399">
        <v>120</v>
      </c>
      <c r="W3399">
        <v>6</v>
      </c>
    </row>
    <row r="3400" spans="1:23" x14ac:dyDescent="0.3">
      <c r="A3400" t="s">
        <v>3410</v>
      </c>
      <c r="B3400" t="s">
        <v>21174</v>
      </c>
      <c r="C3400">
        <v>0</v>
      </c>
      <c r="D3400">
        <v>0</v>
      </c>
      <c r="E3400" t="s">
        <v>20050</v>
      </c>
      <c r="F3400" t="s">
        <v>14032</v>
      </c>
      <c r="G3400" t="s">
        <v>20080</v>
      </c>
      <c r="H3400" t="s">
        <v>23719</v>
      </c>
      <c r="I3400" t="s">
        <v>23720</v>
      </c>
      <c r="J3400" t="s">
        <v>14033</v>
      </c>
      <c r="K3400" t="s">
        <v>14034</v>
      </c>
      <c r="L3400" t="s">
        <v>14035</v>
      </c>
      <c r="M3400" t="s">
        <v>20753</v>
      </c>
      <c r="N3400" t="s">
        <v>6331</v>
      </c>
      <c r="O3400" t="s">
        <v>20055</v>
      </c>
      <c r="P3400" t="s">
        <v>20253</v>
      </c>
      <c r="Q3400" t="s">
        <v>20254</v>
      </c>
      <c r="R3400" t="s">
        <v>23721</v>
      </c>
      <c r="S3400">
        <v>1</v>
      </c>
      <c r="T3400">
        <v>1</v>
      </c>
      <c r="U3400">
        <v>0</v>
      </c>
      <c r="V3400">
        <v>134</v>
      </c>
      <c r="W3400">
        <v>6</v>
      </c>
    </row>
    <row r="3401" spans="1:23" x14ac:dyDescent="0.3">
      <c r="A3401" t="s">
        <v>3411</v>
      </c>
      <c r="B3401" t="s">
        <v>21174</v>
      </c>
      <c r="C3401">
        <v>0</v>
      </c>
      <c r="D3401">
        <v>0</v>
      </c>
      <c r="E3401" t="s">
        <v>20050</v>
      </c>
      <c r="F3401" t="s">
        <v>14036</v>
      </c>
      <c r="G3401" t="s">
        <v>20080</v>
      </c>
      <c r="H3401" t="s">
        <v>23722</v>
      </c>
      <c r="I3401" t="s">
        <v>23723</v>
      </c>
      <c r="J3401" t="s">
        <v>14037</v>
      </c>
      <c r="K3401" t="s">
        <v>14038</v>
      </c>
      <c r="L3401" t="s">
        <v>14039</v>
      </c>
      <c r="M3401" t="s">
        <v>20835</v>
      </c>
      <c r="N3401" t="s">
        <v>6331</v>
      </c>
      <c r="O3401" t="s">
        <v>20055</v>
      </c>
      <c r="P3401" t="s">
        <v>20253</v>
      </c>
      <c r="Q3401" t="s">
        <v>20254</v>
      </c>
      <c r="R3401" t="s">
        <v>23724</v>
      </c>
      <c r="S3401">
        <v>1</v>
      </c>
      <c r="T3401">
        <v>1</v>
      </c>
      <c r="U3401">
        <v>0</v>
      </c>
      <c r="V3401">
        <v>190</v>
      </c>
      <c r="W3401">
        <v>8</v>
      </c>
    </row>
    <row r="3402" spans="1:23" x14ac:dyDescent="0.3">
      <c r="A3402" t="s">
        <v>3412</v>
      </c>
      <c r="B3402" t="s">
        <v>21174</v>
      </c>
      <c r="C3402">
        <v>0</v>
      </c>
      <c r="D3402">
        <v>0</v>
      </c>
      <c r="E3402" t="s">
        <v>20050</v>
      </c>
      <c r="F3402" t="s">
        <v>14040</v>
      </c>
      <c r="G3402" t="s">
        <v>20040</v>
      </c>
      <c r="H3402" t="s">
        <v>23725</v>
      </c>
      <c r="I3402" t="s">
        <v>23726</v>
      </c>
      <c r="J3402" t="s">
        <v>7860</v>
      </c>
      <c r="K3402" t="s">
        <v>14041</v>
      </c>
      <c r="L3402" t="s">
        <v>14042</v>
      </c>
      <c r="M3402" t="s">
        <v>20324</v>
      </c>
      <c r="N3402" t="s">
        <v>6331</v>
      </c>
      <c r="O3402" t="s">
        <v>20055</v>
      </c>
      <c r="P3402" t="s">
        <v>20253</v>
      </c>
      <c r="Q3402" t="s">
        <v>20254</v>
      </c>
      <c r="R3402" t="s">
        <v>23727</v>
      </c>
      <c r="S3402">
        <v>1</v>
      </c>
      <c r="T3402">
        <v>1</v>
      </c>
      <c r="U3402">
        <v>0</v>
      </c>
      <c r="V3402">
        <v>145</v>
      </c>
      <c r="W3402">
        <v>7</v>
      </c>
    </row>
    <row r="3403" spans="1:23" x14ac:dyDescent="0.3">
      <c r="A3403" t="s">
        <v>3413</v>
      </c>
      <c r="B3403" t="s">
        <v>21174</v>
      </c>
      <c r="C3403">
        <v>0</v>
      </c>
      <c r="D3403">
        <v>0</v>
      </c>
      <c r="E3403" t="s">
        <v>20050</v>
      </c>
      <c r="F3403" t="s">
        <v>14043</v>
      </c>
      <c r="G3403" t="s">
        <v>20040</v>
      </c>
      <c r="H3403" t="s">
        <v>23728</v>
      </c>
      <c r="I3403" t="s">
        <v>23729</v>
      </c>
      <c r="J3403" t="s">
        <v>10966</v>
      </c>
      <c r="K3403" t="s">
        <v>14044</v>
      </c>
      <c r="L3403" t="s">
        <v>14045</v>
      </c>
      <c r="M3403" t="s">
        <v>20286</v>
      </c>
      <c r="N3403" t="s">
        <v>6331</v>
      </c>
      <c r="O3403" t="s">
        <v>20055</v>
      </c>
      <c r="P3403" t="s">
        <v>20618</v>
      </c>
      <c r="Q3403" t="s">
        <v>6573</v>
      </c>
      <c r="R3403" t="s">
        <v>23730</v>
      </c>
      <c r="S3403">
        <v>1</v>
      </c>
      <c r="T3403">
        <v>1</v>
      </c>
      <c r="U3403">
        <v>0</v>
      </c>
      <c r="V3403">
        <v>87</v>
      </c>
      <c r="W3403">
        <v>4</v>
      </c>
    </row>
    <row r="3404" spans="1:23" x14ac:dyDescent="0.3">
      <c r="A3404" t="s">
        <v>3414</v>
      </c>
      <c r="B3404" t="s">
        <v>21174</v>
      </c>
      <c r="C3404">
        <v>0</v>
      </c>
      <c r="D3404">
        <v>0</v>
      </c>
      <c r="E3404" t="s">
        <v>20050</v>
      </c>
      <c r="F3404" t="s">
        <v>14046</v>
      </c>
      <c r="G3404" t="s">
        <v>20080</v>
      </c>
      <c r="H3404" t="s">
        <v>23731</v>
      </c>
      <c r="I3404" t="s">
        <v>23732</v>
      </c>
      <c r="J3404" t="s">
        <v>14047</v>
      </c>
      <c r="K3404" t="s">
        <v>8261</v>
      </c>
      <c r="L3404" t="s">
        <v>8262</v>
      </c>
      <c r="M3404" t="s">
        <v>20282</v>
      </c>
      <c r="N3404" t="s">
        <v>6331</v>
      </c>
      <c r="O3404" t="s">
        <v>20055</v>
      </c>
      <c r="P3404" t="s">
        <v>20618</v>
      </c>
      <c r="Q3404" t="s">
        <v>6573</v>
      </c>
      <c r="R3404" t="s">
        <v>20964</v>
      </c>
      <c r="S3404">
        <v>1</v>
      </c>
      <c r="T3404">
        <v>1</v>
      </c>
      <c r="U3404">
        <v>0</v>
      </c>
      <c r="V3404">
        <v>227</v>
      </c>
      <c r="W3404">
        <v>10</v>
      </c>
    </row>
    <row r="3405" spans="1:23" x14ac:dyDescent="0.3">
      <c r="A3405" t="s">
        <v>3415</v>
      </c>
      <c r="B3405" t="s">
        <v>21174</v>
      </c>
      <c r="C3405">
        <v>0</v>
      </c>
      <c r="D3405">
        <v>0</v>
      </c>
      <c r="E3405" t="s">
        <v>20050</v>
      </c>
      <c r="F3405" t="s">
        <v>14048</v>
      </c>
      <c r="G3405" t="s">
        <v>20066</v>
      </c>
      <c r="H3405" t="s">
        <v>23733</v>
      </c>
      <c r="I3405" t="s">
        <v>23734</v>
      </c>
      <c r="J3405" t="s">
        <v>7723</v>
      </c>
      <c r="K3405" t="s">
        <v>14049</v>
      </c>
      <c r="L3405" t="s">
        <v>14050</v>
      </c>
      <c r="M3405" t="s">
        <v>20183</v>
      </c>
      <c r="N3405" t="s">
        <v>6331</v>
      </c>
      <c r="O3405" t="s">
        <v>20055</v>
      </c>
      <c r="P3405" t="s">
        <v>20618</v>
      </c>
      <c r="Q3405" t="s">
        <v>6573</v>
      </c>
      <c r="R3405" t="s">
        <v>23735</v>
      </c>
      <c r="S3405">
        <v>1</v>
      </c>
      <c r="T3405">
        <v>1</v>
      </c>
      <c r="U3405">
        <v>0</v>
      </c>
      <c r="V3405">
        <v>146</v>
      </c>
      <c r="W3405">
        <v>8</v>
      </c>
    </row>
    <row r="3406" spans="1:23" x14ac:dyDescent="0.3">
      <c r="A3406" t="s">
        <v>3416</v>
      </c>
      <c r="B3406" t="s">
        <v>21174</v>
      </c>
      <c r="C3406">
        <v>0</v>
      </c>
      <c r="D3406">
        <v>0</v>
      </c>
      <c r="E3406" t="s">
        <v>20050</v>
      </c>
      <c r="F3406" t="s">
        <v>14051</v>
      </c>
      <c r="G3406" t="s">
        <v>20066</v>
      </c>
      <c r="H3406" t="s">
        <v>23736</v>
      </c>
      <c r="I3406" t="s">
        <v>23737</v>
      </c>
      <c r="J3406" t="s">
        <v>14052</v>
      </c>
      <c r="K3406" t="s">
        <v>14053</v>
      </c>
      <c r="L3406" t="s">
        <v>14054</v>
      </c>
      <c r="M3406" t="s">
        <v>20369</v>
      </c>
      <c r="N3406" t="s">
        <v>6331</v>
      </c>
      <c r="O3406" t="s">
        <v>20055</v>
      </c>
      <c r="P3406" t="s">
        <v>20618</v>
      </c>
      <c r="Q3406" t="s">
        <v>6573</v>
      </c>
      <c r="R3406" t="s">
        <v>23738</v>
      </c>
      <c r="S3406">
        <v>1</v>
      </c>
      <c r="T3406">
        <v>1</v>
      </c>
      <c r="U3406">
        <v>0</v>
      </c>
      <c r="V3406">
        <v>92</v>
      </c>
      <c r="W3406">
        <v>5</v>
      </c>
    </row>
    <row r="3407" spans="1:23" x14ac:dyDescent="0.3">
      <c r="A3407" t="s">
        <v>3417</v>
      </c>
      <c r="B3407" t="s">
        <v>21174</v>
      </c>
      <c r="C3407">
        <v>0</v>
      </c>
      <c r="D3407">
        <v>0</v>
      </c>
      <c r="E3407" t="s">
        <v>20050</v>
      </c>
      <c r="F3407" t="s">
        <v>14055</v>
      </c>
      <c r="G3407" t="s">
        <v>20066</v>
      </c>
      <c r="H3407" t="s">
        <v>23739</v>
      </c>
      <c r="I3407" t="s">
        <v>23740</v>
      </c>
      <c r="J3407" t="s">
        <v>9116</v>
      </c>
      <c r="K3407" t="s">
        <v>14056</v>
      </c>
      <c r="L3407" t="s">
        <v>14057</v>
      </c>
      <c r="M3407" t="s">
        <v>20946</v>
      </c>
      <c r="N3407" t="s">
        <v>6331</v>
      </c>
      <c r="O3407" t="s">
        <v>20055</v>
      </c>
      <c r="P3407" t="s">
        <v>20618</v>
      </c>
      <c r="Q3407" t="s">
        <v>6573</v>
      </c>
      <c r="R3407" t="s">
        <v>23741</v>
      </c>
      <c r="S3407">
        <v>1</v>
      </c>
      <c r="T3407">
        <v>1</v>
      </c>
      <c r="U3407">
        <v>0</v>
      </c>
      <c r="V3407">
        <v>147</v>
      </c>
      <c r="W3407">
        <v>7</v>
      </c>
    </row>
    <row r="3408" spans="1:23" x14ac:dyDescent="0.3">
      <c r="A3408" t="s">
        <v>3418</v>
      </c>
      <c r="B3408" t="s">
        <v>21174</v>
      </c>
      <c r="C3408">
        <v>0</v>
      </c>
      <c r="D3408">
        <v>0</v>
      </c>
      <c r="E3408" t="s">
        <v>20050</v>
      </c>
      <c r="F3408" t="s">
        <v>14058</v>
      </c>
      <c r="G3408" t="s">
        <v>20066</v>
      </c>
      <c r="H3408" t="s">
        <v>23742</v>
      </c>
      <c r="I3408" t="s">
        <v>23743</v>
      </c>
      <c r="J3408" t="s">
        <v>14059</v>
      </c>
      <c r="K3408" t="s">
        <v>14060</v>
      </c>
      <c r="L3408" t="s">
        <v>14061</v>
      </c>
      <c r="M3408" t="s">
        <v>20242</v>
      </c>
      <c r="N3408" t="s">
        <v>6331</v>
      </c>
      <c r="O3408" t="s">
        <v>20055</v>
      </c>
      <c r="P3408" t="s">
        <v>20618</v>
      </c>
      <c r="Q3408" t="s">
        <v>6573</v>
      </c>
      <c r="R3408" t="s">
        <v>23744</v>
      </c>
      <c r="S3408">
        <v>1</v>
      </c>
      <c r="T3408">
        <v>1</v>
      </c>
      <c r="U3408">
        <v>0</v>
      </c>
      <c r="V3408">
        <v>110</v>
      </c>
      <c r="W3408">
        <v>5</v>
      </c>
    </row>
    <row r="3409" spans="1:23" x14ac:dyDescent="0.3">
      <c r="A3409" t="s">
        <v>3419</v>
      </c>
      <c r="B3409" t="s">
        <v>21174</v>
      </c>
      <c r="C3409">
        <v>0</v>
      </c>
      <c r="D3409">
        <v>0</v>
      </c>
      <c r="E3409" t="s">
        <v>20050</v>
      </c>
      <c r="F3409" t="s">
        <v>14062</v>
      </c>
      <c r="G3409" t="s">
        <v>21292</v>
      </c>
      <c r="H3409" t="s">
        <v>23745</v>
      </c>
      <c r="I3409" t="s">
        <v>23746</v>
      </c>
      <c r="J3409" t="s">
        <v>14063</v>
      </c>
      <c r="K3409" t="s">
        <v>14064</v>
      </c>
      <c r="L3409" t="s">
        <v>13233</v>
      </c>
      <c r="M3409" t="s">
        <v>20162</v>
      </c>
      <c r="N3409" t="s">
        <v>6331</v>
      </c>
      <c r="O3409" t="s">
        <v>20055</v>
      </c>
      <c r="P3409" t="s">
        <v>20618</v>
      </c>
      <c r="Q3409" t="s">
        <v>6573</v>
      </c>
      <c r="R3409" t="s">
        <v>23747</v>
      </c>
      <c r="S3409">
        <v>1</v>
      </c>
      <c r="T3409">
        <v>1</v>
      </c>
      <c r="U3409">
        <v>0</v>
      </c>
      <c r="V3409">
        <v>72</v>
      </c>
      <c r="W3409">
        <v>4</v>
      </c>
    </row>
    <row r="3410" spans="1:23" x14ac:dyDescent="0.3">
      <c r="A3410" t="s">
        <v>3420</v>
      </c>
      <c r="B3410" t="s">
        <v>21174</v>
      </c>
      <c r="C3410">
        <v>0</v>
      </c>
      <c r="D3410">
        <v>0</v>
      </c>
      <c r="E3410" t="s">
        <v>20050</v>
      </c>
      <c r="F3410" t="s">
        <v>14065</v>
      </c>
      <c r="G3410" t="s">
        <v>20066</v>
      </c>
      <c r="H3410" t="s">
        <v>23748</v>
      </c>
      <c r="I3410" t="s">
        <v>23749</v>
      </c>
      <c r="J3410" t="s">
        <v>14066</v>
      </c>
      <c r="K3410" t="s">
        <v>14067</v>
      </c>
      <c r="L3410" t="s">
        <v>14068</v>
      </c>
      <c r="M3410" t="s">
        <v>20298</v>
      </c>
      <c r="N3410" t="s">
        <v>6331</v>
      </c>
      <c r="O3410" t="s">
        <v>20055</v>
      </c>
      <c r="P3410" t="s">
        <v>20618</v>
      </c>
      <c r="Q3410" t="s">
        <v>6573</v>
      </c>
      <c r="R3410" t="s">
        <v>23750</v>
      </c>
      <c r="S3410">
        <v>1</v>
      </c>
      <c r="T3410">
        <v>1</v>
      </c>
      <c r="U3410">
        <v>0</v>
      </c>
      <c r="V3410">
        <v>113</v>
      </c>
      <c r="W3410">
        <v>6</v>
      </c>
    </row>
    <row r="3411" spans="1:23" x14ac:dyDescent="0.3">
      <c r="A3411" t="s">
        <v>3421</v>
      </c>
      <c r="B3411" t="s">
        <v>21174</v>
      </c>
      <c r="C3411">
        <v>0</v>
      </c>
      <c r="D3411">
        <v>0</v>
      </c>
      <c r="E3411" t="s">
        <v>20050</v>
      </c>
      <c r="F3411" t="s">
        <v>14069</v>
      </c>
      <c r="G3411" t="s">
        <v>20066</v>
      </c>
      <c r="H3411" t="s">
        <v>23751</v>
      </c>
      <c r="I3411" t="s">
        <v>23752</v>
      </c>
      <c r="J3411" t="s">
        <v>9116</v>
      </c>
      <c r="K3411" t="s">
        <v>14070</v>
      </c>
      <c r="L3411" t="s">
        <v>14071</v>
      </c>
      <c r="M3411" t="s">
        <v>20206</v>
      </c>
      <c r="N3411" t="s">
        <v>6331</v>
      </c>
      <c r="O3411" t="s">
        <v>20055</v>
      </c>
      <c r="P3411" t="s">
        <v>20618</v>
      </c>
      <c r="Q3411" t="s">
        <v>6573</v>
      </c>
      <c r="R3411" t="s">
        <v>23753</v>
      </c>
      <c r="S3411">
        <v>1</v>
      </c>
      <c r="T3411">
        <v>1</v>
      </c>
      <c r="U3411">
        <v>0</v>
      </c>
      <c r="V3411">
        <v>78</v>
      </c>
      <c r="W3411">
        <v>4</v>
      </c>
    </row>
    <row r="3412" spans="1:23" x14ac:dyDescent="0.3">
      <c r="A3412" t="s">
        <v>3422</v>
      </c>
      <c r="B3412" t="s">
        <v>21174</v>
      </c>
      <c r="C3412">
        <v>0</v>
      </c>
      <c r="D3412">
        <v>0</v>
      </c>
      <c r="E3412" t="s">
        <v>20050</v>
      </c>
      <c r="F3412" t="s">
        <v>14072</v>
      </c>
      <c r="G3412" t="s">
        <v>20066</v>
      </c>
      <c r="H3412" t="s">
        <v>23754</v>
      </c>
      <c r="I3412" t="s">
        <v>23755</v>
      </c>
      <c r="J3412" t="s">
        <v>14073</v>
      </c>
      <c r="K3412" t="s">
        <v>14074</v>
      </c>
      <c r="L3412" t="s">
        <v>14075</v>
      </c>
      <c r="M3412" t="s">
        <v>20107</v>
      </c>
      <c r="N3412" t="s">
        <v>6331</v>
      </c>
      <c r="O3412" t="s">
        <v>20055</v>
      </c>
      <c r="P3412" t="s">
        <v>20618</v>
      </c>
      <c r="Q3412" t="s">
        <v>6573</v>
      </c>
      <c r="R3412" t="s">
        <v>23756</v>
      </c>
      <c r="S3412">
        <v>1</v>
      </c>
      <c r="T3412">
        <v>1</v>
      </c>
      <c r="U3412">
        <v>0</v>
      </c>
      <c r="V3412">
        <v>98</v>
      </c>
      <c r="W3412">
        <v>5</v>
      </c>
    </row>
    <row r="3413" spans="1:23" x14ac:dyDescent="0.3">
      <c r="A3413" t="s">
        <v>3423</v>
      </c>
      <c r="B3413" t="s">
        <v>21174</v>
      </c>
      <c r="C3413">
        <v>0</v>
      </c>
      <c r="D3413">
        <v>0</v>
      </c>
      <c r="E3413" t="s">
        <v>20050</v>
      </c>
      <c r="F3413" t="s">
        <v>14076</v>
      </c>
      <c r="G3413" t="s">
        <v>20328</v>
      </c>
      <c r="H3413" t="s">
        <v>23757</v>
      </c>
      <c r="I3413" t="s">
        <v>23758</v>
      </c>
      <c r="J3413" t="s">
        <v>14077</v>
      </c>
      <c r="K3413" t="s">
        <v>14078</v>
      </c>
      <c r="L3413" t="s">
        <v>14079</v>
      </c>
      <c r="M3413" t="s">
        <v>20736</v>
      </c>
      <c r="N3413" t="s">
        <v>6331</v>
      </c>
      <c r="O3413" t="s">
        <v>20055</v>
      </c>
      <c r="P3413" t="s">
        <v>20488</v>
      </c>
      <c r="Q3413" t="s">
        <v>6571</v>
      </c>
      <c r="R3413" t="s">
        <v>23759</v>
      </c>
      <c r="S3413">
        <v>1</v>
      </c>
      <c r="T3413">
        <v>1</v>
      </c>
      <c r="U3413">
        <v>0</v>
      </c>
      <c r="V3413">
        <v>75</v>
      </c>
      <c r="W3413">
        <v>3</v>
      </c>
    </row>
    <row r="3414" spans="1:23" x14ac:dyDescent="0.3">
      <c r="A3414" t="s">
        <v>3424</v>
      </c>
      <c r="B3414" t="s">
        <v>21174</v>
      </c>
      <c r="C3414">
        <v>0</v>
      </c>
      <c r="D3414">
        <v>0</v>
      </c>
      <c r="E3414" t="s">
        <v>20050</v>
      </c>
      <c r="F3414" t="s">
        <v>14080</v>
      </c>
      <c r="G3414" t="s">
        <v>20066</v>
      </c>
      <c r="H3414" t="s">
        <v>23760</v>
      </c>
      <c r="I3414" t="s">
        <v>23761</v>
      </c>
      <c r="J3414" t="s">
        <v>14081</v>
      </c>
      <c r="K3414" t="s">
        <v>14082</v>
      </c>
      <c r="L3414" t="s">
        <v>14083</v>
      </c>
      <c r="M3414" t="s">
        <v>20355</v>
      </c>
      <c r="N3414" t="s">
        <v>6331</v>
      </c>
      <c r="O3414" t="s">
        <v>20055</v>
      </c>
      <c r="P3414" t="s">
        <v>20488</v>
      </c>
      <c r="Q3414" t="s">
        <v>6571</v>
      </c>
      <c r="R3414" t="s">
        <v>23762</v>
      </c>
      <c r="S3414">
        <v>1</v>
      </c>
      <c r="T3414">
        <v>1</v>
      </c>
      <c r="U3414">
        <v>0</v>
      </c>
      <c r="V3414">
        <v>99</v>
      </c>
      <c r="W3414">
        <v>5</v>
      </c>
    </row>
    <row r="3415" spans="1:23" x14ac:dyDescent="0.3">
      <c r="A3415" t="s">
        <v>3425</v>
      </c>
      <c r="B3415" t="s">
        <v>21174</v>
      </c>
      <c r="C3415">
        <v>0</v>
      </c>
      <c r="D3415">
        <v>0</v>
      </c>
      <c r="E3415" t="s">
        <v>20050</v>
      </c>
      <c r="F3415" t="s">
        <v>14084</v>
      </c>
      <c r="G3415" t="s">
        <v>20066</v>
      </c>
      <c r="H3415" t="s">
        <v>23763</v>
      </c>
      <c r="I3415" t="s">
        <v>23764</v>
      </c>
      <c r="J3415" t="s">
        <v>14085</v>
      </c>
      <c r="K3415" t="s">
        <v>7114</v>
      </c>
      <c r="L3415" t="s">
        <v>7115</v>
      </c>
      <c r="M3415" t="s">
        <v>20515</v>
      </c>
      <c r="N3415" t="s">
        <v>6331</v>
      </c>
      <c r="O3415" t="s">
        <v>20055</v>
      </c>
      <c r="P3415" t="s">
        <v>20488</v>
      </c>
      <c r="Q3415" t="s">
        <v>6571</v>
      </c>
      <c r="R3415" t="s">
        <v>20658</v>
      </c>
      <c r="S3415">
        <v>1</v>
      </c>
      <c r="T3415">
        <v>1</v>
      </c>
      <c r="U3415">
        <v>0</v>
      </c>
      <c r="V3415">
        <v>138</v>
      </c>
      <c r="W3415">
        <v>6</v>
      </c>
    </row>
    <row r="3416" spans="1:23" x14ac:dyDescent="0.3">
      <c r="A3416" t="s">
        <v>3426</v>
      </c>
      <c r="B3416" t="s">
        <v>21174</v>
      </c>
      <c r="C3416">
        <v>0</v>
      </c>
      <c r="D3416">
        <v>0</v>
      </c>
      <c r="E3416" t="s">
        <v>20050</v>
      </c>
      <c r="F3416" t="s">
        <v>14086</v>
      </c>
      <c r="G3416" t="s">
        <v>20080</v>
      </c>
      <c r="H3416" t="s">
        <v>23765</v>
      </c>
      <c r="I3416" t="s">
        <v>23766</v>
      </c>
      <c r="J3416" t="s">
        <v>11977</v>
      </c>
      <c r="K3416" t="s">
        <v>13719</v>
      </c>
      <c r="L3416" t="s">
        <v>13720</v>
      </c>
      <c r="M3416" t="s">
        <v>20555</v>
      </c>
      <c r="N3416" t="s">
        <v>6331</v>
      </c>
      <c r="O3416" t="s">
        <v>20055</v>
      </c>
      <c r="P3416" t="s">
        <v>20488</v>
      </c>
      <c r="Q3416" t="s">
        <v>6571</v>
      </c>
      <c r="R3416" t="s">
        <v>23627</v>
      </c>
      <c r="S3416">
        <v>1</v>
      </c>
      <c r="T3416">
        <v>1</v>
      </c>
      <c r="U3416">
        <v>0</v>
      </c>
      <c r="V3416">
        <v>202</v>
      </c>
      <c r="W3416">
        <v>9</v>
      </c>
    </row>
    <row r="3417" spans="1:23" x14ac:dyDescent="0.3">
      <c r="A3417" t="s">
        <v>3427</v>
      </c>
      <c r="B3417" t="s">
        <v>21174</v>
      </c>
      <c r="C3417">
        <v>0</v>
      </c>
      <c r="D3417">
        <v>0</v>
      </c>
      <c r="E3417" t="s">
        <v>20050</v>
      </c>
      <c r="F3417" t="s">
        <v>14087</v>
      </c>
      <c r="G3417" t="s">
        <v>20040</v>
      </c>
      <c r="H3417" t="s">
        <v>23767</v>
      </c>
      <c r="I3417" t="s">
        <v>23768</v>
      </c>
      <c r="J3417" t="s">
        <v>14088</v>
      </c>
      <c r="K3417" t="s">
        <v>14089</v>
      </c>
      <c r="L3417" t="s">
        <v>14090</v>
      </c>
      <c r="M3417" t="s">
        <v>20688</v>
      </c>
      <c r="N3417" t="s">
        <v>6331</v>
      </c>
      <c r="O3417" t="s">
        <v>20055</v>
      </c>
      <c r="P3417" t="s">
        <v>20488</v>
      </c>
      <c r="Q3417" t="s">
        <v>6571</v>
      </c>
      <c r="R3417" t="s">
        <v>23769</v>
      </c>
      <c r="S3417">
        <v>1</v>
      </c>
      <c r="T3417">
        <v>1</v>
      </c>
      <c r="U3417">
        <v>0</v>
      </c>
      <c r="V3417">
        <v>107</v>
      </c>
      <c r="W3417">
        <v>5</v>
      </c>
    </row>
    <row r="3418" spans="1:23" x14ac:dyDescent="0.3">
      <c r="A3418" t="s">
        <v>3428</v>
      </c>
      <c r="B3418" t="s">
        <v>21174</v>
      </c>
      <c r="C3418">
        <v>0</v>
      </c>
      <c r="D3418">
        <v>0</v>
      </c>
      <c r="E3418" t="s">
        <v>20050</v>
      </c>
      <c r="F3418" t="s">
        <v>14091</v>
      </c>
      <c r="G3418" t="s">
        <v>20080</v>
      </c>
      <c r="H3418" t="s">
        <v>20308</v>
      </c>
      <c r="I3418" t="s">
        <v>20309</v>
      </c>
      <c r="J3418" t="s">
        <v>14092</v>
      </c>
      <c r="K3418" t="s">
        <v>6739</v>
      </c>
      <c r="L3418" t="s">
        <v>6740</v>
      </c>
      <c r="M3418" t="s">
        <v>20083</v>
      </c>
      <c r="N3418" t="s">
        <v>6331</v>
      </c>
      <c r="O3418" t="s">
        <v>20055</v>
      </c>
      <c r="P3418" t="s">
        <v>20310</v>
      </c>
      <c r="Q3418" t="s">
        <v>6740</v>
      </c>
      <c r="R3418" t="s">
        <v>20311</v>
      </c>
      <c r="S3418">
        <v>1</v>
      </c>
      <c r="T3418">
        <v>1</v>
      </c>
      <c r="U3418">
        <v>0</v>
      </c>
      <c r="V3418">
        <v>213</v>
      </c>
      <c r="W3418">
        <v>11</v>
      </c>
    </row>
    <row r="3419" spans="1:23" x14ac:dyDescent="0.3">
      <c r="A3419" t="s">
        <v>3429</v>
      </c>
      <c r="B3419" t="s">
        <v>21174</v>
      </c>
      <c r="C3419">
        <v>0</v>
      </c>
      <c r="D3419">
        <v>0</v>
      </c>
      <c r="E3419" t="s">
        <v>20050</v>
      </c>
      <c r="F3419" t="s">
        <v>14093</v>
      </c>
      <c r="G3419" t="s">
        <v>20080</v>
      </c>
      <c r="H3419" t="s">
        <v>20308</v>
      </c>
      <c r="I3419" t="s">
        <v>20309</v>
      </c>
      <c r="J3419" t="s">
        <v>14094</v>
      </c>
      <c r="K3419" t="s">
        <v>6739</v>
      </c>
      <c r="L3419" t="s">
        <v>6740</v>
      </c>
      <c r="M3419" t="s">
        <v>20083</v>
      </c>
      <c r="N3419" t="s">
        <v>6331</v>
      </c>
      <c r="O3419" t="s">
        <v>20055</v>
      </c>
      <c r="P3419" t="s">
        <v>20310</v>
      </c>
      <c r="Q3419" t="s">
        <v>6740</v>
      </c>
      <c r="R3419" t="s">
        <v>20311</v>
      </c>
      <c r="S3419">
        <v>1</v>
      </c>
      <c r="T3419">
        <v>1</v>
      </c>
      <c r="U3419">
        <v>0</v>
      </c>
      <c r="V3419">
        <v>167</v>
      </c>
      <c r="W3419">
        <v>7</v>
      </c>
    </row>
    <row r="3420" spans="1:23" x14ac:dyDescent="0.3">
      <c r="A3420" t="s">
        <v>3430</v>
      </c>
      <c r="B3420" t="s">
        <v>21174</v>
      </c>
      <c r="C3420">
        <v>0</v>
      </c>
      <c r="D3420">
        <v>0</v>
      </c>
      <c r="E3420" t="s">
        <v>20050</v>
      </c>
      <c r="F3420" t="s">
        <v>14095</v>
      </c>
      <c r="G3420" t="s">
        <v>20080</v>
      </c>
      <c r="H3420" t="s">
        <v>20308</v>
      </c>
      <c r="I3420" t="s">
        <v>20309</v>
      </c>
      <c r="J3420" t="s">
        <v>14096</v>
      </c>
      <c r="K3420" t="s">
        <v>6739</v>
      </c>
      <c r="L3420" t="s">
        <v>6740</v>
      </c>
      <c r="M3420" t="s">
        <v>20083</v>
      </c>
      <c r="N3420" t="s">
        <v>6331</v>
      </c>
      <c r="O3420" t="s">
        <v>20055</v>
      </c>
      <c r="P3420" t="s">
        <v>20310</v>
      </c>
      <c r="Q3420" t="s">
        <v>6740</v>
      </c>
      <c r="R3420" t="s">
        <v>20311</v>
      </c>
      <c r="S3420">
        <v>1</v>
      </c>
      <c r="T3420">
        <v>1</v>
      </c>
      <c r="U3420">
        <v>0</v>
      </c>
      <c r="V3420">
        <v>136</v>
      </c>
      <c r="W3420">
        <v>8</v>
      </c>
    </row>
    <row r="3421" spans="1:23" x14ac:dyDescent="0.3">
      <c r="A3421" t="s">
        <v>3431</v>
      </c>
      <c r="B3421" t="s">
        <v>21174</v>
      </c>
      <c r="C3421">
        <v>0</v>
      </c>
      <c r="D3421">
        <v>0</v>
      </c>
      <c r="E3421" t="s">
        <v>20050</v>
      </c>
      <c r="F3421" t="s">
        <v>14097</v>
      </c>
      <c r="G3421" t="s">
        <v>20080</v>
      </c>
      <c r="H3421" t="s">
        <v>20308</v>
      </c>
      <c r="I3421" t="s">
        <v>20309</v>
      </c>
      <c r="J3421" t="s">
        <v>14098</v>
      </c>
      <c r="K3421" t="s">
        <v>6739</v>
      </c>
      <c r="L3421" t="s">
        <v>6740</v>
      </c>
      <c r="M3421" t="s">
        <v>20083</v>
      </c>
      <c r="N3421" t="s">
        <v>6331</v>
      </c>
      <c r="O3421" t="s">
        <v>20055</v>
      </c>
      <c r="P3421" t="s">
        <v>20310</v>
      </c>
      <c r="Q3421" t="s">
        <v>6740</v>
      </c>
      <c r="R3421" t="s">
        <v>20311</v>
      </c>
      <c r="S3421">
        <v>1</v>
      </c>
      <c r="T3421">
        <v>1</v>
      </c>
      <c r="U3421">
        <v>0</v>
      </c>
      <c r="V3421">
        <v>172</v>
      </c>
      <c r="W3421">
        <v>9</v>
      </c>
    </row>
    <row r="3422" spans="1:23" x14ac:dyDescent="0.3">
      <c r="A3422" t="s">
        <v>3432</v>
      </c>
      <c r="B3422" t="s">
        <v>21174</v>
      </c>
      <c r="C3422">
        <v>0</v>
      </c>
      <c r="D3422">
        <v>0</v>
      </c>
      <c r="E3422" t="s">
        <v>20050</v>
      </c>
      <c r="F3422" t="s">
        <v>14099</v>
      </c>
      <c r="G3422" t="s">
        <v>20080</v>
      </c>
      <c r="H3422" t="s">
        <v>20308</v>
      </c>
      <c r="I3422" t="s">
        <v>20309</v>
      </c>
      <c r="J3422" t="s">
        <v>14100</v>
      </c>
      <c r="K3422" t="s">
        <v>6739</v>
      </c>
      <c r="L3422" t="s">
        <v>6740</v>
      </c>
      <c r="M3422" t="s">
        <v>20083</v>
      </c>
      <c r="N3422" t="s">
        <v>6331</v>
      </c>
      <c r="O3422" t="s">
        <v>20055</v>
      </c>
      <c r="P3422" t="s">
        <v>20310</v>
      </c>
      <c r="Q3422" t="s">
        <v>6740</v>
      </c>
      <c r="R3422" t="s">
        <v>20311</v>
      </c>
      <c r="S3422">
        <v>1</v>
      </c>
      <c r="T3422">
        <v>1</v>
      </c>
      <c r="U3422">
        <v>0</v>
      </c>
      <c r="V3422">
        <v>251</v>
      </c>
      <c r="W3422">
        <v>13</v>
      </c>
    </row>
    <row r="3423" spans="1:23" x14ac:dyDescent="0.3">
      <c r="A3423" t="s">
        <v>3433</v>
      </c>
      <c r="B3423" t="s">
        <v>21174</v>
      </c>
      <c r="C3423">
        <v>0</v>
      </c>
      <c r="D3423">
        <v>0</v>
      </c>
      <c r="E3423" t="s">
        <v>20050</v>
      </c>
      <c r="F3423" t="s">
        <v>14101</v>
      </c>
      <c r="G3423" t="s">
        <v>20080</v>
      </c>
      <c r="H3423" t="s">
        <v>20308</v>
      </c>
      <c r="I3423" t="s">
        <v>20309</v>
      </c>
      <c r="J3423" t="s">
        <v>9507</v>
      </c>
      <c r="K3423" t="s">
        <v>6739</v>
      </c>
      <c r="L3423" t="s">
        <v>6740</v>
      </c>
      <c r="M3423" t="s">
        <v>20083</v>
      </c>
      <c r="N3423" t="s">
        <v>6331</v>
      </c>
      <c r="O3423" t="s">
        <v>20055</v>
      </c>
      <c r="P3423" t="s">
        <v>20310</v>
      </c>
      <c r="Q3423" t="s">
        <v>6740</v>
      </c>
      <c r="R3423" t="s">
        <v>20311</v>
      </c>
      <c r="S3423">
        <v>1</v>
      </c>
      <c r="T3423">
        <v>1</v>
      </c>
      <c r="U3423">
        <v>0</v>
      </c>
      <c r="V3423">
        <v>383</v>
      </c>
      <c r="W3423">
        <v>20</v>
      </c>
    </row>
    <row r="3424" spans="1:23" x14ac:dyDescent="0.3">
      <c r="A3424" t="s">
        <v>3434</v>
      </c>
      <c r="B3424" t="s">
        <v>21174</v>
      </c>
      <c r="C3424">
        <v>0</v>
      </c>
      <c r="D3424">
        <v>0</v>
      </c>
      <c r="E3424" t="s">
        <v>20050</v>
      </c>
      <c r="F3424" t="s">
        <v>14102</v>
      </c>
      <c r="G3424" t="s">
        <v>20080</v>
      </c>
      <c r="H3424" t="s">
        <v>20308</v>
      </c>
      <c r="I3424" t="s">
        <v>20309</v>
      </c>
      <c r="J3424" t="s">
        <v>14103</v>
      </c>
      <c r="K3424" t="s">
        <v>6739</v>
      </c>
      <c r="L3424" t="s">
        <v>6740</v>
      </c>
      <c r="M3424" t="s">
        <v>20083</v>
      </c>
      <c r="N3424" t="s">
        <v>6331</v>
      </c>
      <c r="O3424" t="s">
        <v>20055</v>
      </c>
      <c r="P3424" t="s">
        <v>20310</v>
      </c>
      <c r="Q3424" t="s">
        <v>6740</v>
      </c>
      <c r="R3424" t="s">
        <v>20311</v>
      </c>
      <c r="S3424">
        <v>1</v>
      </c>
      <c r="T3424">
        <v>1</v>
      </c>
      <c r="U3424">
        <v>0</v>
      </c>
      <c r="V3424">
        <v>236</v>
      </c>
      <c r="W3424">
        <v>11</v>
      </c>
    </row>
    <row r="3425" spans="1:23" x14ac:dyDescent="0.3">
      <c r="A3425" t="s">
        <v>3435</v>
      </c>
      <c r="B3425" t="s">
        <v>21174</v>
      </c>
      <c r="C3425">
        <v>0</v>
      </c>
      <c r="D3425">
        <v>0</v>
      </c>
      <c r="E3425" t="s">
        <v>20050</v>
      </c>
      <c r="F3425" t="s">
        <v>14104</v>
      </c>
      <c r="G3425" t="s">
        <v>20080</v>
      </c>
      <c r="H3425" t="s">
        <v>20308</v>
      </c>
      <c r="I3425" t="s">
        <v>20309</v>
      </c>
      <c r="J3425" t="s">
        <v>14105</v>
      </c>
      <c r="K3425" t="s">
        <v>6739</v>
      </c>
      <c r="L3425" t="s">
        <v>6740</v>
      </c>
      <c r="M3425" t="s">
        <v>20083</v>
      </c>
      <c r="N3425" t="s">
        <v>6331</v>
      </c>
      <c r="O3425" t="s">
        <v>20055</v>
      </c>
      <c r="P3425" t="s">
        <v>20310</v>
      </c>
      <c r="Q3425" t="s">
        <v>6740</v>
      </c>
      <c r="R3425" t="s">
        <v>20311</v>
      </c>
      <c r="S3425">
        <v>1</v>
      </c>
      <c r="T3425">
        <v>1</v>
      </c>
      <c r="U3425">
        <v>0</v>
      </c>
      <c r="V3425">
        <v>171</v>
      </c>
      <c r="W3425">
        <v>8</v>
      </c>
    </row>
    <row r="3426" spans="1:23" x14ac:dyDescent="0.3">
      <c r="A3426" t="s">
        <v>3436</v>
      </c>
      <c r="B3426" t="s">
        <v>21174</v>
      </c>
      <c r="C3426">
        <v>0</v>
      </c>
      <c r="D3426">
        <v>0</v>
      </c>
      <c r="E3426" t="s">
        <v>20050</v>
      </c>
      <c r="F3426" t="s">
        <v>14106</v>
      </c>
      <c r="G3426" t="s">
        <v>20066</v>
      </c>
      <c r="H3426" t="s">
        <v>23770</v>
      </c>
      <c r="I3426" t="s">
        <v>23771</v>
      </c>
      <c r="J3426" t="s">
        <v>14107</v>
      </c>
      <c r="K3426" t="s">
        <v>7114</v>
      </c>
      <c r="L3426" t="s">
        <v>14108</v>
      </c>
      <c r="M3426" t="s">
        <v>20273</v>
      </c>
      <c r="N3426" t="s">
        <v>6331</v>
      </c>
      <c r="O3426" t="s">
        <v>20055</v>
      </c>
      <c r="P3426" t="s">
        <v>20488</v>
      </c>
      <c r="Q3426" t="s">
        <v>6571</v>
      </c>
      <c r="R3426" t="s">
        <v>23772</v>
      </c>
      <c r="S3426">
        <v>1</v>
      </c>
      <c r="T3426">
        <v>1</v>
      </c>
      <c r="U3426">
        <v>0</v>
      </c>
      <c r="V3426">
        <v>95</v>
      </c>
      <c r="W3426">
        <v>5</v>
      </c>
    </row>
    <row r="3427" spans="1:23" x14ac:dyDescent="0.3">
      <c r="A3427" t="s">
        <v>3437</v>
      </c>
      <c r="B3427" t="s">
        <v>21174</v>
      </c>
      <c r="C3427">
        <v>0</v>
      </c>
      <c r="D3427">
        <v>0</v>
      </c>
      <c r="E3427" t="s">
        <v>20050</v>
      </c>
      <c r="F3427" t="s">
        <v>14109</v>
      </c>
      <c r="G3427" t="s">
        <v>20066</v>
      </c>
      <c r="H3427" t="s">
        <v>23773</v>
      </c>
      <c r="I3427" t="s">
        <v>23774</v>
      </c>
      <c r="J3427" t="s">
        <v>14110</v>
      </c>
      <c r="K3427" t="s">
        <v>14111</v>
      </c>
      <c r="L3427" t="s">
        <v>14112</v>
      </c>
      <c r="M3427" t="s">
        <v>20840</v>
      </c>
      <c r="N3427" t="s">
        <v>6331</v>
      </c>
      <c r="O3427" t="s">
        <v>20055</v>
      </c>
      <c r="P3427" t="s">
        <v>20488</v>
      </c>
      <c r="Q3427" t="s">
        <v>6571</v>
      </c>
      <c r="R3427" t="s">
        <v>23775</v>
      </c>
      <c r="S3427">
        <v>1</v>
      </c>
      <c r="T3427">
        <v>1</v>
      </c>
      <c r="U3427">
        <v>0</v>
      </c>
      <c r="V3427">
        <v>157</v>
      </c>
      <c r="W3427">
        <v>7</v>
      </c>
    </row>
    <row r="3428" spans="1:23" x14ac:dyDescent="0.3">
      <c r="A3428" t="s">
        <v>3438</v>
      </c>
      <c r="B3428" t="s">
        <v>21174</v>
      </c>
      <c r="C3428">
        <v>0</v>
      </c>
      <c r="D3428">
        <v>0</v>
      </c>
      <c r="E3428" t="s">
        <v>20050</v>
      </c>
      <c r="F3428" t="s">
        <v>14113</v>
      </c>
      <c r="G3428" t="s">
        <v>20328</v>
      </c>
      <c r="H3428" t="s">
        <v>23776</v>
      </c>
      <c r="I3428" t="s">
        <v>23777</v>
      </c>
      <c r="J3428" t="s">
        <v>10966</v>
      </c>
      <c r="K3428" t="s">
        <v>14114</v>
      </c>
      <c r="L3428" t="s">
        <v>14115</v>
      </c>
      <c r="M3428" t="s">
        <v>20374</v>
      </c>
      <c r="N3428" t="s">
        <v>6331</v>
      </c>
      <c r="O3428" t="s">
        <v>20055</v>
      </c>
      <c r="P3428" t="s">
        <v>20488</v>
      </c>
      <c r="Q3428" t="s">
        <v>6571</v>
      </c>
      <c r="R3428" t="s">
        <v>23778</v>
      </c>
      <c r="S3428">
        <v>1</v>
      </c>
      <c r="T3428">
        <v>1</v>
      </c>
      <c r="U3428">
        <v>0</v>
      </c>
      <c r="V3428">
        <v>117</v>
      </c>
      <c r="W3428">
        <v>6</v>
      </c>
    </row>
    <row r="3429" spans="1:23" x14ac:dyDescent="0.3">
      <c r="A3429" t="s">
        <v>3439</v>
      </c>
      <c r="B3429" t="s">
        <v>21174</v>
      </c>
      <c r="C3429">
        <v>0</v>
      </c>
      <c r="D3429">
        <v>0</v>
      </c>
      <c r="E3429" t="s">
        <v>20050</v>
      </c>
      <c r="F3429" t="s">
        <v>14116</v>
      </c>
      <c r="G3429" t="s">
        <v>20080</v>
      </c>
      <c r="H3429" t="s">
        <v>23779</v>
      </c>
      <c r="I3429" t="s">
        <v>23780</v>
      </c>
      <c r="J3429" t="s">
        <v>14117</v>
      </c>
      <c r="K3429" t="s">
        <v>14118</v>
      </c>
      <c r="L3429" t="s">
        <v>14119</v>
      </c>
      <c r="M3429" t="s">
        <v>20280</v>
      </c>
      <c r="N3429" t="s">
        <v>6331</v>
      </c>
      <c r="O3429" t="s">
        <v>20055</v>
      </c>
      <c r="P3429" t="s">
        <v>20488</v>
      </c>
      <c r="Q3429" t="s">
        <v>6571</v>
      </c>
      <c r="R3429" t="s">
        <v>23781</v>
      </c>
      <c r="S3429">
        <v>1</v>
      </c>
      <c r="T3429">
        <v>1</v>
      </c>
      <c r="U3429">
        <v>0</v>
      </c>
      <c r="V3429">
        <v>152</v>
      </c>
      <c r="W3429">
        <v>7</v>
      </c>
    </row>
    <row r="3430" spans="1:23" x14ac:dyDescent="0.3">
      <c r="A3430" t="s">
        <v>3440</v>
      </c>
      <c r="B3430" t="s">
        <v>21174</v>
      </c>
      <c r="C3430">
        <v>0</v>
      </c>
      <c r="D3430">
        <v>0</v>
      </c>
      <c r="E3430" t="s">
        <v>20050</v>
      </c>
      <c r="F3430" t="s">
        <v>14120</v>
      </c>
      <c r="G3430" t="s">
        <v>20066</v>
      </c>
      <c r="H3430" t="s">
        <v>23782</v>
      </c>
      <c r="I3430" t="s">
        <v>23783</v>
      </c>
      <c r="J3430" t="s">
        <v>14121</v>
      </c>
      <c r="K3430" t="s">
        <v>13743</v>
      </c>
      <c r="L3430" t="s">
        <v>13744</v>
      </c>
      <c r="M3430" t="s">
        <v>20293</v>
      </c>
      <c r="N3430" t="s">
        <v>6331</v>
      </c>
      <c r="O3430" t="s">
        <v>20055</v>
      </c>
      <c r="P3430" t="s">
        <v>20263</v>
      </c>
      <c r="Q3430" t="s">
        <v>6579</v>
      </c>
      <c r="R3430" t="s">
        <v>23643</v>
      </c>
      <c r="S3430">
        <v>1</v>
      </c>
      <c r="T3430">
        <v>1</v>
      </c>
      <c r="U3430">
        <v>0</v>
      </c>
      <c r="V3430">
        <v>161</v>
      </c>
      <c r="W3430">
        <v>8</v>
      </c>
    </row>
    <row r="3431" spans="1:23" x14ac:dyDescent="0.3">
      <c r="A3431" t="s">
        <v>3441</v>
      </c>
      <c r="B3431" t="s">
        <v>21174</v>
      </c>
      <c r="C3431">
        <v>0</v>
      </c>
      <c r="D3431">
        <v>0</v>
      </c>
      <c r="E3431" t="s">
        <v>20050</v>
      </c>
      <c r="F3431" t="s">
        <v>14122</v>
      </c>
      <c r="G3431" t="s">
        <v>20040</v>
      </c>
      <c r="H3431" t="s">
        <v>23784</v>
      </c>
      <c r="I3431" t="s">
        <v>23785</v>
      </c>
      <c r="J3431" t="s">
        <v>14123</v>
      </c>
      <c r="K3431" t="s">
        <v>14124</v>
      </c>
      <c r="L3431" t="s">
        <v>14125</v>
      </c>
      <c r="M3431" t="s">
        <v>20534</v>
      </c>
      <c r="N3431" t="s">
        <v>6331</v>
      </c>
      <c r="O3431" t="s">
        <v>20055</v>
      </c>
      <c r="P3431" t="s">
        <v>20470</v>
      </c>
      <c r="Q3431" t="s">
        <v>6575</v>
      </c>
      <c r="R3431" t="s">
        <v>23786</v>
      </c>
      <c r="S3431">
        <v>1</v>
      </c>
      <c r="T3431">
        <v>0</v>
      </c>
      <c r="U3431">
        <v>0</v>
      </c>
      <c r="V3431">
        <v>261</v>
      </c>
      <c r="W3431">
        <v>12</v>
      </c>
    </row>
    <row r="3432" spans="1:23" x14ac:dyDescent="0.3">
      <c r="A3432" t="s">
        <v>3442</v>
      </c>
      <c r="B3432" t="s">
        <v>21174</v>
      </c>
      <c r="C3432">
        <v>0</v>
      </c>
      <c r="D3432">
        <v>0</v>
      </c>
      <c r="E3432" t="s">
        <v>20050</v>
      </c>
      <c r="F3432" t="s">
        <v>14126</v>
      </c>
      <c r="G3432" t="s">
        <v>20328</v>
      </c>
      <c r="H3432" t="s">
        <v>23787</v>
      </c>
      <c r="I3432" t="s">
        <v>23788</v>
      </c>
      <c r="J3432" t="s">
        <v>10986</v>
      </c>
      <c r="K3432" t="s">
        <v>14127</v>
      </c>
      <c r="L3432" t="s">
        <v>14128</v>
      </c>
      <c r="M3432" t="s">
        <v>20146</v>
      </c>
      <c r="N3432" t="s">
        <v>6331</v>
      </c>
      <c r="O3432" t="s">
        <v>20055</v>
      </c>
      <c r="P3432" t="s">
        <v>20470</v>
      </c>
      <c r="Q3432" t="s">
        <v>6575</v>
      </c>
      <c r="R3432" t="s">
        <v>23789</v>
      </c>
      <c r="S3432">
        <v>1</v>
      </c>
      <c r="T3432">
        <v>0</v>
      </c>
      <c r="U3432">
        <v>0</v>
      </c>
      <c r="V3432">
        <v>123</v>
      </c>
      <c r="W3432">
        <v>6</v>
      </c>
    </row>
    <row r="3433" spans="1:23" x14ac:dyDescent="0.3">
      <c r="A3433" t="s">
        <v>3443</v>
      </c>
      <c r="B3433" t="s">
        <v>21174</v>
      </c>
      <c r="C3433">
        <v>0</v>
      </c>
      <c r="D3433">
        <v>0</v>
      </c>
      <c r="E3433" t="s">
        <v>20050</v>
      </c>
      <c r="F3433" t="s">
        <v>14129</v>
      </c>
      <c r="G3433" t="s">
        <v>20040</v>
      </c>
      <c r="H3433" t="s">
        <v>23790</v>
      </c>
      <c r="I3433" t="s">
        <v>23791</v>
      </c>
      <c r="J3433" t="s">
        <v>7313</v>
      </c>
      <c r="K3433" t="s">
        <v>14130</v>
      </c>
      <c r="L3433" t="s">
        <v>14131</v>
      </c>
      <c r="M3433" t="s">
        <v>20282</v>
      </c>
      <c r="N3433" t="s">
        <v>6331</v>
      </c>
      <c r="O3433" t="s">
        <v>20055</v>
      </c>
      <c r="P3433" t="s">
        <v>20470</v>
      </c>
      <c r="Q3433" t="s">
        <v>6575</v>
      </c>
      <c r="R3433" t="s">
        <v>23792</v>
      </c>
      <c r="S3433">
        <v>1</v>
      </c>
      <c r="T3433">
        <v>0</v>
      </c>
      <c r="U3433">
        <v>0</v>
      </c>
      <c r="V3433">
        <v>141</v>
      </c>
      <c r="W3433">
        <v>7</v>
      </c>
    </row>
    <row r="3434" spans="1:23" x14ac:dyDescent="0.3">
      <c r="A3434" t="s">
        <v>3444</v>
      </c>
      <c r="B3434" t="s">
        <v>21174</v>
      </c>
      <c r="C3434">
        <v>0</v>
      </c>
      <c r="D3434">
        <v>0</v>
      </c>
      <c r="E3434" t="s">
        <v>20050</v>
      </c>
      <c r="F3434" t="s">
        <v>14132</v>
      </c>
      <c r="G3434" t="s">
        <v>20040</v>
      </c>
      <c r="H3434" t="s">
        <v>23793</v>
      </c>
      <c r="I3434" t="s">
        <v>23794</v>
      </c>
      <c r="J3434" t="s">
        <v>9343</v>
      </c>
      <c r="K3434" t="s">
        <v>14133</v>
      </c>
      <c r="L3434" t="s">
        <v>14134</v>
      </c>
      <c r="M3434" t="s">
        <v>20410</v>
      </c>
      <c r="N3434" t="s">
        <v>6331</v>
      </c>
      <c r="O3434" t="s">
        <v>20055</v>
      </c>
      <c r="P3434" t="s">
        <v>20470</v>
      </c>
      <c r="Q3434" t="s">
        <v>6575</v>
      </c>
      <c r="R3434" t="s">
        <v>23795</v>
      </c>
      <c r="S3434">
        <v>1</v>
      </c>
      <c r="T3434">
        <v>0</v>
      </c>
      <c r="U3434">
        <v>0</v>
      </c>
      <c r="V3434">
        <v>204</v>
      </c>
      <c r="W3434">
        <v>9</v>
      </c>
    </row>
    <row r="3435" spans="1:23" x14ac:dyDescent="0.3">
      <c r="A3435" t="s">
        <v>3445</v>
      </c>
      <c r="B3435" t="s">
        <v>21174</v>
      </c>
      <c r="C3435">
        <v>0</v>
      </c>
      <c r="D3435">
        <v>0</v>
      </c>
      <c r="E3435" t="s">
        <v>20050</v>
      </c>
      <c r="F3435" t="s">
        <v>14135</v>
      </c>
      <c r="G3435" t="s">
        <v>20040</v>
      </c>
      <c r="H3435" t="s">
        <v>23796</v>
      </c>
      <c r="I3435" t="s">
        <v>23797</v>
      </c>
      <c r="J3435" t="s">
        <v>14136</v>
      </c>
      <c r="K3435" t="s">
        <v>14137</v>
      </c>
      <c r="L3435" t="s">
        <v>14138</v>
      </c>
      <c r="M3435" t="s">
        <v>20442</v>
      </c>
      <c r="N3435" t="s">
        <v>6331</v>
      </c>
      <c r="O3435" t="s">
        <v>20055</v>
      </c>
      <c r="P3435" t="s">
        <v>20253</v>
      </c>
      <c r="Q3435" t="s">
        <v>20254</v>
      </c>
      <c r="R3435" t="s">
        <v>23798</v>
      </c>
      <c r="S3435">
        <v>1</v>
      </c>
      <c r="T3435">
        <v>1</v>
      </c>
      <c r="U3435">
        <v>0</v>
      </c>
      <c r="V3435">
        <v>77</v>
      </c>
      <c r="W3435">
        <v>4</v>
      </c>
    </row>
    <row r="3436" spans="1:23" x14ac:dyDescent="0.3">
      <c r="A3436" t="s">
        <v>3446</v>
      </c>
      <c r="B3436" t="s">
        <v>21174</v>
      </c>
      <c r="C3436">
        <v>0</v>
      </c>
      <c r="D3436">
        <v>0</v>
      </c>
      <c r="E3436" t="s">
        <v>20050</v>
      </c>
      <c r="F3436" t="s">
        <v>14139</v>
      </c>
      <c r="G3436" t="s">
        <v>20080</v>
      </c>
      <c r="H3436" t="s">
        <v>23799</v>
      </c>
      <c r="I3436" t="s">
        <v>23800</v>
      </c>
      <c r="J3436" t="s">
        <v>14140</v>
      </c>
      <c r="K3436" t="s">
        <v>8033</v>
      </c>
      <c r="L3436" t="s">
        <v>8034</v>
      </c>
      <c r="M3436" t="s">
        <v>20534</v>
      </c>
      <c r="N3436" t="s">
        <v>6331</v>
      </c>
      <c r="O3436" t="s">
        <v>20055</v>
      </c>
      <c r="P3436" t="s">
        <v>20253</v>
      </c>
      <c r="Q3436" t="s">
        <v>20254</v>
      </c>
      <c r="R3436" t="s">
        <v>20860</v>
      </c>
      <c r="S3436">
        <v>1</v>
      </c>
      <c r="T3436">
        <v>1</v>
      </c>
      <c r="U3436">
        <v>0</v>
      </c>
      <c r="V3436">
        <v>300</v>
      </c>
      <c r="W3436">
        <v>12</v>
      </c>
    </row>
    <row r="3437" spans="1:23" x14ac:dyDescent="0.3">
      <c r="A3437" t="s">
        <v>3447</v>
      </c>
      <c r="B3437" t="s">
        <v>21174</v>
      </c>
      <c r="C3437">
        <v>0</v>
      </c>
      <c r="D3437">
        <v>0</v>
      </c>
      <c r="E3437" t="s">
        <v>20050</v>
      </c>
      <c r="F3437" t="s">
        <v>14141</v>
      </c>
      <c r="G3437" t="s">
        <v>20080</v>
      </c>
      <c r="H3437" t="s">
        <v>23799</v>
      </c>
      <c r="I3437" t="s">
        <v>23800</v>
      </c>
      <c r="J3437" t="s">
        <v>14140</v>
      </c>
      <c r="K3437" t="s">
        <v>8033</v>
      </c>
      <c r="L3437" t="s">
        <v>8034</v>
      </c>
      <c r="M3437" t="s">
        <v>20534</v>
      </c>
      <c r="N3437" t="s">
        <v>6331</v>
      </c>
      <c r="O3437" t="s">
        <v>20055</v>
      </c>
      <c r="P3437" t="s">
        <v>20253</v>
      </c>
      <c r="Q3437" t="s">
        <v>20254</v>
      </c>
      <c r="R3437" t="s">
        <v>20860</v>
      </c>
      <c r="S3437">
        <v>1</v>
      </c>
      <c r="T3437">
        <v>1</v>
      </c>
      <c r="U3437">
        <v>0</v>
      </c>
      <c r="V3437">
        <v>185</v>
      </c>
      <c r="W3437">
        <v>11</v>
      </c>
    </row>
    <row r="3438" spans="1:23" x14ac:dyDescent="0.3">
      <c r="A3438" t="s">
        <v>3448</v>
      </c>
      <c r="B3438" t="s">
        <v>21174</v>
      </c>
      <c r="C3438">
        <v>0</v>
      </c>
      <c r="D3438">
        <v>0</v>
      </c>
      <c r="E3438" t="s">
        <v>20050</v>
      </c>
      <c r="F3438" t="s">
        <v>14142</v>
      </c>
      <c r="G3438" t="s">
        <v>20080</v>
      </c>
      <c r="H3438" t="s">
        <v>23801</v>
      </c>
      <c r="I3438" t="s">
        <v>23802</v>
      </c>
      <c r="J3438" t="s">
        <v>13267</v>
      </c>
      <c r="K3438" t="s">
        <v>8636</v>
      </c>
      <c r="L3438" t="s">
        <v>8637</v>
      </c>
      <c r="M3438" t="s">
        <v>20545</v>
      </c>
      <c r="N3438" t="s">
        <v>6331</v>
      </c>
      <c r="O3438" t="s">
        <v>20055</v>
      </c>
      <c r="P3438" t="s">
        <v>20470</v>
      </c>
      <c r="Q3438" t="s">
        <v>6575</v>
      </c>
      <c r="R3438" t="s">
        <v>21016</v>
      </c>
      <c r="S3438">
        <v>1</v>
      </c>
      <c r="T3438">
        <v>0</v>
      </c>
      <c r="U3438">
        <v>0</v>
      </c>
      <c r="V3438">
        <v>192</v>
      </c>
      <c r="W3438">
        <v>9</v>
      </c>
    </row>
    <row r="3439" spans="1:23" x14ac:dyDescent="0.3">
      <c r="A3439" t="s">
        <v>3449</v>
      </c>
      <c r="B3439" t="s">
        <v>21174</v>
      </c>
      <c r="C3439">
        <v>0</v>
      </c>
      <c r="D3439">
        <v>0</v>
      </c>
      <c r="E3439" t="s">
        <v>20050</v>
      </c>
      <c r="F3439" t="s">
        <v>14143</v>
      </c>
      <c r="G3439" t="s">
        <v>20040</v>
      </c>
      <c r="H3439" t="s">
        <v>23803</v>
      </c>
      <c r="I3439" t="s">
        <v>23804</v>
      </c>
      <c r="J3439" t="s">
        <v>14144</v>
      </c>
      <c r="K3439" t="s">
        <v>14145</v>
      </c>
      <c r="L3439" t="s">
        <v>14146</v>
      </c>
      <c r="M3439" t="s">
        <v>20178</v>
      </c>
      <c r="N3439" t="s">
        <v>6331</v>
      </c>
      <c r="O3439" t="s">
        <v>20055</v>
      </c>
      <c r="P3439" t="s">
        <v>20253</v>
      </c>
      <c r="Q3439" t="s">
        <v>20254</v>
      </c>
      <c r="R3439" t="s">
        <v>23805</v>
      </c>
      <c r="S3439">
        <v>1</v>
      </c>
      <c r="T3439">
        <v>1</v>
      </c>
      <c r="U3439">
        <v>0</v>
      </c>
      <c r="V3439">
        <v>94</v>
      </c>
      <c r="W3439">
        <v>4</v>
      </c>
    </row>
    <row r="3440" spans="1:23" x14ac:dyDescent="0.3">
      <c r="A3440" t="s">
        <v>3450</v>
      </c>
      <c r="B3440" t="s">
        <v>21174</v>
      </c>
      <c r="C3440">
        <v>0</v>
      </c>
      <c r="D3440">
        <v>0</v>
      </c>
      <c r="E3440" t="s">
        <v>20050</v>
      </c>
      <c r="F3440" t="s">
        <v>14147</v>
      </c>
      <c r="G3440" t="s">
        <v>20040</v>
      </c>
      <c r="H3440" t="s">
        <v>23806</v>
      </c>
      <c r="I3440" t="s">
        <v>23807</v>
      </c>
      <c r="J3440" t="s">
        <v>7723</v>
      </c>
      <c r="K3440" t="s">
        <v>14148</v>
      </c>
      <c r="L3440" t="s">
        <v>14149</v>
      </c>
      <c r="M3440" t="s">
        <v>20410</v>
      </c>
      <c r="N3440" t="s">
        <v>6331</v>
      </c>
      <c r="O3440" t="s">
        <v>20055</v>
      </c>
      <c r="P3440" t="s">
        <v>20253</v>
      </c>
      <c r="Q3440" t="s">
        <v>20254</v>
      </c>
      <c r="R3440" t="s">
        <v>23808</v>
      </c>
      <c r="S3440">
        <v>1</v>
      </c>
      <c r="T3440">
        <v>1</v>
      </c>
      <c r="U3440">
        <v>0</v>
      </c>
      <c r="V3440">
        <v>62</v>
      </c>
      <c r="W3440">
        <v>3</v>
      </c>
    </row>
    <row r="3441" spans="1:23" x14ac:dyDescent="0.3">
      <c r="A3441" t="s">
        <v>3451</v>
      </c>
      <c r="B3441" t="s">
        <v>21174</v>
      </c>
      <c r="C3441">
        <v>0</v>
      </c>
      <c r="D3441">
        <v>0</v>
      </c>
      <c r="E3441" t="s">
        <v>20050</v>
      </c>
      <c r="F3441" t="s">
        <v>14150</v>
      </c>
      <c r="G3441" t="s">
        <v>20066</v>
      </c>
      <c r="H3441" t="s">
        <v>23809</v>
      </c>
      <c r="I3441" t="s">
        <v>23810</v>
      </c>
      <c r="J3441" t="s">
        <v>12599</v>
      </c>
      <c r="K3441" t="s">
        <v>14151</v>
      </c>
      <c r="L3441" t="s">
        <v>14152</v>
      </c>
      <c r="M3441" t="s">
        <v>20320</v>
      </c>
      <c r="N3441" t="s">
        <v>6331</v>
      </c>
      <c r="O3441" t="s">
        <v>20055</v>
      </c>
      <c r="P3441" t="s">
        <v>20253</v>
      </c>
      <c r="Q3441" t="s">
        <v>20254</v>
      </c>
      <c r="R3441" t="s">
        <v>23811</v>
      </c>
      <c r="S3441">
        <v>1</v>
      </c>
      <c r="T3441">
        <v>1</v>
      </c>
      <c r="U3441">
        <v>0</v>
      </c>
      <c r="V3441">
        <v>112</v>
      </c>
      <c r="W3441">
        <v>5</v>
      </c>
    </row>
    <row r="3442" spans="1:23" x14ac:dyDescent="0.3">
      <c r="A3442" t="s">
        <v>3452</v>
      </c>
      <c r="B3442" t="s">
        <v>21174</v>
      </c>
      <c r="C3442">
        <v>0</v>
      </c>
      <c r="D3442">
        <v>0</v>
      </c>
      <c r="E3442" t="s">
        <v>20050</v>
      </c>
      <c r="F3442" t="s">
        <v>14153</v>
      </c>
      <c r="G3442" t="s">
        <v>20328</v>
      </c>
      <c r="H3442" t="s">
        <v>23812</v>
      </c>
      <c r="I3442" t="s">
        <v>23813</v>
      </c>
      <c r="J3442" t="s">
        <v>14154</v>
      </c>
      <c r="K3442" t="s">
        <v>14155</v>
      </c>
      <c r="L3442" t="s">
        <v>14156</v>
      </c>
      <c r="M3442" t="s">
        <v>20374</v>
      </c>
      <c r="N3442" t="s">
        <v>6331</v>
      </c>
      <c r="O3442" t="s">
        <v>20055</v>
      </c>
      <c r="P3442" t="s">
        <v>20253</v>
      </c>
      <c r="Q3442" t="s">
        <v>20254</v>
      </c>
      <c r="R3442" t="s">
        <v>23814</v>
      </c>
      <c r="S3442">
        <v>1</v>
      </c>
      <c r="T3442">
        <v>1</v>
      </c>
      <c r="U3442">
        <v>0</v>
      </c>
      <c r="V3442">
        <v>71</v>
      </c>
      <c r="W3442">
        <v>3</v>
      </c>
    </row>
    <row r="3443" spans="1:23" x14ac:dyDescent="0.3">
      <c r="A3443" t="s">
        <v>3453</v>
      </c>
      <c r="B3443" t="s">
        <v>21174</v>
      </c>
      <c r="C3443">
        <v>0</v>
      </c>
      <c r="D3443">
        <v>0</v>
      </c>
      <c r="E3443" t="s">
        <v>20050</v>
      </c>
      <c r="F3443" t="s">
        <v>14157</v>
      </c>
      <c r="G3443" t="s">
        <v>20040</v>
      </c>
      <c r="H3443" t="s">
        <v>23815</v>
      </c>
      <c r="I3443" t="s">
        <v>23816</v>
      </c>
      <c r="J3443" t="s">
        <v>11071</v>
      </c>
      <c r="K3443" t="s">
        <v>14158</v>
      </c>
      <c r="L3443" t="s">
        <v>14159</v>
      </c>
      <c r="M3443" t="s">
        <v>21470</v>
      </c>
      <c r="N3443" t="s">
        <v>6331</v>
      </c>
      <c r="O3443" t="s">
        <v>20055</v>
      </c>
      <c r="P3443" t="s">
        <v>20470</v>
      </c>
      <c r="Q3443" t="s">
        <v>6575</v>
      </c>
      <c r="R3443" t="s">
        <v>23817</v>
      </c>
      <c r="S3443">
        <v>1</v>
      </c>
      <c r="T3443">
        <v>0</v>
      </c>
      <c r="U3443">
        <v>0</v>
      </c>
      <c r="V3443">
        <v>211</v>
      </c>
      <c r="W3443">
        <v>10</v>
      </c>
    </row>
    <row r="3444" spans="1:23" x14ac:dyDescent="0.3">
      <c r="A3444" t="s">
        <v>3454</v>
      </c>
      <c r="B3444" t="s">
        <v>21174</v>
      </c>
      <c r="C3444">
        <v>0</v>
      </c>
      <c r="D3444">
        <v>0</v>
      </c>
      <c r="E3444" t="s">
        <v>20050</v>
      </c>
      <c r="F3444" t="s">
        <v>14160</v>
      </c>
      <c r="G3444" t="s">
        <v>20080</v>
      </c>
      <c r="H3444" t="s">
        <v>23818</v>
      </c>
      <c r="I3444" t="s">
        <v>23819</v>
      </c>
      <c r="J3444" t="s">
        <v>14161</v>
      </c>
      <c r="K3444" t="s">
        <v>14162</v>
      </c>
      <c r="L3444" t="s">
        <v>14163</v>
      </c>
      <c r="M3444" t="s">
        <v>22164</v>
      </c>
      <c r="N3444" t="s">
        <v>6331</v>
      </c>
      <c r="O3444" t="s">
        <v>20055</v>
      </c>
      <c r="P3444" t="s">
        <v>20470</v>
      </c>
      <c r="Q3444" t="s">
        <v>6575</v>
      </c>
      <c r="R3444" t="s">
        <v>23820</v>
      </c>
      <c r="S3444">
        <v>1</v>
      </c>
      <c r="T3444">
        <v>0</v>
      </c>
      <c r="U3444">
        <v>0</v>
      </c>
      <c r="V3444">
        <v>169</v>
      </c>
      <c r="W3444">
        <v>8</v>
      </c>
    </row>
    <row r="3445" spans="1:23" x14ac:dyDescent="0.3">
      <c r="A3445" t="s">
        <v>3455</v>
      </c>
      <c r="B3445" t="s">
        <v>21174</v>
      </c>
      <c r="C3445">
        <v>0</v>
      </c>
      <c r="D3445">
        <v>0</v>
      </c>
      <c r="E3445" t="s">
        <v>20050</v>
      </c>
      <c r="F3445" t="s">
        <v>14164</v>
      </c>
      <c r="G3445" t="s">
        <v>20040</v>
      </c>
      <c r="H3445" t="s">
        <v>23725</v>
      </c>
      <c r="I3445" t="s">
        <v>23726</v>
      </c>
      <c r="J3445" t="s">
        <v>7860</v>
      </c>
      <c r="K3445" t="s">
        <v>14041</v>
      </c>
      <c r="L3445" t="s">
        <v>14042</v>
      </c>
      <c r="M3445" t="s">
        <v>20324</v>
      </c>
      <c r="N3445" t="s">
        <v>6331</v>
      </c>
      <c r="O3445" t="s">
        <v>20055</v>
      </c>
      <c r="P3445" t="s">
        <v>20253</v>
      </c>
      <c r="Q3445" t="s">
        <v>20254</v>
      </c>
      <c r="R3445" t="s">
        <v>23727</v>
      </c>
      <c r="S3445">
        <v>1</v>
      </c>
      <c r="T3445">
        <v>1</v>
      </c>
      <c r="U3445">
        <v>0</v>
      </c>
      <c r="V3445">
        <v>39</v>
      </c>
      <c r="W3445">
        <v>3</v>
      </c>
    </row>
    <row r="3446" spans="1:23" x14ac:dyDescent="0.3">
      <c r="A3446" t="s">
        <v>3456</v>
      </c>
      <c r="B3446" t="s">
        <v>21174</v>
      </c>
      <c r="C3446">
        <v>0</v>
      </c>
      <c r="D3446">
        <v>0</v>
      </c>
      <c r="E3446" t="s">
        <v>20050</v>
      </c>
      <c r="F3446" t="s">
        <v>14166</v>
      </c>
      <c r="G3446" t="s">
        <v>21292</v>
      </c>
      <c r="H3446" t="s">
        <v>23713</v>
      </c>
      <c r="I3446" t="s">
        <v>23714</v>
      </c>
      <c r="J3446" t="s">
        <v>14167</v>
      </c>
      <c r="K3446" t="s">
        <v>13994</v>
      </c>
      <c r="L3446" t="s">
        <v>13995</v>
      </c>
      <c r="M3446" t="s">
        <v>20457</v>
      </c>
      <c r="N3446" t="s">
        <v>6331</v>
      </c>
      <c r="O3446" t="s">
        <v>20055</v>
      </c>
      <c r="P3446" t="s">
        <v>20253</v>
      </c>
      <c r="Q3446" t="s">
        <v>20254</v>
      </c>
      <c r="R3446" t="s">
        <v>23715</v>
      </c>
      <c r="S3446">
        <v>1</v>
      </c>
      <c r="T3446">
        <v>1</v>
      </c>
      <c r="U3446">
        <v>0</v>
      </c>
      <c r="V3446">
        <v>164</v>
      </c>
      <c r="W3446">
        <v>10</v>
      </c>
    </row>
    <row r="3447" spans="1:23" x14ac:dyDescent="0.3">
      <c r="A3447" t="s">
        <v>3457</v>
      </c>
      <c r="B3447" t="s">
        <v>21174</v>
      </c>
      <c r="C3447">
        <v>0</v>
      </c>
      <c r="D3447">
        <v>0</v>
      </c>
      <c r="E3447" t="s">
        <v>20050</v>
      </c>
      <c r="F3447" t="s">
        <v>14168</v>
      </c>
      <c r="G3447" t="s">
        <v>20080</v>
      </c>
      <c r="H3447" t="s">
        <v>23716</v>
      </c>
      <c r="I3447" t="s">
        <v>23717</v>
      </c>
      <c r="J3447" t="s">
        <v>14029</v>
      </c>
      <c r="K3447" t="s">
        <v>14030</v>
      </c>
      <c r="L3447" t="s">
        <v>14031</v>
      </c>
      <c r="M3447" t="s">
        <v>20504</v>
      </c>
      <c r="N3447" t="s">
        <v>6331</v>
      </c>
      <c r="O3447" t="s">
        <v>20055</v>
      </c>
      <c r="P3447" t="s">
        <v>20253</v>
      </c>
      <c r="Q3447" t="s">
        <v>20254</v>
      </c>
      <c r="R3447" t="s">
        <v>23718</v>
      </c>
      <c r="S3447">
        <v>1</v>
      </c>
      <c r="T3447">
        <v>1</v>
      </c>
      <c r="U3447">
        <v>0</v>
      </c>
      <c r="V3447">
        <v>56</v>
      </c>
      <c r="W3447">
        <v>3</v>
      </c>
    </row>
    <row r="3448" spans="1:23" x14ac:dyDescent="0.3">
      <c r="A3448" t="s">
        <v>3458</v>
      </c>
      <c r="B3448" t="s">
        <v>21174</v>
      </c>
      <c r="C3448">
        <v>0</v>
      </c>
      <c r="D3448">
        <v>0</v>
      </c>
      <c r="E3448" t="s">
        <v>20050</v>
      </c>
      <c r="F3448" t="s">
        <v>14169</v>
      </c>
      <c r="G3448" t="s">
        <v>20080</v>
      </c>
      <c r="H3448" t="s">
        <v>23716</v>
      </c>
      <c r="I3448" t="s">
        <v>23717</v>
      </c>
      <c r="J3448" t="s">
        <v>14029</v>
      </c>
      <c r="K3448" t="s">
        <v>14030</v>
      </c>
      <c r="L3448" t="s">
        <v>14031</v>
      </c>
      <c r="M3448" t="s">
        <v>20504</v>
      </c>
      <c r="N3448" t="s">
        <v>6331</v>
      </c>
      <c r="O3448" t="s">
        <v>20055</v>
      </c>
      <c r="P3448" t="s">
        <v>20253</v>
      </c>
      <c r="Q3448" t="s">
        <v>20254</v>
      </c>
      <c r="R3448" t="s">
        <v>23718</v>
      </c>
      <c r="S3448">
        <v>1</v>
      </c>
      <c r="T3448">
        <v>1</v>
      </c>
      <c r="U3448">
        <v>0</v>
      </c>
      <c r="V3448">
        <v>27</v>
      </c>
      <c r="W3448">
        <v>2</v>
      </c>
    </row>
    <row r="3449" spans="1:23" x14ac:dyDescent="0.3">
      <c r="A3449" t="s">
        <v>3459</v>
      </c>
      <c r="B3449" t="s">
        <v>21174</v>
      </c>
      <c r="C3449">
        <v>0</v>
      </c>
      <c r="D3449">
        <v>0</v>
      </c>
      <c r="E3449" t="s">
        <v>20050</v>
      </c>
      <c r="F3449" t="s">
        <v>14170</v>
      </c>
      <c r="G3449" t="s">
        <v>20328</v>
      </c>
      <c r="H3449" t="s">
        <v>23821</v>
      </c>
      <c r="I3449" t="s">
        <v>23822</v>
      </c>
      <c r="J3449" t="s">
        <v>7723</v>
      </c>
      <c r="K3449" t="s">
        <v>14171</v>
      </c>
      <c r="L3449" t="s">
        <v>14172</v>
      </c>
      <c r="M3449" t="s">
        <v>20519</v>
      </c>
      <c r="N3449" t="s">
        <v>6331</v>
      </c>
      <c r="O3449" t="s">
        <v>20055</v>
      </c>
      <c r="P3449" t="s">
        <v>20470</v>
      </c>
      <c r="Q3449" t="s">
        <v>6575</v>
      </c>
      <c r="R3449" t="s">
        <v>23823</v>
      </c>
      <c r="S3449">
        <v>1</v>
      </c>
      <c r="T3449">
        <v>0</v>
      </c>
      <c r="U3449">
        <v>0</v>
      </c>
      <c r="V3449">
        <v>112</v>
      </c>
      <c r="W3449">
        <v>6</v>
      </c>
    </row>
    <row r="3450" spans="1:23" x14ac:dyDescent="0.3">
      <c r="A3450" t="s">
        <v>3460</v>
      </c>
      <c r="B3450" t="s">
        <v>21174</v>
      </c>
      <c r="C3450">
        <v>0</v>
      </c>
      <c r="D3450">
        <v>0</v>
      </c>
      <c r="E3450" t="s">
        <v>20050</v>
      </c>
      <c r="F3450" t="s">
        <v>14173</v>
      </c>
      <c r="G3450" t="s">
        <v>20328</v>
      </c>
      <c r="H3450" t="s">
        <v>23824</v>
      </c>
      <c r="I3450" t="s">
        <v>23825</v>
      </c>
      <c r="J3450" t="s">
        <v>14174</v>
      </c>
      <c r="K3450" t="s">
        <v>14175</v>
      </c>
      <c r="L3450" t="s">
        <v>14176</v>
      </c>
      <c r="M3450" t="s">
        <v>20688</v>
      </c>
      <c r="N3450" t="s">
        <v>6331</v>
      </c>
      <c r="O3450" t="s">
        <v>20055</v>
      </c>
      <c r="P3450" t="s">
        <v>20253</v>
      </c>
      <c r="Q3450" t="s">
        <v>20254</v>
      </c>
      <c r="R3450" t="s">
        <v>23826</v>
      </c>
      <c r="S3450">
        <v>1</v>
      </c>
      <c r="T3450">
        <v>1</v>
      </c>
      <c r="U3450">
        <v>0</v>
      </c>
      <c r="V3450">
        <v>45</v>
      </c>
      <c r="W3450">
        <v>2</v>
      </c>
    </row>
    <row r="3451" spans="1:23" x14ac:dyDescent="0.3">
      <c r="A3451" t="s">
        <v>3461</v>
      </c>
      <c r="B3451" t="s">
        <v>21174</v>
      </c>
      <c r="C3451">
        <v>0</v>
      </c>
      <c r="D3451">
        <v>0</v>
      </c>
      <c r="E3451" t="s">
        <v>20050</v>
      </c>
      <c r="F3451" t="s">
        <v>14178</v>
      </c>
      <c r="G3451" t="s">
        <v>20328</v>
      </c>
      <c r="H3451" t="s">
        <v>23827</v>
      </c>
      <c r="I3451" t="s">
        <v>23828</v>
      </c>
      <c r="J3451" t="s">
        <v>14179</v>
      </c>
      <c r="K3451" t="s">
        <v>6681</v>
      </c>
      <c r="L3451" t="s">
        <v>6682</v>
      </c>
      <c r="M3451" t="s">
        <v>20258</v>
      </c>
      <c r="N3451" t="s">
        <v>6331</v>
      </c>
      <c r="O3451" t="s">
        <v>20055</v>
      </c>
      <c r="P3451" t="s">
        <v>20253</v>
      </c>
      <c r="Q3451" t="s">
        <v>20254</v>
      </c>
      <c r="R3451" t="s">
        <v>23829</v>
      </c>
      <c r="S3451">
        <v>1</v>
      </c>
      <c r="T3451">
        <v>1</v>
      </c>
      <c r="U3451">
        <v>0</v>
      </c>
      <c r="V3451">
        <v>98</v>
      </c>
      <c r="W3451">
        <v>5</v>
      </c>
    </row>
    <row r="3452" spans="1:23" x14ac:dyDescent="0.3">
      <c r="A3452" t="s">
        <v>3462</v>
      </c>
      <c r="B3452" t="s">
        <v>21174</v>
      </c>
      <c r="C3452">
        <v>0</v>
      </c>
      <c r="D3452">
        <v>0</v>
      </c>
      <c r="E3452" t="s">
        <v>20050</v>
      </c>
      <c r="F3452" t="s">
        <v>14180</v>
      </c>
      <c r="G3452" t="s">
        <v>20328</v>
      </c>
      <c r="H3452" t="s">
        <v>23830</v>
      </c>
      <c r="I3452" t="s">
        <v>23831</v>
      </c>
      <c r="J3452" t="s">
        <v>14181</v>
      </c>
      <c r="K3452" t="s">
        <v>14182</v>
      </c>
      <c r="L3452" t="s">
        <v>14183</v>
      </c>
      <c r="M3452" t="s">
        <v>20178</v>
      </c>
      <c r="N3452" t="s">
        <v>6331</v>
      </c>
      <c r="O3452" t="s">
        <v>20055</v>
      </c>
      <c r="P3452" t="s">
        <v>20524</v>
      </c>
      <c r="Q3452" t="s">
        <v>20525</v>
      </c>
      <c r="R3452" t="s">
        <v>23832</v>
      </c>
      <c r="S3452">
        <v>1</v>
      </c>
      <c r="T3452">
        <v>1</v>
      </c>
      <c r="U3452">
        <v>0</v>
      </c>
      <c r="V3452">
        <v>202</v>
      </c>
      <c r="W3452">
        <v>9</v>
      </c>
    </row>
    <row r="3453" spans="1:23" x14ac:dyDescent="0.3">
      <c r="A3453" t="s">
        <v>3463</v>
      </c>
      <c r="B3453" t="s">
        <v>21174</v>
      </c>
      <c r="C3453">
        <v>0</v>
      </c>
      <c r="D3453">
        <v>0</v>
      </c>
      <c r="E3453" t="s">
        <v>20050</v>
      </c>
      <c r="F3453" t="s">
        <v>14184</v>
      </c>
      <c r="G3453" t="s">
        <v>20066</v>
      </c>
      <c r="H3453" t="s">
        <v>23833</v>
      </c>
      <c r="I3453" t="s">
        <v>23834</v>
      </c>
      <c r="J3453" t="s">
        <v>12105</v>
      </c>
      <c r="K3453" t="s">
        <v>14177</v>
      </c>
      <c r="L3453" t="s">
        <v>6435</v>
      </c>
      <c r="M3453" t="s">
        <v>20206</v>
      </c>
      <c r="N3453" t="s">
        <v>6331</v>
      </c>
      <c r="O3453" t="s">
        <v>20055</v>
      </c>
      <c r="P3453" t="s">
        <v>20253</v>
      </c>
      <c r="Q3453" t="s">
        <v>20254</v>
      </c>
      <c r="R3453" t="s">
        <v>23835</v>
      </c>
      <c r="S3453">
        <v>1</v>
      </c>
      <c r="T3453">
        <v>1</v>
      </c>
      <c r="U3453">
        <v>0</v>
      </c>
      <c r="V3453">
        <v>87</v>
      </c>
      <c r="W3453">
        <v>4</v>
      </c>
    </row>
    <row r="3454" spans="1:23" x14ac:dyDescent="0.3">
      <c r="A3454" t="s">
        <v>3464</v>
      </c>
      <c r="B3454" t="s">
        <v>21174</v>
      </c>
      <c r="C3454">
        <v>0</v>
      </c>
      <c r="D3454">
        <v>0</v>
      </c>
      <c r="E3454" t="s">
        <v>20050</v>
      </c>
      <c r="F3454" t="s">
        <v>14185</v>
      </c>
      <c r="G3454" t="s">
        <v>20040</v>
      </c>
      <c r="H3454" t="s">
        <v>23836</v>
      </c>
      <c r="I3454" t="s">
        <v>23837</v>
      </c>
      <c r="J3454" t="s">
        <v>14186</v>
      </c>
      <c r="K3454" t="s">
        <v>14187</v>
      </c>
      <c r="L3454" t="s">
        <v>14188</v>
      </c>
      <c r="M3454" t="s">
        <v>20075</v>
      </c>
      <c r="N3454" t="s">
        <v>6331</v>
      </c>
      <c r="O3454" t="s">
        <v>20055</v>
      </c>
      <c r="P3454" t="s">
        <v>20253</v>
      </c>
      <c r="Q3454" t="s">
        <v>20254</v>
      </c>
      <c r="R3454" t="s">
        <v>23838</v>
      </c>
      <c r="S3454">
        <v>1</v>
      </c>
      <c r="T3454">
        <v>1</v>
      </c>
      <c r="U3454">
        <v>0</v>
      </c>
      <c r="V3454">
        <v>317</v>
      </c>
      <c r="W3454">
        <v>13</v>
      </c>
    </row>
    <row r="3455" spans="1:23" x14ac:dyDescent="0.3">
      <c r="A3455" t="s">
        <v>3465</v>
      </c>
      <c r="B3455" t="s">
        <v>21174</v>
      </c>
      <c r="C3455">
        <v>0</v>
      </c>
      <c r="D3455">
        <v>0</v>
      </c>
      <c r="E3455" t="s">
        <v>20050</v>
      </c>
      <c r="F3455" t="s">
        <v>14189</v>
      </c>
      <c r="G3455" t="s">
        <v>20040</v>
      </c>
      <c r="H3455" t="s">
        <v>23836</v>
      </c>
      <c r="I3455" t="s">
        <v>23837</v>
      </c>
      <c r="J3455" t="s">
        <v>14190</v>
      </c>
      <c r="K3455" t="s">
        <v>14187</v>
      </c>
      <c r="L3455" t="s">
        <v>14188</v>
      </c>
      <c r="M3455" t="s">
        <v>20075</v>
      </c>
      <c r="N3455" t="s">
        <v>6331</v>
      </c>
      <c r="O3455" t="s">
        <v>20055</v>
      </c>
      <c r="P3455" t="s">
        <v>20253</v>
      </c>
      <c r="Q3455" t="s">
        <v>20254</v>
      </c>
      <c r="R3455" t="s">
        <v>23838</v>
      </c>
      <c r="S3455">
        <v>1</v>
      </c>
      <c r="T3455">
        <v>1</v>
      </c>
      <c r="U3455">
        <v>0</v>
      </c>
      <c r="V3455">
        <v>242</v>
      </c>
      <c r="W3455">
        <v>12</v>
      </c>
    </row>
    <row r="3456" spans="1:23" x14ac:dyDescent="0.3">
      <c r="A3456" t="s">
        <v>3466</v>
      </c>
      <c r="B3456" t="s">
        <v>21174</v>
      </c>
      <c r="C3456">
        <v>0</v>
      </c>
      <c r="D3456">
        <v>0</v>
      </c>
      <c r="E3456" t="s">
        <v>20050</v>
      </c>
      <c r="F3456" t="s">
        <v>14191</v>
      </c>
      <c r="G3456" t="s">
        <v>20066</v>
      </c>
      <c r="H3456" t="s">
        <v>23839</v>
      </c>
      <c r="I3456" t="s">
        <v>23840</v>
      </c>
      <c r="J3456" t="s">
        <v>14192</v>
      </c>
      <c r="K3456" t="s">
        <v>14193</v>
      </c>
      <c r="L3456" t="s">
        <v>14194</v>
      </c>
      <c r="M3456" t="s">
        <v>20119</v>
      </c>
      <c r="N3456" t="s">
        <v>6331</v>
      </c>
      <c r="O3456" t="s">
        <v>20055</v>
      </c>
      <c r="P3456" t="s">
        <v>20253</v>
      </c>
      <c r="Q3456" t="s">
        <v>20254</v>
      </c>
      <c r="R3456" t="s">
        <v>23841</v>
      </c>
      <c r="S3456">
        <v>1</v>
      </c>
      <c r="T3456">
        <v>1</v>
      </c>
      <c r="U3456">
        <v>0</v>
      </c>
      <c r="V3456">
        <v>103</v>
      </c>
      <c r="W3456">
        <v>5</v>
      </c>
    </row>
    <row r="3457" spans="1:23" x14ac:dyDescent="0.3">
      <c r="A3457" t="s">
        <v>3467</v>
      </c>
      <c r="B3457" t="s">
        <v>21174</v>
      </c>
      <c r="C3457">
        <v>0</v>
      </c>
      <c r="D3457">
        <v>0</v>
      </c>
      <c r="E3457" t="s">
        <v>20050</v>
      </c>
      <c r="F3457" t="s">
        <v>14195</v>
      </c>
      <c r="G3457" t="s">
        <v>20040</v>
      </c>
      <c r="H3457" t="s">
        <v>23842</v>
      </c>
      <c r="I3457" t="s">
        <v>23843</v>
      </c>
      <c r="J3457" t="s">
        <v>9343</v>
      </c>
      <c r="K3457" t="s">
        <v>14196</v>
      </c>
      <c r="L3457" t="s">
        <v>14197</v>
      </c>
      <c r="M3457" t="s">
        <v>20298</v>
      </c>
      <c r="N3457" t="s">
        <v>6331</v>
      </c>
      <c r="O3457" t="s">
        <v>20055</v>
      </c>
      <c r="P3457" t="s">
        <v>20253</v>
      </c>
      <c r="Q3457" t="s">
        <v>20254</v>
      </c>
      <c r="R3457" t="s">
        <v>23844</v>
      </c>
      <c r="S3457">
        <v>1</v>
      </c>
      <c r="T3457">
        <v>1</v>
      </c>
      <c r="U3457">
        <v>0</v>
      </c>
      <c r="V3457">
        <v>140</v>
      </c>
      <c r="W3457">
        <v>6</v>
      </c>
    </row>
    <row r="3458" spans="1:23" x14ac:dyDescent="0.3">
      <c r="A3458" t="s">
        <v>3468</v>
      </c>
      <c r="B3458" t="s">
        <v>21174</v>
      </c>
      <c r="C3458">
        <v>0</v>
      </c>
      <c r="D3458">
        <v>0</v>
      </c>
      <c r="E3458" t="s">
        <v>20050</v>
      </c>
      <c r="F3458" t="s">
        <v>14198</v>
      </c>
      <c r="G3458" t="s">
        <v>20066</v>
      </c>
      <c r="H3458" t="s">
        <v>23845</v>
      </c>
      <c r="I3458" t="s">
        <v>23846</v>
      </c>
      <c r="J3458" t="s">
        <v>14199</v>
      </c>
      <c r="K3458" t="s">
        <v>14200</v>
      </c>
      <c r="L3458" t="s">
        <v>14201</v>
      </c>
      <c r="M3458" t="s">
        <v>20113</v>
      </c>
      <c r="N3458" t="s">
        <v>6331</v>
      </c>
      <c r="O3458" t="s">
        <v>20055</v>
      </c>
      <c r="P3458" t="s">
        <v>20253</v>
      </c>
      <c r="Q3458" t="s">
        <v>20254</v>
      </c>
      <c r="R3458" t="s">
        <v>23847</v>
      </c>
      <c r="S3458">
        <v>1</v>
      </c>
      <c r="T3458">
        <v>1</v>
      </c>
      <c r="U3458">
        <v>0</v>
      </c>
      <c r="V3458">
        <v>153</v>
      </c>
      <c r="W3458">
        <v>8</v>
      </c>
    </row>
    <row r="3459" spans="1:23" x14ac:dyDescent="0.3">
      <c r="A3459" t="s">
        <v>3469</v>
      </c>
      <c r="B3459" t="s">
        <v>21174</v>
      </c>
      <c r="C3459">
        <v>0</v>
      </c>
      <c r="D3459">
        <v>0</v>
      </c>
      <c r="E3459" t="s">
        <v>20050</v>
      </c>
      <c r="F3459" t="s">
        <v>14202</v>
      </c>
      <c r="G3459" t="s">
        <v>20328</v>
      </c>
      <c r="H3459" t="s">
        <v>23848</v>
      </c>
      <c r="I3459" t="s">
        <v>23849</v>
      </c>
      <c r="J3459" t="s">
        <v>14203</v>
      </c>
      <c r="K3459" t="s">
        <v>14204</v>
      </c>
      <c r="L3459" t="s">
        <v>14205</v>
      </c>
      <c r="M3459" t="s">
        <v>20189</v>
      </c>
      <c r="N3459" t="s">
        <v>6331</v>
      </c>
      <c r="O3459" t="s">
        <v>20055</v>
      </c>
      <c r="P3459" t="s">
        <v>20253</v>
      </c>
      <c r="Q3459" t="s">
        <v>20254</v>
      </c>
      <c r="R3459" t="s">
        <v>23850</v>
      </c>
      <c r="S3459">
        <v>1</v>
      </c>
      <c r="T3459">
        <v>1</v>
      </c>
      <c r="U3459">
        <v>0</v>
      </c>
      <c r="V3459">
        <v>69</v>
      </c>
      <c r="W3459">
        <v>3</v>
      </c>
    </row>
    <row r="3460" spans="1:23" x14ac:dyDescent="0.3">
      <c r="A3460" t="s">
        <v>3470</v>
      </c>
      <c r="B3460" t="s">
        <v>21174</v>
      </c>
      <c r="C3460">
        <v>0</v>
      </c>
      <c r="D3460">
        <v>0</v>
      </c>
      <c r="E3460" t="s">
        <v>20050</v>
      </c>
      <c r="F3460" t="s">
        <v>14206</v>
      </c>
      <c r="G3460" t="s">
        <v>20080</v>
      </c>
      <c r="H3460" t="s">
        <v>23719</v>
      </c>
      <c r="I3460" t="s">
        <v>23720</v>
      </c>
      <c r="J3460" t="s">
        <v>14207</v>
      </c>
      <c r="K3460" t="s">
        <v>14034</v>
      </c>
      <c r="L3460" t="s">
        <v>14035</v>
      </c>
      <c r="M3460" t="s">
        <v>20753</v>
      </c>
      <c r="N3460" t="s">
        <v>6331</v>
      </c>
      <c r="O3460" t="s">
        <v>20055</v>
      </c>
      <c r="P3460" t="s">
        <v>20253</v>
      </c>
      <c r="Q3460" t="s">
        <v>20254</v>
      </c>
      <c r="R3460" t="s">
        <v>23721</v>
      </c>
      <c r="S3460">
        <v>1</v>
      </c>
      <c r="T3460">
        <v>1</v>
      </c>
      <c r="U3460">
        <v>0</v>
      </c>
      <c r="V3460">
        <v>52</v>
      </c>
      <c r="W3460">
        <v>3</v>
      </c>
    </row>
    <row r="3461" spans="1:23" x14ac:dyDescent="0.3">
      <c r="A3461" t="s">
        <v>3471</v>
      </c>
      <c r="B3461" t="s">
        <v>21174</v>
      </c>
      <c r="C3461">
        <v>0</v>
      </c>
      <c r="D3461">
        <v>0</v>
      </c>
      <c r="E3461" t="s">
        <v>20050</v>
      </c>
      <c r="F3461" t="s">
        <v>14208</v>
      </c>
      <c r="G3461" t="s">
        <v>20080</v>
      </c>
      <c r="H3461" t="s">
        <v>23851</v>
      </c>
      <c r="I3461" t="s">
        <v>23852</v>
      </c>
      <c r="J3461" t="s">
        <v>14209</v>
      </c>
      <c r="K3461" t="s">
        <v>14210</v>
      </c>
      <c r="L3461" t="s">
        <v>14211</v>
      </c>
      <c r="M3461" t="s">
        <v>20374</v>
      </c>
      <c r="N3461" t="s">
        <v>6331</v>
      </c>
      <c r="O3461" t="s">
        <v>20055</v>
      </c>
      <c r="P3461" t="s">
        <v>20470</v>
      </c>
      <c r="Q3461" t="s">
        <v>6575</v>
      </c>
      <c r="R3461" t="s">
        <v>23853</v>
      </c>
      <c r="S3461">
        <v>1</v>
      </c>
      <c r="T3461">
        <v>0</v>
      </c>
      <c r="U3461">
        <v>0</v>
      </c>
      <c r="V3461">
        <v>249</v>
      </c>
      <c r="W3461">
        <v>11</v>
      </c>
    </row>
    <row r="3462" spans="1:23" x14ac:dyDescent="0.3">
      <c r="A3462" t="s">
        <v>3472</v>
      </c>
      <c r="B3462" t="s">
        <v>21174</v>
      </c>
      <c r="C3462">
        <v>0</v>
      </c>
      <c r="D3462">
        <v>0</v>
      </c>
      <c r="E3462" t="s">
        <v>20050</v>
      </c>
      <c r="F3462" t="s">
        <v>14212</v>
      </c>
      <c r="G3462" t="s">
        <v>20080</v>
      </c>
      <c r="H3462" t="s">
        <v>23854</v>
      </c>
      <c r="I3462" t="s">
        <v>23855</v>
      </c>
      <c r="J3462" t="s">
        <v>14213</v>
      </c>
      <c r="K3462" t="s">
        <v>6793</v>
      </c>
      <c r="L3462" t="s">
        <v>6794</v>
      </c>
      <c r="M3462" t="s">
        <v>20054</v>
      </c>
      <c r="N3462" t="s">
        <v>6331</v>
      </c>
      <c r="O3462" t="s">
        <v>20055</v>
      </c>
      <c r="P3462" t="s">
        <v>20253</v>
      </c>
      <c r="Q3462" t="s">
        <v>20254</v>
      </c>
      <c r="R3462" t="s">
        <v>20255</v>
      </c>
      <c r="S3462">
        <v>1</v>
      </c>
      <c r="T3462">
        <v>1</v>
      </c>
      <c r="U3462">
        <v>0</v>
      </c>
      <c r="V3462">
        <v>310</v>
      </c>
      <c r="W3462">
        <v>13</v>
      </c>
    </row>
    <row r="3463" spans="1:23" x14ac:dyDescent="0.3">
      <c r="A3463" t="s">
        <v>3473</v>
      </c>
      <c r="B3463" t="s">
        <v>21174</v>
      </c>
      <c r="C3463">
        <v>0</v>
      </c>
      <c r="D3463">
        <v>0</v>
      </c>
      <c r="E3463" t="s">
        <v>20050</v>
      </c>
      <c r="F3463" t="s">
        <v>14214</v>
      </c>
      <c r="G3463" t="s">
        <v>20066</v>
      </c>
      <c r="H3463" t="s">
        <v>23856</v>
      </c>
      <c r="I3463" t="s">
        <v>23857</v>
      </c>
      <c r="J3463" t="s">
        <v>8254</v>
      </c>
      <c r="K3463" t="s">
        <v>14215</v>
      </c>
      <c r="L3463" t="s">
        <v>14216</v>
      </c>
      <c r="M3463" t="s">
        <v>20582</v>
      </c>
      <c r="N3463" t="s">
        <v>6331</v>
      </c>
      <c r="O3463" t="s">
        <v>20055</v>
      </c>
      <c r="P3463" t="s">
        <v>20470</v>
      </c>
      <c r="Q3463" t="s">
        <v>6575</v>
      </c>
      <c r="R3463" t="s">
        <v>23858</v>
      </c>
      <c r="S3463">
        <v>1</v>
      </c>
      <c r="T3463">
        <v>0</v>
      </c>
      <c r="U3463">
        <v>0</v>
      </c>
      <c r="V3463">
        <v>115</v>
      </c>
      <c r="W3463">
        <v>5</v>
      </c>
    </row>
    <row r="3464" spans="1:23" x14ac:dyDescent="0.3">
      <c r="A3464" t="s">
        <v>3474</v>
      </c>
      <c r="B3464" t="s">
        <v>21174</v>
      </c>
      <c r="C3464">
        <v>0</v>
      </c>
      <c r="D3464">
        <v>0</v>
      </c>
      <c r="E3464" t="s">
        <v>20050</v>
      </c>
      <c r="F3464" t="s">
        <v>14217</v>
      </c>
      <c r="G3464" t="s">
        <v>20080</v>
      </c>
      <c r="H3464" t="s">
        <v>23859</v>
      </c>
      <c r="I3464" t="s">
        <v>23860</v>
      </c>
      <c r="J3464" t="s">
        <v>14218</v>
      </c>
      <c r="K3464" t="s">
        <v>14219</v>
      </c>
      <c r="L3464" t="s">
        <v>14220</v>
      </c>
      <c r="M3464" t="s">
        <v>20457</v>
      </c>
      <c r="N3464" t="s">
        <v>6331</v>
      </c>
      <c r="O3464" t="s">
        <v>20055</v>
      </c>
      <c r="P3464" t="s">
        <v>20470</v>
      </c>
      <c r="Q3464" t="s">
        <v>6575</v>
      </c>
      <c r="R3464" t="s">
        <v>23861</v>
      </c>
      <c r="S3464">
        <v>1</v>
      </c>
      <c r="T3464">
        <v>0</v>
      </c>
      <c r="U3464">
        <v>0</v>
      </c>
      <c r="V3464">
        <v>227</v>
      </c>
      <c r="W3464">
        <v>11</v>
      </c>
    </row>
    <row r="3465" spans="1:23" x14ac:dyDescent="0.3">
      <c r="A3465" t="s">
        <v>3475</v>
      </c>
      <c r="B3465" t="s">
        <v>21174</v>
      </c>
      <c r="C3465">
        <v>0</v>
      </c>
      <c r="D3465">
        <v>0</v>
      </c>
      <c r="E3465" t="s">
        <v>20050</v>
      </c>
      <c r="F3465" t="s">
        <v>14221</v>
      </c>
      <c r="G3465" t="s">
        <v>20080</v>
      </c>
      <c r="H3465" t="s">
        <v>23854</v>
      </c>
      <c r="I3465" t="s">
        <v>23855</v>
      </c>
      <c r="J3465" t="s">
        <v>14222</v>
      </c>
      <c r="K3465" t="s">
        <v>6793</v>
      </c>
      <c r="L3465" t="s">
        <v>6794</v>
      </c>
      <c r="M3465" t="s">
        <v>20054</v>
      </c>
      <c r="N3465" t="s">
        <v>6331</v>
      </c>
      <c r="O3465" t="s">
        <v>20055</v>
      </c>
      <c r="P3465" t="s">
        <v>20253</v>
      </c>
      <c r="Q3465" t="s">
        <v>20254</v>
      </c>
      <c r="R3465" t="s">
        <v>20255</v>
      </c>
      <c r="S3465">
        <v>1</v>
      </c>
      <c r="T3465">
        <v>1</v>
      </c>
      <c r="U3465">
        <v>0</v>
      </c>
      <c r="V3465">
        <v>257</v>
      </c>
      <c r="W3465">
        <v>12</v>
      </c>
    </row>
    <row r="3466" spans="1:23" x14ac:dyDescent="0.3">
      <c r="A3466" t="s">
        <v>3476</v>
      </c>
      <c r="B3466" t="s">
        <v>21174</v>
      </c>
      <c r="C3466">
        <v>0</v>
      </c>
      <c r="D3466">
        <v>0</v>
      </c>
      <c r="E3466" t="s">
        <v>20050</v>
      </c>
      <c r="F3466" t="s">
        <v>14223</v>
      </c>
      <c r="G3466" t="s">
        <v>20066</v>
      </c>
      <c r="H3466" t="s">
        <v>23705</v>
      </c>
      <c r="I3466" t="s">
        <v>23706</v>
      </c>
      <c r="J3466" t="s">
        <v>13981</v>
      </c>
      <c r="K3466" t="s">
        <v>13982</v>
      </c>
      <c r="L3466" t="s">
        <v>13983</v>
      </c>
      <c r="M3466" t="s">
        <v>20242</v>
      </c>
      <c r="N3466" t="s">
        <v>6331</v>
      </c>
      <c r="O3466" t="s">
        <v>20055</v>
      </c>
      <c r="P3466" t="s">
        <v>20253</v>
      </c>
      <c r="Q3466" t="s">
        <v>20254</v>
      </c>
      <c r="R3466" t="s">
        <v>23707</v>
      </c>
      <c r="S3466">
        <v>1</v>
      </c>
      <c r="T3466">
        <v>1</v>
      </c>
      <c r="U3466">
        <v>0</v>
      </c>
      <c r="V3466">
        <v>115</v>
      </c>
      <c r="W3466">
        <v>6</v>
      </c>
    </row>
    <row r="3467" spans="1:23" x14ac:dyDescent="0.3">
      <c r="A3467" t="s">
        <v>3477</v>
      </c>
      <c r="B3467" t="s">
        <v>21174</v>
      </c>
      <c r="C3467">
        <v>0</v>
      </c>
      <c r="D3467">
        <v>0</v>
      </c>
      <c r="E3467" t="s">
        <v>20050</v>
      </c>
      <c r="F3467" t="s">
        <v>14224</v>
      </c>
      <c r="G3467" t="s">
        <v>20040</v>
      </c>
      <c r="H3467" t="s">
        <v>23862</v>
      </c>
      <c r="I3467" t="s">
        <v>23863</v>
      </c>
      <c r="J3467" t="s">
        <v>14225</v>
      </c>
      <c r="K3467" t="s">
        <v>13978</v>
      </c>
      <c r="L3467" t="s">
        <v>13979</v>
      </c>
      <c r="M3467" t="s">
        <v>20113</v>
      </c>
      <c r="N3467" t="s">
        <v>6331</v>
      </c>
      <c r="O3467" t="s">
        <v>20055</v>
      </c>
      <c r="P3467" t="s">
        <v>20470</v>
      </c>
      <c r="Q3467" t="s">
        <v>6575</v>
      </c>
      <c r="R3467" t="s">
        <v>23704</v>
      </c>
      <c r="S3467">
        <v>1</v>
      </c>
      <c r="T3467">
        <v>0</v>
      </c>
      <c r="U3467">
        <v>0</v>
      </c>
      <c r="V3467">
        <v>170</v>
      </c>
      <c r="W3467">
        <v>8</v>
      </c>
    </row>
    <row r="3468" spans="1:23" x14ac:dyDescent="0.3">
      <c r="A3468" t="s">
        <v>3478</v>
      </c>
      <c r="B3468" t="s">
        <v>21174</v>
      </c>
      <c r="C3468">
        <v>0</v>
      </c>
      <c r="D3468">
        <v>0</v>
      </c>
      <c r="E3468" t="s">
        <v>20088</v>
      </c>
      <c r="F3468" t="s">
        <v>14226</v>
      </c>
      <c r="G3468" t="s">
        <v>20089</v>
      </c>
      <c r="H3468" t="s">
        <v>20140</v>
      </c>
      <c r="I3468" t="s">
        <v>20141</v>
      </c>
      <c r="J3468" t="s">
        <v>13971</v>
      </c>
      <c r="K3468" t="s">
        <v>6414</v>
      </c>
      <c r="L3468" t="s">
        <v>6340</v>
      </c>
      <c r="M3468" t="s">
        <v>20083</v>
      </c>
      <c r="N3468" t="s">
        <v>6331</v>
      </c>
      <c r="O3468" t="s">
        <v>20055</v>
      </c>
      <c r="P3468" t="s">
        <v>20137</v>
      </c>
      <c r="Q3468" t="s">
        <v>20138</v>
      </c>
      <c r="R3468" t="s">
        <v>20139</v>
      </c>
      <c r="S3468">
        <v>0</v>
      </c>
      <c r="T3468">
        <v>0</v>
      </c>
      <c r="U3468">
        <v>1</v>
      </c>
      <c r="V3468">
        <v>299</v>
      </c>
      <c r="W3468">
        <v>12</v>
      </c>
    </row>
    <row r="3469" spans="1:23" x14ac:dyDescent="0.3">
      <c r="A3469" t="s">
        <v>3479</v>
      </c>
      <c r="B3469" t="s">
        <v>21174</v>
      </c>
      <c r="C3469">
        <v>0</v>
      </c>
      <c r="D3469">
        <v>0</v>
      </c>
      <c r="E3469" t="s">
        <v>20050</v>
      </c>
      <c r="F3469" t="s">
        <v>14227</v>
      </c>
      <c r="G3469" t="s">
        <v>20080</v>
      </c>
      <c r="H3469" t="s">
        <v>23722</v>
      </c>
      <c r="I3469" t="s">
        <v>23723</v>
      </c>
      <c r="J3469" t="s">
        <v>14037</v>
      </c>
      <c r="K3469" t="s">
        <v>14038</v>
      </c>
      <c r="L3469" t="s">
        <v>14039</v>
      </c>
      <c r="M3469" t="s">
        <v>20835</v>
      </c>
      <c r="N3469" t="s">
        <v>6331</v>
      </c>
      <c r="O3469" t="s">
        <v>20055</v>
      </c>
      <c r="P3469" t="s">
        <v>20253</v>
      </c>
      <c r="Q3469" t="s">
        <v>20254</v>
      </c>
      <c r="R3469" t="s">
        <v>23724</v>
      </c>
      <c r="S3469">
        <v>1</v>
      </c>
      <c r="T3469">
        <v>1</v>
      </c>
      <c r="U3469">
        <v>0</v>
      </c>
      <c r="V3469">
        <v>124</v>
      </c>
      <c r="W3469">
        <v>6</v>
      </c>
    </row>
    <row r="3470" spans="1:23" x14ac:dyDescent="0.3">
      <c r="A3470" t="s">
        <v>3480</v>
      </c>
      <c r="B3470" t="s">
        <v>21174</v>
      </c>
      <c r="C3470">
        <v>0</v>
      </c>
      <c r="D3470">
        <v>0</v>
      </c>
      <c r="E3470" t="s">
        <v>20050</v>
      </c>
      <c r="F3470" t="s">
        <v>14228</v>
      </c>
      <c r="G3470" t="s">
        <v>20066</v>
      </c>
      <c r="H3470" t="s">
        <v>23864</v>
      </c>
      <c r="I3470" t="s">
        <v>23865</v>
      </c>
      <c r="J3470" t="s">
        <v>14229</v>
      </c>
      <c r="K3470" t="s">
        <v>14230</v>
      </c>
      <c r="L3470" t="s">
        <v>14231</v>
      </c>
      <c r="M3470" t="s">
        <v>20534</v>
      </c>
      <c r="N3470" t="s">
        <v>6331</v>
      </c>
      <c r="O3470" t="s">
        <v>20055</v>
      </c>
      <c r="P3470" t="s">
        <v>20524</v>
      </c>
      <c r="Q3470" t="s">
        <v>20525</v>
      </c>
      <c r="R3470" t="s">
        <v>23866</v>
      </c>
      <c r="S3470">
        <v>1</v>
      </c>
      <c r="T3470">
        <v>0</v>
      </c>
      <c r="U3470">
        <v>0</v>
      </c>
      <c r="V3470">
        <v>200</v>
      </c>
      <c r="W3470">
        <v>9</v>
      </c>
    </row>
    <row r="3471" spans="1:23" x14ac:dyDescent="0.3">
      <c r="A3471" t="s">
        <v>3481</v>
      </c>
      <c r="B3471" t="s">
        <v>21174</v>
      </c>
      <c r="C3471">
        <v>0</v>
      </c>
      <c r="D3471">
        <v>0</v>
      </c>
      <c r="E3471" t="s">
        <v>20050</v>
      </c>
      <c r="F3471" t="s">
        <v>14233</v>
      </c>
      <c r="G3471" t="s">
        <v>20080</v>
      </c>
      <c r="H3471" t="s">
        <v>23854</v>
      </c>
      <c r="I3471" t="s">
        <v>23855</v>
      </c>
      <c r="J3471" t="s">
        <v>14232</v>
      </c>
      <c r="K3471" t="s">
        <v>6793</v>
      </c>
      <c r="L3471" t="s">
        <v>6794</v>
      </c>
      <c r="M3471" t="s">
        <v>20054</v>
      </c>
      <c r="N3471" t="s">
        <v>6331</v>
      </c>
      <c r="O3471" t="s">
        <v>20055</v>
      </c>
      <c r="P3471" t="s">
        <v>20253</v>
      </c>
      <c r="Q3471" t="s">
        <v>20254</v>
      </c>
      <c r="R3471" t="s">
        <v>20255</v>
      </c>
      <c r="S3471">
        <v>1</v>
      </c>
      <c r="T3471">
        <v>1</v>
      </c>
      <c r="U3471">
        <v>0</v>
      </c>
      <c r="V3471">
        <v>485</v>
      </c>
      <c r="W3471">
        <v>23</v>
      </c>
    </row>
    <row r="3472" spans="1:23" x14ac:dyDescent="0.3">
      <c r="A3472" t="s">
        <v>3482</v>
      </c>
      <c r="B3472" t="s">
        <v>21174</v>
      </c>
      <c r="C3472">
        <v>0</v>
      </c>
      <c r="D3472">
        <v>0</v>
      </c>
      <c r="E3472" t="s">
        <v>20050</v>
      </c>
      <c r="F3472" t="s">
        <v>14234</v>
      </c>
      <c r="G3472" t="s">
        <v>20328</v>
      </c>
      <c r="H3472" t="s">
        <v>23867</v>
      </c>
      <c r="I3472" t="s">
        <v>23868</v>
      </c>
      <c r="J3472" t="s">
        <v>14235</v>
      </c>
      <c r="K3472" t="s">
        <v>14236</v>
      </c>
      <c r="L3472" t="s">
        <v>14237</v>
      </c>
      <c r="M3472" t="s">
        <v>23869</v>
      </c>
      <c r="N3472" t="s">
        <v>6331</v>
      </c>
      <c r="O3472" t="s">
        <v>20055</v>
      </c>
      <c r="P3472" t="s">
        <v>20524</v>
      </c>
      <c r="Q3472" t="s">
        <v>20525</v>
      </c>
      <c r="R3472" t="s">
        <v>23870</v>
      </c>
      <c r="S3472">
        <v>1</v>
      </c>
      <c r="T3472">
        <v>0</v>
      </c>
      <c r="U3472">
        <v>0</v>
      </c>
      <c r="V3472">
        <v>282</v>
      </c>
      <c r="W3472">
        <v>13</v>
      </c>
    </row>
    <row r="3473" spans="1:23" x14ac:dyDescent="0.3">
      <c r="A3473" t="s">
        <v>3483</v>
      </c>
      <c r="B3473" t="s">
        <v>21174</v>
      </c>
      <c r="C3473">
        <v>0</v>
      </c>
      <c r="D3473">
        <v>0</v>
      </c>
      <c r="E3473" t="s">
        <v>20050</v>
      </c>
      <c r="F3473" t="s">
        <v>14238</v>
      </c>
      <c r="G3473" t="s">
        <v>20080</v>
      </c>
      <c r="H3473" t="s">
        <v>23871</v>
      </c>
      <c r="I3473" t="s">
        <v>23872</v>
      </c>
      <c r="J3473" t="s">
        <v>14239</v>
      </c>
      <c r="K3473" t="s">
        <v>13836</v>
      </c>
      <c r="L3473" t="s">
        <v>13837</v>
      </c>
      <c r="M3473" t="s">
        <v>20189</v>
      </c>
      <c r="N3473" t="s">
        <v>6331</v>
      </c>
      <c r="O3473" t="s">
        <v>20055</v>
      </c>
      <c r="P3473" t="s">
        <v>20524</v>
      </c>
      <c r="Q3473" t="s">
        <v>20525</v>
      </c>
      <c r="R3473" t="s">
        <v>23669</v>
      </c>
      <c r="S3473">
        <v>1</v>
      </c>
      <c r="T3473">
        <v>0</v>
      </c>
      <c r="U3473">
        <v>0</v>
      </c>
      <c r="V3473">
        <v>379</v>
      </c>
      <c r="W3473">
        <v>16</v>
      </c>
    </row>
    <row r="3474" spans="1:23" x14ac:dyDescent="0.3">
      <c r="A3474" t="s">
        <v>3484</v>
      </c>
      <c r="B3474" t="s">
        <v>21174</v>
      </c>
      <c r="C3474">
        <v>0</v>
      </c>
      <c r="D3474">
        <v>0</v>
      </c>
      <c r="E3474" t="s">
        <v>20050</v>
      </c>
      <c r="F3474" t="s">
        <v>14240</v>
      </c>
      <c r="G3474" t="s">
        <v>20066</v>
      </c>
      <c r="H3474" t="s">
        <v>23873</v>
      </c>
      <c r="I3474" t="s">
        <v>23874</v>
      </c>
      <c r="J3474" t="s">
        <v>14241</v>
      </c>
      <c r="K3474" t="s">
        <v>14242</v>
      </c>
      <c r="L3474" t="s">
        <v>14243</v>
      </c>
      <c r="M3474" t="s">
        <v>20125</v>
      </c>
      <c r="N3474" t="s">
        <v>6331</v>
      </c>
      <c r="O3474" t="s">
        <v>20055</v>
      </c>
      <c r="P3474" t="s">
        <v>20524</v>
      </c>
      <c r="Q3474" t="s">
        <v>20525</v>
      </c>
      <c r="R3474" t="s">
        <v>23875</v>
      </c>
      <c r="S3474">
        <v>1</v>
      </c>
      <c r="T3474">
        <v>0</v>
      </c>
      <c r="U3474">
        <v>0</v>
      </c>
      <c r="V3474">
        <v>200</v>
      </c>
      <c r="W3474">
        <v>9</v>
      </c>
    </row>
    <row r="3475" spans="1:23" x14ac:dyDescent="0.3">
      <c r="A3475" t="s">
        <v>3485</v>
      </c>
      <c r="B3475" t="s">
        <v>21174</v>
      </c>
      <c r="C3475">
        <v>0</v>
      </c>
      <c r="D3475">
        <v>0</v>
      </c>
      <c r="E3475" t="s">
        <v>20050</v>
      </c>
      <c r="F3475" t="s">
        <v>14244</v>
      </c>
      <c r="G3475" t="s">
        <v>20066</v>
      </c>
      <c r="H3475" t="s">
        <v>23876</v>
      </c>
      <c r="I3475" t="s">
        <v>23877</v>
      </c>
      <c r="J3475" t="s">
        <v>14245</v>
      </c>
      <c r="K3475" t="s">
        <v>14246</v>
      </c>
      <c r="L3475" t="s">
        <v>14247</v>
      </c>
      <c r="M3475" t="s">
        <v>21112</v>
      </c>
      <c r="N3475" t="s">
        <v>6331</v>
      </c>
      <c r="O3475" t="s">
        <v>20055</v>
      </c>
      <c r="P3475" t="s">
        <v>20524</v>
      </c>
      <c r="Q3475" t="s">
        <v>20525</v>
      </c>
      <c r="R3475" t="s">
        <v>23878</v>
      </c>
      <c r="S3475">
        <v>1</v>
      </c>
      <c r="T3475">
        <v>0</v>
      </c>
      <c r="U3475">
        <v>0</v>
      </c>
      <c r="V3475">
        <v>250</v>
      </c>
      <c r="W3475">
        <v>11</v>
      </c>
    </row>
    <row r="3476" spans="1:23" x14ac:dyDescent="0.3">
      <c r="A3476" t="s">
        <v>3486</v>
      </c>
      <c r="B3476" t="s">
        <v>21174</v>
      </c>
      <c r="C3476">
        <v>0</v>
      </c>
      <c r="D3476">
        <v>0</v>
      </c>
      <c r="E3476" t="s">
        <v>20050</v>
      </c>
      <c r="F3476" t="s">
        <v>14248</v>
      </c>
      <c r="G3476" t="s">
        <v>20066</v>
      </c>
      <c r="H3476" t="s">
        <v>23879</v>
      </c>
      <c r="I3476" t="s">
        <v>23880</v>
      </c>
      <c r="J3476" t="s">
        <v>14249</v>
      </c>
      <c r="K3476" t="s">
        <v>14250</v>
      </c>
      <c r="L3476" t="s">
        <v>14251</v>
      </c>
      <c r="M3476" t="s">
        <v>20545</v>
      </c>
      <c r="N3476" t="s">
        <v>6331</v>
      </c>
      <c r="O3476" t="s">
        <v>20055</v>
      </c>
      <c r="P3476" t="s">
        <v>20618</v>
      </c>
      <c r="Q3476" t="s">
        <v>6573</v>
      </c>
      <c r="R3476" t="s">
        <v>23881</v>
      </c>
      <c r="S3476">
        <v>1</v>
      </c>
      <c r="T3476">
        <v>1</v>
      </c>
      <c r="U3476">
        <v>0</v>
      </c>
      <c r="V3476">
        <v>89</v>
      </c>
      <c r="W3476">
        <v>4</v>
      </c>
    </row>
    <row r="3477" spans="1:23" x14ac:dyDescent="0.3">
      <c r="A3477" t="s">
        <v>3487</v>
      </c>
      <c r="B3477" t="s">
        <v>21174</v>
      </c>
      <c r="C3477">
        <v>0</v>
      </c>
      <c r="D3477">
        <v>0</v>
      </c>
      <c r="E3477" t="s">
        <v>20050</v>
      </c>
      <c r="F3477" t="s">
        <v>14252</v>
      </c>
      <c r="G3477" t="s">
        <v>20040</v>
      </c>
      <c r="H3477" t="s">
        <v>23882</v>
      </c>
      <c r="I3477" t="s">
        <v>23883</v>
      </c>
      <c r="J3477" t="s">
        <v>14253</v>
      </c>
      <c r="K3477" t="s">
        <v>14254</v>
      </c>
      <c r="L3477" t="s">
        <v>14255</v>
      </c>
      <c r="M3477" t="s">
        <v>20630</v>
      </c>
      <c r="N3477" t="s">
        <v>6331</v>
      </c>
      <c r="O3477" t="s">
        <v>20055</v>
      </c>
      <c r="P3477" t="s">
        <v>20618</v>
      </c>
      <c r="Q3477" t="s">
        <v>6573</v>
      </c>
      <c r="R3477" t="s">
        <v>23884</v>
      </c>
      <c r="S3477">
        <v>1</v>
      </c>
      <c r="T3477">
        <v>1</v>
      </c>
      <c r="U3477">
        <v>0</v>
      </c>
      <c r="V3477">
        <v>124</v>
      </c>
      <c r="W3477">
        <v>6</v>
      </c>
    </row>
    <row r="3478" spans="1:23" x14ac:dyDescent="0.3">
      <c r="A3478" t="s">
        <v>3488</v>
      </c>
      <c r="B3478" t="s">
        <v>21174</v>
      </c>
      <c r="C3478">
        <v>0</v>
      </c>
      <c r="D3478">
        <v>0</v>
      </c>
      <c r="E3478" t="s">
        <v>20050</v>
      </c>
      <c r="F3478" t="s">
        <v>14256</v>
      </c>
      <c r="G3478" t="s">
        <v>20080</v>
      </c>
      <c r="H3478" t="s">
        <v>23885</v>
      </c>
      <c r="I3478" t="s">
        <v>23886</v>
      </c>
      <c r="J3478" t="s">
        <v>14257</v>
      </c>
      <c r="K3478" t="s">
        <v>6572</v>
      </c>
      <c r="L3478" t="s">
        <v>6573</v>
      </c>
      <c r="M3478" t="s">
        <v>20293</v>
      </c>
      <c r="N3478" t="s">
        <v>6331</v>
      </c>
      <c r="O3478" t="s">
        <v>20055</v>
      </c>
      <c r="P3478" t="s">
        <v>20618</v>
      </c>
      <c r="Q3478" t="s">
        <v>6573</v>
      </c>
      <c r="R3478" t="s">
        <v>20619</v>
      </c>
      <c r="S3478">
        <v>1</v>
      </c>
      <c r="T3478">
        <v>1</v>
      </c>
      <c r="U3478">
        <v>0</v>
      </c>
      <c r="V3478">
        <v>327</v>
      </c>
      <c r="W3478">
        <v>16</v>
      </c>
    </row>
    <row r="3479" spans="1:23" x14ac:dyDescent="0.3">
      <c r="A3479" t="s">
        <v>3489</v>
      </c>
      <c r="B3479" t="s">
        <v>21174</v>
      </c>
      <c r="C3479">
        <v>0</v>
      </c>
      <c r="D3479">
        <v>0</v>
      </c>
      <c r="E3479" t="s">
        <v>20150</v>
      </c>
      <c r="F3479" t="s">
        <v>14258</v>
      </c>
      <c r="G3479" t="s">
        <v>20089</v>
      </c>
      <c r="H3479" t="s">
        <v>23887</v>
      </c>
      <c r="I3479" t="s">
        <v>23888</v>
      </c>
      <c r="J3479" t="s">
        <v>14259</v>
      </c>
      <c r="K3479" t="s">
        <v>14260</v>
      </c>
      <c r="L3479" t="s">
        <v>14261</v>
      </c>
      <c r="M3479" t="s">
        <v>21005</v>
      </c>
      <c r="N3479" t="s">
        <v>6331</v>
      </c>
      <c r="O3479" t="s">
        <v>20055</v>
      </c>
      <c r="P3479" t="s">
        <v>20524</v>
      </c>
      <c r="Q3479" t="s">
        <v>20525</v>
      </c>
      <c r="R3479" t="s">
        <v>23889</v>
      </c>
      <c r="S3479">
        <v>0</v>
      </c>
      <c r="T3479">
        <v>0</v>
      </c>
      <c r="U3479">
        <v>0</v>
      </c>
      <c r="V3479">
        <v>122</v>
      </c>
      <c r="W3479">
        <v>5</v>
      </c>
    </row>
    <row r="3480" spans="1:23" x14ac:dyDescent="0.3">
      <c r="A3480" t="s">
        <v>3490</v>
      </c>
      <c r="B3480" t="s">
        <v>21174</v>
      </c>
      <c r="C3480">
        <v>0</v>
      </c>
      <c r="D3480">
        <v>0</v>
      </c>
      <c r="E3480" t="s">
        <v>20050</v>
      </c>
      <c r="F3480" t="s">
        <v>14262</v>
      </c>
      <c r="G3480" t="s">
        <v>20080</v>
      </c>
      <c r="H3480" t="s">
        <v>23885</v>
      </c>
      <c r="I3480" t="s">
        <v>23886</v>
      </c>
      <c r="J3480" t="s">
        <v>14263</v>
      </c>
      <c r="K3480" t="s">
        <v>6572</v>
      </c>
      <c r="L3480" t="s">
        <v>6573</v>
      </c>
      <c r="M3480" t="s">
        <v>20293</v>
      </c>
      <c r="N3480" t="s">
        <v>6331</v>
      </c>
      <c r="O3480" t="s">
        <v>20055</v>
      </c>
      <c r="P3480" t="s">
        <v>20618</v>
      </c>
      <c r="Q3480" t="s">
        <v>6573</v>
      </c>
      <c r="R3480" t="s">
        <v>20619</v>
      </c>
      <c r="S3480">
        <v>1</v>
      </c>
      <c r="T3480">
        <v>1</v>
      </c>
      <c r="U3480">
        <v>0</v>
      </c>
      <c r="V3480">
        <v>57</v>
      </c>
      <c r="W3480">
        <v>3</v>
      </c>
    </row>
    <row r="3481" spans="1:23" x14ac:dyDescent="0.3">
      <c r="A3481" t="s">
        <v>3491</v>
      </c>
      <c r="B3481" t="s">
        <v>21174</v>
      </c>
      <c r="C3481">
        <v>0</v>
      </c>
      <c r="D3481">
        <v>0</v>
      </c>
      <c r="E3481" t="s">
        <v>20050</v>
      </c>
      <c r="F3481" t="s">
        <v>14264</v>
      </c>
      <c r="G3481" t="s">
        <v>20040</v>
      </c>
      <c r="H3481" t="s">
        <v>23890</v>
      </c>
      <c r="I3481" t="s">
        <v>23891</v>
      </c>
      <c r="J3481" t="s">
        <v>7723</v>
      </c>
      <c r="K3481" t="s">
        <v>14265</v>
      </c>
      <c r="L3481" t="s">
        <v>14266</v>
      </c>
      <c r="M3481" t="s">
        <v>20515</v>
      </c>
      <c r="N3481" t="s">
        <v>6331</v>
      </c>
      <c r="O3481" t="s">
        <v>20055</v>
      </c>
      <c r="P3481" t="s">
        <v>20618</v>
      </c>
      <c r="Q3481" t="s">
        <v>6573</v>
      </c>
      <c r="R3481" t="s">
        <v>23892</v>
      </c>
      <c r="S3481">
        <v>1</v>
      </c>
      <c r="T3481">
        <v>1</v>
      </c>
      <c r="U3481">
        <v>0</v>
      </c>
      <c r="V3481">
        <v>92</v>
      </c>
      <c r="W3481">
        <v>4</v>
      </c>
    </row>
    <row r="3482" spans="1:23" x14ac:dyDescent="0.3">
      <c r="A3482" t="s">
        <v>3492</v>
      </c>
      <c r="B3482" t="s">
        <v>21174</v>
      </c>
      <c r="C3482">
        <v>0</v>
      </c>
      <c r="D3482">
        <v>0</v>
      </c>
      <c r="E3482" t="s">
        <v>20050</v>
      </c>
      <c r="F3482" t="s">
        <v>14267</v>
      </c>
      <c r="G3482" t="s">
        <v>20080</v>
      </c>
      <c r="H3482" t="s">
        <v>23885</v>
      </c>
      <c r="I3482" t="s">
        <v>23886</v>
      </c>
      <c r="J3482" t="s">
        <v>14268</v>
      </c>
      <c r="K3482" t="s">
        <v>6572</v>
      </c>
      <c r="L3482" t="s">
        <v>6573</v>
      </c>
      <c r="M3482" t="s">
        <v>20293</v>
      </c>
      <c r="N3482" t="s">
        <v>6331</v>
      </c>
      <c r="O3482" t="s">
        <v>20055</v>
      </c>
      <c r="P3482" t="s">
        <v>20618</v>
      </c>
      <c r="Q3482" t="s">
        <v>6573</v>
      </c>
      <c r="R3482" t="s">
        <v>20619</v>
      </c>
      <c r="S3482">
        <v>1</v>
      </c>
      <c r="T3482">
        <v>1</v>
      </c>
      <c r="U3482">
        <v>0</v>
      </c>
      <c r="V3482">
        <v>92</v>
      </c>
      <c r="W3482">
        <v>4</v>
      </c>
    </row>
    <row r="3483" spans="1:23" x14ac:dyDescent="0.3">
      <c r="A3483" t="s">
        <v>3493</v>
      </c>
      <c r="B3483" t="s">
        <v>21174</v>
      </c>
      <c r="C3483">
        <v>0</v>
      </c>
      <c r="D3483">
        <v>0</v>
      </c>
      <c r="E3483" t="s">
        <v>20050</v>
      </c>
      <c r="F3483" t="s">
        <v>14269</v>
      </c>
      <c r="G3483" t="s">
        <v>23893</v>
      </c>
      <c r="H3483" t="s">
        <v>23894</v>
      </c>
      <c r="I3483" t="s">
        <v>23895</v>
      </c>
      <c r="J3483" t="s">
        <v>14270</v>
      </c>
      <c r="K3483" t="s">
        <v>14271</v>
      </c>
      <c r="L3483" t="s">
        <v>14272</v>
      </c>
      <c r="M3483" t="s">
        <v>20523</v>
      </c>
      <c r="N3483" t="s">
        <v>6331</v>
      </c>
      <c r="O3483" t="s">
        <v>20055</v>
      </c>
      <c r="P3483" t="s">
        <v>20618</v>
      </c>
      <c r="Q3483" t="s">
        <v>6573</v>
      </c>
      <c r="R3483" t="s">
        <v>23896</v>
      </c>
      <c r="S3483">
        <v>1</v>
      </c>
      <c r="T3483">
        <v>1</v>
      </c>
      <c r="U3483">
        <v>0</v>
      </c>
      <c r="V3483">
        <v>110</v>
      </c>
      <c r="W3483">
        <v>6</v>
      </c>
    </row>
    <row r="3484" spans="1:23" x14ac:dyDescent="0.3">
      <c r="A3484" t="s">
        <v>3494</v>
      </c>
      <c r="B3484" t="s">
        <v>21174</v>
      </c>
      <c r="C3484">
        <v>0</v>
      </c>
      <c r="D3484">
        <v>0</v>
      </c>
      <c r="E3484" t="s">
        <v>20050</v>
      </c>
      <c r="F3484" t="s">
        <v>14273</v>
      </c>
      <c r="G3484" t="s">
        <v>20328</v>
      </c>
      <c r="H3484" t="s">
        <v>23897</v>
      </c>
      <c r="I3484" t="s">
        <v>23898</v>
      </c>
      <c r="J3484" t="s">
        <v>9343</v>
      </c>
      <c r="K3484" t="s">
        <v>14274</v>
      </c>
      <c r="L3484" t="s">
        <v>14275</v>
      </c>
      <c r="M3484" t="s">
        <v>20555</v>
      </c>
      <c r="N3484" t="s">
        <v>6331</v>
      </c>
      <c r="O3484" t="s">
        <v>20055</v>
      </c>
      <c r="P3484" t="s">
        <v>20618</v>
      </c>
      <c r="Q3484" t="s">
        <v>6573</v>
      </c>
      <c r="R3484" t="s">
        <v>23899</v>
      </c>
      <c r="S3484">
        <v>1</v>
      </c>
      <c r="T3484">
        <v>1</v>
      </c>
      <c r="U3484">
        <v>0</v>
      </c>
      <c r="V3484">
        <v>117</v>
      </c>
      <c r="W3484">
        <v>6</v>
      </c>
    </row>
    <row r="3485" spans="1:23" x14ac:dyDescent="0.3">
      <c r="A3485" t="s">
        <v>3495</v>
      </c>
      <c r="B3485" t="s">
        <v>21174</v>
      </c>
      <c r="C3485">
        <v>0</v>
      </c>
      <c r="D3485">
        <v>0</v>
      </c>
      <c r="E3485" t="s">
        <v>20050</v>
      </c>
      <c r="F3485" t="s">
        <v>14276</v>
      </c>
      <c r="G3485" t="s">
        <v>20066</v>
      </c>
      <c r="H3485" t="s">
        <v>23900</v>
      </c>
      <c r="I3485" t="s">
        <v>23901</v>
      </c>
      <c r="J3485" t="s">
        <v>14277</v>
      </c>
      <c r="K3485" t="s">
        <v>14254</v>
      </c>
      <c r="L3485" t="s">
        <v>14255</v>
      </c>
      <c r="M3485" t="s">
        <v>20630</v>
      </c>
      <c r="N3485" t="s">
        <v>6331</v>
      </c>
      <c r="O3485" t="s">
        <v>20055</v>
      </c>
      <c r="P3485" t="s">
        <v>20618</v>
      </c>
      <c r="Q3485" t="s">
        <v>6573</v>
      </c>
      <c r="R3485" t="s">
        <v>23884</v>
      </c>
      <c r="S3485">
        <v>1</v>
      </c>
      <c r="T3485">
        <v>1</v>
      </c>
      <c r="U3485">
        <v>0</v>
      </c>
      <c r="V3485">
        <v>19</v>
      </c>
      <c r="W3485">
        <v>1</v>
      </c>
    </row>
    <row r="3486" spans="1:23" x14ac:dyDescent="0.3">
      <c r="A3486" t="s">
        <v>3496</v>
      </c>
      <c r="B3486" t="s">
        <v>21174</v>
      </c>
      <c r="C3486">
        <v>0</v>
      </c>
      <c r="D3486">
        <v>0</v>
      </c>
      <c r="E3486" t="s">
        <v>20050</v>
      </c>
      <c r="F3486" t="s">
        <v>14278</v>
      </c>
      <c r="G3486" t="s">
        <v>20080</v>
      </c>
      <c r="H3486" t="s">
        <v>23902</v>
      </c>
      <c r="I3486" t="s">
        <v>23903</v>
      </c>
      <c r="J3486" t="s">
        <v>14279</v>
      </c>
      <c r="K3486" t="s">
        <v>7891</v>
      </c>
      <c r="L3486" t="s">
        <v>7892</v>
      </c>
      <c r="M3486" t="s">
        <v>20457</v>
      </c>
      <c r="N3486" t="s">
        <v>6331</v>
      </c>
      <c r="O3486" t="s">
        <v>20055</v>
      </c>
      <c r="P3486" t="s">
        <v>20618</v>
      </c>
      <c r="Q3486" t="s">
        <v>6573</v>
      </c>
      <c r="R3486" t="s">
        <v>20885</v>
      </c>
      <c r="S3486">
        <v>1</v>
      </c>
      <c r="T3486">
        <v>1</v>
      </c>
      <c r="U3486">
        <v>0</v>
      </c>
      <c r="V3486">
        <v>273</v>
      </c>
      <c r="W3486">
        <v>13</v>
      </c>
    </row>
    <row r="3487" spans="1:23" x14ac:dyDescent="0.3">
      <c r="A3487" t="s">
        <v>3497</v>
      </c>
      <c r="B3487" t="s">
        <v>21174</v>
      </c>
      <c r="C3487">
        <v>0</v>
      </c>
      <c r="D3487">
        <v>0</v>
      </c>
      <c r="E3487" t="s">
        <v>20050</v>
      </c>
      <c r="F3487" t="s">
        <v>14280</v>
      </c>
      <c r="G3487" t="s">
        <v>20066</v>
      </c>
      <c r="H3487" t="s">
        <v>23904</v>
      </c>
      <c r="I3487" t="s">
        <v>23905</v>
      </c>
      <c r="J3487" t="s">
        <v>14281</v>
      </c>
      <c r="K3487" t="s">
        <v>7891</v>
      </c>
      <c r="L3487" t="s">
        <v>7892</v>
      </c>
      <c r="M3487" t="s">
        <v>20457</v>
      </c>
      <c r="N3487" t="s">
        <v>6331</v>
      </c>
      <c r="O3487" t="s">
        <v>20055</v>
      </c>
      <c r="P3487" t="s">
        <v>20618</v>
      </c>
      <c r="Q3487" t="s">
        <v>6573</v>
      </c>
      <c r="R3487" t="s">
        <v>20885</v>
      </c>
      <c r="S3487">
        <v>1</v>
      </c>
      <c r="T3487">
        <v>1</v>
      </c>
      <c r="U3487">
        <v>0</v>
      </c>
      <c r="V3487">
        <v>237</v>
      </c>
      <c r="W3487">
        <v>13</v>
      </c>
    </row>
    <row r="3488" spans="1:23" x14ac:dyDescent="0.3">
      <c r="A3488" t="s">
        <v>3498</v>
      </c>
      <c r="B3488" t="s">
        <v>21174</v>
      </c>
      <c r="C3488">
        <v>0</v>
      </c>
      <c r="D3488">
        <v>0</v>
      </c>
      <c r="E3488" t="s">
        <v>20050</v>
      </c>
      <c r="F3488" t="s">
        <v>14282</v>
      </c>
      <c r="G3488" t="s">
        <v>20080</v>
      </c>
      <c r="H3488" t="s">
        <v>23906</v>
      </c>
      <c r="I3488" t="s">
        <v>23907</v>
      </c>
      <c r="J3488" t="s">
        <v>14283</v>
      </c>
      <c r="K3488" t="s">
        <v>9363</v>
      </c>
      <c r="L3488" t="s">
        <v>9364</v>
      </c>
      <c r="M3488" t="s">
        <v>20443</v>
      </c>
      <c r="N3488" t="s">
        <v>6331</v>
      </c>
      <c r="O3488" t="s">
        <v>20055</v>
      </c>
      <c r="P3488" t="s">
        <v>20618</v>
      </c>
      <c r="Q3488" t="s">
        <v>6573</v>
      </c>
      <c r="R3488" t="s">
        <v>21238</v>
      </c>
      <c r="S3488">
        <v>1</v>
      </c>
      <c r="T3488">
        <v>1</v>
      </c>
      <c r="U3488">
        <v>0</v>
      </c>
      <c r="V3488">
        <v>44</v>
      </c>
      <c r="W3488">
        <v>3</v>
      </c>
    </row>
    <row r="3489" spans="1:23" x14ac:dyDescent="0.3">
      <c r="A3489" t="s">
        <v>3499</v>
      </c>
      <c r="B3489" t="s">
        <v>21174</v>
      </c>
      <c r="C3489">
        <v>0</v>
      </c>
      <c r="D3489">
        <v>0</v>
      </c>
      <c r="E3489" t="s">
        <v>20050</v>
      </c>
      <c r="F3489" t="s">
        <v>14284</v>
      </c>
      <c r="G3489" t="s">
        <v>20066</v>
      </c>
      <c r="H3489" t="s">
        <v>23908</v>
      </c>
      <c r="I3489" t="s">
        <v>23909</v>
      </c>
      <c r="J3489" t="s">
        <v>14285</v>
      </c>
      <c r="K3489" t="s">
        <v>14286</v>
      </c>
      <c r="L3489" t="s">
        <v>14287</v>
      </c>
      <c r="M3489" t="s">
        <v>20835</v>
      </c>
      <c r="N3489" t="s">
        <v>6331</v>
      </c>
      <c r="O3489" t="s">
        <v>20055</v>
      </c>
      <c r="P3489" t="s">
        <v>20524</v>
      </c>
      <c r="Q3489" t="s">
        <v>20525</v>
      </c>
      <c r="R3489" t="s">
        <v>23910</v>
      </c>
      <c r="S3489">
        <v>1</v>
      </c>
      <c r="T3489">
        <v>0</v>
      </c>
      <c r="U3489">
        <v>0</v>
      </c>
      <c r="V3489">
        <v>177</v>
      </c>
      <c r="W3489">
        <v>8</v>
      </c>
    </row>
    <row r="3490" spans="1:23" x14ac:dyDescent="0.3">
      <c r="A3490" t="s">
        <v>3500</v>
      </c>
      <c r="B3490" t="s">
        <v>21174</v>
      </c>
      <c r="C3490">
        <v>0</v>
      </c>
      <c r="D3490">
        <v>0</v>
      </c>
      <c r="E3490" t="s">
        <v>20050</v>
      </c>
      <c r="F3490" t="s">
        <v>14288</v>
      </c>
      <c r="G3490" t="s">
        <v>20328</v>
      </c>
      <c r="H3490" t="s">
        <v>23911</v>
      </c>
      <c r="I3490" t="s">
        <v>23912</v>
      </c>
      <c r="J3490" t="s">
        <v>14289</v>
      </c>
      <c r="K3490" t="s">
        <v>7037</v>
      </c>
      <c r="L3490" t="s">
        <v>7038</v>
      </c>
      <c r="M3490" t="s">
        <v>20157</v>
      </c>
      <c r="N3490" t="s">
        <v>6331</v>
      </c>
      <c r="O3490" t="s">
        <v>20055</v>
      </c>
      <c r="P3490" t="s">
        <v>20524</v>
      </c>
      <c r="Q3490" t="s">
        <v>20525</v>
      </c>
      <c r="R3490" t="s">
        <v>20612</v>
      </c>
      <c r="S3490">
        <v>1</v>
      </c>
      <c r="T3490">
        <v>0</v>
      </c>
      <c r="U3490">
        <v>0</v>
      </c>
      <c r="V3490">
        <v>285</v>
      </c>
      <c r="W3490">
        <v>12</v>
      </c>
    </row>
    <row r="3491" spans="1:23" x14ac:dyDescent="0.3">
      <c r="A3491" t="s">
        <v>3501</v>
      </c>
      <c r="B3491" t="s">
        <v>21174</v>
      </c>
      <c r="C3491">
        <v>0</v>
      </c>
      <c r="D3491">
        <v>0</v>
      </c>
      <c r="E3491" t="s">
        <v>20050</v>
      </c>
      <c r="F3491" t="s">
        <v>14290</v>
      </c>
      <c r="G3491" t="s">
        <v>20040</v>
      </c>
      <c r="H3491" t="s">
        <v>23913</v>
      </c>
      <c r="I3491" t="s">
        <v>23914</v>
      </c>
      <c r="J3491" t="s">
        <v>14291</v>
      </c>
      <c r="K3491" t="s">
        <v>14292</v>
      </c>
      <c r="L3491" t="s">
        <v>14293</v>
      </c>
      <c r="M3491" t="s">
        <v>20534</v>
      </c>
      <c r="N3491" t="s">
        <v>6331</v>
      </c>
      <c r="O3491" t="s">
        <v>20055</v>
      </c>
      <c r="P3491" t="s">
        <v>20618</v>
      </c>
      <c r="Q3491" t="s">
        <v>6573</v>
      </c>
      <c r="R3491" t="s">
        <v>23915</v>
      </c>
      <c r="S3491">
        <v>1</v>
      </c>
      <c r="T3491">
        <v>1</v>
      </c>
      <c r="U3491">
        <v>0</v>
      </c>
      <c r="V3491">
        <v>79</v>
      </c>
      <c r="W3491">
        <v>4</v>
      </c>
    </row>
    <row r="3492" spans="1:23" x14ac:dyDescent="0.3">
      <c r="A3492" t="s">
        <v>3502</v>
      </c>
      <c r="B3492" t="s">
        <v>21174</v>
      </c>
      <c r="C3492">
        <v>0</v>
      </c>
      <c r="D3492">
        <v>0</v>
      </c>
      <c r="E3492" t="s">
        <v>20050</v>
      </c>
      <c r="F3492" t="s">
        <v>14294</v>
      </c>
      <c r="G3492" t="s">
        <v>20080</v>
      </c>
      <c r="H3492" t="s">
        <v>23916</v>
      </c>
      <c r="I3492" t="s">
        <v>23917</v>
      </c>
      <c r="J3492" t="s">
        <v>14295</v>
      </c>
      <c r="K3492" t="s">
        <v>7257</v>
      </c>
      <c r="L3492" t="s">
        <v>7258</v>
      </c>
      <c r="M3492" t="s">
        <v>20736</v>
      </c>
      <c r="N3492" t="s">
        <v>6331</v>
      </c>
      <c r="O3492" t="s">
        <v>20055</v>
      </c>
      <c r="P3492" t="s">
        <v>20618</v>
      </c>
      <c r="Q3492" t="s">
        <v>6573</v>
      </c>
      <c r="R3492" t="s">
        <v>20748</v>
      </c>
      <c r="S3492">
        <v>1</v>
      </c>
      <c r="T3492">
        <v>1</v>
      </c>
      <c r="U3492">
        <v>0</v>
      </c>
      <c r="V3492">
        <v>250</v>
      </c>
      <c r="W3492">
        <v>12</v>
      </c>
    </row>
    <row r="3493" spans="1:23" x14ac:dyDescent="0.3">
      <c r="A3493" t="s">
        <v>3503</v>
      </c>
      <c r="B3493" t="s">
        <v>21174</v>
      </c>
      <c r="C3493">
        <v>0</v>
      </c>
      <c r="D3493">
        <v>0</v>
      </c>
      <c r="E3493" t="s">
        <v>20050</v>
      </c>
      <c r="F3493" t="s">
        <v>14296</v>
      </c>
      <c r="G3493" t="s">
        <v>20066</v>
      </c>
      <c r="H3493" t="s">
        <v>23918</v>
      </c>
      <c r="I3493" t="s">
        <v>23919</v>
      </c>
      <c r="J3493" t="s">
        <v>14297</v>
      </c>
      <c r="K3493" t="s">
        <v>7257</v>
      </c>
      <c r="L3493" t="s">
        <v>7258</v>
      </c>
      <c r="M3493" t="s">
        <v>20736</v>
      </c>
      <c r="N3493" t="s">
        <v>6331</v>
      </c>
      <c r="O3493" t="s">
        <v>20055</v>
      </c>
      <c r="P3493" t="s">
        <v>20618</v>
      </c>
      <c r="Q3493" t="s">
        <v>6573</v>
      </c>
      <c r="R3493" t="s">
        <v>20748</v>
      </c>
      <c r="S3493">
        <v>1</v>
      </c>
      <c r="T3493">
        <v>1</v>
      </c>
      <c r="U3493">
        <v>0</v>
      </c>
      <c r="V3493">
        <v>297</v>
      </c>
      <c r="W3493">
        <v>15</v>
      </c>
    </row>
    <row r="3494" spans="1:23" x14ac:dyDescent="0.3">
      <c r="A3494" t="s">
        <v>3504</v>
      </c>
      <c r="B3494" t="s">
        <v>21174</v>
      </c>
      <c r="C3494">
        <v>0</v>
      </c>
      <c r="D3494">
        <v>0</v>
      </c>
      <c r="E3494" t="s">
        <v>20050</v>
      </c>
      <c r="F3494" t="s">
        <v>14298</v>
      </c>
      <c r="G3494" t="s">
        <v>20080</v>
      </c>
      <c r="H3494" t="s">
        <v>23920</v>
      </c>
      <c r="I3494" t="s">
        <v>23921</v>
      </c>
      <c r="J3494" t="s">
        <v>14299</v>
      </c>
      <c r="K3494" t="s">
        <v>14300</v>
      </c>
      <c r="L3494" t="s">
        <v>14301</v>
      </c>
      <c r="M3494" t="s">
        <v>20946</v>
      </c>
      <c r="N3494" t="s">
        <v>6331</v>
      </c>
      <c r="O3494" t="s">
        <v>20055</v>
      </c>
      <c r="P3494" t="s">
        <v>20056</v>
      </c>
      <c r="Q3494" t="s">
        <v>6749</v>
      </c>
      <c r="R3494" t="s">
        <v>23922</v>
      </c>
      <c r="S3494">
        <v>1</v>
      </c>
      <c r="T3494">
        <v>1</v>
      </c>
      <c r="U3494">
        <v>0</v>
      </c>
      <c r="V3494">
        <v>268</v>
      </c>
      <c r="W3494">
        <v>13</v>
      </c>
    </row>
    <row r="3495" spans="1:23" x14ac:dyDescent="0.3">
      <c r="A3495" t="s">
        <v>3505</v>
      </c>
      <c r="B3495" t="s">
        <v>21174</v>
      </c>
      <c r="C3495">
        <v>0</v>
      </c>
      <c r="D3495">
        <v>0</v>
      </c>
      <c r="E3495" t="s">
        <v>20050</v>
      </c>
      <c r="F3495" t="s">
        <v>14302</v>
      </c>
      <c r="G3495" t="s">
        <v>20066</v>
      </c>
      <c r="H3495" t="s">
        <v>23754</v>
      </c>
      <c r="I3495" t="s">
        <v>23755</v>
      </c>
      <c r="J3495" t="s">
        <v>14073</v>
      </c>
      <c r="K3495" t="s">
        <v>14074</v>
      </c>
      <c r="L3495" t="s">
        <v>14075</v>
      </c>
      <c r="M3495" t="s">
        <v>20107</v>
      </c>
      <c r="N3495" t="s">
        <v>6331</v>
      </c>
      <c r="O3495" t="s">
        <v>20055</v>
      </c>
      <c r="P3495" t="s">
        <v>20618</v>
      </c>
      <c r="Q3495" t="s">
        <v>6573</v>
      </c>
      <c r="R3495" t="s">
        <v>23756</v>
      </c>
      <c r="S3495">
        <v>1</v>
      </c>
      <c r="T3495">
        <v>1</v>
      </c>
      <c r="U3495">
        <v>0</v>
      </c>
      <c r="V3495">
        <v>105</v>
      </c>
      <c r="W3495">
        <v>5</v>
      </c>
    </row>
    <row r="3496" spans="1:23" x14ac:dyDescent="0.3">
      <c r="A3496" t="s">
        <v>3506</v>
      </c>
      <c r="B3496" t="s">
        <v>21174</v>
      </c>
      <c r="C3496">
        <v>0</v>
      </c>
      <c r="D3496">
        <v>0</v>
      </c>
      <c r="E3496" t="s">
        <v>20050</v>
      </c>
      <c r="F3496" t="s">
        <v>14303</v>
      </c>
      <c r="G3496" t="s">
        <v>20066</v>
      </c>
      <c r="H3496" t="s">
        <v>23923</v>
      </c>
      <c r="I3496" t="s">
        <v>23924</v>
      </c>
      <c r="J3496" t="s">
        <v>11842</v>
      </c>
      <c r="K3496" t="s">
        <v>14304</v>
      </c>
      <c r="L3496" t="s">
        <v>14305</v>
      </c>
      <c r="M3496" t="s">
        <v>20103</v>
      </c>
      <c r="N3496" t="s">
        <v>6331</v>
      </c>
      <c r="O3496" t="s">
        <v>20055</v>
      </c>
      <c r="P3496" t="s">
        <v>20618</v>
      </c>
      <c r="Q3496" t="s">
        <v>6573</v>
      </c>
      <c r="R3496" t="s">
        <v>23925</v>
      </c>
      <c r="S3496">
        <v>1</v>
      </c>
      <c r="T3496">
        <v>1</v>
      </c>
      <c r="U3496">
        <v>0</v>
      </c>
      <c r="V3496">
        <v>208</v>
      </c>
      <c r="W3496">
        <v>9</v>
      </c>
    </row>
    <row r="3497" spans="1:23" x14ac:dyDescent="0.3">
      <c r="A3497" t="s">
        <v>3507</v>
      </c>
      <c r="B3497" t="s">
        <v>21174</v>
      </c>
      <c r="C3497">
        <v>0</v>
      </c>
      <c r="D3497">
        <v>0</v>
      </c>
      <c r="E3497" t="s">
        <v>20050</v>
      </c>
      <c r="F3497" t="s">
        <v>14306</v>
      </c>
      <c r="G3497" t="s">
        <v>20066</v>
      </c>
      <c r="H3497" t="s">
        <v>23748</v>
      </c>
      <c r="I3497" t="s">
        <v>23749</v>
      </c>
      <c r="J3497" t="s">
        <v>14307</v>
      </c>
      <c r="K3497" t="s">
        <v>14067</v>
      </c>
      <c r="L3497" t="s">
        <v>14068</v>
      </c>
      <c r="M3497" t="s">
        <v>20298</v>
      </c>
      <c r="N3497" t="s">
        <v>6331</v>
      </c>
      <c r="O3497" t="s">
        <v>20055</v>
      </c>
      <c r="P3497" t="s">
        <v>20618</v>
      </c>
      <c r="Q3497" t="s">
        <v>6573</v>
      </c>
      <c r="R3497" t="s">
        <v>23750</v>
      </c>
      <c r="S3497">
        <v>1</v>
      </c>
      <c r="T3497">
        <v>1</v>
      </c>
      <c r="U3497">
        <v>0</v>
      </c>
      <c r="V3497">
        <v>57</v>
      </c>
      <c r="W3497">
        <v>3</v>
      </c>
    </row>
    <row r="3498" spans="1:23" x14ac:dyDescent="0.3">
      <c r="A3498" t="s">
        <v>3508</v>
      </c>
      <c r="B3498" t="s">
        <v>21174</v>
      </c>
      <c r="C3498">
        <v>0</v>
      </c>
      <c r="D3498">
        <v>0</v>
      </c>
      <c r="E3498" t="s">
        <v>20050</v>
      </c>
      <c r="F3498" t="s">
        <v>14308</v>
      </c>
      <c r="G3498" t="s">
        <v>20040</v>
      </c>
      <c r="H3498" t="s">
        <v>23926</v>
      </c>
      <c r="I3498" t="s">
        <v>23927</v>
      </c>
      <c r="J3498" t="s">
        <v>14309</v>
      </c>
      <c r="K3498" t="s">
        <v>14310</v>
      </c>
      <c r="L3498" t="s">
        <v>14311</v>
      </c>
      <c r="M3498" t="s">
        <v>20113</v>
      </c>
      <c r="N3498" t="s">
        <v>6331</v>
      </c>
      <c r="O3498" t="s">
        <v>20055</v>
      </c>
      <c r="P3498" t="s">
        <v>20618</v>
      </c>
      <c r="Q3498" t="s">
        <v>6573</v>
      </c>
      <c r="R3498" t="s">
        <v>23928</v>
      </c>
      <c r="S3498">
        <v>1</v>
      </c>
      <c r="T3498">
        <v>1</v>
      </c>
      <c r="U3498">
        <v>0</v>
      </c>
      <c r="V3498">
        <v>94</v>
      </c>
      <c r="W3498">
        <v>4</v>
      </c>
    </row>
    <row r="3499" spans="1:23" x14ac:dyDescent="0.3">
      <c r="A3499" t="s">
        <v>3509</v>
      </c>
      <c r="B3499" t="s">
        <v>21174</v>
      </c>
      <c r="C3499">
        <v>0</v>
      </c>
      <c r="D3499">
        <v>0</v>
      </c>
      <c r="E3499" t="s">
        <v>20050</v>
      </c>
      <c r="F3499" t="s">
        <v>12946</v>
      </c>
      <c r="G3499" t="s">
        <v>20040</v>
      </c>
      <c r="H3499" t="s">
        <v>23929</v>
      </c>
      <c r="I3499" t="s">
        <v>23930</v>
      </c>
      <c r="J3499" t="s">
        <v>14312</v>
      </c>
      <c r="K3499" t="s">
        <v>14313</v>
      </c>
      <c r="L3499" t="s">
        <v>14314</v>
      </c>
      <c r="M3499" t="s">
        <v>20753</v>
      </c>
      <c r="N3499" t="s">
        <v>6331</v>
      </c>
      <c r="O3499" t="s">
        <v>20055</v>
      </c>
      <c r="P3499" t="s">
        <v>20618</v>
      </c>
      <c r="Q3499" t="s">
        <v>6573</v>
      </c>
      <c r="R3499" t="s">
        <v>23931</v>
      </c>
      <c r="S3499">
        <v>1</v>
      </c>
      <c r="T3499">
        <v>1</v>
      </c>
      <c r="U3499">
        <v>0</v>
      </c>
      <c r="V3499">
        <v>49</v>
      </c>
      <c r="W3499">
        <v>3</v>
      </c>
    </row>
    <row r="3500" spans="1:23" x14ac:dyDescent="0.3">
      <c r="A3500" t="s">
        <v>3510</v>
      </c>
      <c r="B3500" t="s">
        <v>21174</v>
      </c>
      <c r="C3500">
        <v>0</v>
      </c>
      <c r="D3500">
        <v>0</v>
      </c>
      <c r="E3500" t="s">
        <v>20050</v>
      </c>
      <c r="F3500" t="s">
        <v>14315</v>
      </c>
      <c r="G3500" t="s">
        <v>20040</v>
      </c>
      <c r="H3500" t="s">
        <v>23932</v>
      </c>
      <c r="I3500" t="s">
        <v>23933</v>
      </c>
      <c r="J3500" t="s">
        <v>14316</v>
      </c>
      <c r="K3500" t="s">
        <v>14317</v>
      </c>
      <c r="L3500" t="s">
        <v>14318</v>
      </c>
      <c r="M3500" t="s">
        <v>20054</v>
      </c>
      <c r="N3500" t="s">
        <v>6331</v>
      </c>
      <c r="O3500" t="s">
        <v>20055</v>
      </c>
      <c r="P3500" t="s">
        <v>20618</v>
      </c>
      <c r="Q3500" t="s">
        <v>6573</v>
      </c>
      <c r="R3500" t="s">
        <v>23934</v>
      </c>
      <c r="S3500">
        <v>1</v>
      </c>
      <c r="T3500">
        <v>1</v>
      </c>
      <c r="U3500">
        <v>0</v>
      </c>
      <c r="V3500">
        <v>53</v>
      </c>
      <c r="W3500">
        <v>3</v>
      </c>
    </row>
    <row r="3501" spans="1:23" x14ac:dyDescent="0.3">
      <c r="A3501" t="s">
        <v>3511</v>
      </c>
      <c r="B3501" t="s">
        <v>21174</v>
      </c>
      <c r="C3501">
        <v>0</v>
      </c>
      <c r="D3501">
        <v>0</v>
      </c>
      <c r="E3501" t="s">
        <v>20050</v>
      </c>
      <c r="F3501" t="s">
        <v>14319</v>
      </c>
      <c r="G3501" t="s">
        <v>20080</v>
      </c>
      <c r="H3501" t="s">
        <v>23731</v>
      </c>
      <c r="I3501" t="s">
        <v>23732</v>
      </c>
      <c r="J3501" t="s">
        <v>14047</v>
      </c>
      <c r="K3501" t="s">
        <v>8261</v>
      </c>
      <c r="L3501" t="s">
        <v>8262</v>
      </c>
      <c r="M3501" t="s">
        <v>20282</v>
      </c>
      <c r="N3501" t="s">
        <v>6331</v>
      </c>
      <c r="O3501" t="s">
        <v>20055</v>
      </c>
      <c r="P3501" t="s">
        <v>20618</v>
      </c>
      <c r="Q3501" t="s">
        <v>6573</v>
      </c>
      <c r="R3501" t="s">
        <v>20964</v>
      </c>
      <c r="S3501">
        <v>1</v>
      </c>
      <c r="T3501">
        <v>1</v>
      </c>
      <c r="U3501">
        <v>0</v>
      </c>
      <c r="V3501">
        <v>436</v>
      </c>
      <c r="W3501">
        <v>23</v>
      </c>
    </row>
    <row r="3502" spans="1:23" x14ac:dyDescent="0.3">
      <c r="A3502" t="s">
        <v>3512</v>
      </c>
      <c r="B3502" t="s">
        <v>21174</v>
      </c>
      <c r="C3502">
        <v>0</v>
      </c>
      <c r="D3502">
        <v>0</v>
      </c>
      <c r="E3502" t="s">
        <v>20050</v>
      </c>
      <c r="F3502" t="s">
        <v>14320</v>
      </c>
      <c r="G3502" t="s">
        <v>20080</v>
      </c>
      <c r="H3502" t="s">
        <v>23935</v>
      </c>
      <c r="I3502" t="s">
        <v>23936</v>
      </c>
      <c r="J3502" t="s">
        <v>14321</v>
      </c>
      <c r="K3502" t="s">
        <v>7636</v>
      </c>
      <c r="L3502" t="s">
        <v>7637</v>
      </c>
      <c r="M3502" t="s">
        <v>20054</v>
      </c>
      <c r="N3502" t="s">
        <v>6331</v>
      </c>
      <c r="O3502" t="s">
        <v>20055</v>
      </c>
      <c r="P3502" t="s">
        <v>20056</v>
      </c>
      <c r="Q3502" t="s">
        <v>6749</v>
      </c>
      <c r="R3502" t="s">
        <v>20057</v>
      </c>
      <c r="S3502">
        <v>1</v>
      </c>
      <c r="T3502">
        <v>1</v>
      </c>
      <c r="U3502">
        <v>0</v>
      </c>
      <c r="V3502">
        <v>169</v>
      </c>
      <c r="W3502">
        <v>8</v>
      </c>
    </row>
    <row r="3503" spans="1:23" x14ac:dyDescent="0.3">
      <c r="A3503" t="s">
        <v>3513</v>
      </c>
      <c r="B3503" t="s">
        <v>21174</v>
      </c>
      <c r="C3503">
        <v>0</v>
      </c>
      <c r="D3503">
        <v>0</v>
      </c>
      <c r="E3503" t="s">
        <v>20050</v>
      </c>
      <c r="F3503" t="s">
        <v>14322</v>
      </c>
      <c r="G3503" t="s">
        <v>20080</v>
      </c>
      <c r="H3503" t="s">
        <v>23731</v>
      </c>
      <c r="I3503" t="s">
        <v>23732</v>
      </c>
      <c r="J3503" t="s">
        <v>14323</v>
      </c>
      <c r="K3503" t="s">
        <v>8261</v>
      </c>
      <c r="L3503" t="s">
        <v>8262</v>
      </c>
      <c r="M3503" t="s">
        <v>20282</v>
      </c>
      <c r="N3503" t="s">
        <v>6331</v>
      </c>
      <c r="O3503" t="s">
        <v>20055</v>
      </c>
      <c r="P3503" t="s">
        <v>20618</v>
      </c>
      <c r="Q3503" t="s">
        <v>6573</v>
      </c>
      <c r="R3503" t="s">
        <v>20964</v>
      </c>
      <c r="S3503">
        <v>1</v>
      </c>
      <c r="T3503">
        <v>1</v>
      </c>
      <c r="U3503">
        <v>0</v>
      </c>
      <c r="V3503">
        <v>151</v>
      </c>
      <c r="W3503">
        <v>7</v>
      </c>
    </row>
    <row r="3504" spans="1:23" x14ac:dyDescent="0.3">
      <c r="A3504" t="s">
        <v>3514</v>
      </c>
      <c r="B3504" t="s">
        <v>21174</v>
      </c>
      <c r="C3504">
        <v>0</v>
      </c>
      <c r="D3504">
        <v>0</v>
      </c>
      <c r="E3504" t="s">
        <v>20050</v>
      </c>
      <c r="F3504" t="s">
        <v>14324</v>
      </c>
      <c r="G3504" t="s">
        <v>20328</v>
      </c>
      <c r="H3504" t="s">
        <v>23937</v>
      </c>
      <c r="I3504" t="s">
        <v>23938</v>
      </c>
      <c r="J3504" t="s">
        <v>14325</v>
      </c>
      <c r="K3504" t="s">
        <v>6797</v>
      </c>
      <c r="L3504" t="s">
        <v>6798</v>
      </c>
      <c r="M3504" t="s">
        <v>20190</v>
      </c>
      <c r="N3504" t="s">
        <v>6331</v>
      </c>
      <c r="O3504" t="s">
        <v>20055</v>
      </c>
      <c r="P3504" t="s">
        <v>20524</v>
      </c>
      <c r="Q3504" t="s">
        <v>20525</v>
      </c>
      <c r="R3504" t="s">
        <v>21012</v>
      </c>
      <c r="S3504">
        <v>1</v>
      </c>
      <c r="T3504">
        <v>0</v>
      </c>
      <c r="U3504">
        <v>0</v>
      </c>
      <c r="V3504">
        <v>188</v>
      </c>
      <c r="W3504">
        <v>8</v>
      </c>
    </row>
    <row r="3505" spans="1:23" x14ac:dyDescent="0.3">
      <c r="A3505" t="s">
        <v>3515</v>
      </c>
      <c r="B3505" t="s">
        <v>21174</v>
      </c>
      <c r="C3505">
        <v>0</v>
      </c>
      <c r="D3505">
        <v>0</v>
      </c>
      <c r="E3505" t="s">
        <v>20050</v>
      </c>
      <c r="F3505" t="s">
        <v>14326</v>
      </c>
      <c r="G3505" t="s">
        <v>20066</v>
      </c>
      <c r="H3505" t="s">
        <v>23742</v>
      </c>
      <c r="I3505" t="s">
        <v>23743</v>
      </c>
      <c r="J3505" t="s">
        <v>14327</v>
      </c>
      <c r="K3505" t="s">
        <v>14060</v>
      </c>
      <c r="L3505" t="s">
        <v>14061</v>
      </c>
      <c r="M3505" t="s">
        <v>20242</v>
      </c>
      <c r="N3505" t="s">
        <v>6331</v>
      </c>
      <c r="O3505" t="s">
        <v>20055</v>
      </c>
      <c r="P3505" t="s">
        <v>20618</v>
      </c>
      <c r="Q3505" t="s">
        <v>6573</v>
      </c>
      <c r="R3505" t="s">
        <v>23744</v>
      </c>
      <c r="S3505">
        <v>1</v>
      </c>
      <c r="T3505">
        <v>1</v>
      </c>
      <c r="U3505">
        <v>0</v>
      </c>
      <c r="V3505">
        <v>0</v>
      </c>
      <c r="W3505">
        <v>0</v>
      </c>
    </row>
    <row r="3506" spans="1:23" x14ac:dyDescent="0.3">
      <c r="A3506" t="s">
        <v>3516</v>
      </c>
      <c r="B3506" t="s">
        <v>21174</v>
      </c>
      <c r="C3506">
        <v>0</v>
      </c>
      <c r="D3506">
        <v>0</v>
      </c>
      <c r="E3506" t="s">
        <v>20050</v>
      </c>
      <c r="F3506" t="s">
        <v>14328</v>
      </c>
      <c r="G3506" t="s">
        <v>20040</v>
      </c>
      <c r="H3506" t="s">
        <v>23939</v>
      </c>
      <c r="I3506" t="s">
        <v>23940</v>
      </c>
      <c r="J3506" t="s">
        <v>9343</v>
      </c>
      <c r="K3506" t="s">
        <v>13859</v>
      </c>
      <c r="L3506" t="s">
        <v>13860</v>
      </c>
      <c r="M3506" t="s">
        <v>23941</v>
      </c>
      <c r="N3506" t="s">
        <v>6331</v>
      </c>
      <c r="O3506" t="s">
        <v>20055</v>
      </c>
      <c r="P3506" t="s">
        <v>20524</v>
      </c>
      <c r="Q3506" t="s">
        <v>20525</v>
      </c>
      <c r="R3506" t="s">
        <v>23942</v>
      </c>
      <c r="S3506">
        <v>1</v>
      </c>
      <c r="T3506">
        <v>0</v>
      </c>
      <c r="U3506">
        <v>0</v>
      </c>
      <c r="V3506">
        <v>189</v>
      </c>
      <c r="W3506">
        <v>8</v>
      </c>
    </row>
    <row r="3507" spans="1:23" x14ac:dyDescent="0.3">
      <c r="A3507" t="s">
        <v>3517</v>
      </c>
      <c r="B3507" t="s">
        <v>21174</v>
      </c>
      <c r="C3507">
        <v>0</v>
      </c>
      <c r="D3507">
        <v>0</v>
      </c>
      <c r="E3507" t="s">
        <v>20050</v>
      </c>
      <c r="F3507" t="s">
        <v>14329</v>
      </c>
      <c r="G3507" t="s">
        <v>20040</v>
      </c>
      <c r="H3507" t="s">
        <v>23943</v>
      </c>
      <c r="I3507" t="s">
        <v>23944</v>
      </c>
      <c r="J3507" t="s">
        <v>14330</v>
      </c>
      <c r="K3507" t="s">
        <v>13723</v>
      </c>
      <c r="L3507" t="s">
        <v>13724</v>
      </c>
      <c r="M3507" t="s">
        <v>20271</v>
      </c>
      <c r="N3507" t="s">
        <v>6331</v>
      </c>
      <c r="O3507" t="s">
        <v>20055</v>
      </c>
      <c r="P3507" t="s">
        <v>20618</v>
      </c>
      <c r="Q3507" t="s">
        <v>6573</v>
      </c>
      <c r="R3507" t="s">
        <v>23945</v>
      </c>
      <c r="S3507">
        <v>1</v>
      </c>
      <c r="T3507">
        <v>1</v>
      </c>
      <c r="U3507">
        <v>0</v>
      </c>
      <c r="V3507">
        <v>70</v>
      </c>
      <c r="W3507">
        <v>4</v>
      </c>
    </row>
    <row r="3508" spans="1:23" x14ac:dyDescent="0.3">
      <c r="A3508" t="s">
        <v>3518</v>
      </c>
      <c r="B3508" t="s">
        <v>21174</v>
      </c>
      <c r="C3508">
        <v>0</v>
      </c>
      <c r="D3508">
        <v>0</v>
      </c>
      <c r="E3508" t="s">
        <v>20050</v>
      </c>
      <c r="F3508" t="s">
        <v>14331</v>
      </c>
      <c r="G3508" t="s">
        <v>20040</v>
      </c>
      <c r="H3508" t="s">
        <v>23946</v>
      </c>
      <c r="I3508" t="s">
        <v>23947</v>
      </c>
      <c r="J3508" t="s">
        <v>10237</v>
      </c>
      <c r="K3508" t="s">
        <v>13974</v>
      </c>
      <c r="L3508" t="s">
        <v>13975</v>
      </c>
      <c r="M3508" t="s">
        <v>20273</v>
      </c>
      <c r="N3508" t="s">
        <v>6331</v>
      </c>
      <c r="O3508" t="s">
        <v>20055</v>
      </c>
      <c r="P3508" t="s">
        <v>20618</v>
      </c>
      <c r="Q3508" t="s">
        <v>6573</v>
      </c>
      <c r="R3508" t="s">
        <v>23701</v>
      </c>
      <c r="S3508">
        <v>1</v>
      </c>
      <c r="T3508">
        <v>1</v>
      </c>
      <c r="U3508">
        <v>0</v>
      </c>
      <c r="V3508">
        <v>83</v>
      </c>
      <c r="W3508">
        <v>4</v>
      </c>
    </row>
    <row r="3509" spans="1:23" x14ac:dyDescent="0.3">
      <c r="A3509" t="s">
        <v>3519</v>
      </c>
      <c r="B3509" t="s">
        <v>21174</v>
      </c>
      <c r="C3509">
        <v>0</v>
      </c>
      <c r="D3509">
        <v>0</v>
      </c>
      <c r="E3509" t="s">
        <v>20050</v>
      </c>
      <c r="F3509" t="s">
        <v>14332</v>
      </c>
      <c r="G3509" t="s">
        <v>20040</v>
      </c>
      <c r="H3509" t="s">
        <v>23948</v>
      </c>
      <c r="I3509" t="s">
        <v>23949</v>
      </c>
      <c r="J3509" t="s">
        <v>7723</v>
      </c>
      <c r="K3509" t="s">
        <v>14333</v>
      </c>
      <c r="L3509" t="s">
        <v>14334</v>
      </c>
      <c r="M3509" t="s">
        <v>20195</v>
      </c>
      <c r="N3509" t="s">
        <v>6331</v>
      </c>
      <c r="O3509" t="s">
        <v>20055</v>
      </c>
      <c r="P3509" t="s">
        <v>20618</v>
      </c>
      <c r="Q3509" t="s">
        <v>6573</v>
      </c>
      <c r="R3509" t="s">
        <v>23950</v>
      </c>
      <c r="S3509">
        <v>1</v>
      </c>
      <c r="T3509">
        <v>1</v>
      </c>
      <c r="U3509">
        <v>0</v>
      </c>
      <c r="V3509">
        <v>106</v>
      </c>
      <c r="W3509">
        <v>5</v>
      </c>
    </row>
    <row r="3510" spans="1:23" x14ac:dyDescent="0.3">
      <c r="A3510" t="s">
        <v>3520</v>
      </c>
      <c r="B3510" t="s">
        <v>21174</v>
      </c>
      <c r="C3510">
        <v>0</v>
      </c>
      <c r="D3510">
        <v>0</v>
      </c>
      <c r="E3510" t="s">
        <v>20050</v>
      </c>
      <c r="F3510" t="s">
        <v>14335</v>
      </c>
      <c r="G3510" t="s">
        <v>20040</v>
      </c>
      <c r="H3510" t="s">
        <v>23951</v>
      </c>
      <c r="I3510" t="s">
        <v>23952</v>
      </c>
      <c r="J3510" t="s">
        <v>14336</v>
      </c>
      <c r="K3510" t="s">
        <v>14337</v>
      </c>
      <c r="L3510" t="s">
        <v>14338</v>
      </c>
      <c r="M3510" t="s">
        <v>20340</v>
      </c>
      <c r="N3510" t="s">
        <v>6331</v>
      </c>
      <c r="O3510" t="s">
        <v>20055</v>
      </c>
      <c r="P3510" t="s">
        <v>20618</v>
      </c>
      <c r="Q3510" t="s">
        <v>6573</v>
      </c>
      <c r="R3510" t="s">
        <v>23953</v>
      </c>
      <c r="S3510">
        <v>1</v>
      </c>
      <c r="T3510">
        <v>1</v>
      </c>
      <c r="U3510">
        <v>0</v>
      </c>
      <c r="V3510">
        <v>142</v>
      </c>
      <c r="W3510">
        <v>7</v>
      </c>
    </row>
    <row r="3511" spans="1:23" x14ac:dyDescent="0.3">
      <c r="A3511" t="s">
        <v>3521</v>
      </c>
      <c r="B3511" t="s">
        <v>21174</v>
      </c>
      <c r="C3511">
        <v>0</v>
      </c>
      <c r="D3511">
        <v>0</v>
      </c>
      <c r="E3511" t="s">
        <v>20050</v>
      </c>
      <c r="F3511" t="s">
        <v>14339</v>
      </c>
      <c r="G3511" t="s">
        <v>20040</v>
      </c>
      <c r="H3511" t="s">
        <v>23954</v>
      </c>
      <c r="I3511" t="s">
        <v>23955</v>
      </c>
      <c r="J3511" t="s">
        <v>14340</v>
      </c>
      <c r="K3511" t="s">
        <v>14341</v>
      </c>
      <c r="L3511" t="s">
        <v>14342</v>
      </c>
      <c r="M3511" t="s">
        <v>22164</v>
      </c>
      <c r="N3511" t="s">
        <v>6331</v>
      </c>
      <c r="O3511" t="s">
        <v>20055</v>
      </c>
      <c r="P3511" t="s">
        <v>20618</v>
      </c>
      <c r="Q3511" t="s">
        <v>6573</v>
      </c>
      <c r="R3511" t="s">
        <v>23956</v>
      </c>
      <c r="S3511">
        <v>1</v>
      </c>
      <c r="T3511">
        <v>1</v>
      </c>
      <c r="U3511">
        <v>0</v>
      </c>
      <c r="V3511">
        <v>66</v>
      </c>
      <c r="W3511">
        <v>4</v>
      </c>
    </row>
    <row r="3512" spans="1:23" x14ac:dyDescent="0.3">
      <c r="A3512" t="s">
        <v>3522</v>
      </c>
      <c r="B3512" t="s">
        <v>21174</v>
      </c>
      <c r="C3512">
        <v>0</v>
      </c>
      <c r="D3512">
        <v>0</v>
      </c>
      <c r="E3512" t="s">
        <v>20050</v>
      </c>
      <c r="F3512" t="s">
        <v>14343</v>
      </c>
      <c r="G3512" t="s">
        <v>20066</v>
      </c>
      <c r="H3512" t="s">
        <v>23957</v>
      </c>
      <c r="I3512" t="s">
        <v>23958</v>
      </c>
      <c r="J3512" t="s">
        <v>14344</v>
      </c>
      <c r="K3512" t="s">
        <v>14345</v>
      </c>
      <c r="L3512" t="s">
        <v>14346</v>
      </c>
      <c r="M3512" t="s">
        <v>20280</v>
      </c>
      <c r="N3512" t="s">
        <v>6331</v>
      </c>
      <c r="O3512" t="s">
        <v>20055</v>
      </c>
      <c r="P3512" t="s">
        <v>20618</v>
      </c>
      <c r="Q3512" t="s">
        <v>6573</v>
      </c>
      <c r="R3512" t="s">
        <v>23959</v>
      </c>
      <c r="S3512">
        <v>1</v>
      </c>
      <c r="T3512">
        <v>1</v>
      </c>
      <c r="U3512">
        <v>0</v>
      </c>
      <c r="V3512">
        <v>137</v>
      </c>
      <c r="W3512">
        <v>7</v>
      </c>
    </row>
    <row r="3513" spans="1:23" x14ac:dyDescent="0.3">
      <c r="A3513" t="s">
        <v>3523</v>
      </c>
      <c r="B3513" t="s">
        <v>21174</v>
      </c>
      <c r="C3513">
        <v>0</v>
      </c>
      <c r="D3513">
        <v>0</v>
      </c>
      <c r="E3513" t="s">
        <v>20050</v>
      </c>
      <c r="F3513" t="s">
        <v>14347</v>
      </c>
      <c r="G3513" t="s">
        <v>20066</v>
      </c>
      <c r="H3513" t="s">
        <v>23736</v>
      </c>
      <c r="I3513" t="s">
        <v>23737</v>
      </c>
      <c r="J3513" t="s">
        <v>14348</v>
      </c>
      <c r="K3513" t="s">
        <v>14053</v>
      </c>
      <c r="L3513" t="s">
        <v>14054</v>
      </c>
      <c r="M3513" t="s">
        <v>20369</v>
      </c>
      <c r="N3513" t="s">
        <v>6331</v>
      </c>
      <c r="O3513" t="s">
        <v>20055</v>
      </c>
      <c r="P3513" t="s">
        <v>20618</v>
      </c>
      <c r="Q3513" t="s">
        <v>6573</v>
      </c>
      <c r="R3513" t="s">
        <v>23738</v>
      </c>
      <c r="S3513">
        <v>1</v>
      </c>
      <c r="T3513">
        <v>1</v>
      </c>
      <c r="U3513">
        <v>0</v>
      </c>
      <c r="V3513">
        <v>38</v>
      </c>
      <c r="W3513">
        <v>2</v>
      </c>
    </row>
    <row r="3514" spans="1:23" x14ac:dyDescent="0.3">
      <c r="A3514" t="s">
        <v>3524</v>
      </c>
      <c r="B3514" t="s">
        <v>21174</v>
      </c>
      <c r="C3514">
        <v>0</v>
      </c>
      <c r="D3514">
        <v>0</v>
      </c>
      <c r="E3514" t="s">
        <v>20050</v>
      </c>
      <c r="F3514" t="s">
        <v>14349</v>
      </c>
      <c r="G3514" t="s">
        <v>20066</v>
      </c>
      <c r="H3514" t="s">
        <v>23739</v>
      </c>
      <c r="I3514" t="s">
        <v>23740</v>
      </c>
      <c r="J3514" t="s">
        <v>9116</v>
      </c>
      <c r="K3514" t="s">
        <v>14056</v>
      </c>
      <c r="L3514" t="s">
        <v>14057</v>
      </c>
      <c r="M3514" t="s">
        <v>20946</v>
      </c>
      <c r="N3514" t="s">
        <v>6331</v>
      </c>
      <c r="O3514" t="s">
        <v>20055</v>
      </c>
      <c r="P3514" t="s">
        <v>20618</v>
      </c>
      <c r="Q3514" t="s">
        <v>6573</v>
      </c>
      <c r="R3514" t="s">
        <v>23741</v>
      </c>
      <c r="S3514">
        <v>1</v>
      </c>
      <c r="T3514">
        <v>1</v>
      </c>
      <c r="U3514">
        <v>0</v>
      </c>
      <c r="V3514">
        <v>20</v>
      </c>
      <c r="W3514">
        <v>1</v>
      </c>
    </row>
    <row r="3515" spans="1:23" x14ac:dyDescent="0.3">
      <c r="A3515" t="s">
        <v>3525</v>
      </c>
      <c r="B3515" t="s">
        <v>21174</v>
      </c>
      <c r="C3515">
        <v>0</v>
      </c>
      <c r="D3515">
        <v>0</v>
      </c>
      <c r="E3515" t="s">
        <v>20050</v>
      </c>
      <c r="F3515" t="s">
        <v>14350</v>
      </c>
      <c r="G3515" t="s">
        <v>20080</v>
      </c>
      <c r="H3515" t="s">
        <v>23906</v>
      </c>
      <c r="I3515" t="s">
        <v>23907</v>
      </c>
      <c r="J3515" t="s">
        <v>14351</v>
      </c>
      <c r="K3515" t="s">
        <v>9363</v>
      </c>
      <c r="L3515" t="s">
        <v>9364</v>
      </c>
      <c r="M3515" t="s">
        <v>20443</v>
      </c>
      <c r="N3515" t="s">
        <v>6331</v>
      </c>
      <c r="O3515" t="s">
        <v>20055</v>
      </c>
      <c r="P3515" t="s">
        <v>20618</v>
      </c>
      <c r="Q3515" t="s">
        <v>6573</v>
      </c>
      <c r="R3515" t="s">
        <v>21238</v>
      </c>
      <c r="S3515">
        <v>1</v>
      </c>
      <c r="T3515">
        <v>1</v>
      </c>
      <c r="U3515">
        <v>0</v>
      </c>
      <c r="V3515">
        <v>162</v>
      </c>
      <c r="W3515">
        <v>8</v>
      </c>
    </row>
    <row r="3516" spans="1:23" x14ac:dyDescent="0.3">
      <c r="A3516" t="s">
        <v>3526</v>
      </c>
      <c r="B3516" t="s">
        <v>21174</v>
      </c>
      <c r="C3516">
        <v>0</v>
      </c>
      <c r="D3516">
        <v>0</v>
      </c>
      <c r="E3516" t="s">
        <v>20050</v>
      </c>
      <c r="F3516" t="s">
        <v>14352</v>
      </c>
      <c r="G3516" t="s">
        <v>20080</v>
      </c>
      <c r="H3516" t="s">
        <v>23885</v>
      </c>
      <c r="I3516" t="s">
        <v>23886</v>
      </c>
      <c r="J3516" t="s">
        <v>14353</v>
      </c>
      <c r="K3516" t="s">
        <v>6572</v>
      </c>
      <c r="L3516" t="s">
        <v>6573</v>
      </c>
      <c r="M3516" t="s">
        <v>20293</v>
      </c>
      <c r="N3516" t="s">
        <v>6331</v>
      </c>
      <c r="O3516" t="s">
        <v>20055</v>
      </c>
      <c r="P3516" t="s">
        <v>20618</v>
      </c>
      <c r="Q3516" t="s">
        <v>6573</v>
      </c>
      <c r="R3516" t="s">
        <v>20619</v>
      </c>
      <c r="S3516">
        <v>1</v>
      </c>
      <c r="T3516">
        <v>1</v>
      </c>
      <c r="U3516">
        <v>0</v>
      </c>
      <c r="V3516">
        <v>66</v>
      </c>
      <c r="W3516">
        <v>4</v>
      </c>
    </row>
    <row r="3517" spans="1:23" x14ac:dyDescent="0.3">
      <c r="A3517" t="s">
        <v>3527</v>
      </c>
      <c r="B3517" t="s">
        <v>21174</v>
      </c>
      <c r="C3517">
        <v>0</v>
      </c>
      <c r="D3517">
        <v>0</v>
      </c>
      <c r="E3517" t="s">
        <v>20050</v>
      </c>
      <c r="F3517" t="s">
        <v>14354</v>
      </c>
      <c r="G3517" t="s">
        <v>20066</v>
      </c>
      <c r="H3517" t="s">
        <v>23960</v>
      </c>
      <c r="I3517" t="s">
        <v>23961</v>
      </c>
      <c r="J3517" t="s">
        <v>14355</v>
      </c>
      <c r="K3517" t="s">
        <v>6572</v>
      </c>
      <c r="L3517" t="s">
        <v>6573</v>
      </c>
      <c r="M3517" t="s">
        <v>20293</v>
      </c>
      <c r="N3517" t="s">
        <v>6331</v>
      </c>
      <c r="O3517" t="s">
        <v>20055</v>
      </c>
      <c r="P3517" t="s">
        <v>20618</v>
      </c>
      <c r="Q3517" t="s">
        <v>6573</v>
      </c>
      <c r="R3517" t="s">
        <v>20619</v>
      </c>
      <c r="S3517">
        <v>1</v>
      </c>
      <c r="T3517">
        <v>1</v>
      </c>
      <c r="U3517">
        <v>0</v>
      </c>
      <c r="V3517">
        <v>471</v>
      </c>
      <c r="W3517">
        <v>24</v>
      </c>
    </row>
    <row r="3518" spans="1:23" x14ac:dyDescent="0.3">
      <c r="A3518" t="s">
        <v>3528</v>
      </c>
      <c r="B3518" t="s">
        <v>21174</v>
      </c>
      <c r="C3518">
        <v>0</v>
      </c>
      <c r="D3518">
        <v>0</v>
      </c>
      <c r="E3518" t="s">
        <v>20050</v>
      </c>
      <c r="F3518" t="s">
        <v>14356</v>
      </c>
      <c r="G3518" t="s">
        <v>20040</v>
      </c>
      <c r="H3518" t="s">
        <v>23962</v>
      </c>
      <c r="I3518" t="s">
        <v>23963</v>
      </c>
      <c r="J3518" t="s">
        <v>12052</v>
      </c>
      <c r="K3518" t="s">
        <v>14357</v>
      </c>
      <c r="L3518" t="s">
        <v>14358</v>
      </c>
      <c r="M3518" t="s">
        <v>20348</v>
      </c>
      <c r="N3518" t="s">
        <v>6331</v>
      </c>
      <c r="O3518" t="s">
        <v>20055</v>
      </c>
      <c r="P3518" t="s">
        <v>20618</v>
      </c>
      <c r="Q3518" t="s">
        <v>6573</v>
      </c>
      <c r="R3518" t="s">
        <v>23964</v>
      </c>
      <c r="S3518">
        <v>1</v>
      </c>
      <c r="T3518">
        <v>1</v>
      </c>
      <c r="U3518">
        <v>0</v>
      </c>
      <c r="V3518">
        <v>33</v>
      </c>
      <c r="W3518">
        <v>2</v>
      </c>
    </row>
    <row r="3519" spans="1:23" x14ac:dyDescent="0.3">
      <c r="A3519" t="s">
        <v>3529</v>
      </c>
      <c r="B3519" t="s">
        <v>21174</v>
      </c>
      <c r="C3519">
        <v>0</v>
      </c>
      <c r="D3519">
        <v>0</v>
      </c>
      <c r="E3519" t="s">
        <v>20050</v>
      </c>
      <c r="F3519" t="s">
        <v>14359</v>
      </c>
      <c r="G3519" t="s">
        <v>20080</v>
      </c>
      <c r="H3519" t="s">
        <v>23906</v>
      </c>
      <c r="I3519" t="s">
        <v>23907</v>
      </c>
      <c r="J3519" t="s">
        <v>14360</v>
      </c>
      <c r="K3519" t="s">
        <v>9363</v>
      </c>
      <c r="L3519" t="s">
        <v>9364</v>
      </c>
      <c r="M3519" t="s">
        <v>20443</v>
      </c>
      <c r="N3519" t="s">
        <v>6331</v>
      </c>
      <c r="O3519" t="s">
        <v>20055</v>
      </c>
      <c r="P3519" t="s">
        <v>20618</v>
      </c>
      <c r="Q3519" t="s">
        <v>6573</v>
      </c>
      <c r="R3519" t="s">
        <v>21238</v>
      </c>
      <c r="S3519">
        <v>1</v>
      </c>
      <c r="T3519">
        <v>1</v>
      </c>
      <c r="U3519">
        <v>0</v>
      </c>
      <c r="V3519">
        <v>203</v>
      </c>
      <c r="W3519">
        <v>11</v>
      </c>
    </row>
    <row r="3520" spans="1:23" x14ac:dyDescent="0.3">
      <c r="A3520" t="s">
        <v>3530</v>
      </c>
      <c r="B3520" t="s">
        <v>21174</v>
      </c>
      <c r="C3520">
        <v>0</v>
      </c>
      <c r="D3520">
        <v>0</v>
      </c>
      <c r="E3520" t="s">
        <v>20050</v>
      </c>
      <c r="F3520" t="s">
        <v>14361</v>
      </c>
      <c r="G3520" t="s">
        <v>20066</v>
      </c>
      <c r="H3520" t="s">
        <v>23965</v>
      </c>
      <c r="I3520" t="s">
        <v>23966</v>
      </c>
      <c r="J3520" t="s">
        <v>14362</v>
      </c>
      <c r="K3520" t="s">
        <v>14363</v>
      </c>
      <c r="L3520" t="s">
        <v>14364</v>
      </c>
      <c r="M3520" t="s">
        <v>20519</v>
      </c>
      <c r="N3520" t="s">
        <v>6331</v>
      </c>
      <c r="O3520" t="s">
        <v>20055</v>
      </c>
      <c r="P3520" t="s">
        <v>20263</v>
      </c>
      <c r="Q3520" t="s">
        <v>6579</v>
      </c>
      <c r="R3520" t="s">
        <v>23967</v>
      </c>
      <c r="S3520">
        <v>1</v>
      </c>
      <c r="T3520">
        <v>1</v>
      </c>
      <c r="U3520">
        <v>0</v>
      </c>
      <c r="V3520">
        <v>180</v>
      </c>
      <c r="W3520">
        <v>9</v>
      </c>
    </row>
    <row r="3521" spans="1:23" x14ac:dyDescent="0.3">
      <c r="A3521" t="s">
        <v>3531</v>
      </c>
      <c r="B3521" t="s">
        <v>21174</v>
      </c>
      <c r="C3521">
        <v>0</v>
      </c>
      <c r="D3521">
        <v>0</v>
      </c>
      <c r="E3521" t="s">
        <v>20050</v>
      </c>
      <c r="F3521" t="s">
        <v>14365</v>
      </c>
      <c r="G3521" t="s">
        <v>20066</v>
      </c>
      <c r="H3521" t="s">
        <v>23968</v>
      </c>
      <c r="I3521" t="s">
        <v>23969</v>
      </c>
      <c r="J3521" t="s">
        <v>14366</v>
      </c>
      <c r="K3521" t="s">
        <v>8173</v>
      </c>
      <c r="L3521" t="s">
        <v>8174</v>
      </c>
      <c r="M3521" t="s">
        <v>20688</v>
      </c>
      <c r="N3521" t="s">
        <v>6331</v>
      </c>
      <c r="O3521" t="s">
        <v>20055</v>
      </c>
      <c r="P3521" t="s">
        <v>20263</v>
      </c>
      <c r="Q3521" t="s">
        <v>6579</v>
      </c>
      <c r="R3521" t="s">
        <v>20911</v>
      </c>
      <c r="S3521">
        <v>1</v>
      </c>
      <c r="T3521">
        <v>1</v>
      </c>
      <c r="U3521">
        <v>0</v>
      </c>
      <c r="V3521">
        <v>254</v>
      </c>
      <c r="W3521">
        <v>12</v>
      </c>
    </row>
    <row r="3522" spans="1:23" x14ac:dyDescent="0.3">
      <c r="A3522" t="s">
        <v>3532</v>
      </c>
      <c r="B3522" t="s">
        <v>21174</v>
      </c>
      <c r="C3522">
        <v>0</v>
      </c>
      <c r="D3522">
        <v>0</v>
      </c>
      <c r="E3522" t="s">
        <v>20050</v>
      </c>
      <c r="F3522" t="s">
        <v>14367</v>
      </c>
      <c r="G3522" t="s">
        <v>20080</v>
      </c>
      <c r="H3522" t="s">
        <v>23970</v>
      </c>
      <c r="I3522" t="s">
        <v>23971</v>
      </c>
      <c r="J3522" t="s">
        <v>14368</v>
      </c>
      <c r="K3522" t="s">
        <v>14369</v>
      </c>
      <c r="L3522" t="s">
        <v>14370</v>
      </c>
      <c r="M3522" t="s">
        <v>20273</v>
      </c>
      <c r="N3522" t="s">
        <v>6331</v>
      </c>
      <c r="O3522" t="s">
        <v>20055</v>
      </c>
      <c r="P3522" t="s">
        <v>20263</v>
      </c>
      <c r="Q3522" t="s">
        <v>6579</v>
      </c>
      <c r="R3522" t="s">
        <v>23972</v>
      </c>
      <c r="S3522">
        <v>1</v>
      </c>
      <c r="T3522">
        <v>1</v>
      </c>
      <c r="U3522">
        <v>0</v>
      </c>
      <c r="V3522">
        <v>133</v>
      </c>
      <c r="W3522">
        <v>6</v>
      </c>
    </row>
    <row r="3523" spans="1:23" x14ac:dyDescent="0.3">
      <c r="A3523" t="s">
        <v>3533</v>
      </c>
      <c r="B3523" t="s">
        <v>21174</v>
      </c>
      <c r="C3523">
        <v>0</v>
      </c>
      <c r="D3523">
        <v>0</v>
      </c>
      <c r="E3523" t="s">
        <v>20050</v>
      </c>
      <c r="F3523" t="s">
        <v>14371</v>
      </c>
      <c r="G3523" t="s">
        <v>20080</v>
      </c>
      <c r="H3523" t="s">
        <v>23801</v>
      </c>
      <c r="I3523" t="s">
        <v>23802</v>
      </c>
      <c r="J3523" t="s">
        <v>13267</v>
      </c>
      <c r="K3523" t="s">
        <v>8636</v>
      </c>
      <c r="L3523" t="s">
        <v>8637</v>
      </c>
      <c r="M3523" t="s">
        <v>20545</v>
      </c>
      <c r="N3523" t="s">
        <v>6331</v>
      </c>
      <c r="O3523" t="s">
        <v>20055</v>
      </c>
      <c r="P3523" t="s">
        <v>20470</v>
      </c>
      <c r="Q3523" t="s">
        <v>6575</v>
      </c>
      <c r="R3523" t="s">
        <v>21016</v>
      </c>
      <c r="S3523">
        <v>1</v>
      </c>
      <c r="T3523">
        <v>0</v>
      </c>
      <c r="U3523">
        <v>0</v>
      </c>
      <c r="V3523">
        <v>171</v>
      </c>
      <c r="W3523">
        <v>11</v>
      </c>
    </row>
    <row r="3524" spans="1:23" x14ac:dyDescent="0.3">
      <c r="A3524" t="s">
        <v>3534</v>
      </c>
      <c r="B3524" t="s">
        <v>21174</v>
      </c>
      <c r="C3524">
        <v>0</v>
      </c>
      <c r="D3524">
        <v>0</v>
      </c>
      <c r="E3524" t="s">
        <v>20050</v>
      </c>
      <c r="F3524" t="s">
        <v>14372</v>
      </c>
      <c r="G3524" t="s">
        <v>20040</v>
      </c>
      <c r="H3524" t="s">
        <v>23784</v>
      </c>
      <c r="I3524" t="s">
        <v>23785</v>
      </c>
      <c r="J3524" t="s">
        <v>14373</v>
      </c>
      <c r="K3524" t="s">
        <v>14124</v>
      </c>
      <c r="L3524" t="s">
        <v>14125</v>
      </c>
      <c r="M3524" t="s">
        <v>20534</v>
      </c>
      <c r="N3524" t="s">
        <v>6331</v>
      </c>
      <c r="O3524" t="s">
        <v>20055</v>
      </c>
      <c r="P3524" t="s">
        <v>20470</v>
      </c>
      <c r="Q3524" t="s">
        <v>6575</v>
      </c>
      <c r="R3524" t="s">
        <v>23786</v>
      </c>
      <c r="S3524">
        <v>1</v>
      </c>
      <c r="T3524">
        <v>0</v>
      </c>
      <c r="U3524">
        <v>0</v>
      </c>
      <c r="V3524">
        <v>127</v>
      </c>
      <c r="W3524">
        <v>6</v>
      </c>
    </row>
    <row r="3525" spans="1:23" x14ac:dyDescent="0.3">
      <c r="A3525" t="s">
        <v>3535</v>
      </c>
      <c r="B3525" t="s">
        <v>21174</v>
      </c>
      <c r="C3525">
        <v>0</v>
      </c>
      <c r="D3525">
        <v>0</v>
      </c>
      <c r="E3525" t="s">
        <v>20050</v>
      </c>
      <c r="F3525" t="s">
        <v>14374</v>
      </c>
      <c r="G3525" t="s">
        <v>20066</v>
      </c>
      <c r="H3525" t="s">
        <v>23856</v>
      </c>
      <c r="I3525" t="s">
        <v>23857</v>
      </c>
      <c r="J3525" t="s">
        <v>14375</v>
      </c>
      <c r="K3525" t="s">
        <v>14215</v>
      </c>
      <c r="L3525" t="s">
        <v>14216</v>
      </c>
      <c r="M3525" t="s">
        <v>20582</v>
      </c>
      <c r="N3525" t="s">
        <v>6331</v>
      </c>
      <c r="O3525" t="s">
        <v>20055</v>
      </c>
      <c r="P3525" t="s">
        <v>20470</v>
      </c>
      <c r="Q3525" t="s">
        <v>6575</v>
      </c>
      <c r="R3525" t="s">
        <v>23858</v>
      </c>
      <c r="S3525">
        <v>1</v>
      </c>
      <c r="T3525">
        <v>0</v>
      </c>
      <c r="U3525">
        <v>0</v>
      </c>
      <c r="V3525">
        <v>76</v>
      </c>
      <c r="W3525">
        <v>4</v>
      </c>
    </row>
    <row r="3526" spans="1:23" x14ac:dyDescent="0.3">
      <c r="A3526" t="s">
        <v>3536</v>
      </c>
      <c r="B3526" t="s">
        <v>21174</v>
      </c>
      <c r="C3526">
        <v>0</v>
      </c>
      <c r="D3526">
        <v>0</v>
      </c>
      <c r="E3526" t="s">
        <v>20050</v>
      </c>
      <c r="F3526" t="s">
        <v>14377</v>
      </c>
      <c r="G3526" t="s">
        <v>20080</v>
      </c>
      <c r="H3526" t="s">
        <v>23859</v>
      </c>
      <c r="I3526" t="s">
        <v>23860</v>
      </c>
      <c r="J3526" t="s">
        <v>8282</v>
      </c>
      <c r="K3526" t="s">
        <v>14219</v>
      </c>
      <c r="L3526" t="s">
        <v>14220</v>
      </c>
      <c r="M3526" t="s">
        <v>20457</v>
      </c>
      <c r="N3526" t="s">
        <v>6331</v>
      </c>
      <c r="O3526" t="s">
        <v>20055</v>
      </c>
      <c r="P3526" t="s">
        <v>20470</v>
      </c>
      <c r="Q3526" t="s">
        <v>6575</v>
      </c>
      <c r="R3526" t="s">
        <v>23861</v>
      </c>
      <c r="S3526">
        <v>1</v>
      </c>
      <c r="T3526">
        <v>0</v>
      </c>
      <c r="U3526">
        <v>0</v>
      </c>
      <c r="V3526">
        <v>77</v>
      </c>
      <c r="W3526">
        <v>4</v>
      </c>
    </row>
    <row r="3527" spans="1:23" x14ac:dyDescent="0.3">
      <c r="A3527" t="s">
        <v>3537</v>
      </c>
      <c r="B3527" t="s">
        <v>21174</v>
      </c>
      <c r="C3527">
        <v>0</v>
      </c>
      <c r="D3527">
        <v>0</v>
      </c>
      <c r="E3527" t="s">
        <v>20050</v>
      </c>
      <c r="F3527" t="s">
        <v>14378</v>
      </c>
      <c r="G3527" t="s">
        <v>20040</v>
      </c>
      <c r="H3527" t="s">
        <v>23793</v>
      </c>
      <c r="I3527" t="s">
        <v>23794</v>
      </c>
      <c r="J3527" t="s">
        <v>12261</v>
      </c>
      <c r="K3527" t="s">
        <v>14133</v>
      </c>
      <c r="L3527" t="s">
        <v>14134</v>
      </c>
      <c r="M3527" t="s">
        <v>20410</v>
      </c>
      <c r="N3527" t="s">
        <v>6331</v>
      </c>
      <c r="O3527" t="s">
        <v>20055</v>
      </c>
      <c r="P3527" t="s">
        <v>20470</v>
      </c>
      <c r="Q3527" t="s">
        <v>6575</v>
      </c>
      <c r="R3527" t="s">
        <v>23795</v>
      </c>
      <c r="S3527">
        <v>1</v>
      </c>
      <c r="T3527">
        <v>0</v>
      </c>
      <c r="U3527">
        <v>0</v>
      </c>
      <c r="V3527">
        <v>96</v>
      </c>
      <c r="W3527">
        <v>5</v>
      </c>
    </row>
    <row r="3528" spans="1:23" x14ac:dyDescent="0.3">
      <c r="A3528" t="s">
        <v>3538</v>
      </c>
      <c r="B3528" t="s">
        <v>21174</v>
      </c>
      <c r="C3528">
        <v>0</v>
      </c>
      <c r="D3528">
        <v>0</v>
      </c>
      <c r="E3528" t="s">
        <v>20050</v>
      </c>
      <c r="F3528" t="s">
        <v>14379</v>
      </c>
      <c r="G3528" t="s">
        <v>20080</v>
      </c>
      <c r="H3528" t="s">
        <v>23851</v>
      </c>
      <c r="I3528" t="s">
        <v>23852</v>
      </c>
      <c r="J3528" t="s">
        <v>14380</v>
      </c>
      <c r="K3528" t="s">
        <v>14210</v>
      </c>
      <c r="L3528" t="s">
        <v>14211</v>
      </c>
      <c r="M3528" t="s">
        <v>20374</v>
      </c>
      <c r="N3528" t="s">
        <v>6331</v>
      </c>
      <c r="O3528" t="s">
        <v>20055</v>
      </c>
      <c r="P3528" t="s">
        <v>20470</v>
      </c>
      <c r="Q3528" t="s">
        <v>6575</v>
      </c>
      <c r="R3528" t="s">
        <v>23853</v>
      </c>
      <c r="S3528">
        <v>1</v>
      </c>
      <c r="T3528">
        <v>0</v>
      </c>
      <c r="U3528">
        <v>0</v>
      </c>
      <c r="V3528">
        <v>151</v>
      </c>
      <c r="W3528">
        <v>7</v>
      </c>
    </row>
    <row r="3529" spans="1:23" x14ac:dyDescent="0.3">
      <c r="A3529" t="s">
        <v>3539</v>
      </c>
      <c r="B3529" t="s">
        <v>21174</v>
      </c>
      <c r="C3529">
        <v>0</v>
      </c>
      <c r="D3529">
        <v>0</v>
      </c>
      <c r="E3529" t="s">
        <v>20050</v>
      </c>
      <c r="F3529" t="s">
        <v>14381</v>
      </c>
      <c r="G3529" t="s">
        <v>20080</v>
      </c>
      <c r="H3529" t="s">
        <v>23859</v>
      </c>
      <c r="I3529" t="s">
        <v>23860</v>
      </c>
      <c r="J3529" t="s">
        <v>14382</v>
      </c>
      <c r="K3529" t="s">
        <v>14219</v>
      </c>
      <c r="L3529" t="s">
        <v>14220</v>
      </c>
      <c r="M3529" t="s">
        <v>20457</v>
      </c>
      <c r="N3529" t="s">
        <v>6331</v>
      </c>
      <c r="O3529" t="s">
        <v>20055</v>
      </c>
      <c r="P3529" t="s">
        <v>20470</v>
      </c>
      <c r="Q3529" t="s">
        <v>6575</v>
      </c>
      <c r="R3529" t="s">
        <v>23861</v>
      </c>
      <c r="S3529">
        <v>1</v>
      </c>
      <c r="T3529">
        <v>0</v>
      </c>
      <c r="U3529">
        <v>0</v>
      </c>
      <c r="V3529">
        <v>144</v>
      </c>
      <c r="W3529">
        <v>7</v>
      </c>
    </row>
    <row r="3530" spans="1:23" x14ac:dyDescent="0.3">
      <c r="A3530" t="s">
        <v>3540</v>
      </c>
      <c r="B3530" t="s">
        <v>21174</v>
      </c>
      <c r="C3530">
        <v>0</v>
      </c>
      <c r="D3530">
        <v>0</v>
      </c>
      <c r="E3530" t="s">
        <v>20050</v>
      </c>
      <c r="F3530" t="s">
        <v>14383</v>
      </c>
      <c r="G3530" t="s">
        <v>20328</v>
      </c>
      <c r="H3530" t="s">
        <v>23973</v>
      </c>
      <c r="I3530" t="s">
        <v>23974</v>
      </c>
      <c r="J3530" t="s">
        <v>14384</v>
      </c>
      <c r="K3530" t="s">
        <v>14385</v>
      </c>
      <c r="L3530" t="s">
        <v>14386</v>
      </c>
      <c r="M3530" t="s">
        <v>20893</v>
      </c>
      <c r="N3530" t="s">
        <v>6331</v>
      </c>
      <c r="O3530" t="s">
        <v>20055</v>
      </c>
      <c r="P3530" t="s">
        <v>20470</v>
      </c>
      <c r="Q3530" t="s">
        <v>6575</v>
      </c>
      <c r="R3530" t="s">
        <v>23975</v>
      </c>
      <c r="S3530">
        <v>1</v>
      </c>
      <c r="T3530">
        <v>0</v>
      </c>
      <c r="U3530">
        <v>0</v>
      </c>
      <c r="V3530">
        <v>65</v>
      </c>
      <c r="W3530">
        <v>4</v>
      </c>
    </row>
    <row r="3531" spans="1:23" x14ac:dyDescent="0.3">
      <c r="A3531" t="s">
        <v>3541</v>
      </c>
      <c r="B3531" t="s">
        <v>21174</v>
      </c>
      <c r="C3531">
        <v>0</v>
      </c>
      <c r="D3531">
        <v>0</v>
      </c>
      <c r="E3531" t="s">
        <v>20050</v>
      </c>
      <c r="F3531" t="s">
        <v>14387</v>
      </c>
      <c r="G3531" t="s">
        <v>20080</v>
      </c>
      <c r="H3531" t="s">
        <v>23801</v>
      </c>
      <c r="I3531" t="s">
        <v>23802</v>
      </c>
      <c r="J3531" t="s">
        <v>14388</v>
      </c>
      <c r="K3531" t="s">
        <v>8636</v>
      </c>
      <c r="L3531" t="s">
        <v>8637</v>
      </c>
      <c r="M3531" t="s">
        <v>20545</v>
      </c>
      <c r="N3531" t="s">
        <v>6331</v>
      </c>
      <c r="O3531" t="s">
        <v>20055</v>
      </c>
      <c r="P3531" t="s">
        <v>20470</v>
      </c>
      <c r="Q3531" t="s">
        <v>6575</v>
      </c>
      <c r="R3531" t="s">
        <v>21016</v>
      </c>
      <c r="S3531">
        <v>1</v>
      </c>
      <c r="T3531">
        <v>0</v>
      </c>
      <c r="U3531">
        <v>0</v>
      </c>
      <c r="V3531">
        <v>101</v>
      </c>
      <c r="W3531">
        <v>4</v>
      </c>
    </row>
    <row r="3532" spans="1:23" x14ac:dyDescent="0.3">
      <c r="A3532" t="s">
        <v>3542</v>
      </c>
      <c r="B3532" t="s">
        <v>21174</v>
      </c>
      <c r="C3532">
        <v>0</v>
      </c>
      <c r="D3532">
        <v>0</v>
      </c>
      <c r="E3532" t="s">
        <v>20050</v>
      </c>
      <c r="F3532" t="s">
        <v>14389</v>
      </c>
      <c r="G3532" t="s">
        <v>20040</v>
      </c>
      <c r="H3532" t="s">
        <v>23976</v>
      </c>
      <c r="I3532" t="s">
        <v>23977</v>
      </c>
      <c r="J3532" t="s">
        <v>14390</v>
      </c>
      <c r="K3532" t="s">
        <v>14391</v>
      </c>
      <c r="L3532" t="s">
        <v>14392</v>
      </c>
      <c r="M3532" t="s">
        <v>20113</v>
      </c>
      <c r="N3532" t="s">
        <v>6331</v>
      </c>
      <c r="O3532" t="s">
        <v>20055</v>
      </c>
      <c r="P3532" t="s">
        <v>20488</v>
      </c>
      <c r="Q3532" t="s">
        <v>6571</v>
      </c>
      <c r="R3532" t="s">
        <v>23978</v>
      </c>
      <c r="S3532">
        <v>1</v>
      </c>
      <c r="T3532">
        <v>1</v>
      </c>
      <c r="U3532">
        <v>0</v>
      </c>
      <c r="V3532">
        <v>96</v>
      </c>
      <c r="W3532">
        <v>4</v>
      </c>
    </row>
    <row r="3533" spans="1:23" x14ac:dyDescent="0.3">
      <c r="A3533" t="s">
        <v>3543</v>
      </c>
      <c r="B3533" t="s">
        <v>21174</v>
      </c>
      <c r="C3533">
        <v>0</v>
      </c>
      <c r="D3533">
        <v>0</v>
      </c>
      <c r="E3533" t="s">
        <v>20050</v>
      </c>
      <c r="F3533" t="s">
        <v>14393</v>
      </c>
      <c r="G3533" t="s">
        <v>20328</v>
      </c>
      <c r="H3533" t="s">
        <v>23787</v>
      </c>
      <c r="I3533" t="s">
        <v>23788</v>
      </c>
      <c r="J3533" t="s">
        <v>14165</v>
      </c>
      <c r="K3533" t="s">
        <v>14127</v>
      </c>
      <c r="L3533" t="s">
        <v>14128</v>
      </c>
      <c r="M3533" t="s">
        <v>20146</v>
      </c>
      <c r="N3533" t="s">
        <v>6331</v>
      </c>
      <c r="O3533" t="s">
        <v>20055</v>
      </c>
      <c r="P3533" t="s">
        <v>20470</v>
      </c>
      <c r="Q3533" t="s">
        <v>6575</v>
      </c>
      <c r="R3533" t="s">
        <v>23789</v>
      </c>
      <c r="S3533">
        <v>1</v>
      </c>
      <c r="T3533">
        <v>0</v>
      </c>
      <c r="U3533">
        <v>0</v>
      </c>
      <c r="V3533">
        <v>142</v>
      </c>
      <c r="W3533">
        <v>6</v>
      </c>
    </row>
    <row r="3534" spans="1:23" x14ac:dyDescent="0.3">
      <c r="A3534" t="s">
        <v>3544</v>
      </c>
      <c r="B3534" t="s">
        <v>21174</v>
      </c>
      <c r="C3534">
        <v>0</v>
      </c>
      <c r="D3534">
        <v>0</v>
      </c>
      <c r="E3534" t="s">
        <v>20050</v>
      </c>
      <c r="F3534" t="s">
        <v>14394</v>
      </c>
      <c r="G3534" t="s">
        <v>20080</v>
      </c>
      <c r="H3534" t="s">
        <v>23979</v>
      </c>
      <c r="I3534" t="s">
        <v>23980</v>
      </c>
      <c r="J3534" t="s">
        <v>14395</v>
      </c>
      <c r="K3534" t="s">
        <v>6574</v>
      </c>
      <c r="L3534" t="s">
        <v>6575</v>
      </c>
      <c r="M3534" t="s">
        <v>20355</v>
      </c>
      <c r="N3534" t="s">
        <v>6331</v>
      </c>
      <c r="O3534" t="s">
        <v>20055</v>
      </c>
      <c r="P3534" t="s">
        <v>20470</v>
      </c>
      <c r="Q3534" t="s">
        <v>6575</v>
      </c>
      <c r="R3534" t="s">
        <v>20471</v>
      </c>
      <c r="S3534">
        <v>1</v>
      </c>
      <c r="T3534">
        <v>0</v>
      </c>
      <c r="U3534">
        <v>0</v>
      </c>
      <c r="V3534">
        <v>286</v>
      </c>
      <c r="W3534">
        <v>13</v>
      </c>
    </row>
    <row r="3535" spans="1:23" x14ac:dyDescent="0.3">
      <c r="A3535" t="s">
        <v>3545</v>
      </c>
      <c r="B3535" t="s">
        <v>21174</v>
      </c>
      <c r="C3535">
        <v>0</v>
      </c>
      <c r="D3535">
        <v>0</v>
      </c>
      <c r="E3535" t="s">
        <v>20050</v>
      </c>
      <c r="F3535" t="s">
        <v>14396</v>
      </c>
      <c r="G3535" t="s">
        <v>20328</v>
      </c>
      <c r="H3535" t="s">
        <v>23981</v>
      </c>
      <c r="I3535" t="s">
        <v>23982</v>
      </c>
      <c r="J3535" t="s">
        <v>14397</v>
      </c>
      <c r="K3535" t="s">
        <v>7942</v>
      </c>
      <c r="L3535" t="s">
        <v>14398</v>
      </c>
      <c r="M3535" t="s">
        <v>20103</v>
      </c>
      <c r="N3535" t="s">
        <v>6331</v>
      </c>
      <c r="O3535" t="s">
        <v>20055</v>
      </c>
      <c r="P3535" t="s">
        <v>20470</v>
      </c>
      <c r="Q3535" t="s">
        <v>6575</v>
      </c>
      <c r="R3535" t="s">
        <v>23983</v>
      </c>
      <c r="S3535">
        <v>1</v>
      </c>
      <c r="T3535">
        <v>0</v>
      </c>
      <c r="U3535">
        <v>0</v>
      </c>
      <c r="V3535">
        <v>87</v>
      </c>
      <c r="W3535">
        <v>4</v>
      </c>
    </row>
    <row r="3536" spans="1:23" x14ac:dyDescent="0.3">
      <c r="A3536" t="s">
        <v>3546</v>
      </c>
      <c r="B3536" t="s">
        <v>21174</v>
      </c>
      <c r="C3536">
        <v>0</v>
      </c>
      <c r="D3536">
        <v>0</v>
      </c>
      <c r="E3536" t="s">
        <v>20050</v>
      </c>
      <c r="F3536" t="s">
        <v>14399</v>
      </c>
      <c r="G3536" t="s">
        <v>20040</v>
      </c>
      <c r="H3536" t="s">
        <v>23862</v>
      </c>
      <c r="I3536" t="s">
        <v>23863</v>
      </c>
      <c r="J3536" t="s">
        <v>14400</v>
      </c>
      <c r="K3536" t="s">
        <v>13978</v>
      </c>
      <c r="L3536" t="s">
        <v>13979</v>
      </c>
      <c r="M3536" t="s">
        <v>20113</v>
      </c>
      <c r="N3536" t="s">
        <v>6331</v>
      </c>
      <c r="O3536" t="s">
        <v>20055</v>
      </c>
      <c r="P3536" t="s">
        <v>20470</v>
      </c>
      <c r="Q3536" t="s">
        <v>6575</v>
      </c>
      <c r="R3536" t="s">
        <v>23704</v>
      </c>
      <c r="S3536">
        <v>1</v>
      </c>
      <c r="T3536">
        <v>0</v>
      </c>
      <c r="U3536">
        <v>0</v>
      </c>
      <c r="V3536">
        <v>97</v>
      </c>
      <c r="W3536">
        <v>5</v>
      </c>
    </row>
    <row r="3537" spans="1:23" x14ac:dyDescent="0.3">
      <c r="A3537" t="s">
        <v>3547</v>
      </c>
      <c r="B3537" t="s">
        <v>21174</v>
      </c>
      <c r="C3537">
        <v>0</v>
      </c>
      <c r="D3537">
        <v>0</v>
      </c>
      <c r="E3537" t="s">
        <v>20050</v>
      </c>
      <c r="F3537" t="s">
        <v>14401</v>
      </c>
      <c r="G3537" t="s">
        <v>20080</v>
      </c>
      <c r="H3537" t="s">
        <v>23979</v>
      </c>
      <c r="I3537" t="s">
        <v>23980</v>
      </c>
      <c r="J3537" t="s">
        <v>14402</v>
      </c>
      <c r="K3537" t="s">
        <v>6574</v>
      </c>
      <c r="L3537" t="s">
        <v>6575</v>
      </c>
      <c r="M3537" t="s">
        <v>20355</v>
      </c>
      <c r="N3537" t="s">
        <v>6331</v>
      </c>
      <c r="O3537" t="s">
        <v>20055</v>
      </c>
      <c r="P3537" t="s">
        <v>20470</v>
      </c>
      <c r="Q3537" t="s">
        <v>6575</v>
      </c>
      <c r="R3537" t="s">
        <v>20471</v>
      </c>
      <c r="S3537">
        <v>1</v>
      </c>
      <c r="T3537">
        <v>0</v>
      </c>
      <c r="U3537">
        <v>0</v>
      </c>
      <c r="V3537">
        <v>229</v>
      </c>
      <c r="W3537">
        <v>12</v>
      </c>
    </row>
    <row r="3538" spans="1:23" x14ac:dyDescent="0.3">
      <c r="A3538" t="s">
        <v>3548</v>
      </c>
      <c r="B3538" t="s">
        <v>21174</v>
      </c>
      <c r="C3538">
        <v>0</v>
      </c>
      <c r="D3538">
        <v>0</v>
      </c>
      <c r="E3538" t="s">
        <v>20050</v>
      </c>
      <c r="F3538" t="s">
        <v>14403</v>
      </c>
      <c r="G3538" t="s">
        <v>20080</v>
      </c>
      <c r="H3538" t="s">
        <v>23979</v>
      </c>
      <c r="I3538" t="s">
        <v>23980</v>
      </c>
      <c r="J3538" t="s">
        <v>14404</v>
      </c>
      <c r="K3538" t="s">
        <v>6574</v>
      </c>
      <c r="L3538" t="s">
        <v>6575</v>
      </c>
      <c r="M3538" t="s">
        <v>20355</v>
      </c>
      <c r="N3538" t="s">
        <v>6331</v>
      </c>
      <c r="O3538" t="s">
        <v>20055</v>
      </c>
      <c r="P3538" t="s">
        <v>20470</v>
      </c>
      <c r="Q3538" t="s">
        <v>6575</v>
      </c>
      <c r="R3538" t="s">
        <v>20471</v>
      </c>
      <c r="S3538">
        <v>1</v>
      </c>
      <c r="T3538">
        <v>0</v>
      </c>
      <c r="U3538">
        <v>0</v>
      </c>
      <c r="V3538">
        <v>69</v>
      </c>
      <c r="W3538">
        <v>4</v>
      </c>
    </row>
    <row r="3539" spans="1:23" x14ac:dyDescent="0.3">
      <c r="A3539" t="s">
        <v>3549</v>
      </c>
      <c r="B3539" t="s">
        <v>21174</v>
      </c>
      <c r="C3539">
        <v>0</v>
      </c>
      <c r="D3539">
        <v>0</v>
      </c>
      <c r="E3539" t="s">
        <v>20050</v>
      </c>
      <c r="F3539" t="s">
        <v>14405</v>
      </c>
      <c r="G3539" t="s">
        <v>20080</v>
      </c>
      <c r="H3539" t="s">
        <v>23979</v>
      </c>
      <c r="I3539" t="s">
        <v>23980</v>
      </c>
      <c r="J3539" t="s">
        <v>14406</v>
      </c>
      <c r="K3539" t="s">
        <v>6574</v>
      </c>
      <c r="L3539" t="s">
        <v>6575</v>
      </c>
      <c r="M3539" t="s">
        <v>20355</v>
      </c>
      <c r="N3539" t="s">
        <v>6331</v>
      </c>
      <c r="O3539" t="s">
        <v>20055</v>
      </c>
      <c r="P3539" t="s">
        <v>20470</v>
      </c>
      <c r="Q3539" t="s">
        <v>6575</v>
      </c>
      <c r="R3539" t="s">
        <v>20471</v>
      </c>
      <c r="S3539">
        <v>1</v>
      </c>
      <c r="T3539">
        <v>0</v>
      </c>
      <c r="U3539">
        <v>0</v>
      </c>
      <c r="V3539">
        <v>353</v>
      </c>
      <c r="W3539">
        <v>16</v>
      </c>
    </row>
    <row r="3540" spans="1:23" x14ac:dyDescent="0.3">
      <c r="A3540" t="s">
        <v>3550</v>
      </c>
      <c r="B3540" t="s">
        <v>21174</v>
      </c>
      <c r="C3540">
        <v>0</v>
      </c>
      <c r="D3540">
        <v>0</v>
      </c>
      <c r="E3540" t="s">
        <v>20050</v>
      </c>
      <c r="F3540" t="s">
        <v>14407</v>
      </c>
      <c r="G3540" t="s">
        <v>20080</v>
      </c>
      <c r="H3540" t="s">
        <v>23979</v>
      </c>
      <c r="I3540" t="s">
        <v>23980</v>
      </c>
      <c r="J3540" t="s">
        <v>14408</v>
      </c>
      <c r="K3540" t="s">
        <v>6574</v>
      </c>
      <c r="L3540" t="s">
        <v>6575</v>
      </c>
      <c r="M3540" t="s">
        <v>20355</v>
      </c>
      <c r="N3540" t="s">
        <v>6331</v>
      </c>
      <c r="O3540" t="s">
        <v>20055</v>
      </c>
      <c r="P3540" t="s">
        <v>20470</v>
      </c>
      <c r="Q3540" t="s">
        <v>6575</v>
      </c>
      <c r="R3540" t="s">
        <v>20471</v>
      </c>
      <c r="S3540">
        <v>1</v>
      </c>
      <c r="T3540">
        <v>0</v>
      </c>
      <c r="U3540">
        <v>0</v>
      </c>
      <c r="V3540">
        <v>108</v>
      </c>
      <c r="W3540">
        <v>5</v>
      </c>
    </row>
    <row r="3541" spans="1:23" x14ac:dyDescent="0.3">
      <c r="A3541" t="s">
        <v>3551</v>
      </c>
      <c r="B3541" t="s">
        <v>21174</v>
      </c>
      <c r="C3541">
        <v>0</v>
      </c>
      <c r="D3541">
        <v>0</v>
      </c>
      <c r="E3541" t="s">
        <v>20050</v>
      </c>
      <c r="F3541" t="s">
        <v>14409</v>
      </c>
      <c r="G3541" t="s">
        <v>20080</v>
      </c>
      <c r="H3541" t="s">
        <v>23979</v>
      </c>
      <c r="I3541" t="s">
        <v>23980</v>
      </c>
      <c r="J3541" t="s">
        <v>14410</v>
      </c>
      <c r="K3541" t="s">
        <v>6574</v>
      </c>
      <c r="L3541" t="s">
        <v>6575</v>
      </c>
      <c r="M3541" t="s">
        <v>20355</v>
      </c>
      <c r="N3541" t="s">
        <v>6331</v>
      </c>
      <c r="O3541" t="s">
        <v>20055</v>
      </c>
      <c r="P3541" t="s">
        <v>20470</v>
      </c>
      <c r="Q3541" t="s">
        <v>6575</v>
      </c>
      <c r="R3541" t="s">
        <v>20471</v>
      </c>
      <c r="S3541">
        <v>1</v>
      </c>
      <c r="T3541">
        <v>0</v>
      </c>
      <c r="U3541">
        <v>0</v>
      </c>
      <c r="V3541">
        <v>217</v>
      </c>
      <c r="W3541">
        <v>9</v>
      </c>
    </row>
    <row r="3542" spans="1:23" x14ac:dyDescent="0.3">
      <c r="A3542" t="s">
        <v>3552</v>
      </c>
      <c r="B3542" t="s">
        <v>21174</v>
      </c>
      <c r="C3542">
        <v>0</v>
      </c>
      <c r="D3542">
        <v>0</v>
      </c>
      <c r="E3542" t="s">
        <v>20050</v>
      </c>
      <c r="F3542" t="s">
        <v>14411</v>
      </c>
      <c r="G3542" t="s">
        <v>20080</v>
      </c>
      <c r="H3542" t="s">
        <v>23979</v>
      </c>
      <c r="I3542" t="s">
        <v>23980</v>
      </c>
      <c r="J3542" t="s">
        <v>14412</v>
      </c>
      <c r="K3542" t="s">
        <v>6574</v>
      </c>
      <c r="L3542" t="s">
        <v>6575</v>
      </c>
      <c r="M3542" t="s">
        <v>20355</v>
      </c>
      <c r="N3542" t="s">
        <v>6331</v>
      </c>
      <c r="O3542" t="s">
        <v>20055</v>
      </c>
      <c r="P3542" t="s">
        <v>20470</v>
      </c>
      <c r="Q3542" t="s">
        <v>6575</v>
      </c>
      <c r="R3542" t="s">
        <v>20471</v>
      </c>
      <c r="S3542">
        <v>1</v>
      </c>
      <c r="T3542">
        <v>0</v>
      </c>
      <c r="U3542">
        <v>0</v>
      </c>
      <c r="V3542">
        <v>110</v>
      </c>
      <c r="W3542">
        <v>5</v>
      </c>
    </row>
    <row r="3543" spans="1:23" x14ac:dyDescent="0.3">
      <c r="A3543" t="s">
        <v>3553</v>
      </c>
      <c r="B3543" t="s">
        <v>21174</v>
      </c>
      <c r="C3543">
        <v>0</v>
      </c>
      <c r="D3543">
        <v>0</v>
      </c>
      <c r="E3543" t="s">
        <v>20050</v>
      </c>
      <c r="F3543" t="s">
        <v>14413</v>
      </c>
      <c r="G3543" t="s">
        <v>20080</v>
      </c>
      <c r="H3543" t="s">
        <v>23979</v>
      </c>
      <c r="I3543" t="s">
        <v>23980</v>
      </c>
      <c r="J3543" t="s">
        <v>14414</v>
      </c>
      <c r="K3543" t="s">
        <v>6574</v>
      </c>
      <c r="L3543" t="s">
        <v>6575</v>
      </c>
      <c r="M3543" t="s">
        <v>20355</v>
      </c>
      <c r="N3543" t="s">
        <v>6331</v>
      </c>
      <c r="O3543" t="s">
        <v>20055</v>
      </c>
      <c r="P3543" t="s">
        <v>20470</v>
      </c>
      <c r="Q3543" t="s">
        <v>6575</v>
      </c>
      <c r="R3543" t="s">
        <v>20471</v>
      </c>
      <c r="S3543">
        <v>1</v>
      </c>
      <c r="T3543">
        <v>0</v>
      </c>
      <c r="U3543">
        <v>0</v>
      </c>
      <c r="V3543">
        <v>163</v>
      </c>
      <c r="W3543">
        <v>8</v>
      </c>
    </row>
    <row r="3544" spans="1:23" x14ac:dyDescent="0.3">
      <c r="A3544" t="s">
        <v>3554</v>
      </c>
      <c r="B3544" t="s">
        <v>21174</v>
      </c>
      <c r="C3544">
        <v>0</v>
      </c>
      <c r="D3544">
        <v>0</v>
      </c>
      <c r="E3544" t="s">
        <v>20050</v>
      </c>
      <c r="F3544" t="s">
        <v>14415</v>
      </c>
      <c r="G3544" t="s">
        <v>20080</v>
      </c>
      <c r="H3544" t="s">
        <v>23979</v>
      </c>
      <c r="I3544" t="s">
        <v>23980</v>
      </c>
      <c r="J3544" t="s">
        <v>14416</v>
      </c>
      <c r="K3544" t="s">
        <v>6574</v>
      </c>
      <c r="L3544" t="s">
        <v>6575</v>
      </c>
      <c r="M3544" t="s">
        <v>20355</v>
      </c>
      <c r="N3544" t="s">
        <v>6331</v>
      </c>
      <c r="O3544" t="s">
        <v>20055</v>
      </c>
      <c r="P3544" t="s">
        <v>20470</v>
      </c>
      <c r="Q3544" t="s">
        <v>6575</v>
      </c>
      <c r="R3544" t="s">
        <v>20471</v>
      </c>
      <c r="S3544">
        <v>1</v>
      </c>
      <c r="T3544">
        <v>0</v>
      </c>
      <c r="U3544">
        <v>0</v>
      </c>
      <c r="V3544">
        <v>364</v>
      </c>
      <c r="W3544">
        <v>17</v>
      </c>
    </row>
    <row r="3545" spans="1:23" x14ac:dyDescent="0.3">
      <c r="A3545" t="s">
        <v>3555</v>
      </c>
      <c r="B3545" t="s">
        <v>21174</v>
      </c>
      <c r="C3545">
        <v>0</v>
      </c>
      <c r="D3545">
        <v>0</v>
      </c>
      <c r="E3545" t="s">
        <v>20050</v>
      </c>
      <c r="F3545" t="s">
        <v>14417</v>
      </c>
      <c r="G3545" t="s">
        <v>20080</v>
      </c>
      <c r="H3545" t="s">
        <v>23984</v>
      </c>
      <c r="I3545" t="s">
        <v>23985</v>
      </c>
      <c r="J3545" t="s">
        <v>14418</v>
      </c>
      <c r="K3545" t="s">
        <v>7942</v>
      </c>
      <c r="L3545" t="s">
        <v>7943</v>
      </c>
      <c r="M3545" t="s">
        <v>20054</v>
      </c>
      <c r="N3545" t="s">
        <v>6331</v>
      </c>
      <c r="O3545" t="s">
        <v>20055</v>
      </c>
      <c r="P3545" t="s">
        <v>20470</v>
      </c>
      <c r="Q3545" t="s">
        <v>6575</v>
      </c>
      <c r="R3545" t="s">
        <v>20473</v>
      </c>
      <c r="S3545">
        <v>1</v>
      </c>
      <c r="T3545">
        <v>0</v>
      </c>
      <c r="U3545">
        <v>0</v>
      </c>
      <c r="V3545">
        <v>276</v>
      </c>
      <c r="W3545">
        <v>12</v>
      </c>
    </row>
    <row r="3546" spans="1:23" x14ac:dyDescent="0.3">
      <c r="A3546" t="s">
        <v>3556</v>
      </c>
      <c r="B3546" t="s">
        <v>21174</v>
      </c>
      <c r="C3546">
        <v>0</v>
      </c>
      <c r="D3546">
        <v>0</v>
      </c>
      <c r="E3546" t="s">
        <v>20050</v>
      </c>
      <c r="F3546" t="s">
        <v>14419</v>
      </c>
      <c r="G3546" t="s">
        <v>20066</v>
      </c>
      <c r="H3546" t="s">
        <v>23986</v>
      </c>
      <c r="I3546" t="s">
        <v>23987</v>
      </c>
      <c r="J3546" t="s">
        <v>14420</v>
      </c>
      <c r="K3546" t="s">
        <v>7942</v>
      </c>
      <c r="L3546" t="s">
        <v>7943</v>
      </c>
      <c r="M3546" t="s">
        <v>20054</v>
      </c>
      <c r="N3546" t="s">
        <v>6331</v>
      </c>
      <c r="O3546" t="s">
        <v>20055</v>
      </c>
      <c r="P3546" t="s">
        <v>20470</v>
      </c>
      <c r="Q3546" t="s">
        <v>6575</v>
      </c>
      <c r="R3546" t="s">
        <v>20473</v>
      </c>
      <c r="S3546">
        <v>1</v>
      </c>
      <c r="T3546">
        <v>0</v>
      </c>
      <c r="U3546">
        <v>0</v>
      </c>
      <c r="V3546">
        <v>314</v>
      </c>
      <c r="W3546">
        <v>15</v>
      </c>
    </row>
    <row r="3547" spans="1:23" x14ac:dyDescent="0.3">
      <c r="A3547" t="s">
        <v>3557</v>
      </c>
      <c r="B3547" t="s">
        <v>21174</v>
      </c>
      <c r="C3547">
        <v>0</v>
      </c>
      <c r="D3547">
        <v>0</v>
      </c>
      <c r="E3547" t="s">
        <v>20150</v>
      </c>
      <c r="F3547" t="s">
        <v>14421</v>
      </c>
      <c r="G3547" t="s">
        <v>20089</v>
      </c>
      <c r="H3547" t="s">
        <v>21117</v>
      </c>
      <c r="I3547" t="s">
        <v>21118</v>
      </c>
      <c r="J3547" t="s">
        <v>9018</v>
      </c>
      <c r="K3547" t="s">
        <v>6397</v>
      </c>
      <c r="L3547" t="s">
        <v>6340</v>
      </c>
      <c r="M3547" t="s">
        <v>20083</v>
      </c>
      <c r="N3547" t="s">
        <v>6331</v>
      </c>
      <c r="O3547" t="s">
        <v>20055</v>
      </c>
      <c r="P3547" t="s">
        <v>20137</v>
      </c>
      <c r="Q3547" t="s">
        <v>20138</v>
      </c>
      <c r="R3547" t="s">
        <v>20139</v>
      </c>
      <c r="S3547">
        <v>0</v>
      </c>
      <c r="T3547">
        <v>0</v>
      </c>
      <c r="U3547">
        <v>0</v>
      </c>
      <c r="V3547">
        <v>189</v>
      </c>
      <c r="W3547">
        <v>8</v>
      </c>
    </row>
    <row r="3548" spans="1:23" x14ac:dyDescent="0.3">
      <c r="A3548" t="s">
        <v>3558</v>
      </c>
      <c r="B3548" t="s">
        <v>21174</v>
      </c>
      <c r="C3548">
        <v>0</v>
      </c>
      <c r="D3548">
        <v>0</v>
      </c>
      <c r="E3548" t="s">
        <v>20150</v>
      </c>
      <c r="F3548" t="s">
        <v>14422</v>
      </c>
      <c r="G3548" t="s">
        <v>20089</v>
      </c>
      <c r="H3548" t="s">
        <v>21117</v>
      </c>
      <c r="I3548" t="s">
        <v>21118</v>
      </c>
      <c r="J3548" t="s">
        <v>9018</v>
      </c>
      <c r="K3548" t="s">
        <v>6397</v>
      </c>
      <c r="L3548" t="s">
        <v>6340</v>
      </c>
      <c r="M3548" t="s">
        <v>20083</v>
      </c>
      <c r="N3548" t="s">
        <v>6331</v>
      </c>
      <c r="O3548" t="s">
        <v>20055</v>
      </c>
      <c r="P3548" t="s">
        <v>20137</v>
      </c>
      <c r="Q3548" t="s">
        <v>20138</v>
      </c>
      <c r="R3548" t="s">
        <v>20139</v>
      </c>
      <c r="S3548">
        <v>0</v>
      </c>
      <c r="T3548">
        <v>0</v>
      </c>
      <c r="U3548">
        <v>0</v>
      </c>
      <c r="V3548">
        <v>180</v>
      </c>
      <c r="W3548">
        <v>9</v>
      </c>
    </row>
    <row r="3549" spans="1:23" x14ac:dyDescent="0.3">
      <c r="A3549" t="s">
        <v>3559</v>
      </c>
      <c r="B3549" t="s">
        <v>21174</v>
      </c>
      <c r="C3549">
        <v>0</v>
      </c>
      <c r="D3549">
        <v>0</v>
      </c>
      <c r="E3549" t="s">
        <v>20150</v>
      </c>
      <c r="F3549" t="s">
        <v>14423</v>
      </c>
      <c r="G3549" t="s">
        <v>20089</v>
      </c>
      <c r="H3549" t="s">
        <v>23988</v>
      </c>
      <c r="I3549" t="s">
        <v>23989</v>
      </c>
      <c r="J3549" t="s">
        <v>14424</v>
      </c>
      <c r="K3549" t="s">
        <v>6358</v>
      </c>
      <c r="L3549" t="s">
        <v>6359</v>
      </c>
      <c r="M3549" t="s">
        <v>20083</v>
      </c>
      <c r="N3549" t="s">
        <v>6331</v>
      </c>
      <c r="O3549" t="s">
        <v>20055</v>
      </c>
      <c r="P3549" t="s">
        <v>20541</v>
      </c>
      <c r="Q3549" t="s">
        <v>6359</v>
      </c>
      <c r="R3549" t="s">
        <v>20542</v>
      </c>
      <c r="S3549">
        <v>0</v>
      </c>
      <c r="T3549">
        <v>1</v>
      </c>
      <c r="U3549">
        <v>0</v>
      </c>
      <c r="V3549">
        <v>153</v>
      </c>
      <c r="W3549">
        <v>7</v>
      </c>
    </row>
    <row r="3550" spans="1:23" x14ac:dyDescent="0.3">
      <c r="A3550" t="s">
        <v>3560</v>
      </c>
      <c r="B3550" t="s">
        <v>21174</v>
      </c>
      <c r="C3550">
        <v>0</v>
      </c>
      <c r="D3550">
        <v>0</v>
      </c>
      <c r="E3550" t="s">
        <v>20050</v>
      </c>
      <c r="F3550" t="s">
        <v>14425</v>
      </c>
      <c r="G3550" t="s">
        <v>20066</v>
      </c>
      <c r="H3550" t="s">
        <v>23990</v>
      </c>
      <c r="I3550" t="s">
        <v>23991</v>
      </c>
      <c r="J3550" t="s">
        <v>13962</v>
      </c>
      <c r="K3550" t="s">
        <v>13963</v>
      </c>
      <c r="L3550" t="s">
        <v>13964</v>
      </c>
      <c r="M3550" t="s">
        <v>20271</v>
      </c>
      <c r="N3550" t="s">
        <v>6331</v>
      </c>
      <c r="O3550" t="s">
        <v>20055</v>
      </c>
      <c r="P3550" t="s">
        <v>20470</v>
      </c>
      <c r="Q3550" t="s">
        <v>6575</v>
      </c>
      <c r="R3550" t="s">
        <v>23698</v>
      </c>
      <c r="S3550">
        <v>1</v>
      </c>
      <c r="T3550">
        <v>0</v>
      </c>
      <c r="U3550">
        <v>0</v>
      </c>
      <c r="V3550">
        <v>231</v>
      </c>
      <c r="W3550">
        <v>10</v>
      </c>
    </row>
    <row r="3551" spans="1:23" x14ac:dyDescent="0.3">
      <c r="A3551" t="s">
        <v>3561</v>
      </c>
      <c r="B3551" t="s">
        <v>21174</v>
      </c>
      <c r="C3551">
        <v>0</v>
      </c>
      <c r="D3551">
        <v>0</v>
      </c>
      <c r="E3551" t="s">
        <v>20050</v>
      </c>
      <c r="F3551" t="s">
        <v>14426</v>
      </c>
      <c r="G3551" t="s">
        <v>20328</v>
      </c>
      <c r="H3551" t="s">
        <v>23992</v>
      </c>
      <c r="I3551" t="s">
        <v>23993</v>
      </c>
      <c r="J3551" t="s">
        <v>7313</v>
      </c>
      <c r="K3551" t="s">
        <v>14427</v>
      </c>
      <c r="L3551" t="s">
        <v>14428</v>
      </c>
      <c r="M3551" t="s">
        <v>20835</v>
      </c>
      <c r="N3551" t="s">
        <v>6331</v>
      </c>
      <c r="O3551" t="s">
        <v>20055</v>
      </c>
      <c r="P3551" t="s">
        <v>20470</v>
      </c>
      <c r="Q3551" t="s">
        <v>6575</v>
      </c>
      <c r="R3551" t="s">
        <v>23994</v>
      </c>
      <c r="S3551">
        <v>1</v>
      </c>
      <c r="T3551">
        <v>0</v>
      </c>
      <c r="U3551">
        <v>0</v>
      </c>
      <c r="V3551">
        <v>202</v>
      </c>
      <c r="W3551">
        <v>10</v>
      </c>
    </row>
    <row r="3552" spans="1:23" x14ac:dyDescent="0.3">
      <c r="A3552" t="s">
        <v>3562</v>
      </c>
      <c r="B3552" t="s">
        <v>21174</v>
      </c>
      <c r="C3552">
        <v>0</v>
      </c>
      <c r="D3552">
        <v>0</v>
      </c>
      <c r="E3552" t="s">
        <v>20050</v>
      </c>
      <c r="F3552" t="s">
        <v>14429</v>
      </c>
      <c r="G3552" t="s">
        <v>20040</v>
      </c>
      <c r="H3552" t="s">
        <v>23995</v>
      </c>
      <c r="I3552" t="s">
        <v>23996</v>
      </c>
      <c r="J3552" t="s">
        <v>14430</v>
      </c>
      <c r="K3552" t="s">
        <v>14431</v>
      </c>
      <c r="L3552" t="s">
        <v>14432</v>
      </c>
      <c r="M3552" t="s">
        <v>21493</v>
      </c>
      <c r="N3552" t="s">
        <v>6331</v>
      </c>
      <c r="O3552" t="s">
        <v>20055</v>
      </c>
      <c r="P3552" t="s">
        <v>20470</v>
      </c>
      <c r="Q3552" t="s">
        <v>6575</v>
      </c>
      <c r="R3552" t="s">
        <v>23997</v>
      </c>
      <c r="S3552">
        <v>1</v>
      </c>
      <c r="T3552">
        <v>0</v>
      </c>
      <c r="U3552">
        <v>0</v>
      </c>
      <c r="V3552">
        <v>124</v>
      </c>
      <c r="W3552">
        <v>7</v>
      </c>
    </row>
    <row r="3553" spans="1:23" x14ac:dyDescent="0.3">
      <c r="A3553" t="s">
        <v>3563</v>
      </c>
      <c r="B3553" t="s">
        <v>21174</v>
      </c>
      <c r="C3553">
        <v>0</v>
      </c>
      <c r="D3553">
        <v>0</v>
      </c>
      <c r="E3553" t="s">
        <v>20050</v>
      </c>
      <c r="F3553" t="s">
        <v>14433</v>
      </c>
      <c r="G3553" t="s">
        <v>20040</v>
      </c>
      <c r="H3553" t="s">
        <v>23815</v>
      </c>
      <c r="I3553" t="s">
        <v>23816</v>
      </c>
      <c r="J3553" t="s">
        <v>11071</v>
      </c>
      <c r="K3553" t="s">
        <v>14158</v>
      </c>
      <c r="L3553" t="s">
        <v>14159</v>
      </c>
      <c r="M3553" t="s">
        <v>21470</v>
      </c>
      <c r="N3553" t="s">
        <v>6331</v>
      </c>
      <c r="O3553" t="s">
        <v>20055</v>
      </c>
      <c r="P3553" t="s">
        <v>20470</v>
      </c>
      <c r="Q3553" t="s">
        <v>6575</v>
      </c>
      <c r="R3553" t="s">
        <v>23817</v>
      </c>
      <c r="S3553">
        <v>1</v>
      </c>
      <c r="T3553">
        <v>0</v>
      </c>
      <c r="U3553">
        <v>0</v>
      </c>
      <c r="V3553">
        <v>87</v>
      </c>
      <c r="W3553">
        <v>5</v>
      </c>
    </row>
    <row r="3554" spans="1:23" x14ac:dyDescent="0.3">
      <c r="A3554" t="s">
        <v>3564</v>
      </c>
      <c r="B3554" t="s">
        <v>21174</v>
      </c>
      <c r="C3554">
        <v>0</v>
      </c>
      <c r="D3554">
        <v>0</v>
      </c>
      <c r="E3554" t="s">
        <v>20050</v>
      </c>
      <c r="F3554" t="s">
        <v>14434</v>
      </c>
      <c r="G3554" t="s">
        <v>20040</v>
      </c>
      <c r="H3554" t="s">
        <v>23784</v>
      </c>
      <c r="I3554" t="s">
        <v>23785</v>
      </c>
      <c r="J3554" t="s">
        <v>14435</v>
      </c>
      <c r="K3554" t="s">
        <v>14124</v>
      </c>
      <c r="L3554" t="s">
        <v>14125</v>
      </c>
      <c r="M3554" t="s">
        <v>20534</v>
      </c>
      <c r="N3554" t="s">
        <v>6331</v>
      </c>
      <c r="O3554" t="s">
        <v>20055</v>
      </c>
      <c r="P3554" t="s">
        <v>20470</v>
      </c>
      <c r="Q3554" t="s">
        <v>6575</v>
      </c>
      <c r="R3554" t="s">
        <v>23786</v>
      </c>
      <c r="S3554">
        <v>1</v>
      </c>
      <c r="T3554">
        <v>0</v>
      </c>
      <c r="U3554">
        <v>0</v>
      </c>
      <c r="V3554">
        <v>52</v>
      </c>
      <c r="W3554">
        <v>2</v>
      </c>
    </row>
    <row r="3555" spans="1:23" x14ac:dyDescent="0.3">
      <c r="A3555" t="s">
        <v>3565</v>
      </c>
      <c r="B3555" t="s">
        <v>21174</v>
      </c>
      <c r="C3555">
        <v>0</v>
      </c>
      <c r="D3555">
        <v>0</v>
      </c>
      <c r="E3555" t="s">
        <v>20088</v>
      </c>
      <c r="F3555" t="s">
        <v>14436</v>
      </c>
      <c r="G3555" t="s">
        <v>20089</v>
      </c>
      <c r="H3555" t="s">
        <v>23998</v>
      </c>
      <c r="I3555" t="s">
        <v>23999</v>
      </c>
      <c r="J3555" t="s">
        <v>6795</v>
      </c>
      <c r="K3555" t="s">
        <v>6574</v>
      </c>
      <c r="L3555" t="s">
        <v>6575</v>
      </c>
      <c r="M3555" t="s">
        <v>20355</v>
      </c>
      <c r="N3555" t="s">
        <v>6331</v>
      </c>
      <c r="O3555" t="s">
        <v>20055</v>
      </c>
      <c r="P3555" t="s">
        <v>20470</v>
      </c>
      <c r="Q3555" t="s">
        <v>6575</v>
      </c>
      <c r="R3555" t="s">
        <v>20471</v>
      </c>
      <c r="S3555">
        <v>0</v>
      </c>
      <c r="T3555">
        <v>0</v>
      </c>
      <c r="U3555">
        <v>1</v>
      </c>
      <c r="V3555">
        <v>75</v>
      </c>
      <c r="W3555">
        <v>4</v>
      </c>
    </row>
    <row r="3556" spans="1:23" x14ac:dyDescent="0.3">
      <c r="A3556" t="s">
        <v>3566</v>
      </c>
      <c r="B3556" t="s">
        <v>21174</v>
      </c>
      <c r="C3556">
        <v>0</v>
      </c>
      <c r="D3556">
        <v>0</v>
      </c>
      <c r="E3556" t="s">
        <v>20050</v>
      </c>
      <c r="F3556" t="s">
        <v>14437</v>
      </c>
      <c r="G3556" t="s">
        <v>20080</v>
      </c>
      <c r="H3556" t="s">
        <v>23818</v>
      </c>
      <c r="I3556" t="s">
        <v>23819</v>
      </c>
      <c r="J3556" t="s">
        <v>14161</v>
      </c>
      <c r="K3556" t="s">
        <v>14162</v>
      </c>
      <c r="L3556" t="s">
        <v>14163</v>
      </c>
      <c r="M3556" t="s">
        <v>22164</v>
      </c>
      <c r="N3556" t="s">
        <v>6331</v>
      </c>
      <c r="O3556" t="s">
        <v>20055</v>
      </c>
      <c r="P3556" t="s">
        <v>20470</v>
      </c>
      <c r="Q3556" t="s">
        <v>6575</v>
      </c>
      <c r="R3556" t="s">
        <v>23820</v>
      </c>
      <c r="S3556">
        <v>1</v>
      </c>
      <c r="T3556">
        <v>0</v>
      </c>
      <c r="U3556">
        <v>0</v>
      </c>
      <c r="V3556">
        <v>144</v>
      </c>
      <c r="W3556">
        <v>7</v>
      </c>
    </row>
    <row r="3557" spans="1:23" x14ac:dyDescent="0.3">
      <c r="A3557" t="s">
        <v>3567</v>
      </c>
      <c r="B3557" t="s">
        <v>21174</v>
      </c>
      <c r="C3557">
        <v>0</v>
      </c>
      <c r="D3557">
        <v>0</v>
      </c>
      <c r="E3557" t="s">
        <v>20050</v>
      </c>
      <c r="F3557" t="s">
        <v>14438</v>
      </c>
      <c r="G3557" t="s">
        <v>20040</v>
      </c>
      <c r="H3557" t="s">
        <v>24000</v>
      </c>
      <c r="I3557" t="s">
        <v>24001</v>
      </c>
      <c r="J3557" t="s">
        <v>14439</v>
      </c>
      <c r="K3557" t="s">
        <v>13736</v>
      </c>
      <c r="L3557" t="s">
        <v>13737</v>
      </c>
      <c r="M3557" t="s">
        <v>20955</v>
      </c>
      <c r="N3557" t="s">
        <v>6331</v>
      </c>
      <c r="O3557" t="s">
        <v>20055</v>
      </c>
      <c r="P3557" t="s">
        <v>20488</v>
      </c>
      <c r="Q3557" t="s">
        <v>6571</v>
      </c>
      <c r="R3557" t="s">
        <v>24002</v>
      </c>
      <c r="S3557">
        <v>1</v>
      </c>
      <c r="T3557">
        <v>1</v>
      </c>
      <c r="U3557">
        <v>0</v>
      </c>
      <c r="V3557">
        <v>119</v>
      </c>
      <c r="W3557">
        <v>5</v>
      </c>
    </row>
    <row r="3558" spans="1:23" x14ac:dyDescent="0.3">
      <c r="A3558" t="s">
        <v>3568</v>
      </c>
      <c r="B3558" t="s">
        <v>21174</v>
      </c>
      <c r="C3558">
        <v>0</v>
      </c>
      <c r="D3558">
        <v>0</v>
      </c>
      <c r="E3558" t="s">
        <v>20050</v>
      </c>
      <c r="F3558" t="s">
        <v>14442</v>
      </c>
      <c r="G3558" t="s">
        <v>20080</v>
      </c>
      <c r="H3558" t="s">
        <v>24003</v>
      </c>
      <c r="I3558" t="s">
        <v>24004</v>
      </c>
      <c r="J3558" t="s">
        <v>14443</v>
      </c>
      <c r="K3558" t="s">
        <v>7560</v>
      </c>
      <c r="L3558" t="s">
        <v>7561</v>
      </c>
      <c r="M3558" t="s">
        <v>20298</v>
      </c>
      <c r="N3558" t="s">
        <v>6331</v>
      </c>
      <c r="O3558" t="s">
        <v>20055</v>
      </c>
      <c r="P3558" t="s">
        <v>20056</v>
      </c>
      <c r="Q3558" t="s">
        <v>6749</v>
      </c>
      <c r="R3558" t="s">
        <v>20834</v>
      </c>
      <c r="S3558">
        <v>1</v>
      </c>
      <c r="T3558">
        <v>1</v>
      </c>
      <c r="U3558">
        <v>0</v>
      </c>
      <c r="V3558">
        <v>176</v>
      </c>
      <c r="W3558">
        <v>8</v>
      </c>
    </row>
    <row r="3559" spans="1:23" x14ac:dyDescent="0.3">
      <c r="A3559" t="s">
        <v>3569</v>
      </c>
      <c r="B3559" t="s">
        <v>21174</v>
      </c>
      <c r="C3559">
        <v>0</v>
      </c>
      <c r="D3559">
        <v>0</v>
      </c>
      <c r="E3559" t="s">
        <v>20050</v>
      </c>
      <c r="F3559" t="s">
        <v>14444</v>
      </c>
      <c r="G3559" t="s">
        <v>20040</v>
      </c>
      <c r="H3559" t="s">
        <v>24005</v>
      </c>
      <c r="I3559" t="s">
        <v>24006</v>
      </c>
      <c r="J3559" t="s">
        <v>14445</v>
      </c>
      <c r="K3559" t="s">
        <v>14446</v>
      </c>
      <c r="L3559" t="s">
        <v>14447</v>
      </c>
      <c r="M3559" t="s">
        <v>20753</v>
      </c>
      <c r="N3559" t="s">
        <v>6331</v>
      </c>
      <c r="O3559" t="s">
        <v>20055</v>
      </c>
      <c r="P3559" t="s">
        <v>20056</v>
      </c>
      <c r="Q3559" t="s">
        <v>6749</v>
      </c>
      <c r="R3559" t="s">
        <v>24007</v>
      </c>
      <c r="S3559">
        <v>1</v>
      </c>
      <c r="T3559">
        <v>1</v>
      </c>
      <c r="U3559">
        <v>0</v>
      </c>
      <c r="V3559">
        <v>157</v>
      </c>
      <c r="W3559">
        <v>8</v>
      </c>
    </row>
    <row r="3560" spans="1:23" x14ac:dyDescent="0.3">
      <c r="A3560" t="s">
        <v>3570</v>
      </c>
      <c r="B3560" t="s">
        <v>21174</v>
      </c>
      <c r="C3560">
        <v>0</v>
      </c>
      <c r="D3560">
        <v>0</v>
      </c>
      <c r="E3560" t="s">
        <v>20050</v>
      </c>
      <c r="F3560" t="s">
        <v>14448</v>
      </c>
      <c r="G3560" t="s">
        <v>20066</v>
      </c>
      <c r="H3560" t="s">
        <v>24008</v>
      </c>
      <c r="I3560" t="s">
        <v>24009</v>
      </c>
      <c r="J3560" t="s">
        <v>14449</v>
      </c>
      <c r="K3560" t="s">
        <v>14450</v>
      </c>
      <c r="L3560" t="s">
        <v>14451</v>
      </c>
      <c r="M3560" t="s">
        <v>20442</v>
      </c>
      <c r="N3560" t="s">
        <v>6331</v>
      </c>
      <c r="O3560" t="s">
        <v>20055</v>
      </c>
      <c r="P3560" t="s">
        <v>20488</v>
      </c>
      <c r="Q3560" t="s">
        <v>6571</v>
      </c>
      <c r="R3560" t="s">
        <v>24010</v>
      </c>
      <c r="S3560">
        <v>1</v>
      </c>
      <c r="T3560">
        <v>1</v>
      </c>
      <c r="U3560">
        <v>0</v>
      </c>
      <c r="V3560">
        <v>106</v>
      </c>
      <c r="W3560">
        <v>6</v>
      </c>
    </row>
    <row r="3561" spans="1:23" x14ac:dyDescent="0.3">
      <c r="A3561" t="s">
        <v>3571</v>
      </c>
      <c r="B3561" t="s">
        <v>21174</v>
      </c>
      <c r="C3561">
        <v>0</v>
      </c>
      <c r="D3561">
        <v>0</v>
      </c>
      <c r="E3561" t="s">
        <v>20050</v>
      </c>
      <c r="F3561" t="s">
        <v>14452</v>
      </c>
      <c r="G3561" t="s">
        <v>20066</v>
      </c>
      <c r="H3561" t="s">
        <v>24011</v>
      </c>
      <c r="I3561" t="s">
        <v>24012</v>
      </c>
      <c r="J3561" t="s">
        <v>14453</v>
      </c>
      <c r="K3561" t="s">
        <v>14450</v>
      </c>
      <c r="L3561" t="s">
        <v>14451</v>
      </c>
      <c r="M3561" t="s">
        <v>20442</v>
      </c>
      <c r="N3561" t="s">
        <v>6331</v>
      </c>
      <c r="O3561" t="s">
        <v>20055</v>
      </c>
      <c r="P3561" t="s">
        <v>20488</v>
      </c>
      <c r="Q3561" t="s">
        <v>6571</v>
      </c>
      <c r="R3561" t="s">
        <v>24010</v>
      </c>
      <c r="S3561">
        <v>1</v>
      </c>
      <c r="T3561">
        <v>1</v>
      </c>
      <c r="U3561">
        <v>0</v>
      </c>
      <c r="V3561">
        <v>178</v>
      </c>
      <c r="W3561">
        <v>8</v>
      </c>
    </row>
    <row r="3562" spans="1:23" x14ac:dyDescent="0.3">
      <c r="A3562" t="s">
        <v>3572</v>
      </c>
      <c r="B3562" t="s">
        <v>21174</v>
      </c>
      <c r="C3562">
        <v>0</v>
      </c>
      <c r="D3562">
        <v>0</v>
      </c>
      <c r="E3562" t="s">
        <v>20050</v>
      </c>
      <c r="F3562" t="s">
        <v>14454</v>
      </c>
      <c r="G3562" t="s">
        <v>20040</v>
      </c>
      <c r="H3562" t="s">
        <v>24013</v>
      </c>
      <c r="I3562" t="s">
        <v>24014</v>
      </c>
      <c r="J3562" t="s">
        <v>10494</v>
      </c>
      <c r="K3562" t="s">
        <v>13708</v>
      </c>
      <c r="L3562" t="s">
        <v>14455</v>
      </c>
      <c r="M3562" t="s">
        <v>20946</v>
      </c>
      <c r="N3562" t="s">
        <v>6331</v>
      </c>
      <c r="O3562" t="s">
        <v>20055</v>
      </c>
      <c r="P3562" t="s">
        <v>20488</v>
      </c>
      <c r="Q3562" t="s">
        <v>6571</v>
      </c>
      <c r="R3562" t="s">
        <v>24015</v>
      </c>
      <c r="S3562">
        <v>1</v>
      </c>
      <c r="T3562">
        <v>1</v>
      </c>
      <c r="U3562">
        <v>0</v>
      </c>
      <c r="V3562">
        <v>124</v>
      </c>
      <c r="W3562">
        <v>6</v>
      </c>
    </row>
    <row r="3563" spans="1:23" x14ac:dyDescent="0.3">
      <c r="A3563" t="s">
        <v>3573</v>
      </c>
      <c r="B3563" t="s">
        <v>21174</v>
      </c>
      <c r="C3563">
        <v>0</v>
      </c>
      <c r="D3563">
        <v>0</v>
      </c>
      <c r="E3563" t="s">
        <v>20050</v>
      </c>
      <c r="F3563" t="s">
        <v>14456</v>
      </c>
      <c r="G3563" t="s">
        <v>20066</v>
      </c>
      <c r="H3563" t="s">
        <v>23763</v>
      </c>
      <c r="I3563" t="s">
        <v>23764</v>
      </c>
      <c r="J3563" t="s">
        <v>14457</v>
      </c>
      <c r="K3563" t="s">
        <v>7114</v>
      </c>
      <c r="L3563" t="s">
        <v>7115</v>
      </c>
      <c r="M3563" t="s">
        <v>20515</v>
      </c>
      <c r="N3563" t="s">
        <v>6331</v>
      </c>
      <c r="O3563" t="s">
        <v>20055</v>
      </c>
      <c r="P3563" t="s">
        <v>20488</v>
      </c>
      <c r="Q3563" t="s">
        <v>6571</v>
      </c>
      <c r="R3563" t="s">
        <v>20658</v>
      </c>
      <c r="S3563">
        <v>1</v>
      </c>
      <c r="T3563">
        <v>1</v>
      </c>
      <c r="U3563">
        <v>0</v>
      </c>
      <c r="V3563">
        <v>144</v>
      </c>
      <c r="W3563">
        <v>6</v>
      </c>
    </row>
    <row r="3564" spans="1:23" x14ac:dyDescent="0.3">
      <c r="A3564" t="s">
        <v>3574</v>
      </c>
      <c r="B3564" t="s">
        <v>21174</v>
      </c>
      <c r="C3564">
        <v>0</v>
      </c>
      <c r="D3564">
        <v>0</v>
      </c>
      <c r="E3564" t="s">
        <v>20050</v>
      </c>
      <c r="F3564" t="s">
        <v>14458</v>
      </c>
      <c r="G3564" t="s">
        <v>20328</v>
      </c>
      <c r="H3564" t="s">
        <v>24016</v>
      </c>
      <c r="I3564" t="s">
        <v>24017</v>
      </c>
      <c r="J3564" t="s">
        <v>14459</v>
      </c>
      <c r="K3564" t="s">
        <v>14460</v>
      </c>
      <c r="L3564" t="s">
        <v>14461</v>
      </c>
      <c r="M3564" t="s">
        <v>20178</v>
      </c>
      <c r="N3564" t="s">
        <v>6331</v>
      </c>
      <c r="O3564" t="s">
        <v>20055</v>
      </c>
      <c r="P3564" t="s">
        <v>20488</v>
      </c>
      <c r="Q3564" t="s">
        <v>6571</v>
      </c>
      <c r="R3564" t="s">
        <v>24018</v>
      </c>
      <c r="S3564">
        <v>1</v>
      </c>
      <c r="T3564">
        <v>1</v>
      </c>
      <c r="U3564">
        <v>0</v>
      </c>
      <c r="V3564">
        <v>77</v>
      </c>
      <c r="W3564">
        <v>3</v>
      </c>
    </row>
    <row r="3565" spans="1:23" x14ac:dyDescent="0.3">
      <c r="A3565" t="s">
        <v>3575</v>
      </c>
      <c r="B3565" t="s">
        <v>21174</v>
      </c>
      <c r="C3565">
        <v>0</v>
      </c>
      <c r="D3565">
        <v>0</v>
      </c>
      <c r="E3565" t="s">
        <v>20050</v>
      </c>
      <c r="F3565" t="s">
        <v>14462</v>
      </c>
      <c r="G3565" t="s">
        <v>20066</v>
      </c>
      <c r="H3565" t="s">
        <v>24019</v>
      </c>
      <c r="I3565" t="s">
        <v>24020</v>
      </c>
      <c r="J3565" t="s">
        <v>12105</v>
      </c>
      <c r="K3565" t="s">
        <v>14463</v>
      </c>
      <c r="L3565" t="s">
        <v>14464</v>
      </c>
      <c r="M3565" t="s">
        <v>20410</v>
      </c>
      <c r="N3565" t="s">
        <v>6331</v>
      </c>
      <c r="O3565" t="s">
        <v>20055</v>
      </c>
      <c r="P3565" t="s">
        <v>20488</v>
      </c>
      <c r="Q3565" t="s">
        <v>6571</v>
      </c>
      <c r="R3565" t="s">
        <v>24021</v>
      </c>
      <c r="S3565">
        <v>1</v>
      </c>
      <c r="T3565">
        <v>1</v>
      </c>
      <c r="U3565">
        <v>0</v>
      </c>
      <c r="V3565">
        <v>99</v>
      </c>
      <c r="W3565">
        <v>4</v>
      </c>
    </row>
    <row r="3566" spans="1:23" x14ac:dyDescent="0.3">
      <c r="A3566" t="s">
        <v>3576</v>
      </c>
      <c r="B3566" t="s">
        <v>21174</v>
      </c>
      <c r="C3566">
        <v>0</v>
      </c>
      <c r="D3566">
        <v>0</v>
      </c>
      <c r="E3566" t="s">
        <v>20050</v>
      </c>
      <c r="F3566" t="s">
        <v>14465</v>
      </c>
      <c r="G3566" t="s">
        <v>20328</v>
      </c>
      <c r="H3566" t="s">
        <v>23776</v>
      </c>
      <c r="I3566" t="s">
        <v>23777</v>
      </c>
      <c r="J3566" t="s">
        <v>13645</v>
      </c>
      <c r="K3566" t="s">
        <v>14114</v>
      </c>
      <c r="L3566" t="s">
        <v>14115</v>
      </c>
      <c r="M3566" t="s">
        <v>20374</v>
      </c>
      <c r="N3566" t="s">
        <v>6331</v>
      </c>
      <c r="O3566" t="s">
        <v>20055</v>
      </c>
      <c r="P3566" t="s">
        <v>20488</v>
      </c>
      <c r="Q3566" t="s">
        <v>6571</v>
      </c>
      <c r="R3566" t="s">
        <v>23778</v>
      </c>
      <c r="S3566">
        <v>1</v>
      </c>
      <c r="T3566">
        <v>1</v>
      </c>
      <c r="U3566">
        <v>0</v>
      </c>
      <c r="V3566">
        <v>27</v>
      </c>
      <c r="W3566">
        <v>2</v>
      </c>
    </row>
    <row r="3567" spans="1:23" x14ac:dyDescent="0.3">
      <c r="A3567" t="s">
        <v>3577</v>
      </c>
      <c r="B3567" t="s">
        <v>21174</v>
      </c>
      <c r="C3567">
        <v>0</v>
      </c>
      <c r="D3567">
        <v>0</v>
      </c>
      <c r="E3567" t="s">
        <v>20050</v>
      </c>
      <c r="F3567" t="s">
        <v>14466</v>
      </c>
      <c r="G3567" t="s">
        <v>20040</v>
      </c>
      <c r="H3567" t="s">
        <v>24022</v>
      </c>
      <c r="I3567" t="s">
        <v>24023</v>
      </c>
      <c r="J3567" t="s">
        <v>14467</v>
      </c>
      <c r="K3567" t="s">
        <v>6329</v>
      </c>
      <c r="L3567" t="s">
        <v>6330</v>
      </c>
      <c r="M3567" t="s">
        <v>20324</v>
      </c>
      <c r="N3567" t="s">
        <v>6331</v>
      </c>
      <c r="O3567" t="s">
        <v>20055</v>
      </c>
      <c r="P3567" t="s">
        <v>20488</v>
      </c>
      <c r="Q3567" t="s">
        <v>6571</v>
      </c>
      <c r="R3567" t="s">
        <v>24024</v>
      </c>
      <c r="S3567">
        <v>1</v>
      </c>
      <c r="T3567">
        <v>1</v>
      </c>
      <c r="U3567">
        <v>0</v>
      </c>
      <c r="V3567">
        <v>31</v>
      </c>
      <c r="W3567">
        <v>2</v>
      </c>
    </row>
    <row r="3568" spans="1:23" x14ac:dyDescent="0.3">
      <c r="A3568" t="s">
        <v>3578</v>
      </c>
      <c r="B3568" t="s">
        <v>21174</v>
      </c>
      <c r="C3568">
        <v>0</v>
      </c>
      <c r="D3568">
        <v>0</v>
      </c>
      <c r="E3568" t="s">
        <v>20050</v>
      </c>
      <c r="F3568" t="s">
        <v>14468</v>
      </c>
      <c r="G3568" t="s">
        <v>20080</v>
      </c>
      <c r="H3568" t="s">
        <v>23765</v>
      </c>
      <c r="I3568" t="s">
        <v>23766</v>
      </c>
      <c r="J3568" t="s">
        <v>14469</v>
      </c>
      <c r="K3568" t="s">
        <v>13719</v>
      </c>
      <c r="L3568" t="s">
        <v>13720</v>
      </c>
      <c r="M3568" t="s">
        <v>20555</v>
      </c>
      <c r="N3568" t="s">
        <v>6331</v>
      </c>
      <c r="O3568" t="s">
        <v>20055</v>
      </c>
      <c r="P3568" t="s">
        <v>20488</v>
      </c>
      <c r="Q3568" t="s">
        <v>6571</v>
      </c>
      <c r="R3568" t="s">
        <v>23627</v>
      </c>
      <c r="S3568">
        <v>1</v>
      </c>
      <c r="T3568">
        <v>1</v>
      </c>
      <c r="U3568">
        <v>0</v>
      </c>
      <c r="V3568">
        <v>99</v>
      </c>
      <c r="W3568">
        <v>5</v>
      </c>
    </row>
    <row r="3569" spans="1:23" x14ac:dyDescent="0.3">
      <c r="A3569" t="s">
        <v>3579</v>
      </c>
      <c r="B3569" t="s">
        <v>21174</v>
      </c>
      <c r="C3569">
        <v>0</v>
      </c>
      <c r="D3569">
        <v>0</v>
      </c>
      <c r="E3569" t="s">
        <v>20050</v>
      </c>
      <c r="F3569" t="s">
        <v>14470</v>
      </c>
      <c r="G3569" t="s">
        <v>21292</v>
      </c>
      <c r="H3569" t="s">
        <v>24025</v>
      </c>
      <c r="I3569" t="s">
        <v>24026</v>
      </c>
      <c r="J3569" t="s">
        <v>14471</v>
      </c>
      <c r="K3569" t="s">
        <v>14472</v>
      </c>
      <c r="L3569" t="s">
        <v>14473</v>
      </c>
      <c r="M3569" t="s">
        <v>20162</v>
      </c>
      <c r="N3569" t="s">
        <v>6331</v>
      </c>
      <c r="O3569" t="s">
        <v>20055</v>
      </c>
      <c r="P3569" t="s">
        <v>20056</v>
      </c>
      <c r="Q3569" t="s">
        <v>6749</v>
      </c>
      <c r="R3569" t="s">
        <v>24027</v>
      </c>
      <c r="S3569">
        <v>1</v>
      </c>
      <c r="T3569">
        <v>1</v>
      </c>
      <c r="U3569">
        <v>0</v>
      </c>
      <c r="V3569">
        <v>283</v>
      </c>
      <c r="W3569">
        <v>12</v>
      </c>
    </row>
    <row r="3570" spans="1:23" x14ac:dyDescent="0.3">
      <c r="A3570" t="s">
        <v>3580</v>
      </c>
      <c r="B3570" t="s">
        <v>21174</v>
      </c>
      <c r="C3570">
        <v>0</v>
      </c>
      <c r="D3570">
        <v>0</v>
      </c>
      <c r="E3570" t="s">
        <v>20050</v>
      </c>
      <c r="F3570" t="s">
        <v>14474</v>
      </c>
      <c r="G3570" t="s">
        <v>20040</v>
      </c>
      <c r="H3570" t="s">
        <v>23767</v>
      </c>
      <c r="I3570" t="s">
        <v>23768</v>
      </c>
      <c r="J3570" t="s">
        <v>14088</v>
      </c>
      <c r="K3570" t="s">
        <v>14089</v>
      </c>
      <c r="L3570" t="s">
        <v>14090</v>
      </c>
      <c r="M3570" t="s">
        <v>20688</v>
      </c>
      <c r="N3570" t="s">
        <v>6331</v>
      </c>
      <c r="O3570" t="s">
        <v>20055</v>
      </c>
      <c r="P3570" t="s">
        <v>20488</v>
      </c>
      <c r="Q3570" t="s">
        <v>6571</v>
      </c>
      <c r="R3570" t="s">
        <v>23769</v>
      </c>
      <c r="S3570">
        <v>1</v>
      </c>
      <c r="T3570">
        <v>1</v>
      </c>
      <c r="U3570">
        <v>0</v>
      </c>
      <c r="V3570">
        <v>12</v>
      </c>
      <c r="W3570">
        <v>1</v>
      </c>
    </row>
    <row r="3571" spans="1:23" x14ac:dyDescent="0.3">
      <c r="A3571" t="s">
        <v>3581</v>
      </c>
      <c r="B3571" t="s">
        <v>21174</v>
      </c>
      <c r="C3571">
        <v>0</v>
      </c>
      <c r="D3571">
        <v>0</v>
      </c>
      <c r="E3571" t="s">
        <v>20050</v>
      </c>
      <c r="F3571" t="s">
        <v>14475</v>
      </c>
      <c r="G3571" t="s">
        <v>20040</v>
      </c>
      <c r="H3571" t="s">
        <v>24028</v>
      </c>
      <c r="I3571" t="s">
        <v>24029</v>
      </c>
      <c r="J3571" t="s">
        <v>14476</v>
      </c>
      <c r="K3571" t="s">
        <v>14477</v>
      </c>
      <c r="L3571" t="s">
        <v>14478</v>
      </c>
      <c r="M3571" t="s">
        <v>20258</v>
      </c>
      <c r="N3571" t="s">
        <v>6331</v>
      </c>
      <c r="O3571" t="s">
        <v>20055</v>
      </c>
      <c r="P3571" t="s">
        <v>20488</v>
      </c>
      <c r="Q3571" t="s">
        <v>6571</v>
      </c>
      <c r="R3571" t="s">
        <v>24030</v>
      </c>
      <c r="S3571">
        <v>1</v>
      </c>
      <c r="T3571">
        <v>1</v>
      </c>
      <c r="U3571">
        <v>0</v>
      </c>
      <c r="V3571">
        <v>46</v>
      </c>
      <c r="W3571">
        <v>2</v>
      </c>
    </row>
    <row r="3572" spans="1:23" x14ac:dyDescent="0.3">
      <c r="A3572" t="s">
        <v>3582</v>
      </c>
      <c r="B3572" t="s">
        <v>21174</v>
      </c>
      <c r="C3572">
        <v>0</v>
      </c>
      <c r="D3572">
        <v>0</v>
      </c>
      <c r="E3572" t="s">
        <v>20050</v>
      </c>
      <c r="F3572" t="s">
        <v>14479</v>
      </c>
      <c r="G3572" t="s">
        <v>20328</v>
      </c>
      <c r="H3572" t="s">
        <v>24031</v>
      </c>
      <c r="I3572" t="s">
        <v>24032</v>
      </c>
      <c r="J3572" t="s">
        <v>12070</v>
      </c>
      <c r="K3572" t="s">
        <v>14480</v>
      </c>
      <c r="L3572" t="s">
        <v>14481</v>
      </c>
      <c r="M3572" t="s">
        <v>20331</v>
      </c>
      <c r="N3572" t="s">
        <v>6331</v>
      </c>
      <c r="O3572" t="s">
        <v>20055</v>
      </c>
      <c r="P3572" t="s">
        <v>20488</v>
      </c>
      <c r="Q3572" t="s">
        <v>6571</v>
      </c>
      <c r="R3572" t="s">
        <v>24033</v>
      </c>
      <c r="S3572">
        <v>1</v>
      </c>
      <c r="T3572">
        <v>1</v>
      </c>
      <c r="U3572">
        <v>0</v>
      </c>
      <c r="V3572">
        <v>120</v>
      </c>
      <c r="W3572">
        <v>5</v>
      </c>
    </row>
    <row r="3573" spans="1:23" x14ac:dyDescent="0.3">
      <c r="A3573" t="s">
        <v>3583</v>
      </c>
      <c r="B3573" t="s">
        <v>21174</v>
      </c>
      <c r="C3573">
        <v>0</v>
      </c>
      <c r="D3573">
        <v>0</v>
      </c>
      <c r="E3573" t="s">
        <v>20050</v>
      </c>
      <c r="F3573" t="s">
        <v>14482</v>
      </c>
      <c r="G3573" t="s">
        <v>20328</v>
      </c>
      <c r="H3573" t="s">
        <v>24034</v>
      </c>
      <c r="I3573" t="s">
        <v>24035</v>
      </c>
      <c r="J3573" t="s">
        <v>14483</v>
      </c>
      <c r="K3573" t="s">
        <v>13829</v>
      </c>
      <c r="L3573" t="s">
        <v>13830</v>
      </c>
      <c r="M3573" t="s">
        <v>20893</v>
      </c>
      <c r="N3573" t="s">
        <v>6331</v>
      </c>
      <c r="O3573" t="s">
        <v>20055</v>
      </c>
      <c r="P3573" t="s">
        <v>20488</v>
      </c>
      <c r="Q3573" t="s">
        <v>6571</v>
      </c>
      <c r="R3573" t="s">
        <v>24036</v>
      </c>
      <c r="S3573">
        <v>1</v>
      </c>
      <c r="T3573">
        <v>1</v>
      </c>
      <c r="U3573">
        <v>0</v>
      </c>
      <c r="V3573">
        <v>85</v>
      </c>
      <c r="W3573">
        <v>4</v>
      </c>
    </row>
    <row r="3574" spans="1:23" x14ac:dyDescent="0.3">
      <c r="A3574" t="s">
        <v>3584</v>
      </c>
      <c r="B3574" t="s">
        <v>21174</v>
      </c>
      <c r="C3574">
        <v>0</v>
      </c>
      <c r="D3574">
        <v>0</v>
      </c>
      <c r="E3574" t="s">
        <v>20050</v>
      </c>
      <c r="F3574" t="s">
        <v>14484</v>
      </c>
      <c r="G3574" t="s">
        <v>20066</v>
      </c>
      <c r="H3574" t="s">
        <v>24037</v>
      </c>
      <c r="I3574" t="s">
        <v>24038</v>
      </c>
      <c r="J3574" t="s">
        <v>14485</v>
      </c>
      <c r="K3574" t="s">
        <v>6570</v>
      </c>
      <c r="L3574" t="s">
        <v>6571</v>
      </c>
      <c r="M3574" t="s">
        <v>20131</v>
      </c>
      <c r="N3574" t="s">
        <v>6331</v>
      </c>
      <c r="O3574" t="s">
        <v>20055</v>
      </c>
      <c r="P3574" t="s">
        <v>20488</v>
      </c>
      <c r="Q3574" t="s">
        <v>6571</v>
      </c>
      <c r="R3574" t="s">
        <v>20489</v>
      </c>
      <c r="S3574">
        <v>1</v>
      </c>
      <c r="T3574">
        <v>1</v>
      </c>
      <c r="U3574">
        <v>0</v>
      </c>
      <c r="V3574">
        <v>253</v>
      </c>
      <c r="W3574">
        <v>11</v>
      </c>
    </row>
    <row r="3575" spans="1:23" x14ac:dyDescent="0.3">
      <c r="A3575" t="s">
        <v>3585</v>
      </c>
      <c r="B3575" t="s">
        <v>21174</v>
      </c>
      <c r="C3575">
        <v>0</v>
      </c>
      <c r="D3575">
        <v>0</v>
      </c>
      <c r="E3575" t="s">
        <v>20050</v>
      </c>
      <c r="F3575" t="s">
        <v>14486</v>
      </c>
      <c r="G3575" t="s">
        <v>20066</v>
      </c>
      <c r="H3575" t="s">
        <v>24039</v>
      </c>
      <c r="I3575" t="s">
        <v>24040</v>
      </c>
      <c r="J3575" t="s">
        <v>14487</v>
      </c>
      <c r="K3575" t="s">
        <v>6570</v>
      </c>
      <c r="L3575" t="s">
        <v>6571</v>
      </c>
      <c r="M3575" t="s">
        <v>20131</v>
      </c>
      <c r="N3575" t="s">
        <v>6331</v>
      </c>
      <c r="O3575" t="s">
        <v>20055</v>
      </c>
      <c r="P3575" t="s">
        <v>20488</v>
      </c>
      <c r="Q3575" t="s">
        <v>6571</v>
      </c>
      <c r="R3575" t="s">
        <v>20489</v>
      </c>
      <c r="S3575">
        <v>1</v>
      </c>
      <c r="T3575">
        <v>1</v>
      </c>
      <c r="U3575">
        <v>0</v>
      </c>
      <c r="V3575">
        <v>186</v>
      </c>
      <c r="W3575">
        <v>10</v>
      </c>
    </row>
    <row r="3576" spans="1:23" x14ac:dyDescent="0.3">
      <c r="A3576" t="s">
        <v>3586</v>
      </c>
      <c r="B3576" t="s">
        <v>21174</v>
      </c>
      <c r="C3576">
        <v>0</v>
      </c>
      <c r="D3576">
        <v>0</v>
      </c>
      <c r="E3576" t="s">
        <v>20050</v>
      </c>
      <c r="F3576" t="s">
        <v>14488</v>
      </c>
      <c r="G3576" t="s">
        <v>20066</v>
      </c>
      <c r="H3576" t="s">
        <v>24041</v>
      </c>
      <c r="I3576" t="s">
        <v>24042</v>
      </c>
      <c r="J3576" t="s">
        <v>9116</v>
      </c>
      <c r="K3576" t="s">
        <v>14489</v>
      </c>
      <c r="L3576" t="s">
        <v>14490</v>
      </c>
      <c r="M3576" t="s">
        <v>20298</v>
      </c>
      <c r="N3576" t="s">
        <v>6331</v>
      </c>
      <c r="O3576" t="s">
        <v>20055</v>
      </c>
      <c r="P3576" t="s">
        <v>20488</v>
      </c>
      <c r="Q3576" t="s">
        <v>6571</v>
      </c>
      <c r="R3576" t="s">
        <v>24043</v>
      </c>
      <c r="S3576">
        <v>1</v>
      </c>
      <c r="T3576">
        <v>1</v>
      </c>
      <c r="U3576">
        <v>0</v>
      </c>
      <c r="V3576">
        <v>126</v>
      </c>
      <c r="W3576">
        <v>6</v>
      </c>
    </row>
    <row r="3577" spans="1:23" x14ac:dyDescent="0.3">
      <c r="A3577" t="s">
        <v>3587</v>
      </c>
      <c r="B3577" t="s">
        <v>21174</v>
      </c>
      <c r="C3577">
        <v>0</v>
      </c>
      <c r="D3577">
        <v>0</v>
      </c>
      <c r="E3577" t="s">
        <v>20050</v>
      </c>
      <c r="F3577" t="s">
        <v>14491</v>
      </c>
      <c r="G3577" t="s">
        <v>20040</v>
      </c>
      <c r="H3577" t="s">
        <v>23976</v>
      </c>
      <c r="I3577" t="s">
        <v>23977</v>
      </c>
      <c r="J3577" t="s">
        <v>14390</v>
      </c>
      <c r="K3577" t="s">
        <v>14391</v>
      </c>
      <c r="L3577" t="s">
        <v>14392</v>
      </c>
      <c r="M3577" t="s">
        <v>20113</v>
      </c>
      <c r="N3577" t="s">
        <v>6331</v>
      </c>
      <c r="O3577" t="s">
        <v>20055</v>
      </c>
      <c r="P3577" t="s">
        <v>20488</v>
      </c>
      <c r="Q3577" t="s">
        <v>6571</v>
      </c>
      <c r="R3577" t="s">
        <v>23978</v>
      </c>
      <c r="S3577">
        <v>1</v>
      </c>
      <c r="T3577">
        <v>1</v>
      </c>
      <c r="U3577">
        <v>0</v>
      </c>
      <c r="V3577">
        <v>95</v>
      </c>
      <c r="W3577">
        <v>5</v>
      </c>
    </row>
    <row r="3578" spans="1:23" x14ac:dyDescent="0.3">
      <c r="A3578" t="s">
        <v>3588</v>
      </c>
      <c r="B3578" t="s">
        <v>21174</v>
      </c>
      <c r="C3578">
        <v>0</v>
      </c>
      <c r="D3578">
        <v>0</v>
      </c>
      <c r="E3578" t="s">
        <v>20050</v>
      </c>
      <c r="F3578" t="s">
        <v>14492</v>
      </c>
      <c r="G3578" t="s">
        <v>20066</v>
      </c>
      <c r="H3578" t="s">
        <v>23760</v>
      </c>
      <c r="I3578" t="s">
        <v>23761</v>
      </c>
      <c r="J3578" t="s">
        <v>14081</v>
      </c>
      <c r="K3578" t="s">
        <v>14082</v>
      </c>
      <c r="L3578" t="s">
        <v>14083</v>
      </c>
      <c r="M3578" t="s">
        <v>20355</v>
      </c>
      <c r="N3578" t="s">
        <v>6331</v>
      </c>
      <c r="O3578" t="s">
        <v>20055</v>
      </c>
      <c r="P3578" t="s">
        <v>20488</v>
      </c>
      <c r="Q3578" t="s">
        <v>6571</v>
      </c>
      <c r="R3578" t="s">
        <v>23762</v>
      </c>
      <c r="S3578">
        <v>1</v>
      </c>
      <c r="T3578">
        <v>1</v>
      </c>
      <c r="U3578">
        <v>0</v>
      </c>
      <c r="V3578">
        <v>61</v>
      </c>
      <c r="W3578">
        <v>4</v>
      </c>
    </row>
    <row r="3579" spans="1:23" x14ac:dyDescent="0.3">
      <c r="A3579" t="s">
        <v>3589</v>
      </c>
      <c r="B3579" t="s">
        <v>21174</v>
      </c>
      <c r="C3579">
        <v>0</v>
      </c>
      <c r="D3579">
        <v>0</v>
      </c>
      <c r="E3579" t="s">
        <v>20050</v>
      </c>
      <c r="F3579" t="s">
        <v>14493</v>
      </c>
      <c r="G3579" t="s">
        <v>20066</v>
      </c>
      <c r="H3579" t="s">
        <v>23773</v>
      </c>
      <c r="I3579" t="s">
        <v>23774</v>
      </c>
      <c r="J3579" t="s">
        <v>14494</v>
      </c>
      <c r="K3579" t="s">
        <v>14111</v>
      </c>
      <c r="L3579" t="s">
        <v>14112</v>
      </c>
      <c r="M3579" t="s">
        <v>20840</v>
      </c>
      <c r="N3579" t="s">
        <v>6331</v>
      </c>
      <c r="O3579" t="s">
        <v>20055</v>
      </c>
      <c r="P3579" t="s">
        <v>20488</v>
      </c>
      <c r="Q3579" t="s">
        <v>6571</v>
      </c>
      <c r="R3579" t="s">
        <v>23775</v>
      </c>
      <c r="S3579">
        <v>1</v>
      </c>
      <c r="T3579">
        <v>1</v>
      </c>
      <c r="U3579">
        <v>0</v>
      </c>
      <c r="V3579">
        <v>100</v>
      </c>
      <c r="W3579">
        <v>5</v>
      </c>
    </row>
    <row r="3580" spans="1:23" x14ac:dyDescent="0.3">
      <c r="A3580" t="s">
        <v>3590</v>
      </c>
      <c r="B3580" t="s">
        <v>21174</v>
      </c>
      <c r="C3580">
        <v>0</v>
      </c>
      <c r="D3580">
        <v>0</v>
      </c>
      <c r="E3580" t="s">
        <v>20050</v>
      </c>
      <c r="F3580" t="s">
        <v>14495</v>
      </c>
      <c r="G3580" t="s">
        <v>20040</v>
      </c>
      <c r="H3580" t="s">
        <v>24044</v>
      </c>
      <c r="I3580" t="s">
        <v>24045</v>
      </c>
      <c r="J3580" t="s">
        <v>14496</v>
      </c>
      <c r="K3580" t="s">
        <v>14497</v>
      </c>
      <c r="L3580" t="s">
        <v>14498</v>
      </c>
      <c r="M3580" t="s">
        <v>20753</v>
      </c>
      <c r="N3580" t="s">
        <v>6331</v>
      </c>
      <c r="O3580" t="s">
        <v>20055</v>
      </c>
      <c r="P3580" t="s">
        <v>20488</v>
      </c>
      <c r="Q3580" t="s">
        <v>6571</v>
      </c>
      <c r="R3580" t="s">
        <v>24046</v>
      </c>
      <c r="S3580">
        <v>1</v>
      </c>
      <c r="T3580">
        <v>1</v>
      </c>
      <c r="U3580">
        <v>0</v>
      </c>
      <c r="V3580">
        <v>64</v>
      </c>
      <c r="W3580">
        <v>3</v>
      </c>
    </row>
    <row r="3581" spans="1:23" x14ac:dyDescent="0.3">
      <c r="A3581" t="s">
        <v>3591</v>
      </c>
      <c r="B3581" t="s">
        <v>21174</v>
      </c>
      <c r="C3581">
        <v>0</v>
      </c>
      <c r="D3581">
        <v>0</v>
      </c>
      <c r="E3581" t="s">
        <v>20050</v>
      </c>
      <c r="F3581" t="s">
        <v>14499</v>
      </c>
      <c r="G3581" t="s">
        <v>20080</v>
      </c>
      <c r="H3581" t="s">
        <v>20308</v>
      </c>
      <c r="I3581" t="s">
        <v>20309</v>
      </c>
      <c r="J3581" t="s">
        <v>14500</v>
      </c>
      <c r="K3581" t="s">
        <v>6739</v>
      </c>
      <c r="L3581" t="s">
        <v>6740</v>
      </c>
      <c r="M3581" t="s">
        <v>20083</v>
      </c>
      <c r="N3581" t="s">
        <v>6331</v>
      </c>
      <c r="O3581" t="s">
        <v>20055</v>
      </c>
      <c r="P3581" t="s">
        <v>20310</v>
      </c>
      <c r="Q3581" t="s">
        <v>6740</v>
      </c>
      <c r="R3581" t="s">
        <v>20311</v>
      </c>
      <c r="S3581">
        <v>1</v>
      </c>
      <c r="T3581">
        <v>1</v>
      </c>
      <c r="U3581">
        <v>0</v>
      </c>
      <c r="V3581">
        <v>189</v>
      </c>
      <c r="W3581">
        <v>8</v>
      </c>
    </row>
    <row r="3582" spans="1:23" x14ac:dyDescent="0.3">
      <c r="A3582" t="s">
        <v>3592</v>
      </c>
      <c r="B3582" t="s">
        <v>21174</v>
      </c>
      <c r="C3582">
        <v>0</v>
      </c>
      <c r="D3582">
        <v>0</v>
      </c>
      <c r="E3582" t="s">
        <v>20050</v>
      </c>
      <c r="F3582" t="s">
        <v>14501</v>
      </c>
      <c r="G3582" t="s">
        <v>20040</v>
      </c>
      <c r="H3582" t="s">
        <v>24047</v>
      </c>
      <c r="I3582" t="s">
        <v>24048</v>
      </c>
      <c r="J3582" t="s">
        <v>10336</v>
      </c>
      <c r="K3582" t="s">
        <v>14502</v>
      </c>
      <c r="L3582" t="s">
        <v>14503</v>
      </c>
      <c r="M3582" t="s">
        <v>20242</v>
      </c>
      <c r="N3582" t="s">
        <v>6331</v>
      </c>
      <c r="O3582" t="s">
        <v>20055</v>
      </c>
      <c r="P3582" t="s">
        <v>20488</v>
      </c>
      <c r="Q3582" t="s">
        <v>6571</v>
      </c>
      <c r="R3582" t="s">
        <v>24049</v>
      </c>
      <c r="S3582">
        <v>1</v>
      </c>
      <c r="T3582">
        <v>1</v>
      </c>
      <c r="U3582">
        <v>0</v>
      </c>
      <c r="V3582">
        <v>64</v>
      </c>
      <c r="W3582">
        <v>4</v>
      </c>
    </row>
    <row r="3583" spans="1:23" x14ac:dyDescent="0.3">
      <c r="A3583" t="s">
        <v>3593</v>
      </c>
      <c r="B3583" t="s">
        <v>21174</v>
      </c>
      <c r="C3583">
        <v>0</v>
      </c>
      <c r="D3583">
        <v>0</v>
      </c>
      <c r="E3583" t="s">
        <v>20050</v>
      </c>
      <c r="F3583" t="s">
        <v>14504</v>
      </c>
      <c r="G3583" t="s">
        <v>20066</v>
      </c>
      <c r="H3583" t="s">
        <v>24050</v>
      </c>
      <c r="I3583" t="s">
        <v>24051</v>
      </c>
      <c r="J3583" t="s">
        <v>9343</v>
      </c>
      <c r="K3583" t="s">
        <v>14505</v>
      </c>
      <c r="L3583" t="s">
        <v>14506</v>
      </c>
      <c r="M3583" t="s">
        <v>20162</v>
      </c>
      <c r="N3583" t="s">
        <v>6331</v>
      </c>
      <c r="O3583" t="s">
        <v>20055</v>
      </c>
      <c r="P3583" t="s">
        <v>20488</v>
      </c>
      <c r="Q3583" t="s">
        <v>6571</v>
      </c>
      <c r="R3583" t="s">
        <v>24052</v>
      </c>
      <c r="S3583">
        <v>1</v>
      </c>
      <c r="T3583">
        <v>1</v>
      </c>
      <c r="U3583">
        <v>0</v>
      </c>
      <c r="V3583">
        <v>61</v>
      </c>
      <c r="W3583">
        <v>3</v>
      </c>
    </row>
    <row r="3584" spans="1:23" x14ac:dyDescent="0.3">
      <c r="A3584" t="s">
        <v>3594</v>
      </c>
      <c r="B3584" t="s">
        <v>21174</v>
      </c>
      <c r="C3584">
        <v>0</v>
      </c>
      <c r="D3584">
        <v>0</v>
      </c>
      <c r="E3584" t="s">
        <v>20050</v>
      </c>
      <c r="F3584" t="s">
        <v>14507</v>
      </c>
      <c r="G3584" t="s">
        <v>20040</v>
      </c>
      <c r="H3584" t="s">
        <v>24053</v>
      </c>
      <c r="I3584" t="s">
        <v>24054</v>
      </c>
      <c r="J3584" t="s">
        <v>14508</v>
      </c>
      <c r="K3584" t="s">
        <v>14509</v>
      </c>
      <c r="L3584" t="s">
        <v>14510</v>
      </c>
      <c r="M3584" t="s">
        <v>21493</v>
      </c>
      <c r="N3584" t="s">
        <v>6331</v>
      </c>
      <c r="O3584" t="s">
        <v>20055</v>
      </c>
      <c r="P3584" t="s">
        <v>20488</v>
      </c>
      <c r="Q3584" t="s">
        <v>6571</v>
      </c>
      <c r="R3584" t="s">
        <v>24055</v>
      </c>
      <c r="S3584">
        <v>1</v>
      </c>
      <c r="T3584">
        <v>1</v>
      </c>
      <c r="U3584">
        <v>0</v>
      </c>
      <c r="V3584">
        <v>42</v>
      </c>
      <c r="W3584">
        <v>2</v>
      </c>
    </row>
    <row r="3585" spans="1:23" x14ac:dyDescent="0.3">
      <c r="A3585" t="s">
        <v>3595</v>
      </c>
      <c r="B3585" t="s">
        <v>21174</v>
      </c>
      <c r="C3585">
        <v>0</v>
      </c>
      <c r="D3585">
        <v>0</v>
      </c>
      <c r="E3585" t="s">
        <v>20050</v>
      </c>
      <c r="F3585" t="s">
        <v>14511</v>
      </c>
      <c r="G3585" t="s">
        <v>20080</v>
      </c>
      <c r="H3585" t="s">
        <v>24056</v>
      </c>
      <c r="I3585" t="s">
        <v>24057</v>
      </c>
      <c r="J3585" t="s">
        <v>12829</v>
      </c>
      <c r="K3585" t="s">
        <v>8506</v>
      </c>
      <c r="L3585" t="s">
        <v>8507</v>
      </c>
      <c r="M3585" t="s">
        <v>20125</v>
      </c>
      <c r="N3585" t="s">
        <v>6331</v>
      </c>
      <c r="O3585" t="s">
        <v>20055</v>
      </c>
      <c r="P3585" t="s">
        <v>20488</v>
      </c>
      <c r="Q3585" t="s">
        <v>6571</v>
      </c>
      <c r="R3585" t="s">
        <v>20982</v>
      </c>
      <c r="S3585">
        <v>1</v>
      </c>
      <c r="T3585">
        <v>1</v>
      </c>
      <c r="U3585">
        <v>0</v>
      </c>
      <c r="V3585">
        <v>221</v>
      </c>
      <c r="W3585">
        <v>9</v>
      </c>
    </row>
    <row r="3586" spans="1:23" x14ac:dyDescent="0.3">
      <c r="A3586" t="s">
        <v>3596</v>
      </c>
      <c r="B3586" t="s">
        <v>21174</v>
      </c>
      <c r="C3586">
        <v>0</v>
      </c>
      <c r="D3586">
        <v>0</v>
      </c>
      <c r="E3586" t="s">
        <v>20050</v>
      </c>
      <c r="F3586" t="s">
        <v>14512</v>
      </c>
      <c r="G3586" t="s">
        <v>20328</v>
      </c>
      <c r="H3586" t="s">
        <v>24058</v>
      </c>
      <c r="I3586" t="s">
        <v>24059</v>
      </c>
      <c r="J3586" t="s">
        <v>12063</v>
      </c>
      <c r="K3586" t="s">
        <v>14513</v>
      </c>
      <c r="L3586" t="s">
        <v>14514</v>
      </c>
      <c r="M3586" t="s">
        <v>20340</v>
      </c>
      <c r="N3586" t="s">
        <v>6331</v>
      </c>
      <c r="O3586" t="s">
        <v>20055</v>
      </c>
      <c r="P3586" t="s">
        <v>20488</v>
      </c>
      <c r="Q3586" t="s">
        <v>6571</v>
      </c>
      <c r="R3586" t="s">
        <v>24060</v>
      </c>
      <c r="S3586">
        <v>1</v>
      </c>
      <c r="T3586">
        <v>1</v>
      </c>
      <c r="U3586">
        <v>0</v>
      </c>
      <c r="V3586">
        <v>48</v>
      </c>
      <c r="W3586">
        <v>3</v>
      </c>
    </row>
    <row r="3587" spans="1:23" x14ac:dyDescent="0.3">
      <c r="A3587" t="s">
        <v>3597</v>
      </c>
      <c r="B3587" t="s">
        <v>21174</v>
      </c>
      <c r="C3587">
        <v>0</v>
      </c>
      <c r="D3587">
        <v>0</v>
      </c>
      <c r="E3587" t="s">
        <v>20050</v>
      </c>
      <c r="F3587" t="s">
        <v>14515</v>
      </c>
      <c r="G3587" t="s">
        <v>20328</v>
      </c>
      <c r="H3587" t="s">
        <v>24061</v>
      </c>
      <c r="I3587" t="s">
        <v>24062</v>
      </c>
      <c r="J3587" t="s">
        <v>7313</v>
      </c>
      <c r="K3587" t="s">
        <v>14516</v>
      </c>
      <c r="L3587" t="s">
        <v>14517</v>
      </c>
      <c r="M3587" t="s">
        <v>20157</v>
      </c>
      <c r="N3587" t="s">
        <v>6331</v>
      </c>
      <c r="O3587" t="s">
        <v>20055</v>
      </c>
      <c r="P3587" t="s">
        <v>20488</v>
      </c>
      <c r="Q3587" t="s">
        <v>6571</v>
      </c>
      <c r="R3587" t="s">
        <v>24063</v>
      </c>
      <c r="S3587">
        <v>1</v>
      </c>
      <c r="T3587">
        <v>1</v>
      </c>
      <c r="U3587">
        <v>0</v>
      </c>
      <c r="V3587">
        <v>82</v>
      </c>
      <c r="W3587">
        <v>4</v>
      </c>
    </row>
    <row r="3588" spans="1:23" x14ac:dyDescent="0.3">
      <c r="A3588" t="s">
        <v>3598</v>
      </c>
      <c r="B3588" t="s">
        <v>21174</v>
      </c>
      <c r="C3588">
        <v>0</v>
      </c>
      <c r="D3588">
        <v>0</v>
      </c>
      <c r="E3588" t="s">
        <v>20050</v>
      </c>
      <c r="F3588" t="s">
        <v>14518</v>
      </c>
      <c r="G3588" t="s">
        <v>20040</v>
      </c>
      <c r="H3588" t="s">
        <v>24000</v>
      </c>
      <c r="I3588" t="s">
        <v>24001</v>
      </c>
      <c r="J3588" t="s">
        <v>14519</v>
      </c>
      <c r="K3588" t="s">
        <v>13736</v>
      </c>
      <c r="L3588" t="s">
        <v>13737</v>
      </c>
      <c r="M3588" t="s">
        <v>20955</v>
      </c>
      <c r="N3588" t="s">
        <v>6331</v>
      </c>
      <c r="O3588" t="s">
        <v>20055</v>
      </c>
      <c r="P3588" t="s">
        <v>20488</v>
      </c>
      <c r="Q3588" t="s">
        <v>6571</v>
      </c>
      <c r="R3588" t="s">
        <v>24002</v>
      </c>
      <c r="S3588">
        <v>1</v>
      </c>
      <c r="T3588">
        <v>1</v>
      </c>
      <c r="U3588">
        <v>0</v>
      </c>
      <c r="V3588">
        <v>98</v>
      </c>
      <c r="W3588">
        <v>5</v>
      </c>
    </row>
    <row r="3589" spans="1:23" x14ac:dyDescent="0.3">
      <c r="A3589" t="s">
        <v>3599</v>
      </c>
      <c r="B3589" t="s">
        <v>21174</v>
      </c>
      <c r="C3589">
        <v>0</v>
      </c>
      <c r="D3589">
        <v>0</v>
      </c>
      <c r="E3589" t="s">
        <v>20050</v>
      </c>
      <c r="F3589" t="s">
        <v>14520</v>
      </c>
      <c r="G3589" t="s">
        <v>20080</v>
      </c>
      <c r="H3589" t="s">
        <v>23779</v>
      </c>
      <c r="I3589" t="s">
        <v>23780</v>
      </c>
      <c r="J3589" t="s">
        <v>14117</v>
      </c>
      <c r="K3589" t="s">
        <v>14118</v>
      </c>
      <c r="L3589" t="s">
        <v>14119</v>
      </c>
      <c r="M3589" t="s">
        <v>20280</v>
      </c>
      <c r="N3589" t="s">
        <v>6331</v>
      </c>
      <c r="O3589" t="s">
        <v>20055</v>
      </c>
      <c r="P3589" t="s">
        <v>20488</v>
      </c>
      <c r="Q3589" t="s">
        <v>6571</v>
      </c>
      <c r="R3589" t="s">
        <v>23781</v>
      </c>
      <c r="S3589">
        <v>1</v>
      </c>
      <c r="T3589">
        <v>1</v>
      </c>
      <c r="U3589">
        <v>0</v>
      </c>
      <c r="V3589">
        <v>101</v>
      </c>
      <c r="W3589">
        <v>5</v>
      </c>
    </row>
    <row r="3590" spans="1:23" x14ac:dyDescent="0.3">
      <c r="A3590" t="s">
        <v>3600</v>
      </c>
      <c r="B3590" t="s">
        <v>21174</v>
      </c>
      <c r="C3590">
        <v>0</v>
      </c>
      <c r="D3590">
        <v>0</v>
      </c>
      <c r="E3590" t="s">
        <v>20050</v>
      </c>
      <c r="F3590" t="s">
        <v>14521</v>
      </c>
      <c r="G3590" t="s">
        <v>20080</v>
      </c>
      <c r="H3590" t="s">
        <v>24056</v>
      </c>
      <c r="I3590" t="s">
        <v>24057</v>
      </c>
      <c r="J3590" t="s">
        <v>14522</v>
      </c>
      <c r="K3590" t="s">
        <v>8506</v>
      </c>
      <c r="L3590" t="s">
        <v>8507</v>
      </c>
      <c r="M3590" t="s">
        <v>20125</v>
      </c>
      <c r="N3590" t="s">
        <v>6331</v>
      </c>
      <c r="O3590" t="s">
        <v>20055</v>
      </c>
      <c r="P3590" t="s">
        <v>20488</v>
      </c>
      <c r="Q3590" t="s">
        <v>6571</v>
      </c>
      <c r="R3590" t="s">
        <v>20982</v>
      </c>
      <c r="S3590">
        <v>1</v>
      </c>
      <c r="T3590">
        <v>1</v>
      </c>
      <c r="U3590">
        <v>0</v>
      </c>
      <c r="V3590">
        <v>300</v>
      </c>
      <c r="W3590">
        <v>16</v>
      </c>
    </row>
    <row r="3591" spans="1:23" x14ac:dyDescent="0.3">
      <c r="A3591" t="s">
        <v>3601</v>
      </c>
      <c r="B3591" t="s">
        <v>21174</v>
      </c>
      <c r="C3591">
        <v>0</v>
      </c>
      <c r="D3591">
        <v>0</v>
      </c>
      <c r="E3591" t="s">
        <v>20050</v>
      </c>
      <c r="F3591" t="s">
        <v>14523</v>
      </c>
      <c r="G3591" t="s">
        <v>21292</v>
      </c>
      <c r="H3591" t="s">
        <v>24064</v>
      </c>
      <c r="I3591" t="s">
        <v>24065</v>
      </c>
      <c r="J3591" t="s">
        <v>14524</v>
      </c>
      <c r="K3591" t="s">
        <v>14525</v>
      </c>
      <c r="L3591" t="s">
        <v>14526</v>
      </c>
      <c r="M3591" t="s">
        <v>20282</v>
      </c>
      <c r="N3591" t="s">
        <v>6331</v>
      </c>
      <c r="O3591" t="s">
        <v>20055</v>
      </c>
      <c r="P3591" t="s">
        <v>20056</v>
      </c>
      <c r="Q3591" t="s">
        <v>6749</v>
      </c>
      <c r="R3591" t="s">
        <v>24066</v>
      </c>
      <c r="S3591">
        <v>1</v>
      </c>
      <c r="T3591">
        <v>1</v>
      </c>
      <c r="U3591">
        <v>0</v>
      </c>
      <c r="V3591">
        <v>154</v>
      </c>
      <c r="W3591">
        <v>8</v>
      </c>
    </row>
    <row r="3592" spans="1:23" x14ac:dyDescent="0.3">
      <c r="A3592" t="s">
        <v>3602</v>
      </c>
      <c r="B3592" t="s">
        <v>21174</v>
      </c>
      <c r="C3592">
        <v>0</v>
      </c>
      <c r="D3592">
        <v>0</v>
      </c>
      <c r="E3592" t="s">
        <v>20050</v>
      </c>
      <c r="F3592" t="s">
        <v>14527</v>
      </c>
      <c r="G3592" t="s">
        <v>20328</v>
      </c>
      <c r="H3592" t="s">
        <v>24067</v>
      </c>
      <c r="I3592" t="s">
        <v>24068</v>
      </c>
      <c r="J3592" t="s">
        <v>7860</v>
      </c>
      <c r="K3592" t="s">
        <v>14528</v>
      </c>
      <c r="L3592" t="s">
        <v>14529</v>
      </c>
      <c r="M3592" t="s">
        <v>20515</v>
      </c>
      <c r="N3592" t="s">
        <v>6331</v>
      </c>
      <c r="O3592" t="s">
        <v>20055</v>
      </c>
      <c r="P3592" t="s">
        <v>20056</v>
      </c>
      <c r="Q3592" t="s">
        <v>6749</v>
      </c>
      <c r="R3592" t="s">
        <v>24069</v>
      </c>
      <c r="S3592">
        <v>1</v>
      </c>
      <c r="T3592">
        <v>1</v>
      </c>
      <c r="U3592">
        <v>0</v>
      </c>
      <c r="V3592">
        <v>127</v>
      </c>
      <c r="W3592">
        <v>6</v>
      </c>
    </row>
    <row r="3593" spans="1:23" x14ac:dyDescent="0.3">
      <c r="A3593" t="s">
        <v>3603</v>
      </c>
      <c r="B3593" t="s">
        <v>21174</v>
      </c>
      <c r="C3593">
        <v>0</v>
      </c>
      <c r="D3593">
        <v>0</v>
      </c>
      <c r="E3593" t="s">
        <v>20050</v>
      </c>
      <c r="F3593" t="s">
        <v>14530</v>
      </c>
      <c r="G3593" t="s">
        <v>20080</v>
      </c>
      <c r="H3593" t="s">
        <v>24070</v>
      </c>
      <c r="I3593" t="s">
        <v>24071</v>
      </c>
      <c r="J3593" t="s">
        <v>11489</v>
      </c>
      <c r="K3593" t="s">
        <v>7591</v>
      </c>
      <c r="L3593" t="s">
        <v>7592</v>
      </c>
      <c r="M3593" t="s">
        <v>20840</v>
      </c>
      <c r="N3593" t="s">
        <v>6331</v>
      </c>
      <c r="O3593" t="s">
        <v>20055</v>
      </c>
      <c r="P3593" t="s">
        <v>20056</v>
      </c>
      <c r="Q3593" t="s">
        <v>6749</v>
      </c>
      <c r="R3593" t="s">
        <v>20855</v>
      </c>
      <c r="S3593">
        <v>1</v>
      </c>
      <c r="T3593">
        <v>1</v>
      </c>
      <c r="U3593">
        <v>0</v>
      </c>
      <c r="V3593">
        <v>281</v>
      </c>
      <c r="W3593">
        <v>12</v>
      </c>
    </row>
    <row r="3594" spans="1:23" x14ac:dyDescent="0.3">
      <c r="A3594" t="s">
        <v>3604</v>
      </c>
      <c r="B3594" t="s">
        <v>21174</v>
      </c>
      <c r="C3594">
        <v>0</v>
      </c>
      <c r="D3594">
        <v>0</v>
      </c>
      <c r="E3594" t="s">
        <v>20050</v>
      </c>
      <c r="F3594" t="s">
        <v>14531</v>
      </c>
      <c r="G3594" t="s">
        <v>20066</v>
      </c>
      <c r="H3594" t="s">
        <v>24072</v>
      </c>
      <c r="I3594" t="s">
        <v>24073</v>
      </c>
      <c r="J3594" t="s">
        <v>13917</v>
      </c>
      <c r="K3594" t="s">
        <v>6576</v>
      </c>
      <c r="L3594" t="s">
        <v>6577</v>
      </c>
      <c r="M3594" t="s">
        <v>20096</v>
      </c>
      <c r="N3594" t="s">
        <v>6331</v>
      </c>
      <c r="O3594" t="s">
        <v>20055</v>
      </c>
      <c r="P3594" t="s">
        <v>20056</v>
      </c>
      <c r="Q3594" t="s">
        <v>6749</v>
      </c>
      <c r="R3594" t="s">
        <v>23691</v>
      </c>
      <c r="S3594">
        <v>1</v>
      </c>
      <c r="T3594">
        <v>1</v>
      </c>
      <c r="U3594">
        <v>0</v>
      </c>
      <c r="V3594">
        <v>176</v>
      </c>
      <c r="W3594">
        <v>9</v>
      </c>
    </row>
    <row r="3595" spans="1:23" x14ac:dyDescent="0.3">
      <c r="A3595" t="s">
        <v>3605</v>
      </c>
      <c r="B3595" t="s">
        <v>21174</v>
      </c>
      <c r="C3595">
        <v>0</v>
      </c>
      <c r="D3595">
        <v>0</v>
      </c>
      <c r="E3595" t="s">
        <v>20050</v>
      </c>
      <c r="F3595" t="s">
        <v>14532</v>
      </c>
      <c r="G3595" t="s">
        <v>20066</v>
      </c>
      <c r="H3595" t="s">
        <v>23864</v>
      </c>
      <c r="I3595" t="s">
        <v>23865</v>
      </c>
      <c r="J3595" t="s">
        <v>10986</v>
      </c>
      <c r="K3595" t="s">
        <v>14230</v>
      </c>
      <c r="L3595" t="s">
        <v>14231</v>
      </c>
      <c r="M3595" t="s">
        <v>20534</v>
      </c>
      <c r="N3595" t="s">
        <v>6331</v>
      </c>
      <c r="O3595" t="s">
        <v>20055</v>
      </c>
      <c r="P3595" t="s">
        <v>20524</v>
      </c>
      <c r="Q3595" t="s">
        <v>20525</v>
      </c>
      <c r="R3595" t="s">
        <v>23866</v>
      </c>
      <c r="S3595">
        <v>1</v>
      </c>
      <c r="T3595">
        <v>0</v>
      </c>
      <c r="U3595">
        <v>0</v>
      </c>
      <c r="V3595">
        <v>350</v>
      </c>
      <c r="W3595">
        <v>16</v>
      </c>
    </row>
    <row r="3596" spans="1:23" x14ac:dyDescent="0.3">
      <c r="A3596" t="s">
        <v>3606</v>
      </c>
      <c r="B3596" t="s">
        <v>21174</v>
      </c>
      <c r="C3596">
        <v>0</v>
      </c>
      <c r="D3596">
        <v>0</v>
      </c>
      <c r="E3596" t="s">
        <v>20050</v>
      </c>
      <c r="F3596" t="s">
        <v>14533</v>
      </c>
      <c r="G3596" t="s">
        <v>20066</v>
      </c>
      <c r="H3596" t="s">
        <v>24074</v>
      </c>
      <c r="I3596" t="s">
        <v>24075</v>
      </c>
      <c r="J3596" t="s">
        <v>14534</v>
      </c>
      <c r="K3596" t="s">
        <v>14535</v>
      </c>
      <c r="L3596" t="s">
        <v>14536</v>
      </c>
      <c r="M3596" t="s">
        <v>20582</v>
      </c>
      <c r="N3596" t="s">
        <v>6331</v>
      </c>
      <c r="O3596" t="s">
        <v>20055</v>
      </c>
      <c r="P3596" t="s">
        <v>20524</v>
      </c>
      <c r="Q3596" t="s">
        <v>20525</v>
      </c>
      <c r="R3596" t="s">
        <v>24076</v>
      </c>
      <c r="S3596">
        <v>1</v>
      </c>
      <c r="T3596">
        <v>1</v>
      </c>
      <c r="U3596">
        <v>0</v>
      </c>
      <c r="V3596">
        <v>60</v>
      </c>
      <c r="W3596">
        <v>4</v>
      </c>
    </row>
    <row r="3597" spans="1:23" x14ac:dyDescent="0.3">
      <c r="A3597" t="s">
        <v>3607</v>
      </c>
      <c r="B3597" t="s">
        <v>21174</v>
      </c>
      <c r="C3597">
        <v>0</v>
      </c>
      <c r="D3597">
        <v>0</v>
      </c>
      <c r="E3597" t="s">
        <v>20050</v>
      </c>
      <c r="F3597" t="s">
        <v>14537</v>
      </c>
      <c r="G3597" t="s">
        <v>20080</v>
      </c>
      <c r="H3597" t="s">
        <v>24077</v>
      </c>
      <c r="I3597" t="s">
        <v>24078</v>
      </c>
      <c r="J3597" t="s">
        <v>9116</v>
      </c>
      <c r="K3597" t="s">
        <v>8005</v>
      </c>
      <c r="L3597" t="s">
        <v>8006</v>
      </c>
      <c r="M3597" t="s">
        <v>20523</v>
      </c>
      <c r="N3597" t="s">
        <v>6331</v>
      </c>
      <c r="O3597" t="s">
        <v>20055</v>
      </c>
      <c r="P3597" t="s">
        <v>20524</v>
      </c>
      <c r="Q3597" t="s">
        <v>20525</v>
      </c>
      <c r="R3597" t="s">
        <v>20526</v>
      </c>
      <c r="S3597">
        <v>1</v>
      </c>
      <c r="T3597">
        <v>0</v>
      </c>
      <c r="U3597">
        <v>0</v>
      </c>
      <c r="V3597">
        <v>475</v>
      </c>
      <c r="W3597">
        <v>22</v>
      </c>
    </row>
    <row r="3598" spans="1:23" x14ac:dyDescent="0.3">
      <c r="A3598" t="s">
        <v>3608</v>
      </c>
      <c r="B3598" t="s">
        <v>21174</v>
      </c>
      <c r="C3598">
        <v>0</v>
      </c>
      <c r="D3598">
        <v>0</v>
      </c>
      <c r="E3598" t="s">
        <v>20050</v>
      </c>
      <c r="F3598" t="s">
        <v>14538</v>
      </c>
      <c r="G3598" t="s">
        <v>20066</v>
      </c>
      <c r="H3598" t="s">
        <v>24079</v>
      </c>
      <c r="I3598" t="s">
        <v>24080</v>
      </c>
      <c r="J3598" t="s">
        <v>14539</v>
      </c>
      <c r="K3598" t="s">
        <v>8005</v>
      </c>
      <c r="L3598" t="s">
        <v>8006</v>
      </c>
      <c r="M3598" t="s">
        <v>20523</v>
      </c>
      <c r="N3598" t="s">
        <v>6331</v>
      </c>
      <c r="O3598" t="s">
        <v>20055</v>
      </c>
      <c r="P3598" t="s">
        <v>20524</v>
      </c>
      <c r="Q3598" t="s">
        <v>20525</v>
      </c>
      <c r="R3598" t="s">
        <v>20526</v>
      </c>
      <c r="S3598">
        <v>1</v>
      </c>
      <c r="T3598">
        <v>0</v>
      </c>
      <c r="U3598">
        <v>0</v>
      </c>
      <c r="V3598">
        <v>567</v>
      </c>
      <c r="W3598">
        <v>27</v>
      </c>
    </row>
    <row r="3599" spans="1:23" x14ac:dyDescent="0.3">
      <c r="A3599" t="s">
        <v>3609</v>
      </c>
      <c r="B3599" t="s">
        <v>21174</v>
      </c>
      <c r="C3599">
        <v>0</v>
      </c>
      <c r="D3599">
        <v>0</v>
      </c>
      <c r="E3599" t="s">
        <v>20050</v>
      </c>
      <c r="F3599" t="s">
        <v>14540</v>
      </c>
      <c r="G3599" t="s">
        <v>20066</v>
      </c>
      <c r="H3599" t="s">
        <v>24081</v>
      </c>
      <c r="I3599" t="s">
        <v>24082</v>
      </c>
      <c r="J3599" t="s">
        <v>7860</v>
      </c>
      <c r="K3599" t="s">
        <v>14440</v>
      </c>
      <c r="L3599" t="s">
        <v>14441</v>
      </c>
      <c r="M3599" t="s">
        <v>20519</v>
      </c>
      <c r="N3599" t="s">
        <v>6331</v>
      </c>
      <c r="O3599" t="s">
        <v>20055</v>
      </c>
      <c r="P3599" t="s">
        <v>20524</v>
      </c>
      <c r="Q3599" t="s">
        <v>20525</v>
      </c>
      <c r="R3599" t="s">
        <v>24083</v>
      </c>
      <c r="S3599">
        <v>1</v>
      </c>
      <c r="T3599">
        <v>0</v>
      </c>
      <c r="U3599">
        <v>0</v>
      </c>
      <c r="V3599">
        <v>125</v>
      </c>
      <c r="W3599">
        <v>7</v>
      </c>
    </row>
    <row r="3600" spans="1:23" x14ac:dyDescent="0.3">
      <c r="A3600" t="s">
        <v>3610</v>
      </c>
      <c r="B3600" t="s">
        <v>21174</v>
      </c>
      <c r="C3600">
        <v>0</v>
      </c>
      <c r="D3600">
        <v>0</v>
      </c>
      <c r="E3600" t="s">
        <v>20050</v>
      </c>
      <c r="F3600" t="s">
        <v>14541</v>
      </c>
      <c r="G3600" t="s">
        <v>20040</v>
      </c>
      <c r="H3600" t="s">
        <v>24084</v>
      </c>
      <c r="I3600" t="s">
        <v>24085</v>
      </c>
      <c r="J3600" t="s">
        <v>14542</v>
      </c>
      <c r="K3600" t="s">
        <v>14543</v>
      </c>
      <c r="L3600" t="s">
        <v>14544</v>
      </c>
      <c r="M3600" t="s">
        <v>20293</v>
      </c>
      <c r="N3600" t="s">
        <v>6331</v>
      </c>
      <c r="O3600" t="s">
        <v>20055</v>
      </c>
      <c r="P3600" t="s">
        <v>20524</v>
      </c>
      <c r="Q3600" t="s">
        <v>20525</v>
      </c>
      <c r="R3600" t="s">
        <v>24086</v>
      </c>
      <c r="S3600">
        <v>1</v>
      </c>
      <c r="T3600">
        <v>0</v>
      </c>
      <c r="U3600">
        <v>0</v>
      </c>
      <c r="V3600">
        <v>67</v>
      </c>
      <c r="W3600">
        <v>4</v>
      </c>
    </row>
    <row r="3601" spans="1:23" x14ac:dyDescent="0.3">
      <c r="A3601" t="s">
        <v>3611</v>
      </c>
      <c r="B3601" t="s">
        <v>21174</v>
      </c>
      <c r="C3601">
        <v>0</v>
      </c>
      <c r="D3601">
        <v>0</v>
      </c>
      <c r="E3601" t="s">
        <v>20050</v>
      </c>
      <c r="F3601" t="s">
        <v>14545</v>
      </c>
      <c r="G3601" t="s">
        <v>20066</v>
      </c>
      <c r="H3601" t="s">
        <v>24087</v>
      </c>
      <c r="I3601" t="s">
        <v>24088</v>
      </c>
      <c r="J3601" t="s">
        <v>14546</v>
      </c>
      <c r="K3601" t="s">
        <v>14547</v>
      </c>
      <c r="L3601" t="s">
        <v>14548</v>
      </c>
      <c r="M3601" t="s">
        <v>20515</v>
      </c>
      <c r="N3601" t="s">
        <v>6331</v>
      </c>
      <c r="O3601" t="s">
        <v>20055</v>
      </c>
      <c r="P3601" t="s">
        <v>20524</v>
      </c>
      <c r="Q3601" t="s">
        <v>20525</v>
      </c>
      <c r="R3601" t="s">
        <v>24089</v>
      </c>
      <c r="S3601">
        <v>1</v>
      </c>
      <c r="T3601">
        <v>0</v>
      </c>
      <c r="U3601">
        <v>0</v>
      </c>
      <c r="V3601">
        <v>249</v>
      </c>
      <c r="W3601">
        <v>11</v>
      </c>
    </row>
    <row r="3602" spans="1:23" x14ac:dyDescent="0.3">
      <c r="A3602" t="s">
        <v>3612</v>
      </c>
      <c r="B3602" t="s">
        <v>21174</v>
      </c>
      <c r="C3602">
        <v>0</v>
      </c>
      <c r="D3602">
        <v>0</v>
      </c>
      <c r="E3602" t="s">
        <v>20050</v>
      </c>
      <c r="F3602" t="s">
        <v>14549</v>
      </c>
      <c r="G3602" t="s">
        <v>20040</v>
      </c>
      <c r="H3602" t="s">
        <v>24090</v>
      </c>
      <c r="I3602" t="s">
        <v>24091</v>
      </c>
      <c r="J3602" t="s">
        <v>14550</v>
      </c>
      <c r="K3602" t="s">
        <v>14551</v>
      </c>
      <c r="L3602" t="s">
        <v>14552</v>
      </c>
      <c r="M3602" t="s">
        <v>20410</v>
      </c>
      <c r="N3602" t="s">
        <v>6331</v>
      </c>
      <c r="O3602" t="s">
        <v>20055</v>
      </c>
      <c r="P3602" t="s">
        <v>20524</v>
      </c>
      <c r="Q3602" t="s">
        <v>20525</v>
      </c>
      <c r="R3602" t="s">
        <v>24092</v>
      </c>
      <c r="S3602">
        <v>1</v>
      </c>
      <c r="T3602">
        <v>0</v>
      </c>
      <c r="U3602">
        <v>0</v>
      </c>
      <c r="V3602">
        <v>192</v>
      </c>
      <c r="W3602">
        <v>8</v>
      </c>
    </row>
    <row r="3603" spans="1:23" x14ac:dyDescent="0.3">
      <c r="A3603" t="s">
        <v>3613</v>
      </c>
      <c r="B3603" t="s">
        <v>21174</v>
      </c>
      <c r="C3603">
        <v>0</v>
      </c>
      <c r="D3603">
        <v>0</v>
      </c>
      <c r="E3603" t="s">
        <v>20050</v>
      </c>
      <c r="F3603" t="s">
        <v>14553</v>
      </c>
      <c r="G3603" t="s">
        <v>20080</v>
      </c>
      <c r="H3603" t="s">
        <v>24093</v>
      </c>
      <c r="I3603" t="s">
        <v>24094</v>
      </c>
      <c r="J3603" t="s">
        <v>14554</v>
      </c>
      <c r="K3603" t="s">
        <v>6748</v>
      </c>
      <c r="L3603" t="s">
        <v>6749</v>
      </c>
      <c r="M3603" t="s">
        <v>20183</v>
      </c>
      <c r="N3603" t="s">
        <v>6331</v>
      </c>
      <c r="O3603" t="s">
        <v>20055</v>
      </c>
      <c r="P3603" t="s">
        <v>20056</v>
      </c>
      <c r="Q3603" t="s">
        <v>6749</v>
      </c>
      <c r="R3603" t="s">
        <v>20203</v>
      </c>
      <c r="S3603">
        <v>1</v>
      </c>
      <c r="T3603">
        <v>1</v>
      </c>
      <c r="U3603">
        <v>0</v>
      </c>
      <c r="V3603">
        <v>126</v>
      </c>
      <c r="W3603">
        <v>6</v>
      </c>
    </row>
    <row r="3604" spans="1:23" x14ac:dyDescent="0.3">
      <c r="A3604" t="s">
        <v>3614</v>
      </c>
      <c r="B3604" t="s">
        <v>21174</v>
      </c>
      <c r="C3604">
        <v>0</v>
      </c>
      <c r="D3604">
        <v>0</v>
      </c>
      <c r="E3604" t="s">
        <v>20050</v>
      </c>
      <c r="F3604" t="s">
        <v>14555</v>
      </c>
      <c r="G3604" t="s">
        <v>20040</v>
      </c>
      <c r="H3604" t="s">
        <v>24095</v>
      </c>
      <c r="I3604" t="s">
        <v>24096</v>
      </c>
      <c r="J3604" t="s">
        <v>14556</v>
      </c>
      <c r="K3604" t="s">
        <v>14557</v>
      </c>
      <c r="L3604" t="s">
        <v>14558</v>
      </c>
      <c r="M3604" t="s">
        <v>20320</v>
      </c>
      <c r="N3604" t="s">
        <v>6331</v>
      </c>
      <c r="O3604" t="s">
        <v>20055</v>
      </c>
      <c r="P3604" t="s">
        <v>20524</v>
      </c>
      <c r="Q3604" t="s">
        <v>20525</v>
      </c>
      <c r="R3604" t="s">
        <v>24097</v>
      </c>
      <c r="S3604">
        <v>1</v>
      </c>
      <c r="T3604">
        <v>0</v>
      </c>
      <c r="U3604">
        <v>0</v>
      </c>
      <c r="V3604">
        <v>83</v>
      </c>
      <c r="W3604">
        <v>4</v>
      </c>
    </row>
    <row r="3605" spans="1:23" x14ac:dyDescent="0.3">
      <c r="A3605" t="s">
        <v>3615</v>
      </c>
      <c r="B3605" t="s">
        <v>21174</v>
      </c>
      <c r="C3605">
        <v>0</v>
      </c>
      <c r="D3605">
        <v>0</v>
      </c>
      <c r="E3605" t="s">
        <v>20050</v>
      </c>
      <c r="F3605" t="s">
        <v>14559</v>
      </c>
      <c r="G3605" t="s">
        <v>20080</v>
      </c>
      <c r="H3605" t="s">
        <v>20135</v>
      </c>
      <c r="I3605" t="s">
        <v>20136</v>
      </c>
      <c r="J3605" t="s">
        <v>14560</v>
      </c>
      <c r="K3605" t="s">
        <v>6791</v>
      </c>
      <c r="L3605" t="s">
        <v>6340</v>
      </c>
      <c r="M3605" t="s">
        <v>20083</v>
      </c>
      <c r="N3605" t="s">
        <v>6331</v>
      </c>
      <c r="O3605" t="s">
        <v>20055</v>
      </c>
      <c r="P3605" t="s">
        <v>20137</v>
      </c>
      <c r="Q3605" t="s">
        <v>20138</v>
      </c>
      <c r="R3605" t="s">
        <v>20139</v>
      </c>
      <c r="S3605">
        <v>1</v>
      </c>
      <c r="T3605">
        <v>0</v>
      </c>
      <c r="U3605">
        <v>0</v>
      </c>
      <c r="V3605">
        <v>267</v>
      </c>
      <c r="W3605">
        <v>12</v>
      </c>
    </row>
    <row r="3606" spans="1:23" x14ac:dyDescent="0.3">
      <c r="A3606" t="s">
        <v>3616</v>
      </c>
      <c r="B3606" t="s">
        <v>21174</v>
      </c>
      <c r="C3606">
        <v>0</v>
      </c>
      <c r="D3606">
        <v>0</v>
      </c>
      <c r="E3606" t="s">
        <v>20050</v>
      </c>
      <c r="F3606" t="s">
        <v>14561</v>
      </c>
      <c r="G3606" t="s">
        <v>20080</v>
      </c>
      <c r="H3606" t="s">
        <v>20135</v>
      </c>
      <c r="I3606" t="s">
        <v>20136</v>
      </c>
      <c r="J3606" t="s">
        <v>14562</v>
      </c>
      <c r="K3606" t="s">
        <v>6791</v>
      </c>
      <c r="L3606" t="s">
        <v>6340</v>
      </c>
      <c r="M3606" t="s">
        <v>20083</v>
      </c>
      <c r="N3606" t="s">
        <v>6331</v>
      </c>
      <c r="O3606" t="s">
        <v>20055</v>
      </c>
      <c r="P3606" t="s">
        <v>20137</v>
      </c>
      <c r="Q3606" t="s">
        <v>20138</v>
      </c>
      <c r="R3606" t="s">
        <v>20139</v>
      </c>
      <c r="S3606">
        <v>1</v>
      </c>
      <c r="T3606">
        <v>0</v>
      </c>
      <c r="U3606">
        <v>0</v>
      </c>
      <c r="V3606">
        <v>497</v>
      </c>
      <c r="W3606">
        <v>22</v>
      </c>
    </row>
    <row r="3607" spans="1:23" x14ac:dyDescent="0.3">
      <c r="A3607" t="s">
        <v>3617</v>
      </c>
      <c r="B3607" t="s">
        <v>21174</v>
      </c>
      <c r="C3607">
        <v>0</v>
      </c>
      <c r="D3607">
        <v>0</v>
      </c>
      <c r="E3607" t="s">
        <v>20050</v>
      </c>
      <c r="F3607" t="s">
        <v>14563</v>
      </c>
      <c r="G3607" t="s">
        <v>20066</v>
      </c>
      <c r="H3607" t="s">
        <v>24098</v>
      </c>
      <c r="I3607" t="s">
        <v>24099</v>
      </c>
      <c r="J3607" t="s">
        <v>14564</v>
      </c>
      <c r="K3607" t="s">
        <v>14565</v>
      </c>
      <c r="L3607" t="s">
        <v>14566</v>
      </c>
      <c r="M3607" t="s">
        <v>20504</v>
      </c>
      <c r="N3607" t="s">
        <v>6331</v>
      </c>
      <c r="O3607" t="s">
        <v>20055</v>
      </c>
      <c r="P3607" t="s">
        <v>20524</v>
      </c>
      <c r="Q3607" t="s">
        <v>20525</v>
      </c>
      <c r="R3607" t="s">
        <v>24100</v>
      </c>
      <c r="S3607">
        <v>1</v>
      </c>
      <c r="T3607">
        <v>1</v>
      </c>
      <c r="U3607">
        <v>0</v>
      </c>
      <c r="V3607">
        <v>110</v>
      </c>
      <c r="W3607">
        <v>5</v>
      </c>
    </row>
    <row r="3608" spans="1:23" x14ac:dyDescent="0.3">
      <c r="A3608" t="s">
        <v>3618</v>
      </c>
      <c r="B3608" t="s">
        <v>21174</v>
      </c>
      <c r="C3608">
        <v>0</v>
      </c>
      <c r="D3608">
        <v>0</v>
      </c>
      <c r="E3608" t="s">
        <v>20050</v>
      </c>
      <c r="F3608" t="s">
        <v>14567</v>
      </c>
      <c r="G3608" t="s">
        <v>20328</v>
      </c>
      <c r="H3608" t="s">
        <v>23937</v>
      </c>
      <c r="I3608" t="s">
        <v>23938</v>
      </c>
      <c r="J3608" t="s">
        <v>14568</v>
      </c>
      <c r="K3608" t="s">
        <v>6797</v>
      </c>
      <c r="L3608" t="s">
        <v>6798</v>
      </c>
      <c r="M3608" t="s">
        <v>20190</v>
      </c>
      <c r="N3608" t="s">
        <v>6331</v>
      </c>
      <c r="O3608" t="s">
        <v>20055</v>
      </c>
      <c r="P3608" t="s">
        <v>20524</v>
      </c>
      <c r="Q3608" t="s">
        <v>20525</v>
      </c>
      <c r="R3608" t="s">
        <v>21012</v>
      </c>
      <c r="S3608">
        <v>1</v>
      </c>
      <c r="T3608">
        <v>0</v>
      </c>
      <c r="U3608">
        <v>0</v>
      </c>
      <c r="V3608">
        <v>92</v>
      </c>
      <c r="W3608">
        <v>5</v>
      </c>
    </row>
    <row r="3609" spans="1:23" x14ac:dyDescent="0.3">
      <c r="A3609" t="s">
        <v>3619</v>
      </c>
      <c r="B3609" t="s">
        <v>21174</v>
      </c>
      <c r="C3609">
        <v>0</v>
      </c>
      <c r="D3609">
        <v>0</v>
      </c>
      <c r="E3609" t="s">
        <v>20050</v>
      </c>
      <c r="F3609" t="s">
        <v>14572</v>
      </c>
      <c r="G3609" t="s">
        <v>20040</v>
      </c>
      <c r="H3609" t="s">
        <v>24101</v>
      </c>
      <c r="I3609" t="s">
        <v>24102</v>
      </c>
      <c r="J3609" t="s">
        <v>11902</v>
      </c>
      <c r="K3609" t="s">
        <v>14573</v>
      </c>
      <c r="L3609" t="s">
        <v>14574</v>
      </c>
      <c r="M3609" t="s">
        <v>20661</v>
      </c>
      <c r="N3609" t="s">
        <v>6331</v>
      </c>
      <c r="O3609" t="s">
        <v>20055</v>
      </c>
      <c r="P3609" t="s">
        <v>20524</v>
      </c>
      <c r="Q3609" t="s">
        <v>20525</v>
      </c>
      <c r="R3609" t="s">
        <v>24103</v>
      </c>
      <c r="S3609">
        <v>1</v>
      </c>
      <c r="T3609">
        <v>0</v>
      </c>
      <c r="U3609">
        <v>0</v>
      </c>
      <c r="V3609">
        <v>186</v>
      </c>
      <c r="W3609">
        <v>9</v>
      </c>
    </row>
    <row r="3610" spans="1:23" x14ac:dyDescent="0.3">
      <c r="A3610" t="s">
        <v>3620</v>
      </c>
      <c r="B3610" t="s">
        <v>21174</v>
      </c>
      <c r="C3610">
        <v>0</v>
      </c>
      <c r="D3610">
        <v>0</v>
      </c>
      <c r="E3610" t="s">
        <v>20050</v>
      </c>
      <c r="F3610" t="s">
        <v>14575</v>
      </c>
      <c r="G3610" t="s">
        <v>20040</v>
      </c>
      <c r="H3610" t="s">
        <v>24104</v>
      </c>
      <c r="I3610" t="s">
        <v>24105</v>
      </c>
      <c r="J3610" t="s">
        <v>14576</v>
      </c>
      <c r="K3610" t="s">
        <v>14577</v>
      </c>
      <c r="L3610" t="s">
        <v>14578</v>
      </c>
      <c r="M3610" t="s">
        <v>24106</v>
      </c>
      <c r="N3610" t="s">
        <v>6331</v>
      </c>
      <c r="O3610" t="s">
        <v>20055</v>
      </c>
      <c r="P3610" t="s">
        <v>20524</v>
      </c>
      <c r="Q3610" t="s">
        <v>20525</v>
      </c>
      <c r="R3610" t="s">
        <v>24107</v>
      </c>
      <c r="S3610">
        <v>1</v>
      </c>
      <c r="T3610">
        <v>0</v>
      </c>
      <c r="U3610">
        <v>0</v>
      </c>
      <c r="V3610">
        <v>120</v>
      </c>
      <c r="W3610">
        <v>6</v>
      </c>
    </row>
    <row r="3611" spans="1:23" x14ac:dyDescent="0.3">
      <c r="A3611" t="s">
        <v>3621</v>
      </c>
      <c r="B3611" t="s">
        <v>21174</v>
      </c>
      <c r="C3611">
        <v>0</v>
      </c>
      <c r="D3611">
        <v>0</v>
      </c>
      <c r="E3611" t="s">
        <v>20050</v>
      </c>
      <c r="F3611" t="s">
        <v>14579</v>
      </c>
      <c r="G3611" t="s">
        <v>20040</v>
      </c>
      <c r="H3611" t="s">
        <v>24108</v>
      </c>
      <c r="I3611" t="s">
        <v>24109</v>
      </c>
      <c r="J3611" t="s">
        <v>14580</v>
      </c>
      <c r="K3611" t="s">
        <v>14581</v>
      </c>
      <c r="L3611" t="s">
        <v>14582</v>
      </c>
      <c r="M3611" t="s">
        <v>20103</v>
      </c>
      <c r="N3611" t="s">
        <v>6331</v>
      </c>
      <c r="O3611" t="s">
        <v>20055</v>
      </c>
      <c r="P3611" t="s">
        <v>20524</v>
      </c>
      <c r="Q3611" t="s">
        <v>20525</v>
      </c>
      <c r="R3611" t="s">
        <v>24110</v>
      </c>
      <c r="S3611">
        <v>1</v>
      </c>
      <c r="T3611">
        <v>0</v>
      </c>
      <c r="U3611">
        <v>0</v>
      </c>
      <c r="V3611">
        <v>69</v>
      </c>
      <c r="W3611">
        <v>4</v>
      </c>
    </row>
    <row r="3612" spans="1:23" x14ac:dyDescent="0.3">
      <c r="A3612" t="s">
        <v>3622</v>
      </c>
      <c r="B3612" t="s">
        <v>21174</v>
      </c>
      <c r="C3612">
        <v>0</v>
      </c>
      <c r="D3612">
        <v>0</v>
      </c>
      <c r="E3612" t="s">
        <v>20050</v>
      </c>
      <c r="F3612" t="s">
        <v>14583</v>
      </c>
      <c r="G3612" t="s">
        <v>20328</v>
      </c>
      <c r="H3612" t="s">
        <v>23911</v>
      </c>
      <c r="I3612" t="s">
        <v>23912</v>
      </c>
      <c r="J3612" t="s">
        <v>14584</v>
      </c>
      <c r="K3612" t="s">
        <v>7037</v>
      </c>
      <c r="L3612" t="s">
        <v>7038</v>
      </c>
      <c r="M3612" t="s">
        <v>20157</v>
      </c>
      <c r="N3612" t="s">
        <v>6331</v>
      </c>
      <c r="O3612" t="s">
        <v>20055</v>
      </c>
      <c r="P3612" t="s">
        <v>20524</v>
      </c>
      <c r="Q3612" t="s">
        <v>20525</v>
      </c>
      <c r="R3612" t="s">
        <v>20612</v>
      </c>
      <c r="S3612">
        <v>1</v>
      </c>
      <c r="T3612">
        <v>0</v>
      </c>
      <c r="U3612">
        <v>0</v>
      </c>
      <c r="V3612">
        <v>178</v>
      </c>
      <c r="W3612">
        <v>8</v>
      </c>
    </row>
    <row r="3613" spans="1:23" x14ac:dyDescent="0.3">
      <c r="A3613" t="s">
        <v>3623</v>
      </c>
      <c r="B3613" t="s">
        <v>21174</v>
      </c>
      <c r="C3613">
        <v>0</v>
      </c>
      <c r="D3613">
        <v>0</v>
      </c>
      <c r="E3613" t="s">
        <v>20050</v>
      </c>
      <c r="F3613" t="s">
        <v>14585</v>
      </c>
      <c r="G3613" t="s">
        <v>20080</v>
      </c>
      <c r="H3613" t="s">
        <v>23871</v>
      </c>
      <c r="I3613" t="s">
        <v>23872</v>
      </c>
      <c r="J3613" t="s">
        <v>14239</v>
      </c>
      <c r="K3613" t="s">
        <v>13836</v>
      </c>
      <c r="L3613" t="s">
        <v>13837</v>
      </c>
      <c r="M3613" t="s">
        <v>20189</v>
      </c>
      <c r="N3613" t="s">
        <v>6331</v>
      </c>
      <c r="O3613" t="s">
        <v>20055</v>
      </c>
      <c r="P3613" t="s">
        <v>20524</v>
      </c>
      <c r="Q3613" t="s">
        <v>20525</v>
      </c>
      <c r="R3613" t="s">
        <v>23669</v>
      </c>
      <c r="S3613">
        <v>1</v>
      </c>
      <c r="T3613">
        <v>0</v>
      </c>
      <c r="U3613">
        <v>0</v>
      </c>
      <c r="V3613">
        <v>147</v>
      </c>
      <c r="W3613">
        <v>7</v>
      </c>
    </row>
    <row r="3614" spans="1:23" x14ac:dyDescent="0.3">
      <c r="A3614" t="s">
        <v>3624</v>
      </c>
      <c r="B3614" t="s">
        <v>21174</v>
      </c>
      <c r="C3614">
        <v>0</v>
      </c>
      <c r="D3614">
        <v>0</v>
      </c>
      <c r="E3614" t="s">
        <v>20050</v>
      </c>
      <c r="F3614" t="s">
        <v>14586</v>
      </c>
      <c r="G3614" t="s">
        <v>20066</v>
      </c>
      <c r="H3614" t="s">
        <v>23908</v>
      </c>
      <c r="I3614" t="s">
        <v>23909</v>
      </c>
      <c r="J3614" t="s">
        <v>14285</v>
      </c>
      <c r="K3614" t="s">
        <v>14286</v>
      </c>
      <c r="L3614" t="s">
        <v>14287</v>
      </c>
      <c r="M3614" t="s">
        <v>20835</v>
      </c>
      <c r="N3614" t="s">
        <v>6331</v>
      </c>
      <c r="O3614" t="s">
        <v>20055</v>
      </c>
      <c r="P3614" t="s">
        <v>20524</v>
      </c>
      <c r="Q3614" t="s">
        <v>20525</v>
      </c>
      <c r="R3614" t="s">
        <v>23910</v>
      </c>
      <c r="S3614">
        <v>1</v>
      </c>
      <c r="T3614">
        <v>0</v>
      </c>
      <c r="U3614">
        <v>0</v>
      </c>
      <c r="V3614">
        <v>52</v>
      </c>
      <c r="W3614">
        <v>3</v>
      </c>
    </row>
    <row r="3615" spans="1:23" x14ac:dyDescent="0.3">
      <c r="A3615" t="s">
        <v>3625</v>
      </c>
      <c r="B3615" t="s">
        <v>21174</v>
      </c>
      <c r="C3615">
        <v>0</v>
      </c>
      <c r="D3615">
        <v>0</v>
      </c>
      <c r="E3615" t="s">
        <v>20150</v>
      </c>
      <c r="F3615" t="s">
        <v>14587</v>
      </c>
      <c r="G3615" t="s">
        <v>20089</v>
      </c>
      <c r="H3615" t="s">
        <v>21152</v>
      </c>
      <c r="I3615" t="s">
        <v>21161</v>
      </c>
      <c r="J3615" t="s">
        <v>9239</v>
      </c>
      <c r="K3615" t="s">
        <v>6414</v>
      </c>
      <c r="L3615" t="s">
        <v>6340</v>
      </c>
      <c r="M3615" t="s">
        <v>20083</v>
      </c>
      <c r="N3615" t="s">
        <v>6331</v>
      </c>
      <c r="O3615" t="s">
        <v>20055</v>
      </c>
      <c r="P3615" t="s">
        <v>20137</v>
      </c>
      <c r="Q3615" t="s">
        <v>20138</v>
      </c>
      <c r="R3615" t="s">
        <v>20139</v>
      </c>
      <c r="S3615">
        <v>0</v>
      </c>
      <c r="T3615">
        <v>0</v>
      </c>
      <c r="U3615">
        <v>0</v>
      </c>
      <c r="V3615">
        <v>64</v>
      </c>
      <c r="W3615">
        <v>4</v>
      </c>
    </row>
    <row r="3616" spans="1:23" x14ac:dyDescent="0.3">
      <c r="A3616" t="s">
        <v>3626</v>
      </c>
      <c r="B3616" t="s">
        <v>21174</v>
      </c>
      <c r="C3616">
        <v>0</v>
      </c>
      <c r="D3616">
        <v>0</v>
      </c>
      <c r="E3616" t="s">
        <v>20050</v>
      </c>
      <c r="F3616" t="s">
        <v>14588</v>
      </c>
      <c r="G3616" t="s">
        <v>20066</v>
      </c>
      <c r="H3616" t="s">
        <v>23873</v>
      </c>
      <c r="I3616" t="s">
        <v>23874</v>
      </c>
      <c r="J3616" t="s">
        <v>14241</v>
      </c>
      <c r="K3616" t="s">
        <v>14242</v>
      </c>
      <c r="L3616" t="s">
        <v>14243</v>
      </c>
      <c r="M3616" t="s">
        <v>20125</v>
      </c>
      <c r="N3616" t="s">
        <v>6331</v>
      </c>
      <c r="O3616" t="s">
        <v>20055</v>
      </c>
      <c r="P3616" t="s">
        <v>20524</v>
      </c>
      <c r="Q3616" t="s">
        <v>20525</v>
      </c>
      <c r="R3616" t="s">
        <v>23875</v>
      </c>
      <c r="S3616">
        <v>1</v>
      </c>
      <c r="T3616">
        <v>0</v>
      </c>
      <c r="U3616">
        <v>0</v>
      </c>
      <c r="V3616">
        <v>119</v>
      </c>
      <c r="W3616">
        <v>6</v>
      </c>
    </row>
    <row r="3617" spans="1:23" x14ac:dyDescent="0.3">
      <c r="A3617" t="s">
        <v>3627</v>
      </c>
      <c r="B3617" t="s">
        <v>21174</v>
      </c>
      <c r="C3617">
        <v>0</v>
      </c>
      <c r="D3617">
        <v>0</v>
      </c>
      <c r="E3617" t="s">
        <v>20050</v>
      </c>
      <c r="F3617" t="s">
        <v>14589</v>
      </c>
      <c r="G3617" t="s">
        <v>20328</v>
      </c>
      <c r="H3617" t="s">
        <v>23911</v>
      </c>
      <c r="I3617" t="s">
        <v>23912</v>
      </c>
      <c r="J3617" t="s">
        <v>14590</v>
      </c>
      <c r="K3617" t="s">
        <v>7037</v>
      </c>
      <c r="L3617" t="s">
        <v>7038</v>
      </c>
      <c r="M3617" t="s">
        <v>20157</v>
      </c>
      <c r="N3617" t="s">
        <v>6331</v>
      </c>
      <c r="O3617" t="s">
        <v>20055</v>
      </c>
      <c r="P3617" t="s">
        <v>20524</v>
      </c>
      <c r="Q3617" t="s">
        <v>20525</v>
      </c>
      <c r="R3617" t="s">
        <v>20612</v>
      </c>
      <c r="S3617">
        <v>1</v>
      </c>
      <c r="T3617">
        <v>0</v>
      </c>
      <c r="U3617">
        <v>0</v>
      </c>
      <c r="V3617">
        <v>157</v>
      </c>
      <c r="W3617">
        <v>7</v>
      </c>
    </row>
    <row r="3618" spans="1:23" x14ac:dyDescent="0.3">
      <c r="A3618" t="s">
        <v>3628</v>
      </c>
      <c r="B3618" t="s">
        <v>21174</v>
      </c>
      <c r="C3618">
        <v>0</v>
      </c>
      <c r="D3618">
        <v>0</v>
      </c>
      <c r="E3618" t="s">
        <v>20050</v>
      </c>
      <c r="F3618" t="s">
        <v>14591</v>
      </c>
      <c r="G3618" t="s">
        <v>20040</v>
      </c>
      <c r="H3618" t="s">
        <v>24111</v>
      </c>
      <c r="I3618" t="s">
        <v>24112</v>
      </c>
      <c r="J3618" t="s">
        <v>14592</v>
      </c>
      <c r="K3618" t="s">
        <v>14593</v>
      </c>
      <c r="L3618" t="s">
        <v>14594</v>
      </c>
      <c r="M3618" t="s">
        <v>20946</v>
      </c>
      <c r="N3618" t="s">
        <v>6331</v>
      </c>
      <c r="O3618" t="s">
        <v>20055</v>
      </c>
      <c r="P3618" t="s">
        <v>20524</v>
      </c>
      <c r="Q3618" t="s">
        <v>20525</v>
      </c>
      <c r="R3618" t="s">
        <v>24113</v>
      </c>
      <c r="S3618">
        <v>1</v>
      </c>
      <c r="T3618">
        <v>0</v>
      </c>
      <c r="U3618">
        <v>0</v>
      </c>
      <c r="V3618">
        <v>183</v>
      </c>
      <c r="W3618">
        <v>8</v>
      </c>
    </row>
    <row r="3619" spans="1:23" x14ac:dyDescent="0.3">
      <c r="A3619" t="s">
        <v>3629</v>
      </c>
      <c r="B3619" t="s">
        <v>21174</v>
      </c>
      <c r="C3619">
        <v>0</v>
      </c>
      <c r="D3619">
        <v>0</v>
      </c>
      <c r="E3619" t="s">
        <v>20050</v>
      </c>
      <c r="F3619" t="s">
        <v>14595</v>
      </c>
      <c r="G3619" t="s">
        <v>20328</v>
      </c>
      <c r="H3619" t="s">
        <v>24114</v>
      </c>
      <c r="I3619" t="s">
        <v>24115</v>
      </c>
      <c r="J3619" t="s">
        <v>14596</v>
      </c>
      <c r="K3619" t="s">
        <v>14597</v>
      </c>
      <c r="L3619" t="s">
        <v>14598</v>
      </c>
      <c r="M3619" t="s">
        <v>20096</v>
      </c>
      <c r="N3619" t="s">
        <v>6331</v>
      </c>
      <c r="O3619" t="s">
        <v>20055</v>
      </c>
      <c r="P3619" t="s">
        <v>20524</v>
      </c>
      <c r="Q3619" t="s">
        <v>20525</v>
      </c>
      <c r="R3619" t="s">
        <v>24116</v>
      </c>
      <c r="S3619">
        <v>1</v>
      </c>
      <c r="T3619">
        <v>0</v>
      </c>
      <c r="U3619">
        <v>0</v>
      </c>
      <c r="V3619">
        <v>298</v>
      </c>
      <c r="W3619">
        <v>14</v>
      </c>
    </row>
    <row r="3620" spans="1:23" x14ac:dyDescent="0.3">
      <c r="A3620" t="s">
        <v>3630</v>
      </c>
      <c r="B3620" t="s">
        <v>21174</v>
      </c>
      <c r="C3620">
        <v>0</v>
      </c>
      <c r="D3620">
        <v>0</v>
      </c>
      <c r="E3620" t="s">
        <v>20050</v>
      </c>
      <c r="F3620" t="s">
        <v>14599</v>
      </c>
      <c r="G3620" t="s">
        <v>20328</v>
      </c>
      <c r="H3620" t="s">
        <v>24117</v>
      </c>
      <c r="I3620" t="s">
        <v>24118</v>
      </c>
      <c r="J3620" t="s">
        <v>9438</v>
      </c>
      <c r="K3620" t="s">
        <v>14569</v>
      </c>
      <c r="L3620" t="s">
        <v>14570</v>
      </c>
      <c r="M3620" t="s">
        <v>20422</v>
      </c>
      <c r="N3620" t="s">
        <v>6331</v>
      </c>
      <c r="O3620" t="s">
        <v>20055</v>
      </c>
      <c r="P3620" t="s">
        <v>20524</v>
      </c>
      <c r="Q3620" t="s">
        <v>20525</v>
      </c>
      <c r="R3620" t="s">
        <v>24119</v>
      </c>
      <c r="S3620">
        <v>1</v>
      </c>
      <c r="T3620">
        <v>0</v>
      </c>
      <c r="U3620">
        <v>0</v>
      </c>
      <c r="V3620">
        <v>160</v>
      </c>
      <c r="W3620">
        <v>8</v>
      </c>
    </row>
    <row r="3621" spans="1:23" x14ac:dyDescent="0.3">
      <c r="A3621" t="s">
        <v>3631</v>
      </c>
      <c r="B3621" t="s">
        <v>21174</v>
      </c>
      <c r="C3621">
        <v>0</v>
      </c>
      <c r="D3621">
        <v>0</v>
      </c>
      <c r="E3621" t="s">
        <v>20050</v>
      </c>
      <c r="F3621" t="s">
        <v>14600</v>
      </c>
      <c r="G3621" t="s">
        <v>20328</v>
      </c>
      <c r="H3621" t="s">
        <v>24114</v>
      </c>
      <c r="I3621" t="s">
        <v>24115</v>
      </c>
      <c r="J3621" t="s">
        <v>14601</v>
      </c>
      <c r="K3621" t="s">
        <v>14597</v>
      </c>
      <c r="L3621" t="s">
        <v>14598</v>
      </c>
      <c r="M3621" t="s">
        <v>20096</v>
      </c>
      <c r="N3621" t="s">
        <v>6331</v>
      </c>
      <c r="O3621" t="s">
        <v>20055</v>
      </c>
      <c r="P3621" t="s">
        <v>20524</v>
      </c>
      <c r="Q3621" t="s">
        <v>20525</v>
      </c>
      <c r="R3621" t="s">
        <v>24116</v>
      </c>
      <c r="S3621">
        <v>1</v>
      </c>
      <c r="T3621">
        <v>0</v>
      </c>
      <c r="U3621">
        <v>0</v>
      </c>
      <c r="V3621">
        <v>118</v>
      </c>
      <c r="W3621">
        <v>6</v>
      </c>
    </row>
    <row r="3622" spans="1:23" x14ac:dyDescent="0.3">
      <c r="A3622" t="s">
        <v>3632</v>
      </c>
      <c r="B3622" t="s">
        <v>21174</v>
      </c>
      <c r="C3622">
        <v>0</v>
      </c>
      <c r="D3622">
        <v>0</v>
      </c>
      <c r="E3622" t="s">
        <v>20088</v>
      </c>
      <c r="F3622" t="s">
        <v>14602</v>
      </c>
      <c r="G3622" t="s">
        <v>20089</v>
      </c>
      <c r="H3622" t="s">
        <v>20142</v>
      </c>
      <c r="I3622" t="s">
        <v>20143</v>
      </c>
      <c r="J3622" t="s">
        <v>14603</v>
      </c>
      <c r="K3622" t="s">
        <v>6791</v>
      </c>
      <c r="L3622" t="s">
        <v>6340</v>
      </c>
      <c r="M3622" t="s">
        <v>20083</v>
      </c>
      <c r="N3622" t="s">
        <v>6331</v>
      </c>
      <c r="O3622" t="s">
        <v>20055</v>
      </c>
      <c r="P3622" t="s">
        <v>20137</v>
      </c>
      <c r="Q3622" t="s">
        <v>20138</v>
      </c>
      <c r="R3622" t="s">
        <v>20139</v>
      </c>
      <c r="S3622">
        <v>0</v>
      </c>
      <c r="T3622">
        <v>0</v>
      </c>
      <c r="U3622">
        <v>1</v>
      </c>
      <c r="V3622">
        <v>153</v>
      </c>
      <c r="W3622">
        <v>8</v>
      </c>
    </row>
    <row r="3623" spans="1:23" x14ac:dyDescent="0.3">
      <c r="A3623" t="s">
        <v>3633</v>
      </c>
      <c r="B3623" t="s">
        <v>21174</v>
      </c>
      <c r="C3623">
        <v>0</v>
      </c>
      <c r="D3623">
        <v>0</v>
      </c>
      <c r="E3623" t="s">
        <v>20050</v>
      </c>
      <c r="F3623" t="s">
        <v>14604</v>
      </c>
      <c r="G3623" t="s">
        <v>20040</v>
      </c>
      <c r="H3623" t="s">
        <v>24120</v>
      </c>
      <c r="I3623" t="s">
        <v>24121</v>
      </c>
      <c r="J3623" t="s">
        <v>14605</v>
      </c>
      <c r="K3623" t="s">
        <v>8051</v>
      </c>
      <c r="L3623" t="s">
        <v>8052</v>
      </c>
      <c r="M3623" t="s">
        <v>20267</v>
      </c>
      <c r="N3623" t="s">
        <v>6331</v>
      </c>
      <c r="O3623" t="s">
        <v>20055</v>
      </c>
      <c r="P3623" t="s">
        <v>20524</v>
      </c>
      <c r="Q3623" t="s">
        <v>20525</v>
      </c>
      <c r="R3623" t="s">
        <v>20861</v>
      </c>
      <c r="S3623">
        <v>1</v>
      </c>
      <c r="T3623">
        <v>0</v>
      </c>
      <c r="U3623">
        <v>0</v>
      </c>
      <c r="V3623">
        <v>330</v>
      </c>
      <c r="W3623">
        <v>15</v>
      </c>
    </row>
    <row r="3624" spans="1:23" x14ac:dyDescent="0.3">
      <c r="A3624" t="s">
        <v>3634</v>
      </c>
      <c r="B3624" t="s">
        <v>21174</v>
      </c>
      <c r="C3624">
        <v>0</v>
      </c>
      <c r="D3624">
        <v>0</v>
      </c>
      <c r="E3624" t="s">
        <v>20050</v>
      </c>
      <c r="F3624" t="s">
        <v>14606</v>
      </c>
      <c r="G3624" t="s">
        <v>20066</v>
      </c>
      <c r="H3624" t="s">
        <v>24122</v>
      </c>
      <c r="I3624" t="s">
        <v>24123</v>
      </c>
      <c r="J3624" t="s">
        <v>14607</v>
      </c>
      <c r="K3624" t="s">
        <v>14608</v>
      </c>
      <c r="L3624" t="s">
        <v>14609</v>
      </c>
      <c r="M3624" t="s">
        <v>20179</v>
      </c>
      <c r="N3624" t="s">
        <v>6331</v>
      </c>
      <c r="O3624" t="s">
        <v>20055</v>
      </c>
      <c r="P3624" t="s">
        <v>20524</v>
      </c>
      <c r="Q3624" t="s">
        <v>20525</v>
      </c>
      <c r="R3624" t="s">
        <v>24124</v>
      </c>
      <c r="S3624">
        <v>1</v>
      </c>
      <c r="T3624">
        <v>0</v>
      </c>
      <c r="U3624">
        <v>0</v>
      </c>
      <c r="V3624">
        <v>194</v>
      </c>
      <c r="W3624">
        <v>9</v>
      </c>
    </row>
    <row r="3625" spans="1:23" x14ac:dyDescent="0.3">
      <c r="A3625" t="s">
        <v>3635</v>
      </c>
      <c r="B3625" t="s">
        <v>21174</v>
      </c>
      <c r="C3625">
        <v>0</v>
      </c>
      <c r="D3625">
        <v>0</v>
      </c>
      <c r="E3625" t="s">
        <v>20050</v>
      </c>
      <c r="F3625" t="s">
        <v>14610</v>
      </c>
      <c r="G3625" t="s">
        <v>20040</v>
      </c>
      <c r="H3625" t="s">
        <v>24125</v>
      </c>
      <c r="I3625" t="s">
        <v>24126</v>
      </c>
      <c r="J3625" t="s">
        <v>14611</v>
      </c>
      <c r="K3625" t="s">
        <v>14612</v>
      </c>
      <c r="L3625" t="s">
        <v>14613</v>
      </c>
      <c r="M3625" t="s">
        <v>20434</v>
      </c>
      <c r="N3625" t="s">
        <v>6331</v>
      </c>
      <c r="O3625" t="s">
        <v>20055</v>
      </c>
      <c r="P3625" t="s">
        <v>20524</v>
      </c>
      <c r="Q3625" t="s">
        <v>20525</v>
      </c>
      <c r="R3625" t="s">
        <v>24127</v>
      </c>
      <c r="S3625">
        <v>1</v>
      </c>
      <c r="T3625">
        <v>0</v>
      </c>
      <c r="U3625">
        <v>0</v>
      </c>
      <c r="V3625">
        <v>121</v>
      </c>
      <c r="W3625">
        <v>5</v>
      </c>
    </row>
    <row r="3626" spans="1:23" x14ac:dyDescent="0.3">
      <c r="A3626" t="s">
        <v>3636</v>
      </c>
      <c r="B3626" t="s">
        <v>21174</v>
      </c>
      <c r="C3626">
        <v>0</v>
      </c>
      <c r="D3626">
        <v>0</v>
      </c>
      <c r="E3626" t="s">
        <v>20050</v>
      </c>
      <c r="F3626" t="s">
        <v>14614</v>
      </c>
      <c r="G3626" t="s">
        <v>20328</v>
      </c>
      <c r="H3626" t="s">
        <v>23937</v>
      </c>
      <c r="I3626" t="s">
        <v>23938</v>
      </c>
      <c r="J3626" t="s">
        <v>9078</v>
      </c>
      <c r="K3626" t="s">
        <v>6797</v>
      </c>
      <c r="L3626" t="s">
        <v>6798</v>
      </c>
      <c r="M3626" t="s">
        <v>20190</v>
      </c>
      <c r="N3626" t="s">
        <v>6331</v>
      </c>
      <c r="O3626" t="s">
        <v>20055</v>
      </c>
      <c r="P3626" t="s">
        <v>20524</v>
      </c>
      <c r="Q3626" t="s">
        <v>20525</v>
      </c>
      <c r="R3626" t="s">
        <v>21012</v>
      </c>
      <c r="S3626">
        <v>1</v>
      </c>
      <c r="T3626">
        <v>0</v>
      </c>
      <c r="U3626">
        <v>0</v>
      </c>
      <c r="V3626">
        <v>179</v>
      </c>
      <c r="W3626">
        <v>8</v>
      </c>
    </row>
    <row r="3627" spans="1:23" x14ac:dyDescent="0.3">
      <c r="A3627" t="s">
        <v>3637</v>
      </c>
      <c r="B3627" t="s">
        <v>21174</v>
      </c>
      <c r="C3627">
        <v>0</v>
      </c>
      <c r="D3627">
        <v>0</v>
      </c>
      <c r="E3627" t="s">
        <v>20050</v>
      </c>
      <c r="F3627" t="s">
        <v>14615</v>
      </c>
      <c r="G3627" t="s">
        <v>20328</v>
      </c>
      <c r="H3627" t="s">
        <v>23937</v>
      </c>
      <c r="I3627" t="s">
        <v>23938</v>
      </c>
      <c r="J3627" t="s">
        <v>14616</v>
      </c>
      <c r="K3627" t="s">
        <v>6797</v>
      </c>
      <c r="L3627" t="s">
        <v>6798</v>
      </c>
      <c r="M3627" t="s">
        <v>20190</v>
      </c>
      <c r="N3627" t="s">
        <v>6331</v>
      </c>
      <c r="O3627" t="s">
        <v>20055</v>
      </c>
      <c r="P3627" t="s">
        <v>20524</v>
      </c>
      <c r="Q3627" t="s">
        <v>20525</v>
      </c>
      <c r="R3627" t="s">
        <v>21012</v>
      </c>
      <c r="S3627">
        <v>1</v>
      </c>
      <c r="T3627">
        <v>0</v>
      </c>
      <c r="U3627">
        <v>0</v>
      </c>
      <c r="V3627">
        <v>361</v>
      </c>
      <c r="W3627">
        <v>17</v>
      </c>
    </row>
    <row r="3628" spans="1:23" x14ac:dyDescent="0.3">
      <c r="A3628" t="s">
        <v>3638</v>
      </c>
      <c r="B3628" t="s">
        <v>21174</v>
      </c>
      <c r="C3628">
        <v>0</v>
      </c>
      <c r="D3628">
        <v>0</v>
      </c>
      <c r="E3628" t="s">
        <v>20050</v>
      </c>
      <c r="F3628" t="s">
        <v>14617</v>
      </c>
      <c r="G3628" t="s">
        <v>20040</v>
      </c>
      <c r="H3628" t="s">
        <v>24104</v>
      </c>
      <c r="I3628" t="s">
        <v>24105</v>
      </c>
      <c r="J3628" t="s">
        <v>14618</v>
      </c>
      <c r="K3628" t="s">
        <v>14577</v>
      </c>
      <c r="L3628" t="s">
        <v>14578</v>
      </c>
      <c r="M3628" t="s">
        <v>24106</v>
      </c>
      <c r="N3628" t="s">
        <v>6331</v>
      </c>
      <c r="O3628" t="s">
        <v>20055</v>
      </c>
      <c r="P3628" t="s">
        <v>20524</v>
      </c>
      <c r="Q3628" t="s">
        <v>20525</v>
      </c>
      <c r="R3628" t="s">
        <v>24107</v>
      </c>
      <c r="S3628">
        <v>1</v>
      </c>
      <c r="T3628">
        <v>0</v>
      </c>
      <c r="U3628">
        <v>0</v>
      </c>
      <c r="V3628">
        <v>154</v>
      </c>
      <c r="W3628">
        <v>8</v>
      </c>
    </row>
    <row r="3629" spans="1:23" x14ac:dyDescent="0.3">
      <c r="A3629" t="s">
        <v>3639</v>
      </c>
      <c r="B3629" t="s">
        <v>21174</v>
      </c>
      <c r="C3629">
        <v>0</v>
      </c>
      <c r="D3629">
        <v>0</v>
      </c>
      <c r="E3629" t="s">
        <v>20050</v>
      </c>
      <c r="F3629" t="s">
        <v>14619</v>
      </c>
      <c r="G3629" t="s">
        <v>20328</v>
      </c>
      <c r="H3629" t="s">
        <v>23867</v>
      </c>
      <c r="I3629" t="s">
        <v>23868</v>
      </c>
      <c r="J3629" t="s">
        <v>14235</v>
      </c>
      <c r="K3629" t="s">
        <v>14236</v>
      </c>
      <c r="L3629" t="s">
        <v>14237</v>
      </c>
      <c r="M3629" t="s">
        <v>23869</v>
      </c>
      <c r="N3629" t="s">
        <v>6331</v>
      </c>
      <c r="O3629" t="s">
        <v>20055</v>
      </c>
      <c r="P3629" t="s">
        <v>20524</v>
      </c>
      <c r="Q3629" t="s">
        <v>20525</v>
      </c>
      <c r="R3629" t="s">
        <v>23870</v>
      </c>
      <c r="S3629">
        <v>1</v>
      </c>
      <c r="T3629">
        <v>0</v>
      </c>
      <c r="U3629">
        <v>0</v>
      </c>
      <c r="V3629">
        <v>79</v>
      </c>
      <c r="W3629">
        <v>5</v>
      </c>
    </row>
    <row r="3630" spans="1:23" x14ac:dyDescent="0.3">
      <c r="A3630" t="s">
        <v>3640</v>
      </c>
      <c r="B3630" t="s">
        <v>21174</v>
      </c>
      <c r="C3630">
        <v>0</v>
      </c>
      <c r="D3630">
        <v>0</v>
      </c>
      <c r="E3630" t="s">
        <v>20050</v>
      </c>
      <c r="F3630" t="s">
        <v>14620</v>
      </c>
      <c r="G3630" t="s">
        <v>20040</v>
      </c>
      <c r="H3630" t="s">
        <v>24128</v>
      </c>
      <c r="I3630" t="s">
        <v>24129</v>
      </c>
      <c r="J3630" t="s">
        <v>14621</v>
      </c>
      <c r="K3630" t="s">
        <v>14622</v>
      </c>
      <c r="L3630" t="s">
        <v>14623</v>
      </c>
      <c r="M3630" t="s">
        <v>24130</v>
      </c>
      <c r="N3630" t="s">
        <v>6331</v>
      </c>
      <c r="O3630" t="s">
        <v>20055</v>
      </c>
      <c r="P3630" t="s">
        <v>20524</v>
      </c>
      <c r="Q3630" t="s">
        <v>20525</v>
      </c>
      <c r="R3630" t="s">
        <v>24131</v>
      </c>
      <c r="S3630">
        <v>1</v>
      </c>
      <c r="T3630">
        <v>0</v>
      </c>
      <c r="U3630">
        <v>0</v>
      </c>
      <c r="V3630">
        <v>310</v>
      </c>
      <c r="W3630">
        <v>14</v>
      </c>
    </row>
    <row r="3631" spans="1:23" x14ac:dyDescent="0.3">
      <c r="A3631" t="s">
        <v>3641</v>
      </c>
      <c r="B3631" t="s">
        <v>21174</v>
      </c>
      <c r="C3631">
        <v>0</v>
      </c>
      <c r="D3631">
        <v>0</v>
      </c>
      <c r="E3631" t="s">
        <v>20050</v>
      </c>
      <c r="F3631" t="s">
        <v>14624</v>
      </c>
      <c r="G3631" t="s">
        <v>20328</v>
      </c>
      <c r="H3631" t="s">
        <v>23937</v>
      </c>
      <c r="I3631" t="s">
        <v>23938</v>
      </c>
      <c r="J3631" t="s">
        <v>14625</v>
      </c>
      <c r="K3631" t="s">
        <v>6797</v>
      </c>
      <c r="L3631" t="s">
        <v>6798</v>
      </c>
      <c r="M3631" t="s">
        <v>20190</v>
      </c>
      <c r="N3631" t="s">
        <v>6331</v>
      </c>
      <c r="O3631" t="s">
        <v>20055</v>
      </c>
      <c r="P3631" t="s">
        <v>20524</v>
      </c>
      <c r="Q3631" t="s">
        <v>20525</v>
      </c>
      <c r="R3631" t="s">
        <v>21012</v>
      </c>
      <c r="S3631">
        <v>1</v>
      </c>
      <c r="T3631">
        <v>0</v>
      </c>
      <c r="U3631">
        <v>0</v>
      </c>
      <c r="V3631">
        <v>80</v>
      </c>
      <c r="W3631">
        <v>4</v>
      </c>
    </row>
    <row r="3632" spans="1:23" x14ac:dyDescent="0.3">
      <c r="A3632" t="s">
        <v>3642</v>
      </c>
      <c r="B3632" t="s">
        <v>21174</v>
      </c>
      <c r="C3632">
        <v>0</v>
      </c>
      <c r="D3632">
        <v>0</v>
      </c>
      <c r="E3632" t="s">
        <v>20050</v>
      </c>
      <c r="F3632" t="s">
        <v>14626</v>
      </c>
      <c r="G3632" t="s">
        <v>20066</v>
      </c>
      <c r="H3632" t="s">
        <v>24132</v>
      </c>
      <c r="I3632" t="s">
        <v>24133</v>
      </c>
      <c r="J3632" t="s">
        <v>14627</v>
      </c>
      <c r="K3632" t="s">
        <v>14260</v>
      </c>
      <c r="L3632" t="s">
        <v>14261</v>
      </c>
      <c r="M3632" t="s">
        <v>21005</v>
      </c>
      <c r="N3632" t="s">
        <v>6331</v>
      </c>
      <c r="O3632" t="s">
        <v>20055</v>
      </c>
      <c r="P3632" t="s">
        <v>20524</v>
      </c>
      <c r="Q3632" t="s">
        <v>20525</v>
      </c>
      <c r="R3632" t="s">
        <v>23889</v>
      </c>
      <c r="S3632">
        <v>1</v>
      </c>
      <c r="T3632">
        <v>0</v>
      </c>
      <c r="U3632">
        <v>0</v>
      </c>
      <c r="V3632">
        <v>139</v>
      </c>
      <c r="W3632">
        <v>7</v>
      </c>
    </row>
    <row r="3633" spans="1:23" x14ac:dyDescent="0.3">
      <c r="A3633" t="s">
        <v>3643</v>
      </c>
      <c r="B3633" t="s">
        <v>21174</v>
      </c>
      <c r="C3633">
        <v>0</v>
      </c>
      <c r="D3633">
        <v>0</v>
      </c>
      <c r="E3633" t="s">
        <v>20050</v>
      </c>
      <c r="F3633" t="s">
        <v>14628</v>
      </c>
      <c r="G3633" t="s">
        <v>20040</v>
      </c>
      <c r="H3633" t="s">
        <v>24134</v>
      </c>
      <c r="I3633" t="s">
        <v>24135</v>
      </c>
      <c r="J3633" t="s">
        <v>14629</v>
      </c>
      <c r="K3633" t="s">
        <v>13727</v>
      </c>
      <c r="L3633" t="s">
        <v>13728</v>
      </c>
      <c r="M3633" t="s">
        <v>23631</v>
      </c>
      <c r="N3633" t="s">
        <v>6331</v>
      </c>
      <c r="O3633" t="s">
        <v>20055</v>
      </c>
      <c r="P3633" t="s">
        <v>20524</v>
      </c>
      <c r="Q3633" t="s">
        <v>20525</v>
      </c>
      <c r="R3633" t="s">
        <v>23632</v>
      </c>
      <c r="S3633">
        <v>1</v>
      </c>
      <c r="T3633">
        <v>0</v>
      </c>
      <c r="U3633">
        <v>0</v>
      </c>
      <c r="V3633">
        <v>240</v>
      </c>
      <c r="W3633">
        <v>11</v>
      </c>
    </row>
    <row r="3634" spans="1:23" x14ac:dyDescent="0.3">
      <c r="A3634" t="s">
        <v>3644</v>
      </c>
      <c r="B3634" t="s">
        <v>21174</v>
      </c>
      <c r="C3634">
        <v>0</v>
      </c>
      <c r="D3634">
        <v>0</v>
      </c>
      <c r="E3634" t="s">
        <v>20050</v>
      </c>
      <c r="F3634" t="s">
        <v>14630</v>
      </c>
      <c r="G3634" t="s">
        <v>20040</v>
      </c>
      <c r="H3634" t="s">
        <v>24136</v>
      </c>
      <c r="I3634" t="s">
        <v>24137</v>
      </c>
      <c r="J3634" t="s">
        <v>14631</v>
      </c>
      <c r="K3634" t="s">
        <v>14632</v>
      </c>
      <c r="L3634" t="s">
        <v>14633</v>
      </c>
      <c r="M3634" t="s">
        <v>24138</v>
      </c>
      <c r="N3634" t="s">
        <v>6331</v>
      </c>
      <c r="O3634" t="s">
        <v>20055</v>
      </c>
      <c r="P3634" t="s">
        <v>20524</v>
      </c>
      <c r="Q3634" t="s">
        <v>20525</v>
      </c>
      <c r="R3634" t="s">
        <v>24139</v>
      </c>
      <c r="S3634">
        <v>1</v>
      </c>
      <c r="T3634">
        <v>0</v>
      </c>
      <c r="U3634">
        <v>0</v>
      </c>
      <c r="V3634">
        <v>160</v>
      </c>
      <c r="W3634">
        <v>7</v>
      </c>
    </row>
    <row r="3635" spans="1:23" x14ac:dyDescent="0.3">
      <c r="A3635" t="s">
        <v>3645</v>
      </c>
      <c r="B3635" t="s">
        <v>21174</v>
      </c>
      <c r="C3635">
        <v>0</v>
      </c>
      <c r="D3635">
        <v>0</v>
      </c>
      <c r="E3635" t="s">
        <v>20050</v>
      </c>
      <c r="F3635" t="s">
        <v>14634</v>
      </c>
      <c r="G3635" t="s">
        <v>20040</v>
      </c>
      <c r="H3635" t="s">
        <v>24104</v>
      </c>
      <c r="I3635" t="s">
        <v>24105</v>
      </c>
      <c r="J3635" t="s">
        <v>14618</v>
      </c>
      <c r="K3635" t="s">
        <v>14577</v>
      </c>
      <c r="L3635" t="s">
        <v>14578</v>
      </c>
      <c r="M3635" t="s">
        <v>24106</v>
      </c>
      <c r="N3635" t="s">
        <v>6331</v>
      </c>
      <c r="O3635" t="s">
        <v>20055</v>
      </c>
      <c r="P3635" t="s">
        <v>20524</v>
      </c>
      <c r="Q3635" t="s">
        <v>20525</v>
      </c>
      <c r="R3635" t="s">
        <v>24107</v>
      </c>
      <c r="S3635">
        <v>1</v>
      </c>
      <c r="T3635">
        <v>0</v>
      </c>
      <c r="U3635">
        <v>0</v>
      </c>
      <c r="V3635">
        <v>125</v>
      </c>
      <c r="W3635">
        <v>6</v>
      </c>
    </row>
    <row r="3636" spans="1:23" x14ac:dyDescent="0.3">
      <c r="A3636" t="s">
        <v>3646</v>
      </c>
      <c r="B3636" t="s">
        <v>21174</v>
      </c>
      <c r="C3636">
        <v>0</v>
      </c>
      <c r="D3636">
        <v>0</v>
      </c>
      <c r="E3636" t="s">
        <v>20050</v>
      </c>
      <c r="F3636" t="s">
        <v>14635</v>
      </c>
      <c r="G3636" t="s">
        <v>20066</v>
      </c>
      <c r="H3636" t="s">
        <v>24140</v>
      </c>
      <c r="I3636" t="s">
        <v>24141</v>
      </c>
      <c r="J3636" t="s">
        <v>9116</v>
      </c>
      <c r="K3636" t="s">
        <v>14636</v>
      </c>
      <c r="L3636" t="s">
        <v>14637</v>
      </c>
      <c r="M3636" t="s">
        <v>24142</v>
      </c>
      <c r="N3636" t="s">
        <v>6331</v>
      </c>
      <c r="O3636" t="s">
        <v>20055</v>
      </c>
      <c r="P3636" t="s">
        <v>20524</v>
      </c>
      <c r="Q3636" t="s">
        <v>20525</v>
      </c>
      <c r="R3636" t="s">
        <v>24143</v>
      </c>
      <c r="S3636">
        <v>1</v>
      </c>
      <c r="T3636">
        <v>0</v>
      </c>
      <c r="U3636">
        <v>0</v>
      </c>
      <c r="V3636">
        <v>237</v>
      </c>
      <c r="W3636">
        <v>13</v>
      </c>
    </row>
    <row r="3637" spans="1:23" x14ac:dyDescent="0.3">
      <c r="A3637" t="s">
        <v>3647</v>
      </c>
      <c r="B3637" t="s">
        <v>21174</v>
      </c>
      <c r="C3637">
        <v>0</v>
      </c>
      <c r="D3637">
        <v>0</v>
      </c>
      <c r="E3637" t="s">
        <v>20050</v>
      </c>
      <c r="F3637" t="s">
        <v>14638</v>
      </c>
      <c r="G3637" t="s">
        <v>20066</v>
      </c>
      <c r="H3637" t="s">
        <v>24144</v>
      </c>
      <c r="I3637" t="s">
        <v>24145</v>
      </c>
      <c r="J3637" t="s">
        <v>14639</v>
      </c>
      <c r="K3637" t="s">
        <v>14640</v>
      </c>
      <c r="L3637" t="s">
        <v>14641</v>
      </c>
      <c r="M3637" t="s">
        <v>24146</v>
      </c>
      <c r="N3637" t="s">
        <v>6331</v>
      </c>
      <c r="O3637" t="s">
        <v>20055</v>
      </c>
      <c r="P3637" t="s">
        <v>20524</v>
      </c>
      <c r="Q3637" t="s">
        <v>20525</v>
      </c>
      <c r="R3637" t="s">
        <v>24147</v>
      </c>
      <c r="S3637">
        <v>1</v>
      </c>
      <c r="T3637">
        <v>0</v>
      </c>
      <c r="U3637">
        <v>0</v>
      </c>
      <c r="V3637">
        <v>67</v>
      </c>
      <c r="W3637">
        <v>4</v>
      </c>
    </row>
    <row r="3638" spans="1:23" x14ac:dyDescent="0.3">
      <c r="A3638" t="s">
        <v>3648</v>
      </c>
      <c r="B3638" t="s">
        <v>21174</v>
      </c>
      <c r="C3638">
        <v>0</v>
      </c>
      <c r="D3638">
        <v>0</v>
      </c>
      <c r="E3638" t="s">
        <v>20150</v>
      </c>
      <c r="F3638" t="s">
        <v>14642</v>
      </c>
      <c r="G3638" t="s">
        <v>20089</v>
      </c>
      <c r="H3638" t="s">
        <v>23387</v>
      </c>
      <c r="I3638" t="s">
        <v>24148</v>
      </c>
      <c r="J3638" t="s">
        <v>14643</v>
      </c>
      <c r="K3638" t="s">
        <v>14644</v>
      </c>
      <c r="L3638" t="s">
        <v>14645</v>
      </c>
      <c r="M3638" t="s">
        <v>20422</v>
      </c>
      <c r="N3638" t="s">
        <v>6331</v>
      </c>
      <c r="O3638" t="s">
        <v>20055</v>
      </c>
      <c r="P3638" t="s">
        <v>20618</v>
      </c>
      <c r="Q3638" t="s">
        <v>6573</v>
      </c>
      <c r="R3638" t="s">
        <v>24149</v>
      </c>
      <c r="S3638">
        <v>0</v>
      </c>
      <c r="T3638">
        <v>1</v>
      </c>
      <c r="U3638">
        <v>0</v>
      </c>
      <c r="V3638">
        <v>34</v>
      </c>
      <c r="W3638">
        <v>2</v>
      </c>
    </row>
    <row r="3639" spans="1:23" x14ac:dyDescent="0.3">
      <c r="A3639" t="s">
        <v>3649</v>
      </c>
      <c r="B3639" t="s">
        <v>21174</v>
      </c>
      <c r="C3639">
        <v>0</v>
      </c>
      <c r="D3639">
        <v>0</v>
      </c>
      <c r="E3639" t="s">
        <v>20050</v>
      </c>
      <c r="F3639" t="s">
        <v>14646</v>
      </c>
      <c r="G3639" t="s">
        <v>20040</v>
      </c>
      <c r="H3639" t="s">
        <v>24150</v>
      </c>
      <c r="I3639" t="s">
        <v>24151</v>
      </c>
      <c r="J3639" t="s">
        <v>14647</v>
      </c>
      <c r="K3639" t="s">
        <v>14648</v>
      </c>
      <c r="L3639" t="s">
        <v>14649</v>
      </c>
      <c r="M3639" t="s">
        <v>20545</v>
      </c>
      <c r="N3639" t="s">
        <v>6331</v>
      </c>
      <c r="O3639" t="s">
        <v>20055</v>
      </c>
      <c r="P3639" t="s">
        <v>20056</v>
      </c>
      <c r="Q3639" t="s">
        <v>6749</v>
      </c>
      <c r="R3639" t="s">
        <v>24152</v>
      </c>
      <c r="S3639">
        <v>1</v>
      </c>
      <c r="T3639">
        <v>1</v>
      </c>
      <c r="U3639">
        <v>0</v>
      </c>
      <c r="V3639">
        <v>30</v>
      </c>
      <c r="W3639">
        <v>2</v>
      </c>
    </row>
    <row r="3640" spans="1:23" x14ac:dyDescent="0.3">
      <c r="A3640" t="s">
        <v>3650</v>
      </c>
      <c r="B3640" t="s">
        <v>21174</v>
      </c>
      <c r="C3640">
        <v>0</v>
      </c>
      <c r="D3640">
        <v>0</v>
      </c>
      <c r="E3640" t="s">
        <v>20050</v>
      </c>
      <c r="F3640" t="s">
        <v>14650</v>
      </c>
      <c r="G3640" t="s">
        <v>20040</v>
      </c>
      <c r="H3640" t="s">
        <v>24153</v>
      </c>
      <c r="I3640" t="s">
        <v>24154</v>
      </c>
      <c r="J3640" t="s">
        <v>7860</v>
      </c>
      <c r="K3640" t="s">
        <v>14651</v>
      </c>
      <c r="L3640" t="s">
        <v>14652</v>
      </c>
      <c r="M3640" t="s">
        <v>20293</v>
      </c>
      <c r="N3640" t="s">
        <v>6331</v>
      </c>
      <c r="O3640" t="s">
        <v>20055</v>
      </c>
      <c r="P3640" t="s">
        <v>20056</v>
      </c>
      <c r="Q3640" t="s">
        <v>6749</v>
      </c>
      <c r="R3640" t="s">
        <v>24155</v>
      </c>
      <c r="S3640">
        <v>1</v>
      </c>
      <c r="T3640">
        <v>1</v>
      </c>
      <c r="U3640">
        <v>0</v>
      </c>
      <c r="V3640">
        <v>138</v>
      </c>
      <c r="W3640">
        <v>6</v>
      </c>
    </row>
    <row r="3641" spans="1:23" x14ac:dyDescent="0.3">
      <c r="A3641" t="s">
        <v>3651</v>
      </c>
      <c r="B3641" t="s">
        <v>21174</v>
      </c>
      <c r="C3641">
        <v>0</v>
      </c>
      <c r="D3641">
        <v>0</v>
      </c>
      <c r="E3641" t="s">
        <v>20050</v>
      </c>
      <c r="F3641" t="s">
        <v>14653</v>
      </c>
      <c r="G3641" t="s">
        <v>20066</v>
      </c>
      <c r="H3641" t="s">
        <v>24156</v>
      </c>
      <c r="I3641" t="s">
        <v>24157</v>
      </c>
      <c r="J3641" t="s">
        <v>7860</v>
      </c>
      <c r="K3641" t="s">
        <v>14528</v>
      </c>
      <c r="L3641" t="s">
        <v>14529</v>
      </c>
      <c r="M3641" t="s">
        <v>20515</v>
      </c>
      <c r="N3641" t="s">
        <v>6331</v>
      </c>
      <c r="O3641" t="s">
        <v>20055</v>
      </c>
      <c r="P3641" t="s">
        <v>20056</v>
      </c>
      <c r="Q3641" t="s">
        <v>6749</v>
      </c>
      <c r="R3641" t="s">
        <v>24069</v>
      </c>
      <c r="S3641">
        <v>1</v>
      </c>
      <c r="T3641">
        <v>1</v>
      </c>
      <c r="U3641">
        <v>0</v>
      </c>
      <c r="V3641">
        <v>103</v>
      </c>
      <c r="W3641">
        <v>6</v>
      </c>
    </row>
    <row r="3642" spans="1:23" x14ac:dyDescent="0.3">
      <c r="A3642" t="s">
        <v>3652</v>
      </c>
      <c r="B3642" t="s">
        <v>21174</v>
      </c>
      <c r="C3642">
        <v>0</v>
      </c>
      <c r="D3642">
        <v>0</v>
      </c>
      <c r="E3642" t="s">
        <v>20050</v>
      </c>
      <c r="F3642" t="s">
        <v>14654</v>
      </c>
      <c r="G3642" t="s">
        <v>20080</v>
      </c>
      <c r="H3642" t="s">
        <v>24158</v>
      </c>
      <c r="I3642" t="s">
        <v>24159</v>
      </c>
      <c r="J3642" t="s">
        <v>14655</v>
      </c>
      <c r="K3642" t="s">
        <v>7047</v>
      </c>
      <c r="L3642" t="s">
        <v>7048</v>
      </c>
      <c r="M3642" t="s">
        <v>20410</v>
      </c>
      <c r="N3642" t="s">
        <v>6331</v>
      </c>
      <c r="O3642" t="s">
        <v>20055</v>
      </c>
      <c r="P3642" t="s">
        <v>20056</v>
      </c>
      <c r="Q3642" t="s">
        <v>6749</v>
      </c>
      <c r="R3642" t="s">
        <v>20614</v>
      </c>
      <c r="S3642">
        <v>1</v>
      </c>
      <c r="T3642">
        <v>1</v>
      </c>
      <c r="U3642">
        <v>0</v>
      </c>
      <c r="V3642">
        <v>535</v>
      </c>
      <c r="W3642">
        <v>24</v>
      </c>
    </row>
    <row r="3643" spans="1:23" x14ac:dyDescent="0.3">
      <c r="A3643" t="s">
        <v>3653</v>
      </c>
      <c r="B3643" t="s">
        <v>21174</v>
      </c>
      <c r="C3643">
        <v>0</v>
      </c>
      <c r="D3643">
        <v>0</v>
      </c>
      <c r="E3643" t="s">
        <v>20050</v>
      </c>
      <c r="F3643" t="s">
        <v>14656</v>
      </c>
      <c r="G3643" t="s">
        <v>20080</v>
      </c>
      <c r="H3643" t="s">
        <v>24158</v>
      </c>
      <c r="I3643" t="s">
        <v>24159</v>
      </c>
      <c r="J3643" t="s">
        <v>14657</v>
      </c>
      <c r="K3643" t="s">
        <v>7047</v>
      </c>
      <c r="L3643" t="s">
        <v>7048</v>
      </c>
      <c r="M3643" t="s">
        <v>20410</v>
      </c>
      <c r="N3643" t="s">
        <v>6331</v>
      </c>
      <c r="O3643" t="s">
        <v>20055</v>
      </c>
      <c r="P3643" t="s">
        <v>20056</v>
      </c>
      <c r="Q3643" t="s">
        <v>6749</v>
      </c>
      <c r="R3643" t="s">
        <v>20614</v>
      </c>
      <c r="S3643">
        <v>1</v>
      </c>
      <c r="T3643">
        <v>1</v>
      </c>
      <c r="U3643">
        <v>0</v>
      </c>
      <c r="V3643">
        <v>364</v>
      </c>
      <c r="W3643">
        <v>18</v>
      </c>
    </row>
    <row r="3644" spans="1:23" x14ac:dyDescent="0.3">
      <c r="A3644" t="s">
        <v>3654</v>
      </c>
      <c r="B3644" t="s">
        <v>21174</v>
      </c>
      <c r="C3644">
        <v>0</v>
      </c>
      <c r="D3644">
        <v>0</v>
      </c>
      <c r="E3644" t="s">
        <v>20050</v>
      </c>
      <c r="F3644" t="s">
        <v>14658</v>
      </c>
      <c r="G3644" t="s">
        <v>20080</v>
      </c>
      <c r="H3644" t="s">
        <v>24093</v>
      </c>
      <c r="I3644" t="s">
        <v>24094</v>
      </c>
      <c r="J3644" t="s">
        <v>14571</v>
      </c>
      <c r="K3644" t="s">
        <v>6748</v>
      </c>
      <c r="L3644" t="s">
        <v>6749</v>
      </c>
      <c r="M3644" t="s">
        <v>20183</v>
      </c>
      <c r="N3644" t="s">
        <v>6331</v>
      </c>
      <c r="O3644" t="s">
        <v>20055</v>
      </c>
      <c r="P3644" t="s">
        <v>20056</v>
      </c>
      <c r="Q3644" t="s">
        <v>6749</v>
      </c>
      <c r="R3644" t="s">
        <v>20203</v>
      </c>
      <c r="S3644">
        <v>1</v>
      </c>
      <c r="T3644">
        <v>1</v>
      </c>
      <c r="U3644">
        <v>0</v>
      </c>
      <c r="V3644">
        <v>295</v>
      </c>
      <c r="W3644">
        <v>14</v>
      </c>
    </row>
    <row r="3645" spans="1:23" x14ac:dyDescent="0.3">
      <c r="A3645" t="s">
        <v>3655</v>
      </c>
      <c r="B3645" t="s">
        <v>21174</v>
      </c>
      <c r="C3645">
        <v>0</v>
      </c>
      <c r="D3645">
        <v>0</v>
      </c>
      <c r="E3645" t="s">
        <v>20050</v>
      </c>
      <c r="F3645" t="s">
        <v>14659</v>
      </c>
      <c r="G3645" t="s">
        <v>20040</v>
      </c>
      <c r="H3645" t="s">
        <v>24160</v>
      </c>
      <c r="I3645" t="s">
        <v>24161</v>
      </c>
      <c r="J3645" t="s">
        <v>7723</v>
      </c>
      <c r="K3645" t="s">
        <v>14660</v>
      </c>
      <c r="L3645" t="s">
        <v>14661</v>
      </c>
      <c r="M3645" t="s">
        <v>20324</v>
      </c>
      <c r="N3645" t="s">
        <v>6331</v>
      </c>
      <c r="O3645" t="s">
        <v>20055</v>
      </c>
      <c r="P3645" t="s">
        <v>20056</v>
      </c>
      <c r="Q3645" t="s">
        <v>6749</v>
      </c>
      <c r="R3645" t="s">
        <v>24162</v>
      </c>
      <c r="S3645">
        <v>1</v>
      </c>
      <c r="T3645">
        <v>1</v>
      </c>
      <c r="U3645">
        <v>0</v>
      </c>
      <c r="V3645">
        <v>45</v>
      </c>
      <c r="W3645">
        <v>2</v>
      </c>
    </row>
    <row r="3646" spans="1:23" x14ac:dyDescent="0.3">
      <c r="A3646" t="s">
        <v>3656</v>
      </c>
      <c r="B3646" t="s">
        <v>21174</v>
      </c>
      <c r="C3646">
        <v>0</v>
      </c>
      <c r="D3646">
        <v>0</v>
      </c>
      <c r="E3646" t="s">
        <v>20050</v>
      </c>
      <c r="F3646" t="s">
        <v>14662</v>
      </c>
      <c r="G3646" t="s">
        <v>20066</v>
      </c>
      <c r="H3646" t="s">
        <v>24163</v>
      </c>
      <c r="I3646" t="s">
        <v>24164</v>
      </c>
      <c r="J3646" t="s">
        <v>12937</v>
      </c>
      <c r="K3646" t="s">
        <v>14663</v>
      </c>
      <c r="L3646" t="s">
        <v>14664</v>
      </c>
      <c r="M3646" t="s">
        <v>20630</v>
      </c>
      <c r="N3646" t="s">
        <v>6331</v>
      </c>
      <c r="O3646" t="s">
        <v>20055</v>
      </c>
      <c r="P3646" t="s">
        <v>20056</v>
      </c>
      <c r="Q3646" t="s">
        <v>6749</v>
      </c>
      <c r="R3646" t="s">
        <v>24165</v>
      </c>
      <c r="S3646">
        <v>1</v>
      </c>
      <c r="T3646">
        <v>1</v>
      </c>
      <c r="U3646">
        <v>0</v>
      </c>
      <c r="V3646">
        <v>134</v>
      </c>
      <c r="W3646">
        <v>6</v>
      </c>
    </row>
    <row r="3647" spans="1:23" x14ac:dyDescent="0.3">
      <c r="A3647" t="s">
        <v>3657</v>
      </c>
      <c r="B3647" t="s">
        <v>21174</v>
      </c>
      <c r="C3647">
        <v>0</v>
      </c>
      <c r="D3647">
        <v>0</v>
      </c>
      <c r="E3647" t="s">
        <v>20050</v>
      </c>
      <c r="F3647" t="s">
        <v>14665</v>
      </c>
      <c r="G3647" t="s">
        <v>20080</v>
      </c>
      <c r="H3647" t="s">
        <v>24070</v>
      </c>
      <c r="I3647" t="s">
        <v>24071</v>
      </c>
      <c r="J3647" t="s">
        <v>14666</v>
      </c>
      <c r="K3647" t="s">
        <v>7591</v>
      </c>
      <c r="L3647" t="s">
        <v>7592</v>
      </c>
      <c r="M3647" t="s">
        <v>20840</v>
      </c>
      <c r="N3647" t="s">
        <v>6331</v>
      </c>
      <c r="O3647" t="s">
        <v>20055</v>
      </c>
      <c r="P3647" t="s">
        <v>20056</v>
      </c>
      <c r="Q3647" t="s">
        <v>6749</v>
      </c>
      <c r="R3647" t="s">
        <v>20855</v>
      </c>
      <c r="S3647">
        <v>1</v>
      </c>
      <c r="T3647">
        <v>1</v>
      </c>
      <c r="U3647">
        <v>0</v>
      </c>
      <c r="V3647">
        <v>46</v>
      </c>
      <c r="W3647">
        <v>2</v>
      </c>
    </row>
    <row r="3648" spans="1:23" x14ac:dyDescent="0.3">
      <c r="A3648" t="s">
        <v>3658</v>
      </c>
      <c r="B3648" t="s">
        <v>21174</v>
      </c>
      <c r="C3648">
        <v>0</v>
      </c>
      <c r="D3648">
        <v>0</v>
      </c>
      <c r="E3648" t="s">
        <v>20050</v>
      </c>
      <c r="F3648" t="s">
        <v>14667</v>
      </c>
      <c r="G3648" t="s">
        <v>20040</v>
      </c>
      <c r="H3648" t="s">
        <v>24166</v>
      </c>
      <c r="I3648" t="s">
        <v>24167</v>
      </c>
      <c r="J3648" t="s">
        <v>14668</v>
      </c>
      <c r="K3648" t="s">
        <v>14669</v>
      </c>
      <c r="L3648" t="s">
        <v>14670</v>
      </c>
      <c r="M3648" t="s">
        <v>20331</v>
      </c>
      <c r="N3648" t="s">
        <v>6331</v>
      </c>
      <c r="O3648" t="s">
        <v>20055</v>
      </c>
      <c r="P3648" t="s">
        <v>20056</v>
      </c>
      <c r="Q3648" t="s">
        <v>6749</v>
      </c>
      <c r="R3648" t="s">
        <v>24168</v>
      </c>
      <c r="S3648">
        <v>1</v>
      </c>
      <c r="T3648">
        <v>1</v>
      </c>
      <c r="U3648">
        <v>0</v>
      </c>
      <c r="V3648">
        <v>21</v>
      </c>
      <c r="W3648">
        <v>2</v>
      </c>
    </row>
    <row r="3649" spans="1:23" x14ac:dyDescent="0.3">
      <c r="A3649" t="s">
        <v>3659</v>
      </c>
      <c r="B3649" t="s">
        <v>21174</v>
      </c>
      <c r="C3649">
        <v>0</v>
      </c>
      <c r="D3649">
        <v>0</v>
      </c>
      <c r="E3649" t="s">
        <v>20050</v>
      </c>
      <c r="F3649" t="s">
        <v>14671</v>
      </c>
      <c r="G3649" t="s">
        <v>20080</v>
      </c>
      <c r="H3649" t="s">
        <v>24093</v>
      </c>
      <c r="I3649" t="s">
        <v>24094</v>
      </c>
      <c r="J3649" t="s">
        <v>14672</v>
      </c>
      <c r="K3649" t="s">
        <v>6748</v>
      </c>
      <c r="L3649" t="s">
        <v>6749</v>
      </c>
      <c r="M3649" t="s">
        <v>20183</v>
      </c>
      <c r="N3649" t="s">
        <v>6331</v>
      </c>
      <c r="O3649" t="s">
        <v>20055</v>
      </c>
      <c r="P3649" t="s">
        <v>20056</v>
      </c>
      <c r="Q3649" t="s">
        <v>6749</v>
      </c>
      <c r="R3649" t="s">
        <v>20203</v>
      </c>
      <c r="S3649">
        <v>1</v>
      </c>
      <c r="T3649">
        <v>1</v>
      </c>
      <c r="U3649">
        <v>0</v>
      </c>
      <c r="V3649">
        <v>107</v>
      </c>
      <c r="W3649">
        <v>5</v>
      </c>
    </row>
    <row r="3650" spans="1:23" x14ac:dyDescent="0.3">
      <c r="A3650" t="s">
        <v>3660</v>
      </c>
      <c r="B3650" t="s">
        <v>21174</v>
      </c>
      <c r="C3650">
        <v>0</v>
      </c>
      <c r="D3650">
        <v>0</v>
      </c>
      <c r="E3650" t="s">
        <v>20050</v>
      </c>
      <c r="F3650" t="s">
        <v>14673</v>
      </c>
      <c r="G3650" t="s">
        <v>20080</v>
      </c>
      <c r="H3650" t="s">
        <v>24169</v>
      </c>
      <c r="I3650" t="s">
        <v>24170</v>
      </c>
      <c r="J3650" t="s">
        <v>14674</v>
      </c>
      <c r="K3650" t="s">
        <v>13681</v>
      </c>
      <c r="L3650" t="s">
        <v>13682</v>
      </c>
      <c r="M3650" t="s">
        <v>20119</v>
      </c>
      <c r="N3650" t="s">
        <v>6331</v>
      </c>
      <c r="O3650" t="s">
        <v>20055</v>
      </c>
      <c r="P3650" t="s">
        <v>20056</v>
      </c>
      <c r="Q3650" t="s">
        <v>6749</v>
      </c>
      <c r="R3650" t="s">
        <v>23617</v>
      </c>
      <c r="S3650">
        <v>1</v>
      </c>
      <c r="T3650">
        <v>1</v>
      </c>
      <c r="U3650">
        <v>0</v>
      </c>
      <c r="V3650">
        <v>425</v>
      </c>
      <c r="W3650">
        <v>18</v>
      </c>
    </row>
    <row r="3651" spans="1:23" x14ac:dyDescent="0.3">
      <c r="A3651" t="s">
        <v>3661</v>
      </c>
      <c r="B3651" t="s">
        <v>21174</v>
      </c>
      <c r="C3651">
        <v>0</v>
      </c>
      <c r="D3651">
        <v>0</v>
      </c>
      <c r="E3651" t="s">
        <v>20050</v>
      </c>
      <c r="F3651" t="s">
        <v>14675</v>
      </c>
      <c r="G3651" t="s">
        <v>20066</v>
      </c>
      <c r="H3651" t="s">
        <v>24171</v>
      </c>
      <c r="I3651" t="s">
        <v>24172</v>
      </c>
      <c r="J3651" t="s">
        <v>14443</v>
      </c>
      <c r="K3651" t="s">
        <v>7560</v>
      </c>
      <c r="L3651" t="s">
        <v>7561</v>
      </c>
      <c r="M3651" t="s">
        <v>20298</v>
      </c>
      <c r="N3651" t="s">
        <v>6331</v>
      </c>
      <c r="O3651" t="s">
        <v>20055</v>
      </c>
      <c r="P3651" t="s">
        <v>20056</v>
      </c>
      <c r="Q3651" t="s">
        <v>6749</v>
      </c>
      <c r="R3651" t="s">
        <v>20834</v>
      </c>
      <c r="S3651">
        <v>1</v>
      </c>
      <c r="T3651">
        <v>1</v>
      </c>
      <c r="U3651">
        <v>0</v>
      </c>
      <c r="V3651">
        <v>183</v>
      </c>
      <c r="W3651">
        <v>8</v>
      </c>
    </row>
    <row r="3652" spans="1:23" x14ac:dyDescent="0.3">
      <c r="A3652" t="s">
        <v>3662</v>
      </c>
      <c r="B3652" t="s">
        <v>21174</v>
      </c>
      <c r="C3652">
        <v>0</v>
      </c>
      <c r="D3652">
        <v>0</v>
      </c>
      <c r="E3652" t="s">
        <v>20050</v>
      </c>
      <c r="F3652" t="s">
        <v>14676</v>
      </c>
      <c r="G3652" t="s">
        <v>20328</v>
      </c>
      <c r="H3652" t="s">
        <v>24173</v>
      </c>
      <c r="I3652" t="s">
        <v>24174</v>
      </c>
      <c r="J3652" t="s">
        <v>9032</v>
      </c>
      <c r="K3652" t="s">
        <v>14677</v>
      </c>
      <c r="L3652" t="s">
        <v>14678</v>
      </c>
      <c r="M3652" t="s">
        <v>20113</v>
      </c>
      <c r="N3652" t="s">
        <v>6331</v>
      </c>
      <c r="O3652" t="s">
        <v>20055</v>
      </c>
      <c r="P3652" t="s">
        <v>20056</v>
      </c>
      <c r="Q3652" t="s">
        <v>6749</v>
      </c>
      <c r="R3652" t="s">
        <v>24175</v>
      </c>
      <c r="S3652">
        <v>1</v>
      </c>
      <c r="T3652">
        <v>1</v>
      </c>
      <c r="U3652">
        <v>0</v>
      </c>
      <c r="V3652">
        <v>47</v>
      </c>
      <c r="W3652">
        <v>2</v>
      </c>
    </row>
    <row r="3653" spans="1:23" x14ac:dyDescent="0.3">
      <c r="A3653" t="s">
        <v>3663</v>
      </c>
      <c r="B3653" t="s">
        <v>21174</v>
      </c>
      <c r="C3653">
        <v>0</v>
      </c>
      <c r="D3653">
        <v>0</v>
      </c>
      <c r="E3653" t="s">
        <v>20050</v>
      </c>
      <c r="F3653" t="s">
        <v>14679</v>
      </c>
      <c r="G3653" t="s">
        <v>20080</v>
      </c>
      <c r="H3653" t="s">
        <v>24176</v>
      </c>
      <c r="I3653" t="s">
        <v>24177</v>
      </c>
      <c r="J3653" t="s">
        <v>14680</v>
      </c>
      <c r="K3653" t="s">
        <v>6804</v>
      </c>
      <c r="L3653" t="s">
        <v>6805</v>
      </c>
      <c r="M3653" t="s">
        <v>20355</v>
      </c>
      <c r="N3653" t="s">
        <v>6331</v>
      </c>
      <c r="O3653" t="s">
        <v>20055</v>
      </c>
      <c r="P3653" t="s">
        <v>20056</v>
      </c>
      <c r="Q3653" t="s">
        <v>6749</v>
      </c>
      <c r="R3653" t="s">
        <v>20933</v>
      </c>
      <c r="S3653">
        <v>1</v>
      </c>
      <c r="T3653">
        <v>1</v>
      </c>
      <c r="U3653">
        <v>0</v>
      </c>
      <c r="V3653">
        <v>275</v>
      </c>
      <c r="W3653">
        <v>14</v>
      </c>
    </row>
    <row r="3654" spans="1:23" x14ac:dyDescent="0.3">
      <c r="A3654" t="s">
        <v>3664</v>
      </c>
      <c r="B3654" t="s">
        <v>21174</v>
      </c>
      <c r="C3654">
        <v>0</v>
      </c>
      <c r="D3654">
        <v>0</v>
      </c>
      <c r="E3654" t="s">
        <v>20050</v>
      </c>
      <c r="F3654" t="s">
        <v>14681</v>
      </c>
      <c r="G3654" t="s">
        <v>20066</v>
      </c>
      <c r="H3654" t="s">
        <v>24178</v>
      </c>
      <c r="I3654" t="s">
        <v>24179</v>
      </c>
      <c r="J3654" t="s">
        <v>14682</v>
      </c>
      <c r="K3654" t="s">
        <v>6804</v>
      </c>
      <c r="L3654" t="s">
        <v>6805</v>
      </c>
      <c r="M3654" t="s">
        <v>20355</v>
      </c>
      <c r="N3654" t="s">
        <v>6331</v>
      </c>
      <c r="O3654" t="s">
        <v>20055</v>
      </c>
      <c r="P3654" t="s">
        <v>20056</v>
      </c>
      <c r="Q3654" t="s">
        <v>6749</v>
      </c>
      <c r="R3654" t="s">
        <v>20933</v>
      </c>
      <c r="S3654">
        <v>1</v>
      </c>
      <c r="T3654">
        <v>1</v>
      </c>
      <c r="U3654">
        <v>0</v>
      </c>
      <c r="V3654">
        <v>303</v>
      </c>
      <c r="W3654">
        <v>18</v>
      </c>
    </row>
    <row r="3655" spans="1:23" x14ac:dyDescent="0.3">
      <c r="A3655" t="s">
        <v>3665</v>
      </c>
      <c r="B3655" t="s">
        <v>21174</v>
      </c>
      <c r="C3655">
        <v>0</v>
      </c>
      <c r="D3655">
        <v>0</v>
      </c>
      <c r="E3655" t="s">
        <v>20050</v>
      </c>
      <c r="F3655" t="s">
        <v>14683</v>
      </c>
      <c r="G3655" t="s">
        <v>20040</v>
      </c>
      <c r="H3655" t="s">
        <v>24180</v>
      </c>
      <c r="I3655" t="s">
        <v>24181</v>
      </c>
      <c r="J3655" t="s">
        <v>7149</v>
      </c>
      <c r="K3655" t="s">
        <v>14684</v>
      </c>
      <c r="L3655" t="s">
        <v>14685</v>
      </c>
      <c r="M3655" t="s">
        <v>20189</v>
      </c>
      <c r="N3655" t="s">
        <v>6331</v>
      </c>
      <c r="O3655" t="s">
        <v>20055</v>
      </c>
      <c r="P3655" t="s">
        <v>20056</v>
      </c>
      <c r="Q3655" t="s">
        <v>6749</v>
      </c>
      <c r="R3655" t="s">
        <v>24182</v>
      </c>
      <c r="S3655">
        <v>1</v>
      </c>
      <c r="T3655">
        <v>1</v>
      </c>
      <c r="U3655">
        <v>0</v>
      </c>
      <c r="V3655">
        <v>47</v>
      </c>
      <c r="W3655">
        <v>2</v>
      </c>
    </row>
    <row r="3656" spans="1:23" x14ac:dyDescent="0.3">
      <c r="A3656" t="s">
        <v>3666</v>
      </c>
      <c r="B3656" t="s">
        <v>21174</v>
      </c>
      <c r="C3656">
        <v>0</v>
      </c>
      <c r="D3656">
        <v>0</v>
      </c>
      <c r="E3656" t="s">
        <v>20050</v>
      </c>
      <c r="F3656" t="s">
        <v>14686</v>
      </c>
      <c r="G3656" t="s">
        <v>20080</v>
      </c>
      <c r="H3656" t="s">
        <v>24070</v>
      </c>
      <c r="I3656" t="s">
        <v>24071</v>
      </c>
      <c r="J3656" t="s">
        <v>11489</v>
      </c>
      <c r="K3656" t="s">
        <v>7591</v>
      </c>
      <c r="L3656" t="s">
        <v>7592</v>
      </c>
      <c r="M3656" t="s">
        <v>20840</v>
      </c>
      <c r="N3656" t="s">
        <v>6331</v>
      </c>
      <c r="O3656" t="s">
        <v>20055</v>
      </c>
      <c r="P3656" t="s">
        <v>20056</v>
      </c>
      <c r="Q3656" t="s">
        <v>6749</v>
      </c>
      <c r="R3656" t="s">
        <v>20855</v>
      </c>
      <c r="S3656">
        <v>1</v>
      </c>
      <c r="T3656">
        <v>1</v>
      </c>
      <c r="U3656">
        <v>0</v>
      </c>
      <c r="V3656">
        <v>146</v>
      </c>
      <c r="W3656">
        <v>7</v>
      </c>
    </row>
    <row r="3657" spans="1:23" x14ac:dyDescent="0.3">
      <c r="A3657" t="s">
        <v>3667</v>
      </c>
      <c r="B3657" t="s">
        <v>21174</v>
      </c>
      <c r="C3657">
        <v>0</v>
      </c>
      <c r="D3657">
        <v>0</v>
      </c>
      <c r="E3657" t="s">
        <v>20050</v>
      </c>
      <c r="F3657" t="s">
        <v>14687</v>
      </c>
      <c r="G3657" t="s">
        <v>20040</v>
      </c>
      <c r="H3657" t="s">
        <v>24005</v>
      </c>
      <c r="I3657" t="s">
        <v>24006</v>
      </c>
      <c r="J3657" t="s">
        <v>14445</v>
      </c>
      <c r="K3657" t="s">
        <v>14446</v>
      </c>
      <c r="L3657" t="s">
        <v>14447</v>
      </c>
      <c r="M3657" t="s">
        <v>20753</v>
      </c>
      <c r="N3657" t="s">
        <v>6331</v>
      </c>
      <c r="O3657" t="s">
        <v>20055</v>
      </c>
      <c r="P3657" t="s">
        <v>20056</v>
      </c>
      <c r="Q3657" t="s">
        <v>6749</v>
      </c>
      <c r="R3657" t="s">
        <v>24007</v>
      </c>
      <c r="S3657">
        <v>1</v>
      </c>
      <c r="T3657">
        <v>1</v>
      </c>
      <c r="U3657">
        <v>0</v>
      </c>
      <c r="V3657">
        <v>0</v>
      </c>
      <c r="W3657">
        <v>0</v>
      </c>
    </row>
    <row r="3658" spans="1:23" x14ac:dyDescent="0.3">
      <c r="A3658" t="s">
        <v>3668</v>
      </c>
      <c r="B3658" t="s">
        <v>21174</v>
      </c>
      <c r="C3658">
        <v>0</v>
      </c>
      <c r="D3658">
        <v>0</v>
      </c>
      <c r="E3658" t="s">
        <v>20050</v>
      </c>
      <c r="F3658" t="s">
        <v>14688</v>
      </c>
      <c r="G3658" t="s">
        <v>20066</v>
      </c>
      <c r="H3658" t="s">
        <v>24183</v>
      </c>
      <c r="I3658" t="s">
        <v>24184</v>
      </c>
      <c r="J3658" t="s">
        <v>14689</v>
      </c>
      <c r="K3658" t="s">
        <v>7636</v>
      </c>
      <c r="L3658" t="s">
        <v>7637</v>
      </c>
      <c r="M3658" t="s">
        <v>20054</v>
      </c>
      <c r="N3658" t="s">
        <v>6331</v>
      </c>
      <c r="O3658" t="s">
        <v>20055</v>
      </c>
      <c r="P3658" t="s">
        <v>20056</v>
      </c>
      <c r="Q3658" t="s">
        <v>6749</v>
      </c>
      <c r="R3658" t="s">
        <v>20057</v>
      </c>
      <c r="S3658">
        <v>1</v>
      </c>
      <c r="T3658">
        <v>1</v>
      </c>
      <c r="U3658">
        <v>0</v>
      </c>
      <c r="V3658">
        <v>285</v>
      </c>
      <c r="W3658">
        <v>15</v>
      </c>
    </row>
    <row r="3659" spans="1:23" x14ac:dyDescent="0.3">
      <c r="A3659" t="s">
        <v>3669</v>
      </c>
      <c r="B3659" t="s">
        <v>21174</v>
      </c>
      <c r="C3659">
        <v>0</v>
      </c>
      <c r="D3659">
        <v>0</v>
      </c>
      <c r="E3659" t="s">
        <v>20050</v>
      </c>
      <c r="F3659" t="s">
        <v>14690</v>
      </c>
      <c r="G3659" t="s">
        <v>21292</v>
      </c>
      <c r="H3659" t="s">
        <v>24064</v>
      </c>
      <c r="I3659" t="s">
        <v>24065</v>
      </c>
      <c r="J3659" t="s">
        <v>14524</v>
      </c>
      <c r="K3659" t="s">
        <v>14525</v>
      </c>
      <c r="L3659" t="s">
        <v>14526</v>
      </c>
      <c r="M3659" t="s">
        <v>20282</v>
      </c>
      <c r="N3659" t="s">
        <v>6331</v>
      </c>
      <c r="O3659" t="s">
        <v>20055</v>
      </c>
      <c r="P3659" t="s">
        <v>20056</v>
      </c>
      <c r="Q3659" t="s">
        <v>6749</v>
      </c>
      <c r="R3659" t="s">
        <v>24066</v>
      </c>
      <c r="S3659">
        <v>1</v>
      </c>
      <c r="T3659">
        <v>1</v>
      </c>
      <c r="U3659">
        <v>0</v>
      </c>
      <c r="V3659">
        <v>160</v>
      </c>
      <c r="W3659">
        <v>7</v>
      </c>
    </row>
    <row r="3660" spans="1:23" x14ac:dyDescent="0.3">
      <c r="A3660" t="s">
        <v>3670</v>
      </c>
      <c r="B3660" t="s">
        <v>21174</v>
      </c>
      <c r="C3660">
        <v>0</v>
      </c>
      <c r="D3660">
        <v>0</v>
      </c>
      <c r="E3660" t="s">
        <v>20050</v>
      </c>
      <c r="F3660" t="s">
        <v>14691</v>
      </c>
      <c r="G3660" t="s">
        <v>20066</v>
      </c>
      <c r="H3660" t="s">
        <v>24185</v>
      </c>
      <c r="I3660" t="s">
        <v>24186</v>
      </c>
      <c r="J3660" t="s">
        <v>13660</v>
      </c>
      <c r="K3660" t="s">
        <v>14692</v>
      </c>
      <c r="L3660" t="s">
        <v>14693</v>
      </c>
      <c r="M3660" t="s">
        <v>21493</v>
      </c>
      <c r="N3660" t="s">
        <v>6331</v>
      </c>
      <c r="O3660" t="s">
        <v>20055</v>
      </c>
      <c r="P3660" t="s">
        <v>20056</v>
      </c>
      <c r="Q3660" t="s">
        <v>6749</v>
      </c>
      <c r="R3660" t="s">
        <v>24187</v>
      </c>
      <c r="S3660">
        <v>1</v>
      </c>
      <c r="T3660">
        <v>1</v>
      </c>
      <c r="U3660">
        <v>0</v>
      </c>
      <c r="V3660">
        <v>67</v>
      </c>
      <c r="W3660">
        <v>4</v>
      </c>
    </row>
    <row r="3661" spans="1:23" x14ac:dyDescent="0.3">
      <c r="A3661" t="s">
        <v>3671</v>
      </c>
      <c r="B3661" t="s">
        <v>21174</v>
      </c>
      <c r="C3661">
        <v>0</v>
      </c>
      <c r="D3661">
        <v>0</v>
      </c>
      <c r="E3661" t="s">
        <v>20050</v>
      </c>
      <c r="F3661" t="s">
        <v>14694</v>
      </c>
      <c r="G3661" t="s">
        <v>20040</v>
      </c>
      <c r="H3661" t="s">
        <v>24188</v>
      </c>
      <c r="I3661" t="s">
        <v>24189</v>
      </c>
      <c r="J3661" t="s">
        <v>14695</v>
      </c>
      <c r="K3661" t="s">
        <v>14692</v>
      </c>
      <c r="L3661" t="s">
        <v>14693</v>
      </c>
      <c r="M3661" t="s">
        <v>21493</v>
      </c>
      <c r="N3661" t="s">
        <v>6331</v>
      </c>
      <c r="O3661" t="s">
        <v>20055</v>
      </c>
      <c r="P3661" t="s">
        <v>20056</v>
      </c>
      <c r="Q3661" t="s">
        <v>6749</v>
      </c>
      <c r="R3661" t="s">
        <v>24187</v>
      </c>
      <c r="S3661">
        <v>1</v>
      </c>
      <c r="T3661">
        <v>1</v>
      </c>
      <c r="U3661">
        <v>0</v>
      </c>
      <c r="V3661">
        <v>46</v>
      </c>
      <c r="W3661">
        <v>2</v>
      </c>
    </row>
    <row r="3662" spans="1:23" x14ac:dyDescent="0.3">
      <c r="A3662" t="s">
        <v>3672</v>
      </c>
      <c r="B3662" t="s">
        <v>21174</v>
      </c>
      <c r="C3662">
        <v>0</v>
      </c>
      <c r="D3662">
        <v>0</v>
      </c>
      <c r="E3662" t="s">
        <v>20050</v>
      </c>
      <c r="F3662" t="s">
        <v>14696</v>
      </c>
      <c r="G3662" t="s">
        <v>21292</v>
      </c>
      <c r="H3662" t="s">
        <v>24190</v>
      </c>
      <c r="I3662" t="s">
        <v>24191</v>
      </c>
      <c r="J3662" t="s">
        <v>8303</v>
      </c>
      <c r="K3662" t="s">
        <v>14697</v>
      </c>
      <c r="L3662" t="s">
        <v>14698</v>
      </c>
      <c r="M3662" t="s">
        <v>21470</v>
      </c>
      <c r="N3662" t="s">
        <v>6331</v>
      </c>
      <c r="O3662" t="s">
        <v>20055</v>
      </c>
      <c r="P3662" t="s">
        <v>20056</v>
      </c>
      <c r="Q3662" t="s">
        <v>6749</v>
      </c>
      <c r="R3662" t="s">
        <v>24192</v>
      </c>
      <c r="S3662">
        <v>1</v>
      </c>
      <c r="T3662">
        <v>1</v>
      </c>
      <c r="U3662">
        <v>0</v>
      </c>
      <c r="V3662">
        <v>92</v>
      </c>
      <c r="W3662">
        <v>4</v>
      </c>
    </row>
    <row r="3663" spans="1:23" x14ac:dyDescent="0.3">
      <c r="A3663" t="s">
        <v>3673</v>
      </c>
      <c r="B3663" t="s">
        <v>21174</v>
      </c>
      <c r="C3663">
        <v>0</v>
      </c>
      <c r="D3663">
        <v>0</v>
      </c>
      <c r="E3663" t="s">
        <v>20050</v>
      </c>
      <c r="F3663" t="s">
        <v>14699</v>
      </c>
      <c r="G3663" t="s">
        <v>20080</v>
      </c>
      <c r="H3663" t="s">
        <v>24093</v>
      </c>
      <c r="I3663" t="s">
        <v>24094</v>
      </c>
      <c r="J3663" t="s">
        <v>14700</v>
      </c>
      <c r="K3663" t="s">
        <v>6748</v>
      </c>
      <c r="L3663" t="s">
        <v>6749</v>
      </c>
      <c r="M3663" t="s">
        <v>20183</v>
      </c>
      <c r="N3663" t="s">
        <v>6331</v>
      </c>
      <c r="O3663" t="s">
        <v>20055</v>
      </c>
      <c r="P3663" t="s">
        <v>20056</v>
      </c>
      <c r="Q3663" t="s">
        <v>6749</v>
      </c>
      <c r="R3663" t="s">
        <v>20203</v>
      </c>
      <c r="S3663">
        <v>1</v>
      </c>
      <c r="T3663">
        <v>1</v>
      </c>
      <c r="U3663">
        <v>0</v>
      </c>
      <c r="V3663">
        <v>172</v>
      </c>
      <c r="W3663">
        <v>8</v>
      </c>
    </row>
    <row r="3664" spans="1:23" x14ac:dyDescent="0.3">
      <c r="A3664" t="s">
        <v>3674</v>
      </c>
      <c r="B3664" t="s">
        <v>21174</v>
      </c>
      <c r="C3664">
        <v>0</v>
      </c>
      <c r="D3664">
        <v>0</v>
      </c>
      <c r="E3664" t="s">
        <v>20050</v>
      </c>
      <c r="F3664" t="s">
        <v>14701</v>
      </c>
      <c r="G3664" t="s">
        <v>20080</v>
      </c>
      <c r="H3664" t="s">
        <v>24093</v>
      </c>
      <c r="I3664" t="s">
        <v>24094</v>
      </c>
      <c r="J3664" t="s">
        <v>14554</v>
      </c>
      <c r="K3664" t="s">
        <v>6748</v>
      </c>
      <c r="L3664" t="s">
        <v>6749</v>
      </c>
      <c r="M3664" t="s">
        <v>20183</v>
      </c>
      <c r="N3664" t="s">
        <v>6331</v>
      </c>
      <c r="O3664" t="s">
        <v>20055</v>
      </c>
      <c r="P3664" t="s">
        <v>20056</v>
      </c>
      <c r="Q3664" t="s">
        <v>6749</v>
      </c>
      <c r="R3664" t="s">
        <v>20203</v>
      </c>
      <c r="S3664">
        <v>1</v>
      </c>
      <c r="T3664">
        <v>1</v>
      </c>
      <c r="U3664">
        <v>0</v>
      </c>
      <c r="V3664">
        <v>305</v>
      </c>
      <c r="W3664">
        <v>15</v>
      </c>
    </row>
    <row r="3665" spans="1:23" x14ac:dyDescent="0.3">
      <c r="A3665" t="s">
        <v>3675</v>
      </c>
      <c r="B3665" t="s">
        <v>21174</v>
      </c>
      <c r="C3665">
        <v>0</v>
      </c>
      <c r="D3665">
        <v>0</v>
      </c>
      <c r="E3665" t="s">
        <v>20050</v>
      </c>
      <c r="F3665" t="s">
        <v>14702</v>
      </c>
      <c r="G3665" t="s">
        <v>20080</v>
      </c>
      <c r="H3665" t="s">
        <v>24093</v>
      </c>
      <c r="I3665" t="s">
        <v>24094</v>
      </c>
      <c r="J3665" t="s">
        <v>14703</v>
      </c>
      <c r="K3665" t="s">
        <v>6748</v>
      </c>
      <c r="L3665" t="s">
        <v>6749</v>
      </c>
      <c r="M3665" t="s">
        <v>20183</v>
      </c>
      <c r="N3665" t="s">
        <v>6331</v>
      </c>
      <c r="O3665" t="s">
        <v>20055</v>
      </c>
      <c r="P3665" t="s">
        <v>20056</v>
      </c>
      <c r="Q3665" t="s">
        <v>6749</v>
      </c>
      <c r="R3665" t="s">
        <v>20203</v>
      </c>
      <c r="S3665">
        <v>1</v>
      </c>
      <c r="T3665">
        <v>1</v>
      </c>
      <c r="U3665">
        <v>0</v>
      </c>
      <c r="V3665">
        <v>233</v>
      </c>
      <c r="W3665">
        <v>12</v>
      </c>
    </row>
    <row r="3666" spans="1:23" x14ac:dyDescent="0.3">
      <c r="A3666" t="s">
        <v>3676</v>
      </c>
      <c r="B3666" t="s">
        <v>21174</v>
      </c>
      <c r="C3666">
        <v>0</v>
      </c>
      <c r="D3666">
        <v>0</v>
      </c>
      <c r="E3666" t="s">
        <v>20050</v>
      </c>
      <c r="F3666" t="s">
        <v>14704</v>
      </c>
      <c r="G3666" t="s">
        <v>20080</v>
      </c>
      <c r="H3666" t="s">
        <v>24093</v>
      </c>
      <c r="I3666" t="s">
        <v>24094</v>
      </c>
      <c r="J3666" t="s">
        <v>14705</v>
      </c>
      <c r="K3666" t="s">
        <v>6748</v>
      </c>
      <c r="L3666" t="s">
        <v>6749</v>
      </c>
      <c r="M3666" t="s">
        <v>20183</v>
      </c>
      <c r="N3666" t="s">
        <v>6331</v>
      </c>
      <c r="O3666" t="s">
        <v>20055</v>
      </c>
      <c r="P3666" t="s">
        <v>20056</v>
      </c>
      <c r="Q3666" t="s">
        <v>6749</v>
      </c>
      <c r="R3666" t="s">
        <v>20203</v>
      </c>
      <c r="S3666">
        <v>1</v>
      </c>
      <c r="T3666">
        <v>1</v>
      </c>
      <c r="U3666">
        <v>0</v>
      </c>
      <c r="V3666">
        <v>167</v>
      </c>
      <c r="W3666">
        <v>8</v>
      </c>
    </row>
    <row r="3667" spans="1:23" x14ac:dyDescent="0.3">
      <c r="A3667" t="s">
        <v>3677</v>
      </c>
      <c r="B3667" t="s">
        <v>21174</v>
      </c>
      <c r="C3667">
        <v>0</v>
      </c>
      <c r="D3667">
        <v>0</v>
      </c>
      <c r="E3667" t="s">
        <v>20050</v>
      </c>
      <c r="F3667" t="s">
        <v>14706</v>
      </c>
      <c r="G3667" t="s">
        <v>20080</v>
      </c>
      <c r="H3667" t="s">
        <v>24093</v>
      </c>
      <c r="I3667" t="s">
        <v>24094</v>
      </c>
      <c r="J3667" t="s">
        <v>14707</v>
      </c>
      <c r="K3667" t="s">
        <v>6748</v>
      </c>
      <c r="L3667" t="s">
        <v>6749</v>
      </c>
      <c r="M3667" t="s">
        <v>20183</v>
      </c>
      <c r="N3667" t="s">
        <v>6331</v>
      </c>
      <c r="O3667" t="s">
        <v>20055</v>
      </c>
      <c r="P3667" t="s">
        <v>20056</v>
      </c>
      <c r="Q3667" t="s">
        <v>6749</v>
      </c>
      <c r="R3667" t="s">
        <v>20203</v>
      </c>
      <c r="S3667">
        <v>1</v>
      </c>
      <c r="T3667">
        <v>1</v>
      </c>
      <c r="U3667">
        <v>0</v>
      </c>
      <c r="V3667">
        <v>87</v>
      </c>
      <c r="W3667">
        <v>4</v>
      </c>
    </row>
    <row r="3668" spans="1:23" x14ac:dyDescent="0.3">
      <c r="A3668" t="s">
        <v>3678</v>
      </c>
      <c r="B3668" t="s">
        <v>21174</v>
      </c>
      <c r="C3668">
        <v>0</v>
      </c>
      <c r="D3668">
        <v>0</v>
      </c>
      <c r="E3668" t="s">
        <v>20050</v>
      </c>
      <c r="F3668" t="s">
        <v>14708</v>
      </c>
      <c r="G3668" t="s">
        <v>21292</v>
      </c>
      <c r="H3668" t="s">
        <v>24025</v>
      </c>
      <c r="I3668" t="s">
        <v>24026</v>
      </c>
      <c r="J3668" t="s">
        <v>14471</v>
      </c>
      <c r="K3668" t="s">
        <v>14472</v>
      </c>
      <c r="L3668" t="s">
        <v>14473</v>
      </c>
      <c r="M3668" t="s">
        <v>20162</v>
      </c>
      <c r="N3668" t="s">
        <v>6331</v>
      </c>
      <c r="O3668" t="s">
        <v>20055</v>
      </c>
      <c r="P3668" t="s">
        <v>20056</v>
      </c>
      <c r="Q3668" t="s">
        <v>6749</v>
      </c>
      <c r="R3668" t="s">
        <v>24027</v>
      </c>
      <c r="S3668">
        <v>1</v>
      </c>
      <c r="T3668">
        <v>1</v>
      </c>
      <c r="U3668">
        <v>0</v>
      </c>
      <c r="V3668">
        <v>129</v>
      </c>
      <c r="W3668">
        <v>6</v>
      </c>
    </row>
    <row r="3669" spans="1:23" x14ac:dyDescent="0.3">
      <c r="A3669" t="s">
        <v>3679</v>
      </c>
      <c r="B3669" t="s">
        <v>21174</v>
      </c>
      <c r="C3669">
        <v>0</v>
      </c>
      <c r="D3669">
        <v>0</v>
      </c>
      <c r="E3669" t="s">
        <v>20050</v>
      </c>
      <c r="F3669" t="s">
        <v>14709</v>
      </c>
      <c r="G3669" t="s">
        <v>20328</v>
      </c>
      <c r="H3669" t="s">
        <v>24193</v>
      </c>
      <c r="I3669" t="s">
        <v>24194</v>
      </c>
      <c r="J3669" t="s">
        <v>10957</v>
      </c>
      <c r="K3669" t="s">
        <v>14710</v>
      </c>
      <c r="L3669" t="s">
        <v>14711</v>
      </c>
      <c r="M3669" t="s">
        <v>20340</v>
      </c>
      <c r="N3669" t="s">
        <v>6331</v>
      </c>
      <c r="O3669" t="s">
        <v>20055</v>
      </c>
      <c r="P3669" t="s">
        <v>20056</v>
      </c>
      <c r="Q3669" t="s">
        <v>6749</v>
      </c>
      <c r="R3669" t="s">
        <v>24195</v>
      </c>
      <c r="S3669">
        <v>1</v>
      </c>
      <c r="T3669">
        <v>1</v>
      </c>
      <c r="U3669">
        <v>0</v>
      </c>
      <c r="V3669">
        <v>40</v>
      </c>
      <c r="W3669">
        <v>2</v>
      </c>
    </row>
    <row r="3670" spans="1:23" x14ac:dyDescent="0.3">
      <c r="A3670" t="s">
        <v>3680</v>
      </c>
      <c r="B3670" t="s">
        <v>21174</v>
      </c>
      <c r="C3670">
        <v>0</v>
      </c>
      <c r="D3670">
        <v>0</v>
      </c>
      <c r="E3670" t="s">
        <v>20050</v>
      </c>
      <c r="F3670" t="s">
        <v>14712</v>
      </c>
      <c r="G3670" t="s">
        <v>20040</v>
      </c>
      <c r="H3670" t="s">
        <v>24196</v>
      </c>
      <c r="I3670" t="s">
        <v>24197</v>
      </c>
      <c r="J3670" t="s">
        <v>14713</v>
      </c>
      <c r="K3670" t="s">
        <v>14714</v>
      </c>
      <c r="L3670" t="s">
        <v>14715</v>
      </c>
      <c r="M3670" t="s">
        <v>20280</v>
      </c>
      <c r="N3670" t="s">
        <v>6331</v>
      </c>
      <c r="O3670" t="s">
        <v>20055</v>
      </c>
      <c r="P3670" t="s">
        <v>20056</v>
      </c>
      <c r="Q3670" t="s">
        <v>6749</v>
      </c>
      <c r="R3670" t="s">
        <v>24198</v>
      </c>
      <c r="S3670">
        <v>1</v>
      </c>
      <c r="T3670">
        <v>1</v>
      </c>
      <c r="U3670">
        <v>0</v>
      </c>
      <c r="V3670">
        <v>46</v>
      </c>
      <c r="W3670">
        <v>2</v>
      </c>
    </row>
    <row r="3671" spans="1:23" x14ac:dyDescent="0.3">
      <c r="A3671" t="s">
        <v>3681</v>
      </c>
      <c r="B3671" t="s">
        <v>21174</v>
      </c>
      <c r="C3671">
        <v>0</v>
      </c>
      <c r="D3671">
        <v>0</v>
      </c>
      <c r="E3671" t="s">
        <v>20050</v>
      </c>
      <c r="F3671" t="s">
        <v>14716</v>
      </c>
      <c r="G3671" t="s">
        <v>20080</v>
      </c>
      <c r="H3671" t="s">
        <v>23920</v>
      </c>
      <c r="I3671" t="s">
        <v>23921</v>
      </c>
      <c r="J3671" t="s">
        <v>14717</v>
      </c>
      <c r="K3671" t="s">
        <v>14300</v>
      </c>
      <c r="L3671" t="s">
        <v>14301</v>
      </c>
      <c r="M3671" t="s">
        <v>20946</v>
      </c>
      <c r="N3671" t="s">
        <v>6331</v>
      </c>
      <c r="O3671" t="s">
        <v>20055</v>
      </c>
      <c r="P3671" t="s">
        <v>20056</v>
      </c>
      <c r="Q3671" t="s">
        <v>6749</v>
      </c>
      <c r="R3671" t="s">
        <v>23922</v>
      </c>
      <c r="S3671">
        <v>1</v>
      </c>
      <c r="T3671">
        <v>1</v>
      </c>
      <c r="U3671">
        <v>0</v>
      </c>
      <c r="V3671">
        <v>117</v>
      </c>
      <c r="W3671">
        <v>6</v>
      </c>
    </row>
    <row r="3672" spans="1:23" x14ac:dyDescent="0.3">
      <c r="A3672" t="s">
        <v>3682</v>
      </c>
      <c r="B3672" t="s">
        <v>21174</v>
      </c>
      <c r="C3672">
        <v>0</v>
      </c>
      <c r="D3672">
        <v>0</v>
      </c>
      <c r="E3672" t="s">
        <v>20050</v>
      </c>
      <c r="F3672" t="s">
        <v>14718</v>
      </c>
      <c r="G3672" t="s">
        <v>20066</v>
      </c>
      <c r="H3672" t="s">
        <v>24199</v>
      </c>
      <c r="I3672" t="s">
        <v>24200</v>
      </c>
      <c r="J3672" t="s">
        <v>8282</v>
      </c>
      <c r="K3672" t="s">
        <v>14719</v>
      </c>
      <c r="L3672" t="s">
        <v>14720</v>
      </c>
      <c r="M3672" t="s">
        <v>20443</v>
      </c>
      <c r="N3672" t="s">
        <v>6331</v>
      </c>
      <c r="O3672" t="s">
        <v>20055</v>
      </c>
      <c r="P3672" t="s">
        <v>20056</v>
      </c>
      <c r="Q3672" t="s">
        <v>6749</v>
      </c>
      <c r="R3672" t="s">
        <v>24201</v>
      </c>
      <c r="S3672">
        <v>1</v>
      </c>
      <c r="T3672">
        <v>1</v>
      </c>
      <c r="U3672">
        <v>0</v>
      </c>
      <c r="V3672">
        <v>86</v>
      </c>
      <c r="W3672">
        <v>4</v>
      </c>
    </row>
    <row r="3673" spans="1:23" x14ac:dyDescent="0.3">
      <c r="A3673" t="s">
        <v>3683</v>
      </c>
      <c r="B3673" t="s">
        <v>21174</v>
      </c>
      <c r="C3673">
        <v>0</v>
      </c>
      <c r="D3673">
        <v>0</v>
      </c>
      <c r="E3673" t="s">
        <v>20050</v>
      </c>
      <c r="F3673" t="s">
        <v>14721</v>
      </c>
      <c r="G3673" t="s">
        <v>20040</v>
      </c>
      <c r="H3673" t="s">
        <v>24202</v>
      </c>
      <c r="I3673" t="s">
        <v>24203</v>
      </c>
      <c r="J3673" t="s">
        <v>14722</v>
      </c>
      <c r="K3673" t="s">
        <v>14723</v>
      </c>
      <c r="L3673" t="s">
        <v>14724</v>
      </c>
      <c r="M3673" t="s">
        <v>20147</v>
      </c>
      <c r="N3673" t="s">
        <v>6331</v>
      </c>
      <c r="O3673" t="s">
        <v>20055</v>
      </c>
      <c r="P3673" t="s">
        <v>20056</v>
      </c>
      <c r="Q3673" t="s">
        <v>6749</v>
      </c>
      <c r="R3673" t="s">
        <v>24204</v>
      </c>
      <c r="S3673">
        <v>1</v>
      </c>
      <c r="T3673">
        <v>1</v>
      </c>
      <c r="U3673">
        <v>0</v>
      </c>
      <c r="V3673">
        <v>18</v>
      </c>
      <c r="W3673">
        <v>2</v>
      </c>
    </row>
    <row r="3674" spans="1:23" x14ac:dyDescent="0.3">
      <c r="A3674" t="s">
        <v>3684</v>
      </c>
      <c r="B3674" t="s">
        <v>21174</v>
      </c>
      <c r="C3674">
        <v>0</v>
      </c>
      <c r="D3674">
        <v>0</v>
      </c>
      <c r="E3674" t="s">
        <v>20050</v>
      </c>
      <c r="F3674" t="s">
        <v>14725</v>
      </c>
      <c r="G3674" t="s">
        <v>20066</v>
      </c>
      <c r="H3674" t="s">
        <v>24072</v>
      </c>
      <c r="I3674" t="s">
        <v>24073</v>
      </c>
      <c r="J3674" t="s">
        <v>13917</v>
      </c>
      <c r="K3674" t="s">
        <v>6576</v>
      </c>
      <c r="L3674" t="s">
        <v>6577</v>
      </c>
      <c r="M3674" t="s">
        <v>20096</v>
      </c>
      <c r="N3674" t="s">
        <v>6331</v>
      </c>
      <c r="O3674" t="s">
        <v>20055</v>
      </c>
      <c r="P3674" t="s">
        <v>20056</v>
      </c>
      <c r="Q3674" t="s">
        <v>6749</v>
      </c>
      <c r="R3674" t="s">
        <v>23691</v>
      </c>
      <c r="S3674">
        <v>1</v>
      </c>
      <c r="T3674">
        <v>1</v>
      </c>
      <c r="U3674">
        <v>0</v>
      </c>
      <c r="V3674">
        <v>117</v>
      </c>
      <c r="W3674">
        <v>6</v>
      </c>
    </row>
    <row r="3675" spans="1:23" x14ac:dyDescent="0.3">
      <c r="A3675" t="s">
        <v>3685</v>
      </c>
      <c r="B3675" t="s">
        <v>21174</v>
      </c>
      <c r="C3675">
        <v>0</v>
      </c>
      <c r="D3675">
        <v>0</v>
      </c>
      <c r="E3675" t="s">
        <v>20050</v>
      </c>
      <c r="F3675" t="s">
        <v>14726</v>
      </c>
      <c r="G3675" t="s">
        <v>20066</v>
      </c>
      <c r="H3675" t="s">
        <v>24205</v>
      </c>
      <c r="I3675" t="s">
        <v>24206</v>
      </c>
      <c r="J3675" t="s">
        <v>9032</v>
      </c>
      <c r="K3675" t="s">
        <v>14727</v>
      </c>
      <c r="L3675" t="s">
        <v>14728</v>
      </c>
      <c r="M3675" t="s">
        <v>20348</v>
      </c>
      <c r="N3675" t="s">
        <v>6331</v>
      </c>
      <c r="O3675" t="s">
        <v>20055</v>
      </c>
      <c r="P3675" t="s">
        <v>20056</v>
      </c>
      <c r="Q3675" t="s">
        <v>6749</v>
      </c>
      <c r="R3675" t="s">
        <v>24207</v>
      </c>
      <c r="S3675">
        <v>1</v>
      </c>
      <c r="T3675">
        <v>1</v>
      </c>
      <c r="U3675">
        <v>0</v>
      </c>
      <c r="V3675">
        <v>68</v>
      </c>
      <c r="W3675">
        <v>4</v>
      </c>
    </row>
    <row r="3676" spans="1:23" x14ac:dyDescent="0.3">
      <c r="A3676" t="s">
        <v>3686</v>
      </c>
      <c r="B3676" t="s">
        <v>21174</v>
      </c>
      <c r="C3676">
        <v>0</v>
      </c>
      <c r="D3676">
        <v>0</v>
      </c>
      <c r="E3676" t="s">
        <v>20050</v>
      </c>
      <c r="F3676" t="s">
        <v>14729</v>
      </c>
      <c r="G3676" t="s">
        <v>20080</v>
      </c>
      <c r="H3676" t="s">
        <v>24169</v>
      </c>
      <c r="I3676" t="s">
        <v>24170</v>
      </c>
      <c r="J3676" t="s">
        <v>9116</v>
      </c>
      <c r="K3676" t="s">
        <v>13681</v>
      </c>
      <c r="L3676" t="s">
        <v>13682</v>
      </c>
      <c r="M3676" t="s">
        <v>20119</v>
      </c>
      <c r="N3676" t="s">
        <v>6331</v>
      </c>
      <c r="O3676" t="s">
        <v>20055</v>
      </c>
      <c r="P3676" t="s">
        <v>20056</v>
      </c>
      <c r="Q3676" t="s">
        <v>6749</v>
      </c>
      <c r="R3676" t="s">
        <v>23617</v>
      </c>
      <c r="S3676">
        <v>1</v>
      </c>
      <c r="T3676">
        <v>1</v>
      </c>
      <c r="U3676">
        <v>0</v>
      </c>
      <c r="V3676">
        <v>127</v>
      </c>
      <c r="W3676">
        <v>7</v>
      </c>
    </row>
    <row r="3677" spans="1:23" x14ac:dyDescent="0.3">
      <c r="A3677" t="s">
        <v>3687</v>
      </c>
      <c r="B3677" t="s">
        <v>21174</v>
      </c>
      <c r="C3677">
        <v>0</v>
      </c>
      <c r="D3677">
        <v>0</v>
      </c>
      <c r="E3677" t="s">
        <v>20050</v>
      </c>
      <c r="F3677" t="s">
        <v>14730</v>
      </c>
      <c r="G3677" t="s">
        <v>20080</v>
      </c>
      <c r="H3677" t="s">
        <v>24208</v>
      </c>
      <c r="I3677" t="s">
        <v>24209</v>
      </c>
      <c r="J3677" t="s">
        <v>9032</v>
      </c>
      <c r="K3677" t="s">
        <v>14731</v>
      </c>
      <c r="L3677" t="s">
        <v>14732</v>
      </c>
      <c r="M3677" t="s">
        <v>20545</v>
      </c>
      <c r="N3677" t="s">
        <v>6331</v>
      </c>
      <c r="O3677" t="s">
        <v>20055</v>
      </c>
      <c r="P3677" t="s">
        <v>20263</v>
      </c>
      <c r="Q3677" t="s">
        <v>6579</v>
      </c>
      <c r="R3677" t="s">
        <v>24210</v>
      </c>
      <c r="S3677">
        <v>1</v>
      </c>
      <c r="T3677">
        <v>1</v>
      </c>
      <c r="U3677">
        <v>0</v>
      </c>
      <c r="V3677">
        <v>70</v>
      </c>
      <c r="W3677">
        <v>4</v>
      </c>
    </row>
    <row r="3678" spans="1:23" x14ac:dyDescent="0.3">
      <c r="A3678" t="s">
        <v>3688</v>
      </c>
      <c r="B3678" t="s">
        <v>21174</v>
      </c>
      <c r="C3678">
        <v>0</v>
      </c>
      <c r="D3678">
        <v>0</v>
      </c>
      <c r="E3678" t="s">
        <v>20050</v>
      </c>
      <c r="F3678" t="s">
        <v>14733</v>
      </c>
      <c r="G3678" t="s">
        <v>20066</v>
      </c>
      <c r="H3678" t="s">
        <v>24211</v>
      </c>
      <c r="I3678" t="s">
        <v>24212</v>
      </c>
      <c r="J3678" t="s">
        <v>14734</v>
      </c>
      <c r="K3678" t="s">
        <v>14363</v>
      </c>
      <c r="L3678" t="s">
        <v>14364</v>
      </c>
      <c r="M3678" t="s">
        <v>20519</v>
      </c>
      <c r="N3678" t="s">
        <v>6331</v>
      </c>
      <c r="O3678" t="s">
        <v>20055</v>
      </c>
      <c r="P3678" t="s">
        <v>20263</v>
      </c>
      <c r="Q3678" t="s">
        <v>6579</v>
      </c>
      <c r="R3678" t="s">
        <v>23967</v>
      </c>
      <c r="S3678">
        <v>1</v>
      </c>
      <c r="T3678">
        <v>1</v>
      </c>
      <c r="U3678">
        <v>0</v>
      </c>
      <c r="V3678">
        <v>81</v>
      </c>
      <c r="W3678">
        <v>5</v>
      </c>
    </row>
    <row r="3679" spans="1:23" x14ac:dyDescent="0.3">
      <c r="A3679" t="s">
        <v>3689</v>
      </c>
      <c r="B3679" t="s">
        <v>21174</v>
      </c>
      <c r="C3679">
        <v>0</v>
      </c>
      <c r="D3679">
        <v>0</v>
      </c>
      <c r="E3679" t="s">
        <v>20050</v>
      </c>
      <c r="F3679" t="s">
        <v>14735</v>
      </c>
      <c r="G3679" t="s">
        <v>20066</v>
      </c>
      <c r="H3679" t="s">
        <v>23782</v>
      </c>
      <c r="I3679" t="s">
        <v>23783</v>
      </c>
      <c r="J3679" t="s">
        <v>14121</v>
      </c>
      <c r="K3679" t="s">
        <v>13743</v>
      </c>
      <c r="L3679" t="s">
        <v>13744</v>
      </c>
      <c r="M3679" t="s">
        <v>20293</v>
      </c>
      <c r="N3679" t="s">
        <v>6331</v>
      </c>
      <c r="O3679" t="s">
        <v>20055</v>
      </c>
      <c r="P3679" t="s">
        <v>20263</v>
      </c>
      <c r="Q3679" t="s">
        <v>6579</v>
      </c>
      <c r="R3679" t="s">
        <v>23643</v>
      </c>
      <c r="S3679">
        <v>1</v>
      </c>
      <c r="T3679">
        <v>1</v>
      </c>
      <c r="U3679">
        <v>0</v>
      </c>
      <c r="V3679">
        <v>123</v>
      </c>
      <c r="W3679">
        <v>6</v>
      </c>
    </row>
    <row r="3680" spans="1:23" x14ac:dyDescent="0.3">
      <c r="A3680" t="s">
        <v>3690</v>
      </c>
      <c r="B3680" t="s">
        <v>21174</v>
      </c>
      <c r="C3680">
        <v>0</v>
      </c>
      <c r="D3680">
        <v>0</v>
      </c>
      <c r="E3680" t="s">
        <v>20050</v>
      </c>
      <c r="F3680" t="s">
        <v>14736</v>
      </c>
      <c r="G3680" t="s">
        <v>20066</v>
      </c>
      <c r="H3680" t="s">
        <v>24213</v>
      </c>
      <c r="I3680" t="s">
        <v>24214</v>
      </c>
      <c r="J3680" t="s">
        <v>8254</v>
      </c>
      <c r="K3680" t="s">
        <v>14737</v>
      </c>
      <c r="L3680" t="s">
        <v>13339</v>
      </c>
      <c r="M3680" t="s">
        <v>20515</v>
      </c>
      <c r="N3680" t="s">
        <v>6331</v>
      </c>
      <c r="O3680" t="s">
        <v>20055</v>
      </c>
      <c r="P3680" t="s">
        <v>20263</v>
      </c>
      <c r="Q3680" t="s">
        <v>6579</v>
      </c>
      <c r="R3680" t="s">
        <v>24215</v>
      </c>
      <c r="S3680">
        <v>1</v>
      </c>
      <c r="T3680">
        <v>1</v>
      </c>
      <c r="U3680">
        <v>0</v>
      </c>
      <c r="V3680">
        <v>31</v>
      </c>
      <c r="W3680">
        <v>2</v>
      </c>
    </row>
    <row r="3681" spans="1:23" x14ac:dyDescent="0.3">
      <c r="A3681" t="s">
        <v>3691</v>
      </c>
      <c r="B3681" t="s">
        <v>21174</v>
      </c>
      <c r="C3681">
        <v>0</v>
      </c>
      <c r="D3681">
        <v>0</v>
      </c>
      <c r="E3681" t="s">
        <v>20050</v>
      </c>
      <c r="F3681" t="s">
        <v>14738</v>
      </c>
      <c r="G3681" t="s">
        <v>20040</v>
      </c>
      <c r="H3681" t="s">
        <v>24216</v>
      </c>
      <c r="I3681" t="s">
        <v>24217</v>
      </c>
      <c r="J3681" t="s">
        <v>14739</v>
      </c>
      <c r="K3681" t="s">
        <v>14740</v>
      </c>
      <c r="L3681" t="s">
        <v>14741</v>
      </c>
      <c r="M3681" t="s">
        <v>20178</v>
      </c>
      <c r="N3681" t="s">
        <v>6331</v>
      </c>
      <c r="O3681" t="s">
        <v>20055</v>
      </c>
      <c r="P3681" t="s">
        <v>20263</v>
      </c>
      <c r="Q3681" t="s">
        <v>6579</v>
      </c>
      <c r="R3681" t="s">
        <v>24218</v>
      </c>
      <c r="S3681">
        <v>1</v>
      </c>
      <c r="T3681">
        <v>1</v>
      </c>
      <c r="U3681">
        <v>0</v>
      </c>
      <c r="V3681">
        <v>44</v>
      </c>
      <c r="W3681">
        <v>2</v>
      </c>
    </row>
    <row r="3682" spans="1:23" x14ac:dyDescent="0.3">
      <c r="A3682" t="s">
        <v>3692</v>
      </c>
      <c r="B3682" t="s">
        <v>21174</v>
      </c>
      <c r="C3682">
        <v>0</v>
      </c>
      <c r="D3682">
        <v>0</v>
      </c>
      <c r="E3682" t="s">
        <v>20050</v>
      </c>
      <c r="F3682" t="s">
        <v>14742</v>
      </c>
      <c r="G3682" t="s">
        <v>20328</v>
      </c>
      <c r="H3682" t="s">
        <v>24219</v>
      </c>
      <c r="I3682" t="s">
        <v>24220</v>
      </c>
      <c r="J3682" t="s">
        <v>14743</v>
      </c>
      <c r="K3682" t="s">
        <v>14744</v>
      </c>
      <c r="L3682" t="s">
        <v>14745</v>
      </c>
      <c r="M3682" t="s">
        <v>20131</v>
      </c>
      <c r="N3682" t="s">
        <v>6331</v>
      </c>
      <c r="O3682" t="s">
        <v>20055</v>
      </c>
      <c r="P3682" t="s">
        <v>20263</v>
      </c>
      <c r="Q3682" t="s">
        <v>6579</v>
      </c>
      <c r="R3682" t="s">
        <v>24221</v>
      </c>
      <c r="S3682">
        <v>1</v>
      </c>
      <c r="T3682">
        <v>1</v>
      </c>
      <c r="U3682">
        <v>0</v>
      </c>
      <c r="V3682">
        <v>65</v>
      </c>
      <c r="W3682">
        <v>3</v>
      </c>
    </row>
    <row r="3683" spans="1:23" x14ac:dyDescent="0.3">
      <c r="A3683" t="s">
        <v>3693</v>
      </c>
      <c r="B3683" t="s">
        <v>21174</v>
      </c>
      <c r="C3683">
        <v>0</v>
      </c>
      <c r="D3683">
        <v>0</v>
      </c>
      <c r="E3683" t="s">
        <v>20050</v>
      </c>
      <c r="F3683" t="s">
        <v>14746</v>
      </c>
      <c r="G3683" t="s">
        <v>20040</v>
      </c>
      <c r="H3683" t="s">
        <v>24222</v>
      </c>
      <c r="I3683" t="s">
        <v>24223</v>
      </c>
      <c r="J3683" t="s">
        <v>14747</v>
      </c>
      <c r="K3683" t="s">
        <v>13808</v>
      </c>
      <c r="L3683" t="s">
        <v>13809</v>
      </c>
      <c r="M3683" t="s">
        <v>20504</v>
      </c>
      <c r="N3683" t="s">
        <v>6331</v>
      </c>
      <c r="O3683" t="s">
        <v>20055</v>
      </c>
      <c r="P3683" t="s">
        <v>20263</v>
      </c>
      <c r="Q3683" t="s">
        <v>6579</v>
      </c>
      <c r="R3683" t="s">
        <v>23665</v>
      </c>
      <c r="S3683">
        <v>1</v>
      </c>
      <c r="T3683">
        <v>1</v>
      </c>
      <c r="U3683">
        <v>0</v>
      </c>
      <c r="V3683">
        <v>96</v>
      </c>
      <c r="W3683">
        <v>4</v>
      </c>
    </row>
    <row r="3684" spans="1:23" x14ac:dyDescent="0.3">
      <c r="A3684" t="s">
        <v>3694</v>
      </c>
      <c r="B3684" t="s">
        <v>21174</v>
      </c>
      <c r="C3684">
        <v>0</v>
      </c>
      <c r="D3684">
        <v>0</v>
      </c>
      <c r="E3684" t="s">
        <v>20050</v>
      </c>
      <c r="F3684" t="s">
        <v>14748</v>
      </c>
      <c r="G3684" t="s">
        <v>20066</v>
      </c>
      <c r="H3684" t="s">
        <v>24224</v>
      </c>
      <c r="I3684" t="s">
        <v>24225</v>
      </c>
      <c r="J3684" t="s">
        <v>14366</v>
      </c>
      <c r="K3684" t="s">
        <v>8173</v>
      </c>
      <c r="L3684" t="s">
        <v>8174</v>
      </c>
      <c r="M3684" t="s">
        <v>20688</v>
      </c>
      <c r="N3684" t="s">
        <v>6331</v>
      </c>
      <c r="O3684" t="s">
        <v>20055</v>
      </c>
      <c r="P3684" t="s">
        <v>20263</v>
      </c>
      <c r="Q3684" t="s">
        <v>6579</v>
      </c>
      <c r="R3684" t="s">
        <v>20911</v>
      </c>
      <c r="S3684">
        <v>1</v>
      </c>
      <c r="T3684">
        <v>1</v>
      </c>
      <c r="U3684">
        <v>0</v>
      </c>
      <c r="V3684">
        <v>166</v>
      </c>
      <c r="W3684">
        <v>7</v>
      </c>
    </row>
    <row r="3685" spans="1:23" x14ac:dyDescent="0.3">
      <c r="A3685" t="s">
        <v>3695</v>
      </c>
      <c r="B3685" t="s">
        <v>21174</v>
      </c>
      <c r="C3685">
        <v>0</v>
      </c>
      <c r="D3685">
        <v>0</v>
      </c>
      <c r="E3685" t="s">
        <v>20050</v>
      </c>
      <c r="F3685" t="s">
        <v>14749</v>
      </c>
      <c r="G3685" t="s">
        <v>20328</v>
      </c>
      <c r="H3685" t="s">
        <v>24226</v>
      </c>
      <c r="I3685" t="s">
        <v>24227</v>
      </c>
      <c r="J3685" t="s">
        <v>10494</v>
      </c>
      <c r="K3685" t="s">
        <v>7128</v>
      </c>
      <c r="L3685" t="s">
        <v>7129</v>
      </c>
      <c r="M3685" t="s">
        <v>20453</v>
      </c>
      <c r="N3685" t="s">
        <v>6331</v>
      </c>
      <c r="O3685" t="s">
        <v>20055</v>
      </c>
      <c r="P3685" t="s">
        <v>20263</v>
      </c>
      <c r="Q3685" t="s">
        <v>6579</v>
      </c>
      <c r="R3685" t="s">
        <v>20668</v>
      </c>
      <c r="S3685">
        <v>1</v>
      </c>
      <c r="T3685">
        <v>1</v>
      </c>
      <c r="U3685">
        <v>0</v>
      </c>
      <c r="V3685">
        <v>63</v>
      </c>
      <c r="W3685">
        <v>3</v>
      </c>
    </row>
    <row r="3686" spans="1:23" x14ac:dyDescent="0.3">
      <c r="A3686" t="s">
        <v>3696</v>
      </c>
      <c r="B3686" t="s">
        <v>21174</v>
      </c>
      <c r="C3686">
        <v>0</v>
      </c>
      <c r="D3686">
        <v>0</v>
      </c>
      <c r="E3686" t="s">
        <v>20050</v>
      </c>
      <c r="F3686" t="s">
        <v>14750</v>
      </c>
      <c r="G3686" t="s">
        <v>20066</v>
      </c>
      <c r="H3686" t="s">
        <v>24228</v>
      </c>
      <c r="I3686" t="s">
        <v>24229</v>
      </c>
      <c r="J3686" t="s">
        <v>6836</v>
      </c>
      <c r="K3686" t="s">
        <v>14751</v>
      </c>
      <c r="L3686" t="s">
        <v>14752</v>
      </c>
      <c r="M3686" t="s">
        <v>20258</v>
      </c>
      <c r="N3686" t="s">
        <v>6331</v>
      </c>
      <c r="O3686" t="s">
        <v>20055</v>
      </c>
      <c r="P3686" t="s">
        <v>20263</v>
      </c>
      <c r="Q3686" t="s">
        <v>6579</v>
      </c>
      <c r="R3686" t="s">
        <v>24230</v>
      </c>
      <c r="S3686">
        <v>1</v>
      </c>
      <c r="T3686">
        <v>1</v>
      </c>
      <c r="U3686">
        <v>0</v>
      </c>
      <c r="V3686">
        <v>116</v>
      </c>
      <c r="W3686">
        <v>6</v>
      </c>
    </row>
    <row r="3687" spans="1:23" x14ac:dyDescent="0.3">
      <c r="A3687" t="s">
        <v>3697</v>
      </c>
      <c r="B3687" t="s">
        <v>21174</v>
      </c>
      <c r="C3687">
        <v>0</v>
      </c>
      <c r="D3687">
        <v>0</v>
      </c>
      <c r="E3687" t="s">
        <v>20050</v>
      </c>
      <c r="F3687" t="s">
        <v>14753</v>
      </c>
      <c r="G3687" t="s">
        <v>20040</v>
      </c>
      <c r="H3687" t="s">
        <v>24231</v>
      </c>
      <c r="I3687" t="s">
        <v>24232</v>
      </c>
      <c r="J3687" t="s">
        <v>12028</v>
      </c>
      <c r="K3687" t="s">
        <v>14754</v>
      </c>
      <c r="L3687" t="s">
        <v>14755</v>
      </c>
      <c r="M3687" t="s">
        <v>20331</v>
      </c>
      <c r="N3687" t="s">
        <v>6331</v>
      </c>
      <c r="O3687" t="s">
        <v>20055</v>
      </c>
      <c r="P3687" t="s">
        <v>20263</v>
      </c>
      <c r="Q3687" t="s">
        <v>6579</v>
      </c>
      <c r="R3687" t="s">
        <v>24233</v>
      </c>
      <c r="S3687">
        <v>1</v>
      </c>
      <c r="T3687">
        <v>1</v>
      </c>
      <c r="U3687">
        <v>0</v>
      </c>
      <c r="V3687">
        <v>84</v>
      </c>
      <c r="W3687">
        <v>5</v>
      </c>
    </row>
    <row r="3688" spans="1:23" x14ac:dyDescent="0.3">
      <c r="A3688" t="s">
        <v>3698</v>
      </c>
      <c r="B3688" t="s">
        <v>21174</v>
      </c>
      <c r="C3688">
        <v>0</v>
      </c>
      <c r="D3688">
        <v>0</v>
      </c>
      <c r="E3688" t="s">
        <v>20050</v>
      </c>
      <c r="F3688" t="s">
        <v>14756</v>
      </c>
      <c r="G3688" t="s">
        <v>20080</v>
      </c>
      <c r="H3688" t="s">
        <v>24234</v>
      </c>
      <c r="I3688" t="s">
        <v>24235</v>
      </c>
      <c r="J3688" t="s">
        <v>14757</v>
      </c>
      <c r="K3688" t="s">
        <v>13875</v>
      </c>
      <c r="L3688" t="s">
        <v>13876</v>
      </c>
      <c r="M3688" t="s">
        <v>20119</v>
      </c>
      <c r="N3688" t="s">
        <v>6331</v>
      </c>
      <c r="O3688" t="s">
        <v>20055</v>
      </c>
      <c r="P3688" t="s">
        <v>20263</v>
      </c>
      <c r="Q3688" t="s">
        <v>6579</v>
      </c>
      <c r="R3688" t="s">
        <v>23678</v>
      </c>
      <c r="S3688">
        <v>1</v>
      </c>
      <c r="T3688">
        <v>1</v>
      </c>
      <c r="U3688">
        <v>0</v>
      </c>
      <c r="V3688">
        <v>224</v>
      </c>
      <c r="W3688">
        <v>10</v>
      </c>
    </row>
    <row r="3689" spans="1:23" x14ac:dyDescent="0.3">
      <c r="A3689" t="s">
        <v>3699</v>
      </c>
      <c r="B3689" t="s">
        <v>21174</v>
      </c>
      <c r="C3689">
        <v>0</v>
      </c>
      <c r="D3689">
        <v>0</v>
      </c>
      <c r="E3689" t="s">
        <v>20050</v>
      </c>
      <c r="F3689" t="s">
        <v>14758</v>
      </c>
      <c r="G3689" t="s">
        <v>20080</v>
      </c>
      <c r="H3689" t="s">
        <v>24236</v>
      </c>
      <c r="I3689" t="s">
        <v>24237</v>
      </c>
      <c r="J3689" t="s">
        <v>14759</v>
      </c>
      <c r="K3689" t="s">
        <v>13875</v>
      </c>
      <c r="L3689" t="s">
        <v>13876</v>
      </c>
      <c r="M3689" t="s">
        <v>20119</v>
      </c>
      <c r="N3689" t="s">
        <v>6331</v>
      </c>
      <c r="O3689" t="s">
        <v>20055</v>
      </c>
      <c r="P3689" t="s">
        <v>20263</v>
      </c>
      <c r="Q3689" t="s">
        <v>6579</v>
      </c>
      <c r="R3689" t="s">
        <v>23678</v>
      </c>
      <c r="S3689">
        <v>1</v>
      </c>
      <c r="T3689">
        <v>1</v>
      </c>
      <c r="U3689">
        <v>0</v>
      </c>
      <c r="V3689">
        <v>136</v>
      </c>
      <c r="W3689">
        <v>7</v>
      </c>
    </row>
    <row r="3690" spans="1:23" x14ac:dyDescent="0.3">
      <c r="A3690" t="s">
        <v>3700</v>
      </c>
      <c r="B3690" t="s">
        <v>21174</v>
      </c>
      <c r="C3690">
        <v>0</v>
      </c>
      <c r="D3690">
        <v>0</v>
      </c>
      <c r="E3690" t="s">
        <v>20050</v>
      </c>
      <c r="F3690" t="s">
        <v>14760</v>
      </c>
      <c r="G3690" t="s">
        <v>20066</v>
      </c>
      <c r="H3690" t="s">
        <v>24238</v>
      </c>
      <c r="I3690" t="s">
        <v>24239</v>
      </c>
      <c r="J3690" t="s">
        <v>9343</v>
      </c>
      <c r="K3690" t="s">
        <v>14761</v>
      </c>
      <c r="L3690" t="s">
        <v>14762</v>
      </c>
      <c r="M3690" t="s">
        <v>20286</v>
      </c>
      <c r="N3690" t="s">
        <v>6331</v>
      </c>
      <c r="O3690" t="s">
        <v>20055</v>
      </c>
      <c r="P3690" t="s">
        <v>20263</v>
      </c>
      <c r="Q3690" t="s">
        <v>6579</v>
      </c>
      <c r="R3690" t="s">
        <v>24240</v>
      </c>
      <c r="S3690">
        <v>1</v>
      </c>
      <c r="T3690">
        <v>1</v>
      </c>
      <c r="U3690">
        <v>0</v>
      </c>
      <c r="V3690">
        <v>36</v>
      </c>
      <c r="W3690">
        <v>2</v>
      </c>
    </row>
    <row r="3691" spans="1:23" x14ac:dyDescent="0.3">
      <c r="A3691" t="s">
        <v>3701</v>
      </c>
      <c r="B3691" t="s">
        <v>21174</v>
      </c>
      <c r="C3691">
        <v>0</v>
      </c>
      <c r="D3691">
        <v>0</v>
      </c>
      <c r="E3691" t="s">
        <v>20050</v>
      </c>
      <c r="F3691" t="s">
        <v>14764</v>
      </c>
      <c r="G3691" t="s">
        <v>20040</v>
      </c>
      <c r="H3691" t="s">
        <v>24241</v>
      </c>
      <c r="I3691" t="s">
        <v>24242</v>
      </c>
      <c r="J3691" t="s">
        <v>14052</v>
      </c>
      <c r="K3691" t="s">
        <v>14765</v>
      </c>
      <c r="L3691" t="s">
        <v>14766</v>
      </c>
      <c r="M3691" t="s">
        <v>20227</v>
      </c>
      <c r="N3691" t="s">
        <v>6331</v>
      </c>
      <c r="O3691" t="s">
        <v>20055</v>
      </c>
      <c r="P3691" t="s">
        <v>20263</v>
      </c>
      <c r="Q3691" t="s">
        <v>6579</v>
      </c>
      <c r="R3691" t="s">
        <v>24243</v>
      </c>
      <c r="S3691">
        <v>1</v>
      </c>
      <c r="T3691">
        <v>1</v>
      </c>
      <c r="U3691">
        <v>0</v>
      </c>
      <c r="V3691">
        <v>55</v>
      </c>
      <c r="W3691">
        <v>3</v>
      </c>
    </row>
    <row r="3692" spans="1:23" x14ac:dyDescent="0.3">
      <c r="A3692" t="s">
        <v>3702</v>
      </c>
      <c r="B3692" t="s">
        <v>21174</v>
      </c>
      <c r="C3692">
        <v>0</v>
      </c>
      <c r="D3692">
        <v>0</v>
      </c>
      <c r="E3692" t="s">
        <v>20050</v>
      </c>
      <c r="F3692" t="s">
        <v>14767</v>
      </c>
      <c r="G3692" t="s">
        <v>20328</v>
      </c>
      <c r="H3692" t="s">
        <v>24244</v>
      </c>
      <c r="I3692" t="s">
        <v>24245</v>
      </c>
      <c r="J3692" t="s">
        <v>7945</v>
      </c>
      <c r="K3692" t="s">
        <v>14768</v>
      </c>
      <c r="L3692" t="s">
        <v>14769</v>
      </c>
      <c r="M3692" t="s">
        <v>20113</v>
      </c>
      <c r="N3692" t="s">
        <v>6331</v>
      </c>
      <c r="O3692" t="s">
        <v>20055</v>
      </c>
      <c r="P3692" t="s">
        <v>20263</v>
      </c>
      <c r="Q3692" t="s">
        <v>6579</v>
      </c>
      <c r="R3692" t="s">
        <v>24246</v>
      </c>
      <c r="S3692">
        <v>1</v>
      </c>
      <c r="T3692">
        <v>1</v>
      </c>
      <c r="U3692">
        <v>0</v>
      </c>
      <c r="V3692">
        <v>100</v>
      </c>
      <c r="W3692">
        <v>5</v>
      </c>
    </row>
    <row r="3693" spans="1:23" x14ac:dyDescent="0.3">
      <c r="A3693" t="s">
        <v>3703</v>
      </c>
      <c r="B3693" t="s">
        <v>21174</v>
      </c>
      <c r="C3693">
        <v>0</v>
      </c>
      <c r="D3693">
        <v>0</v>
      </c>
      <c r="E3693" t="s">
        <v>20050</v>
      </c>
      <c r="F3693" t="s">
        <v>14770</v>
      </c>
      <c r="G3693" t="s">
        <v>20080</v>
      </c>
      <c r="H3693" t="s">
        <v>24247</v>
      </c>
      <c r="I3693" t="s">
        <v>24248</v>
      </c>
      <c r="J3693" t="s">
        <v>14771</v>
      </c>
      <c r="K3693" t="s">
        <v>6578</v>
      </c>
      <c r="L3693" t="s">
        <v>6579</v>
      </c>
      <c r="M3693" t="s">
        <v>20242</v>
      </c>
      <c r="N3693" t="s">
        <v>6331</v>
      </c>
      <c r="O3693" t="s">
        <v>20055</v>
      </c>
      <c r="P3693" t="s">
        <v>20263</v>
      </c>
      <c r="Q3693" t="s">
        <v>6579</v>
      </c>
      <c r="R3693" t="s">
        <v>20264</v>
      </c>
      <c r="S3693">
        <v>1</v>
      </c>
      <c r="T3693">
        <v>1</v>
      </c>
      <c r="U3693">
        <v>0</v>
      </c>
      <c r="V3693">
        <v>256</v>
      </c>
      <c r="W3693">
        <v>12</v>
      </c>
    </row>
    <row r="3694" spans="1:23" x14ac:dyDescent="0.3">
      <c r="A3694" t="s">
        <v>3704</v>
      </c>
      <c r="B3694" t="s">
        <v>21174</v>
      </c>
      <c r="C3694">
        <v>0</v>
      </c>
      <c r="D3694">
        <v>0</v>
      </c>
      <c r="E3694" t="s">
        <v>20050</v>
      </c>
      <c r="F3694" t="s">
        <v>14772</v>
      </c>
      <c r="G3694" t="s">
        <v>20080</v>
      </c>
      <c r="H3694" t="s">
        <v>24247</v>
      </c>
      <c r="I3694" t="s">
        <v>24248</v>
      </c>
      <c r="J3694" t="s">
        <v>14773</v>
      </c>
      <c r="K3694" t="s">
        <v>6578</v>
      </c>
      <c r="L3694" t="s">
        <v>6579</v>
      </c>
      <c r="M3694" t="s">
        <v>20242</v>
      </c>
      <c r="N3694" t="s">
        <v>6331</v>
      </c>
      <c r="O3694" t="s">
        <v>20055</v>
      </c>
      <c r="P3694" t="s">
        <v>20263</v>
      </c>
      <c r="Q3694" t="s">
        <v>6579</v>
      </c>
      <c r="R3694" t="s">
        <v>20264</v>
      </c>
      <c r="S3694">
        <v>1</v>
      </c>
      <c r="T3694">
        <v>1</v>
      </c>
      <c r="U3694">
        <v>0</v>
      </c>
      <c r="V3694">
        <v>217</v>
      </c>
      <c r="W3694">
        <v>11</v>
      </c>
    </row>
    <row r="3695" spans="1:23" x14ac:dyDescent="0.3">
      <c r="A3695" t="s">
        <v>3705</v>
      </c>
      <c r="B3695" t="s">
        <v>21174</v>
      </c>
      <c r="C3695">
        <v>0</v>
      </c>
      <c r="D3695">
        <v>0</v>
      </c>
      <c r="E3695" t="s">
        <v>20050</v>
      </c>
      <c r="F3695" t="s">
        <v>14774</v>
      </c>
      <c r="G3695" t="s">
        <v>20080</v>
      </c>
      <c r="H3695" t="s">
        <v>24249</v>
      </c>
      <c r="I3695" t="s">
        <v>24250</v>
      </c>
      <c r="J3695" t="s">
        <v>9116</v>
      </c>
      <c r="K3695" t="s">
        <v>8512</v>
      </c>
      <c r="L3695" t="s">
        <v>8513</v>
      </c>
      <c r="M3695" t="s">
        <v>20195</v>
      </c>
      <c r="N3695" t="s">
        <v>6331</v>
      </c>
      <c r="O3695" t="s">
        <v>20055</v>
      </c>
      <c r="P3695" t="s">
        <v>20263</v>
      </c>
      <c r="Q3695" t="s">
        <v>6579</v>
      </c>
      <c r="R3695" t="s">
        <v>20985</v>
      </c>
      <c r="S3695">
        <v>1</v>
      </c>
      <c r="T3695">
        <v>1</v>
      </c>
      <c r="U3695">
        <v>0</v>
      </c>
      <c r="V3695">
        <v>220</v>
      </c>
      <c r="W3695">
        <v>10</v>
      </c>
    </row>
    <row r="3696" spans="1:23" x14ac:dyDescent="0.3">
      <c r="A3696" t="s">
        <v>3706</v>
      </c>
      <c r="B3696" t="s">
        <v>21174</v>
      </c>
      <c r="C3696">
        <v>0</v>
      </c>
      <c r="D3696">
        <v>0</v>
      </c>
      <c r="E3696" t="s">
        <v>20050</v>
      </c>
      <c r="F3696" t="s">
        <v>14775</v>
      </c>
      <c r="G3696" t="s">
        <v>20066</v>
      </c>
      <c r="H3696" t="s">
        <v>24251</v>
      </c>
      <c r="I3696" t="s">
        <v>24252</v>
      </c>
      <c r="J3696" t="s">
        <v>14776</v>
      </c>
      <c r="K3696" t="s">
        <v>8512</v>
      </c>
      <c r="L3696" t="s">
        <v>8513</v>
      </c>
      <c r="M3696" t="s">
        <v>20195</v>
      </c>
      <c r="N3696" t="s">
        <v>6331</v>
      </c>
      <c r="O3696" t="s">
        <v>20055</v>
      </c>
      <c r="P3696" t="s">
        <v>20263</v>
      </c>
      <c r="Q3696" t="s">
        <v>6579</v>
      </c>
      <c r="R3696" t="s">
        <v>20985</v>
      </c>
      <c r="S3696">
        <v>1</v>
      </c>
      <c r="T3696">
        <v>1</v>
      </c>
      <c r="U3696">
        <v>0</v>
      </c>
      <c r="V3696">
        <v>170</v>
      </c>
      <c r="W3696">
        <v>9</v>
      </c>
    </row>
    <row r="3697" spans="1:23" x14ac:dyDescent="0.3">
      <c r="A3697" t="s">
        <v>3707</v>
      </c>
      <c r="B3697" t="s">
        <v>21174</v>
      </c>
      <c r="C3697">
        <v>0</v>
      </c>
      <c r="D3697">
        <v>0</v>
      </c>
      <c r="E3697" t="s">
        <v>20050</v>
      </c>
      <c r="F3697" t="s">
        <v>14777</v>
      </c>
      <c r="G3697" t="s">
        <v>20066</v>
      </c>
      <c r="H3697" t="s">
        <v>24253</v>
      </c>
      <c r="I3697" t="s">
        <v>24254</v>
      </c>
      <c r="J3697" t="s">
        <v>11071</v>
      </c>
      <c r="K3697" t="s">
        <v>6802</v>
      </c>
      <c r="L3697" t="s">
        <v>6803</v>
      </c>
      <c r="M3697" t="s">
        <v>21493</v>
      </c>
      <c r="N3697" t="s">
        <v>6331</v>
      </c>
      <c r="O3697" t="s">
        <v>20055</v>
      </c>
      <c r="P3697" t="s">
        <v>20263</v>
      </c>
      <c r="Q3697" t="s">
        <v>6579</v>
      </c>
      <c r="R3697" t="s">
        <v>23668</v>
      </c>
      <c r="S3697">
        <v>1</v>
      </c>
      <c r="T3697">
        <v>1</v>
      </c>
      <c r="U3697">
        <v>0</v>
      </c>
      <c r="V3697">
        <v>156</v>
      </c>
      <c r="W3697">
        <v>8</v>
      </c>
    </row>
    <row r="3698" spans="1:23" x14ac:dyDescent="0.3">
      <c r="A3698" t="s">
        <v>3708</v>
      </c>
      <c r="B3698" t="s">
        <v>21174</v>
      </c>
      <c r="C3698">
        <v>0</v>
      </c>
      <c r="D3698">
        <v>0</v>
      </c>
      <c r="E3698" t="s">
        <v>20050</v>
      </c>
      <c r="F3698" t="s">
        <v>14778</v>
      </c>
      <c r="G3698" t="s">
        <v>20066</v>
      </c>
      <c r="H3698" t="s">
        <v>24255</v>
      </c>
      <c r="I3698" t="s">
        <v>24256</v>
      </c>
      <c r="J3698" t="s">
        <v>11071</v>
      </c>
      <c r="K3698" t="s">
        <v>6802</v>
      </c>
      <c r="L3698" t="s">
        <v>6803</v>
      </c>
      <c r="M3698" t="s">
        <v>21493</v>
      </c>
      <c r="N3698" t="s">
        <v>6331</v>
      </c>
      <c r="O3698" t="s">
        <v>20055</v>
      </c>
      <c r="P3698" t="s">
        <v>20263</v>
      </c>
      <c r="Q3698" t="s">
        <v>6579</v>
      </c>
      <c r="R3698" t="s">
        <v>23668</v>
      </c>
      <c r="S3698">
        <v>1</v>
      </c>
      <c r="T3698">
        <v>1</v>
      </c>
      <c r="U3698">
        <v>0</v>
      </c>
      <c r="V3698">
        <v>94</v>
      </c>
      <c r="W3698">
        <v>5</v>
      </c>
    </row>
    <row r="3699" spans="1:23" x14ac:dyDescent="0.3">
      <c r="A3699" t="s">
        <v>3709</v>
      </c>
      <c r="B3699" t="s">
        <v>21044</v>
      </c>
      <c r="C3699">
        <v>0</v>
      </c>
      <c r="D3699">
        <v>0</v>
      </c>
      <c r="E3699" t="s">
        <v>20088</v>
      </c>
      <c r="F3699" t="s">
        <v>14779</v>
      </c>
      <c r="G3699" t="s">
        <v>20089</v>
      </c>
      <c r="H3699" t="s">
        <v>24257</v>
      </c>
      <c r="I3699" t="s">
        <v>24258</v>
      </c>
      <c r="J3699" t="s">
        <v>14780</v>
      </c>
      <c r="K3699" t="s">
        <v>6405</v>
      </c>
      <c r="L3699" t="s">
        <v>6375</v>
      </c>
      <c r="M3699" t="s">
        <v>20083</v>
      </c>
      <c r="N3699" t="s">
        <v>6334</v>
      </c>
      <c r="O3699" t="s">
        <v>20097</v>
      </c>
      <c r="P3699" t="s">
        <v>20383</v>
      </c>
      <c r="Q3699" t="s">
        <v>20384</v>
      </c>
      <c r="R3699" t="s">
        <v>20385</v>
      </c>
      <c r="S3699">
        <v>0</v>
      </c>
      <c r="T3699">
        <v>0</v>
      </c>
      <c r="U3699">
        <v>1</v>
      </c>
      <c r="V3699">
        <v>131</v>
      </c>
      <c r="W3699">
        <v>15</v>
      </c>
    </row>
    <row r="3700" spans="1:23" x14ac:dyDescent="0.3">
      <c r="A3700" t="s">
        <v>3710</v>
      </c>
      <c r="B3700" t="s">
        <v>21044</v>
      </c>
      <c r="C3700">
        <v>0</v>
      </c>
      <c r="D3700">
        <v>0</v>
      </c>
      <c r="E3700" t="s">
        <v>20088</v>
      </c>
      <c r="F3700" t="s">
        <v>14781</v>
      </c>
      <c r="G3700" t="s">
        <v>20089</v>
      </c>
      <c r="H3700" t="s">
        <v>21619</v>
      </c>
      <c r="I3700" t="s">
        <v>24259</v>
      </c>
      <c r="J3700" t="s">
        <v>14782</v>
      </c>
      <c r="K3700" t="s">
        <v>7033</v>
      </c>
      <c r="L3700" t="s">
        <v>7034</v>
      </c>
      <c r="M3700" t="s">
        <v>20293</v>
      </c>
      <c r="N3700" t="s">
        <v>6334</v>
      </c>
      <c r="O3700" t="s">
        <v>20097</v>
      </c>
      <c r="P3700" t="s">
        <v>20610</v>
      </c>
      <c r="Q3700" t="s">
        <v>6590</v>
      </c>
      <c r="R3700" t="s">
        <v>20611</v>
      </c>
      <c r="S3700">
        <v>0</v>
      </c>
      <c r="T3700">
        <v>1</v>
      </c>
      <c r="U3700">
        <v>1</v>
      </c>
      <c r="V3700">
        <v>43</v>
      </c>
      <c r="W3700">
        <v>6</v>
      </c>
    </row>
    <row r="3701" spans="1:23" x14ac:dyDescent="0.3">
      <c r="A3701" t="s">
        <v>3711</v>
      </c>
      <c r="B3701" t="s">
        <v>21044</v>
      </c>
      <c r="C3701">
        <v>0</v>
      </c>
      <c r="D3701">
        <v>0</v>
      </c>
      <c r="E3701" t="s">
        <v>20088</v>
      </c>
      <c r="F3701" t="s">
        <v>14783</v>
      </c>
      <c r="G3701" t="s">
        <v>24260</v>
      </c>
      <c r="H3701" t="s">
        <v>24261</v>
      </c>
      <c r="I3701" t="s">
        <v>24262</v>
      </c>
      <c r="J3701" t="s">
        <v>14784</v>
      </c>
      <c r="K3701" t="s">
        <v>6445</v>
      </c>
      <c r="L3701" t="s">
        <v>6446</v>
      </c>
      <c r="M3701" t="s">
        <v>20083</v>
      </c>
      <c r="N3701" t="s">
        <v>6334</v>
      </c>
      <c r="O3701" t="s">
        <v>20097</v>
      </c>
      <c r="P3701" t="s">
        <v>20622</v>
      </c>
      <c r="Q3701" t="s">
        <v>20623</v>
      </c>
      <c r="R3701" t="s">
        <v>20624</v>
      </c>
      <c r="S3701">
        <v>0</v>
      </c>
      <c r="T3701">
        <v>1</v>
      </c>
      <c r="U3701">
        <v>1</v>
      </c>
      <c r="V3701">
        <v>127</v>
      </c>
      <c r="W3701">
        <v>16</v>
      </c>
    </row>
    <row r="3702" spans="1:23" x14ac:dyDescent="0.3">
      <c r="A3702" t="s">
        <v>3712</v>
      </c>
      <c r="B3702" t="s">
        <v>21044</v>
      </c>
      <c r="C3702">
        <v>0</v>
      </c>
      <c r="D3702">
        <v>0</v>
      </c>
      <c r="E3702" t="s">
        <v>20088</v>
      </c>
      <c r="F3702" t="s">
        <v>14785</v>
      </c>
      <c r="G3702" t="s">
        <v>20089</v>
      </c>
      <c r="H3702" t="s">
        <v>24263</v>
      </c>
      <c r="I3702" t="s">
        <v>24264</v>
      </c>
      <c r="J3702" t="s">
        <v>14786</v>
      </c>
      <c r="K3702" t="s">
        <v>9278</v>
      </c>
      <c r="L3702" t="s">
        <v>9279</v>
      </c>
      <c r="M3702" t="s">
        <v>20075</v>
      </c>
      <c r="N3702" t="s">
        <v>6334</v>
      </c>
      <c r="O3702" t="s">
        <v>20097</v>
      </c>
      <c r="P3702" t="s">
        <v>20758</v>
      </c>
      <c r="Q3702" t="s">
        <v>6588</v>
      </c>
      <c r="R3702" t="s">
        <v>21189</v>
      </c>
      <c r="S3702">
        <v>0</v>
      </c>
      <c r="T3702">
        <v>1</v>
      </c>
      <c r="U3702">
        <v>1</v>
      </c>
      <c r="V3702">
        <v>57</v>
      </c>
      <c r="W3702">
        <v>8</v>
      </c>
    </row>
    <row r="3703" spans="1:23" x14ac:dyDescent="0.3">
      <c r="A3703" t="s">
        <v>3713</v>
      </c>
      <c r="B3703" t="s">
        <v>21044</v>
      </c>
      <c r="C3703">
        <v>0</v>
      </c>
      <c r="D3703">
        <v>0</v>
      </c>
      <c r="E3703" t="s">
        <v>20088</v>
      </c>
      <c r="F3703" t="s">
        <v>14787</v>
      </c>
      <c r="G3703" t="s">
        <v>20089</v>
      </c>
      <c r="H3703" t="s">
        <v>24265</v>
      </c>
      <c r="I3703" t="s">
        <v>24266</v>
      </c>
      <c r="J3703" t="s">
        <v>14788</v>
      </c>
      <c r="K3703" t="s">
        <v>7564</v>
      </c>
      <c r="L3703" t="s">
        <v>7565</v>
      </c>
      <c r="M3703" t="s">
        <v>20835</v>
      </c>
      <c r="N3703" t="s">
        <v>6334</v>
      </c>
      <c r="O3703" t="s">
        <v>20097</v>
      </c>
      <c r="P3703" t="s">
        <v>20809</v>
      </c>
      <c r="Q3703" t="s">
        <v>20810</v>
      </c>
      <c r="R3703" t="s">
        <v>20836</v>
      </c>
      <c r="S3703">
        <v>0</v>
      </c>
      <c r="T3703">
        <v>1</v>
      </c>
      <c r="U3703">
        <v>1</v>
      </c>
      <c r="V3703">
        <v>145</v>
      </c>
      <c r="W3703">
        <v>14</v>
      </c>
    </row>
    <row r="3704" spans="1:23" x14ac:dyDescent="0.3">
      <c r="A3704" t="s">
        <v>3714</v>
      </c>
      <c r="B3704" t="s">
        <v>21044</v>
      </c>
      <c r="C3704">
        <v>0</v>
      </c>
      <c r="D3704">
        <v>0</v>
      </c>
      <c r="E3704" t="s">
        <v>20088</v>
      </c>
      <c r="F3704" t="s">
        <v>14789</v>
      </c>
      <c r="G3704" t="s">
        <v>20089</v>
      </c>
      <c r="H3704" t="s">
        <v>24267</v>
      </c>
      <c r="I3704" t="s">
        <v>24268</v>
      </c>
      <c r="J3704" t="s">
        <v>14790</v>
      </c>
      <c r="K3704" t="s">
        <v>6371</v>
      </c>
      <c r="L3704" t="s">
        <v>6342</v>
      </c>
      <c r="M3704" t="s">
        <v>20083</v>
      </c>
      <c r="N3704" t="s">
        <v>6334</v>
      </c>
      <c r="O3704" t="s">
        <v>20097</v>
      </c>
      <c r="P3704" t="s">
        <v>20559</v>
      </c>
      <c r="Q3704" t="s">
        <v>20560</v>
      </c>
      <c r="R3704" t="s">
        <v>20561</v>
      </c>
      <c r="S3704">
        <v>0</v>
      </c>
      <c r="T3704">
        <v>1</v>
      </c>
      <c r="U3704">
        <v>1</v>
      </c>
      <c r="V3704">
        <v>160</v>
      </c>
      <c r="W3704">
        <v>20</v>
      </c>
    </row>
    <row r="3705" spans="1:23" x14ac:dyDescent="0.3">
      <c r="A3705" t="s">
        <v>3715</v>
      </c>
      <c r="B3705" t="s">
        <v>21044</v>
      </c>
      <c r="C3705">
        <v>0</v>
      </c>
      <c r="D3705">
        <v>0</v>
      </c>
      <c r="E3705" t="s">
        <v>20088</v>
      </c>
      <c r="F3705" t="s">
        <v>14793</v>
      </c>
      <c r="G3705" t="s">
        <v>20089</v>
      </c>
      <c r="H3705" t="s">
        <v>24269</v>
      </c>
      <c r="I3705" t="s">
        <v>24270</v>
      </c>
      <c r="J3705" t="s">
        <v>14794</v>
      </c>
      <c r="K3705" t="s">
        <v>6837</v>
      </c>
      <c r="L3705" t="s">
        <v>6838</v>
      </c>
      <c r="M3705" t="s">
        <v>20075</v>
      </c>
      <c r="N3705" t="s">
        <v>6334</v>
      </c>
      <c r="O3705" t="s">
        <v>20097</v>
      </c>
      <c r="P3705" t="s">
        <v>20222</v>
      </c>
      <c r="Q3705" t="s">
        <v>20223</v>
      </c>
      <c r="R3705" t="s">
        <v>20788</v>
      </c>
      <c r="S3705">
        <v>0</v>
      </c>
      <c r="T3705">
        <v>1</v>
      </c>
      <c r="U3705">
        <v>1</v>
      </c>
      <c r="V3705">
        <v>80</v>
      </c>
      <c r="W3705">
        <v>10</v>
      </c>
    </row>
    <row r="3706" spans="1:23" x14ac:dyDescent="0.3">
      <c r="A3706" t="s">
        <v>3716</v>
      </c>
      <c r="B3706" t="s">
        <v>21044</v>
      </c>
      <c r="C3706">
        <v>0</v>
      </c>
      <c r="D3706">
        <v>0</v>
      </c>
      <c r="E3706" t="s">
        <v>20150</v>
      </c>
      <c r="F3706" t="s">
        <v>14795</v>
      </c>
      <c r="G3706" t="s">
        <v>20089</v>
      </c>
      <c r="H3706" t="s">
        <v>24271</v>
      </c>
      <c r="I3706" t="s">
        <v>24272</v>
      </c>
      <c r="J3706" t="s">
        <v>14796</v>
      </c>
      <c r="K3706" t="s">
        <v>6582</v>
      </c>
      <c r="L3706" t="s">
        <v>6416</v>
      </c>
      <c r="M3706" t="s">
        <v>20083</v>
      </c>
      <c r="N3706" t="s">
        <v>6334</v>
      </c>
      <c r="O3706" t="s">
        <v>20097</v>
      </c>
      <c r="P3706" t="s">
        <v>20719</v>
      </c>
      <c r="Q3706" t="s">
        <v>20720</v>
      </c>
      <c r="R3706" t="s">
        <v>20721</v>
      </c>
      <c r="S3706">
        <v>0</v>
      </c>
      <c r="T3706">
        <v>1</v>
      </c>
      <c r="U3706">
        <v>1</v>
      </c>
      <c r="V3706">
        <v>151</v>
      </c>
      <c r="W3706">
        <v>16</v>
      </c>
    </row>
    <row r="3707" spans="1:23" x14ac:dyDescent="0.3">
      <c r="A3707" t="s">
        <v>3717</v>
      </c>
      <c r="B3707" t="s">
        <v>21528</v>
      </c>
      <c r="C3707">
        <v>1</v>
      </c>
      <c r="D3707">
        <v>1</v>
      </c>
      <c r="E3707" t="s">
        <v>20050</v>
      </c>
      <c r="F3707" t="s">
        <v>14797</v>
      </c>
      <c r="G3707" t="s">
        <v>20066</v>
      </c>
      <c r="H3707" t="s">
        <v>24273</v>
      </c>
      <c r="I3707" t="s">
        <v>24274</v>
      </c>
      <c r="J3707" t="s">
        <v>14798</v>
      </c>
      <c r="K3707" t="s">
        <v>6580</v>
      </c>
      <c r="L3707" t="s">
        <v>6375</v>
      </c>
      <c r="M3707" t="s">
        <v>20083</v>
      </c>
      <c r="N3707" t="s">
        <v>6334</v>
      </c>
      <c r="O3707" t="s">
        <v>20097</v>
      </c>
      <c r="P3707" t="s">
        <v>20383</v>
      </c>
      <c r="Q3707" t="s">
        <v>20384</v>
      </c>
      <c r="R3707" t="s">
        <v>20385</v>
      </c>
      <c r="S3707">
        <v>1</v>
      </c>
      <c r="T3707">
        <v>0</v>
      </c>
      <c r="U3707">
        <v>0</v>
      </c>
      <c r="V3707">
        <v>1580</v>
      </c>
      <c r="W3707">
        <v>73</v>
      </c>
    </row>
    <row r="3708" spans="1:23" x14ac:dyDescent="0.3">
      <c r="A3708" t="s">
        <v>3718</v>
      </c>
      <c r="B3708" t="s">
        <v>21528</v>
      </c>
      <c r="C3708">
        <v>1</v>
      </c>
      <c r="D3708">
        <v>1</v>
      </c>
      <c r="E3708" t="s">
        <v>20050</v>
      </c>
      <c r="F3708" t="s">
        <v>14799</v>
      </c>
      <c r="G3708" t="s">
        <v>20080</v>
      </c>
      <c r="H3708" t="s">
        <v>20598</v>
      </c>
      <c r="I3708" t="s">
        <v>20599</v>
      </c>
      <c r="J3708" t="s">
        <v>7074</v>
      </c>
      <c r="K3708" t="s">
        <v>6581</v>
      </c>
      <c r="L3708" t="s">
        <v>6342</v>
      </c>
      <c r="M3708" t="s">
        <v>20083</v>
      </c>
      <c r="N3708" t="s">
        <v>6334</v>
      </c>
      <c r="O3708" t="s">
        <v>20097</v>
      </c>
      <c r="P3708" t="s">
        <v>20559</v>
      </c>
      <c r="Q3708" t="s">
        <v>20560</v>
      </c>
      <c r="R3708" t="s">
        <v>20561</v>
      </c>
      <c r="S3708">
        <v>1</v>
      </c>
      <c r="T3708">
        <v>1</v>
      </c>
      <c r="U3708">
        <v>0</v>
      </c>
      <c r="V3708">
        <v>1637</v>
      </c>
      <c r="W3708">
        <v>86</v>
      </c>
    </row>
    <row r="3709" spans="1:23" x14ac:dyDescent="0.3">
      <c r="A3709" t="s">
        <v>3719</v>
      </c>
      <c r="B3709" t="s">
        <v>21528</v>
      </c>
      <c r="C3709">
        <v>1</v>
      </c>
      <c r="D3709">
        <v>1</v>
      </c>
      <c r="E3709" t="s">
        <v>20050</v>
      </c>
      <c r="F3709" t="s">
        <v>14800</v>
      </c>
      <c r="G3709" t="s">
        <v>20080</v>
      </c>
      <c r="H3709" t="s">
        <v>20620</v>
      </c>
      <c r="I3709" t="s">
        <v>20621</v>
      </c>
      <c r="J3709" t="s">
        <v>6813</v>
      </c>
      <c r="K3709" t="s">
        <v>6445</v>
      </c>
      <c r="L3709" t="s">
        <v>6446</v>
      </c>
      <c r="M3709" t="s">
        <v>20083</v>
      </c>
      <c r="N3709" t="s">
        <v>6334</v>
      </c>
      <c r="O3709" t="s">
        <v>20097</v>
      </c>
      <c r="P3709" t="s">
        <v>20622</v>
      </c>
      <c r="Q3709" t="s">
        <v>20623</v>
      </c>
      <c r="R3709" t="s">
        <v>20624</v>
      </c>
      <c r="S3709">
        <v>1</v>
      </c>
      <c r="T3709">
        <v>1</v>
      </c>
      <c r="U3709">
        <v>0</v>
      </c>
      <c r="V3709">
        <v>1313</v>
      </c>
      <c r="W3709">
        <v>65</v>
      </c>
    </row>
    <row r="3710" spans="1:23" x14ac:dyDescent="0.3">
      <c r="A3710" t="s">
        <v>3720</v>
      </c>
      <c r="B3710" t="s">
        <v>21528</v>
      </c>
      <c r="C3710">
        <v>1</v>
      </c>
      <c r="D3710">
        <v>1</v>
      </c>
      <c r="E3710" t="s">
        <v>20050</v>
      </c>
      <c r="F3710" t="s">
        <v>14801</v>
      </c>
      <c r="G3710" t="s">
        <v>20051</v>
      </c>
      <c r="H3710" t="s">
        <v>20413</v>
      </c>
      <c r="I3710" t="s">
        <v>20414</v>
      </c>
      <c r="J3710" t="s">
        <v>8989</v>
      </c>
      <c r="K3710" t="s">
        <v>6583</v>
      </c>
      <c r="L3710" t="s">
        <v>6584</v>
      </c>
      <c r="M3710" t="s">
        <v>20457</v>
      </c>
      <c r="N3710" t="s">
        <v>6334</v>
      </c>
      <c r="O3710" t="s">
        <v>20097</v>
      </c>
      <c r="P3710" t="s">
        <v>20415</v>
      </c>
      <c r="Q3710" t="s">
        <v>6584</v>
      </c>
      <c r="R3710" t="s">
        <v>20669</v>
      </c>
      <c r="S3710">
        <v>1</v>
      </c>
      <c r="T3710">
        <v>1</v>
      </c>
      <c r="U3710">
        <v>0</v>
      </c>
      <c r="V3710">
        <v>902</v>
      </c>
      <c r="W3710">
        <v>43</v>
      </c>
    </row>
    <row r="3711" spans="1:23" x14ac:dyDescent="0.3">
      <c r="A3711" t="s">
        <v>3721</v>
      </c>
      <c r="B3711" t="s">
        <v>21528</v>
      </c>
      <c r="C3711">
        <v>1</v>
      </c>
      <c r="D3711">
        <v>1</v>
      </c>
      <c r="E3711" t="s">
        <v>20050</v>
      </c>
      <c r="F3711" t="s">
        <v>14802</v>
      </c>
      <c r="G3711" t="s">
        <v>20066</v>
      </c>
      <c r="H3711" t="s">
        <v>24273</v>
      </c>
      <c r="I3711" t="s">
        <v>24274</v>
      </c>
      <c r="J3711" t="s">
        <v>14803</v>
      </c>
      <c r="K3711" t="s">
        <v>6580</v>
      </c>
      <c r="L3711" t="s">
        <v>6375</v>
      </c>
      <c r="M3711" t="s">
        <v>20083</v>
      </c>
      <c r="N3711" t="s">
        <v>6334</v>
      </c>
      <c r="O3711" t="s">
        <v>20097</v>
      </c>
      <c r="P3711" t="s">
        <v>20383</v>
      </c>
      <c r="Q3711" t="s">
        <v>20384</v>
      </c>
      <c r="R3711" t="s">
        <v>20385</v>
      </c>
      <c r="S3711">
        <v>1</v>
      </c>
      <c r="T3711">
        <v>0</v>
      </c>
      <c r="U3711">
        <v>0</v>
      </c>
      <c r="V3711">
        <v>1642</v>
      </c>
      <c r="W3711">
        <v>80</v>
      </c>
    </row>
    <row r="3712" spans="1:23" x14ac:dyDescent="0.3">
      <c r="A3712" t="s">
        <v>3722</v>
      </c>
      <c r="B3712" t="s">
        <v>21528</v>
      </c>
      <c r="C3712">
        <v>1</v>
      </c>
      <c r="D3712">
        <v>1</v>
      </c>
      <c r="E3712" t="s">
        <v>20050</v>
      </c>
      <c r="F3712" t="s">
        <v>14804</v>
      </c>
      <c r="G3712" t="s">
        <v>20066</v>
      </c>
      <c r="H3712" t="s">
        <v>24275</v>
      </c>
      <c r="I3712" t="s">
        <v>24276</v>
      </c>
      <c r="J3712" t="s">
        <v>6827</v>
      </c>
      <c r="K3712" t="s">
        <v>6415</v>
      </c>
      <c r="L3712" t="s">
        <v>6416</v>
      </c>
      <c r="M3712" t="s">
        <v>20083</v>
      </c>
      <c r="N3712" t="s">
        <v>6334</v>
      </c>
      <c r="O3712" t="s">
        <v>20097</v>
      </c>
      <c r="P3712" t="s">
        <v>20719</v>
      </c>
      <c r="Q3712" t="s">
        <v>20720</v>
      </c>
      <c r="R3712" t="s">
        <v>20721</v>
      </c>
      <c r="S3712">
        <v>1</v>
      </c>
      <c r="T3712">
        <v>1</v>
      </c>
      <c r="U3712">
        <v>0</v>
      </c>
      <c r="V3712">
        <v>2503</v>
      </c>
      <c r="W3712">
        <v>113</v>
      </c>
    </row>
    <row r="3713" spans="1:23" x14ac:dyDescent="0.3">
      <c r="A3713" t="s">
        <v>3723</v>
      </c>
      <c r="B3713" t="s">
        <v>21528</v>
      </c>
      <c r="C3713">
        <v>1</v>
      </c>
      <c r="D3713">
        <v>1</v>
      </c>
      <c r="E3713" t="s">
        <v>20050</v>
      </c>
      <c r="F3713" t="s">
        <v>14805</v>
      </c>
      <c r="G3713" t="s">
        <v>20051</v>
      </c>
      <c r="H3713" t="s">
        <v>20749</v>
      </c>
      <c r="I3713" t="s">
        <v>20750</v>
      </c>
      <c r="J3713" t="s">
        <v>14806</v>
      </c>
      <c r="K3713" t="s">
        <v>6585</v>
      </c>
      <c r="L3713" t="s">
        <v>6586</v>
      </c>
      <c r="M3713" t="s">
        <v>20227</v>
      </c>
      <c r="N3713" t="s">
        <v>6334</v>
      </c>
      <c r="O3713" t="s">
        <v>20097</v>
      </c>
      <c r="P3713" t="s">
        <v>20751</v>
      </c>
      <c r="Q3713" t="s">
        <v>6586</v>
      </c>
      <c r="R3713" t="s">
        <v>20752</v>
      </c>
      <c r="S3713">
        <v>1</v>
      </c>
      <c r="T3713">
        <v>1</v>
      </c>
      <c r="U3713">
        <v>0</v>
      </c>
      <c r="V3713">
        <v>978</v>
      </c>
      <c r="W3713">
        <v>51</v>
      </c>
    </row>
    <row r="3714" spans="1:23" x14ac:dyDescent="0.3">
      <c r="A3714" t="s">
        <v>3724</v>
      </c>
      <c r="B3714" t="s">
        <v>21528</v>
      </c>
      <c r="C3714">
        <v>1</v>
      </c>
      <c r="D3714">
        <v>1</v>
      </c>
      <c r="E3714" t="s">
        <v>20050</v>
      </c>
      <c r="F3714" t="s">
        <v>14807</v>
      </c>
      <c r="G3714" t="s">
        <v>20051</v>
      </c>
      <c r="H3714" t="s">
        <v>20755</v>
      </c>
      <c r="I3714" t="s">
        <v>20756</v>
      </c>
      <c r="J3714" t="s">
        <v>8706</v>
      </c>
      <c r="K3714" t="s">
        <v>6587</v>
      </c>
      <c r="L3714" t="s">
        <v>6588</v>
      </c>
      <c r="M3714" t="s">
        <v>20757</v>
      </c>
      <c r="N3714" t="s">
        <v>6334</v>
      </c>
      <c r="O3714" t="s">
        <v>20097</v>
      </c>
      <c r="P3714" t="s">
        <v>20758</v>
      </c>
      <c r="Q3714" t="s">
        <v>6588</v>
      </c>
      <c r="R3714" t="s">
        <v>20759</v>
      </c>
      <c r="S3714">
        <v>1</v>
      </c>
      <c r="T3714">
        <v>1</v>
      </c>
      <c r="U3714">
        <v>0</v>
      </c>
      <c r="V3714">
        <v>1658</v>
      </c>
      <c r="W3714">
        <v>80</v>
      </c>
    </row>
    <row r="3715" spans="1:23" x14ac:dyDescent="0.3">
      <c r="A3715" t="s">
        <v>3725</v>
      </c>
      <c r="B3715" t="s">
        <v>21528</v>
      </c>
      <c r="C3715">
        <v>1</v>
      </c>
      <c r="D3715">
        <v>1</v>
      </c>
      <c r="E3715" t="s">
        <v>20050</v>
      </c>
      <c r="F3715" t="s">
        <v>14808</v>
      </c>
      <c r="G3715" t="s">
        <v>20051</v>
      </c>
      <c r="H3715" t="s">
        <v>20608</v>
      </c>
      <c r="I3715" t="s">
        <v>20609</v>
      </c>
      <c r="J3715" t="s">
        <v>14809</v>
      </c>
      <c r="K3715" t="s">
        <v>6589</v>
      </c>
      <c r="L3715" t="s">
        <v>6590</v>
      </c>
      <c r="M3715" t="s">
        <v>20131</v>
      </c>
      <c r="N3715" t="s">
        <v>6334</v>
      </c>
      <c r="O3715" t="s">
        <v>20097</v>
      </c>
      <c r="P3715" t="s">
        <v>20610</v>
      </c>
      <c r="Q3715" t="s">
        <v>6590</v>
      </c>
      <c r="R3715" t="s">
        <v>20774</v>
      </c>
      <c r="S3715">
        <v>1</v>
      </c>
      <c r="T3715">
        <v>1</v>
      </c>
      <c r="U3715">
        <v>0</v>
      </c>
      <c r="V3715">
        <v>1318</v>
      </c>
      <c r="W3715">
        <v>60</v>
      </c>
    </row>
    <row r="3716" spans="1:23" x14ac:dyDescent="0.3">
      <c r="A3716" t="s">
        <v>3726</v>
      </c>
      <c r="B3716" t="s">
        <v>21522</v>
      </c>
      <c r="C3716">
        <v>1</v>
      </c>
      <c r="D3716">
        <v>1</v>
      </c>
      <c r="E3716" t="s">
        <v>20050</v>
      </c>
      <c r="F3716" t="s">
        <v>14810</v>
      </c>
      <c r="G3716" t="s">
        <v>20051</v>
      </c>
      <c r="H3716" t="s">
        <v>20749</v>
      </c>
      <c r="I3716" t="s">
        <v>20750</v>
      </c>
      <c r="J3716" t="s">
        <v>6814</v>
      </c>
      <c r="K3716" t="s">
        <v>6585</v>
      </c>
      <c r="L3716" t="s">
        <v>6586</v>
      </c>
      <c r="M3716" t="s">
        <v>20227</v>
      </c>
      <c r="N3716" t="s">
        <v>6334</v>
      </c>
      <c r="O3716" t="s">
        <v>20097</v>
      </c>
      <c r="P3716" t="s">
        <v>20751</v>
      </c>
      <c r="Q3716" t="s">
        <v>6586</v>
      </c>
      <c r="R3716" t="s">
        <v>20752</v>
      </c>
      <c r="S3716">
        <v>1</v>
      </c>
      <c r="T3716">
        <v>1</v>
      </c>
      <c r="U3716">
        <v>0</v>
      </c>
      <c r="V3716">
        <v>24</v>
      </c>
      <c r="W3716">
        <v>2</v>
      </c>
    </row>
    <row r="3717" spans="1:23" x14ac:dyDescent="0.3">
      <c r="A3717" t="s">
        <v>3727</v>
      </c>
      <c r="B3717" t="s">
        <v>21528</v>
      </c>
      <c r="C3717">
        <v>1</v>
      </c>
      <c r="D3717">
        <v>1</v>
      </c>
      <c r="E3717" t="s">
        <v>20050</v>
      </c>
      <c r="F3717" t="s">
        <v>14811</v>
      </c>
      <c r="G3717" t="s">
        <v>20066</v>
      </c>
      <c r="H3717" t="s">
        <v>24273</v>
      </c>
      <c r="I3717" t="s">
        <v>24274</v>
      </c>
      <c r="J3717" t="s">
        <v>14803</v>
      </c>
      <c r="K3717" t="s">
        <v>6580</v>
      </c>
      <c r="L3717" t="s">
        <v>6375</v>
      </c>
      <c r="M3717" t="s">
        <v>20083</v>
      </c>
      <c r="N3717" t="s">
        <v>6334</v>
      </c>
      <c r="O3717" t="s">
        <v>20097</v>
      </c>
      <c r="P3717" t="s">
        <v>20383</v>
      </c>
      <c r="Q3717" t="s">
        <v>20384</v>
      </c>
      <c r="R3717" t="s">
        <v>20385</v>
      </c>
      <c r="S3717">
        <v>1</v>
      </c>
      <c r="T3717">
        <v>0</v>
      </c>
      <c r="U3717">
        <v>0</v>
      </c>
      <c r="V3717">
        <v>834</v>
      </c>
      <c r="W3717">
        <v>45</v>
      </c>
    </row>
    <row r="3718" spans="1:23" x14ac:dyDescent="0.3">
      <c r="A3718" t="s">
        <v>3728</v>
      </c>
      <c r="B3718" t="s">
        <v>21528</v>
      </c>
      <c r="C3718">
        <v>1</v>
      </c>
      <c r="D3718">
        <v>1</v>
      </c>
      <c r="E3718" t="s">
        <v>20050</v>
      </c>
      <c r="F3718" t="s">
        <v>14812</v>
      </c>
      <c r="G3718" t="s">
        <v>20051</v>
      </c>
      <c r="H3718" t="s">
        <v>20866</v>
      </c>
      <c r="I3718" t="s">
        <v>20867</v>
      </c>
      <c r="J3718" t="s">
        <v>14813</v>
      </c>
      <c r="K3718" t="s">
        <v>6811</v>
      </c>
      <c r="L3718" t="s">
        <v>6812</v>
      </c>
      <c r="M3718" t="s">
        <v>20096</v>
      </c>
      <c r="N3718" t="s">
        <v>6334</v>
      </c>
      <c r="O3718" t="s">
        <v>20097</v>
      </c>
      <c r="P3718" t="s">
        <v>20098</v>
      </c>
      <c r="Q3718" t="s">
        <v>20099</v>
      </c>
      <c r="R3718" t="s">
        <v>20100</v>
      </c>
      <c r="S3718">
        <v>1</v>
      </c>
      <c r="T3718">
        <v>1</v>
      </c>
      <c r="U3718">
        <v>0</v>
      </c>
      <c r="V3718">
        <v>475</v>
      </c>
      <c r="W3718">
        <v>24</v>
      </c>
    </row>
    <row r="3719" spans="1:23" x14ac:dyDescent="0.3">
      <c r="A3719" t="s">
        <v>3729</v>
      </c>
      <c r="B3719" t="s">
        <v>21439</v>
      </c>
      <c r="C3719">
        <v>1</v>
      </c>
      <c r="D3719">
        <v>1</v>
      </c>
      <c r="E3719" t="s">
        <v>20088</v>
      </c>
      <c r="F3719" t="s">
        <v>14814</v>
      </c>
      <c r="G3719" t="s">
        <v>20089</v>
      </c>
      <c r="H3719" t="s">
        <v>24277</v>
      </c>
      <c r="I3719" t="s">
        <v>24278</v>
      </c>
      <c r="J3719" t="s">
        <v>14815</v>
      </c>
      <c r="K3719" t="s">
        <v>6405</v>
      </c>
      <c r="L3719" t="s">
        <v>6375</v>
      </c>
      <c r="M3719" t="s">
        <v>20083</v>
      </c>
      <c r="N3719" t="s">
        <v>6334</v>
      </c>
      <c r="O3719" t="s">
        <v>20097</v>
      </c>
      <c r="P3719" t="s">
        <v>20383</v>
      </c>
      <c r="Q3719" t="s">
        <v>20384</v>
      </c>
      <c r="R3719" t="s">
        <v>20385</v>
      </c>
      <c r="S3719">
        <v>0</v>
      </c>
      <c r="T3719">
        <v>0</v>
      </c>
      <c r="U3719">
        <v>0</v>
      </c>
      <c r="V3719">
        <v>90</v>
      </c>
      <c r="W3719">
        <v>4</v>
      </c>
    </row>
    <row r="3720" spans="1:23" x14ac:dyDescent="0.3">
      <c r="A3720" t="s">
        <v>3730</v>
      </c>
      <c r="B3720" t="s">
        <v>21528</v>
      </c>
      <c r="C3720">
        <v>1</v>
      </c>
      <c r="D3720">
        <v>1</v>
      </c>
      <c r="E3720" t="s">
        <v>20050</v>
      </c>
      <c r="F3720" t="s">
        <v>14816</v>
      </c>
      <c r="G3720" t="s">
        <v>20051</v>
      </c>
      <c r="H3720" t="s">
        <v>20219</v>
      </c>
      <c r="I3720" t="s">
        <v>20220</v>
      </c>
      <c r="J3720" t="s">
        <v>6836</v>
      </c>
      <c r="K3720" t="s">
        <v>6837</v>
      </c>
      <c r="L3720" t="s">
        <v>6838</v>
      </c>
      <c r="M3720" t="s">
        <v>20075</v>
      </c>
      <c r="N3720" t="s">
        <v>6334</v>
      </c>
      <c r="O3720" t="s">
        <v>20097</v>
      </c>
      <c r="P3720" t="s">
        <v>20222</v>
      </c>
      <c r="Q3720" t="s">
        <v>20223</v>
      </c>
      <c r="R3720" t="s">
        <v>20788</v>
      </c>
      <c r="S3720">
        <v>1</v>
      </c>
      <c r="T3720">
        <v>1</v>
      </c>
      <c r="U3720">
        <v>0</v>
      </c>
      <c r="V3720">
        <v>854</v>
      </c>
      <c r="W3720">
        <v>43</v>
      </c>
    </row>
    <row r="3721" spans="1:23" x14ac:dyDescent="0.3">
      <c r="A3721" t="s">
        <v>3731</v>
      </c>
      <c r="B3721" t="s">
        <v>21528</v>
      </c>
      <c r="C3721">
        <v>1</v>
      </c>
      <c r="D3721">
        <v>1</v>
      </c>
      <c r="E3721" t="s">
        <v>20050</v>
      </c>
      <c r="F3721" t="s">
        <v>14818</v>
      </c>
      <c r="G3721" t="s">
        <v>20080</v>
      </c>
      <c r="H3721" t="s">
        <v>20598</v>
      </c>
      <c r="I3721" t="s">
        <v>20599</v>
      </c>
      <c r="J3721" t="s">
        <v>14819</v>
      </c>
      <c r="K3721" t="s">
        <v>6581</v>
      </c>
      <c r="L3721" t="s">
        <v>6342</v>
      </c>
      <c r="M3721" t="s">
        <v>20083</v>
      </c>
      <c r="N3721" t="s">
        <v>6334</v>
      </c>
      <c r="O3721" t="s">
        <v>20097</v>
      </c>
      <c r="P3721" t="s">
        <v>20559</v>
      </c>
      <c r="Q3721" t="s">
        <v>20560</v>
      </c>
      <c r="R3721" t="s">
        <v>20561</v>
      </c>
      <c r="S3721">
        <v>1</v>
      </c>
      <c r="T3721">
        <v>1</v>
      </c>
      <c r="U3721">
        <v>0</v>
      </c>
      <c r="V3721">
        <v>1395</v>
      </c>
      <c r="W3721">
        <v>63</v>
      </c>
    </row>
    <row r="3722" spans="1:23" x14ac:dyDescent="0.3">
      <c r="A3722" t="s">
        <v>3732</v>
      </c>
      <c r="B3722" t="s">
        <v>21501</v>
      </c>
      <c r="C3722">
        <v>1</v>
      </c>
      <c r="D3722">
        <v>1</v>
      </c>
      <c r="E3722" t="s">
        <v>20088</v>
      </c>
      <c r="F3722" t="s">
        <v>14820</v>
      </c>
      <c r="G3722" t="s">
        <v>20089</v>
      </c>
      <c r="H3722" t="s">
        <v>20842</v>
      </c>
      <c r="I3722" t="s">
        <v>24279</v>
      </c>
      <c r="J3722" t="s">
        <v>6832</v>
      </c>
      <c r="K3722" t="s">
        <v>6833</v>
      </c>
      <c r="L3722" t="s">
        <v>6834</v>
      </c>
      <c r="M3722" t="s">
        <v>20374</v>
      </c>
      <c r="N3722" t="s">
        <v>6334</v>
      </c>
      <c r="O3722" t="s">
        <v>20097</v>
      </c>
      <c r="P3722" t="s">
        <v>20758</v>
      </c>
      <c r="Q3722" t="s">
        <v>6588</v>
      </c>
      <c r="R3722" t="s">
        <v>24280</v>
      </c>
      <c r="S3722">
        <v>0</v>
      </c>
      <c r="T3722">
        <v>1</v>
      </c>
      <c r="U3722">
        <v>0</v>
      </c>
      <c r="V3722">
        <v>80</v>
      </c>
      <c r="W3722">
        <v>5</v>
      </c>
    </row>
    <row r="3723" spans="1:23" x14ac:dyDescent="0.3">
      <c r="A3723" t="s">
        <v>3733</v>
      </c>
      <c r="B3723" t="s">
        <v>21501</v>
      </c>
      <c r="C3723">
        <v>1</v>
      </c>
      <c r="D3723">
        <v>1</v>
      </c>
      <c r="E3723" t="s">
        <v>20050</v>
      </c>
      <c r="F3723" t="s">
        <v>14821</v>
      </c>
      <c r="G3723" t="s">
        <v>20080</v>
      </c>
      <c r="H3723" t="s">
        <v>20620</v>
      </c>
      <c r="I3723" t="s">
        <v>20621</v>
      </c>
      <c r="J3723" t="s">
        <v>6813</v>
      </c>
      <c r="K3723" t="s">
        <v>6445</v>
      </c>
      <c r="L3723" t="s">
        <v>6446</v>
      </c>
      <c r="M3723" t="s">
        <v>20083</v>
      </c>
      <c r="N3723" t="s">
        <v>6334</v>
      </c>
      <c r="O3723" t="s">
        <v>20097</v>
      </c>
      <c r="P3723" t="s">
        <v>20622</v>
      </c>
      <c r="Q3723" t="s">
        <v>20623</v>
      </c>
      <c r="R3723" t="s">
        <v>20624</v>
      </c>
      <c r="S3723">
        <v>1</v>
      </c>
      <c r="T3723">
        <v>1</v>
      </c>
      <c r="U3723">
        <v>0</v>
      </c>
      <c r="V3723">
        <v>41</v>
      </c>
      <c r="W3723">
        <v>2</v>
      </c>
    </row>
    <row r="3724" spans="1:23" x14ac:dyDescent="0.3">
      <c r="A3724" t="s">
        <v>3734</v>
      </c>
      <c r="B3724" t="s">
        <v>21528</v>
      </c>
      <c r="C3724">
        <v>1</v>
      </c>
      <c r="D3724">
        <v>1</v>
      </c>
      <c r="E3724" t="s">
        <v>20050</v>
      </c>
      <c r="F3724" t="s">
        <v>14822</v>
      </c>
      <c r="G3724" t="s">
        <v>20051</v>
      </c>
      <c r="H3724" t="s">
        <v>20866</v>
      </c>
      <c r="I3724" t="s">
        <v>20867</v>
      </c>
      <c r="J3724" t="s">
        <v>6828</v>
      </c>
      <c r="K3724" t="s">
        <v>6423</v>
      </c>
      <c r="L3724" t="s">
        <v>6342</v>
      </c>
      <c r="M3724" t="s">
        <v>20083</v>
      </c>
      <c r="N3724" t="s">
        <v>6334</v>
      </c>
      <c r="O3724" t="s">
        <v>20097</v>
      </c>
      <c r="P3724" t="s">
        <v>20559</v>
      </c>
      <c r="Q3724" t="s">
        <v>20560</v>
      </c>
      <c r="R3724" t="s">
        <v>20561</v>
      </c>
      <c r="S3724">
        <v>1</v>
      </c>
      <c r="T3724">
        <v>1</v>
      </c>
      <c r="U3724">
        <v>0</v>
      </c>
      <c r="V3724">
        <v>193</v>
      </c>
      <c r="W3724">
        <v>8</v>
      </c>
    </row>
    <row r="3725" spans="1:23" x14ac:dyDescent="0.3">
      <c r="A3725" t="s">
        <v>3735</v>
      </c>
      <c r="B3725" t="s">
        <v>21439</v>
      </c>
      <c r="C3725">
        <v>1</v>
      </c>
      <c r="D3725">
        <v>1</v>
      </c>
      <c r="E3725" t="s">
        <v>20088</v>
      </c>
      <c r="F3725" t="s">
        <v>14823</v>
      </c>
      <c r="G3725" t="s">
        <v>20089</v>
      </c>
      <c r="H3725" t="s">
        <v>21466</v>
      </c>
      <c r="I3725" t="s">
        <v>24281</v>
      </c>
      <c r="J3725" t="s">
        <v>14824</v>
      </c>
      <c r="K3725" t="s">
        <v>6581</v>
      </c>
      <c r="L3725" t="s">
        <v>6342</v>
      </c>
      <c r="M3725" t="s">
        <v>20083</v>
      </c>
      <c r="N3725" t="s">
        <v>6334</v>
      </c>
      <c r="O3725" t="s">
        <v>20097</v>
      </c>
      <c r="P3725" t="s">
        <v>20559</v>
      </c>
      <c r="Q3725" t="s">
        <v>20560</v>
      </c>
      <c r="R3725" t="s">
        <v>20561</v>
      </c>
      <c r="S3725">
        <v>0</v>
      </c>
      <c r="T3725">
        <v>1</v>
      </c>
      <c r="U3725">
        <v>0</v>
      </c>
      <c r="V3725">
        <v>70</v>
      </c>
      <c r="W3725">
        <v>3</v>
      </c>
    </row>
    <row r="3726" spans="1:23" x14ac:dyDescent="0.3">
      <c r="A3726" t="s">
        <v>3736</v>
      </c>
      <c r="B3726" t="s">
        <v>21439</v>
      </c>
      <c r="C3726">
        <v>1</v>
      </c>
      <c r="D3726">
        <v>1</v>
      </c>
      <c r="E3726" t="s">
        <v>20088</v>
      </c>
      <c r="F3726" t="s">
        <v>14825</v>
      </c>
      <c r="G3726" t="s">
        <v>20089</v>
      </c>
      <c r="H3726" t="s">
        <v>24277</v>
      </c>
      <c r="I3726" t="s">
        <v>24278</v>
      </c>
      <c r="J3726" t="s">
        <v>14815</v>
      </c>
      <c r="K3726" t="s">
        <v>6405</v>
      </c>
      <c r="L3726" t="s">
        <v>6375</v>
      </c>
      <c r="M3726" t="s">
        <v>20083</v>
      </c>
      <c r="N3726" t="s">
        <v>6334</v>
      </c>
      <c r="O3726" t="s">
        <v>20097</v>
      </c>
      <c r="P3726" t="s">
        <v>20383</v>
      </c>
      <c r="Q3726" t="s">
        <v>20384</v>
      </c>
      <c r="R3726" t="s">
        <v>20385</v>
      </c>
      <c r="S3726">
        <v>0</v>
      </c>
      <c r="T3726">
        <v>0</v>
      </c>
      <c r="U3726">
        <v>0</v>
      </c>
      <c r="V3726">
        <v>43</v>
      </c>
      <c r="W3726">
        <v>2</v>
      </c>
    </row>
    <row r="3727" spans="1:23" x14ac:dyDescent="0.3">
      <c r="A3727" t="s">
        <v>3737</v>
      </c>
      <c r="B3727" t="s">
        <v>21522</v>
      </c>
      <c r="C3727">
        <v>1</v>
      </c>
      <c r="D3727">
        <v>1</v>
      </c>
      <c r="E3727" t="s">
        <v>20050</v>
      </c>
      <c r="F3727" t="s">
        <v>14826</v>
      </c>
      <c r="G3727" t="s">
        <v>20051</v>
      </c>
      <c r="H3727" t="s">
        <v>20608</v>
      </c>
      <c r="I3727" t="s">
        <v>20609</v>
      </c>
      <c r="J3727" t="s">
        <v>6825</v>
      </c>
      <c r="K3727" t="s">
        <v>6589</v>
      </c>
      <c r="L3727" t="s">
        <v>6590</v>
      </c>
      <c r="M3727" t="s">
        <v>20131</v>
      </c>
      <c r="N3727" t="s">
        <v>6334</v>
      </c>
      <c r="O3727" t="s">
        <v>20097</v>
      </c>
      <c r="P3727" t="s">
        <v>20610</v>
      </c>
      <c r="Q3727" t="s">
        <v>6590</v>
      </c>
      <c r="R3727" t="s">
        <v>20774</v>
      </c>
      <c r="S3727">
        <v>1</v>
      </c>
      <c r="T3727">
        <v>1</v>
      </c>
      <c r="U3727">
        <v>0</v>
      </c>
      <c r="V3727">
        <v>32</v>
      </c>
      <c r="W3727">
        <v>2</v>
      </c>
    </row>
    <row r="3728" spans="1:23" x14ac:dyDescent="0.3">
      <c r="A3728" t="s">
        <v>3738</v>
      </c>
      <c r="B3728" t="s">
        <v>21501</v>
      </c>
      <c r="C3728">
        <v>1</v>
      </c>
      <c r="D3728">
        <v>1</v>
      </c>
      <c r="E3728" t="s">
        <v>20050</v>
      </c>
      <c r="F3728" t="s">
        <v>14827</v>
      </c>
      <c r="G3728" t="s">
        <v>20080</v>
      </c>
      <c r="H3728" t="s">
        <v>20598</v>
      </c>
      <c r="I3728" t="s">
        <v>20599</v>
      </c>
      <c r="J3728" t="s">
        <v>7074</v>
      </c>
      <c r="K3728" t="s">
        <v>6581</v>
      </c>
      <c r="L3728" t="s">
        <v>6342</v>
      </c>
      <c r="M3728" t="s">
        <v>20083</v>
      </c>
      <c r="N3728" t="s">
        <v>6334</v>
      </c>
      <c r="O3728" t="s">
        <v>20097</v>
      </c>
      <c r="P3728" t="s">
        <v>20559</v>
      </c>
      <c r="Q3728" t="s">
        <v>20560</v>
      </c>
      <c r="R3728" t="s">
        <v>20561</v>
      </c>
      <c r="S3728">
        <v>1</v>
      </c>
      <c r="T3728">
        <v>1</v>
      </c>
      <c r="U3728">
        <v>0</v>
      </c>
      <c r="V3728">
        <v>25</v>
      </c>
      <c r="W3728">
        <v>2</v>
      </c>
    </row>
    <row r="3729" spans="1:23" x14ac:dyDescent="0.3">
      <c r="A3729" t="s">
        <v>3739</v>
      </c>
      <c r="B3729" t="s">
        <v>21439</v>
      </c>
      <c r="C3729">
        <v>1</v>
      </c>
      <c r="D3729">
        <v>1</v>
      </c>
      <c r="E3729" t="s">
        <v>20088</v>
      </c>
      <c r="F3729" t="s">
        <v>14828</v>
      </c>
      <c r="G3729" t="s">
        <v>20089</v>
      </c>
      <c r="H3729" t="s">
        <v>21518</v>
      </c>
      <c r="I3729" t="s">
        <v>24282</v>
      </c>
      <c r="J3729" t="s">
        <v>14829</v>
      </c>
      <c r="K3729" t="s">
        <v>6371</v>
      </c>
      <c r="L3729" t="s">
        <v>6342</v>
      </c>
      <c r="M3729" t="s">
        <v>20083</v>
      </c>
      <c r="N3729" t="s">
        <v>6334</v>
      </c>
      <c r="O3729" t="s">
        <v>20097</v>
      </c>
      <c r="P3729" t="s">
        <v>20559</v>
      </c>
      <c r="Q3729" t="s">
        <v>20560</v>
      </c>
      <c r="R3729" t="s">
        <v>20561</v>
      </c>
      <c r="S3729">
        <v>0</v>
      </c>
      <c r="T3729">
        <v>1</v>
      </c>
      <c r="U3729">
        <v>0</v>
      </c>
      <c r="V3729">
        <v>39</v>
      </c>
      <c r="W3729">
        <v>3</v>
      </c>
    </row>
    <row r="3730" spans="1:23" x14ac:dyDescent="0.3">
      <c r="A3730" t="s">
        <v>3740</v>
      </c>
      <c r="B3730" t="s">
        <v>21439</v>
      </c>
      <c r="C3730">
        <v>1</v>
      </c>
      <c r="D3730">
        <v>1</v>
      </c>
      <c r="E3730" t="s">
        <v>20088</v>
      </c>
      <c r="F3730" t="s">
        <v>14830</v>
      </c>
      <c r="G3730" t="s">
        <v>20089</v>
      </c>
      <c r="H3730" t="s">
        <v>24283</v>
      </c>
      <c r="I3730" t="s">
        <v>24284</v>
      </c>
      <c r="J3730" t="s">
        <v>6840</v>
      </c>
      <c r="K3730" t="s">
        <v>6371</v>
      </c>
      <c r="L3730" t="s">
        <v>6342</v>
      </c>
      <c r="M3730" t="s">
        <v>20083</v>
      </c>
      <c r="N3730" t="s">
        <v>6334</v>
      </c>
      <c r="O3730" t="s">
        <v>20097</v>
      </c>
      <c r="P3730" t="s">
        <v>20559</v>
      </c>
      <c r="Q3730" t="s">
        <v>20560</v>
      </c>
      <c r="R3730" t="s">
        <v>20561</v>
      </c>
      <c r="S3730">
        <v>0</v>
      </c>
      <c r="T3730">
        <v>1</v>
      </c>
      <c r="U3730">
        <v>0</v>
      </c>
      <c r="V3730">
        <v>21</v>
      </c>
      <c r="W3730">
        <v>1</v>
      </c>
    </row>
    <row r="3731" spans="1:23" x14ac:dyDescent="0.3">
      <c r="A3731" t="s">
        <v>3741</v>
      </c>
      <c r="B3731" t="s">
        <v>21522</v>
      </c>
      <c r="C3731">
        <v>1</v>
      </c>
      <c r="D3731">
        <v>1</v>
      </c>
      <c r="E3731" t="s">
        <v>20050</v>
      </c>
      <c r="F3731" t="s">
        <v>14831</v>
      </c>
      <c r="G3731" t="s">
        <v>20051</v>
      </c>
      <c r="H3731" t="s">
        <v>20866</v>
      </c>
      <c r="I3731" t="s">
        <v>20867</v>
      </c>
      <c r="J3731" t="s">
        <v>6828</v>
      </c>
      <c r="K3731" t="s">
        <v>6423</v>
      </c>
      <c r="L3731" t="s">
        <v>6342</v>
      </c>
      <c r="M3731" t="s">
        <v>20083</v>
      </c>
      <c r="N3731" t="s">
        <v>6334</v>
      </c>
      <c r="O3731" t="s">
        <v>20097</v>
      </c>
      <c r="P3731" t="s">
        <v>20559</v>
      </c>
      <c r="Q3731" t="s">
        <v>20560</v>
      </c>
      <c r="R3731" t="s">
        <v>20561</v>
      </c>
      <c r="S3731">
        <v>1</v>
      </c>
      <c r="T3731">
        <v>1</v>
      </c>
      <c r="U3731">
        <v>0</v>
      </c>
      <c r="V3731">
        <v>57</v>
      </c>
      <c r="W3731">
        <v>3</v>
      </c>
    </row>
    <row r="3732" spans="1:23" x14ac:dyDescent="0.3">
      <c r="A3732" t="s">
        <v>3742</v>
      </c>
      <c r="B3732" t="s">
        <v>21439</v>
      </c>
      <c r="C3732">
        <v>1</v>
      </c>
      <c r="D3732">
        <v>1</v>
      </c>
      <c r="E3732" t="s">
        <v>20088</v>
      </c>
      <c r="F3732" t="s">
        <v>14832</v>
      </c>
      <c r="G3732" t="s">
        <v>20089</v>
      </c>
      <c r="H3732" t="s">
        <v>24285</v>
      </c>
      <c r="I3732" t="s">
        <v>24286</v>
      </c>
      <c r="J3732" t="s">
        <v>14833</v>
      </c>
      <c r="K3732" t="s">
        <v>14834</v>
      </c>
      <c r="L3732" t="s">
        <v>14835</v>
      </c>
      <c r="M3732" t="s">
        <v>20835</v>
      </c>
      <c r="N3732" t="s">
        <v>6334</v>
      </c>
      <c r="O3732" t="s">
        <v>20097</v>
      </c>
      <c r="P3732" t="s">
        <v>20758</v>
      </c>
      <c r="Q3732" t="s">
        <v>6588</v>
      </c>
      <c r="R3732" t="s">
        <v>24287</v>
      </c>
      <c r="S3732">
        <v>0</v>
      </c>
      <c r="T3732">
        <v>1</v>
      </c>
      <c r="U3732">
        <v>0</v>
      </c>
      <c r="V3732">
        <v>20</v>
      </c>
      <c r="W3732">
        <v>1</v>
      </c>
    </row>
    <row r="3733" spans="1:23" x14ac:dyDescent="0.3">
      <c r="A3733" t="s">
        <v>3743</v>
      </c>
      <c r="B3733" t="s">
        <v>21522</v>
      </c>
      <c r="C3733">
        <v>1</v>
      </c>
      <c r="D3733">
        <v>1</v>
      </c>
      <c r="E3733" t="s">
        <v>20088</v>
      </c>
      <c r="F3733" t="s">
        <v>14836</v>
      </c>
      <c r="G3733" t="s">
        <v>20089</v>
      </c>
      <c r="H3733" t="s">
        <v>21466</v>
      </c>
      <c r="I3733" t="s">
        <v>24281</v>
      </c>
      <c r="J3733" t="s">
        <v>6841</v>
      </c>
      <c r="K3733" t="s">
        <v>6842</v>
      </c>
      <c r="L3733" t="s">
        <v>6843</v>
      </c>
      <c r="M3733" t="s">
        <v>20157</v>
      </c>
      <c r="N3733" t="s">
        <v>6334</v>
      </c>
      <c r="O3733" t="s">
        <v>20097</v>
      </c>
      <c r="P3733" t="s">
        <v>20610</v>
      </c>
      <c r="Q3733" t="s">
        <v>6590</v>
      </c>
      <c r="R3733" t="s">
        <v>20973</v>
      </c>
      <c r="S3733">
        <v>0</v>
      </c>
      <c r="T3733">
        <v>1</v>
      </c>
      <c r="U3733">
        <v>0</v>
      </c>
      <c r="V3733">
        <v>8</v>
      </c>
      <c r="W3733">
        <v>1</v>
      </c>
    </row>
    <row r="3734" spans="1:23" x14ac:dyDescent="0.3">
      <c r="A3734" t="s">
        <v>3744</v>
      </c>
      <c r="B3734" t="s">
        <v>21439</v>
      </c>
      <c r="C3734">
        <v>1</v>
      </c>
      <c r="D3734">
        <v>1</v>
      </c>
      <c r="E3734" t="s">
        <v>20088</v>
      </c>
      <c r="F3734" t="s">
        <v>14837</v>
      </c>
      <c r="G3734" t="s">
        <v>20089</v>
      </c>
      <c r="H3734" t="s">
        <v>21518</v>
      </c>
      <c r="I3734" t="s">
        <v>24282</v>
      </c>
      <c r="J3734" t="s">
        <v>14829</v>
      </c>
      <c r="K3734" t="s">
        <v>6371</v>
      </c>
      <c r="L3734" t="s">
        <v>6342</v>
      </c>
      <c r="M3734" t="s">
        <v>20083</v>
      </c>
      <c r="N3734" t="s">
        <v>6334</v>
      </c>
      <c r="O3734" t="s">
        <v>20097</v>
      </c>
      <c r="P3734" t="s">
        <v>20559</v>
      </c>
      <c r="Q3734" t="s">
        <v>20560</v>
      </c>
      <c r="R3734" t="s">
        <v>20561</v>
      </c>
      <c r="S3734">
        <v>0</v>
      </c>
      <c r="T3734">
        <v>1</v>
      </c>
      <c r="U3734">
        <v>0</v>
      </c>
      <c r="V3734">
        <v>0</v>
      </c>
      <c r="W3734">
        <v>0</v>
      </c>
    </row>
    <row r="3735" spans="1:23" x14ac:dyDescent="0.3">
      <c r="A3735" t="s">
        <v>3745</v>
      </c>
      <c r="B3735" t="s">
        <v>21044</v>
      </c>
      <c r="C3735">
        <v>0</v>
      </c>
      <c r="D3735">
        <v>0</v>
      </c>
      <c r="E3735" t="s">
        <v>20088</v>
      </c>
      <c r="F3735" t="s">
        <v>14838</v>
      </c>
      <c r="G3735" t="s">
        <v>20089</v>
      </c>
      <c r="H3735" t="s">
        <v>24288</v>
      </c>
      <c r="I3735" t="s">
        <v>24289</v>
      </c>
      <c r="J3735" t="s">
        <v>14839</v>
      </c>
      <c r="K3735" t="s">
        <v>6582</v>
      </c>
      <c r="L3735" t="s">
        <v>6416</v>
      </c>
      <c r="M3735" t="s">
        <v>20083</v>
      </c>
      <c r="N3735" t="s">
        <v>6334</v>
      </c>
      <c r="O3735" t="s">
        <v>20097</v>
      </c>
      <c r="P3735" t="s">
        <v>20719</v>
      </c>
      <c r="Q3735" t="s">
        <v>20720</v>
      </c>
      <c r="R3735" t="s">
        <v>20721</v>
      </c>
      <c r="S3735">
        <v>0</v>
      </c>
      <c r="T3735">
        <v>1</v>
      </c>
      <c r="U3735">
        <v>1</v>
      </c>
      <c r="V3735">
        <v>269</v>
      </c>
      <c r="W3735">
        <v>21</v>
      </c>
    </row>
    <row r="3736" spans="1:23" x14ac:dyDescent="0.3">
      <c r="A3736" t="s">
        <v>3746</v>
      </c>
      <c r="B3736" t="s">
        <v>21439</v>
      </c>
      <c r="C3736">
        <v>1</v>
      </c>
      <c r="D3736">
        <v>1</v>
      </c>
      <c r="E3736" t="s">
        <v>20088</v>
      </c>
      <c r="F3736" t="s">
        <v>14840</v>
      </c>
      <c r="G3736" t="s">
        <v>20089</v>
      </c>
      <c r="H3736" t="s">
        <v>24285</v>
      </c>
      <c r="I3736" t="s">
        <v>24286</v>
      </c>
      <c r="J3736" t="s">
        <v>14833</v>
      </c>
      <c r="K3736" t="s">
        <v>14834</v>
      </c>
      <c r="L3736" t="s">
        <v>14835</v>
      </c>
      <c r="M3736" t="s">
        <v>20835</v>
      </c>
      <c r="N3736" t="s">
        <v>6334</v>
      </c>
      <c r="O3736" t="s">
        <v>20097</v>
      </c>
      <c r="P3736" t="s">
        <v>20758</v>
      </c>
      <c r="Q3736" t="s">
        <v>6588</v>
      </c>
      <c r="R3736" t="s">
        <v>24287</v>
      </c>
      <c r="S3736">
        <v>0</v>
      </c>
      <c r="T3736">
        <v>1</v>
      </c>
      <c r="U3736">
        <v>0</v>
      </c>
      <c r="V3736">
        <v>30</v>
      </c>
      <c r="W3736">
        <v>1</v>
      </c>
    </row>
    <row r="3737" spans="1:23" x14ac:dyDescent="0.3">
      <c r="A3737" t="s">
        <v>3747</v>
      </c>
      <c r="B3737" t="s">
        <v>21439</v>
      </c>
      <c r="C3737">
        <v>1</v>
      </c>
      <c r="D3737">
        <v>1</v>
      </c>
      <c r="E3737" t="s">
        <v>20088</v>
      </c>
      <c r="F3737" t="s">
        <v>14841</v>
      </c>
      <c r="G3737" t="s">
        <v>20089</v>
      </c>
      <c r="H3737" t="s">
        <v>24290</v>
      </c>
      <c r="I3737" t="s">
        <v>24291</v>
      </c>
      <c r="J3737" t="s">
        <v>14842</v>
      </c>
      <c r="K3737" t="s">
        <v>6405</v>
      </c>
      <c r="L3737" t="s">
        <v>6375</v>
      </c>
      <c r="M3737" t="s">
        <v>20083</v>
      </c>
      <c r="N3737" t="s">
        <v>6334</v>
      </c>
      <c r="O3737" t="s">
        <v>20097</v>
      </c>
      <c r="P3737" t="s">
        <v>20383</v>
      </c>
      <c r="Q3737" t="s">
        <v>20384</v>
      </c>
      <c r="R3737" t="s">
        <v>20385</v>
      </c>
      <c r="S3737">
        <v>0</v>
      </c>
      <c r="T3737">
        <v>0</v>
      </c>
      <c r="U3737">
        <v>0</v>
      </c>
      <c r="V3737">
        <v>28</v>
      </c>
      <c r="W3737">
        <v>1</v>
      </c>
    </row>
    <row r="3738" spans="1:23" x14ac:dyDescent="0.3">
      <c r="A3738" t="s">
        <v>3748</v>
      </c>
      <c r="B3738" t="s">
        <v>21522</v>
      </c>
      <c r="C3738">
        <v>1</v>
      </c>
      <c r="D3738">
        <v>1</v>
      </c>
      <c r="E3738" t="s">
        <v>20088</v>
      </c>
      <c r="F3738" t="s">
        <v>14843</v>
      </c>
      <c r="G3738" t="s">
        <v>20089</v>
      </c>
      <c r="H3738" t="s">
        <v>21518</v>
      </c>
      <c r="I3738" t="s">
        <v>24282</v>
      </c>
      <c r="J3738" t="s">
        <v>14844</v>
      </c>
      <c r="K3738" t="s">
        <v>6583</v>
      </c>
      <c r="L3738" t="s">
        <v>6584</v>
      </c>
      <c r="M3738" t="s">
        <v>20457</v>
      </c>
      <c r="N3738" t="s">
        <v>6334</v>
      </c>
      <c r="O3738" t="s">
        <v>20097</v>
      </c>
      <c r="P3738" t="s">
        <v>20415</v>
      </c>
      <c r="Q3738" t="s">
        <v>6584</v>
      </c>
      <c r="R3738" t="s">
        <v>20669</v>
      </c>
      <c r="S3738">
        <v>0</v>
      </c>
      <c r="T3738">
        <v>1</v>
      </c>
      <c r="U3738">
        <v>0</v>
      </c>
      <c r="V3738">
        <v>33</v>
      </c>
      <c r="W3738">
        <v>2</v>
      </c>
    </row>
    <row r="3739" spans="1:23" x14ac:dyDescent="0.3">
      <c r="A3739" t="s">
        <v>3749</v>
      </c>
      <c r="B3739" t="s">
        <v>21522</v>
      </c>
      <c r="C3739">
        <v>1</v>
      </c>
      <c r="D3739">
        <v>1</v>
      </c>
      <c r="E3739" t="s">
        <v>20088</v>
      </c>
      <c r="F3739" t="s">
        <v>14845</v>
      </c>
      <c r="G3739" t="s">
        <v>20089</v>
      </c>
      <c r="H3739" t="s">
        <v>21466</v>
      </c>
      <c r="I3739" t="s">
        <v>24281</v>
      </c>
      <c r="J3739" t="s">
        <v>6841</v>
      </c>
      <c r="K3739" t="s">
        <v>6842</v>
      </c>
      <c r="L3739" t="s">
        <v>6843</v>
      </c>
      <c r="M3739" t="s">
        <v>20157</v>
      </c>
      <c r="N3739" t="s">
        <v>6334</v>
      </c>
      <c r="O3739" t="s">
        <v>20097</v>
      </c>
      <c r="P3739" t="s">
        <v>20610</v>
      </c>
      <c r="Q3739" t="s">
        <v>6590</v>
      </c>
      <c r="R3739" t="s">
        <v>20973</v>
      </c>
      <c r="S3739">
        <v>0</v>
      </c>
      <c r="T3739">
        <v>1</v>
      </c>
      <c r="U3739">
        <v>0</v>
      </c>
      <c r="V3739">
        <v>36</v>
      </c>
      <c r="W3739">
        <v>2</v>
      </c>
    </row>
    <row r="3740" spans="1:23" x14ac:dyDescent="0.3">
      <c r="A3740" t="s">
        <v>3750</v>
      </c>
      <c r="B3740" t="s">
        <v>21044</v>
      </c>
      <c r="C3740">
        <v>0</v>
      </c>
      <c r="D3740">
        <v>0</v>
      </c>
      <c r="E3740" t="s">
        <v>20088</v>
      </c>
      <c r="F3740" t="s">
        <v>14846</v>
      </c>
      <c r="G3740" t="s">
        <v>20089</v>
      </c>
      <c r="H3740" t="s">
        <v>24292</v>
      </c>
      <c r="I3740" t="s">
        <v>24293</v>
      </c>
      <c r="J3740" t="s">
        <v>14847</v>
      </c>
      <c r="K3740" t="s">
        <v>6445</v>
      </c>
      <c r="L3740" t="s">
        <v>6446</v>
      </c>
      <c r="M3740" t="s">
        <v>20083</v>
      </c>
      <c r="N3740" t="s">
        <v>6334</v>
      </c>
      <c r="O3740" t="s">
        <v>20097</v>
      </c>
      <c r="P3740" t="s">
        <v>20622</v>
      </c>
      <c r="Q3740" t="s">
        <v>20623</v>
      </c>
      <c r="R3740" t="s">
        <v>20624</v>
      </c>
      <c r="S3740">
        <v>0</v>
      </c>
      <c r="T3740">
        <v>1</v>
      </c>
      <c r="U3740">
        <v>1</v>
      </c>
      <c r="V3740">
        <v>233</v>
      </c>
      <c r="W3740">
        <v>20</v>
      </c>
    </row>
    <row r="3741" spans="1:23" x14ac:dyDescent="0.3">
      <c r="A3741" t="s">
        <v>3751</v>
      </c>
      <c r="B3741" t="s">
        <v>21044</v>
      </c>
      <c r="C3741">
        <v>0</v>
      </c>
      <c r="D3741">
        <v>0</v>
      </c>
      <c r="E3741" t="s">
        <v>20088</v>
      </c>
      <c r="F3741" t="s">
        <v>14848</v>
      </c>
      <c r="G3741" t="s">
        <v>20089</v>
      </c>
      <c r="H3741" t="s">
        <v>24294</v>
      </c>
      <c r="I3741" t="s">
        <v>24295</v>
      </c>
      <c r="J3741" t="s">
        <v>14849</v>
      </c>
      <c r="K3741" t="s">
        <v>6580</v>
      </c>
      <c r="L3741" t="s">
        <v>6375</v>
      </c>
      <c r="M3741" t="s">
        <v>20083</v>
      </c>
      <c r="N3741" t="s">
        <v>6334</v>
      </c>
      <c r="O3741" t="s">
        <v>20097</v>
      </c>
      <c r="P3741" t="s">
        <v>20383</v>
      </c>
      <c r="Q3741" t="s">
        <v>20384</v>
      </c>
      <c r="R3741" t="s">
        <v>20385</v>
      </c>
      <c r="S3741">
        <v>0</v>
      </c>
      <c r="T3741">
        <v>0</v>
      </c>
      <c r="U3741">
        <v>1</v>
      </c>
      <c r="V3741">
        <v>191</v>
      </c>
      <c r="W3741">
        <v>21</v>
      </c>
    </row>
    <row r="3742" spans="1:23" x14ac:dyDescent="0.3">
      <c r="A3742" t="s">
        <v>3752</v>
      </c>
      <c r="B3742" t="s">
        <v>21522</v>
      </c>
      <c r="C3742">
        <v>1</v>
      </c>
      <c r="D3742">
        <v>1</v>
      </c>
      <c r="E3742" t="s">
        <v>20050</v>
      </c>
      <c r="F3742" t="s">
        <v>14850</v>
      </c>
      <c r="G3742" t="s">
        <v>20051</v>
      </c>
      <c r="H3742" t="s">
        <v>20749</v>
      </c>
      <c r="I3742" t="s">
        <v>20750</v>
      </c>
      <c r="J3742" t="s">
        <v>14806</v>
      </c>
      <c r="K3742" t="s">
        <v>6585</v>
      </c>
      <c r="L3742" t="s">
        <v>6586</v>
      </c>
      <c r="M3742" t="s">
        <v>20227</v>
      </c>
      <c r="N3742" t="s">
        <v>6334</v>
      </c>
      <c r="O3742" t="s">
        <v>20097</v>
      </c>
      <c r="P3742" t="s">
        <v>20751</v>
      </c>
      <c r="Q3742" t="s">
        <v>6586</v>
      </c>
      <c r="R3742" t="s">
        <v>20752</v>
      </c>
      <c r="S3742">
        <v>1</v>
      </c>
      <c r="T3742">
        <v>1</v>
      </c>
      <c r="U3742">
        <v>0</v>
      </c>
      <c r="V3742">
        <v>46</v>
      </c>
      <c r="W3742">
        <v>3</v>
      </c>
    </row>
    <row r="3743" spans="1:23" x14ac:dyDescent="0.3">
      <c r="A3743" t="s">
        <v>3753</v>
      </c>
      <c r="B3743" t="s">
        <v>21439</v>
      </c>
      <c r="C3743">
        <v>1</v>
      </c>
      <c r="D3743">
        <v>1</v>
      </c>
      <c r="E3743" t="s">
        <v>20150</v>
      </c>
      <c r="F3743" t="s">
        <v>14851</v>
      </c>
      <c r="G3743" t="s">
        <v>20089</v>
      </c>
      <c r="H3743" t="s">
        <v>24296</v>
      </c>
      <c r="I3743" t="s">
        <v>24297</v>
      </c>
      <c r="J3743" t="s">
        <v>6840</v>
      </c>
      <c r="K3743" t="s">
        <v>6371</v>
      </c>
      <c r="L3743" t="s">
        <v>6342</v>
      </c>
      <c r="M3743" t="s">
        <v>20083</v>
      </c>
      <c r="N3743" t="s">
        <v>6334</v>
      </c>
      <c r="O3743" t="s">
        <v>20097</v>
      </c>
      <c r="P3743" t="s">
        <v>20559</v>
      </c>
      <c r="Q3743" t="s">
        <v>20560</v>
      </c>
      <c r="R3743" t="s">
        <v>20561</v>
      </c>
      <c r="S3743">
        <v>0</v>
      </c>
      <c r="T3743">
        <v>1</v>
      </c>
      <c r="U3743">
        <v>0</v>
      </c>
      <c r="V3743">
        <v>60</v>
      </c>
      <c r="W3743">
        <v>3</v>
      </c>
    </row>
    <row r="3744" spans="1:23" x14ac:dyDescent="0.3">
      <c r="A3744" t="s">
        <v>3754</v>
      </c>
      <c r="B3744" t="s">
        <v>21483</v>
      </c>
      <c r="C3744">
        <v>1</v>
      </c>
      <c r="D3744">
        <v>1</v>
      </c>
      <c r="E3744" t="s">
        <v>20150</v>
      </c>
      <c r="F3744" t="s">
        <v>14852</v>
      </c>
      <c r="G3744" t="s">
        <v>20089</v>
      </c>
      <c r="H3744" t="s">
        <v>21518</v>
      </c>
      <c r="I3744" t="s">
        <v>24282</v>
      </c>
      <c r="J3744" t="s">
        <v>14853</v>
      </c>
      <c r="K3744" t="s">
        <v>6374</v>
      </c>
      <c r="L3744" t="s">
        <v>6375</v>
      </c>
      <c r="M3744" t="s">
        <v>20083</v>
      </c>
      <c r="N3744" t="s">
        <v>6334</v>
      </c>
      <c r="O3744" t="s">
        <v>20097</v>
      </c>
      <c r="P3744" t="s">
        <v>20383</v>
      </c>
      <c r="Q3744" t="s">
        <v>20384</v>
      </c>
      <c r="R3744" t="s">
        <v>20385</v>
      </c>
      <c r="S3744">
        <v>0</v>
      </c>
      <c r="T3744">
        <v>0</v>
      </c>
      <c r="U3744">
        <v>0</v>
      </c>
      <c r="V3744">
        <v>72</v>
      </c>
      <c r="W3744">
        <v>4</v>
      </c>
    </row>
    <row r="3745" spans="1:23" x14ac:dyDescent="0.3">
      <c r="A3745" t="s">
        <v>3755</v>
      </c>
      <c r="B3745" t="s">
        <v>21044</v>
      </c>
      <c r="C3745">
        <v>0</v>
      </c>
      <c r="D3745">
        <v>0</v>
      </c>
      <c r="E3745" t="s">
        <v>20050</v>
      </c>
      <c r="F3745" t="s">
        <v>14854</v>
      </c>
      <c r="G3745" t="s">
        <v>20051</v>
      </c>
      <c r="H3745" t="s">
        <v>20413</v>
      </c>
      <c r="I3745" t="s">
        <v>20414</v>
      </c>
      <c r="J3745" t="s">
        <v>14855</v>
      </c>
      <c r="K3745" t="s">
        <v>6583</v>
      </c>
      <c r="L3745" t="s">
        <v>6584</v>
      </c>
      <c r="M3745" t="s">
        <v>20457</v>
      </c>
      <c r="N3745" t="s">
        <v>6334</v>
      </c>
      <c r="O3745" t="s">
        <v>20097</v>
      </c>
      <c r="P3745" t="s">
        <v>20415</v>
      </c>
      <c r="Q3745" t="s">
        <v>6584</v>
      </c>
      <c r="R3745" t="s">
        <v>20669</v>
      </c>
      <c r="S3745">
        <v>1</v>
      </c>
      <c r="T3745">
        <v>1</v>
      </c>
      <c r="U3745">
        <v>0</v>
      </c>
      <c r="V3745">
        <v>249</v>
      </c>
      <c r="W3745">
        <v>24</v>
      </c>
    </row>
    <row r="3746" spans="1:23" x14ac:dyDescent="0.3">
      <c r="A3746" t="s">
        <v>3756</v>
      </c>
      <c r="B3746" t="s">
        <v>21439</v>
      </c>
      <c r="C3746">
        <v>1</v>
      </c>
      <c r="D3746">
        <v>1</v>
      </c>
      <c r="E3746" t="s">
        <v>20150</v>
      </c>
      <c r="F3746" t="s">
        <v>14856</v>
      </c>
      <c r="G3746" t="s">
        <v>20089</v>
      </c>
      <c r="H3746" t="s">
        <v>24298</v>
      </c>
      <c r="I3746" t="s">
        <v>24299</v>
      </c>
      <c r="J3746" t="s">
        <v>14857</v>
      </c>
      <c r="K3746" t="s">
        <v>6445</v>
      </c>
      <c r="L3746" t="s">
        <v>6446</v>
      </c>
      <c r="M3746" t="s">
        <v>20083</v>
      </c>
      <c r="N3746" t="s">
        <v>6334</v>
      </c>
      <c r="O3746" t="s">
        <v>20097</v>
      </c>
      <c r="P3746" t="s">
        <v>20622</v>
      </c>
      <c r="Q3746" t="s">
        <v>20623</v>
      </c>
      <c r="R3746" t="s">
        <v>20624</v>
      </c>
      <c r="S3746">
        <v>0</v>
      </c>
      <c r="T3746">
        <v>1</v>
      </c>
      <c r="U3746">
        <v>0</v>
      </c>
      <c r="V3746">
        <v>48</v>
      </c>
      <c r="W3746">
        <v>3</v>
      </c>
    </row>
    <row r="3747" spans="1:23" x14ac:dyDescent="0.3">
      <c r="A3747" t="s">
        <v>3757</v>
      </c>
      <c r="B3747" t="s">
        <v>21044</v>
      </c>
      <c r="C3747">
        <v>0</v>
      </c>
      <c r="D3747">
        <v>0</v>
      </c>
      <c r="E3747" t="s">
        <v>20088</v>
      </c>
      <c r="F3747" t="s">
        <v>14858</v>
      </c>
      <c r="G3747" t="s">
        <v>20089</v>
      </c>
      <c r="H3747" t="s">
        <v>24300</v>
      </c>
      <c r="I3747" t="s">
        <v>24301</v>
      </c>
      <c r="J3747" t="s">
        <v>14859</v>
      </c>
      <c r="K3747" t="s">
        <v>14860</v>
      </c>
      <c r="L3747" t="s">
        <v>14861</v>
      </c>
      <c r="M3747" t="s">
        <v>20320</v>
      </c>
      <c r="N3747" t="s">
        <v>6334</v>
      </c>
      <c r="O3747" t="s">
        <v>20097</v>
      </c>
      <c r="P3747" t="s">
        <v>20880</v>
      </c>
      <c r="Q3747" t="s">
        <v>20881</v>
      </c>
      <c r="R3747" t="s">
        <v>24302</v>
      </c>
      <c r="S3747">
        <v>0</v>
      </c>
      <c r="T3747">
        <v>0</v>
      </c>
      <c r="U3747">
        <v>1</v>
      </c>
      <c r="V3747">
        <v>171</v>
      </c>
      <c r="W3747">
        <v>16</v>
      </c>
    </row>
    <row r="3748" spans="1:23" x14ac:dyDescent="0.3">
      <c r="A3748" t="s">
        <v>3758</v>
      </c>
      <c r="B3748" t="s">
        <v>21439</v>
      </c>
      <c r="C3748">
        <v>1</v>
      </c>
      <c r="D3748">
        <v>1</v>
      </c>
      <c r="E3748" t="s">
        <v>20088</v>
      </c>
      <c r="F3748" t="s">
        <v>14862</v>
      </c>
      <c r="G3748" t="s">
        <v>20089</v>
      </c>
      <c r="H3748" t="s">
        <v>21466</v>
      </c>
      <c r="I3748" t="s">
        <v>24281</v>
      </c>
      <c r="J3748" t="s">
        <v>6829</v>
      </c>
      <c r="K3748" t="s">
        <v>6445</v>
      </c>
      <c r="L3748" t="s">
        <v>6446</v>
      </c>
      <c r="M3748" t="s">
        <v>20083</v>
      </c>
      <c r="N3748" t="s">
        <v>6334</v>
      </c>
      <c r="O3748" t="s">
        <v>20097</v>
      </c>
      <c r="P3748" t="s">
        <v>20622</v>
      </c>
      <c r="Q3748" t="s">
        <v>20623</v>
      </c>
      <c r="R3748" t="s">
        <v>20624</v>
      </c>
      <c r="S3748">
        <v>0</v>
      </c>
      <c r="T3748">
        <v>1</v>
      </c>
      <c r="U3748">
        <v>0</v>
      </c>
      <c r="V3748">
        <v>26</v>
      </c>
      <c r="W3748">
        <v>1</v>
      </c>
    </row>
    <row r="3749" spans="1:23" x14ac:dyDescent="0.3">
      <c r="A3749" t="s">
        <v>3759</v>
      </c>
      <c r="B3749" t="s">
        <v>21044</v>
      </c>
      <c r="C3749">
        <v>0</v>
      </c>
      <c r="D3749">
        <v>0</v>
      </c>
      <c r="E3749" t="s">
        <v>20088</v>
      </c>
      <c r="F3749" t="s">
        <v>14863</v>
      </c>
      <c r="G3749" t="s">
        <v>20089</v>
      </c>
      <c r="H3749" t="s">
        <v>24303</v>
      </c>
      <c r="I3749" t="s">
        <v>24304</v>
      </c>
      <c r="J3749" t="s">
        <v>14864</v>
      </c>
      <c r="K3749" t="s">
        <v>6585</v>
      </c>
      <c r="L3749" t="s">
        <v>6586</v>
      </c>
      <c r="M3749" t="s">
        <v>20227</v>
      </c>
      <c r="N3749" t="s">
        <v>6334</v>
      </c>
      <c r="O3749" t="s">
        <v>20097</v>
      </c>
      <c r="P3749" t="s">
        <v>20751</v>
      </c>
      <c r="Q3749" t="s">
        <v>6586</v>
      </c>
      <c r="R3749" t="s">
        <v>20752</v>
      </c>
      <c r="S3749">
        <v>0</v>
      </c>
      <c r="T3749">
        <v>1</v>
      </c>
      <c r="U3749">
        <v>1</v>
      </c>
      <c r="V3749">
        <v>171</v>
      </c>
      <c r="W3749">
        <v>16</v>
      </c>
    </row>
    <row r="3750" spans="1:23" x14ac:dyDescent="0.3">
      <c r="A3750" t="s">
        <v>3760</v>
      </c>
      <c r="B3750" t="s">
        <v>21044</v>
      </c>
      <c r="C3750">
        <v>0</v>
      </c>
      <c r="D3750">
        <v>0</v>
      </c>
      <c r="E3750" t="s">
        <v>20088</v>
      </c>
      <c r="F3750" t="s">
        <v>14865</v>
      </c>
      <c r="G3750" t="s">
        <v>20089</v>
      </c>
      <c r="H3750" t="s">
        <v>24305</v>
      </c>
      <c r="I3750" t="s">
        <v>24306</v>
      </c>
      <c r="J3750" t="s">
        <v>14866</v>
      </c>
      <c r="K3750" t="s">
        <v>6371</v>
      </c>
      <c r="L3750" t="s">
        <v>6342</v>
      </c>
      <c r="M3750" t="s">
        <v>20083</v>
      </c>
      <c r="N3750" t="s">
        <v>6334</v>
      </c>
      <c r="O3750" t="s">
        <v>20097</v>
      </c>
      <c r="P3750" t="s">
        <v>20559</v>
      </c>
      <c r="Q3750" t="s">
        <v>20560</v>
      </c>
      <c r="R3750" t="s">
        <v>20561</v>
      </c>
      <c r="S3750">
        <v>0</v>
      </c>
      <c r="T3750">
        <v>1</v>
      </c>
      <c r="U3750">
        <v>1</v>
      </c>
      <c r="V3750">
        <v>268</v>
      </c>
      <c r="W3750">
        <v>24</v>
      </c>
    </row>
    <row r="3751" spans="1:23" x14ac:dyDescent="0.3">
      <c r="A3751" t="s">
        <v>3761</v>
      </c>
      <c r="B3751" t="s">
        <v>21044</v>
      </c>
      <c r="C3751">
        <v>0</v>
      </c>
      <c r="D3751">
        <v>0</v>
      </c>
      <c r="E3751" t="s">
        <v>20088</v>
      </c>
      <c r="F3751" t="s">
        <v>14867</v>
      </c>
      <c r="G3751" t="s">
        <v>20089</v>
      </c>
      <c r="H3751" t="s">
        <v>24307</v>
      </c>
      <c r="I3751" t="s">
        <v>24308</v>
      </c>
      <c r="J3751" t="s">
        <v>14868</v>
      </c>
      <c r="K3751" t="s">
        <v>6589</v>
      </c>
      <c r="L3751" t="s">
        <v>6590</v>
      </c>
      <c r="M3751" t="s">
        <v>20131</v>
      </c>
      <c r="N3751" t="s">
        <v>6334</v>
      </c>
      <c r="O3751" t="s">
        <v>20097</v>
      </c>
      <c r="P3751" t="s">
        <v>20610</v>
      </c>
      <c r="Q3751" t="s">
        <v>6590</v>
      </c>
      <c r="R3751" t="s">
        <v>20774</v>
      </c>
      <c r="S3751">
        <v>0</v>
      </c>
      <c r="T3751">
        <v>1</v>
      </c>
      <c r="U3751">
        <v>1</v>
      </c>
      <c r="V3751">
        <v>136</v>
      </c>
      <c r="W3751">
        <v>11</v>
      </c>
    </row>
    <row r="3752" spans="1:23" x14ac:dyDescent="0.3">
      <c r="A3752" t="s">
        <v>3762</v>
      </c>
      <c r="B3752" t="s">
        <v>21044</v>
      </c>
      <c r="C3752">
        <v>0</v>
      </c>
      <c r="D3752">
        <v>0</v>
      </c>
      <c r="E3752" t="s">
        <v>20088</v>
      </c>
      <c r="F3752" t="s">
        <v>14869</v>
      </c>
      <c r="G3752" t="s">
        <v>20089</v>
      </c>
      <c r="H3752" t="s">
        <v>24309</v>
      </c>
      <c r="I3752" t="s">
        <v>24310</v>
      </c>
      <c r="J3752" t="s">
        <v>14870</v>
      </c>
      <c r="K3752" t="s">
        <v>6837</v>
      </c>
      <c r="L3752" t="s">
        <v>6838</v>
      </c>
      <c r="M3752" t="s">
        <v>20075</v>
      </c>
      <c r="N3752" t="s">
        <v>6334</v>
      </c>
      <c r="O3752" t="s">
        <v>20097</v>
      </c>
      <c r="P3752" t="s">
        <v>20222</v>
      </c>
      <c r="Q3752" t="s">
        <v>20223</v>
      </c>
      <c r="R3752" t="s">
        <v>20788</v>
      </c>
      <c r="S3752">
        <v>0</v>
      </c>
      <c r="T3752">
        <v>1</v>
      </c>
      <c r="U3752">
        <v>1</v>
      </c>
      <c r="V3752">
        <v>111</v>
      </c>
      <c r="W3752">
        <v>11</v>
      </c>
    </row>
    <row r="3753" spans="1:23" x14ac:dyDescent="0.3">
      <c r="A3753" t="s">
        <v>3763</v>
      </c>
      <c r="B3753" t="s">
        <v>21501</v>
      </c>
      <c r="C3753">
        <v>1</v>
      </c>
      <c r="D3753">
        <v>1</v>
      </c>
      <c r="E3753" t="s">
        <v>20050</v>
      </c>
      <c r="F3753" t="s">
        <v>14872</v>
      </c>
      <c r="G3753" t="s">
        <v>20066</v>
      </c>
      <c r="H3753" t="s">
        <v>24273</v>
      </c>
      <c r="I3753" t="s">
        <v>24274</v>
      </c>
      <c r="J3753" t="s">
        <v>14798</v>
      </c>
      <c r="K3753" t="s">
        <v>6580</v>
      </c>
      <c r="L3753" t="s">
        <v>6375</v>
      </c>
      <c r="M3753" t="s">
        <v>20083</v>
      </c>
      <c r="N3753" t="s">
        <v>6334</v>
      </c>
      <c r="O3753" t="s">
        <v>20097</v>
      </c>
      <c r="P3753" t="s">
        <v>20383</v>
      </c>
      <c r="Q3753" t="s">
        <v>20384</v>
      </c>
      <c r="R3753" t="s">
        <v>20385</v>
      </c>
      <c r="S3753">
        <v>1</v>
      </c>
      <c r="T3753">
        <v>0</v>
      </c>
      <c r="U3753">
        <v>0</v>
      </c>
      <c r="V3753">
        <v>39</v>
      </c>
      <c r="W3753">
        <v>2</v>
      </c>
    </row>
    <row r="3754" spans="1:23" x14ac:dyDescent="0.3">
      <c r="A3754" t="s">
        <v>3764</v>
      </c>
      <c r="B3754" t="s">
        <v>21439</v>
      </c>
      <c r="C3754">
        <v>1</v>
      </c>
      <c r="D3754">
        <v>1</v>
      </c>
      <c r="E3754" t="s">
        <v>20065</v>
      </c>
      <c r="F3754" t="s">
        <v>14873</v>
      </c>
      <c r="G3754" t="s">
        <v>20041</v>
      </c>
      <c r="H3754" t="s">
        <v>24311</v>
      </c>
      <c r="I3754" t="s">
        <v>24312</v>
      </c>
      <c r="J3754" t="s">
        <v>14874</v>
      </c>
      <c r="K3754" t="s">
        <v>6371</v>
      </c>
      <c r="L3754" t="s">
        <v>6342</v>
      </c>
      <c r="M3754" t="s">
        <v>20083</v>
      </c>
      <c r="N3754" t="s">
        <v>6334</v>
      </c>
      <c r="O3754" t="s">
        <v>20097</v>
      </c>
      <c r="P3754" t="s">
        <v>20559</v>
      </c>
      <c r="Q3754" t="s">
        <v>20560</v>
      </c>
      <c r="R3754" t="s">
        <v>20561</v>
      </c>
      <c r="S3754">
        <v>1</v>
      </c>
      <c r="T3754">
        <v>1</v>
      </c>
      <c r="U3754">
        <v>0</v>
      </c>
      <c r="V3754">
        <v>0</v>
      </c>
      <c r="W3754">
        <v>0</v>
      </c>
    </row>
    <row r="3755" spans="1:23" x14ac:dyDescent="0.3">
      <c r="A3755" t="s">
        <v>3765</v>
      </c>
      <c r="B3755" t="s">
        <v>21044</v>
      </c>
      <c r="C3755">
        <v>0</v>
      </c>
      <c r="D3755">
        <v>0</v>
      </c>
      <c r="E3755" t="s">
        <v>20088</v>
      </c>
      <c r="F3755" t="s">
        <v>14875</v>
      </c>
      <c r="G3755" t="s">
        <v>20089</v>
      </c>
      <c r="H3755" t="s">
        <v>24305</v>
      </c>
      <c r="I3755" t="s">
        <v>24306</v>
      </c>
      <c r="J3755" t="s">
        <v>14876</v>
      </c>
      <c r="K3755" t="s">
        <v>6811</v>
      </c>
      <c r="L3755" t="s">
        <v>6812</v>
      </c>
      <c r="M3755" t="s">
        <v>20096</v>
      </c>
      <c r="N3755" t="s">
        <v>6334</v>
      </c>
      <c r="O3755" t="s">
        <v>20097</v>
      </c>
      <c r="P3755" t="s">
        <v>20098</v>
      </c>
      <c r="Q3755" t="s">
        <v>20099</v>
      </c>
      <c r="R3755" t="s">
        <v>20100</v>
      </c>
      <c r="S3755">
        <v>0</v>
      </c>
      <c r="T3755">
        <v>1</v>
      </c>
      <c r="U3755">
        <v>1</v>
      </c>
      <c r="V3755">
        <v>93</v>
      </c>
      <c r="W3755">
        <v>9</v>
      </c>
    </row>
    <row r="3756" spans="1:23" x14ac:dyDescent="0.3">
      <c r="A3756" t="s">
        <v>3766</v>
      </c>
      <c r="B3756" t="s">
        <v>21439</v>
      </c>
      <c r="C3756">
        <v>1</v>
      </c>
      <c r="D3756">
        <v>1</v>
      </c>
      <c r="E3756" t="s">
        <v>20150</v>
      </c>
      <c r="F3756" t="s">
        <v>14877</v>
      </c>
      <c r="G3756" t="s">
        <v>20089</v>
      </c>
      <c r="H3756" t="s">
        <v>24277</v>
      </c>
      <c r="I3756" t="s">
        <v>24278</v>
      </c>
      <c r="J3756" t="s">
        <v>14815</v>
      </c>
      <c r="K3756" t="s">
        <v>6405</v>
      </c>
      <c r="L3756" t="s">
        <v>6375</v>
      </c>
      <c r="M3756" t="s">
        <v>20083</v>
      </c>
      <c r="N3756" t="s">
        <v>6334</v>
      </c>
      <c r="O3756" t="s">
        <v>20097</v>
      </c>
      <c r="P3756" t="s">
        <v>20383</v>
      </c>
      <c r="Q3756" t="s">
        <v>20384</v>
      </c>
      <c r="R3756" t="s">
        <v>20385</v>
      </c>
      <c r="S3756">
        <v>0</v>
      </c>
      <c r="T3756">
        <v>0</v>
      </c>
      <c r="V3756">
        <v>0</v>
      </c>
      <c r="W3756">
        <v>0</v>
      </c>
    </row>
    <row r="3757" spans="1:23" x14ac:dyDescent="0.3">
      <c r="A3757" t="s">
        <v>3767</v>
      </c>
      <c r="B3757" t="s">
        <v>21483</v>
      </c>
      <c r="C3757">
        <v>1</v>
      </c>
      <c r="D3757">
        <v>1</v>
      </c>
      <c r="E3757" t="s">
        <v>20050</v>
      </c>
      <c r="F3757" t="s">
        <v>14878</v>
      </c>
      <c r="G3757" t="s">
        <v>20051</v>
      </c>
      <c r="H3757" t="s">
        <v>20866</v>
      </c>
      <c r="I3757" t="s">
        <v>20867</v>
      </c>
      <c r="J3757" t="s">
        <v>6828</v>
      </c>
      <c r="K3757" t="s">
        <v>6423</v>
      </c>
      <c r="L3757" t="s">
        <v>6342</v>
      </c>
      <c r="M3757" t="s">
        <v>20083</v>
      </c>
      <c r="N3757" t="s">
        <v>6334</v>
      </c>
      <c r="O3757" t="s">
        <v>20097</v>
      </c>
      <c r="P3757" t="s">
        <v>20559</v>
      </c>
      <c r="Q3757" t="s">
        <v>20560</v>
      </c>
      <c r="R3757" t="s">
        <v>20561</v>
      </c>
      <c r="S3757">
        <v>1</v>
      </c>
      <c r="T3757">
        <v>1</v>
      </c>
      <c r="V3757">
        <v>58</v>
      </c>
      <c r="W3757">
        <v>3</v>
      </c>
    </row>
    <row r="3758" spans="1:23" x14ac:dyDescent="0.3">
      <c r="A3758" t="s">
        <v>3768</v>
      </c>
      <c r="B3758" t="s">
        <v>21439</v>
      </c>
      <c r="C3758">
        <v>1</v>
      </c>
      <c r="D3758">
        <v>1</v>
      </c>
      <c r="E3758" t="s">
        <v>20088</v>
      </c>
      <c r="F3758" t="s">
        <v>14879</v>
      </c>
      <c r="G3758" t="s">
        <v>20089</v>
      </c>
      <c r="H3758" t="s">
        <v>24313</v>
      </c>
      <c r="I3758" t="s">
        <v>24314</v>
      </c>
      <c r="J3758" t="s">
        <v>14880</v>
      </c>
      <c r="K3758" t="s">
        <v>6583</v>
      </c>
      <c r="L3758" t="s">
        <v>6584</v>
      </c>
      <c r="M3758" t="s">
        <v>20457</v>
      </c>
      <c r="N3758" t="s">
        <v>6334</v>
      </c>
      <c r="O3758" t="s">
        <v>20097</v>
      </c>
      <c r="P3758" t="s">
        <v>20415</v>
      </c>
      <c r="Q3758" t="s">
        <v>6584</v>
      </c>
      <c r="R3758" t="s">
        <v>20669</v>
      </c>
      <c r="S3758">
        <v>0</v>
      </c>
      <c r="T3758">
        <v>1</v>
      </c>
      <c r="V3758">
        <v>41</v>
      </c>
      <c r="W3758">
        <v>2</v>
      </c>
    </row>
    <row r="3759" spans="1:23" x14ac:dyDescent="0.3">
      <c r="A3759" t="s">
        <v>3769</v>
      </c>
      <c r="B3759" t="s">
        <v>21044</v>
      </c>
      <c r="C3759">
        <v>0</v>
      </c>
      <c r="D3759">
        <v>0</v>
      </c>
      <c r="E3759" t="s">
        <v>20088</v>
      </c>
      <c r="F3759" t="s">
        <v>14883</v>
      </c>
      <c r="G3759" t="s">
        <v>20089</v>
      </c>
      <c r="H3759" t="s">
        <v>24292</v>
      </c>
      <c r="I3759" t="s">
        <v>24293</v>
      </c>
      <c r="J3759" t="s">
        <v>14884</v>
      </c>
      <c r="K3759" t="s">
        <v>7582</v>
      </c>
      <c r="L3759" t="s">
        <v>7583</v>
      </c>
      <c r="M3759" t="s">
        <v>20054</v>
      </c>
      <c r="N3759" t="s">
        <v>6334</v>
      </c>
      <c r="O3759" t="s">
        <v>20097</v>
      </c>
      <c r="P3759" t="s">
        <v>20849</v>
      </c>
      <c r="Q3759" t="s">
        <v>20850</v>
      </c>
      <c r="R3759" t="s">
        <v>20851</v>
      </c>
      <c r="S3759">
        <v>0</v>
      </c>
      <c r="T3759">
        <v>1</v>
      </c>
      <c r="U3759">
        <v>1</v>
      </c>
      <c r="V3759">
        <v>126</v>
      </c>
      <c r="W3759">
        <v>10</v>
      </c>
    </row>
    <row r="3760" spans="1:23" x14ac:dyDescent="0.3">
      <c r="A3760" t="s">
        <v>3770</v>
      </c>
      <c r="B3760" t="s">
        <v>21439</v>
      </c>
      <c r="C3760">
        <v>1</v>
      </c>
      <c r="D3760">
        <v>1</v>
      </c>
      <c r="E3760" t="s">
        <v>20088</v>
      </c>
      <c r="F3760" t="s">
        <v>14885</v>
      </c>
      <c r="G3760" t="s">
        <v>20089</v>
      </c>
      <c r="H3760" t="s">
        <v>24285</v>
      </c>
      <c r="I3760" t="s">
        <v>24286</v>
      </c>
      <c r="J3760" t="s">
        <v>14833</v>
      </c>
      <c r="K3760" t="s">
        <v>14834</v>
      </c>
      <c r="L3760" t="s">
        <v>14835</v>
      </c>
      <c r="M3760" t="s">
        <v>20835</v>
      </c>
      <c r="N3760" t="s">
        <v>6334</v>
      </c>
      <c r="O3760" t="s">
        <v>20097</v>
      </c>
      <c r="P3760" t="s">
        <v>20758</v>
      </c>
      <c r="Q3760" t="s">
        <v>6588</v>
      </c>
      <c r="R3760" t="s">
        <v>24287</v>
      </c>
      <c r="S3760">
        <v>0</v>
      </c>
      <c r="T3760">
        <v>1</v>
      </c>
      <c r="V3760">
        <v>35</v>
      </c>
      <c r="W3760">
        <v>2</v>
      </c>
    </row>
    <row r="3761" spans="1:23" x14ac:dyDescent="0.3">
      <c r="A3761" t="s">
        <v>3771</v>
      </c>
      <c r="B3761" t="s">
        <v>21439</v>
      </c>
      <c r="C3761">
        <v>1</v>
      </c>
      <c r="D3761">
        <v>1</v>
      </c>
      <c r="E3761" t="s">
        <v>20088</v>
      </c>
      <c r="F3761" t="s">
        <v>14886</v>
      </c>
      <c r="G3761" t="s">
        <v>20051</v>
      </c>
      <c r="H3761" t="s">
        <v>24315</v>
      </c>
      <c r="I3761" t="s">
        <v>24316</v>
      </c>
      <c r="J3761" t="s">
        <v>14887</v>
      </c>
      <c r="K3761" t="s">
        <v>6837</v>
      </c>
      <c r="L3761" t="s">
        <v>6838</v>
      </c>
      <c r="M3761" t="s">
        <v>20075</v>
      </c>
      <c r="N3761" t="s">
        <v>6334</v>
      </c>
      <c r="O3761" t="s">
        <v>20097</v>
      </c>
      <c r="P3761" t="s">
        <v>20222</v>
      </c>
      <c r="Q3761" t="s">
        <v>20223</v>
      </c>
      <c r="R3761" t="s">
        <v>20788</v>
      </c>
      <c r="S3761">
        <v>0</v>
      </c>
      <c r="T3761">
        <v>1</v>
      </c>
      <c r="V3761">
        <v>62</v>
      </c>
      <c r="W3761">
        <v>2</v>
      </c>
    </row>
    <row r="3762" spans="1:23" x14ac:dyDescent="0.3">
      <c r="A3762" t="s">
        <v>3772</v>
      </c>
      <c r="B3762" t="s">
        <v>21650</v>
      </c>
      <c r="C3762">
        <v>1</v>
      </c>
      <c r="D3762">
        <v>1</v>
      </c>
      <c r="E3762" t="s">
        <v>20088</v>
      </c>
      <c r="F3762" t="s">
        <v>14888</v>
      </c>
      <c r="G3762" t="s">
        <v>20089</v>
      </c>
      <c r="H3762" t="s">
        <v>24263</v>
      </c>
      <c r="I3762" t="s">
        <v>24264</v>
      </c>
      <c r="J3762" t="s">
        <v>14889</v>
      </c>
      <c r="K3762" t="s">
        <v>9278</v>
      </c>
      <c r="L3762" t="s">
        <v>9279</v>
      </c>
      <c r="M3762" t="s">
        <v>20075</v>
      </c>
      <c r="N3762" t="s">
        <v>6334</v>
      </c>
      <c r="O3762" t="s">
        <v>20097</v>
      </c>
      <c r="P3762" t="s">
        <v>20758</v>
      </c>
      <c r="Q3762" t="s">
        <v>6588</v>
      </c>
      <c r="R3762" t="s">
        <v>21189</v>
      </c>
      <c r="S3762">
        <v>0</v>
      </c>
      <c r="T3762">
        <v>1</v>
      </c>
      <c r="U3762">
        <v>1</v>
      </c>
      <c r="V3762">
        <v>49</v>
      </c>
      <c r="W3762">
        <v>8</v>
      </c>
    </row>
    <row r="3763" spans="1:23" x14ac:dyDescent="0.3">
      <c r="A3763" t="s">
        <v>3773</v>
      </c>
      <c r="B3763" t="s">
        <v>21044</v>
      </c>
      <c r="C3763">
        <v>0</v>
      </c>
      <c r="D3763">
        <v>0</v>
      </c>
      <c r="E3763" t="s">
        <v>20088</v>
      </c>
      <c r="F3763" t="s">
        <v>14890</v>
      </c>
      <c r="G3763" t="s">
        <v>20089</v>
      </c>
      <c r="H3763" t="s">
        <v>24317</v>
      </c>
      <c r="I3763" t="s">
        <v>24318</v>
      </c>
      <c r="J3763" t="s">
        <v>14891</v>
      </c>
      <c r="K3763" t="s">
        <v>6587</v>
      </c>
      <c r="L3763" t="s">
        <v>6588</v>
      </c>
      <c r="M3763" t="s">
        <v>20757</v>
      </c>
      <c r="N3763" t="s">
        <v>6334</v>
      </c>
      <c r="O3763" t="s">
        <v>20097</v>
      </c>
      <c r="P3763" t="s">
        <v>20758</v>
      </c>
      <c r="Q3763" t="s">
        <v>6588</v>
      </c>
      <c r="R3763" t="s">
        <v>20759</v>
      </c>
      <c r="S3763">
        <v>0</v>
      </c>
      <c r="T3763">
        <v>1</v>
      </c>
      <c r="U3763">
        <v>1</v>
      </c>
      <c r="V3763">
        <v>220</v>
      </c>
      <c r="W3763">
        <v>21</v>
      </c>
    </row>
    <row r="3764" spans="1:23" x14ac:dyDescent="0.3">
      <c r="A3764" t="s">
        <v>3774</v>
      </c>
      <c r="B3764" t="s">
        <v>21044</v>
      </c>
      <c r="C3764">
        <v>0</v>
      </c>
      <c r="D3764">
        <v>0</v>
      </c>
      <c r="E3764" t="s">
        <v>20088</v>
      </c>
      <c r="F3764" t="s">
        <v>14892</v>
      </c>
      <c r="G3764" t="s">
        <v>20089</v>
      </c>
      <c r="H3764" t="s">
        <v>24309</v>
      </c>
      <c r="I3764" t="s">
        <v>24310</v>
      </c>
      <c r="J3764" t="s">
        <v>14893</v>
      </c>
      <c r="K3764" t="s">
        <v>6818</v>
      </c>
      <c r="L3764" t="s">
        <v>6819</v>
      </c>
      <c r="M3764" t="s">
        <v>20221</v>
      </c>
      <c r="N3764" t="s">
        <v>6334</v>
      </c>
      <c r="O3764" t="s">
        <v>20097</v>
      </c>
      <c r="P3764" t="s">
        <v>20222</v>
      </c>
      <c r="Q3764" t="s">
        <v>20223</v>
      </c>
      <c r="R3764" t="s">
        <v>20224</v>
      </c>
      <c r="S3764">
        <v>0</v>
      </c>
      <c r="T3764">
        <v>1</v>
      </c>
      <c r="U3764">
        <v>1</v>
      </c>
      <c r="V3764">
        <v>124</v>
      </c>
      <c r="W3764">
        <v>12</v>
      </c>
    </row>
    <row r="3765" spans="1:23" x14ac:dyDescent="0.3">
      <c r="A3765" t="s">
        <v>3775</v>
      </c>
      <c r="B3765" t="s">
        <v>21044</v>
      </c>
      <c r="C3765">
        <v>0</v>
      </c>
      <c r="D3765">
        <v>0</v>
      </c>
      <c r="E3765" t="s">
        <v>20088</v>
      </c>
      <c r="F3765" t="s">
        <v>14894</v>
      </c>
      <c r="G3765" t="s">
        <v>20089</v>
      </c>
      <c r="H3765" t="s">
        <v>24319</v>
      </c>
      <c r="I3765" t="s">
        <v>24320</v>
      </c>
      <c r="J3765" t="s">
        <v>14895</v>
      </c>
      <c r="K3765" t="s">
        <v>6583</v>
      </c>
      <c r="L3765" t="s">
        <v>6584</v>
      </c>
      <c r="M3765" t="s">
        <v>20457</v>
      </c>
      <c r="N3765" t="s">
        <v>6334</v>
      </c>
      <c r="O3765" t="s">
        <v>20097</v>
      </c>
      <c r="P3765" t="s">
        <v>20415</v>
      </c>
      <c r="Q3765" t="s">
        <v>6584</v>
      </c>
      <c r="R3765" t="s">
        <v>20669</v>
      </c>
      <c r="S3765">
        <v>0</v>
      </c>
      <c r="T3765">
        <v>1</v>
      </c>
      <c r="U3765">
        <v>1</v>
      </c>
      <c r="V3765">
        <v>88</v>
      </c>
      <c r="W3765">
        <v>11</v>
      </c>
    </row>
    <row r="3766" spans="1:23" x14ac:dyDescent="0.3">
      <c r="A3766" t="s">
        <v>3776</v>
      </c>
      <c r="B3766" t="s">
        <v>21044</v>
      </c>
      <c r="C3766">
        <v>0</v>
      </c>
      <c r="D3766">
        <v>0</v>
      </c>
      <c r="E3766" t="s">
        <v>20150</v>
      </c>
      <c r="F3766" t="s">
        <v>14896</v>
      </c>
      <c r="G3766" t="s">
        <v>20089</v>
      </c>
      <c r="H3766" t="s">
        <v>24321</v>
      </c>
      <c r="I3766" t="s">
        <v>24322</v>
      </c>
      <c r="J3766" t="s">
        <v>14897</v>
      </c>
      <c r="K3766" t="s">
        <v>6585</v>
      </c>
      <c r="L3766" t="s">
        <v>6586</v>
      </c>
      <c r="M3766" t="s">
        <v>20227</v>
      </c>
      <c r="N3766" t="s">
        <v>6334</v>
      </c>
      <c r="O3766" t="s">
        <v>20097</v>
      </c>
      <c r="P3766" t="s">
        <v>20751</v>
      </c>
      <c r="Q3766" t="s">
        <v>6586</v>
      </c>
      <c r="R3766" t="s">
        <v>20752</v>
      </c>
      <c r="S3766">
        <v>0</v>
      </c>
      <c r="T3766">
        <v>1</v>
      </c>
      <c r="U3766">
        <v>1</v>
      </c>
      <c r="V3766">
        <v>64</v>
      </c>
      <c r="W3766">
        <v>8</v>
      </c>
    </row>
    <row r="3767" spans="1:23" x14ac:dyDescent="0.3">
      <c r="A3767" t="s">
        <v>3777</v>
      </c>
      <c r="B3767" t="s">
        <v>21439</v>
      </c>
      <c r="C3767">
        <v>1</v>
      </c>
      <c r="D3767">
        <v>1</v>
      </c>
      <c r="E3767" t="s">
        <v>20088</v>
      </c>
      <c r="F3767" t="s">
        <v>14898</v>
      </c>
      <c r="G3767" t="s">
        <v>20089</v>
      </c>
      <c r="H3767" t="s">
        <v>24323</v>
      </c>
      <c r="I3767" t="s">
        <v>24324</v>
      </c>
      <c r="J3767" t="s">
        <v>14899</v>
      </c>
      <c r="K3767" t="s">
        <v>6589</v>
      </c>
      <c r="L3767" t="s">
        <v>6590</v>
      </c>
      <c r="M3767" t="s">
        <v>20131</v>
      </c>
      <c r="N3767" t="s">
        <v>6334</v>
      </c>
      <c r="O3767" t="s">
        <v>20097</v>
      </c>
      <c r="P3767" t="s">
        <v>20610</v>
      </c>
      <c r="Q3767" t="s">
        <v>6590</v>
      </c>
      <c r="R3767" t="s">
        <v>20774</v>
      </c>
      <c r="S3767">
        <v>0</v>
      </c>
      <c r="T3767">
        <v>1</v>
      </c>
      <c r="V3767">
        <v>43</v>
      </c>
      <c r="W3767">
        <v>2</v>
      </c>
    </row>
    <row r="3768" spans="1:23" x14ac:dyDescent="0.3">
      <c r="A3768" t="s">
        <v>3778</v>
      </c>
      <c r="B3768" t="s">
        <v>21505</v>
      </c>
      <c r="C3768">
        <v>1</v>
      </c>
      <c r="D3768">
        <v>0</v>
      </c>
      <c r="E3768" t="s">
        <v>20050</v>
      </c>
      <c r="F3768" t="s">
        <v>14900</v>
      </c>
      <c r="G3768" t="s">
        <v>20080</v>
      </c>
      <c r="H3768" t="s">
        <v>20620</v>
      </c>
      <c r="I3768" t="s">
        <v>20621</v>
      </c>
      <c r="J3768" t="s">
        <v>7860</v>
      </c>
      <c r="K3768" t="s">
        <v>6445</v>
      </c>
      <c r="L3768" t="s">
        <v>6446</v>
      </c>
      <c r="M3768" t="s">
        <v>20083</v>
      </c>
      <c r="N3768" t="s">
        <v>6334</v>
      </c>
      <c r="O3768" t="s">
        <v>20097</v>
      </c>
      <c r="P3768" t="s">
        <v>20622</v>
      </c>
      <c r="Q3768" t="s">
        <v>20623</v>
      </c>
      <c r="R3768" t="s">
        <v>20624</v>
      </c>
      <c r="S3768">
        <v>1</v>
      </c>
      <c r="T3768">
        <v>1</v>
      </c>
      <c r="U3768">
        <v>0</v>
      </c>
      <c r="V3768">
        <v>196</v>
      </c>
      <c r="W3768">
        <v>10</v>
      </c>
    </row>
    <row r="3769" spans="1:23" x14ac:dyDescent="0.3">
      <c r="A3769" t="s">
        <v>3779</v>
      </c>
      <c r="B3769" t="s">
        <v>21505</v>
      </c>
      <c r="C3769">
        <v>1</v>
      </c>
      <c r="D3769">
        <v>0</v>
      </c>
      <c r="E3769" t="s">
        <v>20065</v>
      </c>
      <c r="F3769" t="s">
        <v>14901</v>
      </c>
      <c r="G3769" t="s">
        <v>20080</v>
      </c>
      <c r="H3769" t="s">
        <v>20864</v>
      </c>
      <c r="I3769" t="s">
        <v>20865</v>
      </c>
      <c r="J3769" t="s">
        <v>8058</v>
      </c>
      <c r="K3769" t="s">
        <v>6580</v>
      </c>
      <c r="L3769" t="s">
        <v>6375</v>
      </c>
      <c r="M3769" t="s">
        <v>20083</v>
      </c>
      <c r="N3769" t="s">
        <v>6334</v>
      </c>
      <c r="O3769" t="s">
        <v>20097</v>
      </c>
      <c r="P3769" t="s">
        <v>20383</v>
      </c>
      <c r="Q3769" t="s">
        <v>20384</v>
      </c>
      <c r="R3769" t="s">
        <v>20385</v>
      </c>
      <c r="S3769">
        <v>1</v>
      </c>
      <c r="T3769">
        <v>0</v>
      </c>
      <c r="U3769">
        <v>0</v>
      </c>
      <c r="V3769">
        <v>328</v>
      </c>
      <c r="W3769">
        <v>15</v>
      </c>
    </row>
    <row r="3770" spans="1:23" x14ac:dyDescent="0.3">
      <c r="A3770" t="s">
        <v>3780</v>
      </c>
      <c r="B3770" t="s">
        <v>21522</v>
      </c>
      <c r="C3770">
        <v>1</v>
      </c>
      <c r="D3770">
        <v>1</v>
      </c>
      <c r="E3770" t="s">
        <v>20065</v>
      </c>
      <c r="F3770" t="s">
        <v>14902</v>
      </c>
      <c r="G3770" t="s">
        <v>20051</v>
      </c>
      <c r="H3770" t="s">
        <v>20866</v>
      </c>
      <c r="I3770" t="s">
        <v>20867</v>
      </c>
      <c r="J3770" t="s">
        <v>6826</v>
      </c>
      <c r="K3770" t="s">
        <v>6811</v>
      </c>
      <c r="L3770" t="s">
        <v>6812</v>
      </c>
      <c r="M3770" t="s">
        <v>20096</v>
      </c>
      <c r="N3770" t="s">
        <v>6334</v>
      </c>
      <c r="O3770" t="s">
        <v>20097</v>
      </c>
      <c r="P3770" t="s">
        <v>20098</v>
      </c>
      <c r="Q3770" t="s">
        <v>20099</v>
      </c>
      <c r="R3770" t="s">
        <v>20100</v>
      </c>
      <c r="S3770">
        <v>1</v>
      </c>
      <c r="T3770">
        <v>1</v>
      </c>
      <c r="U3770">
        <v>0</v>
      </c>
      <c r="V3770">
        <v>22</v>
      </c>
      <c r="W3770">
        <v>2</v>
      </c>
    </row>
    <row r="3771" spans="1:23" x14ac:dyDescent="0.3">
      <c r="A3771" t="s">
        <v>3781</v>
      </c>
      <c r="B3771" t="s">
        <v>21505</v>
      </c>
      <c r="C3771">
        <v>1</v>
      </c>
      <c r="D3771">
        <v>0</v>
      </c>
      <c r="E3771" t="s">
        <v>20088</v>
      </c>
      <c r="F3771" t="s">
        <v>27406</v>
      </c>
      <c r="G3771" t="s">
        <v>20089</v>
      </c>
      <c r="H3771" t="s">
        <v>27377</v>
      </c>
      <c r="I3771" t="s">
        <v>24325</v>
      </c>
      <c r="J3771" t="s">
        <v>6824</v>
      </c>
      <c r="K3771" t="s">
        <v>6341</v>
      </c>
      <c r="L3771" t="s">
        <v>6342</v>
      </c>
      <c r="M3771" t="s">
        <v>20083</v>
      </c>
      <c r="N3771" t="s">
        <v>6334</v>
      </c>
      <c r="O3771" t="s">
        <v>20097</v>
      </c>
      <c r="P3771" t="s">
        <v>20559</v>
      </c>
      <c r="Q3771" t="s">
        <v>20560</v>
      </c>
      <c r="R3771" t="s">
        <v>20561</v>
      </c>
      <c r="S3771">
        <v>0</v>
      </c>
      <c r="T3771">
        <v>1</v>
      </c>
      <c r="U3771">
        <v>0</v>
      </c>
      <c r="V3771">
        <v>114</v>
      </c>
      <c r="W3771">
        <v>7</v>
      </c>
    </row>
    <row r="3772" spans="1:23" x14ac:dyDescent="0.3">
      <c r="A3772" t="s">
        <v>3782</v>
      </c>
      <c r="B3772" t="s">
        <v>21505</v>
      </c>
      <c r="C3772">
        <v>1</v>
      </c>
      <c r="D3772">
        <v>0</v>
      </c>
      <c r="E3772" t="s">
        <v>20065</v>
      </c>
      <c r="F3772" t="s">
        <v>14903</v>
      </c>
      <c r="G3772" t="s">
        <v>20080</v>
      </c>
      <c r="H3772" t="s">
        <v>20598</v>
      </c>
      <c r="I3772" t="s">
        <v>20599</v>
      </c>
      <c r="J3772" t="s">
        <v>14904</v>
      </c>
      <c r="K3772" t="s">
        <v>6581</v>
      </c>
      <c r="L3772" t="s">
        <v>6342</v>
      </c>
      <c r="M3772" t="s">
        <v>20083</v>
      </c>
      <c r="N3772" t="s">
        <v>6334</v>
      </c>
      <c r="O3772" t="s">
        <v>20097</v>
      </c>
      <c r="P3772" t="s">
        <v>20559</v>
      </c>
      <c r="Q3772" t="s">
        <v>20560</v>
      </c>
      <c r="R3772" t="s">
        <v>20561</v>
      </c>
      <c r="S3772">
        <v>1</v>
      </c>
      <c r="T3772">
        <v>1</v>
      </c>
      <c r="U3772">
        <v>0</v>
      </c>
      <c r="V3772">
        <v>303</v>
      </c>
      <c r="W3772">
        <v>13</v>
      </c>
    </row>
    <row r="3773" spans="1:23" x14ac:dyDescent="0.3">
      <c r="A3773" t="s">
        <v>3783</v>
      </c>
      <c r="B3773" t="s">
        <v>21439</v>
      </c>
      <c r="C3773">
        <v>1</v>
      </c>
      <c r="D3773">
        <v>1</v>
      </c>
      <c r="E3773" t="s">
        <v>20088</v>
      </c>
      <c r="F3773" t="s">
        <v>14905</v>
      </c>
      <c r="G3773" t="s">
        <v>20089</v>
      </c>
      <c r="H3773" t="s">
        <v>21518</v>
      </c>
      <c r="I3773" t="s">
        <v>24282</v>
      </c>
      <c r="J3773" t="s">
        <v>14829</v>
      </c>
      <c r="K3773" t="s">
        <v>6371</v>
      </c>
      <c r="L3773" t="s">
        <v>6342</v>
      </c>
      <c r="M3773" t="s">
        <v>20083</v>
      </c>
      <c r="N3773" t="s">
        <v>6334</v>
      </c>
      <c r="O3773" t="s">
        <v>20097</v>
      </c>
      <c r="P3773" t="s">
        <v>20559</v>
      </c>
      <c r="Q3773" t="s">
        <v>20560</v>
      </c>
      <c r="R3773" t="s">
        <v>20561</v>
      </c>
      <c r="S3773">
        <v>0</v>
      </c>
      <c r="T3773">
        <v>1</v>
      </c>
      <c r="V3773">
        <v>34</v>
      </c>
      <c r="W3773">
        <v>2</v>
      </c>
    </row>
    <row r="3774" spans="1:23" x14ac:dyDescent="0.3">
      <c r="A3774" t="s">
        <v>3784</v>
      </c>
      <c r="B3774" t="s">
        <v>21505</v>
      </c>
      <c r="C3774">
        <v>1</v>
      </c>
      <c r="D3774">
        <v>0</v>
      </c>
      <c r="E3774" t="s">
        <v>20050</v>
      </c>
      <c r="F3774" t="s">
        <v>14906</v>
      </c>
      <c r="G3774" t="s">
        <v>20080</v>
      </c>
      <c r="H3774" t="s">
        <v>20717</v>
      </c>
      <c r="I3774" t="s">
        <v>20718</v>
      </c>
      <c r="J3774" t="s">
        <v>14907</v>
      </c>
      <c r="K3774" t="s">
        <v>6415</v>
      </c>
      <c r="L3774" t="s">
        <v>6416</v>
      </c>
      <c r="M3774" t="s">
        <v>20083</v>
      </c>
      <c r="N3774" t="s">
        <v>6334</v>
      </c>
      <c r="O3774" t="s">
        <v>20097</v>
      </c>
      <c r="P3774" t="s">
        <v>20719</v>
      </c>
      <c r="Q3774" t="s">
        <v>20720</v>
      </c>
      <c r="R3774" t="s">
        <v>20721</v>
      </c>
      <c r="S3774">
        <v>1</v>
      </c>
      <c r="T3774">
        <v>1</v>
      </c>
      <c r="U3774">
        <v>0</v>
      </c>
      <c r="V3774">
        <v>165</v>
      </c>
      <c r="W3774">
        <v>10</v>
      </c>
    </row>
    <row r="3775" spans="1:23" x14ac:dyDescent="0.3">
      <c r="A3775" t="s">
        <v>3785</v>
      </c>
      <c r="B3775" t="s">
        <v>21505</v>
      </c>
      <c r="C3775">
        <v>1</v>
      </c>
      <c r="D3775">
        <v>0</v>
      </c>
      <c r="E3775" t="s">
        <v>20088</v>
      </c>
      <c r="F3775" t="s">
        <v>27407</v>
      </c>
      <c r="G3775" t="s">
        <v>20089</v>
      </c>
      <c r="H3775" t="s">
        <v>27377</v>
      </c>
      <c r="I3775" t="s">
        <v>24325</v>
      </c>
      <c r="J3775" t="s">
        <v>14908</v>
      </c>
      <c r="K3775" t="s">
        <v>6589</v>
      </c>
      <c r="L3775" t="s">
        <v>6590</v>
      </c>
      <c r="M3775" t="s">
        <v>20131</v>
      </c>
      <c r="N3775" t="s">
        <v>6334</v>
      </c>
      <c r="O3775" t="s">
        <v>20097</v>
      </c>
      <c r="P3775" t="s">
        <v>20610</v>
      </c>
      <c r="Q3775" t="s">
        <v>6590</v>
      </c>
      <c r="R3775" t="s">
        <v>20774</v>
      </c>
      <c r="S3775">
        <v>0</v>
      </c>
      <c r="T3775">
        <v>1</v>
      </c>
      <c r="U3775">
        <v>0</v>
      </c>
      <c r="V3775">
        <v>100</v>
      </c>
      <c r="W3775">
        <v>7</v>
      </c>
    </row>
    <row r="3776" spans="1:23" x14ac:dyDescent="0.3">
      <c r="A3776" t="s">
        <v>3786</v>
      </c>
      <c r="B3776" t="s">
        <v>21439</v>
      </c>
      <c r="C3776">
        <v>1</v>
      </c>
      <c r="D3776">
        <v>1</v>
      </c>
      <c r="E3776" t="s">
        <v>20088</v>
      </c>
      <c r="F3776" t="s">
        <v>14909</v>
      </c>
      <c r="G3776" t="s">
        <v>20089</v>
      </c>
      <c r="H3776" t="s">
        <v>21518</v>
      </c>
      <c r="I3776" t="s">
        <v>24282</v>
      </c>
      <c r="J3776" t="s">
        <v>14910</v>
      </c>
      <c r="K3776" t="s">
        <v>6837</v>
      </c>
      <c r="L3776" t="s">
        <v>6838</v>
      </c>
      <c r="M3776" t="s">
        <v>20075</v>
      </c>
      <c r="N3776" t="s">
        <v>6334</v>
      </c>
      <c r="O3776" t="s">
        <v>20097</v>
      </c>
      <c r="P3776" t="s">
        <v>20222</v>
      </c>
      <c r="Q3776" t="s">
        <v>20223</v>
      </c>
      <c r="R3776" t="s">
        <v>20788</v>
      </c>
      <c r="S3776">
        <v>0</v>
      </c>
      <c r="T3776">
        <v>1</v>
      </c>
      <c r="V3776">
        <v>46</v>
      </c>
      <c r="W3776">
        <v>2</v>
      </c>
    </row>
    <row r="3777" spans="1:23" x14ac:dyDescent="0.3">
      <c r="A3777" t="s">
        <v>3787</v>
      </c>
      <c r="B3777" t="s">
        <v>21505</v>
      </c>
      <c r="C3777">
        <v>1</v>
      </c>
      <c r="D3777">
        <v>0</v>
      </c>
      <c r="E3777" t="s">
        <v>20050</v>
      </c>
      <c r="F3777" t="s">
        <v>14911</v>
      </c>
      <c r="G3777" t="s">
        <v>20051</v>
      </c>
      <c r="H3777" t="s">
        <v>20219</v>
      </c>
      <c r="I3777" t="s">
        <v>20220</v>
      </c>
      <c r="J3777" t="s">
        <v>14912</v>
      </c>
      <c r="K3777" t="s">
        <v>6591</v>
      </c>
      <c r="L3777" t="s">
        <v>6592</v>
      </c>
      <c r="M3777" t="s">
        <v>20369</v>
      </c>
      <c r="N3777" t="s">
        <v>6334</v>
      </c>
      <c r="O3777" t="s">
        <v>20097</v>
      </c>
      <c r="P3777" t="s">
        <v>20222</v>
      </c>
      <c r="Q3777" t="s">
        <v>20223</v>
      </c>
      <c r="R3777" t="s">
        <v>20370</v>
      </c>
      <c r="S3777">
        <v>1</v>
      </c>
      <c r="T3777">
        <v>1</v>
      </c>
      <c r="U3777">
        <v>0</v>
      </c>
      <c r="V3777">
        <v>139</v>
      </c>
      <c r="W3777">
        <v>7</v>
      </c>
    </row>
    <row r="3778" spans="1:23" x14ac:dyDescent="0.3">
      <c r="A3778" t="s">
        <v>3788</v>
      </c>
      <c r="B3778" t="s">
        <v>21439</v>
      </c>
      <c r="C3778">
        <v>1</v>
      </c>
      <c r="D3778">
        <v>1</v>
      </c>
      <c r="E3778" t="s">
        <v>20088</v>
      </c>
      <c r="F3778" t="s">
        <v>14913</v>
      </c>
      <c r="G3778" t="s">
        <v>20089</v>
      </c>
      <c r="H3778" t="s">
        <v>21714</v>
      </c>
      <c r="I3778" t="s">
        <v>24326</v>
      </c>
      <c r="J3778" t="s">
        <v>14914</v>
      </c>
      <c r="K3778" t="s">
        <v>6587</v>
      </c>
      <c r="L3778" t="s">
        <v>6588</v>
      </c>
      <c r="M3778" t="s">
        <v>20757</v>
      </c>
      <c r="N3778" t="s">
        <v>6334</v>
      </c>
      <c r="O3778" t="s">
        <v>20097</v>
      </c>
      <c r="P3778" t="s">
        <v>20758</v>
      </c>
      <c r="Q3778" t="s">
        <v>6588</v>
      </c>
      <c r="R3778" t="s">
        <v>20759</v>
      </c>
      <c r="S3778">
        <v>0</v>
      </c>
      <c r="T3778">
        <v>1</v>
      </c>
      <c r="U3778">
        <v>0</v>
      </c>
      <c r="V3778">
        <v>107</v>
      </c>
      <c r="W3778">
        <v>4</v>
      </c>
    </row>
    <row r="3779" spans="1:23" x14ac:dyDescent="0.3">
      <c r="A3779" t="s">
        <v>3789</v>
      </c>
      <c r="B3779" t="s">
        <v>21501</v>
      </c>
      <c r="C3779">
        <v>1</v>
      </c>
      <c r="D3779">
        <v>1</v>
      </c>
      <c r="E3779" t="s">
        <v>20088</v>
      </c>
      <c r="F3779" t="s">
        <v>14915</v>
      </c>
      <c r="G3779" t="s">
        <v>20089</v>
      </c>
      <c r="H3779" t="s">
        <v>21102</v>
      </c>
      <c r="I3779" t="s">
        <v>21103</v>
      </c>
      <c r="J3779" t="s">
        <v>14916</v>
      </c>
      <c r="K3779" t="s">
        <v>6837</v>
      </c>
      <c r="L3779" t="s">
        <v>6838</v>
      </c>
      <c r="M3779" t="s">
        <v>20075</v>
      </c>
      <c r="N3779" t="s">
        <v>6334</v>
      </c>
      <c r="O3779" t="s">
        <v>20097</v>
      </c>
      <c r="P3779" t="s">
        <v>20222</v>
      </c>
      <c r="Q3779" t="s">
        <v>20223</v>
      </c>
      <c r="R3779" t="s">
        <v>20788</v>
      </c>
      <c r="S3779">
        <v>0</v>
      </c>
      <c r="T3779">
        <v>1</v>
      </c>
      <c r="U3779">
        <v>0</v>
      </c>
      <c r="V3779">
        <v>19</v>
      </c>
      <c r="W3779">
        <v>2</v>
      </c>
    </row>
    <row r="3780" spans="1:23" x14ac:dyDescent="0.3">
      <c r="A3780" t="s">
        <v>3790</v>
      </c>
      <c r="B3780" t="s">
        <v>21439</v>
      </c>
      <c r="C3780">
        <v>1</v>
      </c>
      <c r="D3780">
        <v>1</v>
      </c>
      <c r="E3780" t="s">
        <v>20088</v>
      </c>
      <c r="F3780" t="s">
        <v>14917</v>
      </c>
      <c r="G3780" t="s">
        <v>20089</v>
      </c>
      <c r="H3780" t="s">
        <v>21518</v>
      </c>
      <c r="I3780" t="s">
        <v>24282</v>
      </c>
      <c r="J3780" t="s">
        <v>14844</v>
      </c>
      <c r="K3780" t="s">
        <v>6583</v>
      </c>
      <c r="L3780" t="s">
        <v>6584</v>
      </c>
      <c r="M3780" t="s">
        <v>20457</v>
      </c>
      <c r="N3780" t="s">
        <v>6334</v>
      </c>
      <c r="O3780" t="s">
        <v>20097</v>
      </c>
      <c r="P3780" t="s">
        <v>20415</v>
      </c>
      <c r="Q3780" t="s">
        <v>6584</v>
      </c>
      <c r="R3780" t="s">
        <v>20669</v>
      </c>
      <c r="S3780">
        <v>0</v>
      </c>
      <c r="T3780">
        <v>1</v>
      </c>
      <c r="V3780">
        <v>47</v>
      </c>
      <c r="W3780">
        <v>2</v>
      </c>
    </row>
    <row r="3781" spans="1:23" x14ac:dyDescent="0.3">
      <c r="A3781" t="s">
        <v>3791</v>
      </c>
      <c r="B3781" t="s">
        <v>21501</v>
      </c>
      <c r="C3781">
        <v>1</v>
      </c>
      <c r="D3781">
        <v>1</v>
      </c>
      <c r="E3781" t="s">
        <v>20088</v>
      </c>
      <c r="F3781" t="s">
        <v>14918</v>
      </c>
      <c r="G3781" t="s">
        <v>20089</v>
      </c>
      <c r="H3781" t="s">
        <v>21518</v>
      </c>
      <c r="I3781" t="s">
        <v>24282</v>
      </c>
      <c r="J3781" t="s">
        <v>6840</v>
      </c>
      <c r="K3781" t="s">
        <v>6371</v>
      </c>
      <c r="L3781" t="s">
        <v>6342</v>
      </c>
      <c r="M3781" t="s">
        <v>20083</v>
      </c>
      <c r="N3781" t="s">
        <v>6334</v>
      </c>
      <c r="O3781" t="s">
        <v>20097</v>
      </c>
      <c r="P3781" t="s">
        <v>20559</v>
      </c>
      <c r="Q3781" t="s">
        <v>20560</v>
      </c>
      <c r="R3781" t="s">
        <v>20561</v>
      </c>
      <c r="S3781">
        <v>0</v>
      </c>
      <c r="T3781">
        <v>1</v>
      </c>
      <c r="V3781">
        <v>0</v>
      </c>
      <c r="W3781">
        <v>0</v>
      </c>
    </row>
    <row r="3782" spans="1:23" x14ac:dyDescent="0.3">
      <c r="A3782" t="s">
        <v>3792</v>
      </c>
      <c r="B3782" t="s">
        <v>21439</v>
      </c>
      <c r="C3782">
        <v>1</v>
      </c>
      <c r="D3782">
        <v>1</v>
      </c>
      <c r="E3782" t="s">
        <v>20088</v>
      </c>
      <c r="F3782" t="s">
        <v>14919</v>
      </c>
      <c r="G3782" t="s">
        <v>20089</v>
      </c>
      <c r="H3782" t="s">
        <v>24327</v>
      </c>
      <c r="I3782" t="s">
        <v>24328</v>
      </c>
      <c r="J3782" t="s">
        <v>14920</v>
      </c>
      <c r="K3782" t="s">
        <v>6587</v>
      </c>
      <c r="L3782" t="s">
        <v>6588</v>
      </c>
      <c r="M3782" t="s">
        <v>20757</v>
      </c>
      <c r="N3782" t="s">
        <v>6334</v>
      </c>
      <c r="O3782" t="s">
        <v>20097</v>
      </c>
      <c r="P3782" t="s">
        <v>20758</v>
      </c>
      <c r="Q3782" t="s">
        <v>6588</v>
      </c>
      <c r="R3782" t="s">
        <v>20759</v>
      </c>
      <c r="S3782">
        <v>0</v>
      </c>
      <c r="T3782">
        <v>1</v>
      </c>
      <c r="V3782">
        <v>48</v>
      </c>
      <c r="W3782">
        <v>2</v>
      </c>
    </row>
    <row r="3783" spans="1:23" x14ac:dyDescent="0.3">
      <c r="A3783" t="s">
        <v>3793</v>
      </c>
      <c r="B3783" t="s">
        <v>21439</v>
      </c>
      <c r="C3783">
        <v>1</v>
      </c>
      <c r="D3783">
        <v>1</v>
      </c>
      <c r="E3783" t="s">
        <v>20088</v>
      </c>
      <c r="F3783" t="s">
        <v>14921</v>
      </c>
      <c r="G3783" t="s">
        <v>20089</v>
      </c>
      <c r="H3783" t="s">
        <v>24296</v>
      </c>
      <c r="I3783" t="s">
        <v>24297</v>
      </c>
      <c r="J3783" t="s">
        <v>6840</v>
      </c>
      <c r="K3783" t="s">
        <v>6371</v>
      </c>
      <c r="L3783" t="s">
        <v>6342</v>
      </c>
      <c r="M3783" t="s">
        <v>20083</v>
      </c>
      <c r="N3783" t="s">
        <v>6334</v>
      </c>
      <c r="O3783" t="s">
        <v>20097</v>
      </c>
      <c r="P3783" t="s">
        <v>20559</v>
      </c>
      <c r="Q3783" t="s">
        <v>20560</v>
      </c>
      <c r="R3783" t="s">
        <v>20561</v>
      </c>
      <c r="S3783">
        <v>0</v>
      </c>
      <c r="T3783">
        <v>1</v>
      </c>
      <c r="U3783">
        <v>0</v>
      </c>
      <c r="V3783">
        <v>21</v>
      </c>
      <c r="W3783">
        <v>1</v>
      </c>
    </row>
    <row r="3784" spans="1:23" x14ac:dyDescent="0.3">
      <c r="A3784" t="s">
        <v>3794</v>
      </c>
      <c r="B3784" t="s">
        <v>21505</v>
      </c>
      <c r="C3784">
        <v>1</v>
      </c>
      <c r="D3784">
        <v>0</v>
      </c>
      <c r="E3784" t="s">
        <v>20050</v>
      </c>
      <c r="F3784" t="s">
        <v>14922</v>
      </c>
      <c r="G3784" t="s">
        <v>20051</v>
      </c>
      <c r="H3784" t="s">
        <v>20755</v>
      </c>
      <c r="I3784" t="s">
        <v>20756</v>
      </c>
      <c r="J3784" t="s">
        <v>14923</v>
      </c>
      <c r="K3784" t="s">
        <v>14924</v>
      </c>
      <c r="L3784" t="s">
        <v>14925</v>
      </c>
      <c r="M3784" t="s">
        <v>20103</v>
      </c>
      <c r="N3784" t="s">
        <v>6334</v>
      </c>
      <c r="O3784" t="s">
        <v>20097</v>
      </c>
      <c r="P3784" t="s">
        <v>20758</v>
      </c>
      <c r="Q3784" t="s">
        <v>6588</v>
      </c>
      <c r="R3784" t="s">
        <v>24329</v>
      </c>
      <c r="S3784">
        <v>1</v>
      </c>
      <c r="T3784">
        <v>1</v>
      </c>
      <c r="U3784">
        <v>0</v>
      </c>
      <c r="V3784">
        <v>55</v>
      </c>
      <c r="W3784">
        <v>3</v>
      </c>
    </row>
    <row r="3785" spans="1:23" x14ac:dyDescent="0.3">
      <c r="A3785" t="s">
        <v>3795</v>
      </c>
      <c r="B3785" t="s">
        <v>21044</v>
      </c>
      <c r="C3785">
        <v>0</v>
      </c>
      <c r="D3785">
        <v>0</v>
      </c>
      <c r="E3785" t="s">
        <v>20150</v>
      </c>
      <c r="F3785" t="s">
        <v>14928</v>
      </c>
      <c r="G3785" t="s">
        <v>20089</v>
      </c>
      <c r="H3785" t="s">
        <v>24330</v>
      </c>
      <c r="I3785" t="s">
        <v>24331</v>
      </c>
      <c r="J3785" t="s">
        <v>14929</v>
      </c>
      <c r="K3785" t="s">
        <v>6422</v>
      </c>
      <c r="L3785" t="s">
        <v>6375</v>
      </c>
      <c r="M3785" t="s">
        <v>20083</v>
      </c>
      <c r="N3785" t="s">
        <v>6334</v>
      </c>
      <c r="O3785" t="s">
        <v>20097</v>
      </c>
      <c r="P3785" t="s">
        <v>20383</v>
      </c>
      <c r="Q3785" t="s">
        <v>20384</v>
      </c>
      <c r="R3785" t="s">
        <v>20385</v>
      </c>
      <c r="S3785">
        <v>0</v>
      </c>
      <c r="T3785">
        <v>0</v>
      </c>
      <c r="U3785">
        <v>1</v>
      </c>
      <c r="V3785">
        <v>40</v>
      </c>
      <c r="W3785">
        <v>6</v>
      </c>
    </row>
    <row r="3786" spans="1:23" x14ac:dyDescent="0.3">
      <c r="A3786" t="s">
        <v>3796</v>
      </c>
      <c r="B3786" t="s">
        <v>21522</v>
      </c>
      <c r="C3786">
        <v>1</v>
      </c>
      <c r="D3786">
        <v>1</v>
      </c>
      <c r="E3786" t="s">
        <v>20050</v>
      </c>
      <c r="F3786" t="s">
        <v>14930</v>
      </c>
      <c r="G3786" t="s">
        <v>20051</v>
      </c>
      <c r="H3786" t="s">
        <v>20608</v>
      </c>
      <c r="I3786" t="s">
        <v>20609</v>
      </c>
      <c r="J3786" t="s">
        <v>14931</v>
      </c>
      <c r="K3786" t="s">
        <v>6589</v>
      </c>
      <c r="L3786" t="s">
        <v>6590</v>
      </c>
      <c r="M3786" t="s">
        <v>20131</v>
      </c>
      <c r="N3786" t="s">
        <v>6334</v>
      </c>
      <c r="O3786" t="s">
        <v>20097</v>
      </c>
      <c r="P3786" t="s">
        <v>20610</v>
      </c>
      <c r="Q3786" t="s">
        <v>6590</v>
      </c>
      <c r="R3786" t="s">
        <v>20774</v>
      </c>
      <c r="S3786">
        <v>1</v>
      </c>
      <c r="T3786">
        <v>1</v>
      </c>
      <c r="U3786">
        <v>0</v>
      </c>
      <c r="V3786">
        <v>33</v>
      </c>
      <c r="W3786">
        <v>3</v>
      </c>
    </row>
    <row r="3787" spans="1:23" x14ac:dyDescent="0.3">
      <c r="A3787" t="s">
        <v>3797</v>
      </c>
      <c r="B3787" t="s">
        <v>21522</v>
      </c>
      <c r="C3787">
        <v>1</v>
      </c>
      <c r="D3787">
        <v>1</v>
      </c>
      <c r="E3787" t="s">
        <v>20088</v>
      </c>
      <c r="F3787" t="s">
        <v>14932</v>
      </c>
      <c r="G3787" t="s">
        <v>20089</v>
      </c>
      <c r="H3787" t="s">
        <v>24332</v>
      </c>
      <c r="I3787" t="s">
        <v>24333</v>
      </c>
      <c r="J3787" t="s">
        <v>14933</v>
      </c>
      <c r="K3787" t="s">
        <v>6374</v>
      </c>
      <c r="L3787" t="s">
        <v>6375</v>
      </c>
      <c r="M3787" t="s">
        <v>20083</v>
      </c>
      <c r="N3787" t="s">
        <v>6334</v>
      </c>
      <c r="O3787" t="s">
        <v>20097</v>
      </c>
      <c r="P3787" t="s">
        <v>20383</v>
      </c>
      <c r="Q3787" t="s">
        <v>20384</v>
      </c>
      <c r="R3787" t="s">
        <v>20385</v>
      </c>
      <c r="S3787">
        <v>0</v>
      </c>
      <c r="T3787">
        <v>0</v>
      </c>
      <c r="U3787">
        <v>0</v>
      </c>
      <c r="V3787">
        <v>42</v>
      </c>
      <c r="W3787">
        <v>2</v>
      </c>
    </row>
    <row r="3788" spans="1:23" x14ac:dyDescent="0.3">
      <c r="A3788" t="s">
        <v>3798</v>
      </c>
      <c r="B3788" t="s">
        <v>21522</v>
      </c>
      <c r="C3788">
        <v>1</v>
      </c>
      <c r="D3788">
        <v>1</v>
      </c>
      <c r="E3788" t="s">
        <v>20088</v>
      </c>
      <c r="F3788" t="s">
        <v>14934</v>
      </c>
      <c r="G3788" t="s">
        <v>20089</v>
      </c>
      <c r="H3788" t="s">
        <v>24334</v>
      </c>
      <c r="I3788" t="s">
        <v>24335</v>
      </c>
      <c r="J3788" t="s">
        <v>14935</v>
      </c>
      <c r="K3788" t="s">
        <v>6445</v>
      </c>
      <c r="L3788" t="s">
        <v>6446</v>
      </c>
      <c r="M3788" t="s">
        <v>20083</v>
      </c>
      <c r="N3788" t="s">
        <v>6334</v>
      </c>
      <c r="O3788" t="s">
        <v>20097</v>
      </c>
      <c r="P3788" t="s">
        <v>20622</v>
      </c>
      <c r="Q3788" t="s">
        <v>20623</v>
      </c>
      <c r="R3788" t="s">
        <v>20624</v>
      </c>
      <c r="S3788">
        <v>0</v>
      </c>
      <c r="T3788">
        <v>1</v>
      </c>
      <c r="U3788">
        <v>0</v>
      </c>
      <c r="V3788">
        <v>72</v>
      </c>
      <c r="W3788">
        <v>4</v>
      </c>
    </row>
    <row r="3789" spans="1:23" x14ac:dyDescent="0.3">
      <c r="A3789" t="s">
        <v>3799</v>
      </c>
      <c r="B3789" t="s">
        <v>21439</v>
      </c>
      <c r="C3789">
        <v>1</v>
      </c>
      <c r="D3789">
        <v>1</v>
      </c>
      <c r="E3789" t="s">
        <v>20088</v>
      </c>
      <c r="F3789" t="s">
        <v>14936</v>
      </c>
      <c r="G3789" t="s">
        <v>20089</v>
      </c>
      <c r="H3789" t="s">
        <v>24296</v>
      </c>
      <c r="I3789" t="s">
        <v>24297</v>
      </c>
      <c r="J3789" t="s">
        <v>6840</v>
      </c>
      <c r="K3789" t="s">
        <v>6371</v>
      </c>
      <c r="L3789" t="s">
        <v>6342</v>
      </c>
      <c r="M3789" t="s">
        <v>20083</v>
      </c>
      <c r="N3789" t="s">
        <v>6334</v>
      </c>
      <c r="O3789" t="s">
        <v>20097</v>
      </c>
      <c r="P3789" t="s">
        <v>20559</v>
      </c>
      <c r="Q3789" t="s">
        <v>20560</v>
      </c>
      <c r="R3789" t="s">
        <v>20561</v>
      </c>
      <c r="S3789">
        <v>0</v>
      </c>
      <c r="T3789">
        <v>1</v>
      </c>
      <c r="V3789">
        <v>46</v>
      </c>
      <c r="W3789">
        <v>2</v>
      </c>
    </row>
    <row r="3790" spans="1:23" x14ac:dyDescent="0.3">
      <c r="A3790" t="s">
        <v>3800</v>
      </c>
      <c r="B3790" t="s">
        <v>21501</v>
      </c>
      <c r="C3790">
        <v>1</v>
      </c>
      <c r="D3790">
        <v>1</v>
      </c>
      <c r="E3790" t="s">
        <v>20050</v>
      </c>
      <c r="F3790" t="s">
        <v>14937</v>
      </c>
      <c r="G3790" t="s">
        <v>20051</v>
      </c>
      <c r="H3790" t="s">
        <v>20755</v>
      </c>
      <c r="I3790" t="s">
        <v>20756</v>
      </c>
      <c r="J3790" t="s">
        <v>14938</v>
      </c>
      <c r="K3790" t="s">
        <v>6587</v>
      </c>
      <c r="L3790" t="s">
        <v>6588</v>
      </c>
      <c r="M3790" t="s">
        <v>20757</v>
      </c>
      <c r="N3790" t="s">
        <v>6334</v>
      </c>
      <c r="O3790" t="s">
        <v>20097</v>
      </c>
      <c r="P3790" t="s">
        <v>20758</v>
      </c>
      <c r="Q3790" t="s">
        <v>6588</v>
      </c>
      <c r="R3790" t="s">
        <v>20759</v>
      </c>
      <c r="S3790">
        <v>1</v>
      </c>
      <c r="T3790">
        <v>1</v>
      </c>
      <c r="U3790">
        <v>0</v>
      </c>
      <c r="V3790">
        <v>74</v>
      </c>
      <c r="W3790">
        <v>4</v>
      </c>
    </row>
    <row r="3791" spans="1:23" x14ac:dyDescent="0.3">
      <c r="A3791" t="s">
        <v>3801</v>
      </c>
      <c r="B3791" t="s">
        <v>21501</v>
      </c>
      <c r="C3791">
        <v>1</v>
      </c>
      <c r="D3791">
        <v>1</v>
      </c>
      <c r="E3791" t="s">
        <v>20050</v>
      </c>
      <c r="F3791" t="s">
        <v>14939</v>
      </c>
      <c r="G3791" t="s">
        <v>20051</v>
      </c>
      <c r="H3791" t="s">
        <v>20219</v>
      </c>
      <c r="I3791" t="s">
        <v>20220</v>
      </c>
      <c r="J3791" t="s">
        <v>14940</v>
      </c>
      <c r="K3791" t="s">
        <v>6591</v>
      </c>
      <c r="L3791" t="s">
        <v>6592</v>
      </c>
      <c r="M3791" t="s">
        <v>20369</v>
      </c>
      <c r="N3791" t="s">
        <v>6334</v>
      </c>
      <c r="O3791" t="s">
        <v>20097</v>
      </c>
      <c r="P3791" t="s">
        <v>20222</v>
      </c>
      <c r="Q3791" t="s">
        <v>20223</v>
      </c>
      <c r="R3791" t="s">
        <v>20370</v>
      </c>
      <c r="S3791">
        <v>1</v>
      </c>
      <c r="T3791">
        <v>1</v>
      </c>
      <c r="U3791">
        <v>0</v>
      </c>
      <c r="V3791">
        <v>14</v>
      </c>
      <c r="W3791">
        <v>2</v>
      </c>
    </row>
    <row r="3792" spans="1:23" x14ac:dyDescent="0.3">
      <c r="A3792" t="s">
        <v>3802</v>
      </c>
      <c r="B3792" t="s">
        <v>21439</v>
      </c>
      <c r="C3792">
        <v>1</v>
      </c>
      <c r="D3792">
        <v>1</v>
      </c>
      <c r="E3792" t="s">
        <v>20088</v>
      </c>
      <c r="F3792" t="s">
        <v>14941</v>
      </c>
      <c r="G3792" t="s">
        <v>20089</v>
      </c>
      <c r="H3792" t="s">
        <v>21520</v>
      </c>
      <c r="I3792" t="s">
        <v>24352</v>
      </c>
      <c r="J3792" t="s">
        <v>14942</v>
      </c>
      <c r="K3792" t="s">
        <v>6585</v>
      </c>
      <c r="L3792" t="s">
        <v>6586</v>
      </c>
      <c r="M3792" t="s">
        <v>20227</v>
      </c>
      <c r="N3792" t="s">
        <v>6334</v>
      </c>
      <c r="O3792" t="s">
        <v>20097</v>
      </c>
      <c r="P3792" t="s">
        <v>20751</v>
      </c>
      <c r="Q3792" t="s">
        <v>6586</v>
      </c>
      <c r="R3792" t="s">
        <v>20752</v>
      </c>
      <c r="S3792">
        <v>0</v>
      </c>
      <c r="T3792">
        <v>1</v>
      </c>
      <c r="V3792">
        <v>41</v>
      </c>
      <c r="W3792">
        <v>2</v>
      </c>
    </row>
    <row r="3793" spans="1:23" x14ac:dyDescent="0.3">
      <c r="A3793" t="s">
        <v>3803</v>
      </c>
      <c r="B3793" t="s">
        <v>21439</v>
      </c>
      <c r="C3793">
        <v>1</v>
      </c>
      <c r="D3793">
        <v>1</v>
      </c>
      <c r="E3793" t="s">
        <v>20088</v>
      </c>
      <c r="F3793" t="s">
        <v>14945</v>
      </c>
      <c r="G3793" t="s">
        <v>20089</v>
      </c>
      <c r="H3793" t="s">
        <v>24277</v>
      </c>
      <c r="I3793" t="s">
        <v>24278</v>
      </c>
      <c r="J3793" t="s">
        <v>14815</v>
      </c>
      <c r="K3793" t="s">
        <v>6405</v>
      </c>
      <c r="L3793" t="s">
        <v>6375</v>
      </c>
      <c r="M3793" t="s">
        <v>20083</v>
      </c>
      <c r="N3793" t="s">
        <v>6334</v>
      </c>
      <c r="O3793" t="s">
        <v>20097</v>
      </c>
      <c r="P3793" t="s">
        <v>20383</v>
      </c>
      <c r="Q3793" t="s">
        <v>20384</v>
      </c>
      <c r="R3793" t="s">
        <v>20385</v>
      </c>
      <c r="S3793">
        <v>0</v>
      </c>
      <c r="T3793">
        <v>0</v>
      </c>
      <c r="V3793">
        <v>52</v>
      </c>
      <c r="W3793">
        <v>2</v>
      </c>
    </row>
    <row r="3794" spans="1:23" x14ac:dyDescent="0.3">
      <c r="A3794" t="s">
        <v>3804</v>
      </c>
      <c r="B3794" t="s">
        <v>21439</v>
      </c>
      <c r="C3794">
        <v>1</v>
      </c>
      <c r="D3794">
        <v>1</v>
      </c>
      <c r="E3794" t="s">
        <v>20088</v>
      </c>
      <c r="F3794" t="s">
        <v>14946</v>
      </c>
      <c r="G3794" t="s">
        <v>20089</v>
      </c>
      <c r="H3794" t="s">
        <v>21466</v>
      </c>
      <c r="I3794" t="s">
        <v>24281</v>
      </c>
      <c r="J3794" t="s">
        <v>6829</v>
      </c>
      <c r="K3794" t="s">
        <v>6445</v>
      </c>
      <c r="L3794" t="s">
        <v>6446</v>
      </c>
      <c r="M3794" t="s">
        <v>20083</v>
      </c>
      <c r="N3794" t="s">
        <v>6334</v>
      </c>
      <c r="O3794" t="s">
        <v>20097</v>
      </c>
      <c r="P3794" t="s">
        <v>20622</v>
      </c>
      <c r="Q3794" t="s">
        <v>20623</v>
      </c>
      <c r="R3794" t="s">
        <v>20624</v>
      </c>
      <c r="S3794">
        <v>0</v>
      </c>
      <c r="T3794">
        <v>1</v>
      </c>
      <c r="V3794">
        <v>91</v>
      </c>
      <c r="W3794">
        <v>4</v>
      </c>
    </row>
    <row r="3795" spans="1:23" x14ac:dyDescent="0.3">
      <c r="A3795" t="s">
        <v>3805</v>
      </c>
      <c r="B3795" t="s">
        <v>21439</v>
      </c>
      <c r="C3795">
        <v>1</v>
      </c>
      <c r="D3795">
        <v>1</v>
      </c>
      <c r="E3795" t="s">
        <v>20088</v>
      </c>
      <c r="F3795" t="s">
        <v>14947</v>
      </c>
      <c r="H3795" t="s">
        <v>23689</v>
      </c>
      <c r="I3795" t="s">
        <v>23690</v>
      </c>
      <c r="J3795" t="s">
        <v>14948</v>
      </c>
      <c r="K3795" t="s">
        <v>6582</v>
      </c>
      <c r="L3795" t="s">
        <v>6416</v>
      </c>
      <c r="M3795" t="s">
        <v>20083</v>
      </c>
      <c r="N3795" t="s">
        <v>6334</v>
      </c>
      <c r="O3795" t="s">
        <v>20097</v>
      </c>
      <c r="P3795" t="s">
        <v>20719</v>
      </c>
      <c r="Q3795" t="s">
        <v>20720</v>
      </c>
      <c r="R3795" t="s">
        <v>20721</v>
      </c>
      <c r="S3795">
        <v>0</v>
      </c>
      <c r="T3795">
        <v>1</v>
      </c>
      <c r="V3795">
        <v>133</v>
      </c>
      <c r="W3795">
        <v>5</v>
      </c>
    </row>
    <row r="3796" spans="1:23" x14ac:dyDescent="0.3">
      <c r="A3796" t="s">
        <v>3806</v>
      </c>
      <c r="B3796" t="s">
        <v>21501</v>
      </c>
      <c r="C3796">
        <v>1</v>
      </c>
      <c r="D3796">
        <v>1</v>
      </c>
      <c r="E3796" t="s">
        <v>20088</v>
      </c>
      <c r="F3796" t="s">
        <v>14949</v>
      </c>
      <c r="G3796" t="s">
        <v>20089</v>
      </c>
      <c r="H3796" t="s">
        <v>21466</v>
      </c>
      <c r="I3796" t="s">
        <v>24281</v>
      </c>
      <c r="J3796" t="s">
        <v>6829</v>
      </c>
      <c r="K3796" t="s">
        <v>6445</v>
      </c>
      <c r="L3796" t="s">
        <v>6446</v>
      </c>
      <c r="M3796" t="s">
        <v>20083</v>
      </c>
      <c r="N3796" t="s">
        <v>6334</v>
      </c>
      <c r="O3796" t="s">
        <v>20097</v>
      </c>
      <c r="P3796" t="s">
        <v>20622</v>
      </c>
      <c r="Q3796" t="s">
        <v>20623</v>
      </c>
      <c r="R3796" t="s">
        <v>20624</v>
      </c>
      <c r="S3796">
        <v>0</v>
      </c>
      <c r="T3796">
        <v>1</v>
      </c>
      <c r="U3796">
        <v>0</v>
      </c>
      <c r="V3796">
        <v>11</v>
      </c>
      <c r="W3796">
        <v>1</v>
      </c>
    </row>
    <row r="3797" spans="1:23" x14ac:dyDescent="0.3">
      <c r="A3797" t="s">
        <v>3807</v>
      </c>
      <c r="B3797" t="s">
        <v>21439</v>
      </c>
      <c r="C3797">
        <v>1</v>
      </c>
      <c r="D3797">
        <v>1</v>
      </c>
      <c r="E3797" t="s">
        <v>20088</v>
      </c>
      <c r="F3797" t="s">
        <v>14950</v>
      </c>
      <c r="G3797" t="s">
        <v>20089</v>
      </c>
      <c r="H3797" t="s">
        <v>24277</v>
      </c>
      <c r="I3797" t="s">
        <v>24278</v>
      </c>
      <c r="J3797" t="s">
        <v>14815</v>
      </c>
      <c r="K3797" t="s">
        <v>6405</v>
      </c>
      <c r="L3797" t="s">
        <v>6375</v>
      </c>
      <c r="M3797" t="s">
        <v>20083</v>
      </c>
      <c r="N3797" t="s">
        <v>6334</v>
      </c>
      <c r="O3797" t="s">
        <v>20097</v>
      </c>
      <c r="P3797" t="s">
        <v>20383</v>
      </c>
      <c r="Q3797" t="s">
        <v>20384</v>
      </c>
      <c r="R3797" t="s">
        <v>20385</v>
      </c>
      <c r="S3797">
        <v>0</v>
      </c>
      <c r="T3797">
        <v>0</v>
      </c>
      <c r="V3797">
        <v>164</v>
      </c>
      <c r="W3797">
        <v>6</v>
      </c>
    </row>
    <row r="3798" spans="1:23" x14ac:dyDescent="0.3">
      <c r="A3798" t="s">
        <v>3808</v>
      </c>
      <c r="B3798" t="s">
        <v>21439</v>
      </c>
      <c r="C3798">
        <v>1</v>
      </c>
      <c r="D3798">
        <v>1</v>
      </c>
      <c r="E3798" t="s">
        <v>20088</v>
      </c>
      <c r="F3798" t="s">
        <v>14951</v>
      </c>
      <c r="G3798" t="s">
        <v>20089</v>
      </c>
      <c r="H3798" t="s">
        <v>24336</v>
      </c>
      <c r="I3798" t="s">
        <v>24337</v>
      </c>
      <c r="J3798" t="s">
        <v>14952</v>
      </c>
      <c r="K3798" t="s">
        <v>6445</v>
      </c>
      <c r="L3798" t="s">
        <v>6446</v>
      </c>
      <c r="M3798" t="s">
        <v>20083</v>
      </c>
      <c r="N3798" t="s">
        <v>6334</v>
      </c>
      <c r="O3798" t="s">
        <v>20097</v>
      </c>
      <c r="P3798" t="s">
        <v>20622</v>
      </c>
      <c r="Q3798" t="s">
        <v>20623</v>
      </c>
      <c r="R3798" t="s">
        <v>20624</v>
      </c>
      <c r="S3798">
        <v>0</v>
      </c>
      <c r="T3798">
        <v>1</v>
      </c>
      <c r="V3798">
        <v>202</v>
      </c>
      <c r="W3798">
        <v>8</v>
      </c>
    </row>
    <row r="3799" spans="1:23" x14ac:dyDescent="0.3">
      <c r="A3799" t="s">
        <v>3809</v>
      </c>
      <c r="B3799" t="s">
        <v>21439</v>
      </c>
      <c r="C3799">
        <v>1</v>
      </c>
      <c r="D3799">
        <v>1</v>
      </c>
      <c r="E3799" t="s">
        <v>20088</v>
      </c>
      <c r="F3799" t="s">
        <v>14953</v>
      </c>
      <c r="G3799" t="s">
        <v>20089</v>
      </c>
      <c r="H3799" t="s">
        <v>24283</v>
      </c>
      <c r="I3799" t="s">
        <v>24284</v>
      </c>
      <c r="J3799" t="s">
        <v>6840</v>
      </c>
      <c r="K3799" t="s">
        <v>6371</v>
      </c>
      <c r="L3799" t="s">
        <v>6342</v>
      </c>
      <c r="M3799" t="s">
        <v>20083</v>
      </c>
      <c r="N3799" t="s">
        <v>6334</v>
      </c>
      <c r="O3799" t="s">
        <v>20097</v>
      </c>
      <c r="P3799" t="s">
        <v>20559</v>
      </c>
      <c r="Q3799" t="s">
        <v>20560</v>
      </c>
      <c r="R3799" t="s">
        <v>20561</v>
      </c>
      <c r="S3799">
        <v>0</v>
      </c>
      <c r="T3799">
        <v>1</v>
      </c>
      <c r="V3799">
        <v>103</v>
      </c>
      <c r="W3799">
        <v>4</v>
      </c>
    </row>
    <row r="3800" spans="1:23" x14ac:dyDescent="0.3">
      <c r="A3800" t="s">
        <v>3810</v>
      </c>
      <c r="B3800" t="s">
        <v>21483</v>
      </c>
      <c r="C3800">
        <v>1</v>
      </c>
      <c r="D3800">
        <v>1</v>
      </c>
      <c r="E3800" t="s">
        <v>20088</v>
      </c>
      <c r="F3800" t="s">
        <v>14954</v>
      </c>
      <c r="G3800" t="s">
        <v>20089</v>
      </c>
      <c r="H3800" t="s">
        <v>24332</v>
      </c>
      <c r="I3800" t="s">
        <v>24333</v>
      </c>
      <c r="J3800" t="s">
        <v>14933</v>
      </c>
      <c r="K3800" t="s">
        <v>6374</v>
      </c>
      <c r="L3800" t="s">
        <v>6375</v>
      </c>
      <c r="M3800" t="s">
        <v>20083</v>
      </c>
      <c r="N3800" t="s">
        <v>6334</v>
      </c>
      <c r="O3800" t="s">
        <v>20097</v>
      </c>
      <c r="P3800" t="s">
        <v>20383</v>
      </c>
      <c r="Q3800" t="s">
        <v>20384</v>
      </c>
      <c r="R3800" t="s">
        <v>20385</v>
      </c>
      <c r="S3800">
        <v>0</v>
      </c>
      <c r="T3800">
        <v>0</v>
      </c>
      <c r="U3800">
        <v>0</v>
      </c>
      <c r="V3800">
        <v>58</v>
      </c>
      <c r="W3800">
        <v>3</v>
      </c>
    </row>
    <row r="3801" spans="1:23" x14ac:dyDescent="0.3">
      <c r="A3801" t="s">
        <v>3811</v>
      </c>
      <c r="B3801" t="s">
        <v>21483</v>
      </c>
      <c r="C3801">
        <v>1</v>
      </c>
      <c r="D3801">
        <v>1</v>
      </c>
      <c r="E3801" t="s">
        <v>20088</v>
      </c>
      <c r="F3801" t="s">
        <v>14955</v>
      </c>
      <c r="G3801" t="s">
        <v>20089</v>
      </c>
      <c r="H3801" t="s">
        <v>24307</v>
      </c>
      <c r="I3801" t="s">
        <v>24308</v>
      </c>
      <c r="J3801" t="s">
        <v>14842</v>
      </c>
      <c r="K3801" t="s">
        <v>6405</v>
      </c>
      <c r="L3801" t="s">
        <v>6375</v>
      </c>
      <c r="M3801" t="s">
        <v>20083</v>
      </c>
      <c r="N3801" t="s">
        <v>6334</v>
      </c>
      <c r="O3801" t="s">
        <v>20097</v>
      </c>
      <c r="P3801" t="s">
        <v>20383</v>
      </c>
      <c r="Q3801" t="s">
        <v>20384</v>
      </c>
      <c r="R3801" t="s">
        <v>20385</v>
      </c>
      <c r="S3801">
        <v>0</v>
      </c>
      <c r="T3801">
        <v>0</v>
      </c>
      <c r="U3801">
        <v>0</v>
      </c>
      <c r="V3801">
        <v>257</v>
      </c>
      <c r="W3801">
        <v>9</v>
      </c>
    </row>
    <row r="3802" spans="1:23" x14ac:dyDescent="0.3">
      <c r="A3802" t="s">
        <v>3812</v>
      </c>
      <c r="B3802" t="s">
        <v>21483</v>
      </c>
      <c r="C3802">
        <v>1</v>
      </c>
      <c r="D3802">
        <v>1</v>
      </c>
      <c r="E3802" t="s">
        <v>20150</v>
      </c>
      <c r="F3802" t="s">
        <v>14956</v>
      </c>
      <c r="G3802" t="s">
        <v>20089</v>
      </c>
      <c r="H3802" t="s">
        <v>21466</v>
      </c>
      <c r="I3802" t="s">
        <v>24281</v>
      </c>
      <c r="J3802" t="s">
        <v>14824</v>
      </c>
      <c r="K3802" t="s">
        <v>6581</v>
      </c>
      <c r="L3802" t="s">
        <v>6342</v>
      </c>
      <c r="M3802" t="s">
        <v>20083</v>
      </c>
      <c r="N3802" t="s">
        <v>6334</v>
      </c>
      <c r="O3802" t="s">
        <v>20097</v>
      </c>
      <c r="P3802" t="s">
        <v>20559</v>
      </c>
      <c r="Q3802" t="s">
        <v>20560</v>
      </c>
      <c r="R3802" t="s">
        <v>20561</v>
      </c>
      <c r="S3802">
        <v>0</v>
      </c>
      <c r="T3802">
        <v>1</v>
      </c>
      <c r="V3802">
        <v>26</v>
      </c>
      <c r="W3802">
        <v>2</v>
      </c>
    </row>
    <row r="3803" spans="1:23" x14ac:dyDescent="0.3">
      <c r="A3803" t="s">
        <v>3813</v>
      </c>
      <c r="B3803" t="s">
        <v>21439</v>
      </c>
      <c r="C3803">
        <v>1</v>
      </c>
      <c r="D3803">
        <v>1</v>
      </c>
      <c r="E3803" t="s">
        <v>20088</v>
      </c>
      <c r="F3803" t="s">
        <v>14957</v>
      </c>
      <c r="G3803" t="s">
        <v>20089</v>
      </c>
      <c r="H3803" t="s">
        <v>21102</v>
      </c>
      <c r="I3803" t="s">
        <v>21103</v>
      </c>
      <c r="J3803" t="s">
        <v>8998</v>
      </c>
      <c r="K3803" t="s">
        <v>8999</v>
      </c>
      <c r="L3803" t="s">
        <v>9000</v>
      </c>
      <c r="M3803" t="s">
        <v>20484</v>
      </c>
      <c r="N3803" t="s">
        <v>6334</v>
      </c>
      <c r="O3803" t="s">
        <v>20097</v>
      </c>
      <c r="P3803" t="s">
        <v>20415</v>
      </c>
      <c r="Q3803" t="s">
        <v>6584</v>
      </c>
      <c r="R3803" t="s">
        <v>21104</v>
      </c>
      <c r="S3803">
        <v>0</v>
      </c>
      <c r="T3803">
        <v>1</v>
      </c>
      <c r="V3803">
        <v>45</v>
      </c>
      <c r="W3803">
        <v>3</v>
      </c>
    </row>
    <row r="3804" spans="1:23" x14ac:dyDescent="0.3">
      <c r="A3804" t="s">
        <v>3814</v>
      </c>
      <c r="B3804" t="s">
        <v>21439</v>
      </c>
      <c r="C3804">
        <v>1</v>
      </c>
      <c r="D3804">
        <v>1</v>
      </c>
      <c r="E3804" t="s">
        <v>20150</v>
      </c>
      <c r="F3804" t="s">
        <v>14958</v>
      </c>
      <c r="G3804" t="s">
        <v>20089</v>
      </c>
      <c r="H3804" t="s">
        <v>24290</v>
      </c>
      <c r="I3804" t="s">
        <v>24291</v>
      </c>
      <c r="J3804" t="s">
        <v>6830</v>
      </c>
      <c r="K3804" t="s">
        <v>6422</v>
      </c>
      <c r="L3804" t="s">
        <v>6375</v>
      </c>
      <c r="M3804" t="s">
        <v>20083</v>
      </c>
      <c r="N3804" t="s">
        <v>6334</v>
      </c>
      <c r="O3804" t="s">
        <v>20097</v>
      </c>
      <c r="P3804" t="s">
        <v>20383</v>
      </c>
      <c r="Q3804" t="s">
        <v>20384</v>
      </c>
      <c r="R3804" t="s">
        <v>20385</v>
      </c>
      <c r="S3804">
        <v>0</v>
      </c>
      <c r="T3804">
        <v>0</v>
      </c>
      <c r="V3804">
        <v>108</v>
      </c>
      <c r="W3804">
        <v>4</v>
      </c>
    </row>
    <row r="3805" spans="1:23" x14ac:dyDescent="0.3">
      <c r="A3805" t="s">
        <v>3815</v>
      </c>
      <c r="B3805" t="s">
        <v>21439</v>
      </c>
      <c r="C3805">
        <v>1</v>
      </c>
      <c r="D3805">
        <v>1</v>
      </c>
      <c r="E3805" t="s">
        <v>20150</v>
      </c>
      <c r="F3805" t="s">
        <v>14959</v>
      </c>
      <c r="G3805" t="s">
        <v>20051</v>
      </c>
      <c r="H3805" t="s">
        <v>24338</v>
      </c>
      <c r="I3805" t="s">
        <v>24339</v>
      </c>
      <c r="J3805" t="s">
        <v>14960</v>
      </c>
      <c r="K3805" t="s">
        <v>6815</v>
      </c>
      <c r="L3805" t="s">
        <v>6816</v>
      </c>
      <c r="M3805" t="s">
        <v>20242</v>
      </c>
      <c r="N3805" t="s">
        <v>6334</v>
      </c>
      <c r="O3805" t="s">
        <v>20097</v>
      </c>
      <c r="P3805" t="s">
        <v>20809</v>
      </c>
      <c r="Q3805" t="s">
        <v>20810</v>
      </c>
      <c r="R3805" t="s">
        <v>20811</v>
      </c>
      <c r="S3805">
        <v>0</v>
      </c>
      <c r="T3805">
        <v>1</v>
      </c>
      <c r="V3805">
        <v>46</v>
      </c>
      <c r="W3805">
        <v>2</v>
      </c>
    </row>
    <row r="3806" spans="1:23" x14ac:dyDescent="0.3">
      <c r="A3806" t="s">
        <v>3816</v>
      </c>
      <c r="B3806" t="s">
        <v>21439</v>
      </c>
      <c r="C3806">
        <v>1</v>
      </c>
      <c r="D3806">
        <v>1</v>
      </c>
      <c r="E3806" t="s">
        <v>20065</v>
      </c>
      <c r="F3806" t="s">
        <v>14961</v>
      </c>
      <c r="G3806" t="s">
        <v>20041</v>
      </c>
      <c r="H3806" t="s">
        <v>24311</v>
      </c>
      <c r="I3806" t="s">
        <v>24312</v>
      </c>
      <c r="J3806" t="s">
        <v>14962</v>
      </c>
      <c r="K3806" t="s">
        <v>14963</v>
      </c>
      <c r="L3806" t="s">
        <v>14964</v>
      </c>
      <c r="M3806" t="s">
        <v>20320</v>
      </c>
      <c r="N3806" t="s">
        <v>6334</v>
      </c>
      <c r="O3806" t="s">
        <v>20097</v>
      </c>
      <c r="P3806" t="s">
        <v>20610</v>
      </c>
      <c r="Q3806" t="s">
        <v>6590</v>
      </c>
      <c r="R3806" t="s">
        <v>24340</v>
      </c>
      <c r="S3806">
        <v>1</v>
      </c>
      <c r="T3806">
        <v>1</v>
      </c>
      <c r="V3806">
        <v>42</v>
      </c>
      <c r="W3806">
        <v>2</v>
      </c>
    </row>
    <row r="3807" spans="1:23" x14ac:dyDescent="0.3">
      <c r="A3807" t="s">
        <v>3817</v>
      </c>
      <c r="B3807" t="s">
        <v>21505</v>
      </c>
      <c r="C3807">
        <v>1</v>
      </c>
      <c r="D3807">
        <v>0</v>
      </c>
      <c r="E3807" t="s">
        <v>20088</v>
      </c>
      <c r="F3807" t="s">
        <v>14965</v>
      </c>
      <c r="G3807" t="s">
        <v>20089</v>
      </c>
      <c r="H3807" t="s">
        <v>24341</v>
      </c>
      <c r="I3807" t="s">
        <v>24342</v>
      </c>
      <c r="J3807" t="s">
        <v>14966</v>
      </c>
      <c r="K3807" t="s">
        <v>6405</v>
      </c>
      <c r="L3807" t="s">
        <v>6375</v>
      </c>
      <c r="M3807" t="s">
        <v>20083</v>
      </c>
      <c r="N3807" t="s">
        <v>6334</v>
      </c>
      <c r="O3807" t="s">
        <v>20097</v>
      </c>
      <c r="P3807" t="s">
        <v>20383</v>
      </c>
      <c r="Q3807" t="s">
        <v>20384</v>
      </c>
      <c r="R3807" t="s">
        <v>20385</v>
      </c>
      <c r="S3807">
        <v>0</v>
      </c>
      <c r="T3807">
        <v>0</v>
      </c>
      <c r="U3807">
        <v>0</v>
      </c>
      <c r="V3807">
        <v>95</v>
      </c>
      <c r="W3807">
        <v>5</v>
      </c>
    </row>
    <row r="3808" spans="1:23" x14ac:dyDescent="0.3">
      <c r="A3808" t="s">
        <v>3818</v>
      </c>
      <c r="B3808" t="s">
        <v>21439</v>
      </c>
      <c r="C3808">
        <v>1</v>
      </c>
      <c r="D3808">
        <v>1</v>
      </c>
      <c r="E3808" t="s">
        <v>20088</v>
      </c>
      <c r="F3808" t="s">
        <v>14967</v>
      </c>
      <c r="G3808" t="s">
        <v>20089</v>
      </c>
      <c r="H3808" t="s">
        <v>24336</v>
      </c>
      <c r="I3808" t="s">
        <v>24337</v>
      </c>
      <c r="J3808" t="s">
        <v>14817</v>
      </c>
      <c r="K3808" t="s">
        <v>6445</v>
      </c>
      <c r="L3808" t="s">
        <v>6446</v>
      </c>
      <c r="M3808" t="s">
        <v>20083</v>
      </c>
      <c r="N3808" t="s">
        <v>6334</v>
      </c>
      <c r="O3808" t="s">
        <v>20097</v>
      </c>
      <c r="P3808" t="s">
        <v>20622</v>
      </c>
      <c r="Q3808" t="s">
        <v>20623</v>
      </c>
      <c r="R3808" t="s">
        <v>20624</v>
      </c>
      <c r="S3808">
        <v>0</v>
      </c>
      <c r="T3808">
        <v>1</v>
      </c>
      <c r="U3808">
        <v>0</v>
      </c>
      <c r="V3808">
        <v>41</v>
      </c>
      <c r="W3808">
        <v>2</v>
      </c>
    </row>
    <row r="3809" spans="1:23" x14ac:dyDescent="0.3">
      <c r="A3809" t="s">
        <v>3819</v>
      </c>
      <c r="B3809" t="s">
        <v>21439</v>
      </c>
      <c r="C3809">
        <v>1</v>
      </c>
      <c r="D3809">
        <v>1</v>
      </c>
      <c r="E3809" t="s">
        <v>20088</v>
      </c>
      <c r="F3809" t="s">
        <v>14968</v>
      </c>
      <c r="G3809" t="s">
        <v>20089</v>
      </c>
      <c r="H3809" t="s">
        <v>21518</v>
      </c>
      <c r="I3809" t="s">
        <v>24282</v>
      </c>
      <c r="J3809" t="s">
        <v>14910</v>
      </c>
      <c r="K3809" t="s">
        <v>6837</v>
      </c>
      <c r="L3809" t="s">
        <v>6838</v>
      </c>
      <c r="M3809" t="s">
        <v>20075</v>
      </c>
      <c r="N3809" t="s">
        <v>6334</v>
      </c>
      <c r="O3809" t="s">
        <v>20097</v>
      </c>
      <c r="P3809" t="s">
        <v>20222</v>
      </c>
      <c r="Q3809" t="s">
        <v>20223</v>
      </c>
      <c r="R3809" t="s">
        <v>20788</v>
      </c>
      <c r="S3809">
        <v>0</v>
      </c>
      <c r="T3809">
        <v>1</v>
      </c>
      <c r="U3809">
        <v>0</v>
      </c>
      <c r="V3809">
        <v>23</v>
      </c>
      <c r="W3809">
        <v>1</v>
      </c>
    </row>
    <row r="3810" spans="1:23" x14ac:dyDescent="0.3">
      <c r="A3810" t="s">
        <v>3820</v>
      </c>
      <c r="B3810" t="s">
        <v>21439</v>
      </c>
      <c r="C3810">
        <v>1</v>
      </c>
      <c r="D3810">
        <v>1</v>
      </c>
      <c r="E3810" t="s">
        <v>20065</v>
      </c>
      <c r="F3810" t="s">
        <v>14969</v>
      </c>
      <c r="G3810" t="s">
        <v>20041</v>
      </c>
      <c r="H3810" t="s">
        <v>24311</v>
      </c>
      <c r="I3810" t="s">
        <v>24312</v>
      </c>
      <c r="J3810" t="s">
        <v>14874</v>
      </c>
      <c r="K3810" t="s">
        <v>6371</v>
      </c>
      <c r="L3810" t="s">
        <v>6342</v>
      </c>
      <c r="M3810" t="s">
        <v>20083</v>
      </c>
      <c r="N3810" t="s">
        <v>6334</v>
      </c>
      <c r="O3810" t="s">
        <v>20097</v>
      </c>
      <c r="P3810" t="s">
        <v>20559</v>
      </c>
      <c r="Q3810" t="s">
        <v>20560</v>
      </c>
      <c r="R3810" t="s">
        <v>20561</v>
      </c>
      <c r="S3810">
        <v>1</v>
      </c>
      <c r="T3810">
        <v>1</v>
      </c>
      <c r="V3810">
        <v>55</v>
      </c>
      <c r="W3810">
        <v>1</v>
      </c>
    </row>
    <row r="3811" spans="1:23" x14ac:dyDescent="0.3">
      <c r="A3811" t="s">
        <v>3821</v>
      </c>
      <c r="B3811" t="s">
        <v>21483</v>
      </c>
      <c r="C3811">
        <v>1</v>
      </c>
      <c r="D3811">
        <v>1</v>
      </c>
      <c r="E3811" t="s">
        <v>20088</v>
      </c>
      <c r="F3811" t="s">
        <v>14970</v>
      </c>
      <c r="G3811" t="s">
        <v>20089</v>
      </c>
      <c r="H3811" t="s">
        <v>20842</v>
      </c>
      <c r="I3811" t="s">
        <v>24279</v>
      </c>
      <c r="J3811" t="s">
        <v>6822</v>
      </c>
      <c r="K3811" t="s">
        <v>6823</v>
      </c>
      <c r="L3811" t="s">
        <v>6416</v>
      </c>
      <c r="M3811" t="s">
        <v>20083</v>
      </c>
      <c r="N3811" t="s">
        <v>6334</v>
      </c>
      <c r="O3811" t="s">
        <v>20097</v>
      </c>
      <c r="P3811" t="s">
        <v>20719</v>
      </c>
      <c r="Q3811" t="s">
        <v>20720</v>
      </c>
      <c r="R3811" t="s">
        <v>20721</v>
      </c>
      <c r="S3811">
        <v>0</v>
      </c>
      <c r="T3811">
        <v>1</v>
      </c>
      <c r="U3811">
        <v>0</v>
      </c>
      <c r="V3811">
        <v>260</v>
      </c>
      <c r="W3811">
        <v>10</v>
      </c>
    </row>
    <row r="3812" spans="1:23" x14ac:dyDescent="0.3">
      <c r="A3812" t="s">
        <v>3822</v>
      </c>
      <c r="B3812" t="s">
        <v>21483</v>
      </c>
      <c r="C3812">
        <v>1</v>
      </c>
      <c r="D3812">
        <v>1</v>
      </c>
      <c r="E3812" t="s">
        <v>20088</v>
      </c>
      <c r="F3812" t="s">
        <v>14971</v>
      </c>
      <c r="G3812" t="s">
        <v>20089</v>
      </c>
      <c r="H3812" t="s">
        <v>20842</v>
      </c>
      <c r="I3812" t="s">
        <v>24279</v>
      </c>
      <c r="J3812" t="s">
        <v>6822</v>
      </c>
      <c r="K3812" t="s">
        <v>6823</v>
      </c>
      <c r="L3812" t="s">
        <v>6416</v>
      </c>
      <c r="M3812" t="s">
        <v>20083</v>
      </c>
      <c r="N3812" t="s">
        <v>6334</v>
      </c>
      <c r="O3812" t="s">
        <v>20097</v>
      </c>
      <c r="P3812" t="s">
        <v>20719</v>
      </c>
      <c r="Q3812" t="s">
        <v>20720</v>
      </c>
      <c r="R3812" t="s">
        <v>20721</v>
      </c>
      <c r="S3812">
        <v>0</v>
      </c>
      <c r="T3812">
        <v>1</v>
      </c>
      <c r="U3812">
        <v>0</v>
      </c>
      <c r="V3812">
        <v>33</v>
      </c>
      <c r="W3812">
        <v>2</v>
      </c>
    </row>
    <row r="3813" spans="1:23" x14ac:dyDescent="0.3">
      <c r="A3813" t="s">
        <v>3823</v>
      </c>
      <c r="B3813" t="s">
        <v>21044</v>
      </c>
      <c r="C3813">
        <v>0</v>
      </c>
      <c r="D3813">
        <v>0</v>
      </c>
      <c r="E3813" t="s">
        <v>20050</v>
      </c>
      <c r="F3813" t="s">
        <v>14972</v>
      </c>
      <c r="G3813" t="s">
        <v>20041</v>
      </c>
      <c r="H3813" t="s">
        <v>24343</v>
      </c>
      <c r="I3813" t="s">
        <v>24344</v>
      </c>
      <c r="J3813" t="s">
        <v>14973</v>
      </c>
      <c r="K3813" t="s">
        <v>6581</v>
      </c>
      <c r="L3813" t="s">
        <v>6342</v>
      </c>
      <c r="M3813" t="s">
        <v>20083</v>
      </c>
      <c r="N3813" t="s">
        <v>6334</v>
      </c>
      <c r="O3813" t="s">
        <v>20097</v>
      </c>
      <c r="P3813" t="s">
        <v>20559</v>
      </c>
      <c r="Q3813" t="s">
        <v>20560</v>
      </c>
      <c r="R3813" t="s">
        <v>20561</v>
      </c>
      <c r="S3813">
        <v>1</v>
      </c>
      <c r="T3813">
        <v>1</v>
      </c>
      <c r="U3813">
        <v>0</v>
      </c>
      <c r="V3813">
        <v>115</v>
      </c>
      <c r="W3813">
        <v>11</v>
      </c>
    </row>
    <row r="3814" spans="1:23" x14ac:dyDescent="0.3">
      <c r="A3814" t="s">
        <v>3824</v>
      </c>
      <c r="B3814" t="s">
        <v>21044</v>
      </c>
      <c r="C3814">
        <v>0</v>
      </c>
      <c r="D3814">
        <v>0</v>
      </c>
      <c r="E3814" t="s">
        <v>20088</v>
      </c>
      <c r="F3814" t="s">
        <v>14979</v>
      </c>
      <c r="G3814" t="s">
        <v>20089</v>
      </c>
      <c r="H3814" t="s">
        <v>24300</v>
      </c>
      <c r="I3814" t="s">
        <v>24301</v>
      </c>
      <c r="J3814" t="s">
        <v>14980</v>
      </c>
      <c r="K3814" t="s">
        <v>8655</v>
      </c>
      <c r="L3814" t="s">
        <v>8656</v>
      </c>
      <c r="M3814" t="s">
        <v>20196</v>
      </c>
      <c r="N3814" t="s">
        <v>6334</v>
      </c>
      <c r="O3814" t="s">
        <v>20097</v>
      </c>
      <c r="P3814" t="s">
        <v>20880</v>
      </c>
      <c r="Q3814" t="s">
        <v>20881</v>
      </c>
      <c r="R3814" t="s">
        <v>21023</v>
      </c>
      <c r="S3814">
        <v>0</v>
      </c>
      <c r="T3814">
        <v>0</v>
      </c>
      <c r="U3814">
        <v>1</v>
      </c>
      <c r="V3814">
        <v>191</v>
      </c>
      <c r="W3814">
        <v>17</v>
      </c>
    </row>
    <row r="3815" spans="1:23" x14ac:dyDescent="0.3">
      <c r="A3815" t="s">
        <v>3825</v>
      </c>
      <c r="B3815" t="s">
        <v>21044</v>
      </c>
      <c r="C3815">
        <v>0</v>
      </c>
      <c r="D3815">
        <v>0</v>
      </c>
      <c r="E3815" t="s">
        <v>20088</v>
      </c>
      <c r="F3815" t="s">
        <v>14981</v>
      </c>
      <c r="G3815" t="s">
        <v>20089</v>
      </c>
      <c r="H3815" t="s">
        <v>24307</v>
      </c>
      <c r="I3815" t="s">
        <v>24308</v>
      </c>
      <c r="J3815" t="s">
        <v>14868</v>
      </c>
      <c r="K3815" t="s">
        <v>6589</v>
      </c>
      <c r="L3815" t="s">
        <v>6590</v>
      </c>
      <c r="M3815" t="s">
        <v>20131</v>
      </c>
      <c r="N3815" t="s">
        <v>6334</v>
      </c>
      <c r="O3815" t="s">
        <v>20097</v>
      </c>
      <c r="P3815" t="s">
        <v>20610</v>
      </c>
      <c r="Q3815" t="s">
        <v>6590</v>
      </c>
      <c r="R3815" t="s">
        <v>20774</v>
      </c>
      <c r="S3815">
        <v>0</v>
      </c>
      <c r="T3815">
        <v>1</v>
      </c>
      <c r="U3815">
        <v>1</v>
      </c>
      <c r="V3815">
        <v>85</v>
      </c>
      <c r="W3815">
        <v>10</v>
      </c>
    </row>
    <row r="3816" spans="1:23" x14ac:dyDescent="0.3">
      <c r="A3816" t="s">
        <v>3826</v>
      </c>
      <c r="B3816" t="s">
        <v>21522</v>
      </c>
      <c r="C3816">
        <v>1</v>
      </c>
      <c r="D3816">
        <v>1</v>
      </c>
      <c r="E3816" t="s">
        <v>20050</v>
      </c>
      <c r="F3816" t="s">
        <v>14982</v>
      </c>
      <c r="G3816" t="s">
        <v>20051</v>
      </c>
      <c r="H3816" t="s">
        <v>20807</v>
      </c>
      <c r="I3816" t="s">
        <v>20808</v>
      </c>
      <c r="J3816" t="s">
        <v>6808</v>
      </c>
      <c r="K3816" t="s">
        <v>6809</v>
      </c>
      <c r="L3816" t="s">
        <v>6810</v>
      </c>
      <c r="M3816" t="s">
        <v>20286</v>
      </c>
      <c r="N3816" t="s">
        <v>6334</v>
      </c>
      <c r="O3816" t="s">
        <v>20097</v>
      </c>
      <c r="P3816" t="s">
        <v>20809</v>
      </c>
      <c r="Q3816" t="s">
        <v>20810</v>
      </c>
      <c r="R3816" t="s">
        <v>24345</v>
      </c>
      <c r="S3816">
        <v>1</v>
      </c>
      <c r="T3816">
        <v>1</v>
      </c>
      <c r="U3816">
        <v>0</v>
      </c>
      <c r="V3816">
        <v>22</v>
      </c>
      <c r="W3816">
        <v>2</v>
      </c>
    </row>
    <row r="3817" spans="1:23" x14ac:dyDescent="0.3">
      <c r="A3817" t="s">
        <v>3827</v>
      </c>
      <c r="B3817" t="s">
        <v>21483</v>
      </c>
      <c r="C3817">
        <v>1</v>
      </c>
      <c r="D3817">
        <v>1</v>
      </c>
      <c r="E3817" t="s">
        <v>20065</v>
      </c>
      <c r="F3817" t="s">
        <v>14983</v>
      </c>
      <c r="G3817" t="s">
        <v>20051</v>
      </c>
      <c r="H3817" t="s">
        <v>20807</v>
      </c>
      <c r="I3817" t="s">
        <v>20808</v>
      </c>
      <c r="J3817" t="s">
        <v>6808</v>
      </c>
      <c r="K3817" t="s">
        <v>6809</v>
      </c>
      <c r="L3817" t="s">
        <v>6810</v>
      </c>
      <c r="M3817" t="s">
        <v>20286</v>
      </c>
      <c r="N3817" t="s">
        <v>6334</v>
      </c>
      <c r="O3817" t="s">
        <v>20097</v>
      </c>
      <c r="P3817" t="s">
        <v>20809</v>
      </c>
      <c r="Q3817" t="s">
        <v>20810</v>
      </c>
      <c r="R3817" t="s">
        <v>24345</v>
      </c>
      <c r="S3817">
        <v>1</v>
      </c>
      <c r="T3817">
        <v>1</v>
      </c>
      <c r="U3817">
        <v>0</v>
      </c>
      <c r="V3817">
        <v>18</v>
      </c>
      <c r="W3817">
        <v>2</v>
      </c>
    </row>
    <row r="3818" spans="1:23" x14ac:dyDescent="0.3">
      <c r="A3818" t="s">
        <v>3828</v>
      </c>
      <c r="B3818" t="s">
        <v>21501</v>
      </c>
      <c r="C3818">
        <v>1</v>
      </c>
      <c r="D3818">
        <v>1</v>
      </c>
      <c r="E3818" t="s">
        <v>20088</v>
      </c>
      <c r="F3818" t="s">
        <v>14984</v>
      </c>
      <c r="G3818" t="s">
        <v>20089</v>
      </c>
      <c r="H3818" t="s">
        <v>20842</v>
      </c>
      <c r="I3818" t="s">
        <v>24279</v>
      </c>
      <c r="J3818" t="s">
        <v>6832</v>
      </c>
      <c r="K3818" t="s">
        <v>6833</v>
      </c>
      <c r="L3818" t="s">
        <v>6834</v>
      </c>
      <c r="M3818" t="s">
        <v>20374</v>
      </c>
      <c r="N3818" t="s">
        <v>6334</v>
      </c>
      <c r="O3818" t="s">
        <v>20097</v>
      </c>
      <c r="P3818" t="s">
        <v>20758</v>
      </c>
      <c r="Q3818" t="s">
        <v>6588</v>
      </c>
      <c r="R3818" t="s">
        <v>24280</v>
      </c>
      <c r="S3818">
        <v>0</v>
      </c>
      <c r="T3818">
        <v>1</v>
      </c>
      <c r="U3818">
        <v>0</v>
      </c>
      <c r="V3818">
        <v>15</v>
      </c>
      <c r="W3818">
        <v>1</v>
      </c>
    </row>
    <row r="3819" spans="1:23" x14ac:dyDescent="0.3">
      <c r="A3819" t="s">
        <v>3829</v>
      </c>
      <c r="B3819" t="s">
        <v>21528</v>
      </c>
      <c r="C3819">
        <v>1</v>
      </c>
      <c r="D3819">
        <v>1</v>
      </c>
      <c r="E3819" t="s">
        <v>20050</v>
      </c>
      <c r="F3819" t="s">
        <v>14985</v>
      </c>
      <c r="G3819" t="s">
        <v>20080</v>
      </c>
      <c r="H3819" t="s">
        <v>20620</v>
      </c>
      <c r="I3819" t="s">
        <v>20621</v>
      </c>
      <c r="J3819" t="s">
        <v>6821</v>
      </c>
      <c r="K3819" t="s">
        <v>6445</v>
      </c>
      <c r="L3819" t="s">
        <v>6446</v>
      </c>
      <c r="M3819" t="s">
        <v>20083</v>
      </c>
      <c r="N3819" t="s">
        <v>6334</v>
      </c>
      <c r="O3819" t="s">
        <v>20097</v>
      </c>
      <c r="P3819" t="s">
        <v>20622</v>
      </c>
      <c r="Q3819" t="s">
        <v>20623</v>
      </c>
      <c r="R3819" t="s">
        <v>20624</v>
      </c>
      <c r="S3819">
        <v>1</v>
      </c>
      <c r="T3819">
        <v>1</v>
      </c>
      <c r="U3819">
        <v>0</v>
      </c>
      <c r="V3819">
        <v>1075</v>
      </c>
      <c r="W3819">
        <v>52</v>
      </c>
    </row>
    <row r="3820" spans="1:23" x14ac:dyDescent="0.3">
      <c r="A3820" t="s">
        <v>3830</v>
      </c>
      <c r="B3820" t="s">
        <v>21522</v>
      </c>
      <c r="C3820">
        <v>1</v>
      </c>
      <c r="D3820">
        <v>1</v>
      </c>
      <c r="E3820" t="s">
        <v>20050</v>
      </c>
      <c r="F3820" t="s">
        <v>14986</v>
      </c>
      <c r="G3820" t="s">
        <v>20051</v>
      </c>
      <c r="H3820" t="s">
        <v>20847</v>
      </c>
      <c r="I3820" t="s">
        <v>20848</v>
      </c>
      <c r="J3820" t="s">
        <v>14987</v>
      </c>
      <c r="K3820" t="s">
        <v>6445</v>
      </c>
      <c r="L3820" t="s">
        <v>6446</v>
      </c>
      <c r="M3820" t="s">
        <v>20083</v>
      </c>
      <c r="N3820" t="s">
        <v>6334</v>
      </c>
      <c r="O3820" t="s">
        <v>20097</v>
      </c>
      <c r="P3820" t="s">
        <v>20622</v>
      </c>
      <c r="Q3820" t="s">
        <v>20623</v>
      </c>
      <c r="R3820" t="s">
        <v>20624</v>
      </c>
      <c r="S3820">
        <v>1</v>
      </c>
      <c r="T3820">
        <v>1</v>
      </c>
      <c r="U3820">
        <v>0</v>
      </c>
      <c r="V3820">
        <v>21</v>
      </c>
      <c r="W3820">
        <v>2</v>
      </c>
    </row>
    <row r="3821" spans="1:23" x14ac:dyDescent="0.3">
      <c r="A3821" t="s">
        <v>3831</v>
      </c>
      <c r="B3821" t="s">
        <v>21522</v>
      </c>
      <c r="C3821">
        <v>1</v>
      </c>
      <c r="D3821">
        <v>1</v>
      </c>
      <c r="E3821" t="s">
        <v>20088</v>
      </c>
      <c r="F3821" t="s">
        <v>14988</v>
      </c>
      <c r="G3821" t="s">
        <v>20089</v>
      </c>
      <c r="H3821" t="s">
        <v>24346</v>
      </c>
      <c r="I3821" t="s">
        <v>24347</v>
      </c>
      <c r="J3821" t="s">
        <v>14989</v>
      </c>
      <c r="K3821" t="s">
        <v>6341</v>
      </c>
      <c r="L3821" t="s">
        <v>6342</v>
      </c>
      <c r="M3821" t="s">
        <v>20083</v>
      </c>
      <c r="N3821" t="s">
        <v>6334</v>
      </c>
      <c r="O3821" t="s">
        <v>20097</v>
      </c>
      <c r="P3821" t="s">
        <v>20559</v>
      </c>
      <c r="Q3821" t="s">
        <v>20560</v>
      </c>
      <c r="R3821" t="s">
        <v>20561</v>
      </c>
      <c r="S3821">
        <v>0</v>
      </c>
      <c r="T3821">
        <v>1</v>
      </c>
      <c r="U3821">
        <v>0</v>
      </c>
      <c r="V3821">
        <v>24</v>
      </c>
      <c r="W3821">
        <v>1</v>
      </c>
    </row>
    <row r="3822" spans="1:23" x14ac:dyDescent="0.3">
      <c r="A3822" t="s">
        <v>3832</v>
      </c>
      <c r="B3822" t="s">
        <v>21522</v>
      </c>
      <c r="C3822">
        <v>1</v>
      </c>
      <c r="D3822">
        <v>1</v>
      </c>
      <c r="E3822" t="s">
        <v>20050</v>
      </c>
      <c r="F3822" t="s">
        <v>14990</v>
      </c>
      <c r="G3822" t="s">
        <v>20051</v>
      </c>
      <c r="H3822" t="s">
        <v>20413</v>
      </c>
      <c r="I3822" t="s">
        <v>20414</v>
      </c>
      <c r="J3822" t="s">
        <v>14991</v>
      </c>
      <c r="K3822" t="s">
        <v>6583</v>
      </c>
      <c r="L3822" t="s">
        <v>6584</v>
      </c>
      <c r="M3822" t="s">
        <v>20457</v>
      </c>
      <c r="N3822" t="s">
        <v>6334</v>
      </c>
      <c r="O3822" t="s">
        <v>20097</v>
      </c>
      <c r="P3822" t="s">
        <v>20415</v>
      </c>
      <c r="Q3822" t="s">
        <v>6584</v>
      </c>
      <c r="R3822" t="s">
        <v>20669</v>
      </c>
      <c r="S3822">
        <v>1</v>
      </c>
      <c r="T3822">
        <v>1</v>
      </c>
      <c r="U3822">
        <v>0</v>
      </c>
      <c r="V3822">
        <v>21</v>
      </c>
      <c r="W3822">
        <v>2</v>
      </c>
    </row>
    <row r="3823" spans="1:23" x14ac:dyDescent="0.3">
      <c r="A3823" t="s">
        <v>3833</v>
      </c>
      <c r="B3823" t="s">
        <v>21650</v>
      </c>
      <c r="C3823">
        <v>1</v>
      </c>
      <c r="D3823">
        <v>1</v>
      </c>
      <c r="E3823" t="s">
        <v>20088</v>
      </c>
      <c r="F3823" t="s">
        <v>14992</v>
      </c>
      <c r="G3823" t="s">
        <v>20089</v>
      </c>
      <c r="H3823" t="s">
        <v>24263</v>
      </c>
      <c r="I3823" t="s">
        <v>24264</v>
      </c>
      <c r="J3823" t="s">
        <v>14889</v>
      </c>
      <c r="K3823" t="s">
        <v>9278</v>
      </c>
      <c r="L3823" t="s">
        <v>9279</v>
      </c>
      <c r="M3823" t="s">
        <v>20075</v>
      </c>
      <c r="N3823" t="s">
        <v>6334</v>
      </c>
      <c r="O3823" t="s">
        <v>20097</v>
      </c>
      <c r="P3823" t="s">
        <v>20758</v>
      </c>
      <c r="Q3823" t="s">
        <v>6588</v>
      </c>
      <c r="R3823" t="s">
        <v>21189</v>
      </c>
      <c r="S3823">
        <v>0</v>
      </c>
      <c r="T3823">
        <v>1</v>
      </c>
      <c r="U3823">
        <v>1</v>
      </c>
      <c r="V3823">
        <v>49</v>
      </c>
      <c r="W3823">
        <v>7</v>
      </c>
    </row>
    <row r="3824" spans="1:23" x14ac:dyDescent="0.3">
      <c r="A3824" t="s">
        <v>3834</v>
      </c>
      <c r="B3824" t="s">
        <v>21650</v>
      </c>
      <c r="C3824">
        <v>1</v>
      </c>
      <c r="D3824">
        <v>1</v>
      </c>
      <c r="E3824" t="s">
        <v>20050</v>
      </c>
      <c r="F3824" t="s">
        <v>14993</v>
      </c>
      <c r="G3824" t="s">
        <v>20051</v>
      </c>
      <c r="H3824" t="s">
        <v>20866</v>
      </c>
      <c r="I3824" t="s">
        <v>20867</v>
      </c>
      <c r="J3824" t="s">
        <v>6828</v>
      </c>
      <c r="K3824" t="s">
        <v>6423</v>
      </c>
      <c r="L3824" t="s">
        <v>6342</v>
      </c>
      <c r="M3824" t="s">
        <v>20083</v>
      </c>
      <c r="N3824" t="s">
        <v>6334</v>
      </c>
      <c r="O3824" t="s">
        <v>20097</v>
      </c>
      <c r="P3824" t="s">
        <v>20559</v>
      </c>
      <c r="Q3824" t="s">
        <v>20560</v>
      </c>
      <c r="R3824" t="s">
        <v>20561</v>
      </c>
      <c r="S3824">
        <v>1</v>
      </c>
      <c r="T3824">
        <v>1</v>
      </c>
      <c r="U3824">
        <v>0</v>
      </c>
      <c r="V3824">
        <v>43</v>
      </c>
      <c r="W3824">
        <v>4</v>
      </c>
    </row>
    <row r="3825" spans="1:23" x14ac:dyDescent="0.3">
      <c r="A3825" t="s">
        <v>3835</v>
      </c>
      <c r="B3825" t="s">
        <v>21528</v>
      </c>
      <c r="C3825">
        <v>1</v>
      </c>
      <c r="D3825">
        <v>1</v>
      </c>
      <c r="E3825" t="s">
        <v>20050</v>
      </c>
      <c r="F3825" t="s">
        <v>14994</v>
      </c>
      <c r="G3825" t="s">
        <v>20051</v>
      </c>
      <c r="H3825" t="s">
        <v>20807</v>
      </c>
      <c r="I3825" t="s">
        <v>20808</v>
      </c>
      <c r="J3825" t="s">
        <v>6731</v>
      </c>
      <c r="K3825" t="s">
        <v>6815</v>
      </c>
      <c r="L3825" t="s">
        <v>6816</v>
      </c>
      <c r="M3825" t="s">
        <v>20242</v>
      </c>
      <c r="N3825" t="s">
        <v>6334</v>
      </c>
      <c r="O3825" t="s">
        <v>20097</v>
      </c>
      <c r="P3825" t="s">
        <v>20809</v>
      </c>
      <c r="Q3825" t="s">
        <v>20810</v>
      </c>
      <c r="R3825" t="s">
        <v>20811</v>
      </c>
      <c r="S3825">
        <v>1</v>
      </c>
      <c r="T3825">
        <v>1</v>
      </c>
      <c r="U3825">
        <v>0</v>
      </c>
      <c r="V3825">
        <v>297</v>
      </c>
      <c r="W3825">
        <v>19</v>
      </c>
    </row>
    <row r="3826" spans="1:23" x14ac:dyDescent="0.3">
      <c r="A3826" t="s">
        <v>3836</v>
      </c>
      <c r="B3826" t="s">
        <v>21522</v>
      </c>
      <c r="C3826">
        <v>1</v>
      </c>
      <c r="D3826">
        <v>1</v>
      </c>
      <c r="E3826" t="s">
        <v>20050</v>
      </c>
      <c r="F3826" t="s">
        <v>14995</v>
      </c>
      <c r="G3826" t="s">
        <v>20051</v>
      </c>
      <c r="H3826" t="s">
        <v>20807</v>
      </c>
      <c r="I3826" t="s">
        <v>20808</v>
      </c>
      <c r="J3826" t="s">
        <v>14996</v>
      </c>
      <c r="K3826" t="s">
        <v>7564</v>
      </c>
      <c r="L3826" t="s">
        <v>7565</v>
      </c>
      <c r="M3826" t="s">
        <v>20835</v>
      </c>
      <c r="N3826" t="s">
        <v>6334</v>
      </c>
      <c r="O3826" t="s">
        <v>20097</v>
      </c>
      <c r="P3826" t="s">
        <v>20809</v>
      </c>
      <c r="Q3826" t="s">
        <v>20810</v>
      </c>
      <c r="R3826" t="s">
        <v>20836</v>
      </c>
      <c r="S3826">
        <v>1</v>
      </c>
      <c r="T3826">
        <v>1</v>
      </c>
      <c r="U3826">
        <v>0</v>
      </c>
      <c r="V3826">
        <v>9</v>
      </c>
      <c r="W3826">
        <v>1</v>
      </c>
    </row>
    <row r="3827" spans="1:23" x14ac:dyDescent="0.3">
      <c r="A3827" t="s">
        <v>3837</v>
      </c>
      <c r="B3827" t="s">
        <v>21501</v>
      </c>
      <c r="C3827">
        <v>1</v>
      </c>
      <c r="D3827">
        <v>1</v>
      </c>
      <c r="E3827" t="s">
        <v>20050</v>
      </c>
      <c r="F3827" t="s">
        <v>14997</v>
      </c>
      <c r="G3827" t="s">
        <v>20051</v>
      </c>
      <c r="H3827" t="s">
        <v>20807</v>
      </c>
      <c r="I3827" t="s">
        <v>20808</v>
      </c>
      <c r="J3827" t="s">
        <v>14996</v>
      </c>
      <c r="K3827" t="s">
        <v>7564</v>
      </c>
      <c r="L3827" t="s">
        <v>7565</v>
      </c>
      <c r="M3827" t="s">
        <v>20835</v>
      </c>
      <c r="N3827" t="s">
        <v>6334</v>
      </c>
      <c r="O3827" t="s">
        <v>20097</v>
      </c>
      <c r="P3827" t="s">
        <v>20809</v>
      </c>
      <c r="Q3827" t="s">
        <v>20810</v>
      </c>
      <c r="R3827" t="s">
        <v>20836</v>
      </c>
      <c r="S3827">
        <v>1</v>
      </c>
      <c r="T3827">
        <v>1</v>
      </c>
      <c r="U3827">
        <v>0</v>
      </c>
      <c r="V3827">
        <v>10</v>
      </c>
      <c r="W3827">
        <v>1</v>
      </c>
    </row>
    <row r="3828" spans="1:23" x14ac:dyDescent="0.3">
      <c r="A3828" t="s">
        <v>3838</v>
      </c>
      <c r="B3828" t="s">
        <v>21501</v>
      </c>
      <c r="C3828">
        <v>1</v>
      </c>
      <c r="D3828">
        <v>1</v>
      </c>
      <c r="E3828" t="s">
        <v>20050</v>
      </c>
      <c r="F3828" t="s">
        <v>14998</v>
      </c>
      <c r="H3828" t="s">
        <v>24348</v>
      </c>
      <c r="I3828" t="s">
        <v>24349</v>
      </c>
      <c r="J3828" t="s">
        <v>14999</v>
      </c>
      <c r="K3828" t="s">
        <v>6815</v>
      </c>
      <c r="L3828" t="s">
        <v>6816</v>
      </c>
      <c r="M3828" t="s">
        <v>20242</v>
      </c>
      <c r="N3828" t="s">
        <v>6334</v>
      </c>
      <c r="O3828" t="s">
        <v>20097</v>
      </c>
      <c r="P3828" t="s">
        <v>20809</v>
      </c>
      <c r="Q3828" t="s">
        <v>20810</v>
      </c>
      <c r="R3828" t="s">
        <v>20811</v>
      </c>
      <c r="S3828">
        <v>1</v>
      </c>
      <c r="T3828">
        <v>1</v>
      </c>
      <c r="U3828">
        <v>0</v>
      </c>
      <c r="V3828">
        <v>29</v>
      </c>
      <c r="W3828">
        <v>2</v>
      </c>
    </row>
    <row r="3829" spans="1:23" x14ac:dyDescent="0.3">
      <c r="A3829" t="s">
        <v>3839</v>
      </c>
      <c r="B3829" t="s">
        <v>21501</v>
      </c>
      <c r="C3829">
        <v>1</v>
      </c>
      <c r="D3829">
        <v>1</v>
      </c>
      <c r="E3829" t="s">
        <v>20088</v>
      </c>
      <c r="F3829" t="s">
        <v>15000</v>
      </c>
      <c r="G3829" t="s">
        <v>20089</v>
      </c>
      <c r="H3829" t="s">
        <v>21466</v>
      </c>
      <c r="I3829" t="s">
        <v>24281</v>
      </c>
      <c r="J3829" t="s">
        <v>14824</v>
      </c>
      <c r="K3829" t="s">
        <v>6581</v>
      </c>
      <c r="L3829" t="s">
        <v>6342</v>
      </c>
      <c r="M3829" t="s">
        <v>20083</v>
      </c>
      <c r="N3829" t="s">
        <v>6334</v>
      </c>
      <c r="O3829" t="s">
        <v>20097</v>
      </c>
      <c r="P3829" t="s">
        <v>20559</v>
      </c>
      <c r="Q3829" t="s">
        <v>20560</v>
      </c>
      <c r="R3829" t="s">
        <v>20561</v>
      </c>
      <c r="S3829">
        <v>0</v>
      </c>
      <c r="T3829">
        <v>1</v>
      </c>
      <c r="U3829">
        <v>0</v>
      </c>
      <c r="V3829">
        <v>43</v>
      </c>
      <c r="W3829">
        <v>2</v>
      </c>
    </row>
    <row r="3830" spans="1:23" x14ac:dyDescent="0.3">
      <c r="A3830" t="s">
        <v>3840</v>
      </c>
      <c r="B3830" t="s">
        <v>21528</v>
      </c>
      <c r="C3830">
        <v>1</v>
      </c>
      <c r="D3830">
        <v>1</v>
      </c>
      <c r="E3830" t="s">
        <v>20050</v>
      </c>
      <c r="F3830" t="s">
        <v>15001</v>
      </c>
      <c r="G3830" t="s">
        <v>20051</v>
      </c>
      <c r="H3830" t="s">
        <v>20219</v>
      </c>
      <c r="I3830" t="s">
        <v>20220</v>
      </c>
      <c r="J3830" t="s">
        <v>15002</v>
      </c>
      <c r="K3830" t="s">
        <v>6818</v>
      </c>
      <c r="L3830" t="s">
        <v>6819</v>
      </c>
      <c r="M3830" t="s">
        <v>20221</v>
      </c>
      <c r="N3830" t="s">
        <v>6334</v>
      </c>
      <c r="O3830" t="s">
        <v>20097</v>
      </c>
      <c r="P3830" t="s">
        <v>20222</v>
      </c>
      <c r="Q3830" t="s">
        <v>20223</v>
      </c>
      <c r="R3830" t="s">
        <v>20224</v>
      </c>
      <c r="S3830">
        <v>1</v>
      </c>
      <c r="T3830">
        <v>1</v>
      </c>
      <c r="U3830">
        <v>0</v>
      </c>
      <c r="V3830">
        <v>747</v>
      </c>
      <c r="W3830">
        <v>33</v>
      </c>
    </row>
    <row r="3831" spans="1:23" x14ac:dyDescent="0.3">
      <c r="A3831" t="s">
        <v>3841</v>
      </c>
      <c r="B3831" t="s">
        <v>21044</v>
      </c>
      <c r="C3831">
        <v>0</v>
      </c>
      <c r="D3831">
        <v>0</v>
      </c>
      <c r="E3831" t="s">
        <v>20088</v>
      </c>
      <c r="F3831" t="s">
        <v>15003</v>
      </c>
      <c r="G3831" t="s">
        <v>20089</v>
      </c>
      <c r="H3831" t="s">
        <v>24257</v>
      </c>
      <c r="I3831" t="s">
        <v>24258</v>
      </c>
      <c r="J3831" t="s">
        <v>14780</v>
      </c>
      <c r="K3831" t="s">
        <v>6405</v>
      </c>
      <c r="L3831" t="s">
        <v>6375</v>
      </c>
      <c r="M3831" t="s">
        <v>20083</v>
      </c>
      <c r="N3831" t="s">
        <v>6334</v>
      </c>
      <c r="O3831" t="s">
        <v>20097</v>
      </c>
      <c r="P3831" t="s">
        <v>20383</v>
      </c>
      <c r="Q3831" t="s">
        <v>20384</v>
      </c>
      <c r="R3831" t="s">
        <v>20385</v>
      </c>
      <c r="S3831">
        <v>0</v>
      </c>
      <c r="T3831">
        <v>0</v>
      </c>
      <c r="U3831">
        <v>1</v>
      </c>
      <c r="V3831">
        <v>219</v>
      </c>
      <c r="W3831">
        <v>19</v>
      </c>
    </row>
    <row r="3832" spans="1:23" x14ac:dyDescent="0.3">
      <c r="A3832" t="s">
        <v>3842</v>
      </c>
      <c r="B3832" t="s">
        <v>21501</v>
      </c>
      <c r="C3832">
        <v>1</v>
      </c>
      <c r="D3832">
        <v>1</v>
      </c>
      <c r="E3832" t="s">
        <v>20050</v>
      </c>
      <c r="F3832" t="s">
        <v>15004</v>
      </c>
      <c r="G3832" t="s">
        <v>20051</v>
      </c>
      <c r="H3832" t="s">
        <v>20219</v>
      </c>
      <c r="I3832" t="s">
        <v>20220</v>
      </c>
      <c r="J3832" t="s">
        <v>6817</v>
      </c>
      <c r="K3832" t="s">
        <v>6818</v>
      </c>
      <c r="L3832" t="s">
        <v>6819</v>
      </c>
      <c r="M3832" t="s">
        <v>20221</v>
      </c>
      <c r="N3832" t="s">
        <v>6334</v>
      </c>
      <c r="O3832" t="s">
        <v>20097</v>
      </c>
      <c r="P3832" t="s">
        <v>20222</v>
      </c>
      <c r="Q3832" t="s">
        <v>20223</v>
      </c>
      <c r="R3832" t="s">
        <v>20224</v>
      </c>
      <c r="S3832">
        <v>1</v>
      </c>
      <c r="T3832">
        <v>1</v>
      </c>
      <c r="U3832">
        <v>0</v>
      </c>
      <c r="V3832">
        <v>20</v>
      </c>
      <c r="W3832">
        <v>2</v>
      </c>
    </row>
    <row r="3833" spans="1:23" x14ac:dyDescent="0.3">
      <c r="A3833" t="s">
        <v>3843</v>
      </c>
      <c r="B3833" t="s">
        <v>21501</v>
      </c>
      <c r="C3833">
        <v>1</v>
      </c>
      <c r="D3833">
        <v>1</v>
      </c>
      <c r="E3833" t="s">
        <v>20050</v>
      </c>
      <c r="F3833" t="s">
        <v>15005</v>
      </c>
      <c r="G3833" t="s">
        <v>20051</v>
      </c>
      <c r="H3833" t="s">
        <v>20219</v>
      </c>
      <c r="I3833" t="s">
        <v>20220</v>
      </c>
      <c r="J3833" t="s">
        <v>6817</v>
      </c>
      <c r="K3833" t="s">
        <v>6818</v>
      </c>
      <c r="L3833" t="s">
        <v>6819</v>
      </c>
      <c r="M3833" t="s">
        <v>20221</v>
      </c>
      <c r="N3833" t="s">
        <v>6334</v>
      </c>
      <c r="O3833" t="s">
        <v>20097</v>
      </c>
      <c r="P3833" t="s">
        <v>20222</v>
      </c>
      <c r="Q3833" t="s">
        <v>20223</v>
      </c>
      <c r="R3833" t="s">
        <v>20224</v>
      </c>
      <c r="S3833">
        <v>1</v>
      </c>
      <c r="T3833">
        <v>1</v>
      </c>
      <c r="U3833">
        <v>0</v>
      </c>
      <c r="V3833">
        <v>80</v>
      </c>
      <c r="W3833">
        <v>6</v>
      </c>
    </row>
    <row r="3834" spans="1:23" x14ac:dyDescent="0.3">
      <c r="A3834" t="s">
        <v>3844</v>
      </c>
      <c r="B3834" t="s">
        <v>21439</v>
      </c>
      <c r="C3834">
        <v>1</v>
      </c>
      <c r="D3834">
        <v>1</v>
      </c>
      <c r="E3834" t="s">
        <v>20088</v>
      </c>
      <c r="F3834" t="s">
        <v>15006</v>
      </c>
      <c r="G3834" t="s">
        <v>20089</v>
      </c>
      <c r="H3834" t="s">
        <v>21466</v>
      </c>
      <c r="I3834" t="s">
        <v>24281</v>
      </c>
      <c r="J3834" t="s">
        <v>14824</v>
      </c>
      <c r="K3834" t="s">
        <v>6581</v>
      </c>
      <c r="L3834" t="s">
        <v>6342</v>
      </c>
      <c r="M3834" t="s">
        <v>20083</v>
      </c>
      <c r="N3834" t="s">
        <v>6334</v>
      </c>
      <c r="O3834" t="s">
        <v>20097</v>
      </c>
      <c r="P3834" t="s">
        <v>20559</v>
      </c>
      <c r="Q3834" t="s">
        <v>20560</v>
      </c>
      <c r="R3834" t="s">
        <v>20561</v>
      </c>
      <c r="S3834">
        <v>0</v>
      </c>
      <c r="T3834">
        <v>1</v>
      </c>
      <c r="U3834">
        <v>0</v>
      </c>
      <c r="V3834">
        <v>84</v>
      </c>
      <c r="W3834">
        <v>3</v>
      </c>
    </row>
    <row r="3835" spans="1:23" x14ac:dyDescent="0.3">
      <c r="A3835" t="s">
        <v>3845</v>
      </c>
      <c r="B3835" t="s">
        <v>21439</v>
      </c>
      <c r="C3835">
        <v>1</v>
      </c>
      <c r="D3835">
        <v>1</v>
      </c>
      <c r="E3835" t="s">
        <v>20065</v>
      </c>
      <c r="F3835" t="s">
        <v>15007</v>
      </c>
      <c r="G3835" t="s">
        <v>21576</v>
      </c>
      <c r="H3835" t="s">
        <v>24350</v>
      </c>
      <c r="I3835" t="s">
        <v>24351</v>
      </c>
      <c r="J3835" t="s">
        <v>15008</v>
      </c>
      <c r="K3835" t="s">
        <v>6371</v>
      </c>
      <c r="L3835" t="s">
        <v>6342</v>
      </c>
      <c r="M3835" t="s">
        <v>20083</v>
      </c>
      <c r="N3835" t="s">
        <v>6334</v>
      </c>
      <c r="O3835" t="s">
        <v>20097</v>
      </c>
      <c r="P3835" t="s">
        <v>20559</v>
      </c>
      <c r="Q3835" t="s">
        <v>20560</v>
      </c>
      <c r="R3835" t="s">
        <v>20561</v>
      </c>
      <c r="S3835">
        <v>1</v>
      </c>
      <c r="T3835">
        <v>1</v>
      </c>
      <c r="U3835">
        <v>0</v>
      </c>
      <c r="V3835">
        <v>84</v>
      </c>
      <c r="W3835">
        <v>3</v>
      </c>
    </row>
    <row r="3836" spans="1:23" x14ac:dyDescent="0.3">
      <c r="A3836" t="s">
        <v>3846</v>
      </c>
      <c r="B3836" t="s">
        <v>21439</v>
      </c>
      <c r="C3836">
        <v>1</v>
      </c>
      <c r="D3836">
        <v>1</v>
      </c>
      <c r="E3836" t="s">
        <v>20088</v>
      </c>
      <c r="F3836" t="s">
        <v>15009</v>
      </c>
      <c r="G3836" t="s">
        <v>20089</v>
      </c>
      <c r="H3836" t="s">
        <v>24298</v>
      </c>
      <c r="I3836" t="s">
        <v>24299</v>
      </c>
      <c r="J3836" t="s">
        <v>15010</v>
      </c>
      <c r="K3836" t="s">
        <v>6445</v>
      </c>
      <c r="L3836" t="s">
        <v>6446</v>
      </c>
      <c r="M3836" t="s">
        <v>20083</v>
      </c>
      <c r="N3836" t="s">
        <v>6334</v>
      </c>
      <c r="O3836" t="s">
        <v>20097</v>
      </c>
      <c r="P3836" t="s">
        <v>20622</v>
      </c>
      <c r="Q3836" t="s">
        <v>20623</v>
      </c>
      <c r="R3836" t="s">
        <v>20624</v>
      </c>
      <c r="S3836">
        <v>0</v>
      </c>
      <c r="T3836">
        <v>1</v>
      </c>
      <c r="U3836">
        <v>0</v>
      </c>
      <c r="V3836">
        <v>101</v>
      </c>
      <c r="W3836">
        <v>4</v>
      </c>
    </row>
    <row r="3837" spans="1:23" x14ac:dyDescent="0.3">
      <c r="A3837" t="s">
        <v>3847</v>
      </c>
      <c r="B3837" t="s">
        <v>21439</v>
      </c>
      <c r="C3837">
        <v>1</v>
      </c>
      <c r="D3837">
        <v>1</v>
      </c>
      <c r="E3837" t="s">
        <v>20065</v>
      </c>
      <c r="F3837" t="s">
        <v>15011</v>
      </c>
      <c r="G3837" t="s">
        <v>21576</v>
      </c>
      <c r="H3837" t="s">
        <v>24350</v>
      </c>
      <c r="I3837" t="s">
        <v>24351</v>
      </c>
      <c r="J3837" t="s">
        <v>15012</v>
      </c>
      <c r="K3837" t="s">
        <v>6371</v>
      </c>
      <c r="L3837" t="s">
        <v>6342</v>
      </c>
      <c r="M3837" t="s">
        <v>20083</v>
      </c>
      <c r="N3837" t="s">
        <v>6334</v>
      </c>
      <c r="O3837" t="s">
        <v>20097</v>
      </c>
      <c r="P3837" t="s">
        <v>20559</v>
      </c>
      <c r="Q3837" t="s">
        <v>20560</v>
      </c>
      <c r="R3837" t="s">
        <v>20561</v>
      </c>
      <c r="S3837">
        <v>1</v>
      </c>
      <c r="T3837">
        <v>1</v>
      </c>
      <c r="U3837">
        <v>0</v>
      </c>
      <c r="V3837">
        <v>66</v>
      </c>
      <c r="W3837">
        <v>3</v>
      </c>
    </row>
    <row r="3838" spans="1:23" x14ac:dyDescent="0.3">
      <c r="A3838" t="s">
        <v>3848</v>
      </c>
      <c r="B3838" t="s">
        <v>21439</v>
      </c>
      <c r="C3838">
        <v>1</v>
      </c>
      <c r="D3838">
        <v>1</v>
      </c>
      <c r="E3838" t="s">
        <v>20065</v>
      </c>
      <c r="F3838" t="s">
        <v>15013</v>
      </c>
      <c r="G3838" t="s">
        <v>20041</v>
      </c>
      <c r="H3838" t="s">
        <v>24311</v>
      </c>
      <c r="I3838" t="s">
        <v>24312</v>
      </c>
      <c r="J3838" t="s">
        <v>14874</v>
      </c>
      <c r="K3838" t="s">
        <v>6371</v>
      </c>
      <c r="L3838" t="s">
        <v>6342</v>
      </c>
      <c r="M3838" t="s">
        <v>20083</v>
      </c>
      <c r="N3838" t="s">
        <v>6334</v>
      </c>
      <c r="O3838" t="s">
        <v>20097</v>
      </c>
      <c r="P3838" t="s">
        <v>20559</v>
      </c>
      <c r="Q3838" t="s">
        <v>20560</v>
      </c>
      <c r="R3838" t="s">
        <v>20561</v>
      </c>
      <c r="S3838">
        <v>1</v>
      </c>
      <c r="T3838">
        <v>1</v>
      </c>
      <c r="U3838">
        <v>0</v>
      </c>
      <c r="V3838">
        <v>26</v>
      </c>
      <c r="W3838">
        <v>1</v>
      </c>
    </row>
    <row r="3839" spans="1:23" x14ac:dyDescent="0.3">
      <c r="A3839" t="s">
        <v>3849</v>
      </c>
      <c r="B3839" t="s">
        <v>21439</v>
      </c>
      <c r="C3839">
        <v>1</v>
      </c>
      <c r="D3839">
        <v>1</v>
      </c>
      <c r="E3839" t="s">
        <v>20088</v>
      </c>
      <c r="F3839" t="s">
        <v>15014</v>
      </c>
      <c r="G3839" t="s">
        <v>20089</v>
      </c>
      <c r="H3839" t="s">
        <v>24283</v>
      </c>
      <c r="I3839" t="s">
        <v>24284</v>
      </c>
      <c r="J3839" t="s">
        <v>6840</v>
      </c>
      <c r="K3839" t="s">
        <v>6371</v>
      </c>
      <c r="L3839" t="s">
        <v>6342</v>
      </c>
      <c r="M3839" t="s">
        <v>20083</v>
      </c>
      <c r="N3839" t="s">
        <v>6334</v>
      </c>
      <c r="O3839" t="s">
        <v>20097</v>
      </c>
      <c r="P3839" t="s">
        <v>20559</v>
      </c>
      <c r="Q3839" t="s">
        <v>20560</v>
      </c>
      <c r="R3839" t="s">
        <v>20561</v>
      </c>
      <c r="S3839">
        <v>0</v>
      </c>
      <c r="T3839">
        <v>1</v>
      </c>
      <c r="U3839">
        <v>0</v>
      </c>
      <c r="V3839">
        <v>30</v>
      </c>
      <c r="W3839">
        <v>1</v>
      </c>
    </row>
    <row r="3840" spans="1:23" x14ac:dyDescent="0.3">
      <c r="A3840" t="s">
        <v>3850</v>
      </c>
      <c r="B3840" t="s">
        <v>21439</v>
      </c>
      <c r="C3840">
        <v>1</v>
      </c>
      <c r="D3840">
        <v>1</v>
      </c>
      <c r="E3840" t="s">
        <v>20088</v>
      </c>
      <c r="F3840" t="s">
        <v>15015</v>
      </c>
      <c r="G3840" t="s">
        <v>20089</v>
      </c>
      <c r="H3840" t="s">
        <v>24283</v>
      </c>
      <c r="I3840" t="s">
        <v>24284</v>
      </c>
      <c r="J3840" t="s">
        <v>6840</v>
      </c>
      <c r="K3840" t="s">
        <v>6371</v>
      </c>
      <c r="L3840" t="s">
        <v>6342</v>
      </c>
      <c r="M3840" t="s">
        <v>20083</v>
      </c>
      <c r="N3840" t="s">
        <v>6334</v>
      </c>
      <c r="O3840" t="s">
        <v>20097</v>
      </c>
      <c r="P3840" t="s">
        <v>20559</v>
      </c>
      <c r="Q3840" t="s">
        <v>20560</v>
      </c>
      <c r="R3840" t="s">
        <v>20561</v>
      </c>
      <c r="S3840">
        <v>0</v>
      </c>
      <c r="T3840">
        <v>1</v>
      </c>
      <c r="U3840">
        <v>0</v>
      </c>
      <c r="V3840">
        <v>16</v>
      </c>
      <c r="W3840">
        <v>1</v>
      </c>
    </row>
    <row r="3841" spans="1:23" x14ac:dyDescent="0.3">
      <c r="A3841" t="s">
        <v>3851</v>
      </c>
      <c r="B3841" t="s">
        <v>21439</v>
      </c>
      <c r="C3841">
        <v>1</v>
      </c>
      <c r="D3841">
        <v>1</v>
      </c>
      <c r="E3841" t="s">
        <v>20088</v>
      </c>
      <c r="F3841" t="s">
        <v>15016</v>
      </c>
      <c r="G3841" t="s">
        <v>20089</v>
      </c>
      <c r="H3841" t="s">
        <v>24336</v>
      </c>
      <c r="I3841" t="s">
        <v>24337</v>
      </c>
      <c r="J3841" t="s">
        <v>14952</v>
      </c>
      <c r="K3841" t="s">
        <v>6445</v>
      </c>
      <c r="L3841" t="s">
        <v>6446</v>
      </c>
      <c r="M3841" t="s">
        <v>20083</v>
      </c>
      <c r="N3841" t="s">
        <v>6334</v>
      </c>
      <c r="O3841" t="s">
        <v>20097</v>
      </c>
      <c r="P3841" t="s">
        <v>20622</v>
      </c>
      <c r="Q3841" t="s">
        <v>20623</v>
      </c>
      <c r="R3841" t="s">
        <v>20624</v>
      </c>
      <c r="S3841">
        <v>0</v>
      </c>
      <c r="T3841">
        <v>1</v>
      </c>
      <c r="U3841">
        <v>0</v>
      </c>
      <c r="V3841">
        <v>30</v>
      </c>
      <c r="W3841">
        <v>1</v>
      </c>
    </row>
    <row r="3842" spans="1:23" x14ac:dyDescent="0.3">
      <c r="A3842" t="s">
        <v>3852</v>
      </c>
      <c r="B3842" t="s">
        <v>21439</v>
      </c>
      <c r="C3842">
        <v>1</v>
      </c>
      <c r="D3842">
        <v>1</v>
      </c>
      <c r="E3842" t="s">
        <v>20088</v>
      </c>
      <c r="F3842" t="s">
        <v>15017</v>
      </c>
      <c r="G3842" t="s">
        <v>20089</v>
      </c>
      <c r="H3842" t="s">
        <v>24336</v>
      </c>
      <c r="I3842" t="s">
        <v>24337</v>
      </c>
      <c r="J3842" t="s">
        <v>14952</v>
      </c>
      <c r="K3842" t="s">
        <v>6445</v>
      </c>
      <c r="L3842" t="s">
        <v>6446</v>
      </c>
      <c r="M3842" t="s">
        <v>20083</v>
      </c>
      <c r="N3842" t="s">
        <v>6334</v>
      </c>
      <c r="O3842" t="s">
        <v>20097</v>
      </c>
      <c r="P3842" t="s">
        <v>20622</v>
      </c>
      <c r="Q3842" t="s">
        <v>20623</v>
      </c>
      <c r="R3842" t="s">
        <v>20624</v>
      </c>
      <c r="S3842">
        <v>0</v>
      </c>
      <c r="T3842">
        <v>1</v>
      </c>
      <c r="U3842">
        <v>0</v>
      </c>
      <c r="V3842">
        <v>19</v>
      </c>
      <c r="W3842">
        <v>1</v>
      </c>
    </row>
    <row r="3843" spans="1:23" x14ac:dyDescent="0.3">
      <c r="A3843" t="s">
        <v>3853</v>
      </c>
      <c r="B3843" t="s">
        <v>21439</v>
      </c>
      <c r="C3843">
        <v>1</v>
      </c>
      <c r="D3843">
        <v>1</v>
      </c>
      <c r="E3843" t="s">
        <v>20088</v>
      </c>
      <c r="F3843" t="s">
        <v>15018</v>
      </c>
      <c r="G3843" t="s">
        <v>20089</v>
      </c>
      <c r="H3843" t="s">
        <v>24313</v>
      </c>
      <c r="I3843" t="s">
        <v>24314</v>
      </c>
      <c r="J3843" t="s">
        <v>14880</v>
      </c>
      <c r="K3843" t="s">
        <v>6583</v>
      </c>
      <c r="L3843" t="s">
        <v>6584</v>
      </c>
      <c r="M3843" t="s">
        <v>20457</v>
      </c>
      <c r="N3843" t="s">
        <v>6334</v>
      </c>
      <c r="O3843" t="s">
        <v>20097</v>
      </c>
      <c r="P3843" t="s">
        <v>20415</v>
      </c>
      <c r="Q3843" t="s">
        <v>6584</v>
      </c>
      <c r="R3843" t="s">
        <v>20669</v>
      </c>
      <c r="S3843">
        <v>0</v>
      </c>
      <c r="T3843">
        <v>1</v>
      </c>
      <c r="U3843">
        <v>0</v>
      </c>
      <c r="V3843">
        <v>20</v>
      </c>
      <c r="W3843">
        <v>1</v>
      </c>
    </row>
    <row r="3844" spans="1:23" x14ac:dyDescent="0.3">
      <c r="A3844" t="s">
        <v>3854</v>
      </c>
      <c r="B3844" t="s">
        <v>21439</v>
      </c>
      <c r="C3844">
        <v>1</v>
      </c>
      <c r="D3844">
        <v>1</v>
      </c>
      <c r="E3844" t="s">
        <v>20088</v>
      </c>
      <c r="F3844" t="s">
        <v>15019</v>
      </c>
      <c r="H3844" t="s">
        <v>23689</v>
      </c>
      <c r="I3844" t="s">
        <v>23690</v>
      </c>
      <c r="J3844" t="s">
        <v>14948</v>
      </c>
      <c r="K3844" t="s">
        <v>6582</v>
      </c>
      <c r="L3844" t="s">
        <v>6416</v>
      </c>
      <c r="M3844" t="s">
        <v>20083</v>
      </c>
      <c r="N3844" t="s">
        <v>6334</v>
      </c>
      <c r="O3844" t="s">
        <v>20097</v>
      </c>
      <c r="P3844" t="s">
        <v>20719</v>
      </c>
      <c r="Q3844" t="s">
        <v>20720</v>
      </c>
      <c r="R3844" t="s">
        <v>20721</v>
      </c>
      <c r="S3844">
        <v>0</v>
      </c>
      <c r="T3844">
        <v>1</v>
      </c>
      <c r="U3844">
        <v>0</v>
      </c>
      <c r="V3844">
        <v>25</v>
      </c>
      <c r="W3844">
        <v>1</v>
      </c>
    </row>
    <row r="3845" spans="1:23" x14ac:dyDescent="0.3">
      <c r="A3845" t="s">
        <v>3855</v>
      </c>
      <c r="B3845" t="s">
        <v>21439</v>
      </c>
      <c r="C3845">
        <v>1</v>
      </c>
      <c r="D3845">
        <v>1</v>
      </c>
      <c r="E3845" t="s">
        <v>20088</v>
      </c>
      <c r="F3845" t="s">
        <v>15020</v>
      </c>
      <c r="H3845" t="s">
        <v>23689</v>
      </c>
      <c r="I3845" t="s">
        <v>23690</v>
      </c>
      <c r="J3845" t="s">
        <v>14948</v>
      </c>
      <c r="K3845" t="s">
        <v>6582</v>
      </c>
      <c r="L3845" t="s">
        <v>6416</v>
      </c>
      <c r="M3845" t="s">
        <v>20083</v>
      </c>
      <c r="N3845" t="s">
        <v>6334</v>
      </c>
      <c r="O3845" t="s">
        <v>20097</v>
      </c>
      <c r="P3845" t="s">
        <v>20719</v>
      </c>
      <c r="Q3845" t="s">
        <v>20720</v>
      </c>
      <c r="R3845" t="s">
        <v>20721</v>
      </c>
      <c r="S3845">
        <v>0</v>
      </c>
      <c r="T3845">
        <v>1</v>
      </c>
      <c r="U3845">
        <v>0</v>
      </c>
      <c r="V3845">
        <v>0</v>
      </c>
      <c r="W3845">
        <v>0</v>
      </c>
    </row>
    <row r="3846" spans="1:23" x14ac:dyDescent="0.3">
      <c r="A3846" t="s">
        <v>3856</v>
      </c>
      <c r="B3846" t="s">
        <v>21522</v>
      </c>
      <c r="C3846">
        <v>1</v>
      </c>
      <c r="D3846">
        <v>1</v>
      </c>
      <c r="E3846" t="s">
        <v>20050</v>
      </c>
      <c r="F3846" t="s">
        <v>15021</v>
      </c>
      <c r="G3846" t="s">
        <v>20051</v>
      </c>
      <c r="H3846" t="s">
        <v>20749</v>
      </c>
      <c r="I3846" t="s">
        <v>20750</v>
      </c>
      <c r="J3846" t="s">
        <v>6814</v>
      </c>
      <c r="K3846" t="s">
        <v>6585</v>
      </c>
      <c r="L3846" t="s">
        <v>6586</v>
      </c>
      <c r="M3846" t="s">
        <v>20227</v>
      </c>
      <c r="N3846" t="s">
        <v>6334</v>
      </c>
      <c r="O3846" t="s">
        <v>20097</v>
      </c>
      <c r="P3846" t="s">
        <v>20751</v>
      </c>
      <c r="Q3846" t="s">
        <v>6586</v>
      </c>
      <c r="R3846" t="s">
        <v>20752</v>
      </c>
      <c r="S3846">
        <v>1</v>
      </c>
      <c r="T3846">
        <v>1</v>
      </c>
      <c r="U3846">
        <v>0</v>
      </c>
      <c r="V3846">
        <v>32</v>
      </c>
      <c r="W3846">
        <v>2</v>
      </c>
    </row>
    <row r="3847" spans="1:23" x14ac:dyDescent="0.3">
      <c r="A3847" t="s">
        <v>3857</v>
      </c>
      <c r="B3847" t="s">
        <v>21439</v>
      </c>
      <c r="C3847">
        <v>1</v>
      </c>
      <c r="D3847">
        <v>1</v>
      </c>
      <c r="E3847" t="s">
        <v>20088</v>
      </c>
      <c r="F3847" t="s">
        <v>15022</v>
      </c>
      <c r="G3847" t="s">
        <v>20089</v>
      </c>
      <c r="H3847" t="s">
        <v>21520</v>
      </c>
      <c r="I3847" t="s">
        <v>24352</v>
      </c>
      <c r="J3847" t="s">
        <v>14942</v>
      </c>
      <c r="K3847" t="s">
        <v>6585</v>
      </c>
      <c r="L3847" t="s">
        <v>6586</v>
      </c>
      <c r="M3847" t="s">
        <v>20227</v>
      </c>
      <c r="N3847" t="s">
        <v>6334</v>
      </c>
      <c r="O3847" t="s">
        <v>20097</v>
      </c>
      <c r="P3847" t="s">
        <v>20751</v>
      </c>
      <c r="Q3847" t="s">
        <v>6586</v>
      </c>
      <c r="R3847" t="s">
        <v>20752</v>
      </c>
      <c r="S3847">
        <v>0</v>
      </c>
      <c r="T3847">
        <v>1</v>
      </c>
      <c r="U3847">
        <v>0</v>
      </c>
      <c r="V3847">
        <v>25</v>
      </c>
      <c r="W3847">
        <v>1</v>
      </c>
    </row>
    <row r="3848" spans="1:23" x14ac:dyDescent="0.3">
      <c r="A3848" t="s">
        <v>3858</v>
      </c>
      <c r="B3848" t="s">
        <v>21439</v>
      </c>
      <c r="C3848">
        <v>1</v>
      </c>
      <c r="D3848">
        <v>1</v>
      </c>
      <c r="E3848" t="s">
        <v>20088</v>
      </c>
      <c r="F3848" t="s">
        <v>15023</v>
      </c>
      <c r="G3848" t="s">
        <v>20089</v>
      </c>
      <c r="H3848" t="s">
        <v>24327</v>
      </c>
      <c r="I3848" t="s">
        <v>24328</v>
      </c>
      <c r="J3848" t="s">
        <v>14920</v>
      </c>
      <c r="K3848" t="s">
        <v>6587</v>
      </c>
      <c r="L3848" t="s">
        <v>6588</v>
      </c>
      <c r="M3848" t="s">
        <v>20757</v>
      </c>
      <c r="N3848" t="s">
        <v>6334</v>
      </c>
      <c r="O3848" t="s">
        <v>20097</v>
      </c>
      <c r="P3848" t="s">
        <v>20758</v>
      </c>
      <c r="Q3848" t="s">
        <v>6588</v>
      </c>
      <c r="R3848" t="s">
        <v>20759</v>
      </c>
      <c r="S3848">
        <v>0</v>
      </c>
      <c r="T3848">
        <v>1</v>
      </c>
      <c r="U3848">
        <v>0</v>
      </c>
      <c r="V3848">
        <v>20</v>
      </c>
      <c r="W3848">
        <v>1</v>
      </c>
    </row>
    <row r="3849" spans="1:23" x14ac:dyDescent="0.3">
      <c r="A3849" t="s">
        <v>3859</v>
      </c>
      <c r="B3849" t="s">
        <v>21439</v>
      </c>
      <c r="C3849">
        <v>1</v>
      </c>
      <c r="D3849">
        <v>1</v>
      </c>
      <c r="E3849" t="s">
        <v>20088</v>
      </c>
      <c r="F3849" t="s">
        <v>15024</v>
      </c>
      <c r="G3849" t="s">
        <v>20089</v>
      </c>
      <c r="H3849" t="s">
        <v>24323</v>
      </c>
      <c r="I3849" t="s">
        <v>24324</v>
      </c>
      <c r="J3849" t="s">
        <v>14899</v>
      </c>
      <c r="K3849" t="s">
        <v>6589</v>
      </c>
      <c r="L3849" t="s">
        <v>6590</v>
      </c>
      <c r="M3849" t="s">
        <v>20131</v>
      </c>
      <c r="N3849" t="s">
        <v>6334</v>
      </c>
      <c r="O3849" t="s">
        <v>20097</v>
      </c>
      <c r="P3849" t="s">
        <v>20610</v>
      </c>
      <c r="Q3849" t="s">
        <v>6590</v>
      </c>
      <c r="R3849" t="s">
        <v>20774</v>
      </c>
      <c r="S3849">
        <v>0</v>
      </c>
      <c r="T3849">
        <v>1</v>
      </c>
      <c r="U3849">
        <v>0</v>
      </c>
      <c r="V3849">
        <v>27</v>
      </c>
      <c r="W3849">
        <v>1</v>
      </c>
    </row>
    <row r="3850" spans="1:23" x14ac:dyDescent="0.3">
      <c r="A3850" t="s">
        <v>3860</v>
      </c>
      <c r="B3850" t="s">
        <v>21439</v>
      </c>
      <c r="C3850">
        <v>1</v>
      </c>
      <c r="D3850">
        <v>1</v>
      </c>
      <c r="E3850" t="s">
        <v>20088</v>
      </c>
      <c r="F3850" t="s">
        <v>15025</v>
      </c>
      <c r="G3850" t="s">
        <v>20051</v>
      </c>
      <c r="H3850" t="s">
        <v>24315</v>
      </c>
      <c r="I3850" t="s">
        <v>24316</v>
      </c>
      <c r="J3850" t="s">
        <v>14887</v>
      </c>
      <c r="K3850" t="s">
        <v>6837</v>
      </c>
      <c r="L3850" t="s">
        <v>6838</v>
      </c>
      <c r="M3850" t="s">
        <v>20075</v>
      </c>
      <c r="N3850" t="s">
        <v>6334</v>
      </c>
      <c r="O3850" t="s">
        <v>20097</v>
      </c>
      <c r="P3850" t="s">
        <v>20222</v>
      </c>
      <c r="Q3850" t="s">
        <v>20223</v>
      </c>
      <c r="R3850" t="s">
        <v>20788</v>
      </c>
      <c r="S3850">
        <v>0</v>
      </c>
      <c r="T3850">
        <v>1</v>
      </c>
      <c r="U3850">
        <v>0</v>
      </c>
      <c r="V3850">
        <v>33</v>
      </c>
      <c r="W3850">
        <v>1</v>
      </c>
    </row>
    <row r="3851" spans="1:23" x14ac:dyDescent="0.3">
      <c r="A3851" t="s">
        <v>3861</v>
      </c>
      <c r="B3851" t="s">
        <v>21439</v>
      </c>
      <c r="C3851">
        <v>1</v>
      </c>
      <c r="D3851">
        <v>1</v>
      </c>
      <c r="E3851" t="s">
        <v>20088</v>
      </c>
      <c r="F3851" t="s">
        <v>15026</v>
      </c>
      <c r="G3851" t="s">
        <v>20051</v>
      </c>
      <c r="H3851" t="s">
        <v>24315</v>
      </c>
      <c r="I3851" t="s">
        <v>24316</v>
      </c>
      <c r="J3851" t="s">
        <v>15027</v>
      </c>
      <c r="K3851" t="s">
        <v>6818</v>
      </c>
      <c r="L3851" t="s">
        <v>6819</v>
      </c>
      <c r="M3851" t="s">
        <v>20221</v>
      </c>
      <c r="N3851" t="s">
        <v>6334</v>
      </c>
      <c r="O3851" t="s">
        <v>20097</v>
      </c>
      <c r="P3851" t="s">
        <v>20222</v>
      </c>
      <c r="Q3851" t="s">
        <v>20223</v>
      </c>
      <c r="R3851" t="s">
        <v>20224</v>
      </c>
      <c r="S3851">
        <v>0</v>
      </c>
      <c r="T3851">
        <v>1</v>
      </c>
      <c r="U3851">
        <v>0</v>
      </c>
      <c r="V3851">
        <v>22</v>
      </c>
      <c r="W3851">
        <v>1</v>
      </c>
    </row>
    <row r="3852" spans="1:23" x14ac:dyDescent="0.3">
      <c r="A3852" t="s">
        <v>3862</v>
      </c>
      <c r="B3852" t="s">
        <v>21522</v>
      </c>
      <c r="C3852">
        <v>1</v>
      </c>
      <c r="D3852">
        <v>1</v>
      </c>
      <c r="E3852" t="s">
        <v>20088</v>
      </c>
      <c r="F3852" t="s">
        <v>15028</v>
      </c>
      <c r="G3852" t="s">
        <v>20089</v>
      </c>
      <c r="H3852" t="s">
        <v>20316</v>
      </c>
      <c r="I3852" t="s">
        <v>20382</v>
      </c>
      <c r="J3852" t="s">
        <v>15029</v>
      </c>
      <c r="K3852" t="s">
        <v>6405</v>
      </c>
      <c r="L3852" t="s">
        <v>6375</v>
      </c>
      <c r="M3852" t="s">
        <v>20083</v>
      </c>
      <c r="N3852" t="s">
        <v>6334</v>
      </c>
      <c r="O3852" t="s">
        <v>20097</v>
      </c>
      <c r="P3852" t="s">
        <v>20383</v>
      </c>
      <c r="Q3852" t="s">
        <v>20384</v>
      </c>
      <c r="R3852" t="s">
        <v>20385</v>
      </c>
      <c r="S3852">
        <v>0</v>
      </c>
      <c r="T3852">
        <v>0</v>
      </c>
      <c r="U3852">
        <v>0</v>
      </c>
      <c r="V3852">
        <v>99</v>
      </c>
      <c r="W3852">
        <v>5</v>
      </c>
    </row>
    <row r="3853" spans="1:23" x14ac:dyDescent="0.3">
      <c r="A3853" t="s">
        <v>3863</v>
      </c>
      <c r="B3853" t="s">
        <v>21522</v>
      </c>
      <c r="C3853">
        <v>1</v>
      </c>
      <c r="D3853">
        <v>1</v>
      </c>
      <c r="E3853" t="s">
        <v>20065</v>
      </c>
      <c r="F3853" t="s">
        <v>15030</v>
      </c>
      <c r="G3853" t="s">
        <v>20066</v>
      </c>
      <c r="H3853" t="s">
        <v>24353</v>
      </c>
      <c r="I3853" t="s">
        <v>24354</v>
      </c>
      <c r="J3853" t="s">
        <v>15031</v>
      </c>
      <c r="K3853" t="s">
        <v>6585</v>
      </c>
      <c r="L3853" t="s">
        <v>6586</v>
      </c>
      <c r="M3853" t="s">
        <v>20227</v>
      </c>
      <c r="N3853" t="s">
        <v>6334</v>
      </c>
      <c r="O3853" t="s">
        <v>20097</v>
      </c>
      <c r="P3853" t="s">
        <v>20751</v>
      </c>
      <c r="Q3853" t="s">
        <v>6586</v>
      </c>
      <c r="R3853" t="s">
        <v>20752</v>
      </c>
      <c r="S3853">
        <v>1</v>
      </c>
      <c r="T3853">
        <v>1</v>
      </c>
      <c r="U3853">
        <v>0</v>
      </c>
      <c r="V3853">
        <v>45</v>
      </c>
      <c r="W3853">
        <v>3</v>
      </c>
    </row>
    <row r="3854" spans="1:23" x14ac:dyDescent="0.3">
      <c r="A3854" t="s">
        <v>3864</v>
      </c>
      <c r="B3854" t="s">
        <v>21522</v>
      </c>
      <c r="C3854">
        <v>1</v>
      </c>
      <c r="D3854">
        <v>1</v>
      </c>
      <c r="E3854" t="s">
        <v>20088</v>
      </c>
      <c r="F3854" t="s">
        <v>15032</v>
      </c>
      <c r="G3854" t="s">
        <v>20089</v>
      </c>
      <c r="H3854" t="s">
        <v>20316</v>
      </c>
      <c r="I3854" t="s">
        <v>20382</v>
      </c>
      <c r="J3854" t="s">
        <v>15029</v>
      </c>
      <c r="K3854" t="s">
        <v>6405</v>
      </c>
      <c r="L3854" t="s">
        <v>6375</v>
      </c>
      <c r="M3854" t="s">
        <v>20083</v>
      </c>
      <c r="N3854" t="s">
        <v>6334</v>
      </c>
      <c r="O3854" t="s">
        <v>20097</v>
      </c>
      <c r="P3854" t="s">
        <v>20383</v>
      </c>
      <c r="Q3854" t="s">
        <v>20384</v>
      </c>
      <c r="R3854" t="s">
        <v>20385</v>
      </c>
      <c r="S3854">
        <v>0</v>
      </c>
      <c r="T3854">
        <v>0</v>
      </c>
      <c r="U3854">
        <v>0</v>
      </c>
      <c r="V3854">
        <v>40</v>
      </c>
      <c r="W3854">
        <v>3</v>
      </c>
    </row>
    <row r="3855" spans="1:23" x14ac:dyDescent="0.3">
      <c r="A3855" t="s">
        <v>3865</v>
      </c>
      <c r="B3855" t="s">
        <v>21522</v>
      </c>
      <c r="C3855">
        <v>1</v>
      </c>
      <c r="D3855">
        <v>1</v>
      </c>
      <c r="E3855" t="s">
        <v>20050</v>
      </c>
      <c r="F3855" t="s">
        <v>15033</v>
      </c>
      <c r="G3855" t="s">
        <v>20051</v>
      </c>
      <c r="H3855" t="s">
        <v>20807</v>
      </c>
      <c r="I3855" t="s">
        <v>20808</v>
      </c>
      <c r="J3855" t="s">
        <v>6808</v>
      </c>
      <c r="K3855" t="s">
        <v>6809</v>
      </c>
      <c r="L3855" t="s">
        <v>6810</v>
      </c>
      <c r="M3855" t="s">
        <v>20286</v>
      </c>
      <c r="N3855" t="s">
        <v>6334</v>
      </c>
      <c r="O3855" t="s">
        <v>20097</v>
      </c>
      <c r="P3855" t="s">
        <v>20809</v>
      </c>
      <c r="Q3855" t="s">
        <v>20810</v>
      </c>
      <c r="R3855" t="s">
        <v>24345</v>
      </c>
      <c r="S3855">
        <v>1</v>
      </c>
      <c r="T3855">
        <v>1</v>
      </c>
      <c r="U3855">
        <v>0</v>
      </c>
      <c r="V3855">
        <v>105</v>
      </c>
      <c r="W3855">
        <v>5</v>
      </c>
    </row>
    <row r="3856" spans="1:23" x14ac:dyDescent="0.3">
      <c r="A3856" t="s">
        <v>3866</v>
      </c>
      <c r="B3856" t="s">
        <v>21522</v>
      </c>
      <c r="C3856">
        <v>1</v>
      </c>
      <c r="D3856">
        <v>1</v>
      </c>
      <c r="E3856" t="s">
        <v>20050</v>
      </c>
      <c r="F3856" t="s">
        <v>15034</v>
      </c>
      <c r="G3856" t="s">
        <v>20051</v>
      </c>
      <c r="H3856" t="s">
        <v>20847</v>
      </c>
      <c r="I3856" t="s">
        <v>20848</v>
      </c>
      <c r="J3856" t="s">
        <v>14987</v>
      </c>
      <c r="K3856" t="s">
        <v>6445</v>
      </c>
      <c r="L3856" t="s">
        <v>6446</v>
      </c>
      <c r="M3856" t="s">
        <v>20083</v>
      </c>
      <c r="N3856" t="s">
        <v>6334</v>
      </c>
      <c r="O3856" t="s">
        <v>20097</v>
      </c>
      <c r="P3856" t="s">
        <v>20622</v>
      </c>
      <c r="Q3856" t="s">
        <v>20623</v>
      </c>
      <c r="R3856" t="s">
        <v>20624</v>
      </c>
      <c r="S3856">
        <v>1</v>
      </c>
      <c r="T3856">
        <v>1</v>
      </c>
      <c r="U3856">
        <v>0</v>
      </c>
      <c r="V3856">
        <v>61</v>
      </c>
      <c r="W3856">
        <v>3</v>
      </c>
    </row>
    <row r="3857" spans="1:23" x14ac:dyDescent="0.3">
      <c r="A3857" t="s">
        <v>3867</v>
      </c>
      <c r="B3857" t="s">
        <v>21522</v>
      </c>
      <c r="C3857">
        <v>1</v>
      </c>
      <c r="D3857">
        <v>1</v>
      </c>
      <c r="E3857" t="s">
        <v>20050</v>
      </c>
      <c r="F3857" t="s">
        <v>15035</v>
      </c>
      <c r="G3857" t="s">
        <v>20051</v>
      </c>
      <c r="H3857" t="s">
        <v>20413</v>
      </c>
      <c r="I3857" t="s">
        <v>20414</v>
      </c>
      <c r="J3857" t="s">
        <v>14991</v>
      </c>
      <c r="K3857" t="s">
        <v>6583</v>
      </c>
      <c r="L3857" t="s">
        <v>6584</v>
      </c>
      <c r="M3857" t="s">
        <v>20457</v>
      </c>
      <c r="N3857" t="s">
        <v>6334</v>
      </c>
      <c r="O3857" t="s">
        <v>20097</v>
      </c>
      <c r="P3857" t="s">
        <v>20415</v>
      </c>
      <c r="Q3857" t="s">
        <v>6584</v>
      </c>
      <c r="R3857" t="s">
        <v>20669</v>
      </c>
      <c r="S3857">
        <v>1</v>
      </c>
      <c r="T3857">
        <v>1</v>
      </c>
      <c r="U3857">
        <v>0</v>
      </c>
      <c r="V3857">
        <v>74</v>
      </c>
      <c r="W3857">
        <v>3</v>
      </c>
    </row>
    <row r="3858" spans="1:23" x14ac:dyDescent="0.3">
      <c r="A3858" t="s">
        <v>3868</v>
      </c>
      <c r="B3858" t="s">
        <v>21501</v>
      </c>
      <c r="C3858">
        <v>1</v>
      </c>
      <c r="D3858">
        <v>1</v>
      </c>
      <c r="E3858" t="s">
        <v>20050</v>
      </c>
      <c r="F3858" t="s">
        <v>15036</v>
      </c>
      <c r="G3858" t="s">
        <v>20066</v>
      </c>
      <c r="H3858" t="s">
        <v>24275</v>
      </c>
      <c r="I3858" t="s">
        <v>24276</v>
      </c>
      <c r="J3858" t="s">
        <v>6827</v>
      </c>
      <c r="K3858" t="s">
        <v>6415</v>
      </c>
      <c r="L3858" t="s">
        <v>6416</v>
      </c>
      <c r="M3858" t="s">
        <v>20083</v>
      </c>
      <c r="N3858" t="s">
        <v>6334</v>
      </c>
      <c r="O3858" t="s">
        <v>20097</v>
      </c>
      <c r="P3858" t="s">
        <v>20719</v>
      </c>
      <c r="Q3858" t="s">
        <v>20720</v>
      </c>
      <c r="R3858" t="s">
        <v>20721</v>
      </c>
      <c r="S3858">
        <v>1</v>
      </c>
      <c r="T3858">
        <v>1</v>
      </c>
      <c r="U3858">
        <v>0</v>
      </c>
      <c r="V3858">
        <v>106</v>
      </c>
      <c r="W3858">
        <v>7</v>
      </c>
    </row>
    <row r="3859" spans="1:23" x14ac:dyDescent="0.3">
      <c r="A3859" t="s">
        <v>3869</v>
      </c>
      <c r="B3859" t="s">
        <v>21439</v>
      </c>
      <c r="C3859">
        <v>1</v>
      </c>
      <c r="D3859">
        <v>1</v>
      </c>
      <c r="E3859" t="s">
        <v>20088</v>
      </c>
      <c r="F3859" t="s">
        <v>15037</v>
      </c>
      <c r="G3859" t="s">
        <v>20051</v>
      </c>
      <c r="H3859" t="s">
        <v>24338</v>
      </c>
      <c r="I3859" t="s">
        <v>24339</v>
      </c>
      <c r="J3859" t="s">
        <v>14960</v>
      </c>
      <c r="K3859" t="s">
        <v>6815</v>
      </c>
      <c r="L3859" t="s">
        <v>6816</v>
      </c>
      <c r="M3859" t="s">
        <v>20242</v>
      </c>
      <c r="N3859" t="s">
        <v>6334</v>
      </c>
      <c r="O3859" t="s">
        <v>20097</v>
      </c>
      <c r="P3859" t="s">
        <v>20809</v>
      </c>
      <c r="Q3859" t="s">
        <v>20810</v>
      </c>
      <c r="R3859" t="s">
        <v>20811</v>
      </c>
      <c r="S3859">
        <v>0</v>
      </c>
      <c r="T3859">
        <v>1</v>
      </c>
      <c r="U3859">
        <v>0</v>
      </c>
      <c r="V3859">
        <v>25</v>
      </c>
      <c r="W3859">
        <v>1</v>
      </c>
    </row>
    <row r="3860" spans="1:23" x14ac:dyDescent="0.3">
      <c r="A3860" t="s">
        <v>3870</v>
      </c>
      <c r="B3860" t="s">
        <v>21044</v>
      </c>
      <c r="C3860">
        <v>0</v>
      </c>
      <c r="D3860">
        <v>0</v>
      </c>
      <c r="E3860" t="s">
        <v>20088</v>
      </c>
      <c r="F3860" t="s">
        <v>15038</v>
      </c>
      <c r="G3860" t="s">
        <v>24260</v>
      </c>
      <c r="H3860" t="s">
        <v>24261</v>
      </c>
      <c r="I3860" t="s">
        <v>24262</v>
      </c>
      <c r="J3860" t="s">
        <v>15039</v>
      </c>
      <c r="K3860" t="s">
        <v>15040</v>
      </c>
      <c r="L3860" t="s">
        <v>15041</v>
      </c>
      <c r="M3860" t="s">
        <v>20545</v>
      </c>
      <c r="N3860" t="s">
        <v>6334</v>
      </c>
      <c r="O3860" t="s">
        <v>20097</v>
      </c>
      <c r="P3860" t="s">
        <v>20849</v>
      </c>
      <c r="Q3860" t="s">
        <v>20850</v>
      </c>
      <c r="R3860" t="s">
        <v>24355</v>
      </c>
      <c r="S3860">
        <v>0</v>
      </c>
      <c r="T3860">
        <v>1</v>
      </c>
      <c r="U3860">
        <v>1</v>
      </c>
      <c r="V3860">
        <v>101</v>
      </c>
      <c r="W3860">
        <v>13</v>
      </c>
    </row>
    <row r="3861" spans="1:23" x14ac:dyDescent="0.3">
      <c r="A3861" t="s">
        <v>3871</v>
      </c>
      <c r="B3861" t="s">
        <v>21501</v>
      </c>
      <c r="C3861">
        <v>1</v>
      </c>
      <c r="D3861">
        <v>1</v>
      </c>
      <c r="E3861" t="s">
        <v>20065</v>
      </c>
      <c r="F3861" t="s">
        <v>15042</v>
      </c>
      <c r="G3861" t="s">
        <v>20051</v>
      </c>
      <c r="H3861" t="s">
        <v>20866</v>
      </c>
      <c r="I3861" t="s">
        <v>20867</v>
      </c>
      <c r="J3861" t="s">
        <v>6826</v>
      </c>
      <c r="K3861" t="s">
        <v>6811</v>
      </c>
      <c r="L3861" t="s">
        <v>6812</v>
      </c>
      <c r="M3861" t="s">
        <v>20096</v>
      </c>
      <c r="N3861" t="s">
        <v>6334</v>
      </c>
      <c r="O3861" t="s">
        <v>20097</v>
      </c>
      <c r="P3861" t="s">
        <v>20098</v>
      </c>
      <c r="Q3861" t="s">
        <v>20099</v>
      </c>
      <c r="R3861" t="s">
        <v>20100</v>
      </c>
      <c r="S3861">
        <v>1</v>
      </c>
      <c r="T3861">
        <v>1</v>
      </c>
      <c r="U3861">
        <v>0</v>
      </c>
      <c r="V3861">
        <v>14</v>
      </c>
      <c r="W3861">
        <v>1</v>
      </c>
    </row>
    <row r="3862" spans="1:23" x14ac:dyDescent="0.3">
      <c r="A3862" t="s">
        <v>3872</v>
      </c>
      <c r="B3862" t="s">
        <v>21439</v>
      </c>
      <c r="C3862">
        <v>1</v>
      </c>
      <c r="D3862">
        <v>1</v>
      </c>
      <c r="E3862" t="s">
        <v>20088</v>
      </c>
      <c r="F3862" t="s">
        <v>15043</v>
      </c>
      <c r="G3862" t="s">
        <v>20089</v>
      </c>
      <c r="H3862" t="s">
        <v>24277</v>
      </c>
      <c r="I3862" t="s">
        <v>24278</v>
      </c>
      <c r="J3862" t="s">
        <v>14815</v>
      </c>
      <c r="K3862" t="s">
        <v>6405</v>
      </c>
      <c r="L3862" t="s">
        <v>6375</v>
      </c>
      <c r="M3862" t="s">
        <v>20083</v>
      </c>
      <c r="N3862" t="s">
        <v>6334</v>
      </c>
      <c r="O3862" t="s">
        <v>20097</v>
      </c>
      <c r="P3862" t="s">
        <v>20383</v>
      </c>
      <c r="Q3862" t="s">
        <v>20384</v>
      </c>
      <c r="R3862" t="s">
        <v>20385</v>
      </c>
      <c r="S3862">
        <v>0</v>
      </c>
      <c r="T3862">
        <v>0</v>
      </c>
      <c r="U3862">
        <v>0</v>
      </c>
      <c r="V3862">
        <v>0</v>
      </c>
      <c r="W3862">
        <v>0</v>
      </c>
    </row>
    <row r="3863" spans="1:23" x14ac:dyDescent="0.3">
      <c r="A3863" t="s">
        <v>3873</v>
      </c>
      <c r="B3863" t="s">
        <v>21501</v>
      </c>
      <c r="C3863">
        <v>1</v>
      </c>
      <c r="D3863">
        <v>1</v>
      </c>
      <c r="E3863" t="s">
        <v>20088</v>
      </c>
      <c r="F3863" t="s">
        <v>15044</v>
      </c>
      <c r="G3863" t="s">
        <v>20089</v>
      </c>
      <c r="H3863" t="s">
        <v>21466</v>
      </c>
      <c r="I3863" t="s">
        <v>24281</v>
      </c>
      <c r="J3863" t="s">
        <v>14824</v>
      </c>
      <c r="K3863" t="s">
        <v>6581</v>
      </c>
      <c r="L3863" t="s">
        <v>6342</v>
      </c>
      <c r="M3863" t="s">
        <v>20083</v>
      </c>
      <c r="N3863" t="s">
        <v>6334</v>
      </c>
      <c r="O3863" t="s">
        <v>20097</v>
      </c>
      <c r="P3863" t="s">
        <v>20559</v>
      </c>
      <c r="Q3863" t="s">
        <v>20560</v>
      </c>
      <c r="R3863" t="s">
        <v>20561</v>
      </c>
      <c r="S3863">
        <v>0</v>
      </c>
      <c r="T3863">
        <v>1</v>
      </c>
      <c r="U3863">
        <v>0</v>
      </c>
      <c r="V3863">
        <v>10</v>
      </c>
      <c r="W3863">
        <v>1</v>
      </c>
    </row>
    <row r="3864" spans="1:23" x14ac:dyDescent="0.3">
      <c r="A3864" t="s">
        <v>3874</v>
      </c>
      <c r="B3864" t="s">
        <v>21439</v>
      </c>
      <c r="C3864">
        <v>1</v>
      </c>
      <c r="D3864">
        <v>1</v>
      </c>
      <c r="E3864" t="s">
        <v>20065</v>
      </c>
      <c r="F3864" t="s">
        <v>15045</v>
      </c>
      <c r="G3864" t="s">
        <v>20041</v>
      </c>
      <c r="H3864" t="s">
        <v>24311</v>
      </c>
      <c r="I3864" t="s">
        <v>24312</v>
      </c>
      <c r="J3864" t="s">
        <v>14962</v>
      </c>
      <c r="K3864" t="s">
        <v>14963</v>
      </c>
      <c r="L3864" t="s">
        <v>14964</v>
      </c>
      <c r="M3864" t="s">
        <v>20320</v>
      </c>
      <c r="N3864" t="s">
        <v>6334</v>
      </c>
      <c r="O3864" t="s">
        <v>20097</v>
      </c>
      <c r="P3864" t="s">
        <v>20610</v>
      </c>
      <c r="Q3864" t="s">
        <v>6590</v>
      </c>
      <c r="R3864" t="s">
        <v>24340</v>
      </c>
      <c r="S3864">
        <v>1</v>
      </c>
      <c r="T3864">
        <v>1</v>
      </c>
      <c r="U3864">
        <v>0</v>
      </c>
      <c r="V3864">
        <v>24</v>
      </c>
      <c r="W3864">
        <v>1</v>
      </c>
    </row>
    <row r="3865" spans="1:23" x14ac:dyDescent="0.3">
      <c r="A3865" t="s">
        <v>3875</v>
      </c>
      <c r="B3865" t="s">
        <v>21483</v>
      </c>
      <c r="C3865">
        <v>1</v>
      </c>
      <c r="D3865">
        <v>1</v>
      </c>
      <c r="E3865" t="s">
        <v>20088</v>
      </c>
      <c r="F3865" t="s">
        <v>15046</v>
      </c>
      <c r="G3865" t="s">
        <v>20089</v>
      </c>
      <c r="H3865" t="s">
        <v>21466</v>
      </c>
      <c r="I3865" t="s">
        <v>24281</v>
      </c>
      <c r="J3865" t="s">
        <v>6829</v>
      </c>
      <c r="K3865" t="s">
        <v>6445</v>
      </c>
      <c r="L3865" t="s">
        <v>6446</v>
      </c>
      <c r="M3865" t="s">
        <v>20083</v>
      </c>
      <c r="N3865" t="s">
        <v>6334</v>
      </c>
      <c r="O3865" t="s">
        <v>20097</v>
      </c>
      <c r="P3865" t="s">
        <v>20622</v>
      </c>
      <c r="Q3865" t="s">
        <v>20623</v>
      </c>
      <c r="R3865" t="s">
        <v>20624</v>
      </c>
      <c r="S3865">
        <v>0</v>
      </c>
      <c r="T3865">
        <v>1</v>
      </c>
      <c r="U3865">
        <v>0</v>
      </c>
      <c r="V3865">
        <v>119</v>
      </c>
      <c r="W3865">
        <v>4</v>
      </c>
    </row>
    <row r="3866" spans="1:23" x14ac:dyDescent="0.3">
      <c r="A3866" t="s">
        <v>3876</v>
      </c>
      <c r="B3866" t="s">
        <v>21501</v>
      </c>
      <c r="C3866">
        <v>1</v>
      </c>
      <c r="D3866">
        <v>1</v>
      </c>
      <c r="E3866" t="s">
        <v>20088</v>
      </c>
      <c r="F3866" t="s">
        <v>15047</v>
      </c>
      <c r="G3866" t="s">
        <v>20089</v>
      </c>
      <c r="H3866" t="s">
        <v>21518</v>
      </c>
      <c r="I3866" t="s">
        <v>24282</v>
      </c>
      <c r="J3866" t="s">
        <v>14853</v>
      </c>
      <c r="K3866" t="s">
        <v>6374</v>
      </c>
      <c r="L3866" t="s">
        <v>6375</v>
      </c>
      <c r="M3866" t="s">
        <v>20083</v>
      </c>
      <c r="N3866" t="s">
        <v>6334</v>
      </c>
      <c r="O3866" t="s">
        <v>20097</v>
      </c>
      <c r="P3866" t="s">
        <v>20383</v>
      </c>
      <c r="Q3866" t="s">
        <v>20384</v>
      </c>
      <c r="R3866" t="s">
        <v>20385</v>
      </c>
      <c r="S3866">
        <v>0</v>
      </c>
      <c r="T3866">
        <v>0</v>
      </c>
      <c r="U3866">
        <v>0</v>
      </c>
      <c r="V3866">
        <v>38</v>
      </c>
      <c r="W3866">
        <v>2</v>
      </c>
    </row>
    <row r="3867" spans="1:23" x14ac:dyDescent="0.3">
      <c r="A3867" t="s">
        <v>3877</v>
      </c>
      <c r="B3867" t="s">
        <v>21439</v>
      </c>
      <c r="C3867">
        <v>1</v>
      </c>
      <c r="D3867">
        <v>1</v>
      </c>
      <c r="E3867" t="s">
        <v>20088</v>
      </c>
      <c r="F3867" t="s">
        <v>15048</v>
      </c>
      <c r="G3867" t="s">
        <v>20089</v>
      </c>
      <c r="H3867" t="s">
        <v>21518</v>
      </c>
      <c r="I3867" t="s">
        <v>24282</v>
      </c>
      <c r="J3867" t="s">
        <v>14844</v>
      </c>
      <c r="K3867" t="s">
        <v>6583</v>
      </c>
      <c r="L3867" t="s">
        <v>6584</v>
      </c>
      <c r="M3867" t="s">
        <v>20457</v>
      </c>
      <c r="N3867" t="s">
        <v>6334</v>
      </c>
      <c r="O3867" t="s">
        <v>20097</v>
      </c>
      <c r="P3867" t="s">
        <v>20415</v>
      </c>
      <c r="Q3867" t="s">
        <v>6584</v>
      </c>
      <c r="R3867" t="s">
        <v>20669</v>
      </c>
      <c r="S3867">
        <v>0</v>
      </c>
      <c r="T3867">
        <v>1</v>
      </c>
      <c r="U3867">
        <v>0</v>
      </c>
      <c r="V3867">
        <v>25</v>
      </c>
      <c r="W3867">
        <v>1</v>
      </c>
    </row>
    <row r="3868" spans="1:23" x14ac:dyDescent="0.3">
      <c r="A3868" t="s">
        <v>3878</v>
      </c>
      <c r="B3868" t="s">
        <v>21522</v>
      </c>
      <c r="C3868">
        <v>1</v>
      </c>
      <c r="D3868">
        <v>1</v>
      </c>
      <c r="E3868" t="s">
        <v>20088</v>
      </c>
      <c r="F3868" t="s">
        <v>15049</v>
      </c>
      <c r="G3868" t="s">
        <v>20089</v>
      </c>
      <c r="H3868" t="s">
        <v>24346</v>
      </c>
      <c r="I3868" t="s">
        <v>24347</v>
      </c>
      <c r="J3868" t="s">
        <v>15050</v>
      </c>
      <c r="K3868" t="s">
        <v>6422</v>
      </c>
      <c r="L3868" t="s">
        <v>6375</v>
      </c>
      <c r="M3868" t="s">
        <v>20083</v>
      </c>
      <c r="N3868" t="s">
        <v>6334</v>
      </c>
      <c r="O3868" t="s">
        <v>20097</v>
      </c>
      <c r="P3868" t="s">
        <v>20383</v>
      </c>
      <c r="Q3868" t="s">
        <v>20384</v>
      </c>
      <c r="R3868" t="s">
        <v>20385</v>
      </c>
      <c r="S3868">
        <v>0</v>
      </c>
      <c r="T3868">
        <v>0</v>
      </c>
      <c r="U3868">
        <v>0</v>
      </c>
      <c r="V3868">
        <v>0</v>
      </c>
      <c r="W3868">
        <v>0</v>
      </c>
    </row>
    <row r="3869" spans="1:23" x14ac:dyDescent="0.3">
      <c r="A3869" t="s">
        <v>3879</v>
      </c>
      <c r="B3869" t="s">
        <v>21439</v>
      </c>
      <c r="C3869">
        <v>1</v>
      </c>
      <c r="D3869">
        <v>1</v>
      </c>
      <c r="E3869" t="s">
        <v>20088</v>
      </c>
      <c r="F3869" t="s">
        <v>15051</v>
      </c>
      <c r="G3869" t="s">
        <v>20089</v>
      </c>
      <c r="H3869" t="s">
        <v>21466</v>
      </c>
      <c r="I3869" t="s">
        <v>24281</v>
      </c>
      <c r="J3869" t="s">
        <v>6829</v>
      </c>
      <c r="K3869" t="s">
        <v>6445</v>
      </c>
      <c r="L3869" t="s">
        <v>6446</v>
      </c>
      <c r="M3869" t="s">
        <v>20083</v>
      </c>
      <c r="N3869" t="s">
        <v>6334</v>
      </c>
      <c r="O3869" t="s">
        <v>20097</v>
      </c>
      <c r="P3869" t="s">
        <v>20622</v>
      </c>
      <c r="Q3869" t="s">
        <v>20623</v>
      </c>
      <c r="R3869" t="s">
        <v>20624</v>
      </c>
      <c r="S3869">
        <v>0</v>
      </c>
      <c r="T3869">
        <v>1</v>
      </c>
      <c r="U3869">
        <v>0</v>
      </c>
      <c r="V3869">
        <v>37</v>
      </c>
      <c r="W3869">
        <v>2</v>
      </c>
    </row>
    <row r="3870" spans="1:23" x14ac:dyDescent="0.3">
      <c r="A3870" t="s">
        <v>3880</v>
      </c>
      <c r="B3870" t="s">
        <v>21439</v>
      </c>
      <c r="C3870">
        <v>1</v>
      </c>
      <c r="D3870">
        <v>1</v>
      </c>
      <c r="E3870" t="s">
        <v>20088</v>
      </c>
      <c r="F3870" t="s">
        <v>15052</v>
      </c>
      <c r="G3870" t="s">
        <v>20089</v>
      </c>
      <c r="H3870" t="s">
        <v>24356</v>
      </c>
      <c r="I3870" t="s">
        <v>24357</v>
      </c>
      <c r="J3870" t="s">
        <v>14815</v>
      </c>
      <c r="K3870" t="s">
        <v>6405</v>
      </c>
      <c r="L3870" t="s">
        <v>6375</v>
      </c>
      <c r="M3870" t="s">
        <v>20083</v>
      </c>
      <c r="N3870" t="s">
        <v>6334</v>
      </c>
      <c r="O3870" t="s">
        <v>20097</v>
      </c>
      <c r="P3870" t="s">
        <v>20383</v>
      </c>
      <c r="Q3870" t="s">
        <v>20384</v>
      </c>
      <c r="R3870" t="s">
        <v>20385</v>
      </c>
      <c r="S3870">
        <v>0</v>
      </c>
      <c r="T3870">
        <v>0</v>
      </c>
      <c r="U3870">
        <v>0</v>
      </c>
      <c r="V3870">
        <v>0</v>
      </c>
      <c r="W3870">
        <v>0</v>
      </c>
    </row>
    <row r="3871" spans="1:23" x14ac:dyDescent="0.3">
      <c r="A3871" t="s">
        <v>3881</v>
      </c>
      <c r="B3871" t="s">
        <v>21439</v>
      </c>
      <c r="C3871">
        <v>1</v>
      </c>
      <c r="D3871">
        <v>1</v>
      </c>
      <c r="E3871" t="s">
        <v>20088</v>
      </c>
      <c r="F3871" t="s">
        <v>15053</v>
      </c>
      <c r="G3871" t="s">
        <v>20089</v>
      </c>
      <c r="H3871" t="s">
        <v>24290</v>
      </c>
      <c r="I3871" t="s">
        <v>24291</v>
      </c>
      <c r="J3871" t="s">
        <v>14842</v>
      </c>
      <c r="K3871" t="s">
        <v>6405</v>
      </c>
      <c r="L3871" t="s">
        <v>6375</v>
      </c>
      <c r="M3871" t="s">
        <v>20083</v>
      </c>
      <c r="N3871" t="s">
        <v>6334</v>
      </c>
      <c r="O3871" t="s">
        <v>20097</v>
      </c>
      <c r="P3871" t="s">
        <v>20383</v>
      </c>
      <c r="Q3871" t="s">
        <v>20384</v>
      </c>
      <c r="R3871" t="s">
        <v>20385</v>
      </c>
      <c r="S3871">
        <v>0</v>
      </c>
      <c r="T3871">
        <v>0</v>
      </c>
      <c r="U3871">
        <v>0</v>
      </c>
      <c r="V3871">
        <v>25</v>
      </c>
      <c r="W3871">
        <v>1</v>
      </c>
    </row>
    <row r="3872" spans="1:23" x14ac:dyDescent="0.3">
      <c r="A3872" t="s">
        <v>3882</v>
      </c>
      <c r="B3872" t="s">
        <v>21439</v>
      </c>
      <c r="C3872">
        <v>1</v>
      </c>
      <c r="D3872">
        <v>1</v>
      </c>
      <c r="E3872" t="s">
        <v>20088</v>
      </c>
      <c r="F3872" t="s">
        <v>15054</v>
      </c>
      <c r="G3872" t="s">
        <v>20089</v>
      </c>
      <c r="H3872" t="s">
        <v>24296</v>
      </c>
      <c r="I3872" t="s">
        <v>24297</v>
      </c>
      <c r="J3872" t="s">
        <v>6840</v>
      </c>
      <c r="K3872" t="s">
        <v>6371</v>
      </c>
      <c r="L3872" t="s">
        <v>6342</v>
      </c>
      <c r="M3872" t="s">
        <v>20083</v>
      </c>
      <c r="N3872" t="s">
        <v>6334</v>
      </c>
      <c r="O3872" t="s">
        <v>20097</v>
      </c>
      <c r="P3872" t="s">
        <v>20559</v>
      </c>
      <c r="Q3872" t="s">
        <v>20560</v>
      </c>
      <c r="R3872" t="s">
        <v>20561</v>
      </c>
      <c r="S3872">
        <v>0</v>
      </c>
      <c r="T3872">
        <v>1</v>
      </c>
      <c r="U3872">
        <v>0</v>
      </c>
      <c r="V3872">
        <v>23</v>
      </c>
      <c r="W3872">
        <v>1</v>
      </c>
    </row>
    <row r="3873" spans="1:23" x14ac:dyDescent="0.3">
      <c r="A3873" t="s">
        <v>3883</v>
      </c>
      <c r="B3873" t="s">
        <v>21439</v>
      </c>
      <c r="C3873">
        <v>1</v>
      </c>
      <c r="D3873">
        <v>1</v>
      </c>
      <c r="E3873" t="s">
        <v>20088</v>
      </c>
      <c r="F3873" t="s">
        <v>15055</v>
      </c>
      <c r="G3873" t="s">
        <v>20089</v>
      </c>
      <c r="H3873" t="s">
        <v>24298</v>
      </c>
      <c r="I3873" t="s">
        <v>24299</v>
      </c>
      <c r="J3873" t="s">
        <v>15010</v>
      </c>
      <c r="K3873" t="s">
        <v>6445</v>
      </c>
      <c r="L3873" t="s">
        <v>6446</v>
      </c>
      <c r="M3873" t="s">
        <v>20083</v>
      </c>
      <c r="N3873" t="s">
        <v>6334</v>
      </c>
      <c r="O3873" t="s">
        <v>20097</v>
      </c>
      <c r="P3873" t="s">
        <v>20622</v>
      </c>
      <c r="Q3873" t="s">
        <v>20623</v>
      </c>
      <c r="R3873" t="s">
        <v>20624</v>
      </c>
      <c r="S3873">
        <v>0</v>
      </c>
      <c r="T3873">
        <v>1</v>
      </c>
      <c r="U3873">
        <v>0</v>
      </c>
      <c r="V3873">
        <v>51</v>
      </c>
      <c r="W3873">
        <v>3</v>
      </c>
    </row>
    <row r="3874" spans="1:23" x14ac:dyDescent="0.3">
      <c r="A3874" t="s">
        <v>3884</v>
      </c>
      <c r="B3874" t="s">
        <v>21439</v>
      </c>
      <c r="C3874">
        <v>1</v>
      </c>
      <c r="D3874">
        <v>1</v>
      </c>
      <c r="E3874" t="s">
        <v>20088</v>
      </c>
      <c r="F3874" t="s">
        <v>15056</v>
      </c>
      <c r="G3874" t="s">
        <v>20089</v>
      </c>
      <c r="H3874" t="s">
        <v>24290</v>
      </c>
      <c r="I3874" t="s">
        <v>24291</v>
      </c>
      <c r="J3874" t="s">
        <v>6830</v>
      </c>
      <c r="K3874" t="s">
        <v>6422</v>
      </c>
      <c r="L3874" t="s">
        <v>6375</v>
      </c>
      <c r="M3874" t="s">
        <v>20083</v>
      </c>
      <c r="N3874" t="s">
        <v>6334</v>
      </c>
      <c r="O3874" t="s">
        <v>20097</v>
      </c>
      <c r="P3874" t="s">
        <v>20383</v>
      </c>
      <c r="Q3874" t="s">
        <v>20384</v>
      </c>
      <c r="R3874" t="s">
        <v>20385</v>
      </c>
      <c r="S3874">
        <v>0</v>
      </c>
      <c r="T3874">
        <v>0</v>
      </c>
      <c r="U3874">
        <v>0</v>
      </c>
      <c r="V3874">
        <v>26</v>
      </c>
      <c r="W3874">
        <v>1</v>
      </c>
    </row>
    <row r="3875" spans="1:23" x14ac:dyDescent="0.3">
      <c r="A3875" t="s">
        <v>3885</v>
      </c>
      <c r="B3875" t="s">
        <v>21483</v>
      </c>
      <c r="C3875">
        <v>1</v>
      </c>
      <c r="D3875">
        <v>1</v>
      </c>
      <c r="E3875" t="s">
        <v>20065</v>
      </c>
      <c r="F3875" t="s">
        <v>15057</v>
      </c>
      <c r="G3875" t="s">
        <v>20051</v>
      </c>
      <c r="H3875" t="s">
        <v>20807</v>
      </c>
      <c r="I3875" t="s">
        <v>20808</v>
      </c>
      <c r="J3875" t="s">
        <v>6808</v>
      </c>
      <c r="K3875" t="s">
        <v>6809</v>
      </c>
      <c r="L3875" t="s">
        <v>6810</v>
      </c>
      <c r="M3875" t="s">
        <v>20286</v>
      </c>
      <c r="N3875" t="s">
        <v>6334</v>
      </c>
      <c r="O3875" t="s">
        <v>20097</v>
      </c>
      <c r="P3875" t="s">
        <v>20809</v>
      </c>
      <c r="Q3875" t="s">
        <v>20810</v>
      </c>
      <c r="R3875" t="s">
        <v>24345</v>
      </c>
      <c r="S3875">
        <v>1</v>
      </c>
      <c r="T3875">
        <v>1</v>
      </c>
      <c r="U3875">
        <v>0</v>
      </c>
      <c r="V3875">
        <v>97</v>
      </c>
      <c r="W3875">
        <v>5</v>
      </c>
    </row>
    <row r="3876" spans="1:23" x14ac:dyDescent="0.3">
      <c r="A3876" t="s">
        <v>3886</v>
      </c>
      <c r="B3876" t="s">
        <v>21439</v>
      </c>
      <c r="C3876">
        <v>1</v>
      </c>
      <c r="D3876">
        <v>1</v>
      </c>
      <c r="E3876" t="s">
        <v>20088</v>
      </c>
      <c r="F3876" t="s">
        <v>15058</v>
      </c>
      <c r="G3876" t="s">
        <v>20089</v>
      </c>
      <c r="H3876" t="s">
        <v>24336</v>
      </c>
      <c r="I3876" t="s">
        <v>24337</v>
      </c>
      <c r="J3876" t="s">
        <v>14817</v>
      </c>
      <c r="K3876" t="s">
        <v>6445</v>
      </c>
      <c r="L3876" t="s">
        <v>6446</v>
      </c>
      <c r="M3876" t="s">
        <v>20083</v>
      </c>
      <c r="N3876" t="s">
        <v>6334</v>
      </c>
      <c r="O3876" t="s">
        <v>20097</v>
      </c>
      <c r="P3876" t="s">
        <v>20622</v>
      </c>
      <c r="Q3876" t="s">
        <v>20623</v>
      </c>
      <c r="R3876" t="s">
        <v>20624</v>
      </c>
      <c r="S3876">
        <v>0</v>
      </c>
      <c r="T3876">
        <v>1</v>
      </c>
      <c r="U3876">
        <v>0</v>
      </c>
      <c r="V3876">
        <v>34</v>
      </c>
      <c r="W3876">
        <v>1</v>
      </c>
    </row>
    <row r="3877" spans="1:23" x14ac:dyDescent="0.3">
      <c r="A3877" t="s">
        <v>3887</v>
      </c>
      <c r="B3877" t="s">
        <v>21522</v>
      </c>
      <c r="C3877">
        <v>1</v>
      </c>
      <c r="D3877">
        <v>1</v>
      </c>
      <c r="E3877" t="s">
        <v>20050</v>
      </c>
      <c r="F3877" t="s">
        <v>15059</v>
      </c>
      <c r="G3877" t="s">
        <v>20066</v>
      </c>
      <c r="H3877" t="s">
        <v>24273</v>
      </c>
      <c r="I3877" t="s">
        <v>24274</v>
      </c>
      <c r="J3877" t="s">
        <v>6835</v>
      </c>
      <c r="K3877" t="s">
        <v>6580</v>
      </c>
      <c r="L3877" t="s">
        <v>6375</v>
      </c>
      <c r="M3877" t="s">
        <v>20083</v>
      </c>
      <c r="N3877" t="s">
        <v>6334</v>
      </c>
      <c r="O3877" t="s">
        <v>20097</v>
      </c>
      <c r="P3877" t="s">
        <v>20383</v>
      </c>
      <c r="Q3877" t="s">
        <v>20384</v>
      </c>
      <c r="R3877" t="s">
        <v>20385</v>
      </c>
      <c r="S3877">
        <v>1</v>
      </c>
      <c r="T3877">
        <v>0</v>
      </c>
      <c r="U3877">
        <v>0</v>
      </c>
      <c r="V3877">
        <v>46</v>
      </c>
      <c r="W3877">
        <v>2</v>
      </c>
    </row>
    <row r="3878" spans="1:23" x14ac:dyDescent="0.3">
      <c r="A3878" t="s">
        <v>3888</v>
      </c>
      <c r="B3878" t="s">
        <v>21439</v>
      </c>
      <c r="C3878">
        <v>1</v>
      </c>
      <c r="D3878">
        <v>1</v>
      </c>
      <c r="E3878" t="s">
        <v>20088</v>
      </c>
      <c r="F3878" t="s">
        <v>15060</v>
      </c>
      <c r="G3878" t="s">
        <v>20089</v>
      </c>
      <c r="H3878" t="s">
        <v>22925</v>
      </c>
      <c r="I3878" t="s">
        <v>24358</v>
      </c>
      <c r="J3878" t="s">
        <v>15061</v>
      </c>
      <c r="K3878" t="s">
        <v>6374</v>
      </c>
      <c r="L3878" t="s">
        <v>6375</v>
      </c>
      <c r="M3878" t="s">
        <v>20083</v>
      </c>
      <c r="N3878" t="s">
        <v>6334</v>
      </c>
      <c r="O3878" t="s">
        <v>20097</v>
      </c>
      <c r="P3878" t="s">
        <v>20383</v>
      </c>
      <c r="Q3878" t="s">
        <v>20384</v>
      </c>
      <c r="R3878" t="s">
        <v>20385</v>
      </c>
      <c r="S3878">
        <v>0</v>
      </c>
      <c r="T3878">
        <v>0</v>
      </c>
      <c r="U3878">
        <v>0</v>
      </c>
      <c r="V3878">
        <v>43</v>
      </c>
      <c r="W3878">
        <v>2</v>
      </c>
    </row>
    <row r="3879" spans="1:23" x14ac:dyDescent="0.3">
      <c r="A3879" t="s">
        <v>3889</v>
      </c>
      <c r="B3879" t="s">
        <v>21044</v>
      </c>
      <c r="C3879">
        <v>0</v>
      </c>
      <c r="D3879">
        <v>0</v>
      </c>
      <c r="E3879" t="s">
        <v>20050</v>
      </c>
      <c r="F3879" t="s">
        <v>15062</v>
      </c>
      <c r="G3879" t="s">
        <v>20041</v>
      </c>
      <c r="H3879" t="s">
        <v>24343</v>
      </c>
      <c r="I3879" t="s">
        <v>24344</v>
      </c>
      <c r="J3879" t="s">
        <v>14874</v>
      </c>
      <c r="K3879" t="s">
        <v>6371</v>
      </c>
      <c r="L3879" t="s">
        <v>6342</v>
      </c>
      <c r="M3879" t="s">
        <v>20083</v>
      </c>
      <c r="N3879" t="s">
        <v>6334</v>
      </c>
      <c r="O3879" t="s">
        <v>20097</v>
      </c>
      <c r="P3879" t="s">
        <v>20559</v>
      </c>
      <c r="Q3879" t="s">
        <v>20560</v>
      </c>
      <c r="R3879" t="s">
        <v>20561</v>
      </c>
      <c r="S3879">
        <v>1</v>
      </c>
      <c r="T3879">
        <v>1</v>
      </c>
      <c r="U3879">
        <v>0</v>
      </c>
      <c r="V3879">
        <v>105</v>
      </c>
      <c r="W3879">
        <v>10</v>
      </c>
    </row>
    <row r="3880" spans="1:23" x14ac:dyDescent="0.3">
      <c r="A3880" t="s">
        <v>3890</v>
      </c>
      <c r="B3880" t="s">
        <v>21522</v>
      </c>
      <c r="C3880">
        <v>1</v>
      </c>
      <c r="D3880">
        <v>1</v>
      </c>
      <c r="E3880" t="s">
        <v>20088</v>
      </c>
      <c r="F3880" t="s">
        <v>15063</v>
      </c>
      <c r="G3880" t="s">
        <v>20089</v>
      </c>
      <c r="H3880" t="s">
        <v>20316</v>
      </c>
      <c r="I3880" t="s">
        <v>20382</v>
      </c>
      <c r="J3880" t="s">
        <v>15029</v>
      </c>
      <c r="K3880" t="s">
        <v>6405</v>
      </c>
      <c r="L3880" t="s">
        <v>6375</v>
      </c>
      <c r="M3880" t="s">
        <v>20083</v>
      </c>
      <c r="N3880" t="s">
        <v>6334</v>
      </c>
      <c r="O3880" t="s">
        <v>20097</v>
      </c>
      <c r="P3880" t="s">
        <v>20383</v>
      </c>
      <c r="Q3880" t="s">
        <v>20384</v>
      </c>
      <c r="R3880" t="s">
        <v>20385</v>
      </c>
      <c r="S3880">
        <v>0</v>
      </c>
      <c r="T3880">
        <v>0</v>
      </c>
      <c r="U3880">
        <v>0</v>
      </c>
      <c r="V3880">
        <v>26</v>
      </c>
      <c r="W3880">
        <v>2</v>
      </c>
    </row>
    <row r="3881" spans="1:23" x14ac:dyDescent="0.3">
      <c r="A3881" t="s">
        <v>3891</v>
      </c>
      <c r="B3881" t="s">
        <v>21501</v>
      </c>
      <c r="C3881">
        <v>1</v>
      </c>
      <c r="D3881">
        <v>1</v>
      </c>
      <c r="E3881" t="s">
        <v>20065</v>
      </c>
      <c r="F3881" t="s">
        <v>15064</v>
      </c>
      <c r="G3881" t="s">
        <v>20066</v>
      </c>
      <c r="H3881" t="s">
        <v>24275</v>
      </c>
      <c r="I3881" t="s">
        <v>24276</v>
      </c>
      <c r="J3881" t="s">
        <v>15065</v>
      </c>
      <c r="K3881" t="s">
        <v>8247</v>
      </c>
      <c r="L3881" t="s">
        <v>8248</v>
      </c>
      <c r="M3881" t="s">
        <v>20125</v>
      </c>
      <c r="N3881" t="s">
        <v>6334</v>
      </c>
      <c r="O3881" t="s">
        <v>20097</v>
      </c>
      <c r="P3881" t="s">
        <v>20809</v>
      </c>
      <c r="Q3881" t="s">
        <v>20810</v>
      </c>
      <c r="R3881" t="s">
        <v>20961</v>
      </c>
      <c r="S3881">
        <v>1</v>
      </c>
      <c r="T3881">
        <v>1</v>
      </c>
      <c r="U3881">
        <v>0</v>
      </c>
      <c r="V3881">
        <v>0</v>
      </c>
      <c r="W3881">
        <v>0</v>
      </c>
    </row>
    <row r="3882" spans="1:23" x14ac:dyDescent="0.3">
      <c r="A3882" t="s">
        <v>3892</v>
      </c>
      <c r="B3882" t="s">
        <v>21501</v>
      </c>
      <c r="C3882">
        <v>1</v>
      </c>
      <c r="D3882">
        <v>1</v>
      </c>
      <c r="E3882" t="s">
        <v>20088</v>
      </c>
      <c r="F3882" t="s">
        <v>15066</v>
      </c>
      <c r="G3882" t="s">
        <v>20089</v>
      </c>
      <c r="H3882" t="s">
        <v>21518</v>
      </c>
      <c r="I3882" t="s">
        <v>24282</v>
      </c>
      <c r="J3882" t="s">
        <v>14853</v>
      </c>
      <c r="K3882" t="s">
        <v>6374</v>
      </c>
      <c r="L3882" t="s">
        <v>6375</v>
      </c>
      <c r="M3882" t="s">
        <v>20083</v>
      </c>
      <c r="N3882" t="s">
        <v>6334</v>
      </c>
      <c r="O3882" t="s">
        <v>20097</v>
      </c>
      <c r="P3882" t="s">
        <v>20383</v>
      </c>
      <c r="Q3882" t="s">
        <v>20384</v>
      </c>
      <c r="R3882" t="s">
        <v>20385</v>
      </c>
      <c r="S3882">
        <v>0</v>
      </c>
      <c r="T3882">
        <v>0</v>
      </c>
      <c r="U3882">
        <v>0</v>
      </c>
      <c r="V3882">
        <v>18</v>
      </c>
      <c r="W3882">
        <v>1</v>
      </c>
    </row>
    <row r="3883" spans="1:23" x14ac:dyDescent="0.3">
      <c r="A3883" t="s">
        <v>3893</v>
      </c>
      <c r="B3883" t="s">
        <v>21650</v>
      </c>
      <c r="C3883">
        <v>1</v>
      </c>
      <c r="D3883">
        <v>1</v>
      </c>
      <c r="E3883" t="s">
        <v>20088</v>
      </c>
      <c r="F3883" t="s">
        <v>15067</v>
      </c>
      <c r="G3883" t="s">
        <v>20089</v>
      </c>
      <c r="H3883" t="s">
        <v>24359</v>
      </c>
      <c r="I3883" t="s">
        <v>24360</v>
      </c>
      <c r="J3883" t="s">
        <v>15068</v>
      </c>
      <c r="K3883" t="s">
        <v>6582</v>
      </c>
      <c r="L3883" t="s">
        <v>6416</v>
      </c>
      <c r="M3883" t="s">
        <v>20083</v>
      </c>
      <c r="N3883" t="s">
        <v>6334</v>
      </c>
      <c r="O3883" t="s">
        <v>20097</v>
      </c>
      <c r="P3883" t="s">
        <v>20719</v>
      </c>
      <c r="Q3883" t="s">
        <v>20720</v>
      </c>
      <c r="R3883" t="s">
        <v>20721</v>
      </c>
      <c r="S3883">
        <v>0</v>
      </c>
      <c r="T3883">
        <v>1</v>
      </c>
      <c r="U3883">
        <v>1</v>
      </c>
      <c r="V3883">
        <v>339</v>
      </c>
      <c r="W3883">
        <v>30</v>
      </c>
    </row>
    <row r="3884" spans="1:23" x14ac:dyDescent="0.3">
      <c r="A3884" t="s">
        <v>3894</v>
      </c>
      <c r="B3884" t="s">
        <v>21522</v>
      </c>
      <c r="C3884">
        <v>1</v>
      </c>
      <c r="D3884">
        <v>1</v>
      </c>
      <c r="E3884" t="s">
        <v>20050</v>
      </c>
      <c r="F3884" t="s">
        <v>15070</v>
      </c>
      <c r="G3884" t="s">
        <v>20066</v>
      </c>
      <c r="H3884" t="s">
        <v>24275</v>
      </c>
      <c r="I3884" t="s">
        <v>24276</v>
      </c>
      <c r="J3884" t="s">
        <v>6827</v>
      </c>
      <c r="K3884" t="s">
        <v>6415</v>
      </c>
      <c r="L3884" t="s">
        <v>6416</v>
      </c>
      <c r="M3884" t="s">
        <v>20083</v>
      </c>
      <c r="N3884" t="s">
        <v>6334</v>
      </c>
      <c r="O3884" t="s">
        <v>20097</v>
      </c>
      <c r="P3884" t="s">
        <v>20719</v>
      </c>
      <c r="Q3884" t="s">
        <v>20720</v>
      </c>
      <c r="R3884" t="s">
        <v>20721</v>
      </c>
      <c r="S3884">
        <v>1</v>
      </c>
      <c r="T3884">
        <v>1</v>
      </c>
      <c r="U3884">
        <v>0</v>
      </c>
      <c r="V3884">
        <v>23</v>
      </c>
      <c r="W3884">
        <v>2</v>
      </c>
    </row>
    <row r="3885" spans="1:23" x14ac:dyDescent="0.3">
      <c r="A3885" t="s">
        <v>3895</v>
      </c>
      <c r="B3885" t="s">
        <v>21522</v>
      </c>
      <c r="C3885">
        <v>1</v>
      </c>
      <c r="D3885">
        <v>1</v>
      </c>
      <c r="E3885" t="s">
        <v>20088</v>
      </c>
      <c r="F3885" t="s">
        <v>15071</v>
      </c>
      <c r="G3885" t="s">
        <v>20089</v>
      </c>
      <c r="H3885" t="s">
        <v>24332</v>
      </c>
      <c r="I3885" t="s">
        <v>24333</v>
      </c>
      <c r="J3885" t="s">
        <v>14933</v>
      </c>
      <c r="K3885" t="s">
        <v>6374</v>
      </c>
      <c r="L3885" t="s">
        <v>6375</v>
      </c>
      <c r="M3885" t="s">
        <v>20083</v>
      </c>
      <c r="N3885" t="s">
        <v>6334</v>
      </c>
      <c r="O3885" t="s">
        <v>20097</v>
      </c>
      <c r="P3885" t="s">
        <v>20383</v>
      </c>
      <c r="Q3885" t="s">
        <v>20384</v>
      </c>
      <c r="R3885" t="s">
        <v>20385</v>
      </c>
      <c r="S3885">
        <v>0</v>
      </c>
      <c r="T3885">
        <v>0</v>
      </c>
      <c r="U3885">
        <v>0</v>
      </c>
      <c r="V3885">
        <v>0</v>
      </c>
      <c r="W3885">
        <v>0</v>
      </c>
    </row>
    <row r="3886" spans="1:23" x14ac:dyDescent="0.3">
      <c r="A3886" t="s">
        <v>3896</v>
      </c>
      <c r="B3886" t="s">
        <v>21439</v>
      </c>
      <c r="C3886">
        <v>1</v>
      </c>
      <c r="D3886">
        <v>1</v>
      </c>
      <c r="E3886" t="s">
        <v>20088</v>
      </c>
      <c r="F3886" t="s">
        <v>15072</v>
      </c>
      <c r="G3886" t="s">
        <v>20089</v>
      </c>
      <c r="H3886" t="s">
        <v>24277</v>
      </c>
      <c r="I3886" t="s">
        <v>24278</v>
      </c>
      <c r="J3886" t="s">
        <v>14815</v>
      </c>
      <c r="K3886" t="s">
        <v>6405</v>
      </c>
      <c r="L3886" t="s">
        <v>6375</v>
      </c>
      <c r="M3886" t="s">
        <v>20083</v>
      </c>
      <c r="N3886" t="s">
        <v>6334</v>
      </c>
      <c r="O3886" t="s">
        <v>20097</v>
      </c>
      <c r="P3886" t="s">
        <v>20383</v>
      </c>
      <c r="Q3886" t="s">
        <v>20384</v>
      </c>
      <c r="R3886" t="s">
        <v>20385</v>
      </c>
      <c r="S3886">
        <v>0</v>
      </c>
      <c r="T3886">
        <v>0</v>
      </c>
      <c r="U3886">
        <v>0</v>
      </c>
      <c r="V3886">
        <v>28</v>
      </c>
      <c r="W3886">
        <v>1</v>
      </c>
    </row>
    <row r="3887" spans="1:23" x14ac:dyDescent="0.3">
      <c r="A3887" t="s">
        <v>3897</v>
      </c>
      <c r="B3887" t="s">
        <v>21650</v>
      </c>
      <c r="C3887">
        <v>1</v>
      </c>
      <c r="D3887">
        <v>1</v>
      </c>
      <c r="E3887" t="s">
        <v>20088</v>
      </c>
      <c r="F3887" t="s">
        <v>15073</v>
      </c>
      <c r="G3887" t="s">
        <v>20089</v>
      </c>
      <c r="H3887" t="s">
        <v>24361</v>
      </c>
      <c r="I3887" t="s">
        <v>24362</v>
      </c>
      <c r="J3887" t="s">
        <v>15074</v>
      </c>
      <c r="K3887" t="s">
        <v>6580</v>
      </c>
      <c r="L3887" t="s">
        <v>6375</v>
      </c>
      <c r="M3887" t="s">
        <v>20083</v>
      </c>
      <c r="N3887" t="s">
        <v>6334</v>
      </c>
      <c r="O3887" t="s">
        <v>20097</v>
      </c>
      <c r="P3887" t="s">
        <v>20383</v>
      </c>
      <c r="Q3887" t="s">
        <v>20384</v>
      </c>
      <c r="R3887" t="s">
        <v>20385</v>
      </c>
      <c r="S3887">
        <v>0</v>
      </c>
      <c r="T3887">
        <v>0</v>
      </c>
      <c r="U3887">
        <v>1</v>
      </c>
      <c r="V3887">
        <v>331</v>
      </c>
      <c r="W3887">
        <v>38</v>
      </c>
    </row>
    <row r="3888" spans="1:23" x14ac:dyDescent="0.3">
      <c r="A3888" t="s">
        <v>3898</v>
      </c>
      <c r="B3888" t="s">
        <v>21501</v>
      </c>
      <c r="C3888">
        <v>1</v>
      </c>
      <c r="D3888">
        <v>1</v>
      </c>
      <c r="E3888" t="s">
        <v>20050</v>
      </c>
      <c r="F3888" t="s">
        <v>15075</v>
      </c>
      <c r="G3888" t="s">
        <v>20051</v>
      </c>
      <c r="H3888" t="s">
        <v>20755</v>
      </c>
      <c r="I3888" t="s">
        <v>20756</v>
      </c>
      <c r="J3888" t="s">
        <v>8706</v>
      </c>
      <c r="K3888" t="s">
        <v>6587</v>
      </c>
      <c r="L3888" t="s">
        <v>6588</v>
      </c>
      <c r="M3888" t="s">
        <v>20757</v>
      </c>
      <c r="N3888" t="s">
        <v>6334</v>
      </c>
      <c r="O3888" t="s">
        <v>20097</v>
      </c>
      <c r="P3888" t="s">
        <v>20758</v>
      </c>
      <c r="Q3888" t="s">
        <v>6588</v>
      </c>
      <c r="R3888" t="s">
        <v>20759</v>
      </c>
      <c r="S3888">
        <v>1</v>
      </c>
      <c r="T3888">
        <v>1</v>
      </c>
      <c r="U3888">
        <v>0</v>
      </c>
      <c r="V3888">
        <v>58</v>
      </c>
      <c r="W3888">
        <v>4</v>
      </c>
    </row>
    <row r="3889" spans="1:23" x14ac:dyDescent="0.3">
      <c r="A3889" t="s">
        <v>3899</v>
      </c>
      <c r="B3889" t="s">
        <v>21522</v>
      </c>
      <c r="C3889">
        <v>1</v>
      </c>
      <c r="D3889">
        <v>1</v>
      </c>
      <c r="E3889" t="s">
        <v>20050</v>
      </c>
      <c r="F3889" t="s">
        <v>15076</v>
      </c>
      <c r="G3889" t="s">
        <v>20051</v>
      </c>
      <c r="H3889" t="s">
        <v>20749</v>
      </c>
      <c r="I3889" t="s">
        <v>20750</v>
      </c>
      <c r="J3889" t="s">
        <v>6814</v>
      </c>
      <c r="K3889" t="s">
        <v>6585</v>
      </c>
      <c r="L3889" t="s">
        <v>6586</v>
      </c>
      <c r="M3889" t="s">
        <v>20227</v>
      </c>
      <c r="N3889" t="s">
        <v>6334</v>
      </c>
      <c r="O3889" t="s">
        <v>20097</v>
      </c>
      <c r="P3889" t="s">
        <v>20751</v>
      </c>
      <c r="Q3889" t="s">
        <v>6586</v>
      </c>
      <c r="R3889" t="s">
        <v>20752</v>
      </c>
      <c r="S3889">
        <v>1</v>
      </c>
      <c r="T3889">
        <v>1</v>
      </c>
      <c r="U3889">
        <v>0</v>
      </c>
      <c r="V3889">
        <v>67</v>
      </c>
      <c r="W3889">
        <v>4</v>
      </c>
    </row>
    <row r="3890" spans="1:23" x14ac:dyDescent="0.3">
      <c r="A3890" t="s">
        <v>3900</v>
      </c>
      <c r="B3890" t="s">
        <v>21522</v>
      </c>
      <c r="C3890">
        <v>1</v>
      </c>
      <c r="D3890">
        <v>1</v>
      </c>
      <c r="E3890" t="s">
        <v>20088</v>
      </c>
      <c r="F3890" t="s">
        <v>15077</v>
      </c>
      <c r="G3890" t="s">
        <v>20089</v>
      </c>
      <c r="H3890" t="s">
        <v>21466</v>
      </c>
      <c r="I3890" t="s">
        <v>24281</v>
      </c>
      <c r="J3890" t="s">
        <v>6829</v>
      </c>
      <c r="K3890" t="s">
        <v>6445</v>
      </c>
      <c r="L3890" t="s">
        <v>6446</v>
      </c>
      <c r="M3890" t="s">
        <v>20083</v>
      </c>
      <c r="N3890" t="s">
        <v>6334</v>
      </c>
      <c r="O3890" t="s">
        <v>20097</v>
      </c>
      <c r="P3890" t="s">
        <v>20622</v>
      </c>
      <c r="Q3890" t="s">
        <v>20623</v>
      </c>
      <c r="R3890" t="s">
        <v>20624</v>
      </c>
      <c r="S3890">
        <v>0</v>
      </c>
      <c r="T3890">
        <v>1</v>
      </c>
      <c r="U3890">
        <v>0</v>
      </c>
      <c r="V3890">
        <v>53</v>
      </c>
      <c r="W3890">
        <v>2</v>
      </c>
    </row>
    <row r="3891" spans="1:23" x14ac:dyDescent="0.3">
      <c r="A3891" t="s">
        <v>3901</v>
      </c>
      <c r="B3891" t="s">
        <v>21439</v>
      </c>
      <c r="C3891">
        <v>1</v>
      </c>
      <c r="D3891">
        <v>1</v>
      </c>
      <c r="E3891" t="s">
        <v>20088</v>
      </c>
      <c r="F3891" t="s">
        <v>15079</v>
      </c>
      <c r="G3891" t="s">
        <v>20089</v>
      </c>
      <c r="H3891" t="s">
        <v>21102</v>
      </c>
      <c r="I3891" t="s">
        <v>21103</v>
      </c>
      <c r="J3891" t="s">
        <v>8998</v>
      </c>
      <c r="K3891" t="s">
        <v>8999</v>
      </c>
      <c r="L3891" t="s">
        <v>9000</v>
      </c>
      <c r="M3891" t="s">
        <v>20484</v>
      </c>
      <c r="N3891" t="s">
        <v>6334</v>
      </c>
      <c r="O3891" t="s">
        <v>20097</v>
      </c>
      <c r="P3891" t="s">
        <v>20415</v>
      </c>
      <c r="Q3891" t="s">
        <v>6584</v>
      </c>
      <c r="R3891" t="s">
        <v>21104</v>
      </c>
      <c r="S3891">
        <v>0</v>
      </c>
      <c r="T3891">
        <v>1</v>
      </c>
      <c r="U3891">
        <v>0</v>
      </c>
      <c r="V3891">
        <v>13</v>
      </c>
      <c r="W3891">
        <v>1</v>
      </c>
    </row>
    <row r="3892" spans="1:23" x14ac:dyDescent="0.3">
      <c r="A3892" t="s">
        <v>3902</v>
      </c>
      <c r="B3892" t="s">
        <v>21439</v>
      </c>
      <c r="C3892">
        <v>1</v>
      </c>
      <c r="D3892">
        <v>1</v>
      </c>
      <c r="E3892" t="s">
        <v>20088</v>
      </c>
      <c r="F3892" t="s">
        <v>15081</v>
      </c>
      <c r="G3892" t="s">
        <v>20089</v>
      </c>
      <c r="H3892" t="s">
        <v>22925</v>
      </c>
      <c r="I3892" t="s">
        <v>24358</v>
      </c>
      <c r="J3892" t="s">
        <v>15061</v>
      </c>
      <c r="K3892" t="s">
        <v>6374</v>
      </c>
      <c r="L3892" t="s">
        <v>6375</v>
      </c>
      <c r="M3892" t="s">
        <v>20083</v>
      </c>
      <c r="N3892" t="s">
        <v>6334</v>
      </c>
      <c r="O3892" t="s">
        <v>20097</v>
      </c>
      <c r="P3892" t="s">
        <v>20383</v>
      </c>
      <c r="Q3892" t="s">
        <v>20384</v>
      </c>
      <c r="R3892" t="s">
        <v>20385</v>
      </c>
      <c r="S3892">
        <v>0</v>
      </c>
      <c r="T3892">
        <v>0</v>
      </c>
      <c r="U3892">
        <v>0</v>
      </c>
      <c r="V3892">
        <v>0</v>
      </c>
      <c r="W3892">
        <v>0</v>
      </c>
    </row>
    <row r="3893" spans="1:23" x14ac:dyDescent="0.3">
      <c r="A3893" t="s">
        <v>3903</v>
      </c>
      <c r="B3893" t="s">
        <v>21439</v>
      </c>
      <c r="C3893">
        <v>1</v>
      </c>
      <c r="D3893">
        <v>1</v>
      </c>
      <c r="E3893" t="s">
        <v>20088</v>
      </c>
      <c r="F3893" t="s">
        <v>15082</v>
      </c>
      <c r="G3893" t="s">
        <v>20089</v>
      </c>
      <c r="H3893" t="s">
        <v>21518</v>
      </c>
      <c r="I3893" t="s">
        <v>24282</v>
      </c>
      <c r="J3893" t="s">
        <v>14844</v>
      </c>
      <c r="K3893" t="s">
        <v>6583</v>
      </c>
      <c r="L3893" t="s">
        <v>6584</v>
      </c>
      <c r="M3893" t="s">
        <v>20457</v>
      </c>
      <c r="N3893" t="s">
        <v>6334</v>
      </c>
      <c r="O3893" t="s">
        <v>20097</v>
      </c>
      <c r="P3893" t="s">
        <v>20415</v>
      </c>
      <c r="Q3893" t="s">
        <v>6584</v>
      </c>
      <c r="R3893" t="s">
        <v>20669</v>
      </c>
      <c r="S3893">
        <v>0</v>
      </c>
      <c r="T3893">
        <v>1</v>
      </c>
      <c r="U3893">
        <v>0</v>
      </c>
      <c r="V3893">
        <v>50</v>
      </c>
      <c r="W3893">
        <v>2</v>
      </c>
    </row>
    <row r="3894" spans="1:23" x14ac:dyDescent="0.3">
      <c r="A3894" t="s">
        <v>3904</v>
      </c>
      <c r="B3894" t="s">
        <v>21044</v>
      </c>
      <c r="C3894">
        <v>0</v>
      </c>
      <c r="D3894">
        <v>0</v>
      </c>
      <c r="E3894" t="s">
        <v>20150</v>
      </c>
      <c r="F3894" t="s">
        <v>15083</v>
      </c>
      <c r="G3894" t="s">
        <v>20089</v>
      </c>
      <c r="H3894" t="s">
        <v>24363</v>
      </c>
      <c r="I3894" t="s">
        <v>24364</v>
      </c>
      <c r="J3894" t="s">
        <v>15084</v>
      </c>
      <c r="K3894" t="s">
        <v>8655</v>
      </c>
      <c r="L3894" t="s">
        <v>8656</v>
      </c>
      <c r="M3894" t="s">
        <v>20196</v>
      </c>
      <c r="N3894" t="s">
        <v>6334</v>
      </c>
      <c r="O3894" t="s">
        <v>20097</v>
      </c>
      <c r="P3894" t="s">
        <v>20880</v>
      </c>
      <c r="Q3894" t="s">
        <v>20881</v>
      </c>
      <c r="R3894" t="s">
        <v>21023</v>
      </c>
      <c r="S3894">
        <v>0</v>
      </c>
      <c r="T3894">
        <v>0</v>
      </c>
      <c r="U3894">
        <v>1</v>
      </c>
      <c r="V3894">
        <v>29</v>
      </c>
      <c r="W3894">
        <v>3</v>
      </c>
    </row>
    <row r="3895" spans="1:23" x14ac:dyDescent="0.3">
      <c r="A3895" t="s">
        <v>3905</v>
      </c>
      <c r="B3895" t="s">
        <v>21439</v>
      </c>
      <c r="C3895">
        <v>1</v>
      </c>
      <c r="D3895">
        <v>1</v>
      </c>
      <c r="E3895" t="s">
        <v>20088</v>
      </c>
      <c r="F3895" t="s">
        <v>15085</v>
      </c>
      <c r="H3895" t="s">
        <v>23689</v>
      </c>
      <c r="I3895" t="s">
        <v>23690</v>
      </c>
      <c r="J3895" t="s">
        <v>14948</v>
      </c>
      <c r="K3895" t="s">
        <v>6582</v>
      </c>
      <c r="L3895" t="s">
        <v>6416</v>
      </c>
      <c r="M3895" t="s">
        <v>20083</v>
      </c>
      <c r="N3895" t="s">
        <v>6334</v>
      </c>
      <c r="O3895" t="s">
        <v>20097</v>
      </c>
      <c r="P3895" t="s">
        <v>20719</v>
      </c>
      <c r="Q3895" t="s">
        <v>20720</v>
      </c>
      <c r="R3895" t="s">
        <v>20721</v>
      </c>
      <c r="S3895">
        <v>0</v>
      </c>
      <c r="T3895">
        <v>1</v>
      </c>
      <c r="U3895">
        <v>0</v>
      </c>
      <c r="V3895">
        <v>32</v>
      </c>
      <c r="W3895">
        <v>1</v>
      </c>
    </row>
    <row r="3896" spans="1:23" x14ac:dyDescent="0.3">
      <c r="A3896" t="s">
        <v>3906</v>
      </c>
      <c r="B3896" t="s">
        <v>21439</v>
      </c>
      <c r="C3896">
        <v>1</v>
      </c>
      <c r="D3896">
        <v>1</v>
      </c>
      <c r="E3896" t="s">
        <v>20088</v>
      </c>
      <c r="F3896" t="s">
        <v>15086</v>
      </c>
      <c r="G3896" t="s">
        <v>20089</v>
      </c>
      <c r="H3896" t="s">
        <v>21518</v>
      </c>
      <c r="I3896" t="s">
        <v>24282</v>
      </c>
      <c r="J3896" t="s">
        <v>14910</v>
      </c>
      <c r="K3896" t="s">
        <v>6837</v>
      </c>
      <c r="L3896" t="s">
        <v>6838</v>
      </c>
      <c r="M3896" t="s">
        <v>20075</v>
      </c>
      <c r="N3896" t="s">
        <v>6334</v>
      </c>
      <c r="O3896" t="s">
        <v>20097</v>
      </c>
      <c r="P3896" t="s">
        <v>20222</v>
      </c>
      <c r="Q3896" t="s">
        <v>20223</v>
      </c>
      <c r="R3896" t="s">
        <v>20788</v>
      </c>
      <c r="S3896">
        <v>0</v>
      </c>
      <c r="T3896">
        <v>1</v>
      </c>
      <c r="U3896">
        <v>0</v>
      </c>
      <c r="V3896">
        <v>23</v>
      </c>
      <c r="W3896">
        <v>1</v>
      </c>
    </row>
    <row r="3897" spans="1:23" x14ac:dyDescent="0.3">
      <c r="A3897" t="s">
        <v>3907</v>
      </c>
      <c r="B3897" t="s">
        <v>21501</v>
      </c>
      <c r="C3897">
        <v>1</v>
      </c>
      <c r="D3897">
        <v>1</v>
      </c>
      <c r="E3897" t="s">
        <v>20088</v>
      </c>
      <c r="F3897" t="s">
        <v>15087</v>
      </c>
      <c r="G3897" t="s">
        <v>20089</v>
      </c>
      <c r="H3897" t="s">
        <v>21466</v>
      </c>
      <c r="I3897" t="s">
        <v>24281</v>
      </c>
      <c r="J3897" t="s">
        <v>6829</v>
      </c>
      <c r="K3897" t="s">
        <v>6445</v>
      </c>
      <c r="L3897" t="s">
        <v>6446</v>
      </c>
      <c r="M3897" t="s">
        <v>20083</v>
      </c>
      <c r="N3897" t="s">
        <v>6334</v>
      </c>
      <c r="O3897" t="s">
        <v>20097</v>
      </c>
      <c r="P3897" t="s">
        <v>20622</v>
      </c>
      <c r="Q3897" t="s">
        <v>20623</v>
      </c>
      <c r="R3897" t="s">
        <v>20624</v>
      </c>
      <c r="S3897">
        <v>0</v>
      </c>
      <c r="T3897">
        <v>1</v>
      </c>
      <c r="U3897">
        <v>0</v>
      </c>
      <c r="V3897">
        <v>39</v>
      </c>
      <c r="W3897">
        <v>2</v>
      </c>
    </row>
    <row r="3898" spans="1:23" x14ac:dyDescent="0.3">
      <c r="A3898" t="s">
        <v>3908</v>
      </c>
      <c r="B3898" t="s">
        <v>21439</v>
      </c>
      <c r="C3898">
        <v>1</v>
      </c>
      <c r="D3898">
        <v>1</v>
      </c>
      <c r="E3898" t="s">
        <v>20088</v>
      </c>
      <c r="F3898" t="s">
        <v>15088</v>
      </c>
      <c r="H3898" t="s">
        <v>23689</v>
      </c>
      <c r="I3898" t="s">
        <v>23690</v>
      </c>
      <c r="J3898" t="s">
        <v>14948</v>
      </c>
      <c r="K3898" t="s">
        <v>6582</v>
      </c>
      <c r="L3898" t="s">
        <v>6416</v>
      </c>
      <c r="M3898" t="s">
        <v>20083</v>
      </c>
      <c r="N3898" t="s">
        <v>6334</v>
      </c>
      <c r="O3898" t="s">
        <v>20097</v>
      </c>
      <c r="P3898" t="s">
        <v>20719</v>
      </c>
      <c r="Q3898" t="s">
        <v>20720</v>
      </c>
      <c r="R3898" t="s">
        <v>20721</v>
      </c>
      <c r="S3898">
        <v>0</v>
      </c>
      <c r="T3898">
        <v>1</v>
      </c>
      <c r="U3898">
        <v>0</v>
      </c>
      <c r="V3898">
        <v>22</v>
      </c>
      <c r="W3898">
        <v>1</v>
      </c>
    </row>
    <row r="3899" spans="1:23" x14ac:dyDescent="0.3">
      <c r="A3899" t="s">
        <v>3909</v>
      </c>
      <c r="B3899" t="s">
        <v>21522</v>
      </c>
      <c r="C3899">
        <v>1</v>
      </c>
      <c r="D3899">
        <v>1</v>
      </c>
      <c r="E3899" t="s">
        <v>20050</v>
      </c>
      <c r="F3899" t="s">
        <v>15089</v>
      </c>
      <c r="G3899" t="s">
        <v>20051</v>
      </c>
      <c r="H3899" t="s">
        <v>20866</v>
      </c>
      <c r="I3899" t="s">
        <v>20867</v>
      </c>
      <c r="J3899" t="s">
        <v>6828</v>
      </c>
      <c r="K3899" t="s">
        <v>6423</v>
      </c>
      <c r="L3899" t="s">
        <v>6342</v>
      </c>
      <c r="M3899" t="s">
        <v>20083</v>
      </c>
      <c r="N3899" t="s">
        <v>6334</v>
      </c>
      <c r="O3899" t="s">
        <v>20097</v>
      </c>
      <c r="P3899" t="s">
        <v>20559</v>
      </c>
      <c r="Q3899" t="s">
        <v>20560</v>
      </c>
      <c r="R3899" t="s">
        <v>20561</v>
      </c>
      <c r="S3899">
        <v>1</v>
      </c>
      <c r="T3899">
        <v>1</v>
      </c>
      <c r="U3899">
        <v>0</v>
      </c>
      <c r="V3899">
        <v>26</v>
      </c>
      <c r="W3899">
        <v>2</v>
      </c>
    </row>
    <row r="3900" spans="1:23" x14ac:dyDescent="0.3">
      <c r="A3900" t="s">
        <v>3910</v>
      </c>
      <c r="B3900" t="s">
        <v>21044</v>
      </c>
      <c r="C3900">
        <v>0</v>
      </c>
      <c r="D3900">
        <v>0</v>
      </c>
      <c r="E3900" t="s">
        <v>20088</v>
      </c>
      <c r="F3900" t="s">
        <v>15090</v>
      </c>
      <c r="G3900" t="s">
        <v>20089</v>
      </c>
      <c r="H3900" t="s">
        <v>24365</v>
      </c>
      <c r="I3900" t="s">
        <v>24366</v>
      </c>
      <c r="J3900" t="s">
        <v>7684</v>
      </c>
      <c r="K3900" t="s">
        <v>6341</v>
      </c>
      <c r="L3900" t="s">
        <v>6342</v>
      </c>
      <c r="M3900" t="s">
        <v>20083</v>
      </c>
      <c r="N3900" t="s">
        <v>6334</v>
      </c>
      <c r="O3900" t="s">
        <v>20097</v>
      </c>
      <c r="P3900" t="s">
        <v>20559</v>
      </c>
      <c r="Q3900" t="s">
        <v>20560</v>
      </c>
      <c r="R3900" t="s">
        <v>20561</v>
      </c>
      <c r="S3900">
        <v>0</v>
      </c>
      <c r="T3900">
        <v>1</v>
      </c>
      <c r="U3900">
        <v>1</v>
      </c>
      <c r="V3900">
        <v>29</v>
      </c>
      <c r="W3900">
        <v>4</v>
      </c>
    </row>
    <row r="3901" spans="1:23" x14ac:dyDescent="0.3">
      <c r="A3901" t="s">
        <v>3911</v>
      </c>
      <c r="B3901" t="s">
        <v>21439</v>
      </c>
      <c r="C3901">
        <v>1</v>
      </c>
      <c r="D3901">
        <v>1</v>
      </c>
      <c r="E3901" t="s">
        <v>20088</v>
      </c>
      <c r="F3901" t="s">
        <v>15091</v>
      </c>
      <c r="G3901" t="s">
        <v>20089</v>
      </c>
      <c r="H3901" t="s">
        <v>22925</v>
      </c>
      <c r="I3901" t="s">
        <v>24358</v>
      </c>
      <c r="J3901" t="s">
        <v>15061</v>
      </c>
      <c r="K3901" t="s">
        <v>6374</v>
      </c>
      <c r="L3901" t="s">
        <v>6375</v>
      </c>
      <c r="M3901" t="s">
        <v>20083</v>
      </c>
      <c r="N3901" t="s">
        <v>6334</v>
      </c>
      <c r="O3901" t="s">
        <v>20097</v>
      </c>
      <c r="P3901" t="s">
        <v>20383</v>
      </c>
      <c r="Q3901" t="s">
        <v>20384</v>
      </c>
      <c r="R3901" t="s">
        <v>20385</v>
      </c>
      <c r="S3901">
        <v>0</v>
      </c>
      <c r="T3901">
        <v>0</v>
      </c>
      <c r="U3901">
        <v>0</v>
      </c>
      <c r="V3901">
        <v>48</v>
      </c>
      <c r="W3901">
        <v>3</v>
      </c>
    </row>
    <row r="3902" spans="1:23" x14ac:dyDescent="0.3">
      <c r="A3902" t="s">
        <v>3912</v>
      </c>
      <c r="B3902" t="s">
        <v>21439</v>
      </c>
      <c r="C3902">
        <v>1</v>
      </c>
      <c r="D3902">
        <v>1</v>
      </c>
      <c r="E3902" t="s">
        <v>20088</v>
      </c>
      <c r="F3902" t="s">
        <v>15092</v>
      </c>
      <c r="G3902" t="s">
        <v>20089</v>
      </c>
      <c r="H3902" t="s">
        <v>22925</v>
      </c>
      <c r="I3902" t="s">
        <v>24358</v>
      </c>
      <c r="J3902" t="s">
        <v>15061</v>
      </c>
      <c r="K3902" t="s">
        <v>6374</v>
      </c>
      <c r="L3902" t="s">
        <v>6375</v>
      </c>
      <c r="M3902" t="s">
        <v>20083</v>
      </c>
      <c r="N3902" t="s">
        <v>6334</v>
      </c>
      <c r="O3902" t="s">
        <v>20097</v>
      </c>
      <c r="P3902" t="s">
        <v>20383</v>
      </c>
      <c r="Q3902" t="s">
        <v>20384</v>
      </c>
      <c r="R3902" t="s">
        <v>20385</v>
      </c>
      <c r="S3902">
        <v>0</v>
      </c>
      <c r="T3902">
        <v>0</v>
      </c>
      <c r="U3902">
        <v>0</v>
      </c>
      <c r="V3902">
        <v>69</v>
      </c>
      <c r="W3902">
        <v>3</v>
      </c>
    </row>
    <row r="3903" spans="1:23" x14ac:dyDescent="0.3">
      <c r="A3903" t="s">
        <v>3913</v>
      </c>
      <c r="B3903" t="s">
        <v>21522</v>
      </c>
      <c r="C3903">
        <v>1</v>
      </c>
      <c r="D3903">
        <v>1</v>
      </c>
      <c r="E3903" t="s">
        <v>20050</v>
      </c>
      <c r="F3903" t="s">
        <v>15093</v>
      </c>
      <c r="G3903" t="s">
        <v>20051</v>
      </c>
      <c r="H3903" t="s">
        <v>20219</v>
      </c>
      <c r="I3903" t="s">
        <v>20220</v>
      </c>
      <c r="J3903" t="s">
        <v>15002</v>
      </c>
      <c r="K3903" t="s">
        <v>6818</v>
      </c>
      <c r="L3903" t="s">
        <v>6819</v>
      </c>
      <c r="M3903" t="s">
        <v>20221</v>
      </c>
      <c r="N3903" t="s">
        <v>6334</v>
      </c>
      <c r="O3903" t="s">
        <v>20097</v>
      </c>
      <c r="P3903" t="s">
        <v>20222</v>
      </c>
      <c r="Q3903" t="s">
        <v>20223</v>
      </c>
      <c r="R3903" t="s">
        <v>20224</v>
      </c>
      <c r="S3903">
        <v>1</v>
      </c>
      <c r="T3903">
        <v>1</v>
      </c>
      <c r="U3903">
        <v>0</v>
      </c>
      <c r="V3903">
        <v>84</v>
      </c>
      <c r="W3903">
        <v>5</v>
      </c>
    </row>
    <row r="3904" spans="1:23" x14ac:dyDescent="0.3">
      <c r="A3904" t="s">
        <v>3914</v>
      </c>
      <c r="B3904" t="s">
        <v>21522</v>
      </c>
      <c r="C3904">
        <v>1</v>
      </c>
      <c r="D3904">
        <v>1</v>
      </c>
      <c r="E3904" t="s">
        <v>20050</v>
      </c>
      <c r="F3904" t="s">
        <v>15094</v>
      </c>
      <c r="G3904" t="s">
        <v>20051</v>
      </c>
      <c r="H3904" t="s">
        <v>20866</v>
      </c>
      <c r="I3904" t="s">
        <v>20867</v>
      </c>
      <c r="J3904" t="s">
        <v>6828</v>
      </c>
      <c r="K3904" t="s">
        <v>6423</v>
      </c>
      <c r="L3904" t="s">
        <v>6342</v>
      </c>
      <c r="M3904" t="s">
        <v>20083</v>
      </c>
      <c r="N3904" t="s">
        <v>6334</v>
      </c>
      <c r="O3904" t="s">
        <v>20097</v>
      </c>
      <c r="P3904" t="s">
        <v>20559</v>
      </c>
      <c r="Q3904" t="s">
        <v>20560</v>
      </c>
      <c r="R3904" t="s">
        <v>20561</v>
      </c>
      <c r="S3904">
        <v>1</v>
      </c>
      <c r="T3904">
        <v>1</v>
      </c>
      <c r="U3904">
        <v>0</v>
      </c>
      <c r="V3904">
        <v>85</v>
      </c>
      <c r="W3904">
        <v>4</v>
      </c>
    </row>
    <row r="3905" spans="1:23" x14ac:dyDescent="0.3">
      <c r="A3905" t="s">
        <v>3915</v>
      </c>
      <c r="B3905" t="s">
        <v>21522</v>
      </c>
      <c r="C3905">
        <v>1</v>
      </c>
      <c r="D3905">
        <v>1</v>
      </c>
      <c r="E3905" t="s">
        <v>20050</v>
      </c>
      <c r="F3905" t="s">
        <v>15095</v>
      </c>
      <c r="G3905" t="s">
        <v>20051</v>
      </c>
      <c r="H3905" t="s">
        <v>20807</v>
      </c>
      <c r="I3905" t="s">
        <v>20808</v>
      </c>
      <c r="J3905" t="s">
        <v>6808</v>
      </c>
      <c r="K3905" t="s">
        <v>6809</v>
      </c>
      <c r="L3905" t="s">
        <v>6810</v>
      </c>
      <c r="M3905" t="s">
        <v>20286</v>
      </c>
      <c r="N3905" t="s">
        <v>6334</v>
      </c>
      <c r="O3905" t="s">
        <v>20097</v>
      </c>
      <c r="P3905" t="s">
        <v>20809</v>
      </c>
      <c r="Q3905" t="s">
        <v>20810</v>
      </c>
      <c r="R3905" t="s">
        <v>24345</v>
      </c>
      <c r="S3905">
        <v>1</v>
      </c>
      <c r="T3905">
        <v>1</v>
      </c>
      <c r="U3905">
        <v>0</v>
      </c>
      <c r="V3905">
        <v>0</v>
      </c>
      <c r="W3905">
        <v>0</v>
      </c>
    </row>
    <row r="3906" spans="1:23" x14ac:dyDescent="0.3">
      <c r="A3906" t="s">
        <v>3916</v>
      </c>
      <c r="B3906" t="s">
        <v>21174</v>
      </c>
      <c r="C3906">
        <v>0</v>
      </c>
      <c r="D3906">
        <v>0</v>
      </c>
      <c r="E3906" t="s">
        <v>20050</v>
      </c>
      <c r="F3906" t="s">
        <v>15096</v>
      </c>
      <c r="G3906" t="s">
        <v>20080</v>
      </c>
      <c r="H3906" t="s">
        <v>20864</v>
      </c>
      <c r="I3906" t="s">
        <v>20865</v>
      </c>
      <c r="J3906" t="s">
        <v>15097</v>
      </c>
      <c r="K3906" t="s">
        <v>6405</v>
      </c>
      <c r="L3906" t="s">
        <v>6375</v>
      </c>
      <c r="M3906" t="s">
        <v>20083</v>
      </c>
      <c r="N3906" t="s">
        <v>6334</v>
      </c>
      <c r="O3906" t="s">
        <v>20097</v>
      </c>
      <c r="P3906" t="s">
        <v>20383</v>
      </c>
      <c r="Q3906" t="s">
        <v>20384</v>
      </c>
      <c r="R3906" t="s">
        <v>20385</v>
      </c>
      <c r="S3906">
        <v>1</v>
      </c>
      <c r="T3906">
        <v>0</v>
      </c>
      <c r="U3906">
        <v>0</v>
      </c>
      <c r="V3906">
        <v>163</v>
      </c>
      <c r="W3906">
        <v>8</v>
      </c>
    </row>
    <row r="3907" spans="1:23" x14ac:dyDescent="0.3">
      <c r="A3907" t="s">
        <v>3917</v>
      </c>
      <c r="B3907" t="s">
        <v>21174</v>
      </c>
      <c r="C3907">
        <v>0</v>
      </c>
      <c r="D3907">
        <v>0</v>
      </c>
      <c r="E3907" t="s">
        <v>20050</v>
      </c>
      <c r="F3907" t="s">
        <v>15098</v>
      </c>
      <c r="G3907" t="s">
        <v>20080</v>
      </c>
      <c r="H3907" t="s">
        <v>20864</v>
      </c>
      <c r="I3907" t="s">
        <v>20865</v>
      </c>
      <c r="J3907" t="s">
        <v>15099</v>
      </c>
      <c r="K3907" t="s">
        <v>6374</v>
      </c>
      <c r="L3907" t="s">
        <v>6375</v>
      </c>
      <c r="M3907" t="s">
        <v>20083</v>
      </c>
      <c r="N3907" t="s">
        <v>6334</v>
      </c>
      <c r="O3907" t="s">
        <v>20097</v>
      </c>
      <c r="P3907" t="s">
        <v>20383</v>
      </c>
      <c r="Q3907" t="s">
        <v>20384</v>
      </c>
      <c r="R3907" t="s">
        <v>20385</v>
      </c>
      <c r="S3907">
        <v>1</v>
      </c>
      <c r="T3907">
        <v>0</v>
      </c>
      <c r="U3907">
        <v>0</v>
      </c>
      <c r="V3907">
        <v>234</v>
      </c>
      <c r="W3907">
        <v>12</v>
      </c>
    </row>
    <row r="3908" spans="1:23" x14ac:dyDescent="0.3">
      <c r="A3908" t="s">
        <v>3918</v>
      </c>
      <c r="B3908" t="s">
        <v>21174</v>
      </c>
      <c r="C3908">
        <v>0</v>
      </c>
      <c r="D3908">
        <v>0</v>
      </c>
      <c r="E3908" t="s">
        <v>20050</v>
      </c>
      <c r="F3908" t="s">
        <v>15100</v>
      </c>
      <c r="G3908" t="s">
        <v>20080</v>
      </c>
      <c r="H3908" t="s">
        <v>20864</v>
      </c>
      <c r="I3908" t="s">
        <v>20865</v>
      </c>
      <c r="J3908" t="s">
        <v>15101</v>
      </c>
      <c r="K3908" t="s">
        <v>6374</v>
      </c>
      <c r="L3908" t="s">
        <v>6375</v>
      </c>
      <c r="M3908" t="s">
        <v>20083</v>
      </c>
      <c r="N3908" t="s">
        <v>6334</v>
      </c>
      <c r="O3908" t="s">
        <v>20097</v>
      </c>
      <c r="P3908" t="s">
        <v>20383</v>
      </c>
      <c r="Q3908" t="s">
        <v>20384</v>
      </c>
      <c r="R3908" t="s">
        <v>20385</v>
      </c>
      <c r="S3908">
        <v>1</v>
      </c>
      <c r="T3908">
        <v>0</v>
      </c>
      <c r="U3908">
        <v>0</v>
      </c>
      <c r="V3908">
        <v>88</v>
      </c>
      <c r="W3908">
        <v>5</v>
      </c>
    </row>
    <row r="3909" spans="1:23" x14ac:dyDescent="0.3">
      <c r="A3909" t="s">
        <v>3919</v>
      </c>
      <c r="B3909" t="s">
        <v>21174</v>
      </c>
      <c r="C3909">
        <v>0</v>
      </c>
      <c r="D3909">
        <v>0</v>
      </c>
      <c r="E3909" t="s">
        <v>20050</v>
      </c>
      <c r="F3909" t="s">
        <v>15102</v>
      </c>
      <c r="G3909" t="s">
        <v>20080</v>
      </c>
      <c r="H3909" t="s">
        <v>20864</v>
      </c>
      <c r="I3909" t="s">
        <v>20865</v>
      </c>
      <c r="J3909" t="s">
        <v>15103</v>
      </c>
      <c r="K3909" t="s">
        <v>6405</v>
      </c>
      <c r="L3909" t="s">
        <v>6375</v>
      </c>
      <c r="M3909" t="s">
        <v>20083</v>
      </c>
      <c r="N3909" t="s">
        <v>6334</v>
      </c>
      <c r="O3909" t="s">
        <v>20097</v>
      </c>
      <c r="P3909" t="s">
        <v>20383</v>
      </c>
      <c r="Q3909" t="s">
        <v>20384</v>
      </c>
      <c r="R3909" t="s">
        <v>20385</v>
      </c>
      <c r="S3909">
        <v>1</v>
      </c>
      <c r="T3909">
        <v>0</v>
      </c>
      <c r="U3909">
        <v>0</v>
      </c>
      <c r="V3909">
        <v>84</v>
      </c>
      <c r="W3909">
        <v>5</v>
      </c>
    </row>
    <row r="3910" spans="1:23" x14ac:dyDescent="0.3">
      <c r="A3910" t="s">
        <v>3920</v>
      </c>
      <c r="B3910" t="s">
        <v>21174</v>
      </c>
      <c r="C3910">
        <v>0</v>
      </c>
      <c r="D3910">
        <v>0</v>
      </c>
      <c r="E3910" t="s">
        <v>20050</v>
      </c>
      <c r="F3910" t="s">
        <v>15104</v>
      </c>
      <c r="G3910" t="s">
        <v>20080</v>
      </c>
      <c r="H3910" t="s">
        <v>20864</v>
      </c>
      <c r="I3910" t="s">
        <v>20865</v>
      </c>
      <c r="J3910" t="s">
        <v>15105</v>
      </c>
      <c r="K3910" t="s">
        <v>6422</v>
      </c>
      <c r="L3910" t="s">
        <v>6375</v>
      </c>
      <c r="M3910" t="s">
        <v>20083</v>
      </c>
      <c r="N3910" t="s">
        <v>6334</v>
      </c>
      <c r="O3910" t="s">
        <v>20097</v>
      </c>
      <c r="P3910" t="s">
        <v>20383</v>
      </c>
      <c r="Q3910" t="s">
        <v>20384</v>
      </c>
      <c r="R3910" t="s">
        <v>20385</v>
      </c>
      <c r="S3910">
        <v>1</v>
      </c>
      <c r="T3910">
        <v>0</v>
      </c>
      <c r="U3910">
        <v>0</v>
      </c>
      <c r="V3910">
        <v>126</v>
      </c>
      <c r="W3910">
        <v>7</v>
      </c>
    </row>
    <row r="3911" spans="1:23" x14ac:dyDescent="0.3">
      <c r="A3911" t="s">
        <v>3921</v>
      </c>
      <c r="B3911" t="s">
        <v>21174</v>
      </c>
      <c r="C3911">
        <v>0</v>
      </c>
      <c r="D3911">
        <v>0</v>
      </c>
      <c r="E3911" t="s">
        <v>20050</v>
      </c>
      <c r="F3911" t="s">
        <v>15106</v>
      </c>
      <c r="G3911" t="s">
        <v>20080</v>
      </c>
      <c r="H3911" t="s">
        <v>20864</v>
      </c>
      <c r="I3911" t="s">
        <v>20865</v>
      </c>
      <c r="J3911" t="s">
        <v>15107</v>
      </c>
      <c r="K3911" t="s">
        <v>6374</v>
      </c>
      <c r="L3911" t="s">
        <v>6375</v>
      </c>
      <c r="M3911" t="s">
        <v>20083</v>
      </c>
      <c r="N3911" t="s">
        <v>6334</v>
      </c>
      <c r="O3911" t="s">
        <v>20097</v>
      </c>
      <c r="P3911" t="s">
        <v>20383</v>
      </c>
      <c r="Q3911" t="s">
        <v>20384</v>
      </c>
      <c r="R3911" t="s">
        <v>20385</v>
      </c>
      <c r="S3911">
        <v>1</v>
      </c>
      <c r="T3911">
        <v>0</v>
      </c>
      <c r="U3911">
        <v>0</v>
      </c>
      <c r="V3911">
        <v>203</v>
      </c>
      <c r="W3911">
        <v>10</v>
      </c>
    </row>
    <row r="3912" spans="1:23" x14ac:dyDescent="0.3">
      <c r="A3912" t="s">
        <v>3922</v>
      </c>
      <c r="B3912" t="s">
        <v>21174</v>
      </c>
      <c r="C3912">
        <v>0</v>
      </c>
      <c r="D3912">
        <v>0</v>
      </c>
      <c r="E3912" t="s">
        <v>20050</v>
      </c>
      <c r="F3912" t="s">
        <v>15109</v>
      </c>
      <c r="G3912" t="s">
        <v>20080</v>
      </c>
      <c r="H3912" t="s">
        <v>20864</v>
      </c>
      <c r="I3912" t="s">
        <v>20865</v>
      </c>
      <c r="J3912" t="s">
        <v>15110</v>
      </c>
      <c r="K3912" t="s">
        <v>6374</v>
      </c>
      <c r="L3912" t="s">
        <v>6375</v>
      </c>
      <c r="M3912" t="s">
        <v>20083</v>
      </c>
      <c r="N3912" t="s">
        <v>6334</v>
      </c>
      <c r="O3912" t="s">
        <v>20097</v>
      </c>
      <c r="P3912" t="s">
        <v>20383</v>
      </c>
      <c r="Q3912" t="s">
        <v>20384</v>
      </c>
      <c r="R3912" t="s">
        <v>20385</v>
      </c>
      <c r="S3912">
        <v>1</v>
      </c>
      <c r="T3912">
        <v>0</v>
      </c>
      <c r="U3912">
        <v>0</v>
      </c>
      <c r="V3912">
        <v>232</v>
      </c>
      <c r="W3912">
        <v>11</v>
      </c>
    </row>
    <row r="3913" spans="1:23" x14ac:dyDescent="0.3">
      <c r="A3913" t="s">
        <v>3923</v>
      </c>
      <c r="B3913" t="s">
        <v>21174</v>
      </c>
      <c r="C3913">
        <v>0</v>
      </c>
      <c r="D3913">
        <v>0</v>
      </c>
      <c r="E3913" t="s">
        <v>20050</v>
      </c>
      <c r="F3913" t="s">
        <v>15111</v>
      </c>
      <c r="G3913" t="s">
        <v>20080</v>
      </c>
      <c r="H3913" t="s">
        <v>20864</v>
      </c>
      <c r="I3913" t="s">
        <v>20865</v>
      </c>
      <c r="J3913" t="s">
        <v>15112</v>
      </c>
      <c r="K3913" t="s">
        <v>6374</v>
      </c>
      <c r="L3913" t="s">
        <v>6375</v>
      </c>
      <c r="M3913" t="s">
        <v>20083</v>
      </c>
      <c r="N3913" t="s">
        <v>6334</v>
      </c>
      <c r="O3913" t="s">
        <v>20097</v>
      </c>
      <c r="P3913" t="s">
        <v>20383</v>
      </c>
      <c r="Q3913" t="s">
        <v>20384</v>
      </c>
      <c r="R3913" t="s">
        <v>20385</v>
      </c>
      <c r="S3913">
        <v>1</v>
      </c>
      <c r="T3913">
        <v>0</v>
      </c>
      <c r="U3913">
        <v>0</v>
      </c>
      <c r="V3913">
        <v>103</v>
      </c>
      <c r="W3913">
        <v>5</v>
      </c>
    </row>
    <row r="3914" spans="1:23" x14ac:dyDescent="0.3">
      <c r="A3914" t="s">
        <v>3924</v>
      </c>
      <c r="B3914" t="s">
        <v>21174</v>
      </c>
      <c r="C3914">
        <v>0</v>
      </c>
      <c r="D3914">
        <v>0</v>
      </c>
      <c r="E3914" t="s">
        <v>20050</v>
      </c>
      <c r="F3914" t="s">
        <v>15113</v>
      </c>
      <c r="G3914" t="s">
        <v>20080</v>
      </c>
      <c r="H3914" t="s">
        <v>20864</v>
      </c>
      <c r="I3914" t="s">
        <v>20865</v>
      </c>
      <c r="J3914" t="s">
        <v>15114</v>
      </c>
      <c r="K3914" t="s">
        <v>6422</v>
      </c>
      <c r="L3914" t="s">
        <v>6375</v>
      </c>
      <c r="M3914" t="s">
        <v>20083</v>
      </c>
      <c r="N3914" t="s">
        <v>6334</v>
      </c>
      <c r="O3914" t="s">
        <v>20097</v>
      </c>
      <c r="P3914" t="s">
        <v>20383</v>
      </c>
      <c r="Q3914" t="s">
        <v>20384</v>
      </c>
      <c r="R3914" t="s">
        <v>20385</v>
      </c>
      <c r="S3914">
        <v>1</v>
      </c>
      <c r="T3914">
        <v>0</v>
      </c>
      <c r="U3914">
        <v>0</v>
      </c>
      <c r="V3914">
        <v>144</v>
      </c>
      <c r="W3914">
        <v>8</v>
      </c>
    </row>
    <row r="3915" spans="1:23" x14ac:dyDescent="0.3">
      <c r="A3915" t="s">
        <v>3925</v>
      </c>
      <c r="B3915" t="s">
        <v>21174</v>
      </c>
      <c r="C3915">
        <v>0</v>
      </c>
      <c r="D3915">
        <v>0</v>
      </c>
      <c r="E3915" t="s">
        <v>20050</v>
      </c>
      <c r="F3915" t="s">
        <v>15115</v>
      </c>
      <c r="G3915" t="s">
        <v>20040</v>
      </c>
      <c r="H3915" t="s">
        <v>24367</v>
      </c>
      <c r="I3915" t="s">
        <v>24368</v>
      </c>
      <c r="J3915" t="s">
        <v>7313</v>
      </c>
      <c r="K3915" t="s">
        <v>15116</v>
      </c>
      <c r="L3915" t="s">
        <v>15117</v>
      </c>
      <c r="M3915" t="s">
        <v>20515</v>
      </c>
      <c r="N3915" t="s">
        <v>6334</v>
      </c>
      <c r="O3915" t="s">
        <v>20097</v>
      </c>
      <c r="P3915" t="s">
        <v>20880</v>
      </c>
      <c r="Q3915" t="s">
        <v>20881</v>
      </c>
      <c r="R3915" t="s">
        <v>24369</v>
      </c>
      <c r="S3915">
        <v>1</v>
      </c>
      <c r="T3915">
        <v>1</v>
      </c>
      <c r="U3915">
        <v>0</v>
      </c>
      <c r="V3915">
        <v>225</v>
      </c>
      <c r="W3915">
        <v>10</v>
      </c>
    </row>
    <row r="3916" spans="1:23" x14ac:dyDescent="0.3">
      <c r="A3916" t="s">
        <v>3926</v>
      </c>
      <c r="B3916" t="s">
        <v>21174</v>
      </c>
      <c r="C3916">
        <v>0</v>
      </c>
      <c r="D3916">
        <v>0</v>
      </c>
      <c r="E3916" t="s">
        <v>20050</v>
      </c>
      <c r="F3916" t="s">
        <v>15118</v>
      </c>
      <c r="G3916" t="s">
        <v>20080</v>
      </c>
      <c r="H3916" t="s">
        <v>20864</v>
      </c>
      <c r="I3916" t="s">
        <v>20865</v>
      </c>
      <c r="J3916" t="s">
        <v>15119</v>
      </c>
      <c r="K3916" t="s">
        <v>6374</v>
      </c>
      <c r="L3916" t="s">
        <v>6375</v>
      </c>
      <c r="M3916" t="s">
        <v>20083</v>
      </c>
      <c r="N3916" t="s">
        <v>6334</v>
      </c>
      <c r="O3916" t="s">
        <v>20097</v>
      </c>
      <c r="P3916" t="s">
        <v>20383</v>
      </c>
      <c r="Q3916" t="s">
        <v>20384</v>
      </c>
      <c r="R3916" t="s">
        <v>20385</v>
      </c>
      <c r="S3916">
        <v>1</v>
      </c>
      <c r="T3916">
        <v>0</v>
      </c>
      <c r="U3916">
        <v>0</v>
      </c>
      <c r="V3916">
        <v>307</v>
      </c>
      <c r="W3916">
        <v>15</v>
      </c>
    </row>
    <row r="3917" spans="1:23" x14ac:dyDescent="0.3">
      <c r="A3917" t="s">
        <v>3927</v>
      </c>
      <c r="B3917" t="s">
        <v>21174</v>
      </c>
      <c r="C3917">
        <v>0</v>
      </c>
      <c r="D3917">
        <v>0</v>
      </c>
      <c r="E3917" t="s">
        <v>20050</v>
      </c>
      <c r="F3917" t="s">
        <v>15120</v>
      </c>
      <c r="G3917" t="s">
        <v>20080</v>
      </c>
      <c r="H3917" t="s">
        <v>20864</v>
      </c>
      <c r="I3917" t="s">
        <v>20865</v>
      </c>
      <c r="J3917" t="s">
        <v>15121</v>
      </c>
      <c r="K3917" t="s">
        <v>6580</v>
      </c>
      <c r="L3917" t="s">
        <v>6375</v>
      </c>
      <c r="M3917" t="s">
        <v>20083</v>
      </c>
      <c r="N3917" t="s">
        <v>6334</v>
      </c>
      <c r="O3917" t="s">
        <v>20097</v>
      </c>
      <c r="P3917" t="s">
        <v>20383</v>
      </c>
      <c r="Q3917" t="s">
        <v>20384</v>
      </c>
      <c r="R3917" t="s">
        <v>20385</v>
      </c>
      <c r="S3917">
        <v>1</v>
      </c>
      <c r="T3917">
        <v>0</v>
      </c>
      <c r="U3917">
        <v>0</v>
      </c>
      <c r="V3917">
        <v>227</v>
      </c>
      <c r="W3917">
        <v>12</v>
      </c>
    </row>
    <row r="3918" spans="1:23" x14ac:dyDescent="0.3">
      <c r="A3918" t="s">
        <v>3928</v>
      </c>
      <c r="B3918" t="s">
        <v>21174</v>
      </c>
      <c r="C3918">
        <v>0</v>
      </c>
      <c r="D3918">
        <v>0</v>
      </c>
      <c r="E3918" t="s">
        <v>20050</v>
      </c>
      <c r="F3918" t="s">
        <v>15122</v>
      </c>
      <c r="G3918" t="s">
        <v>20080</v>
      </c>
      <c r="H3918" t="s">
        <v>20864</v>
      </c>
      <c r="I3918" t="s">
        <v>20865</v>
      </c>
      <c r="J3918" t="s">
        <v>15123</v>
      </c>
      <c r="K3918" t="s">
        <v>6580</v>
      </c>
      <c r="L3918" t="s">
        <v>6375</v>
      </c>
      <c r="M3918" t="s">
        <v>20083</v>
      </c>
      <c r="N3918" t="s">
        <v>6334</v>
      </c>
      <c r="O3918" t="s">
        <v>20097</v>
      </c>
      <c r="P3918" t="s">
        <v>20383</v>
      </c>
      <c r="Q3918" t="s">
        <v>20384</v>
      </c>
      <c r="R3918" t="s">
        <v>20385</v>
      </c>
      <c r="S3918">
        <v>1</v>
      </c>
      <c r="T3918">
        <v>0</v>
      </c>
      <c r="U3918">
        <v>0</v>
      </c>
      <c r="V3918">
        <v>220</v>
      </c>
      <c r="W3918">
        <v>11</v>
      </c>
    </row>
    <row r="3919" spans="1:23" x14ac:dyDescent="0.3">
      <c r="A3919" t="s">
        <v>3929</v>
      </c>
      <c r="B3919" t="s">
        <v>21174</v>
      </c>
      <c r="C3919">
        <v>0</v>
      </c>
      <c r="D3919">
        <v>0</v>
      </c>
      <c r="E3919" t="s">
        <v>20150</v>
      </c>
      <c r="F3919" t="s">
        <v>15125</v>
      </c>
      <c r="G3919" t="s">
        <v>20089</v>
      </c>
      <c r="H3919" t="s">
        <v>24370</v>
      </c>
      <c r="I3919" t="s">
        <v>24371</v>
      </c>
      <c r="J3919" t="s">
        <v>14824</v>
      </c>
      <c r="K3919" t="s">
        <v>6581</v>
      </c>
      <c r="L3919" t="s">
        <v>6342</v>
      </c>
      <c r="M3919" t="s">
        <v>20083</v>
      </c>
      <c r="N3919" t="s">
        <v>6334</v>
      </c>
      <c r="O3919" t="s">
        <v>20097</v>
      </c>
      <c r="P3919" t="s">
        <v>20559</v>
      </c>
      <c r="Q3919" t="s">
        <v>20560</v>
      </c>
      <c r="R3919" t="s">
        <v>20561</v>
      </c>
      <c r="S3919">
        <v>0</v>
      </c>
      <c r="T3919">
        <v>1</v>
      </c>
      <c r="U3919">
        <v>0</v>
      </c>
      <c r="V3919">
        <v>105</v>
      </c>
      <c r="W3919">
        <v>6</v>
      </c>
    </row>
    <row r="3920" spans="1:23" x14ac:dyDescent="0.3">
      <c r="A3920" t="s">
        <v>3930</v>
      </c>
      <c r="B3920" t="s">
        <v>21174</v>
      </c>
      <c r="C3920">
        <v>0</v>
      </c>
      <c r="D3920">
        <v>0</v>
      </c>
      <c r="E3920" t="s">
        <v>20150</v>
      </c>
      <c r="F3920" t="s">
        <v>15126</v>
      </c>
      <c r="G3920" t="s">
        <v>20089</v>
      </c>
      <c r="H3920" t="s">
        <v>24372</v>
      </c>
      <c r="I3920" t="s">
        <v>24373</v>
      </c>
      <c r="J3920" t="s">
        <v>15124</v>
      </c>
      <c r="K3920" t="s">
        <v>6405</v>
      </c>
      <c r="L3920" t="s">
        <v>6375</v>
      </c>
      <c r="M3920" t="s">
        <v>20083</v>
      </c>
      <c r="N3920" t="s">
        <v>6334</v>
      </c>
      <c r="O3920" t="s">
        <v>20097</v>
      </c>
      <c r="P3920" t="s">
        <v>20383</v>
      </c>
      <c r="Q3920" t="s">
        <v>20384</v>
      </c>
      <c r="R3920" t="s">
        <v>20385</v>
      </c>
      <c r="S3920">
        <v>0</v>
      </c>
      <c r="T3920">
        <v>0</v>
      </c>
      <c r="U3920">
        <v>0</v>
      </c>
      <c r="V3920">
        <v>234</v>
      </c>
      <c r="W3920">
        <v>10</v>
      </c>
    </row>
    <row r="3921" spans="1:23" x14ac:dyDescent="0.3">
      <c r="A3921" t="s">
        <v>3931</v>
      </c>
      <c r="B3921" t="s">
        <v>21174</v>
      </c>
      <c r="C3921">
        <v>0</v>
      </c>
      <c r="D3921">
        <v>0</v>
      </c>
      <c r="E3921" t="s">
        <v>20150</v>
      </c>
      <c r="F3921" t="s">
        <v>15127</v>
      </c>
      <c r="G3921" t="s">
        <v>20089</v>
      </c>
      <c r="H3921" t="s">
        <v>24374</v>
      </c>
      <c r="I3921" t="s">
        <v>24375</v>
      </c>
      <c r="J3921" t="s">
        <v>15128</v>
      </c>
      <c r="K3921" t="s">
        <v>15129</v>
      </c>
      <c r="L3921" t="s">
        <v>15130</v>
      </c>
      <c r="M3921" t="s">
        <v>20545</v>
      </c>
      <c r="N3921" t="s">
        <v>6334</v>
      </c>
      <c r="O3921" t="s">
        <v>20097</v>
      </c>
      <c r="P3921" t="s">
        <v>20222</v>
      </c>
      <c r="Q3921" t="s">
        <v>20223</v>
      </c>
      <c r="R3921" t="s">
        <v>24376</v>
      </c>
      <c r="S3921">
        <v>0</v>
      </c>
      <c r="T3921">
        <v>1</v>
      </c>
      <c r="U3921">
        <v>0</v>
      </c>
      <c r="V3921">
        <v>36</v>
      </c>
      <c r="W3921">
        <v>2</v>
      </c>
    </row>
    <row r="3922" spans="1:23" x14ac:dyDescent="0.3">
      <c r="A3922" t="s">
        <v>3932</v>
      </c>
      <c r="B3922" t="s">
        <v>21174</v>
      </c>
      <c r="C3922">
        <v>0</v>
      </c>
      <c r="D3922">
        <v>0</v>
      </c>
      <c r="E3922" t="s">
        <v>20050</v>
      </c>
      <c r="F3922" t="s">
        <v>15133</v>
      </c>
      <c r="G3922" t="s">
        <v>20040</v>
      </c>
      <c r="H3922" t="s">
        <v>24377</v>
      </c>
      <c r="I3922" t="s">
        <v>24378</v>
      </c>
      <c r="J3922" t="s">
        <v>15134</v>
      </c>
      <c r="K3922" t="s">
        <v>15135</v>
      </c>
      <c r="L3922" t="s">
        <v>15136</v>
      </c>
      <c r="M3922" t="s">
        <v>20157</v>
      </c>
      <c r="N3922" t="s">
        <v>6334</v>
      </c>
      <c r="O3922" t="s">
        <v>20097</v>
      </c>
      <c r="P3922" t="s">
        <v>20880</v>
      </c>
      <c r="Q3922" t="s">
        <v>20881</v>
      </c>
      <c r="R3922" t="s">
        <v>24379</v>
      </c>
      <c r="S3922">
        <v>1</v>
      </c>
      <c r="T3922">
        <v>1</v>
      </c>
      <c r="U3922">
        <v>0</v>
      </c>
      <c r="V3922">
        <v>167</v>
      </c>
      <c r="W3922">
        <v>8</v>
      </c>
    </row>
    <row r="3923" spans="1:23" x14ac:dyDescent="0.3">
      <c r="A3923" t="s">
        <v>3933</v>
      </c>
      <c r="B3923" t="s">
        <v>21174</v>
      </c>
      <c r="C3923">
        <v>0</v>
      </c>
      <c r="D3923">
        <v>0</v>
      </c>
      <c r="E3923" t="s">
        <v>20050</v>
      </c>
      <c r="F3923" t="s">
        <v>15137</v>
      </c>
      <c r="G3923" t="s">
        <v>20328</v>
      </c>
      <c r="H3923" t="s">
        <v>24380</v>
      </c>
      <c r="I3923" t="s">
        <v>24381</v>
      </c>
      <c r="J3923" t="s">
        <v>15138</v>
      </c>
      <c r="K3923" t="s">
        <v>8147</v>
      </c>
      <c r="L3923" t="s">
        <v>8148</v>
      </c>
      <c r="M3923" t="s">
        <v>20227</v>
      </c>
      <c r="N3923" t="s">
        <v>6334</v>
      </c>
      <c r="O3923" t="s">
        <v>20097</v>
      </c>
      <c r="P3923" t="s">
        <v>20880</v>
      </c>
      <c r="Q3923" t="s">
        <v>20881</v>
      </c>
      <c r="R3923" t="s">
        <v>20905</v>
      </c>
      <c r="S3923">
        <v>1</v>
      </c>
      <c r="T3923">
        <v>0</v>
      </c>
      <c r="U3923">
        <v>0</v>
      </c>
      <c r="V3923">
        <v>250</v>
      </c>
      <c r="W3923">
        <v>12</v>
      </c>
    </row>
    <row r="3924" spans="1:23" x14ac:dyDescent="0.3">
      <c r="A3924" t="s">
        <v>3934</v>
      </c>
      <c r="B3924" t="s">
        <v>21174</v>
      </c>
      <c r="C3924">
        <v>0</v>
      </c>
      <c r="D3924">
        <v>0</v>
      </c>
      <c r="E3924" t="s">
        <v>20050</v>
      </c>
      <c r="F3924" t="s">
        <v>15139</v>
      </c>
      <c r="G3924" t="s">
        <v>20328</v>
      </c>
      <c r="H3924" t="s">
        <v>24380</v>
      </c>
      <c r="I3924" t="s">
        <v>24381</v>
      </c>
      <c r="J3924" t="s">
        <v>15140</v>
      </c>
      <c r="K3924" t="s">
        <v>8147</v>
      </c>
      <c r="L3924" t="s">
        <v>8148</v>
      </c>
      <c r="M3924" t="s">
        <v>20227</v>
      </c>
      <c r="N3924" t="s">
        <v>6334</v>
      </c>
      <c r="O3924" t="s">
        <v>20097</v>
      </c>
      <c r="P3924" t="s">
        <v>20880</v>
      </c>
      <c r="Q3924" t="s">
        <v>20881</v>
      </c>
      <c r="R3924" t="s">
        <v>20905</v>
      </c>
      <c r="S3924">
        <v>1</v>
      </c>
      <c r="T3924">
        <v>0</v>
      </c>
      <c r="U3924">
        <v>0</v>
      </c>
      <c r="V3924">
        <v>216</v>
      </c>
      <c r="W3924">
        <v>10</v>
      </c>
    </row>
    <row r="3925" spans="1:23" x14ac:dyDescent="0.3">
      <c r="A3925" t="s">
        <v>3935</v>
      </c>
      <c r="B3925" t="s">
        <v>21174</v>
      </c>
      <c r="C3925">
        <v>0</v>
      </c>
      <c r="D3925">
        <v>0</v>
      </c>
      <c r="E3925" t="s">
        <v>20050</v>
      </c>
      <c r="F3925" t="s">
        <v>15141</v>
      </c>
      <c r="G3925" t="s">
        <v>20066</v>
      </c>
      <c r="H3925" t="s">
        <v>24382</v>
      </c>
      <c r="I3925" t="s">
        <v>24383</v>
      </c>
      <c r="J3925" t="s">
        <v>7723</v>
      </c>
      <c r="K3925" t="s">
        <v>15142</v>
      </c>
      <c r="L3925" t="s">
        <v>15143</v>
      </c>
      <c r="M3925" t="s">
        <v>20331</v>
      </c>
      <c r="N3925" t="s">
        <v>6334</v>
      </c>
      <c r="O3925" t="s">
        <v>20097</v>
      </c>
      <c r="P3925" t="s">
        <v>20415</v>
      </c>
      <c r="Q3925" t="s">
        <v>6584</v>
      </c>
      <c r="R3925" t="s">
        <v>24384</v>
      </c>
      <c r="S3925">
        <v>1</v>
      </c>
      <c r="T3925">
        <v>1</v>
      </c>
      <c r="U3925">
        <v>0</v>
      </c>
      <c r="V3925">
        <v>144</v>
      </c>
      <c r="W3925">
        <v>8</v>
      </c>
    </row>
    <row r="3926" spans="1:23" x14ac:dyDescent="0.3">
      <c r="A3926" t="s">
        <v>3936</v>
      </c>
      <c r="B3926" t="s">
        <v>21174</v>
      </c>
      <c r="C3926">
        <v>0</v>
      </c>
      <c r="D3926">
        <v>0</v>
      </c>
      <c r="E3926" t="s">
        <v>20050</v>
      </c>
      <c r="F3926" t="s">
        <v>15144</v>
      </c>
      <c r="G3926" t="s">
        <v>20040</v>
      </c>
      <c r="H3926" t="s">
        <v>24385</v>
      </c>
      <c r="I3926" t="s">
        <v>24386</v>
      </c>
      <c r="J3926" t="s">
        <v>15145</v>
      </c>
      <c r="K3926" t="s">
        <v>15146</v>
      </c>
      <c r="L3926" t="s">
        <v>15147</v>
      </c>
      <c r="M3926" t="s">
        <v>24387</v>
      </c>
      <c r="N3926" t="s">
        <v>6334</v>
      </c>
      <c r="O3926" t="s">
        <v>20097</v>
      </c>
      <c r="P3926" t="s">
        <v>20880</v>
      </c>
      <c r="Q3926" t="s">
        <v>20881</v>
      </c>
      <c r="R3926" t="s">
        <v>24388</v>
      </c>
      <c r="S3926">
        <v>1</v>
      </c>
      <c r="T3926">
        <v>0</v>
      </c>
      <c r="U3926">
        <v>0</v>
      </c>
      <c r="V3926">
        <v>256</v>
      </c>
      <c r="W3926">
        <v>11</v>
      </c>
    </row>
    <row r="3927" spans="1:23" x14ac:dyDescent="0.3">
      <c r="A3927" t="s">
        <v>3937</v>
      </c>
      <c r="B3927" t="s">
        <v>21174</v>
      </c>
      <c r="C3927">
        <v>0</v>
      </c>
      <c r="D3927">
        <v>0</v>
      </c>
      <c r="E3927" t="s">
        <v>20050</v>
      </c>
      <c r="F3927" t="s">
        <v>15149</v>
      </c>
      <c r="G3927" t="s">
        <v>20080</v>
      </c>
      <c r="H3927" t="s">
        <v>20598</v>
      </c>
      <c r="I3927" t="s">
        <v>20599</v>
      </c>
      <c r="J3927" t="s">
        <v>15148</v>
      </c>
      <c r="K3927" t="s">
        <v>6371</v>
      </c>
      <c r="L3927" t="s">
        <v>6342</v>
      </c>
      <c r="M3927" t="s">
        <v>20083</v>
      </c>
      <c r="N3927" t="s">
        <v>6334</v>
      </c>
      <c r="O3927" t="s">
        <v>20097</v>
      </c>
      <c r="P3927" t="s">
        <v>20559</v>
      </c>
      <c r="Q3927" t="s">
        <v>20560</v>
      </c>
      <c r="R3927" t="s">
        <v>20561</v>
      </c>
      <c r="S3927">
        <v>1</v>
      </c>
      <c r="T3927">
        <v>1</v>
      </c>
      <c r="U3927">
        <v>0</v>
      </c>
      <c r="V3927">
        <v>244</v>
      </c>
      <c r="W3927">
        <v>12</v>
      </c>
    </row>
    <row r="3928" spans="1:23" x14ac:dyDescent="0.3">
      <c r="A3928" t="s">
        <v>3938</v>
      </c>
      <c r="B3928" t="s">
        <v>21174</v>
      </c>
      <c r="C3928">
        <v>0</v>
      </c>
      <c r="D3928">
        <v>0</v>
      </c>
      <c r="E3928" t="s">
        <v>20050</v>
      </c>
      <c r="F3928" t="s">
        <v>15150</v>
      </c>
      <c r="G3928" t="s">
        <v>20080</v>
      </c>
      <c r="H3928" t="s">
        <v>20598</v>
      </c>
      <c r="I3928" t="s">
        <v>20599</v>
      </c>
      <c r="J3928" t="s">
        <v>9032</v>
      </c>
      <c r="K3928" t="s">
        <v>6341</v>
      </c>
      <c r="L3928" t="s">
        <v>6342</v>
      </c>
      <c r="M3928" t="s">
        <v>20083</v>
      </c>
      <c r="N3928" t="s">
        <v>6334</v>
      </c>
      <c r="O3928" t="s">
        <v>20097</v>
      </c>
      <c r="P3928" t="s">
        <v>20559</v>
      </c>
      <c r="Q3928" t="s">
        <v>20560</v>
      </c>
      <c r="R3928" t="s">
        <v>20561</v>
      </c>
      <c r="S3928">
        <v>1</v>
      </c>
      <c r="T3928">
        <v>1</v>
      </c>
      <c r="U3928">
        <v>0</v>
      </c>
      <c r="V3928">
        <v>237</v>
      </c>
      <c r="W3928">
        <v>12</v>
      </c>
    </row>
    <row r="3929" spans="1:23" x14ac:dyDescent="0.3">
      <c r="A3929" t="s">
        <v>3939</v>
      </c>
      <c r="B3929" t="s">
        <v>21174</v>
      </c>
      <c r="C3929">
        <v>0</v>
      </c>
      <c r="D3929">
        <v>0</v>
      </c>
      <c r="E3929" t="s">
        <v>20050</v>
      </c>
      <c r="F3929" t="s">
        <v>15151</v>
      </c>
      <c r="G3929" t="s">
        <v>20080</v>
      </c>
      <c r="H3929" t="s">
        <v>20598</v>
      </c>
      <c r="I3929" t="s">
        <v>20599</v>
      </c>
      <c r="J3929" t="s">
        <v>15152</v>
      </c>
      <c r="K3929" t="s">
        <v>6581</v>
      </c>
      <c r="L3929" t="s">
        <v>6342</v>
      </c>
      <c r="M3929" t="s">
        <v>20083</v>
      </c>
      <c r="N3929" t="s">
        <v>6334</v>
      </c>
      <c r="O3929" t="s">
        <v>20097</v>
      </c>
      <c r="P3929" t="s">
        <v>20559</v>
      </c>
      <c r="Q3929" t="s">
        <v>20560</v>
      </c>
      <c r="R3929" t="s">
        <v>20561</v>
      </c>
      <c r="S3929">
        <v>1</v>
      </c>
      <c r="T3929">
        <v>1</v>
      </c>
      <c r="U3929">
        <v>0</v>
      </c>
      <c r="V3929">
        <v>255</v>
      </c>
      <c r="W3929">
        <v>14</v>
      </c>
    </row>
    <row r="3930" spans="1:23" x14ac:dyDescent="0.3">
      <c r="A3930" t="s">
        <v>3940</v>
      </c>
      <c r="B3930" t="s">
        <v>21174</v>
      </c>
      <c r="C3930">
        <v>0</v>
      </c>
      <c r="D3930">
        <v>0</v>
      </c>
      <c r="E3930" t="s">
        <v>20050</v>
      </c>
      <c r="F3930" t="s">
        <v>15153</v>
      </c>
      <c r="G3930" t="s">
        <v>20080</v>
      </c>
      <c r="H3930" t="s">
        <v>20598</v>
      </c>
      <c r="I3930" t="s">
        <v>20599</v>
      </c>
      <c r="J3930" t="s">
        <v>15154</v>
      </c>
      <c r="K3930" t="s">
        <v>6371</v>
      </c>
      <c r="L3930" t="s">
        <v>6342</v>
      </c>
      <c r="M3930" t="s">
        <v>20083</v>
      </c>
      <c r="N3930" t="s">
        <v>6334</v>
      </c>
      <c r="O3930" t="s">
        <v>20097</v>
      </c>
      <c r="P3930" t="s">
        <v>20559</v>
      </c>
      <c r="Q3930" t="s">
        <v>20560</v>
      </c>
      <c r="R3930" t="s">
        <v>20561</v>
      </c>
      <c r="S3930">
        <v>1</v>
      </c>
      <c r="T3930">
        <v>1</v>
      </c>
      <c r="U3930">
        <v>0</v>
      </c>
      <c r="V3930">
        <v>263</v>
      </c>
      <c r="W3930">
        <v>12</v>
      </c>
    </row>
    <row r="3931" spans="1:23" x14ac:dyDescent="0.3">
      <c r="A3931" t="s">
        <v>3941</v>
      </c>
      <c r="B3931" t="s">
        <v>21174</v>
      </c>
      <c r="C3931">
        <v>0</v>
      </c>
      <c r="D3931">
        <v>0</v>
      </c>
      <c r="E3931" t="s">
        <v>20050</v>
      </c>
      <c r="F3931" t="s">
        <v>15155</v>
      </c>
      <c r="G3931" t="s">
        <v>20080</v>
      </c>
      <c r="H3931" t="s">
        <v>20598</v>
      </c>
      <c r="I3931" t="s">
        <v>20599</v>
      </c>
      <c r="J3931" t="s">
        <v>15156</v>
      </c>
      <c r="K3931" t="s">
        <v>6581</v>
      </c>
      <c r="L3931" t="s">
        <v>6342</v>
      </c>
      <c r="M3931" t="s">
        <v>20083</v>
      </c>
      <c r="N3931" t="s">
        <v>6334</v>
      </c>
      <c r="O3931" t="s">
        <v>20097</v>
      </c>
      <c r="P3931" t="s">
        <v>20559</v>
      </c>
      <c r="Q3931" t="s">
        <v>20560</v>
      </c>
      <c r="R3931" t="s">
        <v>20561</v>
      </c>
      <c r="S3931">
        <v>1</v>
      </c>
      <c r="T3931">
        <v>1</v>
      </c>
      <c r="U3931">
        <v>0</v>
      </c>
      <c r="V3931">
        <v>172</v>
      </c>
      <c r="W3931">
        <v>9</v>
      </c>
    </row>
    <row r="3932" spans="1:23" x14ac:dyDescent="0.3">
      <c r="A3932" t="s">
        <v>3942</v>
      </c>
      <c r="B3932" t="s">
        <v>21174</v>
      </c>
      <c r="C3932">
        <v>0</v>
      </c>
      <c r="D3932">
        <v>0</v>
      </c>
      <c r="E3932" t="s">
        <v>20050</v>
      </c>
      <c r="F3932" t="s">
        <v>15157</v>
      </c>
      <c r="G3932" t="s">
        <v>20080</v>
      </c>
      <c r="H3932" t="s">
        <v>20598</v>
      </c>
      <c r="I3932" t="s">
        <v>20599</v>
      </c>
      <c r="J3932" t="s">
        <v>15158</v>
      </c>
      <c r="K3932" t="s">
        <v>6581</v>
      </c>
      <c r="L3932" t="s">
        <v>6342</v>
      </c>
      <c r="M3932" t="s">
        <v>20083</v>
      </c>
      <c r="N3932" t="s">
        <v>6334</v>
      </c>
      <c r="O3932" t="s">
        <v>20097</v>
      </c>
      <c r="P3932" t="s">
        <v>20559</v>
      </c>
      <c r="Q3932" t="s">
        <v>20560</v>
      </c>
      <c r="R3932" t="s">
        <v>20561</v>
      </c>
      <c r="S3932">
        <v>1</v>
      </c>
      <c r="T3932">
        <v>1</v>
      </c>
      <c r="U3932">
        <v>0</v>
      </c>
      <c r="V3932">
        <v>66</v>
      </c>
      <c r="W3932">
        <v>3</v>
      </c>
    </row>
    <row r="3933" spans="1:23" x14ac:dyDescent="0.3">
      <c r="A3933" t="s">
        <v>3943</v>
      </c>
      <c r="B3933" t="s">
        <v>21174</v>
      </c>
      <c r="C3933">
        <v>0</v>
      </c>
      <c r="D3933">
        <v>0</v>
      </c>
      <c r="E3933" t="s">
        <v>20050</v>
      </c>
      <c r="F3933" t="s">
        <v>15159</v>
      </c>
      <c r="G3933" t="s">
        <v>20080</v>
      </c>
      <c r="H3933" t="s">
        <v>20598</v>
      </c>
      <c r="I3933" t="s">
        <v>20599</v>
      </c>
      <c r="J3933" t="s">
        <v>15160</v>
      </c>
      <c r="K3933" t="s">
        <v>6423</v>
      </c>
      <c r="L3933" t="s">
        <v>6342</v>
      </c>
      <c r="M3933" t="s">
        <v>20083</v>
      </c>
      <c r="N3933" t="s">
        <v>6334</v>
      </c>
      <c r="O3933" t="s">
        <v>20097</v>
      </c>
      <c r="P3933" t="s">
        <v>20559</v>
      </c>
      <c r="Q3933" t="s">
        <v>20560</v>
      </c>
      <c r="R3933" t="s">
        <v>20561</v>
      </c>
      <c r="S3933">
        <v>1</v>
      </c>
      <c r="T3933">
        <v>1</v>
      </c>
      <c r="U3933">
        <v>0</v>
      </c>
      <c r="V3933">
        <v>199</v>
      </c>
      <c r="W3933">
        <v>9</v>
      </c>
    </row>
    <row r="3934" spans="1:23" x14ac:dyDescent="0.3">
      <c r="A3934" t="s">
        <v>3944</v>
      </c>
      <c r="B3934" t="s">
        <v>21174</v>
      </c>
      <c r="C3934">
        <v>0</v>
      </c>
      <c r="D3934">
        <v>0</v>
      </c>
      <c r="E3934" t="s">
        <v>20050</v>
      </c>
      <c r="F3934" t="s">
        <v>15161</v>
      </c>
      <c r="G3934" t="s">
        <v>20080</v>
      </c>
      <c r="H3934" t="s">
        <v>20598</v>
      </c>
      <c r="I3934" t="s">
        <v>20599</v>
      </c>
      <c r="J3934" t="s">
        <v>15162</v>
      </c>
      <c r="K3934" t="s">
        <v>6341</v>
      </c>
      <c r="L3934" t="s">
        <v>6342</v>
      </c>
      <c r="M3934" t="s">
        <v>20083</v>
      </c>
      <c r="N3934" t="s">
        <v>6334</v>
      </c>
      <c r="O3934" t="s">
        <v>20097</v>
      </c>
      <c r="P3934" t="s">
        <v>20559</v>
      </c>
      <c r="Q3934" t="s">
        <v>20560</v>
      </c>
      <c r="R3934" t="s">
        <v>20561</v>
      </c>
      <c r="S3934">
        <v>1</v>
      </c>
      <c r="T3934">
        <v>1</v>
      </c>
      <c r="U3934">
        <v>0</v>
      </c>
      <c r="V3934">
        <v>282</v>
      </c>
      <c r="W3934">
        <v>13</v>
      </c>
    </row>
    <row r="3935" spans="1:23" x14ac:dyDescent="0.3">
      <c r="A3935" t="s">
        <v>3945</v>
      </c>
      <c r="B3935" t="s">
        <v>21174</v>
      </c>
      <c r="C3935">
        <v>0</v>
      </c>
      <c r="D3935">
        <v>0</v>
      </c>
      <c r="E3935" t="s">
        <v>20050</v>
      </c>
      <c r="F3935" t="s">
        <v>15163</v>
      </c>
      <c r="G3935" t="s">
        <v>20080</v>
      </c>
      <c r="H3935" t="s">
        <v>20598</v>
      </c>
      <c r="I3935" t="s">
        <v>20599</v>
      </c>
      <c r="J3935" t="s">
        <v>15164</v>
      </c>
      <c r="K3935" t="s">
        <v>6581</v>
      </c>
      <c r="L3935" t="s">
        <v>6342</v>
      </c>
      <c r="M3935" t="s">
        <v>20083</v>
      </c>
      <c r="N3935" t="s">
        <v>6334</v>
      </c>
      <c r="O3935" t="s">
        <v>20097</v>
      </c>
      <c r="P3935" t="s">
        <v>20559</v>
      </c>
      <c r="Q3935" t="s">
        <v>20560</v>
      </c>
      <c r="R3935" t="s">
        <v>20561</v>
      </c>
      <c r="S3935">
        <v>1</v>
      </c>
      <c r="T3935">
        <v>1</v>
      </c>
      <c r="U3935">
        <v>0</v>
      </c>
      <c r="V3935">
        <v>304</v>
      </c>
      <c r="W3935">
        <v>16</v>
      </c>
    </row>
    <row r="3936" spans="1:23" x14ac:dyDescent="0.3">
      <c r="A3936" t="s">
        <v>3946</v>
      </c>
      <c r="B3936" t="s">
        <v>21174</v>
      </c>
      <c r="C3936">
        <v>0</v>
      </c>
      <c r="D3936">
        <v>0</v>
      </c>
      <c r="E3936" t="s">
        <v>20050</v>
      </c>
      <c r="F3936" t="s">
        <v>15165</v>
      </c>
      <c r="G3936" t="s">
        <v>20080</v>
      </c>
      <c r="H3936" t="s">
        <v>20598</v>
      </c>
      <c r="I3936" t="s">
        <v>20599</v>
      </c>
      <c r="J3936" t="s">
        <v>15164</v>
      </c>
      <c r="K3936" t="s">
        <v>6581</v>
      </c>
      <c r="L3936" t="s">
        <v>6342</v>
      </c>
      <c r="M3936" t="s">
        <v>20083</v>
      </c>
      <c r="N3936" t="s">
        <v>6334</v>
      </c>
      <c r="O3936" t="s">
        <v>20097</v>
      </c>
      <c r="P3936" t="s">
        <v>20559</v>
      </c>
      <c r="Q3936" t="s">
        <v>20560</v>
      </c>
      <c r="R3936" t="s">
        <v>20561</v>
      </c>
      <c r="S3936">
        <v>1</v>
      </c>
      <c r="T3936">
        <v>1</v>
      </c>
      <c r="U3936">
        <v>0</v>
      </c>
      <c r="V3936">
        <v>264</v>
      </c>
      <c r="W3936">
        <v>13</v>
      </c>
    </row>
    <row r="3937" spans="1:23" x14ac:dyDescent="0.3">
      <c r="A3937" t="s">
        <v>3947</v>
      </c>
      <c r="B3937" t="s">
        <v>21174</v>
      </c>
      <c r="C3937">
        <v>0</v>
      </c>
      <c r="D3937">
        <v>0</v>
      </c>
      <c r="E3937" t="s">
        <v>20050</v>
      </c>
      <c r="F3937" t="s">
        <v>15166</v>
      </c>
      <c r="G3937" t="s">
        <v>20080</v>
      </c>
      <c r="H3937" t="s">
        <v>20598</v>
      </c>
      <c r="I3937" t="s">
        <v>20599</v>
      </c>
      <c r="J3937" t="s">
        <v>15167</v>
      </c>
      <c r="K3937" t="s">
        <v>6581</v>
      </c>
      <c r="L3937" t="s">
        <v>6342</v>
      </c>
      <c r="M3937" t="s">
        <v>20083</v>
      </c>
      <c r="N3937" t="s">
        <v>6334</v>
      </c>
      <c r="O3937" t="s">
        <v>20097</v>
      </c>
      <c r="P3937" t="s">
        <v>20559</v>
      </c>
      <c r="Q3937" t="s">
        <v>20560</v>
      </c>
      <c r="R3937" t="s">
        <v>20561</v>
      </c>
      <c r="S3937">
        <v>1</v>
      </c>
      <c r="T3937">
        <v>1</v>
      </c>
      <c r="U3937">
        <v>0</v>
      </c>
      <c r="V3937">
        <v>168</v>
      </c>
      <c r="W3937">
        <v>8</v>
      </c>
    </row>
    <row r="3938" spans="1:23" x14ac:dyDescent="0.3">
      <c r="A3938" t="s">
        <v>3948</v>
      </c>
      <c r="B3938" t="s">
        <v>21174</v>
      </c>
      <c r="C3938">
        <v>0</v>
      </c>
      <c r="D3938">
        <v>0</v>
      </c>
      <c r="E3938" t="s">
        <v>20050</v>
      </c>
      <c r="F3938" t="s">
        <v>15168</v>
      </c>
      <c r="G3938" t="s">
        <v>20080</v>
      </c>
      <c r="H3938" t="s">
        <v>20598</v>
      </c>
      <c r="I3938" t="s">
        <v>20599</v>
      </c>
      <c r="J3938" t="s">
        <v>15169</v>
      </c>
      <c r="K3938" t="s">
        <v>6371</v>
      </c>
      <c r="L3938" t="s">
        <v>6342</v>
      </c>
      <c r="M3938" t="s">
        <v>20083</v>
      </c>
      <c r="N3938" t="s">
        <v>6334</v>
      </c>
      <c r="O3938" t="s">
        <v>20097</v>
      </c>
      <c r="P3938" t="s">
        <v>20559</v>
      </c>
      <c r="Q3938" t="s">
        <v>20560</v>
      </c>
      <c r="R3938" t="s">
        <v>20561</v>
      </c>
      <c r="S3938">
        <v>1</v>
      </c>
      <c r="T3938">
        <v>1</v>
      </c>
      <c r="U3938">
        <v>0</v>
      </c>
      <c r="V3938">
        <v>182</v>
      </c>
      <c r="W3938">
        <v>8</v>
      </c>
    </row>
    <row r="3939" spans="1:23" x14ac:dyDescent="0.3">
      <c r="A3939" t="s">
        <v>3949</v>
      </c>
      <c r="B3939" t="s">
        <v>21174</v>
      </c>
      <c r="C3939">
        <v>0</v>
      </c>
      <c r="D3939">
        <v>0</v>
      </c>
      <c r="E3939" t="s">
        <v>20050</v>
      </c>
      <c r="F3939" t="s">
        <v>15170</v>
      </c>
      <c r="G3939" t="s">
        <v>20066</v>
      </c>
      <c r="H3939" t="s">
        <v>24389</v>
      </c>
      <c r="I3939" t="s">
        <v>24390</v>
      </c>
      <c r="J3939" t="s">
        <v>14923</v>
      </c>
      <c r="K3939" t="s">
        <v>14924</v>
      </c>
      <c r="L3939" t="s">
        <v>14925</v>
      </c>
      <c r="M3939" t="s">
        <v>20103</v>
      </c>
      <c r="N3939" t="s">
        <v>6334</v>
      </c>
      <c r="O3939" t="s">
        <v>20097</v>
      </c>
      <c r="P3939" t="s">
        <v>20758</v>
      </c>
      <c r="Q3939" t="s">
        <v>6588</v>
      </c>
      <c r="R3939" t="s">
        <v>24329</v>
      </c>
      <c r="S3939">
        <v>1</v>
      </c>
      <c r="T3939">
        <v>1</v>
      </c>
      <c r="U3939">
        <v>0</v>
      </c>
      <c r="V3939">
        <v>128</v>
      </c>
      <c r="W3939">
        <v>6</v>
      </c>
    </row>
    <row r="3940" spans="1:23" x14ac:dyDescent="0.3">
      <c r="A3940" t="s">
        <v>3950</v>
      </c>
      <c r="B3940" t="s">
        <v>21174</v>
      </c>
      <c r="C3940">
        <v>0</v>
      </c>
      <c r="D3940">
        <v>0</v>
      </c>
      <c r="E3940" t="s">
        <v>20050</v>
      </c>
      <c r="F3940" t="s">
        <v>15171</v>
      </c>
      <c r="G3940" t="s">
        <v>20040</v>
      </c>
      <c r="H3940" t="s">
        <v>24391</v>
      </c>
      <c r="I3940" t="s">
        <v>24392</v>
      </c>
      <c r="J3940" t="s">
        <v>15172</v>
      </c>
      <c r="K3940" t="s">
        <v>15173</v>
      </c>
      <c r="L3940" t="s">
        <v>15174</v>
      </c>
      <c r="M3940" t="s">
        <v>20286</v>
      </c>
      <c r="N3940" t="s">
        <v>6334</v>
      </c>
      <c r="O3940" t="s">
        <v>20097</v>
      </c>
      <c r="P3940" t="s">
        <v>20758</v>
      </c>
      <c r="Q3940" t="s">
        <v>6588</v>
      </c>
      <c r="R3940" t="s">
        <v>24393</v>
      </c>
      <c r="S3940">
        <v>1</v>
      </c>
      <c r="T3940">
        <v>1</v>
      </c>
      <c r="U3940">
        <v>0</v>
      </c>
      <c r="V3940">
        <v>99</v>
      </c>
      <c r="W3940">
        <v>4</v>
      </c>
    </row>
    <row r="3941" spans="1:23" x14ac:dyDescent="0.3">
      <c r="A3941" t="s">
        <v>3951</v>
      </c>
      <c r="B3941" t="s">
        <v>21174</v>
      </c>
      <c r="C3941">
        <v>0</v>
      </c>
      <c r="D3941">
        <v>0</v>
      </c>
      <c r="E3941" t="s">
        <v>20050</v>
      </c>
      <c r="F3941" t="s">
        <v>15175</v>
      </c>
      <c r="G3941" t="s">
        <v>20040</v>
      </c>
      <c r="H3941" t="s">
        <v>24394</v>
      </c>
      <c r="I3941" t="s">
        <v>24395</v>
      </c>
      <c r="J3941" t="s">
        <v>9343</v>
      </c>
      <c r="K3941" t="s">
        <v>15176</v>
      </c>
      <c r="L3941" t="s">
        <v>15177</v>
      </c>
      <c r="M3941" t="s">
        <v>20453</v>
      </c>
      <c r="N3941" t="s">
        <v>6334</v>
      </c>
      <c r="O3941" t="s">
        <v>20097</v>
      </c>
      <c r="P3941" t="s">
        <v>20098</v>
      </c>
      <c r="Q3941" t="s">
        <v>20099</v>
      </c>
      <c r="R3941" t="s">
        <v>24396</v>
      </c>
      <c r="S3941">
        <v>1</v>
      </c>
      <c r="T3941">
        <v>1</v>
      </c>
      <c r="U3941">
        <v>0</v>
      </c>
      <c r="V3941">
        <v>177</v>
      </c>
      <c r="W3941">
        <v>8</v>
      </c>
    </row>
    <row r="3942" spans="1:23" x14ac:dyDescent="0.3">
      <c r="A3942" t="s">
        <v>3952</v>
      </c>
      <c r="B3942" t="s">
        <v>21174</v>
      </c>
      <c r="C3942">
        <v>0</v>
      </c>
      <c r="D3942">
        <v>0</v>
      </c>
      <c r="E3942" t="s">
        <v>20050</v>
      </c>
      <c r="F3942" t="s">
        <v>15178</v>
      </c>
      <c r="G3942" t="s">
        <v>20066</v>
      </c>
      <c r="H3942" t="s">
        <v>24397</v>
      </c>
      <c r="I3942" t="s">
        <v>24398</v>
      </c>
      <c r="J3942" t="s">
        <v>15179</v>
      </c>
      <c r="K3942" t="s">
        <v>15180</v>
      </c>
      <c r="L3942" t="s">
        <v>15181</v>
      </c>
      <c r="M3942" t="s">
        <v>20271</v>
      </c>
      <c r="N3942" t="s">
        <v>6334</v>
      </c>
      <c r="O3942" t="s">
        <v>20097</v>
      </c>
      <c r="P3942" t="s">
        <v>20098</v>
      </c>
      <c r="Q3942" t="s">
        <v>20099</v>
      </c>
      <c r="R3942" t="s">
        <v>24399</v>
      </c>
      <c r="S3942">
        <v>1</v>
      </c>
      <c r="T3942">
        <v>1</v>
      </c>
      <c r="U3942">
        <v>0</v>
      </c>
      <c r="V3942">
        <v>109</v>
      </c>
      <c r="W3942">
        <v>6</v>
      </c>
    </row>
    <row r="3943" spans="1:23" x14ac:dyDescent="0.3">
      <c r="A3943" t="s">
        <v>3953</v>
      </c>
      <c r="B3943" t="s">
        <v>21174</v>
      </c>
      <c r="C3943">
        <v>0</v>
      </c>
      <c r="D3943">
        <v>0</v>
      </c>
      <c r="E3943" t="s">
        <v>20050</v>
      </c>
      <c r="F3943" t="s">
        <v>15182</v>
      </c>
      <c r="G3943" t="s">
        <v>20066</v>
      </c>
      <c r="H3943" t="s">
        <v>24400</v>
      </c>
      <c r="I3943" t="s">
        <v>24401</v>
      </c>
      <c r="J3943" t="s">
        <v>15183</v>
      </c>
      <c r="K3943" t="s">
        <v>15184</v>
      </c>
      <c r="L3943" t="s">
        <v>15185</v>
      </c>
      <c r="M3943" t="s">
        <v>20504</v>
      </c>
      <c r="N3943" t="s">
        <v>6334</v>
      </c>
      <c r="O3943" t="s">
        <v>20097</v>
      </c>
      <c r="P3943" t="s">
        <v>20098</v>
      </c>
      <c r="Q3943" t="s">
        <v>20099</v>
      </c>
      <c r="R3943" t="s">
        <v>24402</v>
      </c>
      <c r="S3943">
        <v>1</v>
      </c>
      <c r="T3943">
        <v>1</v>
      </c>
      <c r="U3943">
        <v>0</v>
      </c>
      <c r="V3943">
        <v>227</v>
      </c>
      <c r="W3943">
        <v>11</v>
      </c>
    </row>
    <row r="3944" spans="1:23" x14ac:dyDescent="0.3">
      <c r="A3944" t="s">
        <v>3954</v>
      </c>
      <c r="B3944" t="s">
        <v>21174</v>
      </c>
      <c r="C3944">
        <v>0</v>
      </c>
      <c r="D3944">
        <v>0</v>
      </c>
      <c r="E3944" t="s">
        <v>20050</v>
      </c>
      <c r="F3944" t="s">
        <v>15186</v>
      </c>
      <c r="G3944" t="s">
        <v>20066</v>
      </c>
      <c r="H3944" t="s">
        <v>24403</v>
      </c>
      <c r="I3944" t="s">
        <v>24404</v>
      </c>
      <c r="J3944" t="s">
        <v>7313</v>
      </c>
      <c r="K3944" t="s">
        <v>7817</v>
      </c>
      <c r="L3944" t="s">
        <v>7818</v>
      </c>
      <c r="M3944" t="s">
        <v>20374</v>
      </c>
      <c r="N3944" t="s">
        <v>6334</v>
      </c>
      <c r="O3944" t="s">
        <v>20097</v>
      </c>
      <c r="P3944" t="s">
        <v>20415</v>
      </c>
      <c r="Q3944" t="s">
        <v>6584</v>
      </c>
      <c r="R3944" t="s">
        <v>20416</v>
      </c>
      <c r="S3944">
        <v>1</v>
      </c>
      <c r="T3944">
        <v>1</v>
      </c>
      <c r="U3944">
        <v>0</v>
      </c>
      <c r="V3944">
        <v>238</v>
      </c>
      <c r="W3944">
        <v>11</v>
      </c>
    </row>
    <row r="3945" spans="1:23" x14ac:dyDescent="0.3">
      <c r="A3945" t="s">
        <v>3955</v>
      </c>
      <c r="B3945" t="s">
        <v>21174</v>
      </c>
      <c r="C3945">
        <v>0</v>
      </c>
      <c r="D3945">
        <v>0</v>
      </c>
      <c r="E3945" t="s">
        <v>20050</v>
      </c>
      <c r="F3945" t="s">
        <v>15187</v>
      </c>
      <c r="G3945" t="s">
        <v>20328</v>
      </c>
      <c r="H3945" t="s">
        <v>24405</v>
      </c>
      <c r="I3945" t="s">
        <v>24406</v>
      </c>
      <c r="J3945" t="s">
        <v>15188</v>
      </c>
      <c r="K3945" t="s">
        <v>15189</v>
      </c>
      <c r="L3945" t="s">
        <v>15190</v>
      </c>
      <c r="M3945" t="s">
        <v>20113</v>
      </c>
      <c r="N3945" t="s">
        <v>6334</v>
      </c>
      <c r="O3945" t="s">
        <v>20097</v>
      </c>
      <c r="P3945" t="s">
        <v>20751</v>
      </c>
      <c r="Q3945" t="s">
        <v>6586</v>
      </c>
      <c r="R3945" t="s">
        <v>24407</v>
      </c>
      <c r="S3945">
        <v>1</v>
      </c>
      <c r="T3945">
        <v>1</v>
      </c>
      <c r="U3945">
        <v>0</v>
      </c>
      <c r="V3945">
        <v>153</v>
      </c>
      <c r="W3945">
        <v>7</v>
      </c>
    </row>
    <row r="3946" spans="1:23" x14ac:dyDescent="0.3">
      <c r="A3946" t="s">
        <v>3956</v>
      </c>
      <c r="B3946" t="s">
        <v>21174</v>
      </c>
      <c r="C3946">
        <v>0</v>
      </c>
      <c r="D3946">
        <v>0</v>
      </c>
      <c r="E3946" t="s">
        <v>20050</v>
      </c>
      <c r="F3946" t="s">
        <v>15191</v>
      </c>
      <c r="G3946" t="s">
        <v>20328</v>
      </c>
      <c r="H3946" t="s">
        <v>24408</v>
      </c>
      <c r="I3946" t="s">
        <v>24409</v>
      </c>
      <c r="J3946" t="s">
        <v>15192</v>
      </c>
      <c r="K3946" t="s">
        <v>15193</v>
      </c>
      <c r="L3946" t="s">
        <v>15194</v>
      </c>
      <c r="M3946" t="s">
        <v>20336</v>
      </c>
      <c r="N3946" t="s">
        <v>6334</v>
      </c>
      <c r="O3946" t="s">
        <v>20097</v>
      </c>
      <c r="P3946" t="s">
        <v>20751</v>
      </c>
      <c r="Q3946" t="s">
        <v>6586</v>
      </c>
      <c r="R3946" t="s">
        <v>24410</v>
      </c>
      <c r="S3946">
        <v>1</v>
      </c>
      <c r="T3946">
        <v>1</v>
      </c>
      <c r="U3946">
        <v>0</v>
      </c>
      <c r="V3946">
        <v>91</v>
      </c>
      <c r="W3946">
        <v>5</v>
      </c>
    </row>
    <row r="3947" spans="1:23" x14ac:dyDescent="0.3">
      <c r="A3947" t="s">
        <v>3957</v>
      </c>
      <c r="B3947" t="s">
        <v>21174</v>
      </c>
      <c r="C3947">
        <v>0</v>
      </c>
      <c r="D3947">
        <v>0</v>
      </c>
      <c r="E3947" t="s">
        <v>20050</v>
      </c>
      <c r="F3947" t="s">
        <v>15195</v>
      </c>
      <c r="G3947" t="s">
        <v>20328</v>
      </c>
      <c r="H3947" t="s">
        <v>24411</v>
      </c>
      <c r="I3947" t="s">
        <v>24412</v>
      </c>
      <c r="J3947" t="s">
        <v>15196</v>
      </c>
      <c r="K3947" t="s">
        <v>15197</v>
      </c>
      <c r="L3947" t="s">
        <v>15198</v>
      </c>
      <c r="M3947" t="s">
        <v>20107</v>
      </c>
      <c r="N3947" t="s">
        <v>6334</v>
      </c>
      <c r="O3947" t="s">
        <v>20097</v>
      </c>
      <c r="P3947" t="s">
        <v>20758</v>
      </c>
      <c r="Q3947" t="s">
        <v>6588</v>
      </c>
      <c r="R3947" t="s">
        <v>24413</v>
      </c>
      <c r="S3947">
        <v>1</v>
      </c>
      <c r="T3947">
        <v>1</v>
      </c>
      <c r="U3947">
        <v>0</v>
      </c>
      <c r="V3947">
        <v>80</v>
      </c>
      <c r="W3947">
        <v>4</v>
      </c>
    </row>
    <row r="3948" spans="1:23" x14ac:dyDescent="0.3">
      <c r="A3948" t="s">
        <v>3958</v>
      </c>
      <c r="B3948" t="s">
        <v>21174</v>
      </c>
      <c r="C3948">
        <v>0</v>
      </c>
      <c r="D3948">
        <v>0</v>
      </c>
      <c r="E3948" t="s">
        <v>20050</v>
      </c>
      <c r="F3948" t="s">
        <v>15199</v>
      </c>
      <c r="G3948" t="s">
        <v>20080</v>
      </c>
      <c r="H3948" t="s">
        <v>20620</v>
      </c>
      <c r="I3948" t="s">
        <v>20621</v>
      </c>
      <c r="J3948" t="s">
        <v>15200</v>
      </c>
      <c r="K3948" t="s">
        <v>6445</v>
      </c>
      <c r="L3948" t="s">
        <v>6446</v>
      </c>
      <c r="M3948" t="s">
        <v>20083</v>
      </c>
      <c r="N3948" t="s">
        <v>6334</v>
      </c>
      <c r="O3948" t="s">
        <v>20097</v>
      </c>
      <c r="P3948" t="s">
        <v>20622</v>
      </c>
      <c r="Q3948" t="s">
        <v>20623</v>
      </c>
      <c r="R3948" t="s">
        <v>20624</v>
      </c>
      <c r="S3948">
        <v>1</v>
      </c>
      <c r="T3948">
        <v>1</v>
      </c>
      <c r="U3948">
        <v>0</v>
      </c>
      <c r="V3948">
        <v>164</v>
      </c>
      <c r="W3948">
        <v>8</v>
      </c>
    </row>
    <row r="3949" spans="1:23" x14ac:dyDescent="0.3">
      <c r="A3949" t="s">
        <v>3959</v>
      </c>
      <c r="B3949" t="s">
        <v>21174</v>
      </c>
      <c r="C3949">
        <v>0</v>
      </c>
      <c r="D3949">
        <v>0</v>
      </c>
      <c r="E3949" t="s">
        <v>20050</v>
      </c>
      <c r="F3949" t="s">
        <v>15201</v>
      </c>
      <c r="G3949" t="s">
        <v>21292</v>
      </c>
      <c r="H3949" t="s">
        <v>24414</v>
      </c>
      <c r="I3949" t="s">
        <v>24415</v>
      </c>
      <c r="J3949" t="s">
        <v>15202</v>
      </c>
      <c r="K3949" t="s">
        <v>14834</v>
      </c>
      <c r="L3949" t="s">
        <v>14835</v>
      </c>
      <c r="M3949" t="s">
        <v>20835</v>
      </c>
      <c r="N3949" t="s">
        <v>6334</v>
      </c>
      <c r="O3949" t="s">
        <v>20097</v>
      </c>
      <c r="P3949" t="s">
        <v>20758</v>
      </c>
      <c r="Q3949" t="s">
        <v>6588</v>
      </c>
      <c r="R3949" t="s">
        <v>24287</v>
      </c>
      <c r="S3949">
        <v>1</v>
      </c>
      <c r="T3949">
        <v>1</v>
      </c>
      <c r="U3949">
        <v>0</v>
      </c>
      <c r="V3949">
        <v>111</v>
      </c>
      <c r="W3949">
        <v>6</v>
      </c>
    </row>
    <row r="3950" spans="1:23" x14ac:dyDescent="0.3">
      <c r="A3950" t="s">
        <v>3960</v>
      </c>
      <c r="B3950" t="s">
        <v>21174</v>
      </c>
      <c r="C3950">
        <v>0</v>
      </c>
      <c r="D3950">
        <v>0</v>
      </c>
      <c r="E3950" t="s">
        <v>20050</v>
      </c>
      <c r="F3950" t="s">
        <v>15203</v>
      </c>
      <c r="G3950" t="s">
        <v>20080</v>
      </c>
      <c r="H3950" t="s">
        <v>20620</v>
      </c>
      <c r="I3950" t="s">
        <v>20621</v>
      </c>
      <c r="J3950" t="s">
        <v>15204</v>
      </c>
      <c r="K3950" t="s">
        <v>6445</v>
      </c>
      <c r="L3950" t="s">
        <v>6446</v>
      </c>
      <c r="M3950" t="s">
        <v>20083</v>
      </c>
      <c r="N3950" t="s">
        <v>6334</v>
      </c>
      <c r="O3950" t="s">
        <v>20097</v>
      </c>
      <c r="P3950" t="s">
        <v>20622</v>
      </c>
      <c r="Q3950" t="s">
        <v>20623</v>
      </c>
      <c r="R3950" t="s">
        <v>20624</v>
      </c>
      <c r="S3950">
        <v>1</v>
      </c>
      <c r="T3950">
        <v>1</v>
      </c>
      <c r="U3950">
        <v>0</v>
      </c>
      <c r="V3950">
        <v>53</v>
      </c>
      <c r="W3950">
        <v>3</v>
      </c>
    </row>
    <row r="3951" spans="1:23" x14ac:dyDescent="0.3">
      <c r="A3951" t="s">
        <v>3961</v>
      </c>
      <c r="B3951" t="s">
        <v>21174</v>
      </c>
      <c r="C3951">
        <v>0</v>
      </c>
      <c r="D3951">
        <v>0</v>
      </c>
      <c r="E3951" t="s">
        <v>20050</v>
      </c>
      <c r="F3951" t="s">
        <v>15206</v>
      </c>
      <c r="G3951" t="s">
        <v>20080</v>
      </c>
      <c r="H3951" t="s">
        <v>20620</v>
      </c>
      <c r="I3951" t="s">
        <v>20621</v>
      </c>
      <c r="J3951" t="s">
        <v>15205</v>
      </c>
      <c r="K3951" t="s">
        <v>6445</v>
      </c>
      <c r="L3951" t="s">
        <v>6446</v>
      </c>
      <c r="M3951" t="s">
        <v>20083</v>
      </c>
      <c r="N3951" t="s">
        <v>6334</v>
      </c>
      <c r="O3951" t="s">
        <v>20097</v>
      </c>
      <c r="P3951" t="s">
        <v>20622</v>
      </c>
      <c r="Q3951" t="s">
        <v>20623</v>
      </c>
      <c r="R3951" t="s">
        <v>20624</v>
      </c>
      <c r="S3951">
        <v>1</v>
      </c>
      <c r="T3951">
        <v>1</v>
      </c>
      <c r="U3951">
        <v>0</v>
      </c>
      <c r="V3951">
        <v>246</v>
      </c>
      <c r="W3951">
        <v>12</v>
      </c>
    </row>
    <row r="3952" spans="1:23" x14ac:dyDescent="0.3">
      <c r="A3952" t="s">
        <v>3962</v>
      </c>
      <c r="B3952" t="s">
        <v>21174</v>
      </c>
      <c r="C3952">
        <v>0</v>
      </c>
      <c r="D3952">
        <v>0</v>
      </c>
      <c r="E3952" t="s">
        <v>20050</v>
      </c>
      <c r="F3952" t="s">
        <v>15207</v>
      </c>
      <c r="G3952" t="s">
        <v>20080</v>
      </c>
      <c r="H3952" t="s">
        <v>20620</v>
      </c>
      <c r="I3952" t="s">
        <v>20621</v>
      </c>
      <c r="J3952" t="s">
        <v>15208</v>
      </c>
      <c r="K3952" t="s">
        <v>6445</v>
      </c>
      <c r="L3952" t="s">
        <v>6446</v>
      </c>
      <c r="M3952" t="s">
        <v>20083</v>
      </c>
      <c r="N3952" t="s">
        <v>6334</v>
      </c>
      <c r="O3952" t="s">
        <v>20097</v>
      </c>
      <c r="P3952" t="s">
        <v>20622</v>
      </c>
      <c r="Q3952" t="s">
        <v>20623</v>
      </c>
      <c r="R3952" t="s">
        <v>20624</v>
      </c>
      <c r="S3952">
        <v>1</v>
      </c>
      <c r="T3952">
        <v>1</v>
      </c>
      <c r="U3952">
        <v>0</v>
      </c>
      <c r="V3952">
        <v>181</v>
      </c>
      <c r="W3952">
        <v>9</v>
      </c>
    </row>
    <row r="3953" spans="1:23" x14ac:dyDescent="0.3">
      <c r="A3953" t="s">
        <v>3963</v>
      </c>
      <c r="B3953" t="s">
        <v>21174</v>
      </c>
      <c r="C3953">
        <v>0</v>
      </c>
      <c r="D3953">
        <v>0</v>
      </c>
      <c r="E3953" t="s">
        <v>20050</v>
      </c>
      <c r="F3953" t="s">
        <v>15209</v>
      </c>
      <c r="G3953" t="s">
        <v>20080</v>
      </c>
      <c r="H3953" t="s">
        <v>20620</v>
      </c>
      <c r="I3953" t="s">
        <v>20621</v>
      </c>
      <c r="J3953" t="s">
        <v>15210</v>
      </c>
      <c r="K3953" t="s">
        <v>6445</v>
      </c>
      <c r="L3953" t="s">
        <v>6446</v>
      </c>
      <c r="M3953" t="s">
        <v>20083</v>
      </c>
      <c r="N3953" t="s">
        <v>6334</v>
      </c>
      <c r="O3953" t="s">
        <v>20097</v>
      </c>
      <c r="P3953" t="s">
        <v>20622</v>
      </c>
      <c r="Q3953" t="s">
        <v>20623</v>
      </c>
      <c r="R3953" t="s">
        <v>20624</v>
      </c>
      <c r="S3953">
        <v>1</v>
      </c>
      <c r="T3953">
        <v>1</v>
      </c>
      <c r="U3953">
        <v>0</v>
      </c>
      <c r="V3953">
        <v>80</v>
      </c>
      <c r="W3953">
        <v>4</v>
      </c>
    </row>
    <row r="3954" spans="1:23" x14ac:dyDescent="0.3">
      <c r="A3954" t="s">
        <v>3964</v>
      </c>
      <c r="B3954" t="s">
        <v>21174</v>
      </c>
      <c r="C3954">
        <v>0</v>
      </c>
      <c r="D3954">
        <v>0</v>
      </c>
      <c r="E3954" t="s">
        <v>20050</v>
      </c>
      <c r="F3954" t="s">
        <v>15211</v>
      </c>
      <c r="G3954" t="s">
        <v>20066</v>
      </c>
      <c r="H3954" t="s">
        <v>24416</v>
      </c>
      <c r="I3954" t="s">
        <v>24417</v>
      </c>
      <c r="J3954" t="s">
        <v>15212</v>
      </c>
      <c r="K3954" t="s">
        <v>15213</v>
      </c>
      <c r="L3954" t="s">
        <v>15214</v>
      </c>
      <c r="M3954" t="s">
        <v>20688</v>
      </c>
      <c r="N3954" t="s">
        <v>6334</v>
      </c>
      <c r="O3954" t="s">
        <v>20097</v>
      </c>
      <c r="P3954" t="s">
        <v>20222</v>
      </c>
      <c r="Q3954" t="s">
        <v>20223</v>
      </c>
      <c r="R3954" t="s">
        <v>24418</v>
      </c>
      <c r="S3954">
        <v>1</v>
      </c>
      <c r="T3954">
        <v>1</v>
      </c>
      <c r="U3954">
        <v>0</v>
      </c>
      <c r="V3954">
        <v>79</v>
      </c>
      <c r="W3954">
        <v>4</v>
      </c>
    </row>
    <row r="3955" spans="1:23" x14ac:dyDescent="0.3">
      <c r="A3955" t="s">
        <v>3965</v>
      </c>
      <c r="B3955" t="s">
        <v>21174</v>
      </c>
      <c r="C3955">
        <v>0</v>
      </c>
      <c r="D3955">
        <v>0</v>
      </c>
      <c r="E3955" t="s">
        <v>20050</v>
      </c>
      <c r="F3955" t="s">
        <v>15215</v>
      </c>
      <c r="G3955" t="s">
        <v>20080</v>
      </c>
      <c r="H3955" t="s">
        <v>20620</v>
      </c>
      <c r="I3955" t="s">
        <v>20621</v>
      </c>
      <c r="J3955" t="s">
        <v>15216</v>
      </c>
      <c r="K3955" t="s">
        <v>6445</v>
      </c>
      <c r="L3955" t="s">
        <v>6446</v>
      </c>
      <c r="M3955" t="s">
        <v>20083</v>
      </c>
      <c r="N3955" t="s">
        <v>6334</v>
      </c>
      <c r="O3955" t="s">
        <v>20097</v>
      </c>
      <c r="P3955" t="s">
        <v>20622</v>
      </c>
      <c r="Q3955" t="s">
        <v>20623</v>
      </c>
      <c r="R3955" t="s">
        <v>20624</v>
      </c>
      <c r="S3955">
        <v>1</v>
      </c>
      <c r="T3955">
        <v>1</v>
      </c>
      <c r="U3955">
        <v>0</v>
      </c>
      <c r="V3955">
        <v>222</v>
      </c>
      <c r="W3955">
        <v>10</v>
      </c>
    </row>
    <row r="3956" spans="1:23" x14ac:dyDescent="0.3">
      <c r="A3956" t="s">
        <v>3966</v>
      </c>
      <c r="B3956" t="s">
        <v>21174</v>
      </c>
      <c r="C3956">
        <v>0</v>
      </c>
      <c r="D3956">
        <v>0</v>
      </c>
      <c r="E3956" t="s">
        <v>20050</v>
      </c>
      <c r="F3956" t="s">
        <v>15217</v>
      </c>
      <c r="G3956" t="s">
        <v>20080</v>
      </c>
      <c r="H3956" t="s">
        <v>20620</v>
      </c>
      <c r="I3956" t="s">
        <v>20621</v>
      </c>
      <c r="J3956" t="s">
        <v>15218</v>
      </c>
      <c r="K3956" t="s">
        <v>6445</v>
      </c>
      <c r="L3956" t="s">
        <v>6446</v>
      </c>
      <c r="M3956" t="s">
        <v>20083</v>
      </c>
      <c r="N3956" t="s">
        <v>6334</v>
      </c>
      <c r="O3956" t="s">
        <v>20097</v>
      </c>
      <c r="P3956" t="s">
        <v>20622</v>
      </c>
      <c r="Q3956" t="s">
        <v>20623</v>
      </c>
      <c r="R3956" t="s">
        <v>20624</v>
      </c>
      <c r="S3956">
        <v>1</v>
      </c>
      <c r="T3956">
        <v>1</v>
      </c>
      <c r="U3956">
        <v>0</v>
      </c>
      <c r="V3956">
        <v>78</v>
      </c>
      <c r="W3956">
        <v>4</v>
      </c>
    </row>
    <row r="3957" spans="1:23" x14ac:dyDescent="0.3">
      <c r="A3957" t="s">
        <v>3967</v>
      </c>
      <c r="B3957" t="s">
        <v>21174</v>
      </c>
      <c r="C3957">
        <v>0</v>
      </c>
      <c r="D3957">
        <v>0</v>
      </c>
      <c r="E3957" t="s">
        <v>20050</v>
      </c>
      <c r="F3957" t="s">
        <v>15219</v>
      </c>
      <c r="G3957" t="s">
        <v>20080</v>
      </c>
      <c r="H3957" t="s">
        <v>20620</v>
      </c>
      <c r="I3957" t="s">
        <v>20621</v>
      </c>
      <c r="J3957" t="s">
        <v>15220</v>
      </c>
      <c r="K3957" t="s">
        <v>6445</v>
      </c>
      <c r="L3957" t="s">
        <v>6446</v>
      </c>
      <c r="M3957" t="s">
        <v>20083</v>
      </c>
      <c r="N3957" t="s">
        <v>6334</v>
      </c>
      <c r="O3957" t="s">
        <v>20097</v>
      </c>
      <c r="P3957" t="s">
        <v>20622</v>
      </c>
      <c r="Q3957" t="s">
        <v>20623</v>
      </c>
      <c r="R3957" t="s">
        <v>20624</v>
      </c>
      <c r="S3957">
        <v>1</v>
      </c>
      <c r="T3957">
        <v>1</v>
      </c>
      <c r="U3957">
        <v>0</v>
      </c>
      <c r="V3957">
        <v>276</v>
      </c>
      <c r="W3957">
        <v>12</v>
      </c>
    </row>
    <row r="3958" spans="1:23" x14ac:dyDescent="0.3">
      <c r="A3958" t="s">
        <v>3968</v>
      </c>
      <c r="B3958" t="s">
        <v>21174</v>
      </c>
      <c r="C3958">
        <v>0</v>
      </c>
      <c r="D3958">
        <v>0</v>
      </c>
      <c r="E3958" t="s">
        <v>20050</v>
      </c>
      <c r="F3958" t="s">
        <v>15221</v>
      </c>
      <c r="G3958" t="s">
        <v>20080</v>
      </c>
      <c r="H3958" t="s">
        <v>20620</v>
      </c>
      <c r="I3958" t="s">
        <v>20621</v>
      </c>
      <c r="J3958" t="s">
        <v>15222</v>
      </c>
      <c r="K3958" t="s">
        <v>6445</v>
      </c>
      <c r="L3958" t="s">
        <v>6446</v>
      </c>
      <c r="M3958" t="s">
        <v>20083</v>
      </c>
      <c r="N3958" t="s">
        <v>6334</v>
      </c>
      <c r="O3958" t="s">
        <v>20097</v>
      </c>
      <c r="P3958" t="s">
        <v>20622</v>
      </c>
      <c r="Q3958" t="s">
        <v>20623</v>
      </c>
      <c r="R3958" t="s">
        <v>20624</v>
      </c>
      <c r="S3958">
        <v>1</v>
      </c>
      <c r="T3958">
        <v>1</v>
      </c>
      <c r="U3958">
        <v>0</v>
      </c>
      <c r="V3958">
        <v>90</v>
      </c>
      <c r="W3958">
        <v>4</v>
      </c>
    </row>
    <row r="3959" spans="1:23" x14ac:dyDescent="0.3">
      <c r="A3959" t="s">
        <v>3969</v>
      </c>
      <c r="B3959" t="s">
        <v>21174</v>
      </c>
      <c r="C3959">
        <v>0</v>
      </c>
      <c r="D3959">
        <v>0</v>
      </c>
      <c r="E3959" t="s">
        <v>20050</v>
      </c>
      <c r="F3959" t="s">
        <v>15223</v>
      </c>
      <c r="G3959" t="s">
        <v>20080</v>
      </c>
      <c r="H3959" t="s">
        <v>20620</v>
      </c>
      <c r="I3959" t="s">
        <v>20621</v>
      </c>
      <c r="J3959" t="s">
        <v>15224</v>
      </c>
      <c r="K3959" t="s">
        <v>6445</v>
      </c>
      <c r="L3959" t="s">
        <v>6446</v>
      </c>
      <c r="M3959" t="s">
        <v>20083</v>
      </c>
      <c r="N3959" t="s">
        <v>6334</v>
      </c>
      <c r="O3959" t="s">
        <v>20097</v>
      </c>
      <c r="P3959" t="s">
        <v>20622</v>
      </c>
      <c r="Q3959" t="s">
        <v>20623</v>
      </c>
      <c r="R3959" t="s">
        <v>20624</v>
      </c>
      <c r="S3959">
        <v>1</v>
      </c>
      <c r="T3959">
        <v>1</v>
      </c>
      <c r="U3959">
        <v>0</v>
      </c>
      <c r="V3959">
        <v>302</v>
      </c>
      <c r="W3959">
        <v>14</v>
      </c>
    </row>
    <row r="3960" spans="1:23" x14ac:dyDescent="0.3">
      <c r="A3960" t="s">
        <v>3970</v>
      </c>
      <c r="B3960" t="s">
        <v>21174</v>
      </c>
      <c r="C3960">
        <v>0</v>
      </c>
      <c r="D3960">
        <v>0</v>
      </c>
      <c r="E3960" t="s">
        <v>20050</v>
      </c>
      <c r="F3960" t="s">
        <v>15225</v>
      </c>
      <c r="G3960" t="s">
        <v>20080</v>
      </c>
      <c r="H3960" t="s">
        <v>24419</v>
      </c>
      <c r="I3960" t="s">
        <v>24420</v>
      </c>
      <c r="J3960" t="s">
        <v>15226</v>
      </c>
      <c r="K3960" t="s">
        <v>15227</v>
      </c>
      <c r="L3960" t="s">
        <v>15228</v>
      </c>
      <c r="M3960" t="s">
        <v>20146</v>
      </c>
      <c r="N3960" t="s">
        <v>6334</v>
      </c>
      <c r="O3960" t="s">
        <v>20097</v>
      </c>
      <c r="P3960" t="s">
        <v>20880</v>
      </c>
      <c r="Q3960" t="s">
        <v>20881</v>
      </c>
      <c r="R3960" t="s">
        <v>24421</v>
      </c>
      <c r="S3960">
        <v>1</v>
      </c>
      <c r="T3960">
        <v>0</v>
      </c>
      <c r="U3960">
        <v>0</v>
      </c>
      <c r="V3960">
        <v>256</v>
      </c>
      <c r="W3960">
        <v>12</v>
      </c>
    </row>
    <row r="3961" spans="1:23" x14ac:dyDescent="0.3">
      <c r="A3961" t="s">
        <v>3971</v>
      </c>
      <c r="B3961" t="s">
        <v>21174</v>
      </c>
      <c r="C3961">
        <v>0</v>
      </c>
      <c r="D3961">
        <v>0</v>
      </c>
      <c r="E3961" t="s">
        <v>20050</v>
      </c>
      <c r="F3961" t="s">
        <v>15229</v>
      </c>
      <c r="G3961" t="s">
        <v>20066</v>
      </c>
      <c r="H3961" t="s">
        <v>24422</v>
      </c>
      <c r="I3961" t="s">
        <v>24423</v>
      </c>
      <c r="J3961" t="s">
        <v>12868</v>
      </c>
      <c r="K3961" t="s">
        <v>15230</v>
      </c>
      <c r="L3961" t="s">
        <v>15231</v>
      </c>
      <c r="M3961" t="s">
        <v>20183</v>
      </c>
      <c r="N3961" t="s">
        <v>6334</v>
      </c>
      <c r="O3961" t="s">
        <v>20097</v>
      </c>
      <c r="P3961" t="s">
        <v>20222</v>
      </c>
      <c r="Q3961" t="s">
        <v>20223</v>
      </c>
      <c r="R3961" t="s">
        <v>24424</v>
      </c>
      <c r="S3961">
        <v>1</v>
      </c>
      <c r="T3961">
        <v>1</v>
      </c>
      <c r="U3961">
        <v>0</v>
      </c>
      <c r="V3961">
        <v>99</v>
      </c>
      <c r="W3961">
        <v>5</v>
      </c>
    </row>
    <row r="3962" spans="1:23" x14ac:dyDescent="0.3">
      <c r="A3962" t="s">
        <v>3972</v>
      </c>
      <c r="B3962" t="s">
        <v>21174</v>
      </c>
      <c r="C3962">
        <v>0</v>
      </c>
      <c r="D3962">
        <v>0</v>
      </c>
      <c r="E3962" t="s">
        <v>20050</v>
      </c>
      <c r="F3962" t="s">
        <v>15232</v>
      </c>
      <c r="G3962" t="s">
        <v>20040</v>
      </c>
      <c r="H3962" t="s">
        <v>24425</v>
      </c>
      <c r="I3962" t="s">
        <v>24426</v>
      </c>
      <c r="J3962" t="s">
        <v>7723</v>
      </c>
      <c r="K3962" t="s">
        <v>14977</v>
      </c>
      <c r="L3962" t="s">
        <v>14978</v>
      </c>
      <c r="M3962" t="s">
        <v>20271</v>
      </c>
      <c r="N3962" t="s">
        <v>6334</v>
      </c>
      <c r="O3962" t="s">
        <v>20097</v>
      </c>
      <c r="P3962" t="s">
        <v>20880</v>
      </c>
      <c r="Q3962" t="s">
        <v>20881</v>
      </c>
      <c r="R3962" t="s">
        <v>24427</v>
      </c>
      <c r="S3962">
        <v>1</v>
      </c>
      <c r="T3962">
        <v>0</v>
      </c>
      <c r="U3962">
        <v>0</v>
      </c>
      <c r="V3962">
        <v>224</v>
      </c>
      <c r="W3962">
        <v>10</v>
      </c>
    </row>
    <row r="3963" spans="1:23" x14ac:dyDescent="0.3">
      <c r="A3963" t="s">
        <v>3973</v>
      </c>
      <c r="B3963" t="s">
        <v>21174</v>
      </c>
      <c r="C3963">
        <v>0</v>
      </c>
      <c r="D3963">
        <v>0</v>
      </c>
      <c r="E3963" t="s">
        <v>20050</v>
      </c>
      <c r="F3963" t="s">
        <v>15233</v>
      </c>
      <c r="H3963" t="s">
        <v>26993</v>
      </c>
      <c r="I3963" t="s">
        <v>26992</v>
      </c>
      <c r="J3963" t="s">
        <v>15234</v>
      </c>
      <c r="K3963" t="s">
        <v>15235</v>
      </c>
      <c r="L3963" t="s">
        <v>15236</v>
      </c>
      <c r="M3963" t="s">
        <v>21493</v>
      </c>
      <c r="N3963" t="s">
        <v>6334</v>
      </c>
      <c r="O3963" t="s">
        <v>20097</v>
      </c>
      <c r="P3963" t="s">
        <v>20880</v>
      </c>
      <c r="Q3963" t="s">
        <v>20881</v>
      </c>
      <c r="R3963" t="s">
        <v>24428</v>
      </c>
      <c r="S3963">
        <v>1</v>
      </c>
      <c r="T3963">
        <v>1</v>
      </c>
      <c r="U3963">
        <v>0</v>
      </c>
      <c r="V3963">
        <v>294</v>
      </c>
      <c r="W3963">
        <v>13</v>
      </c>
    </row>
    <row r="3964" spans="1:23" x14ac:dyDescent="0.3">
      <c r="A3964" t="s">
        <v>3974</v>
      </c>
      <c r="B3964" t="s">
        <v>21174</v>
      </c>
      <c r="C3964">
        <v>0</v>
      </c>
      <c r="D3964">
        <v>0</v>
      </c>
      <c r="E3964" t="s">
        <v>20050</v>
      </c>
      <c r="F3964" t="s">
        <v>15237</v>
      </c>
      <c r="G3964" t="s">
        <v>21292</v>
      </c>
      <c r="H3964" t="s">
        <v>24429</v>
      </c>
      <c r="I3964" t="s">
        <v>24430</v>
      </c>
      <c r="J3964" t="s">
        <v>15238</v>
      </c>
      <c r="K3964" t="s">
        <v>15239</v>
      </c>
      <c r="L3964" t="s">
        <v>15240</v>
      </c>
      <c r="M3964" t="s">
        <v>20519</v>
      </c>
      <c r="N3964" t="s">
        <v>6334</v>
      </c>
      <c r="O3964" t="s">
        <v>20097</v>
      </c>
      <c r="P3964" t="s">
        <v>20880</v>
      </c>
      <c r="Q3964" t="s">
        <v>20881</v>
      </c>
      <c r="R3964" t="s">
        <v>24431</v>
      </c>
      <c r="S3964">
        <v>1</v>
      </c>
      <c r="T3964">
        <v>0</v>
      </c>
      <c r="U3964">
        <v>0</v>
      </c>
      <c r="V3964">
        <v>279</v>
      </c>
      <c r="W3964">
        <v>12</v>
      </c>
    </row>
    <row r="3965" spans="1:23" x14ac:dyDescent="0.3">
      <c r="A3965" t="s">
        <v>3975</v>
      </c>
      <c r="B3965" t="s">
        <v>21174</v>
      </c>
      <c r="C3965">
        <v>0</v>
      </c>
      <c r="D3965">
        <v>0</v>
      </c>
      <c r="E3965" t="s">
        <v>20050</v>
      </c>
      <c r="F3965" t="s">
        <v>15241</v>
      </c>
      <c r="G3965" t="s">
        <v>20066</v>
      </c>
      <c r="H3965" t="s">
        <v>24432</v>
      </c>
      <c r="I3965" t="s">
        <v>24433</v>
      </c>
      <c r="J3965" t="s">
        <v>6836</v>
      </c>
      <c r="K3965" t="s">
        <v>15242</v>
      </c>
      <c r="L3965" t="s">
        <v>15243</v>
      </c>
      <c r="M3965" t="s">
        <v>20410</v>
      </c>
      <c r="N3965" t="s">
        <v>6334</v>
      </c>
      <c r="O3965" t="s">
        <v>20097</v>
      </c>
      <c r="P3965" t="s">
        <v>20880</v>
      </c>
      <c r="Q3965" t="s">
        <v>20881</v>
      </c>
      <c r="R3965" t="s">
        <v>24434</v>
      </c>
      <c r="S3965">
        <v>1</v>
      </c>
      <c r="T3965">
        <v>0</v>
      </c>
      <c r="U3965">
        <v>0</v>
      </c>
      <c r="V3965">
        <v>158</v>
      </c>
      <c r="W3965">
        <v>8</v>
      </c>
    </row>
    <row r="3966" spans="1:23" x14ac:dyDescent="0.3">
      <c r="A3966" t="s">
        <v>3976</v>
      </c>
      <c r="B3966" t="s">
        <v>21174</v>
      </c>
      <c r="C3966">
        <v>0</v>
      </c>
      <c r="D3966">
        <v>0</v>
      </c>
      <c r="E3966" t="s">
        <v>20050</v>
      </c>
      <c r="F3966" t="s">
        <v>15244</v>
      </c>
      <c r="G3966" t="s">
        <v>20328</v>
      </c>
      <c r="H3966" t="s">
        <v>24435</v>
      </c>
      <c r="I3966" t="s">
        <v>24436</v>
      </c>
      <c r="J3966" t="s">
        <v>13660</v>
      </c>
      <c r="K3966" t="s">
        <v>15245</v>
      </c>
      <c r="L3966" t="s">
        <v>15246</v>
      </c>
      <c r="M3966" t="s">
        <v>20523</v>
      </c>
      <c r="N3966" t="s">
        <v>6334</v>
      </c>
      <c r="O3966" t="s">
        <v>20097</v>
      </c>
      <c r="P3966" t="s">
        <v>20880</v>
      </c>
      <c r="Q3966" t="s">
        <v>20881</v>
      </c>
      <c r="R3966" t="s">
        <v>24437</v>
      </c>
      <c r="S3966">
        <v>1</v>
      </c>
      <c r="T3966">
        <v>1</v>
      </c>
      <c r="U3966">
        <v>0</v>
      </c>
      <c r="V3966">
        <v>169</v>
      </c>
      <c r="W3966">
        <v>8</v>
      </c>
    </row>
    <row r="3967" spans="1:23" x14ac:dyDescent="0.3">
      <c r="A3967" t="s">
        <v>3977</v>
      </c>
      <c r="B3967" t="s">
        <v>21174</v>
      </c>
      <c r="C3967">
        <v>0</v>
      </c>
      <c r="D3967">
        <v>0</v>
      </c>
      <c r="E3967" t="s">
        <v>20150</v>
      </c>
      <c r="F3967" t="s">
        <v>15247</v>
      </c>
      <c r="G3967" t="s">
        <v>20089</v>
      </c>
      <c r="H3967" t="s">
        <v>21256</v>
      </c>
      <c r="I3967" t="s">
        <v>21257</v>
      </c>
      <c r="J3967" t="s">
        <v>15248</v>
      </c>
      <c r="K3967" t="s">
        <v>15249</v>
      </c>
      <c r="L3967" t="s">
        <v>15250</v>
      </c>
      <c r="M3967" t="s">
        <v>20242</v>
      </c>
      <c r="N3967" t="s">
        <v>6334</v>
      </c>
      <c r="O3967" t="s">
        <v>20097</v>
      </c>
      <c r="P3967" t="s">
        <v>20751</v>
      </c>
      <c r="Q3967" t="s">
        <v>6586</v>
      </c>
      <c r="R3967" t="s">
        <v>24438</v>
      </c>
      <c r="S3967">
        <v>0</v>
      </c>
      <c r="T3967">
        <v>1</v>
      </c>
      <c r="U3967">
        <v>0</v>
      </c>
      <c r="V3967">
        <v>372</v>
      </c>
      <c r="W3967">
        <v>20</v>
      </c>
    </row>
    <row r="3968" spans="1:23" x14ac:dyDescent="0.3">
      <c r="A3968" t="s">
        <v>3978</v>
      </c>
      <c r="B3968" t="s">
        <v>21174</v>
      </c>
      <c r="C3968">
        <v>0</v>
      </c>
      <c r="D3968">
        <v>0</v>
      </c>
      <c r="E3968" t="s">
        <v>20050</v>
      </c>
      <c r="F3968" t="s">
        <v>15251</v>
      </c>
      <c r="G3968" t="s">
        <v>20328</v>
      </c>
      <c r="H3968" t="s">
        <v>24439</v>
      </c>
      <c r="I3968" t="s">
        <v>24440</v>
      </c>
      <c r="J3968" t="s">
        <v>7860</v>
      </c>
      <c r="K3968" t="s">
        <v>15252</v>
      </c>
      <c r="L3968" t="s">
        <v>15253</v>
      </c>
      <c r="M3968" t="s">
        <v>20991</v>
      </c>
      <c r="N3968" t="s">
        <v>6334</v>
      </c>
      <c r="O3968" t="s">
        <v>20097</v>
      </c>
      <c r="P3968" t="s">
        <v>20880</v>
      </c>
      <c r="Q3968" t="s">
        <v>20881</v>
      </c>
      <c r="R3968" t="s">
        <v>24441</v>
      </c>
      <c r="S3968">
        <v>1</v>
      </c>
      <c r="T3968">
        <v>1</v>
      </c>
      <c r="U3968">
        <v>0</v>
      </c>
      <c r="V3968">
        <v>190</v>
      </c>
      <c r="W3968">
        <v>9</v>
      </c>
    </row>
    <row r="3969" spans="1:23" x14ac:dyDescent="0.3">
      <c r="A3969" t="s">
        <v>3979</v>
      </c>
      <c r="B3969" t="s">
        <v>21174</v>
      </c>
      <c r="C3969">
        <v>0</v>
      </c>
      <c r="D3969">
        <v>0</v>
      </c>
      <c r="E3969" t="s">
        <v>20050</v>
      </c>
      <c r="F3969" t="s">
        <v>15254</v>
      </c>
      <c r="G3969" t="s">
        <v>20066</v>
      </c>
      <c r="H3969" t="s">
        <v>24442</v>
      </c>
      <c r="I3969" t="s">
        <v>24443</v>
      </c>
      <c r="J3969" t="s">
        <v>7723</v>
      </c>
      <c r="K3969" t="s">
        <v>14975</v>
      </c>
      <c r="L3969" t="s">
        <v>14976</v>
      </c>
      <c r="M3969" t="s">
        <v>24130</v>
      </c>
      <c r="N3969" t="s">
        <v>6334</v>
      </c>
      <c r="O3969" t="s">
        <v>20097</v>
      </c>
      <c r="P3969" t="s">
        <v>20098</v>
      </c>
      <c r="Q3969" t="s">
        <v>20099</v>
      </c>
      <c r="R3969" t="s">
        <v>24444</v>
      </c>
      <c r="S3969">
        <v>1</v>
      </c>
      <c r="T3969">
        <v>1</v>
      </c>
      <c r="U3969">
        <v>0</v>
      </c>
      <c r="V3969">
        <v>251</v>
      </c>
      <c r="W3969">
        <v>12</v>
      </c>
    </row>
    <row r="3970" spans="1:23" x14ac:dyDescent="0.3">
      <c r="A3970" t="s">
        <v>3980</v>
      </c>
      <c r="B3970" t="s">
        <v>21174</v>
      </c>
      <c r="C3970">
        <v>0</v>
      </c>
      <c r="D3970">
        <v>0</v>
      </c>
      <c r="E3970" t="s">
        <v>20050</v>
      </c>
      <c r="F3970" t="s">
        <v>15255</v>
      </c>
      <c r="G3970" t="s">
        <v>20328</v>
      </c>
      <c r="H3970" t="s">
        <v>24445</v>
      </c>
      <c r="I3970" t="s">
        <v>24446</v>
      </c>
      <c r="J3970" t="s">
        <v>9032</v>
      </c>
      <c r="K3970" t="s">
        <v>8999</v>
      </c>
      <c r="L3970" t="s">
        <v>9000</v>
      </c>
      <c r="M3970" t="s">
        <v>20484</v>
      </c>
      <c r="N3970" t="s">
        <v>6334</v>
      </c>
      <c r="O3970" t="s">
        <v>20097</v>
      </c>
      <c r="P3970" t="s">
        <v>20415</v>
      </c>
      <c r="Q3970" t="s">
        <v>6584</v>
      </c>
      <c r="R3970" t="s">
        <v>21104</v>
      </c>
      <c r="S3970">
        <v>1</v>
      </c>
      <c r="T3970">
        <v>1</v>
      </c>
      <c r="U3970">
        <v>0</v>
      </c>
      <c r="V3970">
        <v>213</v>
      </c>
      <c r="W3970">
        <v>10</v>
      </c>
    </row>
    <row r="3971" spans="1:23" x14ac:dyDescent="0.3">
      <c r="A3971" t="s">
        <v>3981</v>
      </c>
      <c r="B3971" t="s">
        <v>21174</v>
      </c>
      <c r="C3971">
        <v>0</v>
      </c>
      <c r="D3971">
        <v>0</v>
      </c>
      <c r="E3971" t="s">
        <v>20050</v>
      </c>
      <c r="F3971" t="s">
        <v>15256</v>
      </c>
      <c r="G3971" t="s">
        <v>20080</v>
      </c>
      <c r="H3971" t="s">
        <v>20717</v>
      </c>
      <c r="I3971" t="s">
        <v>20718</v>
      </c>
      <c r="J3971" t="s">
        <v>15257</v>
      </c>
      <c r="K3971" t="s">
        <v>6415</v>
      </c>
      <c r="L3971" t="s">
        <v>6416</v>
      </c>
      <c r="M3971" t="s">
        <v>20083</v>
      </c>
      <c r="N3971" t="s">
        <v>6334</v>
      </c>
      <c r="O3971" t="s">
        <v>20097</v>
      </c>
      <c r="P3971" t="s">
        <v>20719</v>
      </c>
      <c r="Q3971" t="s">
        <v>20720</v>
      </c>
      <c r="R3971" t="s">
        <v>20721</v>
      </c>
      <c r="S3971">
        <v>1</v>
      </c>
      <c r="T3971">
        <v>1</v>
      </c>
      <c r="U3971">
        <v>0</v>
      </c>
      <c r="V3971">
        <v>128</v>
      </c>
      <c r="W3971">
        <v>6</v>
      </c>
    </row>
    <row r="3972" spans="1:23" x14ac:dyDescent="0.3">
      <c r="A3972" t="s">
        <v>3982</v>
      </c>
      <c r="B3972" t="s">
        <v>21174</v>
      </c>
      <c r="C3972">
        <v>0</v>
      </c>
      <c r="D3972">
        <v>0</v>
      </c>
      <c r="E3972" t="s">
        <v>20050</v>
      </c>
      <c r="F3972" t="s">
        <v>15258</v>
      </c>
      <c r="G3972" t="s">
        <v>20080</v>
      </c>
      <c r="H3972" t="s">
        <v>20717</v>
      </c>
      <c r="I3972" t="s">
        <v>20718</v>
      </c>
      <c r="J3972" t="s">
        <v>15259</v>
      </c>
      <c r="K3972" t="s">
        <v>6415</v>
      </c>
      <c r="L3972" t="s">
        <v>6416</v>
      </c>
      <c r="M3972" t="s">
        <v>20083</v>
      </c>
      <c r="N3972" t="s">
        <v>6334</v>
      </c>
      <c r="O3972" t="s">
        <v>20097</v>
      </c>
      <c r="P3972" t="s">
        <v>20719</v>
      </c>
      <c r="Q3972" t="s">
        <v>20720</v>
      </c>
      <c r="R3972" t="s">
        <v>20721</v>
      </c>
      <c r="S3972">
        <v>1</v>
      </c>
      <c r="T3972">
        <v>1</v>
      </c>
      <c r="U3972">
        <v>0</v>
      </c>
      <c r="V3972">
        <v>206</v>
      </c>
      <c r="W3972">
        <v>11</v>
      </c>
    </row>
    <row r="3973" spans="1:23" x14ac:dyDescent="0.3">
      <c r="A3973" t="s">
        <v>3983</v>
      </c>
      <c r="B3973" t="s">
        <v>21174</v>
      </c>
      <c r="C3973">
        <v>0</v>
      </c>
      <c r="D3973">
        <v>0</v>
      </c>
      <c r="E3973" t="s">
        <v>20050</v>
      </c>
      <c r="F3973" t="s">
        <v>15260</v>
      </c>
      <c r="G3973" t="s">
        <v>20080</v>
      </c>
      <c r="H3973" t="s">
        <v>20717</v>
      </c>
      <c r="I3973" t="s">
        <v>20718</v>
      </c>
      <c r="J3973" t="s">
        <v>15259</v>
      </c>
      <c r="K3973" t="s">
        <v>6415</v>
      </c>
      <c r="L3973" t="s">
        <v>6416</v>
      </c>
      <c r="M3973" t="s">
        <v>20083</v>
      </c>
      <c r="N3973" t="s">
        <v>6334</v>
      </c>
      <c r="O3973" t="s">
        <v>20097</v>
      </c>
      <c r="P3973" t="s">
        <v>20719</v>
      </c>
      <c r="Q3973" t="s">
        <v>20720</v>
      </c>
      <c r="R3973" t="s">
        <v>20721</v>
      </c>
      <c r="S3973">
        <v>1</v>
      </c>
      <c r="T3973">
        <v>1</v>
      </c>
      <c r="U3973">
        <v>0</v>
      </c>
      <c r="V3973">
        <v>315</v>
      </c>
      <c r="W3973">
        <v>16</v>
      </c>
    </row>
    <row r="3974" spans="1:23" x14ac:dyDescent="0.3">
      <c r="A3974" t="s">
        <v>3984</v>
      </c>
      <c r="B3974" t="s">
        <v>21174</v>
      </c>
      <c r="C3974">
        <v>0</v>
      </c>
      <c r="D3974">
        <v>0</v>
      </c>
      <c r="E3974" t="s">
        <v>20050</v>
      </c>
      <c r="F3974" t="s">
        <v>15261</v>
      </c>
      <c r="G3974" t="s">
        <v>20080</v>
      </c>
      <c r="H3974" t="s">
        <v>20717</v>
      </c>
      <c r="I3974" t="s">
        <v>20718</v>
      </c>
      <c r="J3974" t="s">
        <v>15262</v>
      </c>
      <c r="K3974" t="s">
        <v>6823</v>
      </c>
      <c r="L3974" t="s">
        <v>6416</v>
      </c>
      <c r="M3974" t="s">
        <v>20083</v>
      </c>
      <c r="N3974" t="s">
        <v>6334</v>
      </c>
      <c r="O3974" t="s">
        <v>20097</v>
      </c>
      <c r="P3974" t="s">
        <v>20719</v>
      </c>
      <c r="Q3974" t="s">
        <v>20720</v>
      </c>
      <c r="R3974" t="s">
        <v>20721</v>
      </c>
      <c r="S3974">
        <v>1</v>
      </c>
      <c r="T3974">
        <v>1</v>
      </c>
      <c r="U3974">
        <v>0</v>
      </c>
      <c r="V3974">
        <v>245</v>
      </c>
      <c r="W3974">
        <v>12</v>
      </c>
    </row>
    <row r="3975" spans="1:23" x14ac:dyDescent="0.3">
      <c r="A3975" t="s">
        <v>3985</v>
      </c>
      <c r="B3975" t="s">
        <v>21174</v>
      </c>
      <c r="C3975">
        <v>0</v>
      </c>
      <c r="D3975">
        <v>0</v>
      </c>
      <c r="E3975" t="s">
        <v>20050</v>
      </c>
      <c r="F3975" t="s">
        <v>15263</v>
      </c>
      <c r="G3975" t="s">
        <v>20080</v>
      </c>
      <c r="H3975" t="s">
        <v>20717</v>
      </c>
      <c r="I3975" t="s">
        <v>20718</v>
      </c>
      <c r="J3975" t="s">
        <v>15264</v>
      </c>
      <c r="K3975" t="s">
        <v>6823</v>
      </c>
      <c r="L3975" t="s">
        <v>6416</v>
      </c>
      <c r="M3975" t="s">
        <v>20083</v>
      </c>
      <c r="N3975" t="s">
        <v>6334</v>
      </c>
      <c r="O3975" t="s">
        <v>20097</v>
      </c>
      <c r="P3975" t="s">
        <v>20719</v>
      </c>
      <c r="Q3975" t="s">
        <v>20720</v>
      </c>
      <c r="R3975" t="s">
        <v>20721</v>
      </c>
      <c r="S3975">
        <v>1</v>
      </c>
      <c r="T3975">
        <v>1</v>
      </c>
      <c r="U3975">
        <v>0</v>
      </c>
      <c r="V3975">
        <v>199</v>
      </c>
      <c r="W3975">
        <v>9</v>
      </c>
    </row>
    <row r="3976" spans="1:23" x14ac:dyDescent="0.3">
      <c r="A3976" t="s">
        <v>3986</v>
      </c>
      <c r="B3976" t="s">
        <v>21174</v>
      </c>
      <c r="C3976">
        <v>0</v>
      </c>
      <c r="D3976">
        <v>0</v>
      </c>
      <c r="E3976" t="s">
        <v>20050</v>
      </c>
      <c r="F3976" t="s">
        <v>15265</v>
      </c>
      <c r="G3976" t="s">
        <v>20080</v>
      </c>
      <c r="H3976" t="s">
        <v>20717</v>
      </c>
      <c r="I3976" t="s">
        <v>20718</v>
      </c>
      <c r="J3976" t="s">
        <v>15264</v>
      </c>
      <c r="K3976" t="s">
        <v>6823</v>
      </c>
      <c r="L3976" t="s">
        <v>6416</v>
      </c>
      <c r="M3976" t="s">
        <v>20083</v>
      </c>
      <c r="N3976" t="s">
        <v>6334</v>
      </c>
      <c r="O3976" t="s">
        <v>20097</v>
      </c>
      <c r="P3976" t="s">
        <v>20719</v>
      </c>
      <c r="Q3976" t="s">
        <v>20720</v>
      </c>
      <c r="R3976" t="s">
        <v>20721</v>
      </c>
      <c r="S3976">
        <v>1</v>
      </c>
      <c r="T3976">
        <v>1</v>
      </c>
      <c r="U3976">
        <v>0</v>
      </c>
      <c r="V3976">
        <v>267</v>
      </c>
      <c r="W3976">
        <v>14</v>
      </c>
    </row>
    <row r="3977" spans="1:23" x14ac:dyDescent="0.3">
      <c r="A3977" t="s">
        <v>3987</v>
      </c>
      <c r="B3977" t="s">
        <v>21174</v>
      </c>
      <c r="C3977">
        <v>0</v>
      </c>
      <c r="D3977">
        <v>0</v>
      </c>
      <c r="E3977" t="s">
        <v>20050</v>
      </c>
      <c r="F3977" t="s">
        <v>15266</v>
      </c>
      <c r="G3977" t="s">
        <v>20080</v>
      </c>
      <c r="H3977" t="s">
        <v>20717</v>
      </c>
      <c r="I3977" t="s">
        <v>20718</v>
      </c>
      <c r="J3977" t="s">
        <v>15267</v>
      </c>
      <c r="K3977" t="s">
        <v>6582</v>
      </c>
      <c r="L3977" t="s">
        <v>6416</v>
      </c>
      <c r="M3977" t="s">
        <v>20083</v>
      </c>
      <c r="N3977" t="s">
        <v>6334</v>
      </c>
      <c r="O3977" t="s">
        <v>20097</v>
      </c>
      <c r="P3977" t="s">
        <v>20719</v>
      </c>
      <c r="Q3977" t="s">
        <v>20720</v>
      </c>
      <c r="R3977" t="s">
        <v>20721</v>
      </c>
      <c r="S3977">
        <v>1</v>
      </c>
      <c r="T3977">
        <v>1</v>
      </c>
      <c r="U3977">
        <v>0</v>
      </c>
      <c r="V3977">
        <v>112</v>
      </c>
      <c r="W3977">
        <v>6</v>
      </c>
    </row>
    <row r="3978" spans="1:23" x14ac:dyDescent="0.3">
      <c r="A3978" t="s">
        <v>3988</v>
      </c>
      <c r="B3978" t="s">
        <v>21174</v>
      </c>
      <c r="C3978">
        <v>0</v>
      </c>
      <c r="D3978">
        <v>0</v>
      </c>
      <c r="E3978" t="s">
        <v>20050</v>
      </c>
      <c r="F3978" t="s">
        <v>15268</v>
      </c>
      <c r="G3978" t="s">
        <v>20080</v>
      </c>
      <c r="H3978" t="s">
        <v>20717</v>
      </c>
      <c r="I3978" t="s">
        <v>20718</v>
      </c>
      <c r="J3978" t="s">
        <v>9343</v>
      </c>
      <c r="K3978" t="s">
        <v>6582</v>
      </c>
      <c r="L3978" t="s">
        <v>6416</v>
      </c>
      <c r="M3978" t="s">
        <v>20083</v>
      </c>
      <c r="N3978" t="s">
        <v>6334</v>
      </c>
      <c r="O3978" t="s">
        <v>20097</v>
      </c>
      <c r="P3978" t="s">
        <v>20719</v>
      </c>
      <c r="Q3978" t="s">
        <v>20720</v>
      </c>
      <c r="R3978" t="s">
        <v>20721</v>
      </c>
      <c r="S3978">
        <v>1</v>
      </c>
      <c r="T3978">
        <v>1</v>
      </c>
      <c r="U3978">
        <v>0</v>
      </c>
      <c r="V3978">
        <v>233</v>
      </c>
      <c r="W3978">
        <v>11</v>
      </c>
    </row>
    <row r="3979" spans="1:23" x14ac:dyDescent="0.3">
      <c r="A3979" t="s">
        <v>3989</v>
      </c>
      <c r="B3979" t="s">
        <v>21174</v>
      </c>
      <c r="C3979">
        <v>0</v>
      </c>
      <c r="D3979">
        <v>0</v>
      </c>
      <c r="E3979" t="s">
        <v>20050</v>
      </c>
      <c r="F3979" t="s">
        <v>15269</v>
      </c>
      <c r="G3979" t="s">
        <v>20080</v>
      </c>
      <c r="H3979" t="s">
        <v>20717</v>
      </c>
      <c r="I3979" t="s">
        <v>20718</v>
      </c>
      <c r="J3979" t="s">
        <v>15270</v>
      </c>
      <c r="K3979" t="s">
        <v>6582</v>
      </c>
      <c r="L3979" t="s">
        <v>6416</v>
      </c>
      <c r="M3979" t="s">
        <v>20083</v>
      </c>
      <c r="N3979" t="s">
        <v>6334</v>
      </c>
      <c r="O3979" t="s">
        <v>20097</v>
      </c>
      <c r="P3979" t="s">
        <v>20719</v>
      </c>
      <c r="Q3979" t="s">
        <v>20720</v>
      </c>
      <c r="R3979" t="s">
        <v>20721</v>
      </c>
      <c r="S3979">
        <v>1</v>
      </c>
      <c r="T3979">
        <v>1</v>
      </c>
      <c r="U3979">
        <v>0</v>
      </c>
      <c r="V3979">
        <v>319</v>
      </c>
      <c r="W3979">
        <v>17</v>
      </c>
    </row>
    <row r="3980" spans="1:23" x14ac:dyDescent="0.3">
      <c r="A3980" t="s">
        <v>3990</v>
      </c>
      <c r="B3980" t="s">
        <v>21174</v>
      </c>
      <c r="C3980">
        <v>0</v>
      </c>
      <c r="D3980">
        <v>0</v>
      </c>
      <c r="E3980" t="s">
        <v>20050</v>
      </c>
      <c r="F3980" t="s">
        <v>15271</v>
      </c>
      <c r="G3980" t="s">
        <v>20080</v>
      </c>
      <c r="H3980" t="s">
        <v>20717</v>
      </c>
      <c r="I3980" t="s">
        <v>20718</v>
      </c>
      <c r="J3980" t="s">
        <v>15272</v>
      </c>
      <c r="K3980" t="s">
        <v>6415</v>
      </c>
      <c r="L3980" t="s">
        <v>6416</v>
      </c>
      <c r="M3980" t="s">
        <v>20083</v>
      </c>
      <c r="N3980" t="s">
        <v>6334</v>
      </c>
      <c r="O3980" t="s">
        <v>20097</v>
      </c>
      <c r="P3980" t="s">
        <v>20719</v>
      </c>
      <c r="Q3980" t="s">
        <v>20720</v>
      </c>
      <c r="R3980" t="s">
        <v>20721</v>
      </c>
      <c r="S3980">
        <v>1</v>
      </c>
      <c r="T3980">
        <v>1</v>
      </c>
      <c r="U3980">
        <v>0</v>
      </c>
      <c r="V3980">
        <v>114</v>
      </c>
      <c r="W3980">
        <v>6</v>
      </c>
    </row>
    <row r="3981" spans="1:23" x14ac:dyDescent="0.3">
      <c r="A3981" t="s">
        <v>3991</v>
      </c>
      <c r="B3981" t="s">
        <v>21174</v>
      </c>
      <c r="C3981">
        <v>0</v>
      </c>
      <c r="D3981">
        <v>0</v>
      </c>
      <c r="E3981" t="s">
        <v>20050</v>
      </c>
      <c r="F3981" t="s">
        <v>15273</v>
      </c>
      <c r="G3981" t="s">
        <v>20080</v>
      </c>
      <c r="H3981" t="s">
        <v>20717</v>
      </c>
      <c r="I3981" t="s">
        <v>20718</v>
      </c>
      <c r="J3981" t="s">
        <v>15069</v>
      </c>
      <c r="K3981" t="s">
        <v>6415</v>
      </c>
      <c r="L3981" t="s">
        <v>6416</v>
      </c>
      <c r="M3981" t="s">
        <v>20083</v>
      </c>
      <c r="N3981" t="s">
        <v>6334</v>
      </c>
      <c r="O3981" t="s">
        <v>20097</v>
      </c>
      <c r="P3981" t="s">
        <v>20719</v>
      </c>
      <c r="Q3981" t="s">
        <v>20720</v>
      </c>
      <c r="R3981" t="s">
        <v>20721</v>
      </c>
      <c r="S3981">
        <v>1</v>
      </c>
      <c r="T3981">
        <v>1</v>
      </c>
      <c r="U3981">
        <v>0</v>
      </c>
      <c r="V3981">
        <v>342</v>
      </c>
      <c r="W3981">
        <v>16</v>
      </c>
    </row>
    <row r="3982" spans="1:23" x14ac:dyDescent="0.3">
      <c r="A3982" t="s">
        <v>3992</v>
      </c>
      <c r="B3982" t="s">
        <v>21174</v>
      </c>
      <c r="C3982">
        <v>0</v>
      </c>
      <c r="D3982">
        <v>0</v>
      </c>
      <c r="E3982" t="s">
        <v>20050</v>
      </c>
      <c r="F3982" t="s">
        <v>15274</v>
      </c>
      <c r="G3982" t="s">
        <v>20066</v>
      </c>
      <c r="H3982" t="s">
        <v>24447</v>
      </c>
      <c r="I3982" t="s">
        <v>24448</v>
      </c>
      <c r="J3982" t="s">
        <v>9116</v>
      </c>
      <c r="K3982" t="s">
        <v>15275</v>
      </c>
      <c r="L3982" t="s">
        <v>15276</v>
      </c>
      <c r="M3982" t="s">
        <v>20206</v>
      </c>
      <c r="N3982" t="s">
        <v>6334</v>
      </c>
      <c r="O3982" t="s">
        <v>20097</v>
      </c>
      <c r="P3982" t="s">
        <v>20415</v>
      </c>
      <c r="Q3982" t="s">
        <v>6584</v>
      </c>
      <c r="R3982" t="s">
        <v>24449</v>
      </c>
      <c r="S3982">
        <v>1</v>
      </c>
      <c r="T3982">
        <v>1</v>
      </c>
      <c r="U3982">
        <v>0</v>
      </c>
      <c r="V3982">
        <v>166</v>
      </c>
      <c r="W3982">
        <v>8</v>
      </c>
    </row>
    <row r="3983" spans="1:23" x14ac:dyDescent="0.3">
      <c r="A3983" t="s">
        <v>3993</v>
      </c>
      <c r="B3983" t="s">
        <v>21174</v>
      </c>
      <c r="C3983">
        <v>0</v>
      </c>
      <c r="D3983">
        <v>0</v>
      </c>
      <c r="E3983" t="s">
        <v>20050</v>
      </c>
      <c r="F3983" t="s">
        <v>15277</v>
      </c>
      <c r="G3983" t="s">
        <v>20080</v>
      </c>
      <c r="H3983" t="s">
        <v>24450</v>
      </c>
      <c r="I3983" t="s">
        <v>24451</v>
      </c>
      <c r="J3983" t="s">
        <v>15278</v>
      </c>
      <c r="K3983" t="s">
        <v>6583</v>
      </c>
      <c r="L3983" t="s">
        <v>6584</v>
      </c>
      <c r="M3983" t="s">
        <v>20457</v>
      </c>
      <c r="N3983" t="s">
        <v>6334</v>
      </c>
      <c r="O3983" t="s">
        <v>20097</v>
      </c>
      <c r="P3983" t="s">
        <v>20415</v>
      </c>
      <c r="Q3983" t="s">
        <v>6584</v>
      </c>
      <c r="R3983" t="s">
        <v>20669</v>
      </c>
      <c r="S3983">
        <v>1</v>
      </c>
      <c r="T3983">
        <v>1</v>
      </c>
      <c r="U3983">
        <v>0</v>
      </c>
      <c r="V3983">
        <v>130</v>
      </c>
      <c r="W3983">
        <v>8</v>
      </c>
    </row>
    <row r="3984" spans="1:23" x14ac:dyDescent="0.3">
      <c r="A3984" t="s">
        <v>3994</v>
      </c>
      <c r="B3984" t="s">
        <v>21174</v>
      </c>
      <c r="C3984">
        <v>0</v>
      </c>
      <c r="D3984">
        <v>0</v>
      </c>
      <c r="E3984" t="s">
        <v>20050</v>
      </c>
      <c r="F3984" t="s">
        <v>15279</v>
      </c>
      <c r="G3984" t="s">
        <v>20080</v>
      </c>
      <c r="H3984" t="s">
        <v>20864</v>
      </c>
      <c r="I3984" t="s">
        <v>20865</v>
      </c>
      <c r="J3984" t="s">
        <v>15103</v>
      </c>
      <c r="K3984" t="s">
        <v>6405</v>
      </c>
      <c r="L3984" t="s">
        <v>6375</v>
      </c>
      <c r="M3984" t="s">
        <v>20083</v>
      </c>
      <c r="N3984" t="s">
        <v>6334</v>
      </c>
      <c r="O3984" t="s">
        <v>20097</v>
      </c>
      <c r="P3984" t="s">
        <v>20383</v>
      </c>
      <c r="Q3984" t="s">
        <v>20384</v>
      </c>
      <c r="R3984" t="s">
        <v>20385</v>
      </c>
      <c r="S3984">
        <v>1</v>
      </c>
      <c r="T3984">
        <v>0</v>
      </c>
      <c r="U3984">
        <v>0</v>
      </c>
      <c r="V3984">
        <v>231</v>
      </c>
      <c r="W3984">
        <v>10</v>
      </c>
    </row>
    <row r="3985" spans="1:23" x14ac:dyDescent="0.3">
      <c r="A3985" t="s">
        <v>3995</v>
      </c>
      <c r="B3985" t="s">
        <v>21174</v>
      </c>
      <c r="C3985">
        <v>0</v>
      </c>
      <c r="D3985">
        <v>0</v>
      </c>
      <c r="E3985" t="s">
        <v>20088</v>
      </c>
      <c r="F3985" t="s">
        <v>15280</v>
      </c>
      <c r="G3985" t="s">
        <v>20089</v>
      </c>
      <c r="H3985" t="s">
        <v>21102</v>
      </c>
      <c r="I3985" t="s">
        <v>21103</v>
      </c>
      <c r="J3985" t="s">
        <v>15281</v>
      </c>
      <c r="K3985" t="s">
        <v>6581</v>
      </c>
      <c r="L3985" t="s">
        <v>6342</v>
      </c>
      <c r="M3985" t="s">
        <v>20083</v>
      </c>
      <c r="N3985" t="s">
        <v>6334</v>
      </c>
      <c r="O3985" t="s">
        <v>20097</v>
      </c>
      <c r="P3985" t="s">
        <v>20559</v>
      </c>
      <c r="Q3985" t="s">
        <v>20560</v>
      </c>
      <c r="R3985" t="s">
        <v>20561</v>
      </c>
      <c r="S3985">
        <v>0</v>
      </c>
      <c r="T3985">
        <v>1</v>
      </c>
      <c r="U3985">
        <v>0</v>
      </c>
      <c r="V3985">
        <v>64</v>
      </c>
      <c r="W3985">
        <v>4</v>
      </c>
    </row>
    <row r="3986" spans="1:23" x14ac:dyDescent="0.3">
      <c r="A3986" t="s">
        <v>3996</v>
      </c>
      <c r="B3986" t="s">
        <v>21174</v>
      </c>
      <c r="C3986">
        <v>0</v>
      </c>
      <c r="D3986">
        <v>0</v>
      </c>
      <c r="E3986" t="s">
        <v>20150</v>
      </c>
      <c r="F3986" t="s">
        <v>15282</v>
      </c>
      <c r="G3986" t="s">
        <v>20089</v>
      </c>
      <c r="H3986" t="s">
        <v>24452</v>
      </c>
      <c r="I3986" t="s">
        <v>24453</v>
      </c>
      <c r="J3986" t="s">
        <v>15080</v>
      </c>
      <c r="K3986" t="s">
        <v>6583</v>
      </c>
      <c r="L3986" t="s">
        <v>6584</v>
      </c>
      <c r="M3986" t="s">
        <v>20457</v>
      </c>
      <c r="N3986" t="s">
        <v>6334</v>
      </c>
      <c r="O3986" t="s">
        <v>20097</v>
      </c>
      <c r="P3986" t="s">
        <v>20415</v>
      </c>
      <c r="Q3986" t="s">
        <v>6584</v>
      </c>
      <c r="R3986" t="s">
        <v>20669</v>
      </c>
      <c r="S3986">
        <v>0</v>
      </c>
      <c r="T3986">
        <v>1</v>
      </c>
      <c r="U3986">
        <v>0</v>
      </c>
      <c r="V3986">
        <v>296</v>
      </c>
      <c r="W3986">
        <v>14</v>
      </c>
    </row>
    <row r="3987" spans="1:23" x14ac:dyDescent="0.3">
      <c r="A3987" t="s">
        <v>3997</v>
      </c>
      <c r="B3987" t="s">
        <v>21174</v>
      </c>
      <c r="C3987">
        <v>0</v>
      </c>
      <c r="D3987">
        <v>0</v>
      </c>
      <c r="E3987" t="s">
        <v>20050</v>
      </c>
      <c r="F3987" t="s">
        <v>15283</v>
      </c>
      <c r="G3987" t="s">
        <v>20040</v>
      </c>
      <c r="H3987" t="s">
        <v>24454</v>
      </c>
      <c r="I3987" t="s">
        <v>24455</v>
      </c>
      <c r="J3987" t="s">
        <v>13660</v>
      </c>
      <c r="K3987" t="s">
        <v>15284</v>
      </c>
      <c r="L3987" t="s">
        <v>15285</v>
      </c>
      <c r="M3987" t="s">
        <v>20190</v>
      </c>
      <c r="N3987" t="s">
        <v>6334</v>
      </c>
      <c r="O3987" t="s">
        <v>20097</v>
      </c>
      <c r="P3987" t="s">
        <v>20098</v>
      </c>
      <c r="Q3987" t="s">
        <v>20099</v>
      </c>
      <c r="R3987" t="s">
        <v>24456</v>
      </c>
      <c r="S3987">
        <v>1</v>
      </c>
      <c r="T3987">
        <v>1</v>
      </c>
      <c r="U3987">
        <v>0</v>
      </c>
      <c r="V3987">
        <v>175</v>
      </c>
      <c r="W3987">
        <v>8</v>
      </c>
    </row>
    <row r="3988" spans="1:23" x14ac:dyDescent="0.3">
      <c r="A3988" t="s">
        <v>3998</v>
      </c>
      <c r="B3988" t="s">
        <v>21174</v>
      </c>
      <c r="C3988">
        <v>0</v>
      </c>
      <c r="D3988">
        <v>0</v>
      </c>
      <c r="E3988" t="s">
        <v>20050</v>
      </c>
      <c r="F3988" t="s">
        <v>15286</v>
      </c>
      <c r="G3988" t="s">
        <v>20080</v>
      </c>
      <c r="H3988" t="s">
        <v>20864</v>
      </c>
      <c r="I3988" t="s">
        <v>20865</v>
      </c>
      <c r="J3988" t="s">
        <v>15107</v>
      </c>
      <c r="K3988" t="s">
        <v>6374</v>
      </c>
      <c r="L3988" t="s">
        <v>6375</v>
      </c>
      <c r="M3988" t="s">
        <v>20083</v>
      </c>
      <c r="N3988" t="s">
        <v>6334</v>
      </c>
      <c r="O3988" t="s">
        <v>20097</v>
      </c>
      <c r="P3988" t="s">
        <v>20383</v>
      </c>
      <c r="Q3988" t="s">
        <v>20384</v>
      </c>
      <c r="R3988" t="s">
        <v>20385</v>
      </c>
      <c r="S3988">
        <v>1</v>
      </c>
      <c r="T3988">
        <v>0</v>
      </c>
      <c r="U3988">
        <v>0</v>
      </c>
      <c r="V3988">
        <v>198</v>
      </c>
      <c r="W3988">
        <v>10</v>
      </c>
    </row>
    <row r="3989" spans="1:23" x14ac:dyDescent="0.3">
      <c r="A3989" t="s">
        <v>3999</v>
      </c>
      <c r="B3989" t="s">
        <v>21174</v>
      </c>
      <c r="C3989">
        <v>0</v>
      </c>
      <c r="D3989">
        <v>0</v>
      </c>
      <c r="E3989" t="s">
        <v>20050</v>
      </c>
      <c r="F3989" t="s">
        <v>15287</v>
      </c>
      <c r="G3989" t="s">
        <v>20080</v>
      </c>
      <c r="H3989" t="s">
        <v>20864</v>
      </c>
      <c r="I3989" t="s">
        <v>20865</v>
      </c>
      <c r="J3989" t="s">
        <v>15108</v>
      </c>
      <c r="K3989" t="s">
        <v>6405</v>
      </c>
      <c r="L3989" t="s">
        <v>6375</v>
      </c>
      <c r="M3989" t="s">
        <v>20083</v>
      </c>
      <c r="N3989" t="s">
        <v>6334</v>
      </c>
      <c r="O3989" t="s">
        <v>20097</v>
      </c>
      <c r="P3989" t="s">
        <v>20383</v>
      </c>
      <c r="Q3989" t="s">
        <v>20384</v>
      </c>
      <c r="R3989" t="s">
        <v>20385</v>
      </c>
      <c r="S3989">
        <v>1</v>
      </c>
      <c r="T3989">
        <v>0</v>
      </c>
      <c r="U3989">
        <v>0</v>
      </c>
      <c r="V3989">
        <v>260</v>
      </c>
      <c r="W3989">
        <v>12</v>
      </c>
    </row>
    <row r="3990" spans="1:23" x14ac:dyDescent="0.3">
      <c r="A3990" t="s">
        <v>4000</v>
      </c>
      <c r="B3990" t="s">
        <v>21174</v>
      </c>
      <c r="C3990">
        <v>0</v>
      </c>
      <c r="D3990">
        <v>0</v>
      </c>
      <c r="E3990" t="s">
        <v>20050</v>
      </c>
      <c r="F3990" t="s">
        <v>15288</v>
      </c>
      <c r="G3990" t="s">
        <v>20080</v>
      </c>
      <c r="H3990" t="s">
        <v>20864</v>
      </c>
      <c r="I3990" t="s">
        <v>20865</v>
      </c>
      <c r="J3990" t="s">
        <v>15121</v>
      </c>
      <c r="K3990" t="s">
        <v>6580</v>
      </c>
      <c r="L3990" t="s">
        <v>6375</v>
      </c>
      <c r="M3990" t="s">
        <v>20083</v>
      </c>
      <c r="N3990" t="s">
        <v>6334</v>
      </c>
      <c r="O3990" t="s">
        <v>20097</v>
      </c>
      <c r="P3990" t="s">
        <v>20383</v>
      </c>
      <c r="Q3990" t="s">
        <v>20384</v>
      </c>
      <c r="R3990" t="s">
        <v>20385</v>
      </c>
      <c r="S3990">
        <v>1</v>
      </c>
      <c r="T3990">
        <v>0</v>
      </c>
      <c r="U3990">
        <v>0</v>
      </c>
      <c r="V3990">
        <v>73</v>
      </c>
      <c r="W3990">
        <v>4</v>
      </c>
    </row>
    <row r="3991" spans="1:23" x14ac:dyDescent="0.3">
      <c r="A3991" t="s">
        <v>4001</v>
      </c>
      <c r="B3991" t="s">
        <v>21174</v>
      </c>
      <c r="C3991">
        <v>0</v>
      </c>
      <c r="D3991">
        <v>0</v>
      </c>
      <c r="E3991" t="s">
        <v>20050</v>
      </c>
      <c r="F3991" t="s">
        <v>15289</v>
      </c>
      <c r="G3991" t="s">
        <v>20066</v>
      </c>
      <c r="H3991" t="s">
        <v>24457</v>
      </c>
      <c r="I3991" t="s">
        <v>24458</v>
      </c>
      <c r="J3991" t="s">
        <v>15290</v>
      </c>
      <c r="K3991" t="s">
        <v>14860</v>
      </c>
      <c r="L3991" t="s">
        <v>14861</v>
      </c>
      <c r="M3991" t="s">
        <v>20320</v>
      </c>
      <c r="N3991" t="s">
        <v>6334</v>
      </c>
      <c r="O3991" t="s">
        <v>20097</v>
      </c>
      <c r="P3991" t="s">
        <v>20880</v>
      </c>
      <c r="Q3991" t="s">
        <v>20881</v>
      </c>
      <c r="R3991" t="s">
        <v>24302</v>
      </c>
      <c r="S3991">
        <v>1</v>
      </c>
      <c r="T3991">
        <v>0</v>
      </c>
      <c r="U3991">
        <v>0</v>
      </c>
      <c r="V3991">
        <v>268</v>
      </c>
      <c r="W3991">
        <v>15</v>
      </c>
    </row>
    <row r="3992" spans="1:23" x14ac:dyDescent="0.3">
      <c r="A3992" t="s">
        <v>4002</v>
      </c>
      <c r="B3992" t="s">
        <v>21174</v>
      </c>
      <c r="C3992">
        <v>0</v>
      </c>
      <c r="D3992">
        <v>0</v>
      </c>
      <c r="E3992" t="s">
        <v>20050</v>
      </c>
      <c r="F3992" t="s">
        <v>15293</v>
      </c>
      <c r="G3992" t="s">
        <v>21292</v>
      </c>
      <c r="H3992" t="s">
        <v>24429</v>
      </c>
      <c r="I3992" t="s">
        <v>24430</v>
      </c>
      <c r="J3992" t="s">
        <v>15294</v>
      </c>
      <c r="K3992" t="s">
        <v>15239</v>
      </c>
      <c r="L3992" t="s">
        <v>15240</v>
      </c>
      <c r="M3992" t="s">
        <v>20519</v>
      </c>
      <c r="N3992" t="s">
        <v>6334</v>
      </c>
      <c r="O3992" t="s">
        <v>20097</v>
      </c>
      <c r="P3992" t="s">
        <v>20880</v>
      </c>
      <c r="Q3992" t="s">
        <v>20881</v>
      </c>
      <c r="R3992" t="s">
        <v>24431</v>
      </c>
      <c r="S3992">
        <v>1</v>
      </c>
      <c r="T3992">
        <v>0</v>
      </c>
      <c r="U3992">
        <v>0</v>
      </c>
      <c r="V3992">
        <v>177</v>
      </c>
      <c r="W3992">
        <v>8</v>
      </c>
    </row>
    <row r="3993" spans="1:23" x14ac:dyDescent="0.3">
      <c r="A3993" t="s">
        <v>4003</v>
      </c>
      <c r="B3993" t="s">
        <v>21174</v>
      </c>
      <c r="C3993">
        <v>0</v>
      </c>
      <c r="D3993">
        <v>0</v>
      </c>
      <c r="E3993" t="s">
        <v>20050</v>
      </c>
      <c r="F3993" t="s">
        <v>15295</v>
      </c>
      <c r="G3993" t="s">
        <v>20066</v>
      </c>
      <c r="H3993" t="s">
        <v>24459</v>
      </c>
      <c r="I3993" t="s">
        <v>24460</v>
      </c>
      <c r="J3993" t="s">
        <v>15296</v>
      </c>
      <c r="K3993" t="s">
        <v>15116</v>
      </c>
      <c r="L3993" t="s">
        <v>15117</v>
      </c>
      <c r="M3993" t="s">
        <v>20515</v>
      </c>
      <c r="N3993" t="s">
        <v>6334</v>
      </c>
      <c r="O3993" t="s">
        <v>20097</v>
      </c>
      <c r="P3993" t="s">
        <v>20880</v>
      </c>
      <c r="Q3993" t="s">
        <v>20881</v>
      </c>
      <c r="R3993" t="s">
        <v>24369</v>
      </c>
      <c r="S3993">
        <v>1</v>
      </c>
      <c r="T3993">
        <v>1</v>
      </c>
      <c r="U3993">
        <v>0</v>
      </c>
      <c r="V3993">
        <v>129</v>
      </c>
      <c r="W3993">
        <v>6</v>
      </c>
    </row>
    <row r="3994" spans="1:23" x14ac:dyDescent="0.3">
      <c r="A3994" t="s">
        <v>4004</v>
      </c>
      <c r="B3994" t="s">
        <v>21174</v>
      </c>
      <c r="C3994">
        <v>0</v>
      </c>
      <c r="D3994">
        <v>0</v>
      </c>
      <c r="E3994" t="s">
        <v>20050</v>
      </c>
      <c r="F3994" t="s">
        <v>15297</v>
      </c>
      <c r="G3994" t="s">
        <v>20066</v>
      </c>
      <c r="H3994" t="s">
        <v>24432</v>
      </c>
      <c r="I3994" t="s">
        <v>24433</v>
      </c>
      <c r="J3994" t="s">
        <v>6836</v>
      </c>
      <c r="K3994" t="s">
        <v>15242</v>
      </c>
      <c r="L3994" t="s">
        <v>15243</v>
      </c>
      <c r="M3994" t="s">
        <v>20410</v>
      </c>
      <c r="N3994" t="s">
        <v>6334</v>
      </c>
      <c r="O3994" t="s">
        <v>20097</v>
      </c>
      <c r="P3994" t="s">
        <v>20880</v>
      </c>
      <c r="Q3994" t="s">
        <v>20881</v>
      </c>
      <c r="R3994" t="s">
        <v>24434</v>
      </c>
      <c r="S3994">
        <v>1</v>
      </c>
      <c r="T3994">
        <v>0</v>
      </c>
      <c r="U3994">
        <v>0</v>
      </c>
      <c r="V3994">
        <v>88</v>
      </c>
      <c r="W3994">
        <v>5</v>
      </c>
    </row>
    <row r="3995" spans="1:23" x14ac:dyDescent="0.3">
      <c r="A3995" t="s">
        <v>4005</v>
      </c>
      <c r="B3995" t="s">
        <v>21174</v>
      </c>
      <c r="C3995">
        <v>0</v>
      </c>
      <c r="D3995">
        <v>0</v>
      </c>
      <c r="E3995" t="s">
        <v>20050</v>
      </c>
      <c r="F3995" t="s">
        <v>15298</v>
      </c>
      <c r="G3995" t="s">
        <v>20328</v>
      </c>
      <c r="H3995" t="s">
        <v>24461</v>
      </c>
      <c r="I3995" t="s">
        <v>24462</v>
      </c>
      <c r="J3995" t="s">
        <v>15290</v>
      </c>
      <c r="K3995" t="s">
        <v>14860</v>
      </c>
      <c r="L3995" t="s">
        <v>14861</v>
      </c>
      <c r="M3995" t="s">
        <v>20320</v>
      </c>
      <c r="N3995" t="s">
        <v>6334</v>
      </c>
      <c r="O3995" t="s">
        <v>20097</v>
      </c>
      <c r="P3995" t="s">
        <v>20880</v>
      </c>
      <c r="Q3995" t="s">
        <v>20881</v>
      </c>
      <c r="R3995" t="s">
        <v>24302</v>
      </c>
      <c r="S3995">
        <v>1</v>
      </c>
      <c r="T3995">
        <v>0</v>
      </c>
      <c r="U3995">
        <v>0</v>
      </c>
      <c r="V3995">
        <v>251</v>
      </c>
      <c r="W3995">
        <v>12</v>
      </c>
    </row>
    <row r="3996" spans="1:23" x14ac:dyDescent="0.3">
      <c r="A3996" t="s">
        <v>4006</v>
      </c>
      <c r="B3996" t="s">
        <v>21174</v>
      </c>
      <c r="C3996">
        <v>0</v>
      </c>
      <c r="D3996">
        <v>0</v>
      </c>
      <c r="E3996" t="s">
        <v>20050</v>
      </c>
      <c r="F3996" t="s">
        <v>15299</v>
      </c>
      <c r="G3996" t="s">
        <v>20066</v>
      </c>
      <c r="H3996" t="s">
        <v>24463</v>
      </c>
      <c r="I3996" t="s">
        <v>24464</v>
      </c>
      <c r="J3996" t="s">
        <v>15300</v>
      </c>
      <c r="K3996" t="s">
        <v>15301</v>
      </c>
      <c r="L3996" t="s">
        <v>15302</v>
      </c>
      <c r="M3996" t="s">
        <v>20324</v>
      </c>
      <c r="N3996" t="s">
        <v>6334</v>
      </c>
      <c r="O3996" t="s">
        <v>20097</v>
      </c>
      <c r="P3996" t="s">
        <v>20880</v>
      </c>
      <c r="Q3996" t="s">
        <v>20881</v>
      </c>
      <c r="R3996" t="s">
        <v>24465</v>
      </c>
      <c r="S3996">
        <v>1</v>
      </c>
      <c r="T3996">
        <v>1</v>
      </c>
      <c r="U3996">
        <v>0</v>
      </c>
      <c r="V3996">
        <v>57</v>
      </c>
      <c r="W3996">
        <v>3</v>
      </c>
    </row>
    <row r="3997" spans="1:23" x14ac:dyDescent="0.3">
      <c r="A3997" t="s">
        <v>4007</v>
      </c>
      <c r="B3997" t="s">
        <v>21174</v>
      </c>
      <c r="C3997">
        <v>0</v>
      </c>
      <c r="D3997">
        <v>0</v>
      </c>
      <c r="E3997" t="s">
        <v>20050</v>
      </c>
      <c r="F3997" t="s">
        <v>15303</v>
      </c>
      <c r="G3997" t="s">
        <v>20066</v>
      </c>
      <c r="H3997" t="s">
        <v>24466</v>
      </c>
      <c r="I3997" t="s">
        <v>24467</v>
      </c>
      <c r="J3997" t="s">
        <v>11252</v>
      </c>
      <c r="K3997" t="s">
        <v>15304</v>
      </c>
      <c r="L3997" t="s">
        <v>15305</v>
      </c>
      <c r="M3997" t="s">
        <v>20484</v>
      </c>
      <c r="N3997" t="s">
        <v>6334</v>
      </c>
      <c r="O3997" t="s">
        <v>20097</v>
      </c>
      <c r="P3997" t="s">
        <v>20880</v>
      </c>
      <c r="Q3997" t="s">
        <v>20881</v>
      </c>
      <c r="R3997" t="s">
        <v>24468</v>
      </c>
      <c r="S3997">
        <v>1</v>
      </c>
      <c r="T3997">
        <v>0</v>
      </c>
      <c r="U3997">
        <v>0</v>
      </c>
      <c r="V3997">
        <v>239</v>
      </c>
      <c r="W3997">
        <v>12</v>
      </c>
    </row>
    <row r="3998" spans="1:23" x14ac:dyDescent="0.3">
      <c r="A3998" t="s">
        <v>4008</v>
      </c>
      <c r="B3998" t="s">
        <v>21174</v>
      </c>
      <c r="C3998">
        <v>0</v>
      </c>
      <c r="D3998">
        <v>0</v>
      </c>
      <c r="E3998" t="s">
        <v>20050</v>
      </c>
      <c r="F3998" t="s">
        <v>15306</v>
      </c>
      <c r="G3998" t="s">
        <v>20328</v>
      </c>
      <c r="H3998" t="s">
        <v>24469</v>
      </c>
      <c r="I3998" t="s">
        <v>24470</v>
      </c>
      <c r="J3998" t="s">
        <v>15307</v>
      </c>
      <c r="K3998" t="s">
        <v>7857</v>
      </c>
      <c r="L3998" t="s">
        <v>7858</v>
      </c>
      <c r="M3998" t="s">
        <v>20757</v>
      </c>
      <c r="N3998" t="s">
        <v>6334</v>
      </c>
      <c r="O3998" t="s">
        <v>20097</v>
      </c>
      <c r="P3998" t="s">
        <v>20880</v>
      </c>
      <c r="Q3998" t="s">
        <v>20881</v>
      </c>
      <c r="R3998" t="s">
        <v>20882</v>
      </c>
      <c r="S3998">
        <v>1</v>
      </c>
      <c r="T3998">
        <v>1</v>
      </c>
      <c r="U3998">
        <v>0</v>
      </c>
      <c r="V3998">
        <v>55</v>
      </c>
      <c r="W3998">
        <v>3</v>
      </c>
    </row>
    <row r="3999" spans="1:23" x14ac:dyDescent="0.3">
      <c r="A3999" t="s">
        <v>4009</v>
      </c>
      <c r="B3999" t="s">
        <v>21174</v>
      </c>
      <c r="C3999">
        <v>0</v>
      </c>
      <c r="D3999">
        <v>0</v>
      </c>
      <c r="E3999" t="s">
        <v>20050</v>
      </c>
      <c r="F3999" t="s">
        <v>15308</v>
      </c>
      <c r="G3999" t="s">
        <v>20066</v>
      </c>
      <c r="H3999" t="s">
        <v>24471</v>
      </c>
      <c r="I3999" t="s">
        <v>24472</v>
      </c>
      <c r="J3999" t="s">
        <v>15309</v>
      </c>
      <c r="K3999" t="s">
        <v>15310</v>
      </c>
      <c r="L3999" t="s">
        <v>15311</v>
      </c>
      <c r="M3999" t="s">
        <v>20453</v>
      </c>
      <c r="N3999" t="s">
        <v>6334</v>
      </c>
      <c r="O3999" t="s">
        <v>20097</v>
      </c>
      <c r="P3999" t="s">
        <v>20880</v>
      </c>
      <c r="Q3999" t="s">
        <v>20881</v>
      </c>
      <c r="R3999" t="s">
        <v>24473</v>
      </c>
      <c r="S3999">
        <v>1</v>
      </c>
      <c r="T3999">
        <v>0</v>
      </c>
      <c r="U3999">
        <v>0</v>
      </c>
      <c r="V3999">
        <v>281</v>
      </c>
      <c r="W3999">
        <v>12</v>
      </c>
    </row>
    <row r="4000" spans="1:23" x14ac:dyDescent="0.3">
      <c r="A4000" t="s">
        <v>4010</v>
      </c>
      <c r="B4000" t="s">
        <v>21174</v>
      </c>
      <c r="C4000">
        <v>0</v>
      </c>
      <c r="D4000">
        <v>0</v>
      </c>
      <c r="E4000" t="s">
        <v>20050</v>
      </c>
      <c r="F4000" t="s">
        <v>15312</v>
      </c>
      <c r="G4000" t="s">
        <v>20066</v>
      </c>
      <c r="H4000" t="s">
        <v>24474</v>
      </c>
      <c r="I4000" t="s">
        <v>24475</v>
      </c>
      <c r="J4000" t="s">
        <v>15313</v>
      </c>
      <c r="K4000" t="s">
        <v>15314</v>
      </c>
      <c r="L4000" t="s">
        <v>15315</v>
      </c>
      <c r="M4000" t="s">
        <v>20147</v>
      </c>
      <c r="N4000" t="s">
        <v>6334</v>
      </c>
      <c r="O4000" t="s">
        <v>20097</v>
      </c>
      <c r="P4000" t="s">
        <v>20880</v>
      </c>
      <c r="Q4000" t="s">
        <v>20881</v>
      </c>
      <c r="R4000" t="s">
        <v>24476</v>
      </c>
      <c r="S4000">
        <v>1</v>
      </c>
      <c r="T4000">
        <v>1</v>
      </c>
      <c r="U4000">
        <v>0</v>
      </c>
      <c r="V4000">
        <v>116</v>
      </c>
      <c r="W4000">
        <v>7</v>
      </c>
    </row>
    <row r="4001" spans="1:23" x14ac:dyDescent="0.3">
      <c r="A4001" t="s">
        <v>4011</v>
      </c>
      <c r="B4001" t="s">
        <v>21174</v>
      </c>
      <c r="C4001">
        <v>0</v>
      </c>
      <c r="D4001">
        <v>0</v>
      </c>
      <c r="E4001" t="s">
        <v>20050</v>
      </c>
      <c r="F4001" t="s">
        <v>15316</v>
      </c>
      <c r="G4001" t="s">
        <v>20040</v>
      </c>
      <c r="H4001" t="s">
        <v>24477</v>
      </c>
      <c r="I4001" t="s">
        <v>24478</v>
      </c>
      <c r="J4001" t="s">
        <v>12028</v>
      </c>
      <c r="K4001" t="s">
        <v>15317</v>
      </c>
      <c r="L4001" t="s">
        <v>15318</v>
      </c>
      <c r="M4001" t="s">
        <v>24479</v>
      </c>
      <c r="N4001" t="s">
        <v>6334</v>
      </c>
      <c r="O4001" t="s">
        <v>20097</v>
      </c>
      <c r="P4001" t="s">
        <v>20880</v>
      </c>
      <c r="Q4001" t="s">
        <v>20881</v>
      </c>
      <c r="R4001" t="s">
        <v>24480</v>
      </c>
      <c r="S4001">
        <v>1</v>
      </c>
      <c r="T4001">
        <v>0</v>
      </c>
      <c r="U4001">
        <v>0</v>
      </c>
      <c r="V4001">
        <v>253</v>
      </c>
      <c r="W4001">
        <v>12</v>
      </c>
    </row>
    <row r="4002" spans="1:23" x14ac:dyDescent="0.3">
      <c r="A4002" t="s">
        <v>4012</v>
      </c>
      <c r="B4002" t="s">
        <v>21174</v>
      </c>
      <c r="C4002">
        <v>0</v>
      </c>
      <c r="D4002">
        <v>0</v>
      </c>
      <c r="E4002" t="s">
        <v>20050</v>
      </c>
      <c r="F4002" t="s">
        <v>15319</v>
      </c>
      <c r="G4002" t="s">
        <v>20040</v>
      </c>
      <c r="H4002" t="s">
        <v>24481</v>
      </c>
      <c r="I4002" t="s">
        <v>24482</v>
      </c>
      <c r="J4002" t="s">
        <v>7723</v>
      </c>
      <c r="K4002" t="s">
        <v>15320</v>
      </c>
      <c r="L4002" t="s">
        <v>15321</v>
      </c>
      <c r="M4002" t="s">
        <v>20736</v>
      </c>
      <c r="N4002" t="s">
        <v>6334</v>
      </c>
      <c r="O4002" t="s">
        <v>20097</v>
      </c>
      <c r="P4002" t="s">
        <v>20880</v>
      </c>
      <c r="Q4002" t="s">
        <v>20881</v>
      </c>
      <c r="R4002" t="s">
        <v>24483</v>
      </c>
      <c r="S4002">
        <v>1</v>
      </c>
      <c r="T4002">
        <v>1</v>
      </c>
      <c r="U4002">
        <v>0</v>
      </c>
      <c r="V4002">
        <v>135</v>
      </c>
      <c r="W4002">
        <v>8</v>
      </c>
    </row>
    <row r="4003" spans="1:23" x14ac:dyDescent="0.3">
      <c r="A4003" t="s">
        <v>4013</v>
      </c>
      <c r="B4003" t="s">
        <v>21174</v>
      </c>
      <c r="C4003">
        <v>0</v>
      </c>
      <c r="D4003">
        <v>0</v>
      </c>
      <c r="E4003" t="s">
        <v>20050</v>
      </c>
      <c r="F4003" t="s">
        <v>15322</v>
      </c>
      <c r="G4003" t="s">
        <v>20080</v>
      </c>
      <c r="H4003" t="s">
        <v>24419</v>
      </c>
      <c r="I4003" t="s">
        <v>24420</v>
      </c>
      <c r="J4003" t="s">
        <v>15323</v>
      </c>
      <c r="K4003" t="s">
        <v>15227</v>
      </c>
      <c r="L4003" t="s">
        <v>15228</v>
      </c>
      <c r="M4003" t="s">
        <v>20146</v>
      </c>
      <c r="N4003" t="s">
        <v>6334</v>
      </c>
      <c r="O4003" t="s">
        <v>20097</v>
      </c>
      <c r="P4003" t="s">
        <v>20880</v>
      </c>
      <c r="Q4003" t="s">
        <v>20881</v>
      </c>
      <c r="R4003" t="s">
        <v>24421</v>
      </c>
      <c r="S4003">
        <v>1</v>
      </c>
      <c r="T4003">
        <v>0</v>
      </c>
      <c r="U4003">
        <v>0</v>
      </c>
      <c r="V4003">
        <v>95</v>
      </c>
      <c r="W4003">
        <v>5</v>
      </c>
    </row>
    <row r="4004" spans="1:23" x14ac:dyDescent="0.3">
      <c r="A4004" t="s">
        <v>4014</v>
      </c>
      <c r="B4004" t="s">
        <v>21174</v>
      </c>
      <c r="C4004">
        <v>0</v>
      </c>
      <c r="D4004">
        <v>0</v>
      </c>
      <c r="E4004" t="s">
        <v>20050</v>
      </c>
      <c r="F4004" t="s">
        <v>15324</v>
      </c>
      <c r="G4004" t="s">
        <v>20328</v>
      </c>
      <c r="H4004" t="s">
        <v>24484</v>
      </c>
      <c r="I4004" t="s">
        <v>24485</v>
      </c>
      <c r="J4004" t="s">
        <v>15325</v>
      </c>
      <c r="K4004" t="s">
        <v>15326</v>
      </c>
      <c r="L4004" t="s">
        <v>15327</v>
      </c>
      <c r="M4004" t="s">
        <v>20286</v>
      </c>
      <c r="N4004" t="s">
        <v>6334</v>
      </c>
      <c r="O4004" t="s">
        <v>20097</v>
      </c>
      <c r="P4004" t="s">
        <v>20880</v>
      </c>
      <c r="Q4004" t="s">
        <v>20881</v>
      </c>
      <c r="R4004" t="s">
        <v>24486</v>
      </c>
      <c r="S4004">
        <v>1</v>
      </c>
      <c r="T4004">
        <v>1</v>
      </c>
      <c r="U4004">
        <v>0</v>
      </c>
      <c r="V4004">
        <v>136</v>
      </c>
      <c r="W4004">
        <v>8</v>
      </c>
    </row>
    <row r="4005" spans="1:23" x14ac:dyDescent="0.3">
      <c r="A4005" t="s">
        <v>4015</v>
      </c>
      <c r="B4005" t="s">
        <v>21174</v>
      </c>
      <c r="C4005">
        <v>0</v>
      </c>
      <c r="D4005">
        <v>0</v>
      </c>
      <c r="E4005" t="s">
        <v>20050</v>
      </c>
      <c r="F4005" t="s">
        <v>15328</v>
      </c>
      <c r="G4005" t="s">
        <v>20080</v>
      </c>
      <c r="H4005" t="s">
        <v>24487</v>
      </c>
      <c r="I4005" t="s">
        <v>24488</v>
      </c>
      <c r="J4005" t="s">
        <v>11373</v>
      </c>
      <c r="K4005" t="s">
        <v>15291</v>
      </c>
      <c r="L4005" t="s">
        <v>15292</v>
      </c>
      <c r="M4005" t="s">
        <v>24489</v>
      </c>
      <c r="N4005" t="s">
        <v>6334</v>
      </c>
      <c r="O4005" t="s">
        <v>20097</v>
      </c>
      <c r="P4005" t="s">
        <v>20880</v>
      </c>
      <c r="Q4005" t="s">
        <v>20881</v>
      </c>
      <c r="R4005" t="s">
        <v>24490</v>
      </c>
      <c r="S4005">
        <v>1</v>
      </c>
      <c r="T4005">
        <v>0</v>
      </c>
      <c r="U4005">
        <v>0</v>
      </c>
      <c r="V4005">
        <v>203</v>
      </c>
      <c r="W4005">
        <v>9</v>
      </c>
    </row>
    <row r="4006" spans="1:23" x14ac:dyDescent="0.3">
      <c r="A4006" t="s">
        <v>4016</v>
      </c>
      <c r="B4006" t="s">
        <v>21174</v>
      </c>
      <c r="C4006">
        <v>0</v>
      </c>
      <c r="D4006">
        <v>0</v>
      </c>
      <c r="E4006" t="s">
        <v>20050</v>
      </c>
      <c r="F4006" t="s">
        <v>15329</v>
      </c>
      <c r="G4006" t="s">
        <v>20328</v>
      </c>
      <c r="H4006" t="s">
        <v>24380</v>
      </c>
      <c r="I4006" t="s">
        <v>24381</v>
      </c>
      <c r="J4006" t="s">
        <v>15330</v>
      </c>
      <c r="K4006" t="s">
        <v>8147</v>
      </c>
      <c r="L4006" t="s">
        <v>8148</v>
      </c>
      <c r="M4006" t="s">
        <v>20227</v>
      </c>
      <c r="N4006" t="s">
        <v>6334</v>
      </c>
      <c r="O4006" t="s">
        <v>20097</v>
      </c>
      <c r="P4006" t="s">
        <v>20880</v>
      </c>
      <c r="Q4006" t="s">
        <v>20881</v>
      </c>
      <c r="R4006" t="s">
        <v>20905</v>
      </c>
      <c r="S4006">
        <v>1</v>
      </c>
      <c r="T4006">
        <v>0</v>
      </c>
      <c r="U4006">
        <v>0</v>
      </c>
      <c r="V4006">
        <v>356</v>
      </c>
      <c r="W4006">
        <v>18</v>
      </c>
    </row>
    <row r="4007" spans="1:23" x14ac:dyDescent="0.3">
      <c r="A4007" t="s">
        <v>4017</v>
      </c>
      <c r="B4007" t="s">
        <v>21174</v>
      </c>
      <c r="C4007">
        <v>0</v>
      </c>
      <c r="D4007">
        <v>0</v>
      </c>
      <c r="E4007" t="s">
        <v>20050</v>
      </c>
      <c r="F4007" t="s">
        <v>15331</v>
      </c>
      <c r="G4007" t="s">
        <v>20040</v>
      </c>
      <c r="H4007" t="s">
        <v>24491</v>
      </c>
      <c r="I4007" t="s">
        <v>24492</v>
      </c>
      <c r="J4007" t="s">
        <v>7723</v>
      </c>
      <c r="K4007" t="s">
        <v>15332</v>
      </c>
      <c r="L4007" t="s">
        <v>15333</v>
      </c>
      <c r="M4007" t="s">
        <v>20753</v>
      </c>
      <c r="N4007" t="s">
        <v>6334</v>
      </c>
      <c r="O4007" t="s">
        <v>20097</v>
      </c>
      <c r="P4007" t="s">
        <v>20880</v>
      </c>
      <c r="Q4007" t="s">
        <v>20881</v>
      </c>
      <c r="R4007" t="s">
        <v>24493</v>
      </c>
      <c r="S4007">
        <v>1</v>
      </c>
      <c r="T4007">
        <v>1</v>
      </c>
      <c r="U4007">
        <v>0</v>
      </c>
      <c r="V4007">
        <v>86</v>
      </c>
      <c r="W4007">
        <v>4</v>
      </c>
    </row>
    <row r="4008" spans="1:23" x14ac:dyDescent="0.3">
      <c r="A4008" t="s">
        <v>4018</v>
      </c>
      <c r="B4008" t="s">
        <v>21174</v>
      </c>
      <c r="C4008">
        <v>0</v>
      </c>
      <c r="D4008">
        <v>0</v>
      </c>
      <c r="E4008" t="s">
        <v>20050</v>
      </c>
      <c r="F4008" t="s">
        <v>15334</v>
      </c>
      <c r="G4008" t="s">
        <v>20066</v>
      </c>
      <c r="H4008" t="s">
        <v>24494</v>
      </c>
      <c r="I4008" t="s">
        <v>24495</v>
      </c>
      <c r="J4008" t="s">
        <v>11071</v>
      </c>
      <c r="K4008" t="s">
        <v>15335</v>
      </c>
      <c r="L4008" t="s">
        <v>15336</v>
      </c>
      <c r="M4008" t="s">
        <v>20054</v>
      </c>
      <c r="N4008" t="s">
        <v>6334</v>
      </c>
      <c r="O4008" t="s">
        <v>20097</v>
      </c>
      <c r="P4008" t="s">
        <v>20880</v>
      </c>
      <c r="Q4008" t="s">
        <v>20881</v>
      </c>
      <c r="R4008" t="s">
        <v>24496</v>
      </c>
      <c r="S4008">
        <v>1</v>
      </c>
      <c r="T4008">
        <v>1</v>
      </c>
      <c r="U4008">
        <v>0</v>
      </c>
      <c r="V4008">
        <v>60</v>
      </c>
      <c r="W4008">
        <v>4</v>
      </c>
    </row>
    <row r="4009" spans="1:23" x14ac:dyDescent="0.3">
      <c r="A4009" t="s">
        <v>4019</v>
      </c>
      <c r="B4009" t="s">
        <v>21174</v>
      </c>
      <c r="C4009">
        <v>0</v>
      </c>
      <c r="D4009">
        <v>0</v>
      </c>
      <c r="E4009" t="s">
        <v>20088</v>
      </c>
      <c r="F4009" t="s">
        <v>15337</v>
      </c>
      <c r="G4009" t="s">
        <v>20089</v>
      </c>
      <c r="H4009" t="s">
        <v>24497</v>
      </c>
      <c r="I4009" t="s">
        <v>24498</v>
      </c>
      <c r="J4009" t="s">
        <v>15338</v>
      </c>
      <c r="K4009" t="s">
        <v>7564</v>
      </c>
      <c r="L4009" t="s">
        <v>7565</v>
      </c>
      <c r="M4009" t="s">
        <v>20835</v>
      </c>
      <c r="N4009" t="s">
        <v>6334</v>
      </c>
      <c r="O4009" t="s">
        <v>20097</v>
      </c>
      <c r="P4009" t="s">
        <v>20809</v>
      </c>
      <c r="Q4009" t="s">
        <v>20810</v>
      </c>
      <c r="R4009" t="s">
        <v>20836</v>
      </c>
      <c r="S4009">
        <v>0</v>
      </c>
      <c r="T4009">
        <v>1</v>
      </c>
      <c r="U4009">
        <v>1</v>
      </c>
      <c r="V4009">
        <v>127</v>
      </c>
      <c r="W4009">
        <v>6</v>
      </c>
    </row>
    <row r="4010" spans="1:23" x14ac:dyDescent="0.3">
      <c r="A4010" t="s">
        <v>4020</v>
      </c>
      <c r="B4010" t="s">
        <v>21174</v>
      </c>
      <c r="C4010">
        <v>0</v>
      </c>
      <c r="D4010">
        <v>0</v>
      </c>
      <c r="E4010" t="s">
        <v>20050</v>
      </c>
      <c r="F4010" t="s">
        <v>15339</v>
      </c>
      <c r="G4010" t="s">
        <v>20040</v>
      </c>
      <c r="H4010" t="s">
        <v>24425</v>
      </c>
      <c r="I4010" t="s">
        <v>24426</v>
      </c>
      <c r="J4010" t="s">
        <v>14376</v>
      </c>
      <c r="K4010" t="s">
        <v>14977</v>
      </c>
      <c r="L4010" t="s">
        <v>14978</v>
      </c>
      <c r="M4010" t="s">
        <v>20271</v>
      </c>
      <c r="N4010" t="s">
        <v>6334</v>
      </c>
      <c r="O4010" t="s">
        <v>20097</v>
      </c>
      <c r="P4010" t="s">
        <v>20880</v>
      </c>
      <c r="Q4010" t="s">
        <v>20881</v>
      </c>
      <c r="R4010" t="s">
        <v>24427</v>
      </c>
      <c r="S4010">
        <v>1</v>
      </c>
      <c r="T4010">
        <v>0</v>
      </c>
      <c r="U4010">
        <v>0</v>
      </c>
      <c r="V4010">
        <v>33</v>
      </c>
      <c r="W4010">
        <v>2</v>
      </c>
    </row>
    <row r="4011" spans="1:23" x14ac:dyDescent="0.3">
      <c r="A4011" t="s">
        <v>4021</v>
      </c>
      <c r="B4011" t="s">
        <v>21174</v>
      </c>
      <c r="C4011">
        <v>0</v>
      </c>
      <c r="D4011">
        <v>0</v>
      </c>
      <c r="E4011" t="s">
        <v>20050</v>
      </c>
      <c r="F4011" t="s">
        <v>15340</v>
      </c>
      <c r="G4011" t="s">
        <v>20080</v>
      </c>
      <c r="H4011" t="s">
        <v>24499</v>
      </c>
      <c r="I4011" t="s">
        <v>24500</v>
      </c>
      <c r="J4011" t="s">
        <v>15341</v>
      </c>
      <c r="K4011" t="s">
        <v>15342</v>
      </c>
      <c r="L4011" t="s">
        <v>15343</v>
      </c>
      <c r="M4011" t="s">
        <v>20293</v>
      </c>
      <c r="N4011" t="s">
        <v>6334</v>
      </c>
      <c r="O4011" t="s">
        <v>20097</v>
      </c>
      <c r="P4011" t="s">
        <v>20098</v>
      </c>
      <c r="Q4011" t="s">
        <v>20099</v>
      </c>
      <c r="R4011" t="s">
        <v>24501</v>
      </c>
      <c r="S4011">
        <v>1</v>
      </c>
      <c r="T4011">
        <v>1</v>
      </c>
      <c r="U4011">
        <v>0</v>
      </c>
      <c r="V4011">
        <v>123</v>
      </c>
      <c r="W4011">
        <v>6</v>
      </c>
    </row>
    <row r="4012" spans="1:23" x14ac:dyDescent="0.3">
      <c r="A4012" t="s">
        <v>4022</v>
      </c>
      <c r="B4012" t="s">
        <v>21174</v>
      </c>
      <c r="C4012">
        <v>0</v>
      </c>
      <c r="D4012">
        <v>0</v>
      </c>
      <c r="E4012" t="s">
        <v>20050</v>
      </c>
      <c r="F4012" t="s">
        <v>15344</v>
      </c>
      <c r="H4012" t="s">
        <v>26993</v>
      </c>
      <c r="I4012" t="s">
        <v>26992</v>
      </c>
      <c r="J4012" t="s">
        <v>15234</v>
      </c>
      <c r="K4012" t="s">
        <v>15235</v>
      </c>
      <c r="L4012" t="s">
        <v>15236</v>
      </c>
      <c r="M4012" t="s">
        <v>21493</v>
      </c>
      <c r="N4012" t="s">
        <v>6334</v>
      </c>
      <c r="O4012" t="s">
        <v>20097</v>
      </c>
      <c r="P4012" t="s">
        <v>20880</v>
      </c>
      <c r="Q4012" t="s">
        <v>20881</v>
      </c>
      <c r="R4012" t="s">
        <v>24428</v>
      </c>
      <c r="S4012">
        <v>1</v>
      </c>
      <c r="T4012">
        <v>1</v>
      </c>
      <c r="U4012">
        <v>0</v>
      </c>
      <c r="V4012">
        <v>104</v>
      </c>
      <c r="W4012">
        <v>6</v>
      </c>
    </row>
    <row r="4013" spans="1:23" x14ac:dyDescent="0.3">
      <c r="A4013" t="s">
        <v>4023</v>
      </c>
      <c r="B4013" t="s">
        <v>21174</v>
      </c>
      <c r="C4013">
        <v>0</v>
      </c>
      <c r="D4013">
        <v>0</v>
      </c>
      <c r="E4013" t="s">
        <v>20050</v>
      </c>
      <c r="F4013" t="s">
        <v>15345</v>
      </c>
      <c r="G4013" t="s">
        <v>20040</v>
      </c>
      <c r="H4013" t="s">
        <v>24377</v>
      </c>
      <c r="I4013" t="s">
        <v>24378</v>
      </c>
      <c r="J4013" t="s">
        <v>15134</v>
      </c>
      <c r="K4013" t="s">
        <v>15135</v>
      </c>
      <c r="L4013" t="s">
        <v>15136</v>
      </c>
      <c r="M4013" t="s">
        <v>20157</v>
      </c>
      <c r="N4013" t="s">
        <v>6334</v>
      </c>
      <c r="O4013" t="s">
        <v>20097</v>
      </c>
      <c r="P4013" t="s">
        <v>20880</v>
      </c>
      <c r="Q4013" t="s">
        <v>20881</v>
      </c>
      <c r="R4013" t="s">
        <v>24379</v>
      </c>
      <c r="S4013">
        <v>1</v>
      </c>
      <c r="T4013">
        <v>1</v>
      </c>
      <c r="U4013">
        <v>0</v>
      </c>
      <c r="V4013">
        <v>96</v>
      </c>
      <c r="W4013">
        <v>5</v>
      </c>
    </row>
    <row r="4014" spans="1:23" x14ac:dyDescent="0.3">
      <c r="A4014" t="s">
        <v>4024</v>
      </c>
      <c r="B4014" t="s">
        <v>21174</v>
      </c>
      <c r="C4014">
        <v>0</v>
      </c>
      <c r="D4014">
        <v>0</v>
      </c>
      <c r="E4014" t="s">
        <v>20050</v>
      </c>
      <c r="F4014" t="s">
        <v>15346</v>
      </c>
      <c r="G4014" t="s">
        <v>20066</v>
      </c>
      <c r="H4014" t="s">
        <v>24471</v>
      </c>
      <c r="I4014" t="s">
        <v>24472</v>
      </c>
      <c r="J4014" t="s">
        <v>15309</v>
      </c>
      <c r="K4014" t="s">
        <v>15310</v>
      </c>
      <c r="L4014" t="s">
        <v>15311</v>
      </c>
      <c r="M4014" t="s">
        <v>20453</v>
      </c>
      <c r="N4014" t="s">
        <v>6334</v>
      </c>
      <c r="O4014" t="s">
        <v>20097</v>
      </c>
      <c r="P4014" t="s">
        <v>20880</v>
      </c>
      <c r="Q4014" t="s">
        <v>20881</v>
      </c>
      <c r="R4014" t="s">
        <v>24473</v>
      </c>
      <c r="S4014">
        <v>1</v>
      </c>
      <c r="T4014">
        <v>0</v>
      </c>
      <c r="U4014">
        <v>0</v>
      </c>
      <c r="V4014">
        <v>102</v>
      </c>
      <c r="W4014">
        <v>6</v>
      </c>
    </row>
    <row r="4015" spans="1:23" x14ac:dyDescent="0.3">
      <c r="A4015" t="s">
        <v>4025</v>
      </c>
      <c r="B4015" t="s">
        <v>21174</v>
      </c>
      <c r="C4015">
        <v>0</v>
      </c>
      <c r="D4015">
        <v>0</v>
      </c>
      <c r="E4015" t="s">
        <v>20050</v>
      </c>
      <c r="F4015" t="s">
        <v>15347</v>
      </c>
      <c r="G4015" t="s">
        <v>20066</v>
      </c>
      <c r="H4015" t="s">
        <v>24502</v>
      </c>
      <c r="I4015" t="s">
        <v>24503</v>
      </c>
      <c r="J4015" t="s">
        <v>15348</v>
      </c>
      <c r="K4015" t="s">
        <v>15349</v>
      </c>
      <c r="L4015" t="s">
        <v>15350</v>
      </c>
      <c r="M4015" t="s">
        <v>20591</v>
      </c>
      <c r="N4015" t="s">
        <v>6334</v>
      </c>
      <c r="O4015" t="s">
        <v>20097</v>
      </c>
      <c r="P4015" t="s">
        <v>20880</v>
      </c>
      <c r="Q4015" t="s">
        <v>20881</v>
      </c>
      <c r="R4015" t="s">
        <v>24504</v>
      </c>
      <c r="S4015">
        <v>1</v>
      </c>
      <c r="T4015">
        <v>0</v>
      </c>
      <c r="U4015">
        <v>0</v>
      </c>
      <c r="V4015">
        <v>135</v>
      </c>
      <c r="W4015">
        <v>8</v>
      </c>
    </row>
    <row r="4016" spans="1:23" x14ac:dyDescent="0.3">
      <c r="A4016" t="s">
        <v>4026</v>
      </c>
      <c r="B4016" t="s">
        <v>21174</v>
      </c>
      <c r="C4016">
        <v>0</v>
      </c>
      <c r="D4016">
        <v>0</v>
      </c>
      <c r="E4016" t="s">
        <v>20050</v>
      </c>
      <c r="F4016" t="s">
        <v>15351</v>
      </c>
      <c r="G4016" t="s">
        <v>20080</v>
      </c>
      <c r="H4016" t="s">
        <v>24505</v>
      </c>
      <c r="I4016" t="s">
        <v>24506</v>
      </c>
      <c r="J4016" t="s">
        <v>8254</v>
      </c>
      <c r="K4016" t="s">
        <v>7902</v>
      </c>
      <c r="L4016" t="s">
        <v>7903</v>
      </c>
      <c r="M4016" t="s">
        <v>20131</v>
      </c>
      <c r="N4016" t="s">
        <v>6334</v>
      </c>
      <c r="O4016" t="s">
        <v>20097</v>
      </c>
      <c r="P4016" t="s">
        <v>20098</v>
      </c>
      <c r="Q4016" t="s">
        <v>20099</v>
      </c>
      <c r="R4016" t="s">
        <v>20892</v>
      </c>
      <c r="S4016">
        <v>1</v>
      </c>
      <c r="T4016">
        <v>1</v>
      </c>
      <c r="U4016">
        <v>0</v>
      </c>
      <c r="V4016">
        <v>124</v>
      </c>
      <c r="W4016">
        <v>7</v>
      </c>
    </row>
    <row r="4017" spans="1:23" x14ac:dyDescent="0.3">
      <c r="A4017" t="s">
        <v>4027</v>
      </c>
      <c r="B4017" t="s">
        <v>21174</v>
      </c>
      <c r="C4017">
        <v>0</v>
      </c>
      <c r="D4017">
        <v>0</v>
      </c>
      <c r="E4017" t="s">
        <v>20050</v>
      </c>
      <c r="F4017" t="s">
        <v>15352</v>
      </c>
      <c r="G4017" t="s">
        <v>20040</v>
      </c>
      <c r="H4017" t="s">
        <v>24507</v>
      </c>
      <c r="I4017" t="s">
        <v>24508</v>
      </c>
      <c r="J4017" t="s">
        <v>15353</v>
      </c>
      <c r="K4017" t="s">
        <v>15354</v>
      </c>
      <c r="L4017" t="s">
        <v>15355</v>
      </c>
      <c r="M4017" t="s">
        <v>20410</v>
      </c>
      <c r="N4017" t="s">
        <v>6334</v>
      </c>
      <c r="O4017" t="s">
        <v>20097</v>
      </c>
      <c r="P4017" t="s">
        <v>20098</v>
      </c>
      <c r="Q4017" t="s">
        <v>20099</v>
      </c>
      <c r="R4017" t="s">
        <v>24509</v>
      </c>
      <c r="S4017">
        <v>1</v>
      </c>
      <c r="T4017">
        <v>1</v>
      </c>
      <c r="U4017">
        <v>0</v>
      </c>
      <c r="V4017">
        <v>235</v>
      </c>
      <c r="W4017">
        <v>11</v>
      </c>
    </row>
    <row r="4018" spans="1:23" x14ac:dyDescent="0.3">
      <c r="A4018" t="s">
        <v>4028</v>
      </c>
      <c r="B4018" t="s">
        <v>21174</v>
      </c>
      <c r="C4018">
        <v>0</v>
      </c>
      <c r="D4018">
        <v>0</v>
      </c>
      <c r="E4018" t="s">
        <v>20050</v>
      </c>
      <c r="F4018" t="s">
        <v>15356</v>
      </c>
      <c r="G4018" t="s">
        <v>20066</v>
      </c>
      <c r="H4018" t="s">
        <v>24510</v>
      </c>
      <c r="I4018" t="s">
        <v>24511</v>
      </c>
      <c r="J4018" t="s">
        <v>15357</v>
      </c>
      <c r="K4018" t="s">
        <v>8655</v>
      </c>
      <c r="L4018" t="s">
        <v>8656</v>
      </c>
      <c r="M4018" t="s">
        <v>20196</v>
      </c>
      <c r="N4018" t="s">
        <v>6334</v>
      </c>
      <c r="O4018" t="s">
        <v>20097</v>
      </c>
      <c r="P4018" t="s">
        <v>20880</v>
      </c>
      <c r="Q4018" t="s">
        <v>20881</v>
      </c>
      <c r="R4018" t="s">
        <v>21023</v>
      </c>
      <c r="S4018">
        <v>1</v>
      </c>
      <c r="T4018">
        <v>0</v>
      </c>
      <c r="U4018">
        <v>0</v>
      </c>
      <c r="V4018">
        <v>247</v>
      </c>
      <c r="W4018">
        <v>12</v>
      </c>
    </row>
    <row r="4019" spans="1:23" x14ac:dyDescent="0.3">
      <c r="A4019" t="s">
        <v>4029</v>
      </c>
      <c r="B4019" t="s">
        <v>21174</v>
      </c>
      <c r="C4019">
        <v>0</v>
      </c>
      <c r="D4019">
        <v>0</v>
      </c>
      <c r="E4019" t="s">
        <v>20050</v>
      </c>
      <c r="F4019" t="s">
        <v>15358</v>
      </c>
      <c r="G4019" t="s">
        <v>20066</v>
      </c>
      <c r="H4019" t="s">
        <v>24512</v>
      </c>
      <c r="I4019" t="s">
        <v>24513</v>
      </c>
      <c r="J4019" t="s">
        <v>15359</v>
      </c>
      <c r="K4019" t="s">
        <v>15360</v>
      </c>
      <c r="L4019" t="s">
        <v>15361</v>
      </c>
      <c r="M4019" t="s">
        <v>20069</v>
      </c>
      <c r="N4019" t="s">
        <v>6334</v>
      </c>
      <c r="O4019" t="s">
        <v>20097</v>
      </c>
      <c r="P4019" t="s">
        <v>20880</v>
      </c>
      <c r="Q4019" t="s">
        <v>20881</v>
      </c>
      <c r="R4019" t="s">
        <v>24514</v>
      </c>
      <c r="S4019">
        <v>1</v>
      </c>
      <c r="T4019">
        <v>1</v>
      </c>
      <c r="U4019">
        <v>0</v>
      </c>
      <c r="V4019">
        <v>77</v>
      </c>
      <c r="W4019">
        <v>4</v>
      </c>
    </row>
    <row r="4020" spans="1:23" x14ac:dyDescent="0.3">
      <c r="A4020" t="s">
        <v>4030</v>
      </c>
      <c r="B4020" t="s">
        <v>21174</v>
      </c>
      <c r="C4020">
        <v>0</v>
      </c>
      <c r="D4020">
        <v>0</v>
      </c>
      <c r="E4020" t="s">
        <v>20050</v>
      </c>
      <c r="F4020" t="s">
        <v>15362</v>
      </c>
      <c r="G4020" t="s">
        <v>20080</v>
      </c>
      <c r="H4020" t="s">
        <v>24515</v>
      </c>
      <c r="I4020" t="s">
        <v>24516</v>
      </c>
      <c r="J4020" t="s">
        <v>15363</v>
      </c>
      <c r="K4020" t="s">
        <v>15364</v>
      </c>
      <c r="L4020" t="s">
        <v>15365</v>
      </c>
      <c r="M4020" t="s">
        <v>20267</v>
      </c>
      <c r="N4020" t="s">
        <v>6334</v>
      </c>
      <c r="O4020" t="s">
        <v>20097</v>
      </c>
      <c r="P4020" t="s">
        <v>20098</v>
      </c>
      <c r="Q4020" t="s">
        <v>20099</v>
      </c>
      <c r="R4020" t="s">
        <v>24517</v>
      </c>
      <c r="S4020">
        <v>1</v>
      </c>
      <c r="T4020">
        <v>1</v>
      </c>
      <c r="U4020">
        <v>0</v>
      </c>
      <c r="V4020">
        <v>179</v>
      </c>
      <c r="W4020">
        <v>8</v>
      </c>
    </row>
    <row r="4021" spans="1:23" x14ac:dyDescent="0.3">
      <c r="A4021" t="s">
        <v>4031</v>
      </c>
      <c r="B4021" t="s">
        <v>21174</v>
      </c>
      <c r="C4021">
        <v>0</v>
      </c>
      <c r="D4021">
        <v>0</v>
      </c>
      <c r="E4021" t="s">
        <v>20050</v>
      </c>
      <c r="F4021" t="s">
        <v>15366</v>
      </c>
      <c r="G4021" t="s">
        <v>20066</v>
      </c>
      <c r="H4021" t="s">
        <v>24518</v>
      </c>
      <c r="I4021" t="s">
        <v>24519</v>
      </c>
      <c r="J4021" t="s">
        <v>15367</v>
      </c>
      <c r="K4021" t="s">
        <v>15368</v>
      </c>
      <c r="L4021" t="s">
        <v>15369</v>
      </c>
      <c r="M4021" t="s">
        <v>20243</v>
      </c>
      <c r="N4021" t="s">
        <v>6334</v>
      </c>
      <c r="O4021" t="s">
        <v>20097</v>
      </c>
      <c r="P4021" t="s">
        <v>20880</v>
      </c>
      <c r="Q4021" t="s">
        <v>20881</v>
      </c>
      <c r="R4021" t="s">
        <v>24520</v>
      </c>
      <c r="S4021">
        <v>1</v>
      </c>
      <c r="T4021">
        <v>1</v>
      </c>
      <c r="U4021">
        <v>0</v>
      </c>
      <c r="V4021">
        <v>44</v>
      </c>
      <c r="W4021">
        <v>2</v>
      </c>
    </row>
    <row r="4022" spans="1:23" x14ac:dyDescent="0.3">
      <c r="A4022" t="s">
        <v>4032</v>
      </c>
      <c r="B4022" t="s">
        <v>21174</v>
      </c>
      <c r="C4022">
        <v>0</v>
      </c>
      <c r="D4022">
        <v>0</v>
      </c>
      <c r="E4022" t="s">
        <v>20050</v>
      </c>
      <c r="F4022" t="s">
        <v>15370</v>
      </c>
      <c r="G4022" t="s">
        <v>20040</v>
      </c>
      <c r="H4022" t="s">
        <v>24477</v>
      </c>
      <c r="I4022" t="s">
        <v>24478</v>
      </c>
      <c r="J4022" t="s">
        <v>12028</v>
      </c>
      <c r="K4022" t="s">
        <v>15317</v>
      </c>
      <c r="L4022" t="s">
        <v>15318</v>
      </c>
      <c r="M4022" t="s">
        <v>24479</v>
      </c>
      <c r="N4022" t="s">
        <v>6334</v>
      </c>
      <c r="O4022" t="s">
        <v>20097</v>
      </c>
      <c r="P4022" t="s">
        <v>20880</v>
      </c>
      <c r="Q4022" t="s">
        <v>20881</v>
      </c>
      <c r="R4022" t="s">
        <v>24480</v>
      </c>
      <c r="S4022">
        <v>1</v>
      </c>
      <c r="T4022">
        <v>0</v>
      </c>
      <c r="U4022">
        <v>0</v>
      </c>
      <c r="V4022">
        <v>84</v>
      </c>
      <c r="W4022">
        <v>5</v>
      </c>
    </row>
    <row r="4023" spans="1:23" x14ac:dyDescent="0.3">
      <c r="A4023" t="s">
        <v>4033</v>
      </c>
      <c r="B4023" t="s">
        <v>21174</v>
      </c>
      <c r="C4023">
        <v>0</v>
      </c>
      <c r="D4023">
        <v>0</v>
      </c>
      <c r="E4023" t="s">
        <v>20050</v>
      </c>
      <c r="F4023" t="s">
        <v>15371</v>
      </c>
      <c r="G4023" t="s">
        <v>20040</v>
      </c>
      <c r="H4023" t="s">
        <v>24385</v>
      </c>
      <c r="I4023" t="s">
        <v>24386</v>
      </c>
      <c r="J4023" t="s">
        <v>15372</v>
      </c>
      <c r="K4023" t="s">
        <v>15146</v>
      </c>
      <c r="L4023" t="s">
        <v>15147</v>
      </c>
      <c r="M4023" t="s">
        <v>24387</v>
      </c>
      <c r="N4023" t="s">
        <v>6334</v>
      </c>
      <c r="O4023" t="s">
        <v>20097</v>
      </c>
      <c r="P4023" t="s">
        <v>20880</v>
      </c>
      <c r="Q4023" t="s">
        <v>20881</v>
      </c>
      <c r="R4023" t="s">
        <v>24388</v>
      </c>
      <c r="S4023">
        <v>1</v>
      </c>
      <c r="T4023">
        <v>0</v>
      </c>
      <c r="U4023">
        <v>0</v>
      </c>
      <c r="V4023">
        <v>115</v>
      </c>
      <c r="W4023">
        <v>7</v>
      </c>
    </row>
    <row r="4024" spans="1:23" x14ac:dyDescent="0.3">
      <c r="A4024" t="s">
        <v>4034</v>
      </c>
      <c r="B4024" t="s">
        <v>21174</v>
      </c>
      <c r="C4024">
        <v>0</v>
      </c>
      <c r="D4024">
        <v>0</v>
      </c>
      <c r="E4024" t="s">
        <v>20050</v>
      </c>
      <c r="F4024" t="s">
        <v>15373</v>
      </c>
      <c r="G4024" t="s">
        <v>20040</v>
      </c>
      <c r="H4024" t="s">
        <v>24521</v>
      </c>
      <c r="I4024" t="s">
        <v>24522</v>
      </c>
      <c r="J4024" t="s">
        <v>6836</v>
      </c>
      <c r="K4024" t="s">
        <v>15374</v>
      </c>
      <c r="L4024" t="s">
        <v>15375</v>
      </c>
      <c r="M4024" t="s">
        <v>24523</v>
      </c>
      <c r="N4024" t="s">
        <v>6334</v>
      </c>
      <c r="O4024" t="s">
        <v>20097</v>
      </c>
      <c r="P4024" t="s">
        <v>20880</v>
      </c>
      <c r="Q4024" t="s">
        <v>20881</v>
      </c>
      <c r="R4024" t="s">
        <v>24524</v>
      </c>
      <c r="S4024">
        <v>1</v>
      </c>
      <c r="T4024">
        <v>1</v>
      </c>
      <c r="U4024">
        <v>0</v>
      </c>
      <c r="V4024">
        <v>131</v>
      </c>
      <c r="W4024">
        <v>7</v>
      </c>
    </row>
    <row r="4025" spans="1:23" x14ac:dyDescent="0.3">
      <c r="A4025" t="s">
        <v>4035</v>
      </c>
      <c r="B4025" t="s">
        <v>21174</v>
      </c>
      <c r="C4025">
        <v>0</v>
      </c>
      <c r="D4025">
        <v>0</v>
      </c>
      <c r="E4025" t="s">
        <v>20050</v>
      </c>
      <c r="F4025" t="s">
        <v>15376</v>
      </c>
      <c r="G4025" t="s">
        <v>20040</v>
      </c>
      <c r="H4025" t="s">
        <v>24525</v>
      </c>
      <c r="I4025" t="s">
        <v>24526</v>
      </c>
      <c r="J4025" t="s">
        <v>7313</v>
      </c>
      <c r="K4025" t="s">
        <v>15377</v>
      </c>
      <c r="L4025" t="s">
        <v>15378</v>
      </c>
      <c r="M4025" t="s">
        <v>24106</v>
      </c>
      <c r="N4025" t="s">
        <v>6334</v>
      </c>
      <c r="O4025" t="s">
        <v>20097</v>
      </c>
      <c r="P4025" t="s">
        <v>20880</v>
      </c>
      <c r="Q4025" t="s">
        <v>20881</v>
      </c>
      <c r="R4025" t="s">
        <v>24527</v>
      </c>
      <c r="S4025">
        <v>1</v>
      </c>
      <c r="T4025">
        <v>0</v>
      </c>
      <c r="U4025">
        <v>0</v>
      </c>
      <c r="V4025">
        <v>93</v>
      </c>
      <c r="W4025">
        <v>5</v>
      </c>
    </row>
    <row r="4026" spans="1:23" x14ac:dyDescent="0.3">
      <c r="A4026" t="s">
        <v>4036</v>
      </c>
      <c r="B4026" t="s">
        <v>21174</v>
      </c>
      <c r="C4026">
        <v>0</v>
      </c>
      <c r="D4026">
        <v>0</v>
      </c>
      <c r="E4026" t="s">
        <v>20050</v>
      </c>
      <c r="F4026" t="s">
        <v>15379</v>
      </c>
      <c r="G4026" t="s">
        <v>20066</v>
      </c>
      <c r="H4026" t="s">
        <v>24528</v>
      </c>
      <c r="I4026" t="s">
        <v>24529</v>
      </c>
      <c r="J4026" t="s">
        <v>15380</v>
      </c>
      <c r="K4026" t="s">
        <v>15381</v>
      </c>
      <c r="L4026" t="s">
        <v>15382</v>
      </c>
      <c r="M4026" t="s">
        <v>20688</v>
      </c>
      <c r="N4026" t="s">
        <v>6334</v>
      </c>
      <c r="O4026" t="s">
        <v>20097</v>
      </c>
      <c r="P4026" t="s">
        <v>20415</v>
      </c>
      <c r="Q4026" t="s">
        <v>6584</v>
      </c>
      <c r="R4026" t="s">
        <v>24530</v>
      </c>
      <c r="S4026">
        <v>1</v>
      </c>
      <c r="T4026">
        <v>1</v>
      </c>
      <c r="U4026">
        <v>0</v>
      </c>
      <c r="V4026">
        <v>134</v>
      </c>
      <c r="W4026">
        <v>8</v>
      </c>
    </row>
    <row r="4027" spans="1:23" x14ac:dyDescent="0.3">
      <c r="A4027" t="s">
        <v>4037</v>
      </c>
      <c r="B4027" t="s">
        <v>21174</v>
      </c>
      <c r="C4027">
        <v>0</v>
      </c>
      <c r="D4027">
        <v>0</v>
      </c>
      <c r="E4027" t="s">
        <v>20050</v>
      </c>
      <c r="F4027" t="s">
        <v>15383</v>
      </c>
      <c r="G4027" t="s">
        <v>20328</v>
      </c>
      <c r="H4027" t="s">
        <v>24439</v>
      </c>
      <c r="I4027" t="s">
        <v>24440</v>
      </c>
      <c r="J4027" t="s">
        <v>15384</v>
      </c>
      <c r="K4027" t="s">
        <v>15252</v>
      </c>
      <c r="L4027" t="s">
        <v>15253</v>
      </c>
      <c r="M4027" t="s">
        <v>20991</v>
      </c>
      <c r="N4027" t="s">
        <v>6334</v>
      </c>
      <c r="O4027" t="s">
        <v>20097</v>
      </c>
      <c r="P4027" t="s">
        <v>20880</v>
      </c>
      <c r="Q4027" t="s">
        <v>20881</v>
      </c>
      <c r="R4027" t="s">
        <v>24441</v>
      </c>
      <c r="S4027">
        <v>1</v>
      </c>
      <c r="T4027">
        <v>1</v>
      </c>
      <c r="U4027">
        <v>0</v>
      </c>
      <c r="V4027">
        <v>84</v>
      </c>
      <c r="W4027">
        <v>5</v>
      </c>
    </row>
    <row r="4028" spans="1:23" x14ac:dyDescent="0.3">
      <c r="A4028" t="s">
        <v>4038</v>
      </c>
      <c r="B4028" t="s">
        <v>21174</v>
      </c>
      <c r="C4028">
        <v>0</v>
      </c>
      <c r="D4028">
        <v>0</v>
      </c>
      <c r="E4028" t="s">
        <v>20050</v>
      </c>
      <c r="F4028" t="s">
        <v>15385</v>
      </c>
      <c r="G4028" t="s">
        <v>20080</v>
      </c>
      <c r="H4028" t="s">
        <v>24487</v>
      </c>
      <c r="I4028" t="s">
        <v>24488</v>
      </c>
      <c r="J4028" t="s">
        <v>11373</v>
      </c>
      <c r="K4028" t="s">
        <v>15291</v>
      </c>
      <c r="L4028" t="s">
        <v>15292</v>
      </c>
      <c r="M4028" t="s">
        <v>24489</v>
      </c>
      <c r="N4028" t="s">
        <v>6334</v>
      </c>
      <c r="O4028" t="s">
        <v>20097</v>
      </c>
      <c r="P4028" t="s">
        <v>20880</v>
      </c>
      <c r="Q4028" t="s">
        <v>20881</v>
      </c>
      <c r="R4028" t="s">
        <v>24490</v>
      </c>
      <c r="S4028">
        <v>1</v>
      </c>
      <c r="T4028">
        <v>0</v>
      </c>
      <c r="U4028">
        <v>0</v>
      </c>
      <c r="V4028">
        <v>140</v>
      </c>
      <c r="W4028">
        <v>8</v>
      </c>
    </row>
    <row r="4029" spans="1:23" x14ac:dyDescent="0.3">
      <c r="A4029" t="s">
        <v>4039</v>
      </c>
      <c r="B4029" t="s">
        <v>21174</v>
      </c>
      <c r="C4029">
        <v>0</v>
      </c>
      <c r="D4029">
        <v>0</v>
      </c>
      <c r="E4029" t="s">
        <v>20050</v>
      </c>
      <c r="F4029" t="s">
        <v>15386</v>
      </c>
      <c r="G4029" t="s">
        <v>20066</v>
      </c>
      <c r="H4029" t="s">
        <v>24531</v>
      </c>
      <c r="I4029" t="s">
        <v>24532</v>
      </c>
      <c r="J4029" t="s">
        <v>15387</v>
      </c>
      <c r="K4029" t="s">
        <v>8655</v>
      </c>
      <c r="L4029" t="s">
        <v>8656</v>
      </c>
      <c r="M4029" t="s">
        <v>20196</v>
      </c>
      <c r="N4029" t="s">
        <v>6334</v>
      </c>
      <c r="O4029" t="s">
        <v>20097</v>
      </c>
      <c r="P4029" t="s">
        <v>20880</v>
      </c>
      <c r="Q4029" t="s">
        <v>20881</v>
      </c>
      <c r="R4029" t="s">
        <v>21023</v>
      </c>
      <c r="S4029">
        <v>1</v>
      </c>
      <c r="T4029">
        <v>0</v>
      </c>
      <c r="U4029">
        <v>0</v>
      </c>
      <c r="V4029">
        <v>211</v>
      </c>
      <c r="W4029">
        <v>11</v>
      </c>
    </row>
    <row r="4030" spans="1:23" x14ac:dyDescent="0.3">
      <c r="A4030" t="s">
        <v>4040</v>
      </c>
      <c r="B4030" t="s">
        <v>21174</v>
      </c>
      <c r="C4030">
        <v>0</v>
      </c>
      <c r="D4030">
        <v>0</v>
      </c>
      <c r="E4030" t="s">
        <v>20050</v>
      </c>
      <c r="F4030" t="s">
        <v>15388</v>
      </c>
      <c r="G4030" t="s">
        <v>20080</v>
      </c>
      <c r="H4030" t="s">
        <v>24533</v>
      </c>
      <c r="I4030" t="s">
        <v>24534</v>
      </c>
      <c r="J4030" t="s">
        <v>15389</v>
      </c>
      <c r="K4030" t="s">
        <v>15131</v>
      </c>
      <c r="L4030" t="s">
        <v>15132</v>
      </c>
      <c r="M4030" t="s">
        <v>20195</v>
      </c>
      <c r="N4030" t="s">
        <v>6334</v>
      </c>
      <c r="O4030" t="s">
        <v>20097</v>
      </c>
      <c r="P4030" t="s">
        <v>20849</v>
      </c>
      <c r="Q4030" t="s">
        <v>20850</v>
      </c>
      <c r="R4030" t="s">
        <v>24535</v>
      </c>
      <c r="S4030">
        <v>1</v>
      </c>
      <c r="T4030">
        <v>1</v>
      </c>
      <c r="U4030">
        <v>0</v>
      </c>
      <c r="V4030">
        <v>194</v>
      </c>
      <c r="W4030">
        <v>9</v>
      </c>
    </row>
    <row r="4031" spans="1:23" x14ac:dyDescent="0.3">
      <c r="A4031" t="s">
        <v>4041</v>
      </c>
      <c r="B4031" t="s">
        <v>21174</v>
      </c>
      <c r="C4031">
        <v>0</v>
      </c>
      <c r="D4031">
        <v>0</v>
      </c>
      <c r="E4031" t="s">
        <v>20050</v>
      </c>
      <c r="F4031" t="s">
        <v>15390</v>
      </c>
      <c r="G4031" t="s">
        <v>20080</v>
      </c>
      <c r="H4031" t="s">
        <v>24536</v>
      </c>
      <c r="I4031" t="s">
        <v>24537</v>
      </c>
      <c r="J4031" t="s">
        <v>15391</v>
      </c>
      <c r="K4031" t="s">
        <v>15392</v>
      </c>
      <c r="L4031" t="s">
        <v>15393</v>
      </c>
      <c r="M4031" t="s">
        <v>20157</v>
      </c>
      <c r="N4031" t="s">
        <v>6334</v>
      </c>
      <c r="O4031" t="s">
        <v>20097</v>
      </c>
      <c r="P4031" t="s">
        <v>20849</v>
      </c>
      <c r="Q4031" t="s">
        <v>20850</v>
      </c>
      <c r="R4031" t="s">
        <v>24538</v>
      </c>
      <c r="S4031">
        <v>1</v>
      </c>
      <c r="T4031">
        <v>1</v>
      </c>
      <c r="U4031">
        <v>0</v>
      </c>
      <c r="V4031">
        <v>124</v>
      </c>
      <c r="W4031">
        <v>6</v>
      </c>
    </row>
    <row r="4032" spans="1:23" x14ac:dyDescent="0.3">
      <c r="A4032" t="s">
        <v>4042</v>
      </c>
      <c r="B4032" t="s">
        <v>21174</v>
      </c>
      <c r="C4032">
        <v>0</v>
      </c>
      <c r="D4032">
        <v>0</v>
      </c>
      <c r="E4032" t="s">
        <v>20050</v>
      </c>
      <c r="F4032" t="s">
        <v>15394</v>
      </c>
      <c r="G4032" t="s">
        <v>20066</v>
      </c>
      <c r="H4032" t="s">
        <v>24539</v>
      </c>
      <c r="I4032" t="s">
        <v>24540</v>
      </c>
      <c r="J4032" t="s">
        <v>15395</v>
      </c>
      <c r="K4032" t="s">
        <v>15396</v>
      </c>
      <c r="L4032" t="s">
        <v>15397</v>
      </c>
      <c r="M4032" t="s">
        <v>20442</v>
      </c>
      <c r="N4032" t="s">
        <v>6334</v>
      </c>
      <c r="O4032" t="s">
        <v>20097</v>
      </c>
      <c r="P4032" t="s">
        <v>20098</v>
      </c>
      <c r="Q4032" t="s">
        <v>20099</v>
      </c>
      <c r="R4032" t="s">
        <v>24541</v>
      </c>
      <c r="S4032">
        <v>1</v>
      </c>
      <c r="T4032">
        <v>1</v>
      </c>
      <c r="U4032">
        <v>0</v>
      </c>
      <c r="V4032">
        <v>107</v>
      </c>
      <c r="W4032">
        <v>6</v>
      </c>
    </row>
    <row r="4033" spans="1:23" x14ac:dyDescent="0.3">
      <c r="A4033" t="s">
        <v>4043</v>
      </c>
      <c r="B4033" t="s">
        <v>21174</v>
      </c>
      <c r="C4033">
        <v>0</v>
      </c>
      <c r="D4033">
        <v>0</v>
      </c>
      <c r="E4033" t="s">
        <v>20050</v>
      </c>
      <c r="F4033" t="s">
        <v>15398</v>
      </c>
      <c r="G4033" t="s">
        <v>20040</v>
      </c>
      <c r="H4033" t="s">
        <v>24542</v>
      </c>
      <c r="I4033" t="s">
        <v>24543</v>
      </c>
      <c r="J4033" t="s">
        <v>15399</v>
      </c>
      <c r="K4033" t="s">
        <v>15400</v>
      </c>
      <c r="L4033" t="s">
        <v>15401</v>
      </c>
      <c r="M4033" t="s">
        <v>20753</v>
      </c>
      <c r="N4033" t="s">
        <v>6334</v>
      </c>
      <c r="O4033" t="s">
        <v>20097</v>
      </c>
      <c r="P4033" t="s">
        <v>20098</v>
      </c>
      <c r="Q4033" t="s">
        <v>20099</v>
      </c>
      <c r="R4033" t="s">
        <v>24544</v>
      </c>
      <c r="S4033">
        <v>1</v>
      </c>
      <c r="T4033">
        <v>1</v>
      </c>
      <c r="U4033">
        <v>0</v>
      </c>
      <c r="V4033">
        <v>119</v>
      </c>
      <c r="W4033">
        <v>6</v>
      </c>
    </row>
    <row r="4034" spans="1:23" x14ac:dyDescent="0.3">
      <c r="A4034" t="s">
        <v>4044</v>
      </c>
      <c r="B4034" t="s">
        <v>21174</v>
      </c>
      <c r="C4034">
        <v>0</v>
      </c>
      <c r="D4034">
        <v>0</v>
      </c>
      <c r="E4034" t="s">
        <v>20050</v>
      </c>
      <c r="F4034" t="s">
        <v>15402</v>
      </c>
      <c r="G4034" t="s">
        <v>20066</v>
      </c>
      <c r="H4034" t="s">
        <v>24545</v>
      </c>
      <c r="I4034" t="s">
        <v>24546</v>
      </c>
      <c r="J4034" t="s">
        <v>15341</v>
      </c>
      <c r="K4034" t="s">
        <v>15342</v>
      </c>
      <c r="L4034" t="s">
        <v>15343</v>
      </c>
      <c r="M4034" t="s">
        <v>20293</v>
      </c>
      <c r="N4034" t="s">
        <v>6334</v>
      </c>
      <c r="O4034" t="s">
        <v>20097</v>
      </c>
      <c r="P4034" t="s">
        <v>20098</v>
      </c>
      <c r="Q4034" t="s">
        <v>20099</v>
      </c>
      <c r="R4034" t="s">
        <v>24501</v>
      </c>
      <c r="S4034">
        <v>1</v>
      </c>
      <c r="T4034">
        <v>1</v>
      </c>
      <c r="U4034">
        <v>0</v>
      </c>
      <c r="V4034">
        <v>234</v>
      </c>
      <c r="W4034">
        <v>12</v>
      </c>
    </row>
    <row r="4035" spans="1:23" x14ac:dyDescent="0.3">
      <c r="A4035" t="s">
        <v>4045</v>
      </c>
      <c r="B4035" t="s">
        <v>21174</v>
      </c>
      <c r="C4035">
        <v>0</v>
      </c>
      <c r="D4035">
        <v>0</v>
      </c>
      <c r="E4035" t="s">
        <v>20050</v>
      </c>
      <c r="F4035" t="s">
        <v>15403</v>
      </c>
      <c r="G4035" t="s">
        <v>21292</v>
      </c>
      <c r="H4035" t="s">
        <v>24547</v>
      </c>
      <c r="I4035" t="s">
        <v>24548</v>
      </c>
      <c r="J4035" t="s">
        <v>8303</v>
      </c>
      <c r="K4035" t="s">
        <v>15404</v>
      </c>
      <c r="L4035" t="s">
        <v>15405</v>
      </c>
      <c r="M4035" t="s">
        <v>20178</v>
      </c>
      <c r="N4035" t="s">
        <v>6334</v>
      </c>
      <c r="O4035" t="s">
        <v>20097</v>
      </c>
      <c r="P4035" t="s">
        <v>20098</v>
      </c>
      <c r="Q4035" t="s">
        <v>20099</v>
      </c>
      <c r="R4035" t="s">
        <v>24549</v>
      </c>
      <c r="S4035">
        <v>1</v>
      </c>
      <c r="T4035">
        <v>1</v>
      </c>
      <c r="U4035">
        <v>0</v>
      </c>
      <c r="V4035">
        <v>126</v>
      </c>
      <c r="W4035">
        <v>6</v>
      </c>
    </row>
    <row r="4036" spans="1:23" x14ac:dyDescent="0.3">
      <c r="A4036" t="s">
        <v>4046</v>
      </c>
      <c r="B4036" t="s">
        <v>21174</v>
      </c>
      <c r="C4036">
        <v>0</v>
      </c>
      <c r="D4036">
        <v>0</v>
      </c>
      <c r="E4036" t="s">
        <v>20050</v>
      </c>
      <c r="F4036" t="s">
        <v>15406</v>
      </c>
      <c r="G4036" t="s">
        <v>20040</v>
      </c>
      <c r="H4036" t="s">
        <v>24507</v>
      </c>
      <c r="I4036" t="s">
        <v>24508</v>
      </c>
      <c r="J4036" t="s">
        <v>15353</v>
      </c>
      <c r="K4036" t="s">
        <v>15354</v>
      </c>
      <c r="L4036" t="s">
        <v>15355</v>
      </c>
      <c r="M4036" t="s">
        <v>20410</v>
      </c>
      <c r="N4036" t="s">
        <v>6334</v>
      </c>
      <c r="O4036" t="s">
        <v>20097</v>
      </c>
      <c r="P4036" t="s">
        <v>20098</v>
      </c>
      <c r="Q4036" t="s">
        <v>20099</v>
      </c>
      <c r="R4036" t="s">
        <v>24509</v>
      </c>
      <c r="S4036">
        <v>1</v>
      </c>
      <c r="T4036">
        <v>1</v>
      </c>
      <c r="U4036">
        <v>0</v>
      </c>
      <c r="V4036">
        <v>0</v>
      </c>
      <c r="W4036">
        <v>0</v>
      </c>
    </row>
    <row r="4037" spans="1:23" x14ac:dyDescent="0.3">
      <c r="A4037" t="s">
        <v>4047</v>
      </c>
      <c r="B4037" t="s">
        <v>21174</v>
      </c>
      <c r="C4037">
        <v>0</v>
      </c>
      <c r="D4037">
        <v>0</v>
      </c>
      <c r="E4037" t="s">
        <v>20050</v>
      </c>
      <c r="F4037" t="s">
        <v>15407</v>
      </c>
      <c r="G4037" t="s">
        <v>20040</v>
      </c>
      <c r="H4037" t="s">
        <v>24550</v>
      </c>
      <c r="I4037" t="s">
        <v>24551</v>
      </c>
      <c r="J4037" t="s">
        <v>15408</v>
      </c>
      <c r="K4037" t="s">
        <v>15409</v>
      </c>
      <c r="L4037" t="s">
        <v>15410</v>
      </c>
      <c r="M4037" t="s">
        <v>20374</v>
      </c>
      <c r="N4037" t="s">
        <v>6334</v>
      </c>
      <c r="O4037" t="s">
        <v>20097</v>
      </c>
      <c r="P4037" t="s">
        <v>20098</v>
      </c>
      <c r="Q4037" t="s">
        <v>20099</v>
      </c>
      <c r="R4037" t="s">
        <v>24552</v>
      </c>
      <c r="S4037">
        <v>1</v>
      </c>
      <c r="T4037">
        <v>1</v>
      </c>
      <c r="U4037">
        <v>0</v>
      </c>
      <c r="V4037">
        <v>42</v>
      </c>
      <c r="W4037">
        <v>2</v>
      </c>
    </row>
    <row r="4038" spans="1:23" x14ac:dyDescent="0.3">
      <c r="A4038" t="s">
        <v>4048</v>
      </c>
      <c r="B4038" t="s">
        <v>21174</v>
      </c>
      <c r="C4038">
        <v>0</v>
      </c>
      <c r="D4038">
        <v>0</v>
      </c>
      <c r="E4038" t="s">
        <v>20050</v>
      </c>
      <c r="F4038" t="s">
        <v>15411</v>
      </c>
      <c r="G4038" t="s">
        <v>20040</v>
      </c>
      <c r="H4038" t="s">
        <v>24394</v>
      </c>
      <c r="I4038" t="s">
        <v>24395</v>
      </c>
      <c r="J4038" t="s">
        <v>12261</v>
      </c>
      <c r="K4038" t="s">
        <v>15176</v>
      </c>
      <c r="L4038" t="s">
        <v>15177</v>
      </c>
      <c r="M4038" t="s">
        <v>20453</v>
      </c>
      <c r="N4038" t="s">
        <v>6334</v>
      </c>
      <c r="O4038" t="s">
        <v>20097</v>
      </c>
      <c r="P4038" t="s">
        <v>20098</v>
      </c>
      <c r="Q4038" t="s">
        <v>20099</v>
      </c>
      <c r="R4038" t="s">
        <v>24396</v>
      </c>
      <c r="S4038">
        <v>1</v>
      </c>
      <c r="T4038">
        <v>1</v>
      </c>
      <c r="U4038">
        <v>0</v>
      </c>
      <c r="V4038">
        <v>99</v>
      </c>
      <c r="W4038">
        <v>6</v>
      </c>
    </row>
    <row r="4039" spans="1:23" x14ac:dyDescent="0.3">
      <c r="A4039" t="s">
        <v>4049</v>
      </c>
      <c r="B4039" t="s">
        <v>21174</v>
      </c>
      <c r="C4039">
        <v>0</v>
      </c>
      <c r="D4039">
        <v>0</v>
      </c>
      <c r="E4039" t="s">
        <v>20050</v>
      </c>
      <c r="F4039" t="s">
        <v>15412</v>
      </c>
      <c r="G4039" t="s">
        <v>20040</v>
      </c>
      <c r="H4039" t="s">
        <v>24553</v>
      </c>
      <c r="I4039" t="s">
        <v>24554</v>
      </c>
      <c r="J4039" t="s">
        <v>9116</v>
      </c>
      <c r="K4039" t="s">
        <v>15413</v>
      </c>
      <c r="L4039" t="s">
        <v>15414</v>
      </c>
      <c r="M4039" t="s">
        <v>20107</v>
      </c>
      <c r="N4039" t="s">
        <v>6334</v>
      </c>
      <c r="O4039" t="s">
        <v>20097</v>
      </c>
      <c r="P4039" t="s">
        <v>20098</v>
      </c>
      <c r="Q4039" t="s">
        <v>20099</v>
      </c>
      <c r="R4039" t="s">
        <v>24555</v>
      </c>
      <c r="S4039">
        <v>1</v>
      </c>
      <c r="T4039">
        <v>1</v>
      </c>
      <c r="U4039">
        <v>0</v>
      </c>
      <c r="V4039">
        <v>82</v>
      </c>
      <c r="W4039">
        <v>4</v>
      </c>
    </row>
    <row r="4040" spans="1:23" x14ac:dyDescent="0.3">
      <c r="A4040" t="s">
        <v>4050</v>
      </c>
      <c r="B4040" t="s">
        <v>21174</v>
      </c>
      <c r="C4040">
        <v>0</v>
      </c>
      <c r="D4040">
        <v>0</v>
      </c>
      <c r="E4040" t="s">
        <v>20050</v>
      </c>
      <c r="F4040" t="s">
        <v>15415</v>
      </c>
      <c r="G4040" t="s">
        <v>20080</v>
      </c>
      <c r="H4040" t="s">
        <v>24556</v>
      </c>
      <c r="I4040" t="s">
        <v>24557</v>
      </c>
      <c r="J4040" t="s">
        <v>15416</v>
      </c>
      <c r="K4040" t="s">
        <v>15417</v>
      </c>
      <c r="L4040" t="s">
        <v>15418</v>
      </c>
      <c r="M4040" t="s">
        <v>20103</v>
      </c>
      <c r="N4040" t="s">
        <v>6334</v>
      </c>
      <c r="O4040" t="s">
        <v>20097</v>
      </c>
      <c r="P4040" t="s">
        <v>20098</v>
      </c>
      <c r="Q4040" t="s">
        <v>20099</v>
      </c>
      <c r="R4040" t="s">
        <v>24558</v>
      </c>
      <c r="S4040">
        <v>1</v>
      </c>
      <c r="T4040">
        <v>1</v>
      </c>
      <c r="U4040">
        <v>0</v>
      </c>
      <c r="V4040">
        <v>106</v>
      </c>
      <c r="W4040">
        <v>6</v>
      </c>
    </row>
    <row r="4041" spans="1:23" x14ac:dyDescent="0.3">
      <c r="A4041" t="s">
        <v>4051</v>
      </c>
      <c r="B4041" t="s">
        <v>21174</v>
      </c>
      <c r="C4041">
        <v>0</v>
      </c>
      <c r="D4041">
        <v>0</v>
      </c>
      <c r="E4041" t="s">
        <v>20050</v>
      </c>
      <c r="F4041" t="s">
        <v>15419</v>
      </c>
      <c r="G4041" t="s">
        <v>20066</v>
      </c>
      <c r="H4041" t="s">
        <v>24559</v>
      </c>
      <c r="I4041" t="s">
        <v>24560</v>
      </c>
      <c r="J4041" t="s">
        <v>14012</v>
      </c>
      <c r="K4041" t="s">
        <v>15420</v>
      </c>
      <c r="L4041" t="s">
        <v>15421</v>
      </c>
      <c r="M4041" t="s">
        <v>20946</v>
      </c>
      <c r="N4041" t="s">
        <v>6334</v>
      </c>
      <c r="O4041" t="s">
        <v>20097</v>
      </c>
      <c r="P4041" t="s">
        <v>20849</v>
      </c>
      <c r="Q4041" t="s">
        <v>20850</v>
      </c>
      <c r="R4041" t="s">
        <v>24561</v>
      </c>
      <c r="S4041">
        <v>1</v>
      </c>
      <c r="T4041">
        <v>1</v>
      </c>
      <c r="U4041">
        <v>0</v>
      </c>
      <c r="V4041">
        <v>153</v>
      </c>
      <c r="W4041">
        <v>8</v>
      </c>
    </row>
    <row r="4042" spans="1:23" x14ac:dyDescent="0.3">
      <c r="A4042" t="s">
        <v>4052</v>
      </c>
      <c r="B4042" t="s">
        <v>21174</v>
      </c>
      <c r="C4042">
        <v>0</v>
      </c>
      <c r="D4042">
        <v>0</v>
      </c>
      <c r="E4042" t="s">
        <v>20050</v>
      </c>
      <c r="F4042" t="s">
        <v>15423</v>
      </c>
      <c r="G4042" t="s">
        <v>20066</v>
      </c>
      <c r="H4042" t="s">
        <v>24397</v>
      </c>
      <c r="I4042" t="s">
        <v>24398</v>
      </c>
      <c r="J4042" t="s">
        <v>15424</v>
      </c>
      <c r="K4042" t="s">
        <v>15180</v>
      </c>
      <c r="L4042" t="s">
        <v>15181</v>
      </c>
      <c r="M4042" t="s">
        <v>20271</v>
      </c>
      <c r="N4042" t="s">
        <v>6334</v>
      </c>
      <c r="O4042" t="s">
        <v>20097</v>
      </c>
      <c r="P4042" t="s">
        <v>20098</v>
      </c>
      <c r="Q4042" t="s">
        <v>20099</v>
      </c>
      <c r="R4042" t="s">
        <v>24399</v>
      </c>
      <c r="S4042">
        <v>1</v>
      </c>
      <c r="T4042">
        <v>1</v>
      </c>
      <c r="U4042">
        <v>0</v>
      </c>
      <c r="V4042">
        <v>31</v>
      </c>
      <c r="W4042">
        <v>2</v>
      </c>
    </row>
    <row r="4043" spans="1:23" x14ac:dyDescent="0.3">
      <c r="A4043" t="s">
        <v>4053</v>
      </c>
      <c r="B4043" t="s">
        <v>21174</v>
      </c>
      <c r="C4043">
        <v>0</v>
      </c>
      <c r="D4043">
        <v>0</v>
      </c>
      <c r="E4043" t="s">
        <v>20050</v>
      </c>
      <c r="F4043" t="s">
        <v>15425</v>
      </c>
      <c r="G4043" t="s">
        <v>20040</v>
      </c>
      <c r="H4043" t="s">
        <v>24562</v>
      </c>
      <c r="I4043" t="s">
        <v>24563</v>
      </c>
      <c r="J4043" t="s">
        <v>9032</v>
      </c>
      <c r="K4043" t="s">
        <v>14975</v>
      </c>
      <c r="L4043" t="s">
        <v>15426</v>
      </c>
      <c r="M4043" t="s">
        <v>20835</v>
      </c>
      <c r="N4043" t="s">
        <v>6334</v>
      </c>
      <c r="O4043" t="s">
        <v>20097</v>
      </c>
      <c r="P4043" t="s">
        <v>20098</v>
      </c>
      <c r="Q4043" t="s">
        <v>20099</v>
      </c>
      <c r="R4043" t="s">
        <v>24564</v>
      </c>
      <c r="S4043">
        <v>1</v>
      </c>
      <c r="T4043">
        <v>1</v>
      </c>
      <c r="U4043">
        <v>0</v>
      </c>
      <c r="V4043">
        <v>32</v>
      </c>
      <c r="W4043">
        <v>2</v>
      </c>
    </row>
    <row r="4044" spans="1:23" x14ac:dyDescent="0.3">
      <c r="A4044" t="s">
        <v>4054</v>
      </c>
      <c r="B4044" t="s">
        <v>21174</v>
      </c>
      <c r="C4044">
        <v>0</v>
      </c>
      <c r="D4044">
        <v>0</v>
      </c>
      <c r="E4044" t="s">
        <v>20050</v>
      </c>
      <c r="F4044" t="s">
        <v>15427</v>
      </c>
      <c r="G4044" t="s">
        <v>20040</v>
      </c>
      <c r="H4044" t="s">
        <v>24565</v>
      </c>
      <c r="I4044" t="s">
        <v>24566</v>
      </c>
      <c r="J4044" t="s">
        <v>9116</v>
      </c>
      <c r="K4044" t="s">
        <v>15428</v>
      </c>
      <c r="L4044" t="s">
        <v>15429</v>
      </c>
      <c r="M4044" t="s">
        <v>20955</v>
      </c>
      <c r="N4044" t="s">
        <v>6334</v>
      </c>
      <c r="O4044" t="s">
        <v>20097</v>
      </c>
      <c r="P4044" t="s">
        <v>20098</v>
      </c>
      <c r="Q4044" t="s">
        <v>20099</v>
      </c>
      <c r="R4044" t="s">
        <v>24567</v>
      </c>
      <c r="S4044">
        <v>1</v>
      </c>
      <c r="T4044">
        <v>1</v>
      </c>
      <c r="U4044">
        <v>0</v>
      </c>
      <c r="V4044">
        <v>64</v>
      </c>
      <c r="W4044">
        <v>4</v>
      </c>
    </row>
    <row r="4045" spans="1:23" x14ac:dyDescent="0.3">
      <c r="A4045" t="s">
        <v>4055</v>
      </c>
      <c r="B4045" t="s">
        <v>21174</v>
      </c>
      <c r="C4045">
        <v>0</v>
      </c>
      <c r="D4045">
        <v>0</v>
      </c>
      <c r="E4045" t="s">
        <v>20050</v>
      </c>
      <c r="F4045" t="s">
        <v>15430</v>
      </c>
      <c r="G4045" t="s">
        <v>20066</v>
      </c>
      <c r="H4045" t="s">
        <v>24568</v>
      </c>
      <c r="I4045" t="s">
        <v>24569</v>
      </c>
      <c r="J4045" t="s">
        <v>7149</v>
      </c>
      <c r="K4045" t="s">
        <v>15431</v>
      </c>
      <c r="L4045" t="s">
        <v>15432</v>
      </c>
      <c r="M4045" t="s">
        <v>22164</v>
      </c>
      <c r="N4045" t="s">
        <v>6334</v>
      </c>
      <c r="O4045" t="s">
        <v>20097</v>
      </c>
      <c r="P4045" t="s">
        <v>20098</v>
      </c>
      <c r="Q4045" t="s">
        <v>20099</v>
      </c>
      <c r="R4045" t="s">
        <v>24570</v>
      </c>
      <c r="S4045">
        <v>1</v>
      </c>
      <c r="T4045">
        <v>1</v>
      </c>
      <c r="U4045">
        <v>0</v>
      </c>
      <c r="V4045">
        <v>175</v>
      </c>
      <c r="W4045">
        <v>8</v>
      </c>
    </row>
    <row r="4046" spans="1:23" x14ac:dyDescent="0.3">
      <c r="A4046" t="s">
        <v>4056</v>
      </c>
      <c r="B4046" t="s">
        <v>21174</v>
      </c>
      <c r="C4046">
        <v>0</v>
      </c>
      <c r="D4046">
        <v>0</v>
      </c>
      <c r="E4046" t="s">
        <v>20050</v>
      </c>
      <c r="F4046" t="s">
        <v>15433</v>
      </c>
      <c r="G4046" t="s">
        <v>20080</v>
      </c>
      <c r="H4046" t="s">
        <v>24571</v>
      </c>
      <c r="I4046" t="s">
        <v>24572</v>
      </c>
      <c r="J4046" t="s">
        <v>15434</v>
      </c>
      <c r="K4046" t="s">
        <v>6811</v>
      </c>
      <c r="L4046" t="s">
        <v>6812</v>
      </c>
      <c r="M4046" t="s">
        <v>20096</v>
      </c>
      <c r="N4046" t="s">
        <v>6334</v>
      </c>
      <c r="O4046" t="s">
        <v>20097</v>
      </c>
      <c r="P4046" t="s">
        <v>20098</v>
      </c>
      <c r="Q4046" t="s">
        <v>20099</v>
      </c>
      <c r="R4046" t="s">
        <v>20100</v>
      </c>
      <c r="S4046">
        <v>1</v>
      </c>
      <c r="T4046">
        <v>1</v>
      </c>
      <c r="U4046">
        <v>0</v>
      </c>
      <c r="V4046">
        <v>431</v>
      </c>
      <c r="W4046">
        <v>17</v>
      </c>
    </row>
    <row r="4047" spans="1:23" x14ac:dyDescent="0.3">
      <c r="A4047" t="s">
        <v>4057</v>
      </c>
      <c r="B4047" t="s">
        <v>21174</v>
      </c>
      <c r="C4047">
        <v>0</v>
      </c>
      <c r="D4047">
        <v>0</v>
      </c>
      <c r="E4047" t="s">
        <v>20050</v>
      </c>
      <c r="F4047" t="s">
        <v>15435</v>
      </c>
      <c r="G4047" t="s">
        <v>20066</v>
      </c>
      <c r="H4047" t="s">
        <v>24573</v>
      </c>
      <c r="I4047" t="s">
        <v>24574</v>
      </c>
      <c r="J4047" t="s">
        <v>15436</v>
      </c>
      <c r="K4047" t="s">
        <v>6811</v>
      </c>
      <c r="L4047" t="s">
        <v>6812</v>
      </c>
      <c r="M4047" t="s">
        <v>20096</v>
      </c>
      <c r="N4047" t="s">
        <v>6334</v>
      </c>
      <c r="O4047" t="s">
        <v>20097</v>
      </c>
      <c r="P4047" t="s">
        <v>20098</v>
      </c>
      <c r="Q4047" t="s">
        <v>20099</v>
      </c>
      <c r="R4047" t="s">
        <v>20100</v>
      </c>
      <c r="S4047">
        <v>1</v>
      </c>
      <c r="T4047">
        <v>1</v>
      </c>
      <c r="U4047">
        <v>0</v>
      </c>
      <c r="V4047">
        <v>362</v>
      </c>
      <c r="W4047">
        <v>17</v>
      </c>
    </row>
    <row r="4048" spans="1:23" x14ac:dyDescent="0.3">
      <c r="A4048" t="s">
        <v>4058</v>
      </c>
      <c r="B4048" t="s">
        <v>21174</v>
      </c>
      <c r="C4048">
        <v>0</v>
      </c>
      <c r="D4048">
        <v>0</v>
      </c>
      <c r="E4048" t="s">
        <v>20050</v>
      </c>
      <c r="F4048" t="s">
        <v>15437</v>
      </c>
      <c r="G4048" t="s">
        <v>20040</v>
      </c>
      <c r="H4048" t="s">
        <v>24575</v>
      </c>
      <c r="I4048" t="s">
        <v>24576</v>
      </c>
      <c r="J4048" t="s">
        <v>11651</v>
      </c>
      <c r="K4048" t="s">
        <v>15438</v>
      </c>
      <c r="L4048" t="s">
        <v>15439</v>
      </c>
      <c r="M4048" t="s">
        <v>20374</v>
      </c>
      <c r="N4048" t="s">
        <v>6334</v>
      </c>
      <c r="O4048" t="s">
        <v>20097</v>
      </c>
      <c r="P4048" t="s">
        <v>20849</v>
      </c>
      <c r="Q4048" t="s">
        <v>20850</v>
      </c>
      <c r="R4048" t="s">
        <v>24577</v>
      </c>
      <c r="S4048">
        <v>1</v>
      </c>
      <c r="T4048">
        <v>1</v>
      </c>
      <c r="U4048">
        <v>0</v>
      </c>
      <c r="V4048">
        <v>225</v>
      </c>
      <c r="W4048">
        <v>11</v>
      </c>
    </row>
    <row r="4049" spans="1:23" x14ac:dyDescent="0.3">
      <c r="A4049" t="s">
        <v>4059</v>
      </c>
      <c r="B4049" t="s">
        <v>21174</v>
      </c>
      <c r="C4049">
        <v>0</v>
      </c>
      <c r="D4049">
        <v>0</v>
      </c>
      <c r="E4049" t="s">
        <v>20050</v>
      </c>
      <c r="F4049" t="s">
        <v>15440</v>
      </c>
      <c r="G4049" t="s">
        <v>20040</v>
      </c>
      <c r="H4049" t="s">
        <v>24578</v>
      </c>
      <c r="I4049" t="s">
        <v>24579</v>
      </c>
      <c r="J4049" t="s">
        <v>15441</v>
      </c>
      <c r="K4049" t="s">
        <v>15442</v>
      </c>
      <c r="L4049" t="s">
        <v>15443</v>
      </c>
      <c r="M4049" t="s">
        <v>20955</v>
      </c>
      <c r="N4049" t="s">
        <v>6334</v>
      </c>
      <c r="O4049" t="s">
        <v>20097</v>
      </c>
      <c r="P4049" t="s">
        <v>20849</v>
      </c>
      <c r="Q4049" t="s">
        <v>20850</v>
      </c>
      <c r="R4049" t="s">
        <v>24580</v>
      </c>
      <c r="S4049">
        <v>1</v>
      </c>
      <c r="T4049">
        <v>1</v>
      </c>
      <c r="U4049">
        <v>0</v>
      </c>
      <c r="V4049">
        <v>117</v>
      </c>
      <c r="W4049">
        <v>7</v>
      </c>
    </row>
    <row r="4050" spans="1:23" x14ac:dyDescent="0.3">
      <c r="A4050" t="s">
        <v>4060</v>
      </c>
      <c r="B4050" t="s">
        <v>21174</v>
      </c>
      <c r="C4050">
        <v>0</v>
      </c>
      <c r="D4050">
        <v>0</v>
      </c>
      <c r="E4050" t="s">
        <v>20050</v>
      </c>
      <c r="F4050" t="s">
        <v>15444</v>
      </c>
      <c r="G4050" t="s">
        <v>20040</v>
      </c>
      <c r="H4050" t="s">
        <v>24581</v>
      </c>
      <c r="I4050" t="s">
        <v>24582</v>
      </c>
      <c r="J4050" t="s">
        <v>15445</v>
      </c>
      <c r="K4050" t="s">
        <v>15446</v>
      </c>
      <c r="L4050" t="s">
        <v>15447</v>
      </c>
      <c r="M4050" t="s">
        <v>20103</v>
      </c>
      <c r="N4050" t="s">
        <v>6334</v>
      </c>
      <c r="O4050" t="s">
        <v>20097</v>
      </c>
      <c r="P4050" t="s">
        <v>20415</v>
      </c>
      <c r="Q4050" t="s">
        <v>6584</v>
      </c>
      <c r="R4050" t="s">
        <v>24583</v>
      </c>
      <c r="S4050">
        <v>1</v>
      </c>
      <c r="T4050">
        <v>1</v>
      </c>
      <c r="U4050">
        <v>0</v>
      </c>
      <c r="V4050">
        <v>64</v>
      </c>
      <c r="W4050">
        <v>4</v>
      </c>
    </row>
    <row r="4051" spans="1:23" x14ac:dyDescent="0.3">
      <c r="A4051" t="s">
        <v>4061</v>
      </c>
      <c r="B4051" t="s">
        <v>21174</v>
      </c>
      <c r="C4051">
        <v>0</v>
      </c>
      <c r="D4051">
        <v>0</v>
      </c>
      <c r="E4051" t="s">
        <v>20050</v>
      </c>
      <c r="F4051" t="s">
        <v>15448</v>
      </c>
      <c r="G4051" t="s">
        <v>20080</v>
      </c>
      <c r="H4051" t="s">
        <v>24515</v>
      </c>
      <c r="I4051" t="s">
        <v>24516</v>
      </c>
      <c r="J4051" t="s">
        <v>15363</v>
      </c>
      <c r="K4051" t="s">
        <v>15364</v>
      </c>
      <c r="L4051" t="s">
        <v>15365</v>
      </c>
      <c r="M4051" t="s">
        <v>20267</v>
      </c>
      <c r="N4051" t="s">
        <v>6334</v>
      </c>
      <c r="O4051" t="s">
        <v>20097</v>
      </c>
      <c r="P4051" t="s">
        <v>20098</v>
      </c>
      <c r="Q4051" t="s">
        <v>20099</v>
      </c>
      <c r="R4051" t="s">
        <v>24517</v>
      </c>
      <c r="S4051">
        <v>1</v>
      </c>
      <c r="T4051">
        <v>1</v>
      </c>
      <c r="U4051">
        <v>0</v>
      </c>
      <c r="V4051">
        <v>88</v>
      </c>
      <c r="W4051">
        <v>5</v>
      </c>
    </row>
    <row r="4052" spans="1:23" x14ac:dyDescent="0.3">
      <c r="A4052" t="s">
        <v>4062</v>
      </c>
      <c r="B4052" t="s">
        <v>21174</v>
      </c>
      <c r="C4052">
        <v>0</v>
      </c>
      <c r="D4052">
        <v>0</v>
      </c>
      <c r="E4052" t="s">
        <v>20050</v>
      </c>
      <c r="F4052" t="s">
        <v>15449</v>
      </c>
      <c r="G4052" t="s">
        <v>20328</v>
      </c>
      <c r="H4052" t="s">
        <v>24584</v>
      </c>
      <c r="I4052" t="s">
        <v>24585</v>
      </c>
      <c r="J4052" t="s">
        <v>15450</v>
      </c>
      <c r="K4052" t="s">
        <v>15451</v>
      </c>
      <c r="L4052" t="s">
        <v>15452</v>
      </c>
      <c r="M4052" t="s">
        <v>20077</v>
      </c>
      <c r="N4052" t="s">
        <v>6334</v>
      </c>
      <c r="O4052" t="s">
        <v>20097</v>
      </c>
      <c r="P4052" t="s">
        <v>20098</v>
      </c>
      <c r="Q4052" t="s">
        <v>20099</v>
      </c>
      <c r="R4052" t="s">
        <v>24586</v>
      </c>
      <c r="S4052">
        <v>1</v>
      </c>
      <c r="T4052">
        <v>1</v>
      </c>
      <c r="U4052">
        <v>0</v>
      </c>
      <c r="V4052">
        <v>30</v>
      </c>
      <c r="W4052">
        <v>2</v>
      </c>
    </row>
    <row r="4053" spans="1:23" x14ac:dyDescent="0.3">
      <c r="A4053" t="s">
        <v>4063</v>
      </c>
      <c r="B4053" t="s">
        <v>21174</v>
      </c>
      <c r="C4053">
        <v>0</v>
      </c>
      <c r="D4053">
        <v>0</v>
      </c>
      <c r="E4053" t="s">
        <v>20050</v>
      </c>
      <c r="F4053" t="s">
        <v>15453</v>
      </c>
      <c r="G4053" t="s">
        <v>20040</v>
      </c>
      <c r="H4053" t="s">
        <v>24454</v>
      </c>
      <c r="I4053" t="s">
        <v>24455</v>
      </c>
      <c r="J4053" t="s">
        <v>13660</v>
      </c>
      <c r="K4053" t="s">
        <v>15284</v>
      </c>
      <c r="L4053" t="s">
        <v>15285</v>
      </c>
      <c r="M4053" t="s">
        <v>20190</v>
      </c>
      <c r="N4053" t="s">
        <v>6334</v>
      </c>
      <c r="O4053" t="s">
        <v>20097</v>
      </c>
      <c r="P4053" t="s">
        <v>20098</v>
      </c>
      <c r="Q4053" t="s">
        <v>20099</v>
      </c>
      <c r="R4053" t="s">
        <v>24456</v>
      </c>
      <c r="S4053">
        <v>1</v>
      </c>
      <c r="T4053">
        <v>1</v>
      </c>
      <c r="U4053">
        <v>0</v>
      </c>
      <c r="V4053">
        <v>73</v>
      </c>
      <c r="W4053">
        <v>5</v>
      </c>
    </row>
    <row r="4054" spans="1:23" x14ac:dyDescent="0.3">
      <c r="A4054" t="s">
        <v>4064</v>
      </c>
      <c r="B4054" t="s">
        <v>21174</v>
      </c>
      <c r="C4054">
        <v>0</v>
      </c>
      <c r="D4054">
        <v>0</v>
      </c>
      <c r="E4054" t="s">
        <v>20050</v>
      </c>
      <c r="F4054" t="s">
        <v>14339</v>
      </c>
      <c r="G4054" t="s">
        <v>20328</v>
      </c>
      <c r="H4054" t="s">
        <v>24587</v>
      </c>
      <c r="I4054" t="s">
        <v>24588</v>
      </c>
      <c r="J4054" t="s">
        <v>9032</v>
      </c>
      <c r="K4054" t="s">
        <v>15454</v>
      </c>
      <c r="L4054" t="s">
        <v>15455</v>
      </c>
      <c r="M4054" t="s">
        <v>20243</v>
      </c>
      <c r="N4054" t="s">
        <v>6334</v>
      </c>
      <c r="O4054" t="s">
        <v>20097</v>
      </c>
      <c r="P4054" t="s">
        <v>20809</v>
      </c>
      <c r="Q4054" t="s">
        <v>20810</v>
      </c>
      <c r="R4054" t="s">
        <v>24589</v>
      </c>
      <c r="S4054">
        <v>1</v>
      </c>
      <c r="T4054">
        <v>1</v>
      </c>
      <c r="U4054">
        <v>0</v>
      </c>
      <c r="V4054">
        <v>51</v>
      </c>
      <c r="W4054">
        <v>3</v>
      </c>
    </row>
    <row r="4055" spans="1:23" x14ac:dyDescent="0.3">
      <c r="A4055" t="s">
        <v>4065</v>
      </c>
      <c r="B4055" t="s">
        <v>21174</v>
      </c>
      <c r="C4055">
        <v>0</v>
      </c>
      <c r="D4055">
        <v>0</v>
      </c>
      <c r="E4055" t="s">
        <v>20050</v>
      </c>
      <c r="F4055" t="s">
        <v>15456</v>
      </c>
      <c r="G4055" t="s">
        <v>20328</v>
      </c>
      <c r="H4055" t="s">
        <v>24590</v>
      </c>
      <c r="I4055" t="s">
        <v>24591</v>
      </c>
      <c r="J4055" t="s">
        <v>15457</v>
      </c>
      <c r="K4055" t="s">
        <v>15458</v>
      </c>
      <c r="L4055" t="s">
        <v>15459</v>
      </c>
      <c r="M4055" t="s">
        <v>20340</v>
      </c>
      <c r="N4055" t="s">
        <v>6334</v>
      </c>
      <c r="O4055" t="s">
        <v>20097</v>
      </c>
      <c r="P4055" t="s">
        <v>20751</v>
      </c>
      <c r="Q4055" t="s">
        <v>6586</v>
      </c>
      <c r="R4055" t="s">
        <v>24592</v>
      </c>
      <c r="S4055">
        <v>1</v>
      </c>
      <c r="T4055">
        <v>1</v>
      </c>
      <c r="U4055">
        <v>0</v>
      </c>
      <c r="V4055">
        <v>136</v>
      </c>
      <c r="W4055">
        <v>8</v>
      </c>
    </row>
    <row r="4056" spans="1:23" x14ac:dyDescent="0.3">
      <c r="A4056" t="s">
        <v>4066</v>
      </c>
      <c r="B4056" t="s">
        <v>21174</v>
      </c>
      <c r="C4056">
        <v>0</v>
      </c>
      <c r="D4056">
        <v>0</v>
      </c>
      <c r="E4056" t="s">
        <v>20050</v>
      </c>
      <c r="F4056" t="s">
        <v>15460</v>
      </c>
      <c r="G4056" t="s">
        <v>20080</v>
      </c>
      <c r="H4056" t="s">
        <v>24593</v>
      </c>
      <c r="I4056" t="s">
        <v>24594</v>
      </c>
      <c r="J4056" t="s">
        <v>15461</v>
      </c>
      <c r="K4056" t="s">
        <v>15462</v>
      </c>
      <c r="L4056" t="s">
        <v>15463</v>
      </c>
      <c r="M4056" t="s">
        <v>20060</v>
      </c>
      <c r="N4056" t="s">
        <v>6334</v>
      </c>
      <c r="O4056" t="s">
        <v>20097</v>
      </c>
      <c r="P4056" t="s">
        <v>20098</v>
      </c>
      <c r="Q4056" t="s">
        <v>20099</v>
      </c>
      <c r="R4056" t="s">
        <v>24595</v>
      </c>
      <c r="S4056">
        <v>1</v>
      </c>
      <c r="T4056">
        <v>1</v>
      </c>
      <c r="U4056">
        <v>0</v>
      </c>
      <c r="V4056">
        <v>85</v>
      </c>
      <c r="W4056">
        <v>4</v>
      </c>
    </row>
    <row r="4057" spans="1:23" x14ac:dyDescent="0.3">
      <c r="A4057" t="s">
        <v>4067</v>
      </c>
      <c r="B4057" t="s">
        <v>21174</v>
      </c>
      <c r="C4057">
        <v>0</v>
      </c>
      <c r="D4057">
        <v>0</v>
      </c>
      <c r="E4057" t="s">
        <v>20050</v>
      </c>
      <c r="F4057" t="s">
        <v>15464</v>
      </c>
      <c r="G4057" t="s">
        <v>20040</v>
      </c>
      <c r="H4057" t="s">
        <v>24596</v>
      </c>
      <c r="I4057" t="s">
        <v>24597</v>
      </c>
      <c r="J4057" t="s">
        <v>15465</v>
      </c>
      <c r="K4057" t="s">
        <v>15466</v>
      </c>
      <c r="L4057" t="s">
        <v>15467</v>
      </c>
      <c r="M4057" t="s">
        <v>20967</v>
      </c>
      <c r="N4057" t="s">
        <v>6334</v>
      </c>
      <c r="O4057" t="s">
        <v>20097</v>
      </c>
      <c r="P4057" t="s">
        <v>20098</v>
      </c>
      <c r="Q4057" t="s">
        <v>20099</v>
      </c>
      <c r="R4057" t="s">
        <v>24598</v>
      </c>
      <c r="S4057">
        <v>1</v>
      </c>
      <c r="T4057">
        <v>1</v>
      </c>
      <c r="U4057">
        <v>0</v>
      </c>
      <c r="V4057">
        <v>58</v>
      </c>
      <c r="W4057">
        <v>4</v>
      </c>
    </row>
    <row r="4058" spans="1:23" x14ac:dyDescent="0.3">
      <c r="A4058" t="s">
        <v>4068</v>
      </c>
      <c r="B4058" t="s">
        <v>21174</v>
      </c>
      <c r="C4058">
        <v>0</v>
      </c>
      <c r="D4058">
        <v>0</v>
      </c>
      <c r="E4058" t="s">
        <v>20050</v>
      </c>
      <c r="F4058" t="s">
        <v>15468</v>
      </c>
      <c r="G4058" t="s">
        <v>20066</v>
      </c>
      <c r="H4058" t="s">
        <v>24442</v>
      </c>
      <c r="I4058" t="s">
        <v>24443</v>
      </c>
      <c r="J4058" t="s">
        <v>14376</v>
      </c>
      <c r="K4058" t="s">
        <v>14975</v>
      </c>
      <c r="L4058" t="s">
        <v>14976</v>
      </c>
      <c r="M4058" t="s">
        <v>24130</v>
      </c>
      <c r="N4058" t="s">
        <v>6334</v>
      </c>
      <c r="O4058" t="s">
        <v>20097</v>
      </c>
      <c r="P4058" t="s">
        <v>20098</v>
      </c>
      <c r="Q4058" t="s">
        <v>20099</v>
      </c>
      <c r="R4058" t="s">
        <v>24444</v>
      </c>
      <c r="S4058">
        <v>1</v>
      </c>
      <c r="T4058">
        <v>1</v>
      </c>
      <c r="U4058">
        <v>0</v>
      </c>
      <c r="V4058">
        <v>272</v>
      </c>
      <c r="W4058">
        <v>15</v>
      </c>
    </row>
    <row r="4059" spans="1:23" x14ac:dyDescent="0.3">
      <c r="A4059" t="s">
        <v>4069</v>
      </c>
      <c r="B4059" t="s">
        <v>21174</v>
      </c>
      <c r="C4059">
        <v>0</v>
      </c>
      <c r="D4059">
        <v>0</v>
      </c>
      <c r="E4059" t="s">
        <v>20050</v>
      </c>
      <c r="F4059" t="s">
        <v>15469</v>
      </c>
      <c r="G4059" t="s">
        <v>20066</v>
      </c>
      <c r="H4059" t="s">
        <v>24599</v>
      </c>
      <c r="I4059" t="s">
        <v>24600</v>
      </c>
      <c r="J4059" t="s">
        <v>15422</v>
      </c>
      <c r="K4059" t="s">
        <v>9260</v>
      </c>
      <c r="L4059" t="s">
        <v>9261</v>
      </c>
      <c r="M4059" t="s">
        <v>20242</v>
      </c>
      <c r="N4059" t="s">
        <v>6334</v>
      </c>
      <c r="O4059" t="s">
        <v>20097</v>
      </c>
      <c r="P4059" t="s">
        <v>20098</v>
      </c>
      <c r="Q4059" t="s">
        <v>20099</v>
      </c>
      <c r="R4059" t="s">
        <v>21177</v>
      </c>
      <c r="S4059">
        <v>1</v>
      </c>
      <c r="T4059">
        <v>1</v>
      </c>
      <c r="U4059">
        <v>0</v>
      </c>
      <c r="V4059">
        <v>238</v>
      </c>
      <c r="W4059">
        <v>11</v>
      </c>
    </row>
    <row r="4060" spans="1:23" x14ac:dyDescent="0.3">
      <c r="A4060" t="s">
        <v>4070</v>
      </c>
      <c r="B4060" t="s">
        <v>21174</v>
      </c>
      <c r="C4060">
        <v>0</v>
      </c>
      <c r="D4060">
        <v>0</v>
      </c>
      <c r="E4060" t="s">
        <v>20050</v>
      </c>
      <c r="F4060" t="s">
        <v>15470</v>
      </c>
      <c r="G4060" t="s">
        <v>20080</v>
      </c>
      <c r="H4060" t="s">
        <v>24601</v>
      </c>
      <c r="I4060" t="s">
        <v>24602</v>
      </c>
      <c r="J4060" t="s">
        <v>15471</v>
      </c>
      <c r="K4060" t="s">
        <v>15472</v>
      </c>
      <c r="L4060" t="s">
        <v>15473</v>
      </c>
      <c r="M4060" t="s">
        <v>20369</v>
      </c>
      <c r="N4060" t="s">
        <v>6334</v>
      </c>
      <c r="O4060" t="s">
        <v>20097</v>
      </c>
      <c r="P4060" t="s">
        <v>20809</v>
      </c>
      <c r="Q4060" t="s">
        <v>20810</v>
      </c>
      <c r="R4060" t="s">
        <v>24603</v>
      </c>
      <c r="S4060">
        <v>1</v>
      </c>
      <c r="T4060">
        <v>1</v>
      </c>
      <c r="U4060">
        <v>0</v>
      </c>
      <c r="V4060">
        <v>101</v>
      </c>
      <c r="W4060">
        <v>4</v>
      </c>
    </row>
    <row r="4061" spans="1:23" x14ac:dyDescent="0.3">
      <c r="A4061" t="s">
        <v>4071</v>
      </c>
      <c r="B4061" t="s">
        <v>21174</v>
      </c>
      <c r="C4061">
        <v>0</v>
      </c>
      <c r="D4061">
        <v>0</v>
      </c>
      <c r="E4061" t="s">
        <v>20050</v>
      </c>
      <c r="F4061" t="s">
        <v>15474</v>
      </c>
      <c r="G4061" t="s">
        <v>20080</v>
      </c>
      <c r="H4061" t="s">
        <v>24604</v>
      </c>
      <c r="I4061" t="s">
        <v>24605</v>
      </c>
      <c r="J4061" t="s">
        <v>14165</v>
      </c>
      <c r="K4061" t="s">
        <v>15475</v>
      </c>
      <c r="L4061" t="s">
        <v>15476</v>
      </c>
      <c r="M4061" t="s">
        <v>20443</v>
      </c>
      <c r="N4061" t="s">
        <v>6334</v>
      </c>
      <c r="O4061" t="s">
        <v>20097</v>
      </c>
      <c r="P4061" t="s">
        <v>20809</v>
      </c>
      <c r="Q4061" t="s">
        <v>20810</v>
      </c>
      <c r="R4061" t="s">
        <v>24606</v>
      </c>
      <c r="S4061">
        <v>1</v>
      </c>
      <c r="T4061">
        <v>1</v>
      </c>
      <c r="U4061">
        <v>0</v>
      </c>
      <c r="V4061">
        <v>134</v>
      </c>
      <c r="W4061">
        <v>7</v>
      </c>
    </row>
    <row r="4062" spans="1:23" x14ac:dyDescent="0.3">
      <c r="A4062" t="s">
        <v>4072</v>
      </c>
      <c r="B4062" t="s">
        <v>21174</v>
      </c>
      <c r="C4062">
        <v>0</v>
      </c>
      <c r="D4062">
        <v>0</v>
      </c>
      <c r="E4062" t="s">
        <v>20050</v>
      </c>
      <c r="F4062" t="s">
        <v>15477</v>
      </c>
      <c r="G4062" t="s">
        <v>20328</v>
      </c>
      <c r="H4062" t="s">
        <v>24607</v>
      </c>
      <c r="I4062" t="s">
        <v>24608</v>
      </c>
      <c r="J4062" t="s">
        <v>14974</v>
      </c>
      <c r="K4062" t="s">
        <v>15478</v>
      </c>
      <c r="L4062" t="s">
        <v>15479</v>
      </c>
      <c r="M4062" t="s">
        <v>20195</v>
      </c>
      <c r="N4062" t="s">
        <v>6334</v>
      </c>
      <c r="O4062" t="s">
        <v>20097</v>
      </c>
      <c r="P4062" t="s">
        <v>20809</v>
      </c>
      <c r="Q4062" t="s">
        <v>20810</v>
      </c>
      <c r="R4062" t="s">
        <v>24609</v>
      </c>
      <c r="S4062">
        <v>1</v>
      </c>
      <c r="T4062">
        <v>1</v>
      </c>
      <c r="U4062">
        <v>0</v>
      </c>
      <c r="V4062">
        <v>174</v>
      </c>
      <c r="W4062">
        <v>8</v>
      </c>
    </row>
    <row r="4063" spans="1:23" x14ac:dyDescent="0.3">
      <c r="A4063" t="s">
        <v>4073</v>
      </c>
      <c r="B4063" t="s">
        <v>21174</v>
      </c>
      <c r="C4063">
        <v>0</v>
      </c>
      <c r="D4063">
        <v>0</v>
      </c>
      <c r="E4063" t="s">
        <v>20050</v>
      </c>
      <c r="F4063" t="s">
        <v>15480</v>
      </c>
      <c r="G4063" t="s">
        <v>20080</v>
      </c>
      <c r="H4063" t="s">
        <v>20959</v>
      </c>
      <c r="I4063" t="s">
        <v>20960</v>
      </c>
      <c r="J4063" t="s">
        <v>15481</v>
      </c>
      <c r="K4063" t="s">
        <v>8247</v>
      </c>
      <c r="L4063" t="s">
        <v>8248</v>
      </c>
      <c r="M4063" t="s">
        <v>20125</v>
      </c>
      <c r="N4063" t="s">
        <v>6334</v>
      </c>
      <c r="O4063" t="s">
        <v>20097</v>
      </c>
      <c r="P4063" t="s">
        <v>20809</v>
      </c>
      <c r="Q4063" t="s">
        <v>20810</v>
      </c>
      <c r="R4063" t="s">
        <v>20961</v>
      </c>
      <c r="S4063">
        <v>1</v>
      </c>
      <c r="T4063">
        <v>1</v>
      </c>
      <c r="U4063">
        <v>0</v>
      </c>
      <c r="V4063">
        <v>137</v>
      </c>
      <c r="W4063">
        <v>8</v>
      </c>
    </row>
    <row r="4064" spans="1:23" x14ac:dyDescent="0.3">
      <c r="A4064" t="s">
        <v>4074</v>
      </c>
      <c r="B4064" t="s">
        <v>21174</v>
      </c>
      <c r="C4064">
        <v>0</v>
      </c>
      <c r="D4064">
        <v>0</v>
      </c>
      <c r="E4064" t="s">
        <v>20050</v>
      </c>
      <c r="F4064" t="s">
        <v>15482</v>
      </c>
      <c r="G4064" t="s">
        <v>20040</v>
      </c>
      <c r="H4064" t="s">
        <v>24610</v>
      </c>
      <c r="I4064" t="s">
        <v>24611</v>
      </c>
      <c r="J4064" t="s">
        <v>8254</v>
      </c>
      <c r="K4064" t="s">
        <v>15040</v>
      </c>
      <c r="L4064" t="s">
        <v>15041</v>
      </c>
      <c r="M4064" t="s">
        <v>20545</v>
      </c>
      <c r="N4064" t="s">
        <v>6334</v>
      </c>
      <c r="O4064" t="s">
        <v>20097</v>
      </c>
      <c r="P4064" t="s">
        <v>20849</v>
      </c>
      <c r="Q4064" t="s">
        <v>20850</v>
      </c>
      <c r="R4064" t="s">
        <v>24355</v>
      </c>
      <c r="S4064">
        <v>1</v>
      </c>
      <c r="T4064">
        <v>1</v>
      </c>
      <c r="U4064">
        <v>0</v>
      </c>
      <c r="V4064">
        <v>130</v>
      </c>
      <c r="W4064">
        <v>7</v>
      </c>
    </row>
    <row r="4065" spans="1:23" x14ac:dyDescent="0.3">
      <c r="A4065" t="s">
        <v>4075</v>
      </c>
      <c r="B4065" t="s">
        <v>21174</v>
      </c>
      <c r="C4065">
        <v>0</v>
      </c>
      <c r="D4065">
        <v>0</v>
      </c>
      <c r="E4065" t="s">
        <v>20050</v>
      </c>
      <c r="F4065" t="s">
        <v>15483</v>
      </c>
      <c r="G4065" t="s">
        <v>20040</v>
      </c>
      <c r="H4065" t="s">
        <v>24612</v>
      </c>
      <c r="I4065" t="s">
        <v>24613</v>
      </c>
      <c r="J4065" t="s">
        <v>11707</v>
      </c>
      <c r="K4065" t="s">
        <v>15484</v>
      </c>
      <c r="L4065" t="s">
        <v>15485</v>
      </c>
      <c r="M4065" t="s">
        <v>20320</v>
      </c>
      <c r="N4065" t="s">
        <v>6334</v>
      </c>
      <c r="O4065" t="s">
        <v>20097</v>
      </c>
      <c r="P4065" t="s">
        <v>20849</v>
      </c>
      <c r="Q4065" t="s">
        <v>20850</v>
      </c>
      <c r="R4065" t="s">
        <v>24614</v>
      </c>
      <c r="S4065">
        <v>1</v>
      </c>
      <c r="T4065">
        <v>1</v>
      </c>
      <c r="U4065">
        <v>0</v>
      </c>
      <c r="V4065">
        <v>295</v>
      </c>
      <c r="W4065">
        <v>14</v>
      </c>
    </row>
    <row r="4066" spans="1:23" x14ac:dyDescent="0.3">
      <c r="A4066" t="s">
        <v>4076</v>
      </c>
      <c r="B4066" t="s">
        <v>21174</v>
      </c>
      <c r="C4066">
        <v>0</v>
      </c>
      <c r="D4066">
        <v>0</v>
      </c>
      <c r="E4066" t="s">
        <v>20050</v>
      </c>
      <c r="F4066" t="s">
        <v>15486</v>
      </c>
      <c r="G4066" t="s">
        <v>20040</v>
      </c>
      <c r="H4066" t="s">
        <v>24575</v>
      </c>
      <c r="I4066" t="s">
        <v>24576</v>
      </c>
      <c r="J4066" t="s">
        <v>11651</v>
      </c>
      <c r="K4066" t="s">
        <v>15438</v>
      </c>
      <c r="L4066" t="s">
        <v>15439</v>
      </c>
      <c r="M4066" t="s">
        <v>20374</v>
      </c>
      <c r="N4066" t="s">
        <v>6334</v>
      </c>
      <c r="O4066" t="s">
        <v>20097</v>
      </c>
      <c r="P4066" t="s">
        <v>20849</v>
      </c>
      <c r="Q4066" t="s">
        <v>20850</v>
      </c>
      <c r="R4066" t="s">
        <v>24577</v>
      </c>
      <c r="S4066">
        <v>1</v>
      </c>
      <c r="T4066">
        <v>1</v>
      </c>
      <c r="U4066">
        <v>0</v>
      </c>
      <c r="V4066">
        <v>161</v>
      </c>
      <c r="W4066">
        <v>7</v>
      </c>
    </row>
    <row r="4067" spans="1:23" x14ac:dyDescent="0.3">
      <c r="A4067" t="s">
        <v>4077</v>
      </c>
      <c r="B4067" t="s">
        <v>21174</v>
      </c>
      <c r="C4067">
        <v>0</v>
      </c>
      <c r="D4067">
        <v>0</v>
      </c>
      <c r="E4067" t="s">
        <v>20050</v>
      </c>
      <c r="F4067" t="s">
        <v>15487</v>
      </c>
      <c r="G4067" t="s">
        <v>20040</v>
      </c>
      <c r="H4067" t="s">
        <v>24615</v>
      </c>
      <c r="I4067" t="s">
        <v>24616</v>
      </c>
      <c r="J4067" t="s">
        <v>8282</v>
      </c>
      <c r="K4067" t="s">
        <v>14881</v>
      </c>
      <c r="L4067" t="s">
        <v>14882</v>
      </c>
      <c r="M4067" t="s">
        <v>20096</v>
      </c>
      <c r="N4067" t="s">
        <v>6334</v>
      </c>
      <c r="O4067" t="s">
        <v>20097</v>
      </c>
      <c r="P4067" t="s">
        <v>20751</v>
      </c>
      <c r="Q4067" t="s">
        <v>6586</v>
      </c>
      <c r="R4067" t="s">
        <v>24617</v>
      </c>
      <c r="S4067">
        <v>1</v>
      </c>
      <c r="T4067">
        <v>1</v>
      </c>
      <c r="U4067">
        <v>0</v>
      </c>
      <c r="V4067">
        <v>77</v>
      </c>
      <c r="W4067">
        <v>4</v>
      </c>
    </row>
    <row r="4068" spans="1:23" x14ac:dyDescent="0.3">
      <c r="A4068" t="s">
        <v>4078</v>
      </c>
      <c r="B4068" t="s">
        <v>21174</v>
      </c>
      <c r="C4068">
        <v>0</v>
      </c>
      <c r="D4068">
        <v>0</v>
      </c>
      <c r="E4068" t="s">
        <v>20050</v>
      </c>
      <c r="F4068" t="s">
        <v>15488</v>
      </c>
      <c r="G4068" t="s">
        <v>20040</v>
      </c>
      <c r="H4068" t="s">
        <v>24618</v>
      </c>
      <c r="I4068" t="s">
        <v>24619</v>
      </c>
      <c r="J4068" t="s">
        <v>15489</v>
      </c>
      <c r="K4068" t="s">
        <v>15490</v>
      </c>
      <c r="L4068" t="s">
        <v>15491</v>
      </c>
      <c r="M4068" t="s">
        <v>20258</v>
      </c>
      <c r="N4068" t="s">
        <v>6334</v>
      </c>
      <c r="O4068" t="s">
        <v>20097</v>
      </c>
      <c r="P4068" t="s">
        <v>20849</v>
      </c>
      <c r="Q4068" t="s">
        <v>20850</v>
      </c>
      <c r="R4068" t="s">
        <v>24620</v>
      </c>
      <c r="S4068">
        <v>1</v>
      </c>
      <c r="T4068">
        <v>1</v>
      </c>
      <c r="U4068">
        <v>0</v>
      </c>
      <c r="V4068">
        <v>85</v>
      </c>
      <c r="W4068">
        <v>5</v>
      </c>
    </row>
    <row r="4069" spans="1:23" x14ac:dyDescent="0.3">
      <c r="A4069" t="s">
        <v>4079</v>
      </c>
      <c r="B4069" t="s">
        <v>21174</v>
      </c>
      <c r="C4069">
        <v>0</v>
      </c>
      <c r="D4069">
        <v>0</v>
      </c>
      <c r="E4069" t="s">
        <v>20050</v>
      </c>
      <c r="F4069" t="s">
        <v>15492</v>
      </c>
      <c r="G4069" t="s">
        <v>21292</v>
      </c>
      <c r="H4069" t="s">
        <v>24621</v>
      </c>
      <c r="I4069" t="s">
        <v>24622</v>
      </c>
      <c r="J4069" t="s">
        <v>11373</v>
      </c>
      <c r="K4069" t="s">
        <v>15493</v>
      </c>
      <c r="L4069" t="s">
        <v>15494</v>
      </c>
      <c r="M4069" t="s">
        <v>20893</v>
      </c>
      <c r="N4069" t="s">
        <v>6334</v>
      </c>
      <c r="O4069" t="s">
        <v>20097</v>
      </c>
      <c r="P4069" t="s">
        <v>20849</v>
      </c>
      <c r="Q4069" t="s">
        <v>20850</v>
      </c>
      <c r="R4069" t="s">
        <v>24623</v>
      </c>
      <c r="S4069">
        <v>1</v>
      </c>
      <c r="T4069">
        <v>1</v>
      </c>
      <c r="U4069">
        <v>0</v>
      </c>
      <c r="V4069">
        <v>119</v>
      </c>
      <c r="W4069">
        <v>7</v>
      </c>
    </row>
    <row r="4070" spans="1:23" x14ac:dyDescent="0.3">
      <c r="A4070" t="s">
        <v>4080</v>
      </c>
      <c r="B4070" t="s">
        <v>21174</v>
      </c>
      <c r="C4070">
        <v>0</v>
      </c>
      <c r="D4070">
        <v>0</v>
      </c>
      <c r="E4070" t="s">
        <v>20050</v>
      </c>
      <c r="F4070" t="s">
        <v>15495</v>
      </c>
      <c r="G4070" t="s">
        <v>20040</v>
      </c>
      <c r="H4070" t="s">
        <v>24624</v>
      </c>
      <c r="I4070" t="s">
        <v>24625</v>
      </c>
      <c r="J4070" t="s">
        <v>15496</v>
      </c>
      <c r="K4070" t="s">
        <v>15497</v>
      </c>
      <c r="L4070" t="s">
        <v>15498</v>
      </c>
      <c r="M4070" t="s">
        <v>20119</v>
      </c>
      <c r="N4070" t="s">
        <v>6334</v>
      </c>
      <c r="O4070" t="s">
        <v>20097</v>
      </c>
      <c r="P4070" t="s">
        <v>20849</v>
      </c>
      <c r="Q4070" t="s">
        <v>20850</v>
      </c>
      <c r="R4070" t="s">
        <v>24626</v>
      </c>
      <c r="S4070">
        <v>1</v>
      </c>
      <c r="T4070">
        <v>1</v>
      </c>
      <c r="U4070">
        <v>0</v>
      </c>
      <c r="V4070">
        <v>87</v>
      </c>
      <c r="W4070">
        <v>5</v>
      </c>
    </row>
    <row r="4071" spans="1:23" x14ac:dyDescent="0.3">
      <c r="A4071" t="s">
        <v>4081</v>
      </c>
      <c r="B4071" t="s">
        <v>21174</v>
      </c>
      <c r="C4071">
        <v>0</v>
      </c>
      <c r="D4071">
        <v>0</v>
      </c>
      <c r="E4071" t="s">
        <v>20050</v>
      </c>
      <c r="F4071" t="s">
        <v>15499</v>
      </c>
      <c r="G4071" t="s">
        <v>20040</v>
      </c>
      <c r="H4071" t="s">
        <v>24627</v>
      </c>
      <c r="I4071" t="s">
        <v>24628</v>
      </c>
      <c r="J4071" t="s">
        <v>7149</v>
      </c>
      <c r="K4071" t="s">
        <v>15500</v>
      </c>
      <c r="L4071" t="s">
        <v>15501</v>
      </c>
      <c r="M4071" t="s">
        <v>20298</v>
      </c>
      <c r="N4071" t="s">
        <v>6334</v>
      </c>
      <c r="O4071" t="s">
        <v>20097</v>
      </c>
      <c r="P4071" t="s">
        <v>20849</v>
      </c>
      <c r="Q4071" t="s">
        <v>20850</v>
      </c>
      <c r="R4071" t="s">
        <v>24629</v>
      </c>
      <c r="S4071">
        <v>1</v>
      </c>
      <c r="T4071">
        <v>1</v>
      </c>
      <c r="U4071">
        <v>0</v>
      </c>
      <c r="V4071">
        <v>115</v>
      </c>
      <c r="W4071">
        <v>6</v>
      </c>
    </row>
    <row r="4072" spans="1:23" x14ac:dyDescent="0.3">
      <c r="A4072" t="s">
        <v>4082</v>
      </c>
      <c r="B4072" t="s">
        <v>21174</v>
      </c>
      <c r="C4072">
        <v>0</v>
      </c>
      <c r="D4072">
        <v>0</v>
      </c>
      <c r="E4072" t="s">
        <v>20050</v>
      </c>
      <c r="F4072" t="s">
        <v>15502</v>
      </c>
      <c r="G4072" t="s">
        <v>20080</v>
      </c>
      <c r="H4072" t="s">
        <v>24630</v>
      </c>
      <c r="I4072" t="s">
        <v>24631</v>
      </c>
      <c r="J4072" t="s">
        <v>15503</v>
      </c>
      <c r="K4072" t="s">
        <v>7582</v>
      </c>
      <c r="L4072" t="s">
        <v>7583</v>
      </c>
      <c r="M4072" t="s">
        <v>20054</v>
      </c>
      <c r="N4072" t="s">
        <v>6334</v>
      </c>
      <c r="O4072" t="s">
        <v>20097</v>
      </c>
      <c r="P4072" t="s">
        <v>20849</v>
      </c>
      <c r="Q4072" t="s">
        <v>20850</v>
      </c>
      <c r="R4072" t="s">
        <v>20851</v>
      </c>
      <c r="S4072">
        <v>1</v>
      </c>
      <c r="T4072">
        <v>1</v>
      </c>
      <c r="U4072">
        <v>0</v>
      </c>
      <c r="V4072">
        <v>234</v>
      </c>
      <c r="W4072">
        <v>11</v>
      </c>
    </row>
    <row r="4073" spans="1:23" x14ac:dyDescent="0.3">
      <c r="A4073" t="s">
        <v>4083</v>
      </c>
      <c r="B4073" t="s">
        <v>21174</v>
      </c>
      <c r="C4073">
        <v>0</v>
      </c>
      <c r="D4073">
        <v>0</v>
      </c>
      <c r="E4073" t="s">
        <v>20050</v>
      </c>
      <c r="F4073" t="s">
        <v>15504</v>
      </c>
      <c r="G4073" t="s">
        <v>20080</v>
      </c>
      <c r="H4073" t="s">
        <v>24630</v>
      </c>
      <c r="I4073" t="s">
        <v>24631</v>
      </c>
      <c r="J4073" t="s">
        <v>15505</v>
      </c>
      <c r="K4073" t="s">
        <v>7582</v>
      </c>
      <c r="L4073" t="s">
        <v>7583</v>
      </c>
      <c r="M4073" t="s">
        <v>20054</v>
      </c>
      <c r="N4073" t="s">
        <v>6334</v>
      </c>
      <c r="O4073" t="s">
        <v>20097</v>
      </c>
      <c r="P4073" t="s">
        <v>20849</v>
      </c>
      <c r="Q4073" t="s">
        <v>20850</v>
      </c>
      <c r="R4073" t="s">
        <v>20851</v>
      </c>
      <c r="S4073">
        <v>1</v>
      </c>
      <c r="T4073">
        <v>1</v>
      </c>
      <c r="U4073">
        <v>0</v>
      </c>
      <c r="V4073">
        <v>223</v>
      </c>
      <c r="W4073">
        <v>12</v>
      </c>
    </row>
    <row r="4074" spans="1:23" x14ac:dyDescent="0.3">
      <c r="A4074" t="s">
        <v>4084</v>
      </c>
      <c r="B4074" t="s">
        <v>21174</v>
      </c>
      <c r="C4074">
        <v>0</v>
      </c>
      <c r="D4074">
        <v>0</v>
      </c>
      <c r="E4074" t="s">
        <v>20050</v>
      </c>
      <c r="F4074" t="s">
        <v>15506</v>
      </c>
      <c r="G4074" t="s">
        <v>20080</v>
      </c>
      <c r="H4074" t="s">
        <v>24533</v>
      </c>
      <c r="I4074" t="s">
        <v>24534</v>
      </c>
      <c r="J4074" t="s">
        <v>15389</v>
      </c>
      <c r="K4074" t="s">
        <v>15131</v>
      </c>
      <c r="L4074" t="s">
        <v>15132</v>
      </c>
      <c r="M4074" t="s">
        <v>20195</v>
      </c>
      <c r="N4074" t="s">
        <v>6334</v>
      </c>
      <c r="O4074" t="s">
        <v>20097</v>
      </c>
      <c r="P4074" t="s">
        <v>20849</v>
      </c>
      <c r="Q4074" t="s">
        <v>20850</v>
      </c>
      <c r="R4074" t="s">
        <v>24535</v>
      </c>
      <c r="S4074">
        <v>1</v>
      </c>
      <c r="T4074">
        <v>1</v>
      </c>
      <c r="U4074">
        <v>0</v>
      </c>
      <c r="V4074">
        <v>100</v>
      </c>
      <c r="W4074">
        <v>5</v>
      </c>
    </row>
    <row r="4075" spans="1:23" x14ac:dyDescent="0.3">
      <c r="A4075" t="s">
        <v>4085</v>
      </c>
      <c r="B4075" t="s">
        <v>21174</v>
      </c>
      <c r="C4075">
        <v>0</v>
      </c>
      <c r="D4075">
        <v>0</v>
      </c>
      <c r="E4075" t="s">
        <v>20050</v>
      </c>
      <c r="F4075" t="s">
        <v>15507</v>
      </c>
      <c r="G4075" t="s">
        <v>20080</v>
      </c>
      <c r="H4075" t="s">
        <v>24632</v>
      </c>
      <c r="I4075" t="s">
        <v>24633</v>
      </c>
      <c r="J4075" t="s">
        <v>15508</v>
      </c>
      <c r="K4075" t="s">
        <v>15509</v>
      </c>
      <c r="L4075" t="s">
        <v>15510</v>
      </c>
      <c r="M4075" t="s">
        <v>21493</v>
      </c>
      <c r="N4075" t="s">
        <v>6334</v>
      </c>
      <c r="O4075" t="s">
        <v>20097</v>
      </c>
      <c r="P4075" t="s">
        <v>20849</v>
      </c>
      <c r="Q4075" t="s">
        <v>20850</v>
      </c>
      <c r="R4075" t="s">
        <v>24634</v>
      </c>
      <c r="S4075">
        <v>1</v>
      </c>
      <c r="T4075">
        <v>1</v>
      </c>
      <c r="U4075">
        <v>0</v>
      </c>
      <c r="V4075">
        <v>136</v>
      </c>
      <c r="W4075">
        <v>6</v>
      </c>
    </row>
    <row r="4076" spans="1:23" x14ac:dyDescent="0.3">
      <c r="A4076" t="s">
        <v>4086</v>
      </c>
      <c r="B4076" t="s">
        <v>21174</v>
      </c>
      <c r="C4076">
        <v>0</v>
      </c>
      <c r="D4076">
        <v>0</v>
      </c>
      <c r="E4076" t="s">
        <v>20050</v>
      </c>
      <c r="F4076" t="s">
        <v>15511</v>
      </c>
      <c r="G4076" t="s">
        <v>20080</v>
      </c>
      <c r="H4076" t="s">
        <v>24632</v>
      </c>
      <c r="I4076" t="s">
        <v>24633</v>
      </c>
      <c r="J4076" t="s">
        <v>15512</v>
      </c>
      <c r="K4076" t="s">
        <v>15509</v>
      </c>
      <c r="L4076" t="s">
        <v>15510</v>
      </c>
      <c r="M4076" t="s">
        <v>21493</v>
      </c>
      <c r="N4076" t="s">
        <v>6334</v>
      </c>
      <c r="O4076" t="s">
        <v>20097</v>
      </c>
      <c r="P4076" t="s">
        <v>20849</v>
      </c>
      <c r="Q4076" t="s">
        <v>20850</v>
      </c>
      <c r="R4076" t="s">
        <v>24634</v>
      </c>
      <c r="S4076">
        <v>1</v>
      </c>
      <c r="T4076">
        <v>1</v>
      </c>
      <c r="U4076">
        <v>0</v>
      </c>
      <c r="V4076">
        <v>155</v>
      </c>
      <c r="W4076">
        <v>7</v>
      </c>
    </row>
    <row r="4077" spans="1:23" x14ac:dyDescent="0.3">
      <c r="A4077" t="s">
        <v>4087</v>
      </c>
      <c r="B4077" t="s">
        <v>21174</v>
      </c>
      <c r="C4077">
        <v>0</v>
      </c>
      <c r="D4077">
        <v>0</v>
      </c>
      <c r="E4077" t="s">
        <v>20050</v>
      </c>
      <c r="F4077" t="s">
        <v>15513</v>
      </c>
      <c r="G4077" t="s">
        <v>20080</v>
      </c>
      <c r="H4077" t="s">
        <v>24632</v>
      </c>
      <c r="I4077" t="s">
        <v>24633</v>
      </c>
      <c r="J4077" t="s">
        <v>15514</v>
      </c>
      <c r="K4077" t="s">
        <v>15509</v>
      </c>
      <c r="L4077" t="s">
        <v>15510</v>
      </c>
      <c r="M4077" t="s">
        <v>21493</v>
      </c>
      <c r="N4077" t="s">
        <v>6334</v>
      </c>
      <c r="O4077" t="s">
        <v>20097</v>
      </c>
      <c r="P4077" t="s">
        <v>20849</v>
      </c>
      <c r="Q4077" t="s">
        <v>20850</v>
      </c>
      <c r="R4077" t="s">
        <v>24634</v>
      </c>
      <c r="S4077">
        <v>1</v>
      </c>
      <c r="T4077">
        <v>1</v>
      </c>
      <c r="U4077">
        <v>0</v>
      </c>
      <c r="V4077">
        <v>174</v>
      </c>
      <c r="W4077">
        <v>8</v>
      </c>
    </row>
    <row r="4078" spans="1:23" x14ac:dyDescent="0.3">
      <c r="A4078" t="s">
        <v>4088</v>
      </c>
      <c r="B4078" t="s">
        <v>21174</v>
      </c>
      <c r="C4078">
        <v>0</v>
      </c>
      <c r="D4078">
        <v>0</v>
      </c>
      <c r="E4078" t="s">
        <v>20050</v>
      </c>
      <c r="F4078" t="s">
        <v>15515</v>
      </c>
      <c r="G4078" t="s">
        <v>20080</v>
      </c>
      <c r="H4078" t="s">
        <v>24632</v>
      </c>
      <c r="I4078" t="s">
        <v>24633</v>
      </c>
      <c r="J4078" t="s">
        <v>15296</v>
      </c>
      <c r="K4078" t="s">
        <v>15509</v>
      </c>
      <c r="L4078" t="s">
        <v>15510</v>
      </c>
      <c r="M4078" t="s">
        <v>21493</v>
      </c>
      <c r="N4078" t="s">
        <v>6334</v>
      </c>
      <c r="O4078" t="s">
        <v>20097</v>
      </c>
      <c r="P4078" t="s">
        <v>20849</v>
      </c>
      <c r="Q4078" t="s">
        <v>20850</v>
      </c>
      <c r="R4078" t="s">
        <v>24634</v>
      </c>
      <c r="S4078">
        <v>1</v>
      </c>
      <c r="T4078">
        <v>1</v>
      </c>
      <c r="U4078">
        <v>0</v>
      </c>
      <c r="V4078">
        <v>132</v>
      </c>
      <c r="W4078">
        <v>7</v>
      </c>
    </row>
    <row r="4079" spans="1:23" x14ac:dyDescent="0.3">
      <c r="A4079" t="s">
        <v>4089</v>
      </c>
      <c r="B4079" t="s">
        <v>21174</v>
      </c>
      <c r="C4079">
        <v>0</v>
      </c>
      <c r="D4079">
        <v>0</v>
      </c>
      <c r="E4079" t="s">
        <v>20050</v>
      </c>
      <c r="F4079" t="s">
        <v>15516</v>
      </c>
      <c r="G4079" t="s">
        <v>20040</v>
      </c>
      <c r="H4079" t="s">
        <v>24635</v>
      </c>
      <c r="I4079" t="s">
        <v>24636</v>
      </c>
      <c r="J4079" t="s">
        <v>15517</v>
      </c>
      <c r="K4079" t="s">
        <v>15518</v>
      </c>
      <c r="L4079" t="s">
        <v>15519</v>
      </c>
      <c r="M4079" t="s">
        <v>20107</v>
      </c>
      <c r="N4079" t="s">
        <v>6334</v>
      </c>
      <c r="O4079" t="s">
        <v>20097</v>
      </c>
      <c r="P4079" t="s">
        <v>20849</v>
      </c>
      <c r="Q4079" t="s">
        <v>20850</v>
      </c>
      <c r="R4079" t="s">
        <v>24637</v>
      </c>
      <c r="S4079">
        <v>1</v>
      </c>
      <c r="T4079">
        <v>1</v>
      </c>
      <c r="U4079">
        <v>0</v>
      </c>
      <c r="V4079">
        <v>71</v>
      </c>
      <c r="W4079">
        <v>4</v>
      </c>
    </row>
    <row r="4080" spans="1:23" x14ac:dyDescent="0.3">
      <c r="A4080" t="s">
        <v>4090</v>
      </c>
      <c r="B4080" t="s">
        <v>21174</v>
      </c>
      <c r="C4080">
        <v>0</v>
      </c>
      <c r="D4080">
        <v>0</v>
      </c>
      <c r="E4080" t="s">
        <v>20050</v>
      </c>
      <c r="F4080" t="s">
        <v>15520</v>
      </c>
      <c r="G4080" t="s">
        <v>20080</v>
      </c>
      <c r="H4080" t="s">
        <v>24536</v>
      </c>
      <c r="I4080" t="s">
        <v>24537</v>
      </c>
      <c r="J4080" t="s">
        <v>15391</v>
      </c>
      <c r="K4080" t="s">
        <v>15392</v>
      </c>
      <c r="L4080" t="s">
        <v>15393</v>
      </c>
      <c r="M4080" t="s">
        <v>20157</v>
      </c>
      <c r="N4080" t="s">
        <v>6334</v>
      </c>
      <c r="O4080" t="s">
        <v>20097</v>
      </c>
      <c r="P4080" t="s">
        <v>20849</v>
      </c>
      <c r="Q4080" t="s">
        <v>20850</v>
      </c>
      <c r="R4080" t="s">
        <v>24538</v>
      </c>
      <c r="S4080">
        <v>1</v>
      </c>
      <c r="T4080">
        <v>1</v>
      </c>
      <c r="U4080">
        <v>0</v>
      </c>
      <c r="V4080">
        <v>123</v>
      </c>
      <c r="W4080">
        <v>6</v>
      </c>
    </row>
    <row r="4081" spans="1:23" x14ac:dyDescent="0.3">
      <c r="A4081" t="s">
        <v>4091</v>
      </c>
      <c r="B4081" t="s">
        <v>21174</v>
      </c>
      <c r="C4081">
        <v>0</v>
      </c>
      <c r="D4081">
        <v>0</v>
      </c>
      <c r="E4081" t="s">
        <v>20050</v>
      </c>
      <c r="F4081" t="s">
        <v>15521</v>
      </c>
      <c r="G4081" t="s">
        <v>20066</v>
      </c>
      <c r="H4081" t="s">
        <v>24638</v>
      </c>
      <c r="I4081" t="s">
        <v>24639</v>
      </c>
      <c r="J4081" t="s">
        <v>15441</v>
      </c>
      <c r="K4081" t="s">
        <v>15442</v>
      </c>
      <c r="L4081" t="s">
        <v>15443</v>
      </c>
      <c r="M4081" t="s">
        <v>20955</v>
      </c>
      <c r="N4081" t="s">
        <v>6334</v>
      </c>
      <c r="O4081" t="s">
        <v>20097</v>
      </c>
      <c r="P4081" t="s">
        <v>20849</v>
      </c>
      <c r="Q4081" t="s">
        <v>20850</v>
      </c>
      <c r="R4081" t="s">
        <v>24580</v>
      </c>
      <c r="S4081">
        <v>1</v>
      </c>
      <c r="T4081">
        <v>1</v>
      </c>
      <c r="U4081">
        <v>0</v>
      </c>
      <c r="V4081">
        <v>100</v>
      </c>
      <c r="W4081">
        <v>5</v>
      </c>
    </row>
    <row r="4082" spans="1:23" x14ac:dyDescent="0.3">
      <c r="A4082" t="s">
        <v>4092</v>
      </c>
      <c r="B4082" t="s">
        <v>21174</v>
      </c>
      <c r="C4082">
        <v>0</v>
      </c>
      <c r="D4082">
        <v>0</v>
      </c>
      <c r="E4082" t="s">
        <v>20050</v>
      </c>
      <c r="F4082" t="s">
        <v>15522</v>
      </c>
      <c r="G4082" t="s">
        <v>20080</v>
      </c>
      <c r="H4082" t="s">
        <v>24640</v>
      </c>
      <c r="I4082" t="s">
        <v>24641</v>
      </c>
      <c r="J4082" t="s">
        <v>15523</v>
      </c>
      <c r="K4082" t="s">
        <v>6587</v>
      </c>
      <c r="L4082" t="s">
        <v>6588</v>
      </c>
      <c r="M4082" t="s">
        <v>20757</v>
      </c>
      <c r="N4082" t="s">
        <v>6334</v>
      </c>
      <c r="O4082" t="s">
        <v>20097</v>
      </c>
      <c r="P4082" t="s">
        <v>20758</v>
      </c>
      <c r="Q4082" t="s">
        <v>6588</v>
      </c>
      <c r="R4082" t="s">
        <v>20759</v>
      </c>
      <c r="S4082">
        <v>1</v>
      </c>
      <c r="T4082">
        <v>1</v>
      </c>
      <c r="U4082">
        <v>0</v>
      </c>
      <c r="V4082">
        <v>139</v>
      </c>
      <c r="W4082">
        <v>7</v>
      </c>
    </row>
    <row r="4083" spans="1:23" x14ac:dyDescent="0.3">
      <c r="A4083" t="s">
        <v>4093</v>
      </c>
      <c r="B4083" t="s">
        <v>21174</v>
      </c>
      <c r="C4083">
        <v>0</v>
      </c>
      <c r="D4083">
        <v>0</v>
      </c>
      <c r="E4083" t="s">
        <v>20050</v>
      </c>
      <c r="F4083" t="s">
        <v>15524</v>
      </c>
      <c r="G4083" t="s">
        <v>20066</v>
      </c>
      <c r="H4083" t="s">
        <v>24559</v>
      </c>
      <c r="I4083" t="s">
        <v>24560</v>
      </c>
      <c r="J4083" t="s">
        <v>14012</v>
      </c>
      <c r="K4083" t="s">
        <v>15420</v>
      </c>
      <c r="L4083" t="s">
        <v>15421</v>
      </c>
      <c r="M4083" t="s">
        <v>20946</v>
      </c>
      <c r="N4083" t="s">
        <v>6334</v>
      </c>
      <c r="O4083" t="s">
        <v>20097</v>
      </c>
      <c r="P4083" t="s">
        <v>20849</v>
      </c>
      <c r="Q4083" t="s">
        <v>20850</v>
      </c>
      <c r="R4083" t="s">
        <v>24561</v>
      </c>
      <c r="S4083">
        <v>1</v>
      </c>
      <c r="T4083">
        <v>1</v>
      </c>
      <c r="U4083">
        <v>0</v>
      </c>
      <c r="V4083">
        <v>117</v>
      </c>
      <c r="W4083">
        <v>5</v>
      </c>
    </row>
    <row r="4084" spans="1:23" x14ac:dyDescent="0.3">
      <c r="A4084" t="s">
        <v>4094</v>
      </c>
      <c r="B4084" t="s">
        <v>21174</v>
      </c>
      <c r="C4084">
        <v>0</v>
      </c>
      <c r="D4084">
        <v>0</v>
      </c>
      <c r="E4084" t="s">
        <v>20050</v>
      </c>
      <c r="F4084" t="s">
        <v>15525</v>
      </c>
      <c r="G4084" t="s">
        <v>20328</v>
      </c>
      <c r="H4084" t="s">
        <v>24642</v>
      </c>
      <c r="I4084" t="s">
        <v>24643</v>
      </c>
      <c r="J4084" t="s">
        <v>13660</v>
      </c>
      <c r="K4084" t="s">
        <v>9278</v>
      </c>
      <c r="L4084" t="s">
        <v>9279</v>
      </c>
      <c r="M4084" t="s">
        <v>20075</v>
      </c>
      <c r="N4084" t="s">
        <v>6334</v>
      </c>
      <c r="O4084" t="s">
        <v>20097</v>
      </c>
      <c r="P4084" t="s">
        <v>20758</v>
      </c>
      <c r="Q4084" t="s">
        <v>6588</v>
      </c>
      <c r="R4084" t="s">
        <v>21189</v>
      </c>
      <c r="S4084">
        <v>1</v>
      </c>
      <c r="T4084">
        <v>1</v>
      </c>
      <c r="U4084">
        <v>0</v>
      </c>
      <c r="V4084">
        <v>216</v>
      </c>
      <c r="W4084">
        <v>9</v>
      </c>
    </row>
    <row r="4085" spans="1:23" x14ac:dyDescent="0.3">
      <c r="A4085" t="s">
        <v>4095</v>
      </c>
      <c r="B4085" t="s">
        <v>21174</v>
      </c>
      <c r="C4085">
        <v>0</v>
      </c>
      <c r="D4085">
        <v>0</v>
      </c>
      <c r="E4085" t="s">
        <v>20050</v>
      </c>
      <c r="F4085" t="s">
        <v>15526</v>
      </c>
      <c r="G4085" t="s">
        <v>20040</v>
      </c>
      <c r="H4085" t="s">
        <v>24644</v>
      </c>
      <c r="I4085" t="s">
        <v>24645</v>
      </c>
      <c r="J4085" t="s">
        <v>8670</v>
      </c>
      <c r="K4085" t="s">
        <v>15527</v>
      </c>
      <c r="L4085" t="s">
        <v>15528</v>
      </c>
      <c r="M4085" t="s">
        <v>20523</v>
      </c>
      <c r="N4085" t="s">
        <v>6334</v>
      </c>
      <c r="O4085" t="s">
        <v>20097</v>
      </c>
      <c r="P4085" t="s">
        <v>20849</v>
      </c>
      <c r="Q4085" t="s">
        <v>20850</v>
      </c>
      <c r="R4085" t="s">
        <v>24646</v>
      </c>
      <c r="S4085">
        <v>1</v>
      </c>
      <c r="T4085">
        <v>1</v>
      </c>
      <c r="U4085">
        <v>0</v>
      </c>
      <c r="V4085">
        <v>117</v>
      </c>
      <c r="W4085">
        <v>5</v>
      </c>
    </row>
    <row r="4086" spans="1:23" x14ac:dyDescent="0.3">
      <c r="A4086" t="s">
        <v>4096</v>
      </c>
      <c r="B4086" t="s">
        <v>21174</v>
      </c>
      <c r="C4086">
        <v>0</v>
      </c>
      <c r="D4086">
        <v>0</v>
      </c>
      <c r="E4086" t="s">
        <v>20050</v>
      </c>
      <c r="F4086" t="s">
        <v>15529</v>
      </c>
      <c r="G4086" t="s">
        <v>20040</v>
      </c>
      <c r="H4086" t="s">
        <v>24647</v>
      </c>
      <c r="I4086" t="s">
        <v>24648</v>
      </c>
      <c r="J4086" t="s">
        <v>8303</v>
      </c>
      <c r="K4086" t="s">
        <v>15530</v>
      </c>
      <c r="L4086" t="s">
        <v>15531</v>
      </c>
      <c r="M4086" t="s">
        <v>20096</v>
      </c>
      <c r="N4086" t="s">
        <v>6334</v>
      </c>
      <c r="O4086" t="s">
        <v>20097</v>
      </c>
      <c r="P4086" t="s">
        <v>20849</v>
      </c>
      <c r="Q4086" t="s">
        <v>20850</v>
      </c>
      <c r="R4086" t="s">
        <v>24649</v>
      </c>
      <c r="S4086">
        <v>1</v>
      </c>
      <c r="T4086">
        <v>1</v>
      </c>
      <c r="U4086">
        <v>0</v>
      </c>
      <c r="V4086">
        <v>161</v>
      </c>
      <c r="W4086">
        <v>8</v>
      </c>
    </row>
    <row r="4087" spans="1:23" x14ac:dyDescent="0.3">
      <c r="A4087" t="s">
        <v>4097</v>
      </c>
      <c r="B4087" t="s">
        <v>21174</v>
      </c>
      <c r="C4087">
        <v>0</v>
      </c>
      <c r="D4087">
        <v>0</v>
      </c>
      <c r="E4087" t="s">
        <v>20050</v>
      </c>
      <c r="F4087" t="s">
        <v>15532</v>
      </c>
      <c r="G4087" t="s">
        <v>20080</v>
      </c>
      <c r="H4087" t="s">
        <v>24630</v>
      </c>
      <c r="I4087" t="s">
        <v>24631</v>
      </c>
      <c r="J4087" t="s">
        <v>15533</v>
      </c>
      <c r="K4087" t="s">
        <v>7582</v>
      </c>
      <c r="L4087" t="s">
        <v>7583</v>
      </c>
      <c r="M4087" t="s">
        <v>20054</v>
      </c>
      <c r="N4087" t="s">
        <v>6334</v>
      </c>
      <c r="O4087" t="s">
        <v>20097</v>
      </c>
      <c r="P4087" t="s">
        <v>20849</v>
      </c>
      <c r="Q4087" t="s">
        <v>20850</v>
      </c>
      <c r="R4087" t="s">
        <v>20851</v>
      </c>
      <c r="S4087">
        <v>1</v>
      </c>
      <c r="T4087">
        <v>1</v>
      </c>
      <c r="U4087">
        <v>0</v>
      </c>
      <c r="V4087">
        <v>215</v>
      </c>
      <c r="W4087">
        <v>10</v>
      </c>
    </row>
    <row r="4088" spans="1:23" x14ac:dyDescent="0.3">
      <c r="A4088" t="s">
        <v>4098</v>
      </c>
      <c r="B4088" t="s">
        <v>21174</v>
      </c>
      <c r="C4088">
        <v>0</v>
      </c>
      <c r="D4088">
        <v>0</v>
      </c>
      <c r="E4088" t="s">
        <v>20050</v>
      </c>
      <c r="F4088" t="s">
        <v>15534</v>
      </c>
      <c r="G4088" t="s">
        <v>20328</v>
      </c>
      <c r="H4088" t="s">
        <v>24650</v>
      </c>
      <c r="I4088" t="s">
        <v>24651</v>
      </c>
      <c r="J4088" t="s">
        <v>15535</v>
      </c>
      <c r="K4088" t="s">
        <v>14963</v>
      </c>
      <c r="L4088" t="s">
        <v>14964</v>
      </c>
      <c r="M4088" t="s">
        <v>20320</v>
      </c>
      <c r="N4088" t="s">
        <v>6334</v>
      </c>
      <c r="O4088" t="s">
        <v>20097</v>
      </c>
      <c r="P4088" t="s">
        <v>20610</v>
      </c>
      <c r="Q4088" t="s">
        <v>6590</v>
      </c>
      <c r="R4088" t="s">
        <v>24340</v>
      </c>
      <c r="S4088">
        <v>1</v>
      </c>
      <c r="T4088">
        <v>1</v>
      </c>
      <c r="U4088">
        <v>0</v>
      </c>
      <c r="V4088">
        <v>213</v>
      </c>
      <c r="W4088">
        <v>9</v>
      </c>
    </row>
    <row r="4089" spans="1:23" x14ac:dyDescent="0.3">
      <c r="A4089" t="s">
        <v>4099</v>
      </c>
      <c r="B4089" t="s">
        <v>21174</v>
      </c>
      <c r="C4089">
        <v>0</v>
      </c>
      <c r="D4089">
        <v>0</v>
      </c>
      <c r="E4089" t="s">
        <v>20050</v>
      </c>
      <c r="F4089" t="s">
        <v>15536</v>
      </c>
      <c r="G4089" t="s">
        <v>20040</v>
      </c>
      <c r="H4089" t="s">
        <v>24652</v>
      </c>
      <c r="I4089" t="s">
        <v>24653</v>
      </c>
      <c r="J4089" t="s">
        <v>15537</v>
      </c>
      <c r="K4089" t="s">
        <v>15538</v>
      </c>
      <c r="L4089" t="s">
        <v>15539</v>
      </c>
      <c r="M4089" t="s">
        <v>20227</v>
      </c>
      <c r="N4089" t="s">
        <v>6334</v>
      </c>
      <c r="O4089" t="s">
        <v>20097</v>
      </c>
      <c r="P4089" t="s">
        <v>20610</v>
      </c>
      <c r="Q4089" t="s">
        <v>6590</v>
      </c>
      <c r="R4089" t="s">
        <v>24654</v>
      </c>
      <c r="S4089">
        <v>1</v>
      </c>
      <c r="T4089">
        <v>1</v>
      </c>
      <c r="U4089">
        <v>0</v>
      </c>
      <c r="V4089">
        <v>154</v>
      </c>
      <c r="W4089">
        <v>8</v>
      </c>
    </row>
    <row r="4090" spans="1:23" x14ac:dyDescent="0.3">
      <c r="A4090" t="s">
        <v>4100</v>
      </c>
      <c r="B4090" t="s">
        <v>21174</v>
      </c>
      <c r="C4090">
        <v>0</v>
      </c>
      <c r="D4090">
        <v>0</v>
      </c>
      <c r="E4090" t="s">
        <v>20050</v>
      </c>
      <c r="F4090" t="s">
        <v>15540</v>
      </c>
      <c r="G4090" t="s">
        <v>20080</v>
      </c>
      <c r="H4090" t="s">
        <v>24655</v>
      </c>
      <c r="I4090" t="s">
        <v>24656</v>
      </c>
      <c r="J4090" t="s">
        <v>15541</v>
      </c>
      <c r="K4090" t="s">
        <v>6842</v>
      </c>
      <c r="L4090" t="s">
        <v>6843</v>
      </c>
      <c r="M4090" t="s">
        <v>20157</v>
      </c>
      <c r="N4090" t="s">
        <v>6334</v>
      </c>
      <c r="O4090" t="s">
        <v>20097</v>
      </c>
      <c r="P4090" t="s">
        <v>20610</v>
      </c>
      <c r="Q4090" t="s">
        <v>6590</v>
      </c>
      <c r="R4090" t="s">
        <v>20973</v>
      </c>
      <c r="S4090">
        <v>1</v>
      </c>
      <c r="T4090">
        <v>1</v>
      </c>
      <c r="U4090">
        <v>0</v>
      </c>
      <c r="V4090">
        <v>164</v>
      </c>
      <c r="W4090">
        <v>7</v>
      </c>
    </row>
    <row r="4091" spans="1:23" x14ac:dyDescent="0.3">
      <c r="A4091" t="s">
        <v>4101</v>
      </c>
      <c r="B4091" t="s">
        <v>21174</v>
      </c>
      <c r="C4091">
        <v>0</v>
      </c>
      <c r="D4091">
        <v>0</v>
      </c>
      <c r="E4091" t="s">
        <v>20050</v>
      </c>
      <c r="F4091" t="s">
        <v>15542</v>
      </c>
      <c r="G4091" t="s">
        <v>20066</v>
      </c>
      <c r="H4091" t="s">
        <v>24657</v>
      </c>
      <c r="I4091" t="s">
        <v>24658</v>
      </c>
      <c r="J4091" t="s">
        <v>15543</v>
      </c>
      <c r="K4091" t="s">
        <v>15544</v>
      </c>
      <c r="L4091" t="s">
        <v>15545</v>
      </c>
      <c r="M4091" t="s">
        <v>20271</v>
      </c>
      <c r="N4091" t="s">
        <v>6334</v>
      </c>
      <c r="O4091" t="s">
        <v>20097</v>
      </c>
      <c r="P4091" t="s">
        <v>20610</v>
      </c>
      <c r="Q4091" t="s">
        <v>6590</v>
      </c>
      <c r="R4091" t="s">
        <v>24659</v>
      </c>
      <c r="S4091">
        <v>1</v>
      </c>
      <c r="T4091">
        <v>1</v>
      </c>
      <c r="U4091">
        <v>0</v>
      </c>
      <c r="V4091">
        <v>139</v>
      </c>
      <c r="W4091">
        <v>8</v>
      </c>
    </row>
    <row r="4092" spans="1:23" x14ac:dyDescent="0.3">
      <c r="A4092" t="s">
        <v>4102</v>
      </c>
      <c r="B4092" t="s">
        <v>21174</v>
      </c>
      <c r="C4092">
        <v>0</v>
      </c>
      <c r="D4092">
        <v>0</v>
      </c>
      <c r="E4092" t="s">
        <v>20050</v>
      </c>
      <c r="F4092" t="s">
        <v>15546</v>
      </c>
      <c r="G4092" t="s">
        <v>21292</v>
      </c>
      <c r="H4092" t="s">
        <v>24660</v>
      </c>
      <c r="I4092" t="s">
        <v>24661</v>
      </c>
      <c r="J4092" t="s">
        <v>15547</v>
      </c>
      <c r="K4092" t="s">
        <v>6333</v>
      </c>
      <c r="L4092" t="s">
        <v>15548</v>
      </c>
      <c r="M4092" t="s">
        <v>20484</v>
      </c>
      <c r="N4092" t="s">
        <v>6334</v>
      </c>
      <c r="O4092" t="s">
        <v>20097</v>
      </c>
      <c r="P4092" t="s">
        <v>20809</v>
      </c>
      <c r="Q4092" t="s">
        <v>20810</v>
      </c>
      <c r="R4092" t="s">
        <v>24662</v>
      </c>
      <c r="S4092">
        <v>1</v>
      </c>
      <c r="T4092">
        <v>1</v>
      </c>
      <c r="U4092">
        <v>0</v>
      </c>
      <c r="V4092">
        <v>200</v>
      </c>
      <c r="W4092">
        <v>9</v>
      </c>
    </row>
    <row r="4093" spans="1:23" x14ac:dyDescent="0.3">
      <c r="A4093" t="s">
        <v>4103</v>
      </c>
      <c r="B4093" t="s">
        <v>21174</v>
      </c>
      <c r="C4093">
        <v>0</v>
      </c>
      <c r="D4093">
        <v>0</v>
      </c>
      <c r="E4093" t="s">
        <v>20088</v>
      </c>
      <c r="F4093" t="s">
        <v>15549</v>
      </c>
      <c r="G4093" t="s">
        <v>20089</v>
      </c>
      <c r="H4093" t="s">
        <v>24497</v>
      </c>
      <c r="I4093" t="s">
        <v>24498</v>
      </c>
      <c r="J4093" t="s">
        <v>15338</v>
      </c>
      <c r="K4093" t="s">
        <v>7564</v>
      </c>
      <c r="L4093" t="s">
        <v>7565</v>
      </c>
      <c r="M4093" t="s">
        <v>20835</v>
      </c>
      <c r="N4093" t="s">
        <v>6334</v>
      </c>
      <c r="O4093" t="s">
        <v>20097</v>
      </c>
      <c r="P4093" t="s">
        <v>20809</v>
      </c>
      <c r="Q4093" t="s">
        <v>20810</v>
      </c>
      <c r="R4093" t="s">
        <v>20836</v>
      </c>
      <c r="S4093">
        <v>0</v>
      </c>
      <c r="T4093">
        <v>1</v>
      </c>
      <c r="U4093">
        <v>1</v>
      </c>
      <c r="V4093">
        <v>77</v>
      </c>
      <c r="W4093">
        <v>4</v>
      </c>
    </row>
    <row r="4094" spans="1:23" x14ac:dyDescent="0.3">
      <c r="A4094" t="s">
        <v>4104</v>
      </c>
      <c r="B4094" t="s">
        <v>21174</v>
      </c>
      <c r="C4094">
        <v>0</v>
      </c>
      <c r="D4094">
        <v>0</v>
      </c>
      <c r="E4094" t="s">
        <v>20050</v>
      </c>
      <c r="F4094" t="s">
        <v>15550</v>
      </c>
      <c r="G4094" t="s">
        <v>20080</v>
      </c>
      <c r="H4094" t="s">
        <v>24450</v>
      </c>
      <c r="I4094" t="s">
        <v>24451</v>
      </c>
      <c r="J4094" t="s">
        <v>15551</v>
      </c>
      <c r="K4094" t="s">
        <v>6583</v>
      </c>
      <c r="L4094" t="s">
        <v>6584</v>
      </c>
      <c r="M4094" t="s">
        <v>20457</v>
      </c>
      <c r="N4094" t="s">
        <v>6334</v>
      </c>
      <c r="O4094" t="s">
        <v>20097</v>
      </c>
      <c r="P4094" t="s">
        <v>20415</v>
      </c>
      <c r="Q4094" t="s">
        <v>6584</v>
      </c>
      <c r="R4094" t="s">
        <v>20669</v>
      </c>
      <c r="S4094">
        <v>1</v>
      </c>
      <c r="T4094">
        <v>1</v>
      </c>
      <c r="U4094">
        <v>0</v>
      </c>
      <c r="V4094">
        <v>198</v>
      </c>
      <c r="W4094">
        <v>9</v>
      </c>
    </row>
    <row r="4095" spans="1:23" x14ac:dyDescent="0.3">
      <c r="A4095" t="s">
        <v>4105</v>
      </c>
      <c r="B4095" t="s">
        <v>21174</v>
      </c>
      <c r="C4095">
        <v>0</v>
      </c>
      <c r="D4095">
        <v>0</v>
      </c>
      <c r="E4095" t="s">
        <v>20150</v>
      </c>
      <c r="F4095" t="s">
        <v>15552</v>
      </c>
      <c r="G4095" t="s">
        <v>20089</v>
      </c>
      <c r="H4095" t="s">
        <v>21187</v>
      </c>
      <c r="I4095" t="s">
        <v>21188</v>
      </c>
      <c r="J4095" t="s">
        <v>9277</v>
      </c>
      <c r="K4095" t="s">
        <v>9278</v>
      </c>
      <c r="L4095" t="s">
        <v>9279</v>
      </c>
      <c r="M4095" t="s">
        <v>20075</v>
      </c>
      <c r="N4095" t="s">
        <v>6334</v>
      </c>
      <c r="O4095" t="s">
        <v>20097</v>
      </c>
      <c r="P4095" t="s">
        <v>20758</v>
      </c>
      <c r="Q4095" t="s">
        <v>6588</v>
      </c>
      <c r="R4095" t="s">
        <v>21189</v>
      </c>
      <c r="S4095">
        <v>0</v>
      </c>
      <c r="T4095">
        <v>1</v>
      </c>
      <c r="U4095">
        <v>0</v>
      </c>
      <c r="V4095">
        <v>75</v>
      </c>
      <c r="W4095">
        <v>6</v>
      </c>
    </row>
    <row r="4096" spans="1:23" x14ac:dyDescent="0.3">
      <c r="A4096" t="s">
        <v>4106</v>
      </c>
      <c r="B4096" t="s">
        <v>21174</v>
      </c>
      <c r="C4096">
        <v>0</v>
      </c>
      <c r="D4096">
        <v>0</v>
      </c>
      <c r="E4096" t="s">
        <v>20050</v>
      </c>
      <c r="F4096" t="s">
        <v>15553</v>
      </c>
      <c r="G4096" t="s">
        <v>20066</v>
      </c>
      <c r="H4096" t="s">
        <v>24663</v>
      </c>
      <c r="I4096" t="s">
        <v>24664</v>
      </c>
      <c r="J4096" t="s">
        <v>9343</v>
      </c>
      <c r="K4096" t="s">
        <v>15554</v>
      </c>
      <c r="L4096" t="s">
        <v>15555</v>
      </c>
      <c r="M4096" t="s">
        <v>20410</v>
      </c>
      <c r="N4096" t="s">
        <v>6334</v>
      </c>
      <c r="O4096" t="s">
        <v>20097</v>
      </c>
      <c r="P4096" t="s">
        <v>20415</v>
      </c>
      <c r="Q4096" t="s">
        <v>6584</v>
      </c>
      <c r="R4096" t="s">
        <v>24665</v>
      </c>
      <c r="S4096">
        <v>1</v>
      </c>
      <c r="T4096">
        <v>1</v>
      </c>
      <c r="U4096">
        <v>0</v>
      </c>
      <c r="V4096">
        <v>192</v>
      </c>
      <c r="W4096">
        <v>9</v>
      </c>
    </row>
    <row r="4097" spans="1:23" x14ac:dyDescent="0.3">
      <c r="A4097" t="s">
        <v>4107</v>
      </c>
      <c r="B4097" t="s">
        <v>21174</v>
      </c>
      <c r="C4097">
        <v>0</v>
      </c>
      <c r="D4097">
        <v>0</v>
      </c>
      <c r="E4097" t="s">
        <v>20150</v>
      </c>
      <c r="F4097" t="s">
        <v>15556</v>
      </c>
      <c r="G4097" t="s">
        <v>20089</v>
      </c>
      <c r="H4097" t="s">
        <v>24370</v>
      </c>
      <c r="I4097" t="s">
        <v>24371</v>
      </c>
      <c r="J4097" t="s">
        <v>14824</v>
      </c>
      <c r="K4097" t="s">
        <v>6581</v>
      </c>
      <c r="L4097" t="s">
        <v>6342</v>
      </c>
      <c r="M4097" t="s">
        <v>20083</v>
      </c>
      <c r="N4097" t="s">
        <v>6334</v>
      </c>
      <c r="O4097" t="s">
        <v>20097</v>
      </c>
      <c r="P4097" t="s">
        <v>20559</v>
      </c>
      <c r="Q4097" t="s">
        <v>20560</v>
      </c>
      <c r="R4097" t="s">
        <v>20561</v>
      </c>
      <c r="S4097">
        <v>0</v>
      </c>
      <c r="T4097">
        <v>1</v>
      </c>
      <c r="V4097">
        <v>84</v>
      </c>
      <c r="W4097">
        <v>4</v>
      </c>
    </row>
    <row r="4098" spans="1:23" x14ac:dyDescent="0.3">
      <c r="A4098" t="s">
        <v>4108</v>
      </c>
      <c r="B4098" t="s">
        <v>21174</v>
      </c>
      <c r="C4098">
        <v>0</v>
      </c>
      <c r="D4098">
        <v>0</v>
      </c>
      <c r="E4098" t="s">
        <v>20050</v>
      </c>
      <c r="F4098" t="s">
        <v>15557</v>
      </c>
      <c r="G4098" t="s">
        <v>20066</v>
      </c>
      <c r="H4098" t="s">
        <v>24403</v>
      </c>
      <c r="I4098" t="s">
        <v>24404</v>
      </c>
      <c r="J4098" t="s">
        <v>12599</v>
      </c>
      <c r="K4098" t="s">
        <v>7817</v>
      </c>
      <c r="L4098" t="s">
        <v>7818</v>
      </c>
      <c r="M4098" t="s">
        <v>20374</v>
      </c>
      <c r="N4098" t="s">
        <v>6334</v>
      </c>
      <c r="O4098" t="s">
        <v>20097</v>
      </c>
      <c r="P4098" t="s">
        <v>20415</v>
      </c>
      <c r="Q4098" t="s">
        <v>6584</v>
      </c>
      <c r="R4098" t="s">
        <v>20416</v>
      </c>
      <c r="S4098">
        <v>1</v>
      </c>
      <c r="T4098">
        <v>1</v>
      </c>
      <c r="U4098">
        <v>0</v>
      </c>
      <c r="V4098">
        <v>301</v>
      </c>
      <c r="W4098">
        <v>15</v>
      </c>
    </row>
    <row r="4099" spans="1:23" x14ac:dyDescent="0.3">
      <c r="A4099" t="s">
        <v>4109</v>
      </c>
      <c r="B4099" t="s">
        <v>21174</v>
      </c>
      <c r="C4099">
        <v>0</v>
      </c>
      <c r="D4099">
        <v>0</v>
      </c>
      <c r="E4099" t="s">
        <v>20050</v>
      </c>
      <c r="F4099" t="s">
        <v>15558</v>
      </c>
      <c r="G4099" t="s">
        <v>20040</v>
      </c>
      <c r="H4099" t="s">
        <v>24666</v>
      </c>
      <c r="I4099" t="s">
        <v>24667</v>
      </c>
      <c r="J4099" t="s">
        <v>8016</v>
      </c>
      <c r="K4099" t="s">
        <v>15559</v>
      </c>
      <c r="L4099" t="s">
        <v>15560</v>
      </c>
      <c r="M4099" t="s">
        <v>20324</v>
      </c>
      <c r="N4099" t="s">
        <v>6334</v>
      </c>
      <c r="O4099" t="s">
        <v>20097</v>
      </c>
      <c r="P4099" t="s">
        <v>20415</v>
      </c>
      <c r="Q4099" t="s">
        <v>6584</v>
      </c>
      <c r="R4099" t="s">
        <v>24668</v>
      </c>
      <c r="S4099">
        <v>1</v>
      </c>
      <c r="T4099">
        <v>1</v>
      </c>
      <c r="U4099">
        <v>0</v>
      </c>
      <c r="V4099">
        <v>69</v>
      </c>
      <c r="W4099">
        <v>4</v>
      </c>
    </row>
    <row r="4100" spans="1:23" x14ac:dyDescent="0.3">
      <c r="A4100" t="s">
        <v>4110</v>
      </c>
      <c r="B4100" t="s">
        <v>21174</v>
      </c>
      <c r="C4100">
        <v>0</v>
      </c>
      <c r="D4100">
        <v>0</v>
      </c>
      <c r="E4100" t="s">
        <v>20050</v>
      </c>
      <c r="F4100" t="s">
        <v>15561</v>
      </c>
      <c r="G4100" t="s">
        <v>20328</v>
      </c>
      <c r="H4100" t="s">
        <v>24445</v>
      </c>
      <c r="I4100" t="s">
        <v>24446</v>
      </c>
      <c r="J4100" t="s">
        <v>10501</v>
      </c>
      <c r="K4100" t="s">
        <v>8999</v>
      </c>
      <c r="L4100" t="s">
        <v>9000</v>
      </c>
      <c r="M4100" t="s">
        <v>20484</v>
      </c>
      <c r="N4100" t="s">
        <v>6334</v>
      </c>
      <c r="O4100" t="s">
        <v>20097</v>
      </c>
      <c r="P4100" t="s">
        <v>20415</v>
      </c>
      <c r="Q4100" t="s">
        <v>6584</v>
      </c>
      <c r="R4100" t="s">
        <v>21104</v>
      </c>
      <c r="S4100">
        <v>1</v>
      </c>
      <c r="T4100">
        <v>1</v>
      </c>
      <c r="U4100">
        <v>0</v>
      </c>
      <c r="V4100">
        <v>85</v>
      </c>
      <c r="W4100">
        <v>5</v>
      </c>
    </row>
    <row r="4101" spans="1:23" x14ac:dyDescent="0.3">
      <c r="A4101" t="s">
        <v>4111</v>
      </c>
      <c r="B4101" t="s">
        <v>21174</v>
      </c>
      <c r="C4101">
        <v>0</v>
      </c>
      <c r="D4101">
        <v>0</v>
      </c>
      <c r="E4101" t="s">
        <v>20050</v>
      </c>
      <c r="F4101" t="s">
        <v>15562</v>
      </c>
      <c r="G4101" t="s">
        <v>20328</v>
      </c>
      <c r="H4101" t="s">
        <v>24669</v>
      </c>
      <c r="I4101" t="s">
        <v>24670</v>
      </c>
      <c r="J4101" t="s">
        <v>15563</v>
      </c>
      <c r="K4101" t="s">
        <v>15564</v>
      </c>
      <c r="L4101" t="s">
        <v>15565</v>
      </c>
      <c r="M4101" t="s">
        <v>20555</v>
      </c>
      <c r="N4101" t="s">
        <v>6334</v>
      </c>
      <c r="O4101" t="s">
        <v>20097</v>
      </c>
      <c r="P4101" t="s">
        <v>20415</v>
      </c>
      <c r="Q4101" t="s">
        <v>6584</v>
      </c>
      <c r="R4101" t="s">
        <v>24671</v>
      </c>
      <c r="S4101">
        <v>1</v>
      </c>
      <c r="T4101">
        <v>1</v>
      </c>
      <c r="U4101">
        <v>0</v>
      </c>
      <c r="V4101">
        <v>71</v>
      </c>
      <c r="W4101">
        <v>4</v>
      </c>
    </row>
    <row r="4102" spans="1:23" x14ac:dyDescent="0.3">
      <c r="A4102" t="s">
        <v>4112</v>
      </c>
      <c r="B4102" t="s">
        <v>21174</v>
      </c>
      <c r="C4102">
        <v>0</v>
      </c>
      <c r="D4102">
        <v>0</v>
      </c>
      <c r="E4102" t="s">
        <v>20050</v>
      </c>
      <c r="F4102" t="s">
        <v>15566</v>
      </c>
      <c r="G4102" t="s">
        <v>20080</v>
      </c>
      <c r="H4102" t="s">
        <v>24450</v>
      </c>
      <c r="I4102" t="s">
        <v>24451</v>
      </c>
      <c r="J4102" t="s">
        <v>15567</v>
      </c>
      <c r="K4102" t="s">
        <v>6583</v>
      </c>
      <c r="L4102" t="s">
        <v>6584</v>
      </c>
      <c r="M4102" t="s">
        <v>20457</v>
      </c>
      <c r="N4102" t="s">
        <v>6334</v>
      </c>
      <c r="O4102" t="s">
        <v>20097</v>
      </c>
      <c r="P4102" t="s">
        <v>20415</v>
      </c>
      <c r="Q4102" t="s">
        <v>6584</v>
      </c>
      <c r="R4102" t="s">
        <v>20669</v>
      </c>
      <c r="S4102">
        <v>1</v>
      </c>
      <c r="T4102">
        <v>1</v>
      </c>
      <c r="U4102">
        <v>0</v>
      </c>
      <c r="V4102">
        <v>249</v>
      </c>
      <c r="W4102">
        <v>13</v>
      </c>
    </row>
    <row r="4103" spans="1:23" x14ac:dyDescent="0.3">
      <c r="A4103" t="s">
        <v>4113</v>
      </c>
      <c r="B4103" t="s">
        <v>21174</v>
      </c>
      <c r="C4103">
        <v>0</v>
      </c>
      <c r="D4103">
        <v>0</v>
      </c>
      <c r="E4103" t="s">
        <v>20050</v>
      </c>
      <c r="F4103" t="s">
        <v>15568</v>
      </c>
      <c r="G4103" t="s">
        <v>20080</v>
      </c>
      <c r="H4103" t="s">
        <v>24450</v>
      </c>
      <c r="I4103" t="s">
        <v>24451</v>
      </c>
      <c r="J4103" t="s">
        <v>15569</v>
      </c>
      <c r="K4103" t="s">
        <v>6583</v>
      </c>
      <c r="L4103" t="s">
        <v>6584</v>
      </c>
      <c r="M4103" t="s">
        <v>20457</v>
      </c>
      <c r="N4103" t="s">
        <v>6334</v>
      </c>
      <c r="O4103" t="s">
        <v>20097</v>
      </c>
      <c r="P4103" t="s">
        <v>20415</v>
      </c>
      <c r="Q4103" t="s">
        <v>6584</v>
      </c>
      <c r="R4103" t="s">
        <v>20669</v>
      </c>
      <c r="S4103">
        <v>1</v>
      </c>
      <c r="T4103">
        <v>1</v>
      </c>
      <c r="U4103">
        <v>0</v>
      </c>
      <c r="V4103">
        <v>225</v>
      </c>
      <c r="W4103">
        <v>11</v>
      </c>
    </row>
    <row r="4104" spans="1:23" x14ac:dyDescent="0.3">
      <c r="A4104" t="s">
        <v>4114</v>
      </c>
      <c r="B4104" t="s">
        <v>21174</v>
      </c>
      <c r="C4104">
        <v>0</v>
      </c>
      <c r="D4104">
        <v>0</v>
      </c>
      <c r="E4104" t="s">
        <v>20050</v>
      </c>
      <c r="F4104" t="s">
        <v>15570</v>
      </c>
      <c r="G4104" t="s">
        <v>20080</v>
      </c>
      <c r="H4104" t="s">
        <v>24450</v>
      </c>
      <c r="I4104" t="s">
        <v>24451</v>
      </c>
      <c r="J4104" t="s">
        <v>15571</v>
      </c>
      <c r="K4104" t="s">
        <v>6583</v>
      </c>
      <c r="L4104" t="s">
        <v>6584</v>
      </c>
      <c r="M4104" t="s">
        <v>20457</v>
      </c>
      <c r="N4104" t="s">
        <v>6334</v>
      </c>
      <c r="O4104" t="s">
        <v>20097</v>
      </c>
      <c r="P4104" t="s">
        <v>20415</v>
      </c>
      <c r="Q4104" t="s">
        <v>6584</v>
      </c>
      <c r="R4104" t="s">
        <v>20669</v>
      </c>
      <c r="S4104">
        <v>1</v>
      </c>
      <c r="T4104">
        <v>1</v>
      </c>
      <c r="U4104">
        <v>0</v>
      </c>
      <c r="V4104">
        <v>294</v>
      </c>
      <c r="W4104">
        <v>14</v>
      </c>
    </row>
    <row r="4105" spans="1:23" x14ac:dyDescent="0.3">
      <c r="A4105" t="s">
        <v>4115</v>
      </c>
      <c r="B4105" t="s">
        <v>21174</v>
      </c>
      <c r="C4105">
        <v>0</v>
      </c>
      <c r="D4105">
        <v>0</v>
      </c>
      <c r="E4105" t="s">
        <v>20050</v>
      </c>
      <c r="F4105" t="s">
        <v>15572</v>
      </c>
      <c r="G4105" t="s">
        <v>20080</v>
      </c>
      <c r="H4105" t="s">
        <v>24450</v>
      </c>
      <c r="I4105" t="s">
        <v>24451</v>
      </c>
      <c r="J4105" t="s">
        <v>15573</v>
      </c>
      <c r="K4105" t="s">
        <v>6583</v>
      </c>
      <c r="L4105" t="s">
        <v>6584</v>
      </c>
      <c r="M4105" t="s">
        <v>20457</v>
      </c>
      <c r="N4105" t="s">
        <v>6334</v>
      </c>
      <c r="O4105" t="s">
        <v>20097</v>
      </c>
      <c r="P4105" t="s">
        <v>20415</v>
      </c>
      <c r="Q4105" t="s">
        <v>6584</v>
      </c>
      <c r="R4105" t="s">
        <v>20669</v>
      </c>
      <c r="S4105">
        <v>1</v>
      </c>
      <c r="T4105">
        <v>1</v>
      </c>
      <c r="U4105">
        <v>0</v>
      </c>
      <c r="V4105">
        <v>353</v>
      </c>
      <c r="W4105">
        <v>16</v>
      </c>
    </row>
    <row r="4106" spans="1:23" x14ac:dyDescent="0.3">
      <c r="A4106" t="s">
        <v>4116</v>
      </c>
      <c r="B4106" t="s">
        <v>21174</v>
      </c>
      <c r="C4106">
        <v>0</v>
      </c>
      <c r="D4106">
        <v>0</v>
      </c>
      <c r="E4106" t="s">
        <v>20050</v>
      </c>
      <c r="F4106" t="s">
        <v>15574</v>
      </c>
      <c r="G4106" t="s">
        <v>20066</v>
      </c>
      <c r="H4106" t="s">
        <v>24528</v>
      </c>
      <c r="I4106" t="s">
        <v>24529</v>
      </c>
      <c r="J4106" t="s">
        <v>15380</v>
      </c>
      <c r="K4106" t="s">
        <v>15381</v>
      </c>
      <c r="L4106" t="s">
        <v>15382</v>
      </c>
      <c r="M4106" t="s">
        <v>20688</v>
      </c>
      <c r="N4106" t="s">
        <v>6334</v>
      </c>
      <c r="O4106" t="s">
        <v>20097</v>
      </c>
      <c r="P4106" t="s">
        <v>20415</v>
      </c>
      <c r="Q4106" t="s">
        <v>6584</v>
      </c>
      <c r="R4106" t="s">
        <v>24530</v>
      </c>
      <c r="S4106">
        <v>1</v>
      </c>
      <c r="T4106">
        <v>1</v>
      </c>
      <c r="U4106">
        <v>0</v>
      </c>
      <c r="V4106">
        <v>124</v>
      </c>
      <c r="W4106">
        <v>6</v>
      </c>
    </row>
    <row r="4107" spans="1:23" x14ac:dyDescent="0.3">
      <c r="A4107" t="s">
        <v>4117</v>
      </c>
      <c r="B4107" t="s">
        <v>21174</v>
      </c>
      <c r="C4107">
        <v>0</v>
      </c>
      <c r="D4107">
        <v>0</v>
      </c>
      <c r="E4107" t="s">
        <v>20050</v>
      </c>
      <c r="F4107" t="s">
        <v>15575</v>
      </c>
      <c r="G4107" t="s">
        <v>20080</v>
      </c>
      <c r="H4107" t="s">
        <v>24672</v>
      </c>
      <c r="I4107" t="s">
        <v>24673</v>
      </c>
      <c r="J4107" t="s">
        <v>15576</v>
      </c>
      <c r="K4107" t="s">
        <v>8114</v>
      </c>
      <c r="L4107" t="s">
        <v>8115</v>
      </c>
      <c r="M4107" t="s">
        <v>20258</v>
      </c>
      <c r="N4107" t="s">
        <v>6334</v>
      </c>
      <c r="O4107" t="s">
        <v>20097</v>
      </c>
      <c r="P4107" t="s">
        <v>20415</v>
      </c>
      <c r="Q4107" t="s">
        <v>6584</v>
      </c>
      <c r="R4107" t="s">
        <v>20897</v>
      </c>
      <c r="S4107">
        <v>1</v>
      </c>
      <c r="T4107">
        <v>1</v>
      </c>
      <c r="U4107">
        <v>0</v>
      </c>
      <c r="V4107">
        <v>123</v>
      </c>
      <c r="W4107">
        <v>7</v>
      </c>
    </row>
    <row r="4108" spans="1:23" x14ac:dyDescent="0.3">
      <c r="A4108" t="s">
        <v>4118</v>
      </c>
      <c r="B4108" t="s">
        <v>21174</v>
      </c>
      <c r="C4108">
        <v>0</v>
      </c>
      <c r="D4108">
        <v>0</v>
      </c>
      <c r="E4108" t="s">
        <v>20050</v>
      </c>
      <c r="F4108" t="s">
        <v>15577</v>
      </c>
      <c r="G4108" t="s">
        <v>20066</v>
      </c>
      <c r="H4108" t="s">
        <v>24382</v>
      </c>
      <c r="I4108" t="s">
        <v>24383</v>
      </c>
      <c r="J4108" t="s">
        <v>7723</v>
      </c>
      <c r="K4108" t="s">
        <v>15142</v>
      </c>
      <c r="L4108" t="s">
        <v>15143</v>
      </c>
      <c r="M4108" t="s">
        <v>20331</v>
      </c>
      <c r="N4108" t="s">
        <v>6334</v>
      </c>
      <c r="O4108" t="s">
        <v>20097</v>
      </c>
      <c r="P4108" t="s">
        <v>20415</v>
      </c>
      <c r="Q4108" t="s">
        <v>6584</v>
      </c>
      <c r="R4108" t="s">
        <v>24384</v>
      </c>
      <c r="S4108">
        <v>1</v>
      </c>
      <c r="T4108">
        <v>1</v>
      </c>
      <c r="U4108">
        <v>0</v>
      </c>
      <c r="V4108">
        <v>31</v>
      </c>
      <c r="W4108">
        <v>2</v>
      </c>
    </row>
    <row r="4109" spans="1:23" x14ac:dyDescent="0.3">
      <c r="A4109" t="s">
        <v>4119</v>
      </c>
      <c r="B4109" t="s">
        <v>21174</v>
      </c>
      <c r="C4109">
        <v>0</v>
      </c>
      <c r="D4109">
        <v>0</v>
      </c>
      <c r="E4109" t="s">
        <v>20050</v>
      </c>
      <c r="F4109" t="s">
        <v>13080</v>
      </c>
      <c r="G4109" t="s">
        <v>20040</v>
      </c>
      <c r="H4109" t="s">
        <v>24674</v>
      </c>
      <c r="I4109" t="s">
        <v>24675</v>
      </c>
      <c r="J4109" t="s">
        <v>15578</v>
      </c>
      <c r="K4109" t="s">
        <v>15579</v>
      </c>
      <c r="L4109" t="s">
        <v>13083</v>
      </c>
      <c r="M4109" t="s">
        <v>20893</v>
      </c>
      <c r="N4109" t="s">
        <v>6334</v>
      </c>
      <c r="O4109" t="s">
        <v>20097</v>
      </c>
      <c r="P4109" t="s">
        <v>20415</v>
      </c>
      <c r="Q4109" t="s">
        <v>6584</v>
      </c>
      <c r="R4109" t="s">
        <v>24676</v>
      </c>
      <c r="S4109">
        <v>1</v>
      </c>
      <c r="T4109">
        <v>1</v>
      </c>
      <c r="U4109">
        <v>0</v>
      </c>
      <c r="V4109">
        <v>149</v>
      </c>
      <c r="W4109">
        <v>8</v>
      </c>
    </row>
    <row r="4110" spans="1:23" x14ac:dyDescent="0.3">
      <c r="A4110" t="s">
        <v>4120</v>
      </c>
      <c r="B4110" t="s">
        <v>21174</v>
      </c>
      <c r="C4110">
        <v>0</v>
      </c>
      <c r="D4110">
        <v>0</v>
      </c>
      <c r="E4110" t="s">
        <v>20050</v>
      </c>
      <c r="F4110" t="s">
        <v>15580</v>
      </c>
      <c r="G4110" t="s">
        <v>20066</v>
      </c>
      <c r="H4110" t="s">
        <v>24447</v>
      </c>
      <c r="I4110" t="s">
        <v>24448</v>
      </c>
      <c r="J4110" t="s">
        <v>13660</v>
      </c>
      <c r="K4110" t="s">
        <v>15275</v>
      </c>
      <c r="L4110" t="s">
        <v>15276</v>
      </c>
      <c r="M4110" t="s">
        <v>20206</v>
      </c>
      <c r="N4110" t="s">
        <v>6334</v>
      </c>
      <c r="O4110" t="s">
        <v>20097</v>
      </c>
      <c r="P4110" t="s">
        <v>20415</v>
      </c>
      <c r="Q4110" t="s">
        <v>6584</v>
      </c>
      <c r="R4110" t="s">
        <v>24449</v>
      </c>
      <c r="S4110">
        <v>1</v>
      </c>
      <c r="T4110">
        <v>1</v>
      </c>
      <c r="U4110">
        <v>0</v>
      </c>
      <c r="V4110">
        <v>112</v>
      </c>
      <c r="W4110">
        <v>6</v>
      </c>
    </row>
    <row r="4111" spans="1:23" x14ac:dyDescent="0.3">
      <c r="A4111" t="s">
        <v>4121</v>
      </c>
      <c r="B4111" t="s">
        <v>21174</v>
      </c>
      <c r="C4111">
        <v>0</v>
      </c>
      <c r="D4111">
        <v>0</v>
      </c>
      <c r="E4111" t="s">
        <v>20050</v>
      </c>
      <c r="F4111" t="s">
        <v>15581</v>
      </c>
      <c r="G4111" t="s">
        <v>20328</v>
      </c>
      <c r="H4111" t="s">
        <v>24677</v>
      </c>
      <c r="I4111" t="s">
        <v>24678</v>
      </c>
      <c r="J4111" t="s">
        <v>9116</v>
      </c>
      <c r="K4111" t="s">
        <v>15582</v>
      </c>
      <c r="L4111" t="s">
        <v>15583</v>
      </c>
      <c r="M4111" t="s">
        <v>20107</v>
      </c>
      <c r="N4111" t="s">
        <v>6334</v>
      </c>
      <c r="O4111" t="s">
        <v>20097</v>
      </c>
      <c r="P4111" t="s">
        <v>20415</v>
      </c>
      <c r="Q4111" t="s">
        <v>6584</v>
      </c>
      <c r="R4111" t="s">
        <v>24679</v>
      </c>
      <c r="S4111">
        <v>1</v>
      </c>
      <c r="T4111">
        <v>1</v>
      </c>
      <c r="U4111">
        <v>0</v>
      </c>
      <c r="V4111">
        <v>47</v>
      </c>
      <c r="W4111">
        <v>2</v>
      </c>
    </row>
    <row r="4112" spans="1:23" x14ac:dyDescent="0.3">
      <c r="A4112" t="s">
        <v>4122</v>
      </c>
      <c r="B4112" t="s">
        <v>21174</v>
      </c>
      <c r="C4112">
        <v>0</v>
      </c>
      <c r="D4112">
        <v>0</v>
      </c>
      <c r="E4112" t="s">
        <v>20050</v>
      </c>
      <c r="F4112" t="s">
        <v>15584</v>
      </c>
      <c r="G4112" t="s">
        <v>20066</v>
      </c>
      <c r="H4112" t="s">
        <v>24680</v>
      </c>
      <c r="I4112" t="s">
        <v>24681</v>
      </c>
      <c r="J4112" t="s">
        <v>15585</v>
      </c>
      <c r="K4112" t="s">
        <v>15586</v>
      </c>
      <c r="L4112" t="s">
        <v>15587</v>
      </c>
      <c r="M4112" t="s">
        <v>20146</v>
      </c>
      <c r="N4112" t="s">
        <v>6334</v>
      </c>
      <c r="O4112" t="s">
        <v>20097</v>
      </c>
      <c r="P4112" t="s">
        <v>20415</v>
      </c>
      <c r="Q4112" t="s">
        <v>6584</v>
      </c>
      <c r="R4112" t="s">
        <v>24682</v>
      </c>
      <c r="S4112">
        <v>1</v>
      </c>
      <c r="T4112">
        <v>1</v>
      </c>
      <c r="U4112">
        <v>0</v>
      </c>
      <c r="V4112">
        <v>271</v>
      </c>
      <c r="W4112">
        <v>12</v>
      </c>
    </row>
    <row r="4113" spans="1:23" x14ac:dyDescent="0.3">
      <c r="A4113" t="s">
        <v>4123</v>
      </c>
      <c r="B4113" t="s">
        <v>21174</v>
      </c>
      <c r="C4113">
        <v>0</v>
      </c>
      <c r="D4113">
        <v>0</v>
      </c>
      <c r="E4113" t="s">
        <v>20050</v>
      </c>
      <c r="F4113" t="s">
        <v>15588</v>
      </c>
      <c r="G4113" t="s">
        <v>20066</v>
      </c>
      <c r="H4113" t="s">
        <v>24683</v>
      </c>
      <c r="I4113" t="s">
        <v>24684</v>
      </c>
      <c r="J4113" t="s">
        <v>15445</v>
      </c>
      <c r="K4113" t="s">
        <v>15446</v>
      </c>
      <c r="L4113" t="s">
        <v>15447</v>
      </c>
      <c r="M4113" t="s">
        <v>20103</v>
      </c>
      <c r="N4113" t="s">
        <v>6334</v>
      </c>
      <c r="O4113" t="s">
        <v>20097</v>
      </c>
      <c r="P4113" t="s">
        <v>20415</v>
      </c>
      <c r="Q4113" t="s">
        <v>6584</v>
      </c>
      <c r="R4113" t="s">
        <v>24583</v>
      </c>
      <c r="S4113">
        <v>1</v>
      </c>
      <c r="T4113">
        <v>1</v>
      </c>
      <c r="U4113">
        <v>0</v>
      </c>
      <c r="V4113">
        <v>90</v>
      </c>
      <c r="W4113">
        <v>5</v>
      </c>
    </row>
    <row r="4114" spans="1:23" x14ac:dyDescent="0.3">
      <c r="A4114" t="s">
        <v>4124</v>
      </c>
      <c r="B4114" t="s">
        <v>21174</v>
      </c>
      <c r="C4114">
        <v>0</v>
      </c>
      <c r="D4114">
        <v>0</v>
      </c>
      <c r="E4114" t="s">
        <v>20050</v>
      </c>
      <c r="F4114" t="s">
        <v>15589</v>
      </c>
      <c r="G4114" t="s">
        <v>20066</v>
      </c>
      <c r="H4114" t="s">
        <v>24685</v>
      </c>
      <c r="I4114" t="s">
        <v>24686</v>
      </c>
      <c r="J4114" t="s">
        <v>15590</v>
      </c>
      <c r="K4114" t="s">
        <v>15591</v>
      </c>
      <c r="L4114" t="s">
        <v>15592</v>
      </c>
      <c r="M4114" t="s">
        <v>20113</v>
      </c>
      <c r="N4114" t="s">
        <v>6334</v>
      </c>
      <c r="O4114" t="s">
        <v>20097</v>
      </c>
      <c r="P4114" t="s">
        <v>20415</v>
      </c>
      <c r="Q4114" t="s">
        <v>6584</v>
      </c>
      <c r="R4114" t="s">
        <v>24687</v>
      </c>
      <c r="S4114">
        <v>1</v>
      </c>
      <c r="T4114">
        <v>1</v>
      </c>
      <c r="U4114">
        <v>0</v>
      </c>
      <c r="V4114">
        <v>194</v>
      </c>
      <c r="W4114">
        <v>9</v>
      </c>
    </row>
    <row r="4115" spans="1:23" x14ac:dyDescent="0.3">
      <c r="A4115" t="s">
        <v>4125</v>
      </c>
      <c r="B4115" t="s">
        <v>21174</v>
      </c>
      <c r="C4115">
        <v>0</v>
      </c>
      <c r="D4115">
        <v>0</v>
      </c>
      <c r="E4115" t="s">
        <v>20050</v>
      </c>
      <c r="F4115" t="s">
        <v>15593</v>
      </c>
      <c r="G4115" t="s">
        <v>20066</v>
      </c>
      <c r="H4115" t="s">
        <v>24688</v>
      </c>
      <c r="I4115" t="s">
        <v>24689</v>
      </c>
      <c r="J4115" t="s">
        <v>15594</v>
      </c>
      <c r="K4115" t="s">
        <v>15595</v>
      </c>
      <c r="L4115" t="s">
        <v>15596</v>
      </c>
      <c r="M4115" t="s">
        <v>20355</v>
      </c>
      <c r="N4115" t="s">
        <v>6334</v>
      </c>
      <c r="O4115" t="s">
        <v>20097</v>
      </c>
      <c r="P4115" t="s">
        <v>20415</v>
      </c>
      <c r="Q4115" t="s">
        <v>6584</v>
      </c>
      <c r="R4115" t="s">
        <v>24690</v>
      </c>
      <c r="S4115">
        <v>1</v>
      </c>
      <c r="T4115">
        <v>1</v>
      </c>
      <c r="U4115">
        <v>0</v>
      </c>
      <c r="V4115">
        <v>96</v>
      </c>
      <c r="W4115">
        <v>5</v>
      </c>
    </row>
    <row r="4116" spans="1:23" x14ac:dyDescent="0.3">
      <c r="A4116" t="s">
        <v>4126</v>
      </c>
      <c r="B4116" t="s">
        <v>21174</v>
      </c>
      <c r="C4116">
        <v>0</v>
      </c>
      <c r="D4116">
        <v>0</v>
      </c>
      <c r="E4116" t="s">
        <v>20050</v>
      </c>
      <c r="F4116" t="s">
        <v>15597</v>
      </c>
      <c r="G4116" t="s">
        <v>20328</v>
      </c>
      <c r="H4116" t="s">
        <v>24691</v>
      </c>
      <c r="I4116" t="s">
        <v>24692</v>
      </c>
      <c r="J4116" t="s">
        <v>15598</v>
      </c>
      <c r="K4116" t="s">
        <v>15554</v>
      </c>
      <c r="L4116" t="s">
        <v>15599</v>
      </c>
      <c r="M4116" t="s">
        <v>20242</v>
      </c>
      <c r="N4116" t="s">
        <v>6334</v>
      </c>
      <c r="O4116" t="s">
        <v>20097</v>
      </c>
      <c r="P4116" t="s">
        <v>20415</v>
      </c>
      <c r="Q4116" t="s">
        <v>6584</v>
      </c>
      <c r="R4116" t="s">
        <v>24693</v>
      </c>
      <c r="S4116">
        <v>1</v>
      </c>
      <c r="T4116">
        <v>1</v>
      </c>
      <c r="U4116">
        <v>0</v>
      </c>
      <c r="V4116">
        <v>308</v>
      </c>
      <c r="W4116">
        <v>13</v>
      </c>
    </row>
    <row r="4117" spans="1:23" x14ac:dyDescent="0.3">
      <c r="A4117" t="s">
        <v>4127</v>
      </c>
      <c r="B4117" t="s">
        <v>21174</v>
      </c>
      <c r="C4117">
        <v>0</v>
      </c>
      <c r="D4117">
        <v>0</v>
      </c>
      <c r="E4117" t="s">
        <v>20050</v>
      </c>
      <c r="F4117" t="s">
        <v>15600</v>
      </c>
      <c r="G4117" t="s">
        <v>20040</v>
      </c>
      <c r="H4117" t="s">
        <v>24694</v>
      </c>
      <c r="I4117" t="s">
        <v>24695</v>
      </c>
      <c r="J4117" t="s">
        <v>15601</v>
      </c>
      <c r="K4117" t="s">
        <v>14943</v>
      </c>
      <c r="L4117" t="s">
        <v>14944</v>
      </c>
      <c r="M4117" t="s">
        <v>20835</v>
      </c>
      <c r="N4117" t="s">
        <v>6334</v>
      </c>
      <c r="O4117" t="s">
        <v>20097</v>
      </c>
      <c r="P4117" t="s">
        <v>20415</v>
      </c>
      <c r="Q4117" t="s">
        <v>6584</v>
      </c>
      <c r="R4117" t="s">
        <v>24696</v>
      </c>
      <c r="S4117">
        <v>1</v>
      </c>
      <c r="T4117">
        <v>1</v>
      </c>
      <c r="U4117">
        <v>0</v>
      </c>
      <c r="V4117">
        <v>74</v>
      </c>
      <c r="W4117">
        <v>4</v>
      </c>
    </row>
    <row r="4118" spans="1:23" x14ac:dyDescent="0.3">
      <c r="A4118" t="s">
        <v>4128</v>
      </c>
      <c r="B4118" t="s">
        <v>21174</v>
      </c>
      <c r="C4118">
        <v>0</v>
      </c>
      <c r="D4118">
        <v>0</v>
      </c>
      <c r="E4118" t="s">
        <v>20050</v>
      </c>
      <c r="F4118" t="s">
        <v>15602</v>
      </c>
      <c r="G4118" t="s">
        <v>20040</v>
      </c>
      <c r="H4118" t="s">
        <v>24697</v>
      </c>
      <c r="I4118" t="s">
        <v>24698</v>
      </c>
      <c r="J4118" t="s">
        <v>15603</v>
      </c>
      <c r="K4118" t="s">
        <v>15604</v>
      </c>
      <c r="L4118" t="s">
        <v>15605</v>
      </c>
      <c r="M4118" t="s">
        <v>20195</v>
      </c>
      <c r="N4118" t="s">
        <v>6334</v>
      </c>
      <c r="O4118" t="s">
        <v>20097</v>
      </c>
      <c r="P4118" t="s">
        <v>20415</v>
      </c>
      <c r="Q4118" t="s">
        <v>6584</v>
      </c>
      <c r="R4118" t="s">
        <v>24699</v>
      </c>
      <c r="S4118">
        <v>1</v>
      </c>
      <c r="T4118">
        <v>1</v>
      </c>
      <c r="U4118">
        <v>0</v>
      </c>
      <c r="V4118">
        <v>75</v>
      </c>
      <c r="W4118">
        <v>4</v>
      </c>
    </row>
    <row r="4119" spans="1:23" x14ac:dyDescent="0.3">
      <c r="A4119" t="s">
        <v>4129</v>
      </c>
      <c r="B4119" t="s">
        <v>21174</v>
      </c>
      <c r="C4119">
        <v>0</v>
      </c>
      <c r="D4119">
        <v>0</v>
      </c>
      <c r="E4119" t="s">
        <v>20050</v>
      </c>
      <c r="F4119" t="s">
        <v>15606</v>
      </c>
      <c r="G4119" t="s">
        <v>20040</v>
      </c>
      <c r="H4119" t="s">
        <v>24700</v>
      </c>
      <c r="I4119" t="s">
        <v>24701</v>
      </c>
      <c r="J4119" t="s">
        <v>10957</v>
      </c>
      <c r="K4119" t="s">
        <v>15607</v>
      </c>
      <c r="L4119" t="s">
        <v>15608</v>
      </c>
      <c r="M4119" t="s">
        <v>21470</v>
      </c>
      <c r="N4119" t="s">
        <v>6334</v>
      </c>
      <c r="O4119" t="s">
        <v>20097</v>
      </c>
      <c r="P4119" t="s">
        <v>20415</v>
      </c>
      <c r="Q4119" t="s">
        <v>6584</v>
      </c>
      <c r="R4119" t="s">
        <v>24702</v>
      </c>
      <c r="S4119">
        <v>1</v>
      </c>
      <c r="T4119">
        <v>1</v>
      </c>
      <c r="U4119">
        <v>0</v>
      </c>
      <c r="V4119">
        <v>80</v>
      </c>
      <c r="W4119">
        <v>4</v>
      </c>
    </row>
    <row r="4120" spans="1:23" x14ac:dyDescent="0.3">
      <c r="A4120" t="s">
        <v>4130</v>
      </c>
      <c r="B4120" t="s">
        <v>21174</v>
      </c>
      <c r="C4120">
        <v>0</v>
      </c>
      <c r="D4120">
        <v>0</v>
      </c>
      <c r="E4120" t="s">
        <v>20050</v>
      </c>
      <c r="F4120" t="s">
        <v>15609</v>
      </c>
      <c r="G4120" t="s">
        <v>20040</v>
      </c>
      <c r="H4120" t="s">
        <v>24703</v>
      </c>
      <c r="I4120" t="s">
        <v>24704</v>
      </c>
      <c r="J4120" t="s">
        <v>10966</v>
      </c>
      <c r="K4120" t="s">
        <v>15610</v>
      </c>
      <c r="L4120" t="s">
        <v>15611</v>
      </c>
      <c r="M4120" t="s">
        <v>20183</v>
      </c>
      <c r="N4120" t="s">
        <v>6334</v>
      </c>
      <c r="O4120" t="s">
        <v>20097</v>
      </c>
      <c r="P4120" t="s">
        <v>20415</v>
      </c>
      <c r="Q4120" t="s">
        <v>6584</v>
      </c>
      <c r="R4120" t="s">
        <v>24705</v>
      </c>
      <c r="S4120">
        <v>1</v>
      </c>
      <c r="T4120">
        <v>1</v>
      </c>
      <c r="U4120">
        <v>0</v>
      </c>
      <c r="V4120">
        <v>77</v>
      </c>
      <c r="W4120">
        <v>4</v>
      </c>
    </row>
    <row r="4121" spans="1:23" x14ac:dyDescent="0.3">
      <c r="A4121" t="s">
        <v>4131</v>
      </c>
      <c r="B4121" t="s">
        <v>21174</v>
      </c>
      <c r="C4121">
        <v>0</v>
      </c>
      <c r="D4121">
        <v>0</v>
      </c>
      <c r="E4121" t="s">
        <v>20050</v>
      </c>
      <c r="F4121" t="s">
        <v>15612</v>
      </c>
      <c r="G4121" t="s">
        <v>20080</v>
      </c>
      <c r="H4121" t="s">
        <v>24450</v>
      </c>
      <c r="I4121" t="s">
        <v>24451</v>
      </c>
      <c r="J4121" t="s">
        <v>15613</v>
      </c>
      <c r="K4121" t="s">
        <v>6583</v>
      </c>
      <c r="L4121" t="s">
        <v>6584</v>
      </c>
      <c r="M4121" t="s">
        <v>20457</v>
      </c>
      <c r="N4121" t="s">
        <v>6334</v>
      </c>
      <c r="O4121" t="s">
        <v>20097</v>
      </c>
      <c r="P4121" t="s">
        <v>20415</v>
      </c>
      <c r="Q4121" t="s">
        <v>6584</v>
      </c>
      <c r="R4121" t="s">
        <v>20669</v>
      </c>
      <c r="S4121">
        <v>1</v>
      </c>
      <c r="T4121">
        <v>1</v>
      </c>
      <c r="U4121">
        <v>0</v>
      </c>
      <c r="V4121">
        <v>161</v>
      </c>
      <c r="W4121">
        <v>8</v>
      </c>
    </row>
    <row r="4122" spans="1:23" x14ac:dyDescent="0.3">
      <c r="A4122" t="s">
        <v>4132</v>
      </c>
      <c r="B4122" t="s">
        <v>21174</v>
      </c>
      <c r="C4122">
        <v>0</v>
      </c>
      <c r="D4122">
        <v>0</v>
      </c>
      <c r="E4122" t="s">
        <v>20050</v>
      </c>
      <c r="F4122" t="s">
        <v>15614</v>
      </c>
      <c r="G4122" t="s">
        <v>20040</v>
      </c>
      <c r="H4122" t="s">
        <v>24706</v>
      </c>
      <c r="I4122" t="s">
        <v>24707</v>
      </c>
      <c r="J4122" t="s">
        <v>14362</v>
      </c>
      <c r="K4122" t="s">
        <v>15615</v>
      </c>
      <c r="L4122" t="s">
        <v>15616</v>
      </c>
      <c r="M4122" t="s">
        <v>20280</v>
      </c>
      <c r="N4122" t="s">
        <v>6334</v>
      </c>
      <c r="O4122" t="s">
        <v>20097</v>
      </c>
      <c r="P4122" t="s">
        <v>20415</v>
      </c>
      <c r="Q4122" t="s">
        <v>6584</v>
      </c>
      <c r="R4122" t="s">
        <v>24708</v>
      </c>
      <c r="S4122">
        <v>1</v>
      </c>
      <c r="T4122">
        <v>1</v>
      </c>
      <c r="U4122">
        <v>0</v>
      </c>
      <c r="V4122">
        <v>44</v>
      </c>
      <c r="W4122">
        <v>2</v>
      </c>
    </row>
    <row r="4123" spans="1:23" x14ac:dyDescent="0.3">
      <c r="A4123" t="s">
        <v>4133</v>
      </c>
      <c r="B4123" t="s">
        <v>21174</v>
      </c>
      <c r="C4123">
        <v>0</v>
      </c>
      <c r="D4123">
        <v>0</v>
      </c>
      <c r="E4123" t="s">
        <v>20050</v>
      </c>
      <c r="F4123" t="s">
        <v>15617</v>
      </c>
      <c r="G4123" t="s">
        <v>20040</v>
      </c>
      <c r="H4123" t="s">
        <v>24709</v>
      </c>
      <c r="I4123" t="s">
        <v>24710</v>
      </c>
      <c r="J4123" t="s">
        <v>14974</v>
      </c>
      <c r="K4123" t="s">
        <v>15618</v>
      </c>
      <c r="L4123" t="s">
        <v>15619</v>
      </c>
      <c r="M4123" t="s">
        <v>20443</v>
      </c>
      <c r="N4123" t="s">
        <v>6334</v>
      </c>
      <c r="O4123" t="s">
        <v>20097</v>
      </c>
      <c r="P4123" t="s">
        <v>20415</v>
      </c>
      <c r="Q4123" t="s">
        <v>6584</v>
      </c>
      <c r="R4123" t="s">
        <v>24711</v>
      </c>
      <c r="S4123">
        <v>1</v>
      </c>
      <c r="T4123">
        <v>1</v>
      </c>
      <c r="U4123">
        <v>0</v>
      </c>
      <c r="V4123">
        <v>67</v>
      </c>
      <c r="W4123">
        <v>3</v>
      </c>
    </row>
    <row r="4124" spans="1:23" x14ac:dyDescent="0.3">
      <c r="A4124" t="s">
        <v>4134</v>
      </c>
      <c r="B4124" t="s">
        <v>21174</v>
      </c>
      <c r="C4124">
        <v>0</v>
      </c>
      <c r="D4124">
        <v>0</v>
      </c>
      <c r="E4124" t="s">
        <v>20050</v>
      </c>
      <c r="F4124" t="s">
        <v>15620</v>
      </c>
      <c r="G4124" t="s">
        <v>20040</v>
      </c>
      <c r="H4124" t="s">
        <v>24712</v>
      </c>
      <c r="I4124" t="s">
        <v>24713</v>
      </c>
      <c r="J4124" t="s">
        <v>6836</v>
      </c>
      <c r="K4124" t="s">
        <v>15621</v>
      </c>
      <c r="L4124" t="s">
        <v>15622</v>
      </c>
      <c r="M4124" t="s">
        <v>20096</v>
      </c>
      <c r="N4124" t="s">
        <v>6334</v>
      </c>
      <c r="O4124" t="s">
        <v>20097</v>
      </c>
      <c r="P4124" t="s">
        <v>20415</v>
      </c>
      <c r="Q4124" t="s">
        <v>6584</v>
      </c>
      <c r="R4124" t="s">
        <v>24714</v>
      </c>
      <c r="S4124">
        <v>1</v>
      </c>
      <c r="T4124">
        <v>1</v>
      </c>
      <c r="U4124">
        <v>0</v>
      </c>
      <c r="V4124">
        <v>71</v>
      </c>
      <c r="W4124">
        <v>4</v>
      </c>
    </row>
    <row r="4125" spans="1:23" x14ac:dyDescent="0.3">
      <c r="A4125" t="s">
        <v>4135</v>
      </c>
      <c r="B4125" t="s">
        <v>21174</v>
      </c>
      <c r="C4125">
        <v>0</v>
      </c>
      <c r="D4125">
        <v>0</v>
      </c>
      <c r="E4125" t="s">
        <v>20050</v>
      </c>
      <c r="F4125" t="s">
        <v>15623</v>
      </c>
      <c r="G4125" t="s">
        <v>20328</v>
      </c>
      <c r="H4125" t="s">
        <v>24715</v>
      </c>
      <c r="I4125" t="s">
        <v>24716</v>
      </c>
      <c r="J4125" t="s">
        <v>15624</v>
      </c>
      <c r="K4125" t="s">
        <v>15625</v>
      </c>
      <c r="L4125" t="s">
        <v>15626</v>
      </c>
      <c r="M4125" t="s">
        <v>20647</v>
      </c>
      <c r="N4125" t="s">
        <v>6334</v>
      </c>
      <c r="O4125" t="s">
        <v>20097</v>
      </c>
      <c r="P4125" t="s">
        <v>20415</v>
      </c>
      <c r="Q4125" t="s">
        <v>6584</v>
      </c>
      <c r="R4125" t="s">
        <v>24717</v>
      </c>
      <c r="S4125">
        <v>1</v>
      </c>
      <c r="T4125">
        <v>1</v>
      </c>
      <c r="U4125">
        <v>0</v>
      </c>
      <c r="V4125">
        <v>84</v>
      </c>
      <c r="W4125">
        <v>4</v>
      </c>
    </row>
    <row r="4126" spans="1:23" x14ac:dyDescent="0.3">
      <c r="A4126" t="s">
        <v>4136</v>
      </c>
      <c r="B4126" t="s">
        <v>21174</v>
      </c>
      <c r="C4126">
        <v>0</v>
      </c>
      <c r="D4126">
        <v>0</v>
      </c>
      <c r="E4126" t="s">
        <v>20050</v>
      </c>
      <c r="F4126" t="s">
        <v>15627</v>
      </c>
      <c r="G4126" t="s">
        <v>20066</v>
      </c>
      <c r="H4126" t="s">
        <v>24718</v>
      </c>
      <c r="I4126" t="s">
        <v>24719</v>
      </c>
      <c r="J4126" t="s">
        <v>6885</v>
      </c>
      <c r="K4126" t="s">
        <v>8114</v>
      </c>
      <c r="L4126" t="s">
        <v>8115</v>
      </c>
      <c r="M4126" t="s">
        <v>20258</v>
      </c>
      <c r="N4126" t="s">
        <v>6334</v>
      </c>
      <c r="O4126" t="s">
        <v>20097</v>
      </c>
      <c r="P4126" t="s">
        <v>20415</v>
      </c>
      <c r="Q4126" t="s">
        <v>6584</v>
      </c>
      <c r="R4126" t="s">
        <v>20897</v>
      </c>
      <c r="S4126">
        <v>1</v>
      </c>
      <c r="T4126">
        <v>1</v>
      </c>
      <c r="U4126">
        <v>0</v>
      </c>
      <c r="V4126">
        <v>239</v>
      </c>
      <c r="W4126">
        <v>12</v>
      </c>
    </row>
    <row r="4127" spans="1:23" x14ac:dyDescent="0.3">
      <c r="A4127" t="s">
        <v>4137</v>
      </c>
      <c r="B4127" t="s">
        <v>21174</v>
      </c>
      <c r="C4127">
        <v>0</v>
      </c>
      <c r="D4127">
        <v>0</v>
      </c>
      <c r="E4127" t="s">
        <v>20050</v>
      </c>
      <c r="F4127" t="s">
        <v>15628</v>
      </c>
      <c r="G4127" t="s">
        <v>20328</v>
      </c>
      <c r="H4127" t="s">
        <v>24720</v>
      </c>
      <c r="I4127" t="s">
        <v>24721</v>
      </c>
      <c r="J4127" t="s">
        <v>15629</v>
      </c>
      <c r="K4127" t="s">
        <v>15554</v>
      </c>
      <c r="L4127" t="s">
        <v>15599</v>
      </c>
      <c r="M4127" t="s">
        <v>20242</v>
      </c>
      <c r="N4127" t="s">
        <v>6334</v>
      </c>
      <c r="O4127" t="s">
        <v>20097</v>
      </c>
      <c r="P4127" t="s">
        <v>20415</v>
      </c>
      <c r="Q4127" t="s">
        <v>6584</v>
      </c>
      <c r="R4127" t="s">
        <v>24693</v>
      </c>
      <c r="S4127">
        <v>1</v>
      </c>
      <c r="T4127">
        <v>1</v>
      </c>
      <c r="U4127">
        <v>0</v>
      </c>
      <c r="V4127">
        <v>158</v>
      </c>
      <c r="W4127">
        <v>9</v>
      </c>
    </row>
    <row r="4128" spans="1:23" x14ac:dyDescent="0.3">
      <c r="A4128" t="s">
        <v>4138</v>
      </c>
      <c r="B4128" t="s">
        <v>21174</v>
      </c>
      <c r="C4128">
        <v>0</v>
      </c>
      <c r="D4128">
        <v>0</v>
      </c>
      <c r="E4128" t="s">
        <v>20050</v>
      </c>
      <c r="F4128" t="s">
        <v>15630</v>
      </c>
      <c r="G4128" t="s">
        <v>20066</v>
      </c>
      <c r="H4128" t="s">
        <v>24722</v>
      </c>
      <c r="I4128" t="s">
        <v>24723</v>
      </c>
      <c r="J4128" t="s">
        <v>15631</v>
      </c>
      <c r="K4128" t="s">
        <v>15632</v>
      </c>
      <c r="L4128" t="s">
        <v>15633</v>
      </c>
      <c r="M4128" t="s">
        <v>20545</v>
      </c>
      <c r="N4128" t="s">
        <v>6334</v>
      </c>
      <c r="O4128" t="s">
        <v>20097</v>
      </c>
      <c r="P4128" t="s">
        <v>20809</v>
      </c>
      <c r="Q4128" t="s">
        <v>20810</v>
      </c>
      <c r="R4128" t="s">
        <v>24724</v>
      </c>
      <c r="S4128">
        <v>1</v>
      </c>
      <c r="T4128">
        <v>1</v>
      </c>
      <c r="U4128">
        <v>0</v>
      </c>
      <c r="V4128">
        <v>92</v>
      </c>
      <c r="W4128">
        <v>5</v>
      </c>
    </row>
    <row r="4129" spans="1:23" x14ac:dyDescent="0.3">
      <c r="A4129" t="s">
        <v>4139</v>
      </c>
      <c r="B4129" t="s">
        <v>21174</v>
      </c>
      <c r="C4129">
        <v>0</v>
      </c>
      <c r="D4129">
        <v>0</v>
      </c>
      <c r="E4129" t="s">
        <v>20050</v>
      </c>
      <c r="F4129" t="s">
        <v>15634</v>
      </c>
      <c r="G4129" t="s">
        <v>20040</v>
      </c>
      <c r="H4129" t="s">
        <v>24725</v>
      </c>
      <c r="I4129" t="s">
        <v>24726</v>
      </c>
      <c r="J4129" t="s">
        <v>15635</v>
      </c>
      <c r="K4129" t="s">
        <v>15636</v>
      </c>
      <c r="L4129" t="s">
        <v>6694</v>
      </c>
      <c r="M4129" t="s">
        <v>20534</v>
      </c>
      <c r="N4129" t="s">
        <v>6334</v>
      </c>
      <c r="O4129" t="s">
        <v>20097</v>
      </c>
      <c r="P4129" t="s">
        <v>20809</v>
      </c>
      <c r="Q4129" t="s">
        <v>20810</v>
      </c>
      <c r="R4129" t="s">
        <v>24727</v>
      </c>
      <c r="S4129">
        <v>1</v>
      </c>
      <c r="T4129">
        <v>1</v>
      </c>
      <c r="U4129">
        <v>0</v>
      </c>
      <c r="V4129">
        <v>51</v>
      </c>
      <c r="W4129">
        <v>3</v>
      </c>
    </row>
    <row r="4130" spans="1:23" x14ac:dyDescent="0.3">
      <c r="A4130" t="s">
        <v>4140</v>
      </c>
      <c r="B4130" t="s">
        <v>21174</v>
      </c>
      <c r="C4130">
        <v>0</v>
      </c>
      <c r="D4130">
        <v>0</v>
      </c>
      <c r="E4130" t="s">
        <v>20050</v>
      </c>
      <c r="F4130" t="s">
        <v>15637</v>
      </c>
      <c r="G4130" t="s">
        <v>20040</v>
      </c>
      <c r="H4130" t="s">
        <v>24728</v>
      </c>
      <c r="I4130" t="s">
        <v>24729</v>
      </c>
      <c r="J4130" t="s">
        <v>15638</v>
      </c>
      <c r="K4130" t="s">
        <v>15639</v>
      </c>
      <c r="L4130" t="s">
        <v>15640</v>
      </c>
      <c r="M4130" t="s">
        <v>20757</v>
      </c>
      <c r="N4130" t="s">
        <v>6334</v>
      </c>
      <c r="O4130" t="s">
        <v>20097</v>
      </c>
      <c r="P4130" t="s">
        <v>20809</v>
      </c>
      <c r="Q4130" t="s">
        <v>20810</v>
      </c>
      <c r="R4130" t="s">
        <v>24730</v>
      </c>
      <c r="S4130">
        <v>1</v>
      </c>
      <c r="T4130">
        <v>1</v>
      </c>
      <c r="U4130">
        <v>0</v>
      </c>
      <c r="V4130">
        <v>57</v>
      </c>
      <c r="W4130">
        <v>3</v>
      </c>
    </row>
    <row r="4131" spans="1:23" x14ac:dyDescent="0.3">
      <c r="A4131" t="s">
        <v>4141</v>
      </c>
      <c r="B4131" t="s">
        <v>21174</v>
      </c>
      <c r="C4131">
        <v>0</v>
      </c>
      <c r="D4131">
        <v>0</v>
      </c>
      <c r="E4131" t="s">
        <v>20050</v>
      </c>
      <c r="F4131" t="s">
        <v>15641</v>
      </c>
      <c r="G4131" t="s">
        <v>20080</v>
      </c>
      <c r="H4131" t="s">
        <v>24731</v>
      </c>
      <c r="I4131" t="s">
        <v>24732</v>
      </c>
      <c r="J4131" t="s">
        <v>15642</v>
      </c>
      <c r="K4131" t="s">
        <v>8135</v>
      </c>
      <c r="L4131" t="s">
        <v>8136</v>
      </c>
      <c r="M4131" t="s">
        <v>20075</v>
      </c>
      <c r="N4131" t="s">
        <v>6334</v>
      </c>
      <c r="O4131" t="s">
        <v>20097</v>
      </c>
      <c r="P4131" t="s">
        <v>20809</v>
      </c>
      <c r="Q4131" t="s">
        <v>20810</v>
      </c>
      <c r="R4131" t="s">
        <v>20903</v>
      </c>
      <c r="S4131">
        <v>1</v>
      </c>
      <c r="T4131">
        <v>1</v>
      </c>
      <c r="U4131">
        <v>0</v>
      </c>
      <c r="V4131">
        <v>244</v>
      </c>
      <c r="W4131">
        <v>10</v>
      </c>
    </row>
    <row r="4132" spans="1:23" x14ac:dyDescent="0.3">
      <c r="A4132" t="s">
        <v>4142</v>
      </c>
      <c r="B4132" t="s">
        <v>21174</v>
      </c>
      <c r="C4132">
        <v>0</v>
      </c>
      <c r="D4132">
        <v>0</v>
      </c>
      <c r="E4132" t="s">
        <v>20050</v>
      </c>
      <c r="F4132" t="s">
        <v>15643</v>
      </c>
      <c r="G4132" t="s">
        <v>20080</v>
      </c>
      <c r="H4132" t="s">
        <v>24731</v>
      </c>
      <c r="I4132" t="s">
        <v>24732</v>
      </c>
      <c r="J4132" t="s">
        <v>15644</v>
      </c>
      <c r="K4132" t="s">
        <v>8135</v>
      </c>
      <c r="L4132" t="s">
        <v>8136</v>
      </c>
      <c r="M4132" t="s">
        <v>20075</v>
      </c>
      <c r="N4132" t="s">
        <v>6334</v>
      </c>
      <c r="O4132" t="s">
        <v>20097</v>
      </c>
      <c r="P4132" t="s">
        <v>20809</v>
      </c>
      <c r="Q4132" t="s">
        <v>20810</v>
      </c>
      <c r="R4132" t="s">
        <v>20903</v>
      </c>
      <c r="S4132">
        <v>1</v>
      </c>
      <c r="T4132">
        <v>1</v>
      </c>
      <c r="U4132">
        <v>0</v>
      </c>
      <c r="V4132">
        <v>159</v>
      </c>
      <c r="W4132">
        <v>8</v>
      </c>
    </row>
    <row r="4133" spans="1:23" x14ac:dyDescent="0.3">
      <c r="A4133" t="s">
        <v>4143</v>
      </c>
      <c r="B4133" t="s">
        <v>21174</v>
      </c>
      <c r="C4133">
        <v>0</v>
      </c>
      <c r="D4133">
        <v>0</v>
      </c>
      <c r="E4133" t="s">
        <v>20050</v>
      </c>
      <c r="F4133" t="s">
        <v>15645</v>
      </c>
      <c r="G4133" t="s">
        <v>20040</v>
      </c>
      <c r="H4133" t="s">
        <v>24733</v>
      </c>
      <c r="I4133" t="s">
        <v>24734</v>
      </c>
      <c r="J4133" t="s">
        <v>7860</v>
      </c>
      <c r="K4133" t="s">
        <v>6809</v>
      </c>
      <c r="L4133" t="s">
        <v>6810</v>
      </c>
      <c r="M4133" t="s">
        <v>20286</v>
      </c>
      <c r="N4133" t="s">
        <v>6334</v>
      </c>
      <c r="O4133" t="s">
        <v>20097</v>
      </c>
      <c r="P4133" t="s">
        <v>20809</v>
      </c>
      <c r="Q4133" t="s">
        <v>20810</v>
      </c>
      <c r="R4133" t="s">
        <v>24345</v>
      </c>
      <c r="S4133">
        <v>1</v>
      </c>
      <c r="T4133">
        <v>1</v>
      </c>
      <c r="U4133">
        <v>0</v>
      </c>
      <c r="V4133">
        <v>95</v>
      </c>
      <c r="W4133">
        <v>5</v>
      </c>
    </row>
    <row r="4134" spans="1:23" x14ac:dyDescent="0.3">
      <c r="A4134" t="s">
        <v>4144</v>
      </c>
      <c r="B4134" t="s">
        <v>21174</v>
      </c>
      <c r="C4134">
        <v>0</v>
      </c>
      <c r="D4134">
        <v>0</v>
      </c>
      <c r="E4134" t="s">
        <v>20050</v>
      </c>
      <c r="F4134" t="s">
        <v>15646</v>
      </c>
      <c r="G4134" t="s">
        <v>20080</v>
      </c>
      <c r="H4134" t="s">
        <v>24735</v>
      </c>
      <c r="I4134" t="s">
        <v>24736</v>
      </c>
      <c r="J4134" t="s">
        <v>14871</v>
      </c>
      <c r="K4134" t="s">
        <v>6815</v>
      </c>
      <c r="L4134" t="s">
        <v>6816</v>
      </c>
      <c r="M4134" t="s">
        <v>20242</v>
      </c>
      <c r="N4134" t="s">
        <v>6334</v>
      </c>
      <c r="O4134" t="s">
        <v>20097</v>
      </c>
      <c r="P4134" t="s">
        <v>20809</v>
      </c>
      <c r="Q4134" t="s">
        <v>20810</v>
      </c>
      <c r="R4134" t="s">
        <v>20811</v>
      </c>
      <c r="S4134">
        <v>1</v>
      </c>
      <c r="T4134">
        <v>1</v>
      </c>
      <c r="U4134">
        <v>0</v>
      </c>
      <c r="V4134">
        <v>325</v>
      </c>
      <c r="W4134">
        <v>14</v>
      </c>
    </row>
    <row r="4135" spans="1:23" x14ac:dyDescent="0.3">
      <c r="A4135" t="s">
        <v>4145</v>
      </c>
      <c r="B4135" t="s">
        <v>21174</v>
      </c>
      <c r="C4135">
        <v>0</v>
      </c>
      <c r="D4135">
        <v>0</v>
      </c>
      <c r="E4135" t="s">
        <v>20050</v>
      </c>
      <c r="F4135" t="s">
        <v>15647</v>
      </c>
      <c r="G4135" t="s">
        <v>20080</v>
      </c>
      <c r="H4135" t="s">
        <v>24735</v>
      </c>
      <c r="I4135" t="s">
        <v>24736</v>
      </c>
      <c r="J4135" t="s">
        <v>15648</v>
      </c>
      <c r="K4135" t="s">
        <v>6815</v>
      </c>
      <c r="L4135" t="s">
        <v>6816</v>
      </c>
      <c r="M4135" t="s">
        <v>20242</v>
      </c>
      <c r="N4135" t="s">
        <v>6334</v>
      </c>
      <c r="O4135" t="s">
        <v>20097</v>
      </c>
      <c r="P4135" t="s">
        <v>20809</v>
      </c>
      <c r="Q4135" t="s">
        <v>20810</v>
      </c>
      <c r="R4135" t="s">
        <v>20811</v>
      </c>
      <c r="S4135">
        <v>1</v>
      </c>
      <c r="T4135">
        <v>1</v>
      </c>
      <c r="U4135">
        <v>0</v>
      </c>
      <c r="V4135">
        <v>207</v>
      </c>
      <c r="W4135">
        <v>10</v>
      </c>
    </row>
    <row r="4136" spans="1:23" x14ac:dyDescent="0.3">
      <c r="A4136" t="s">
        <v>4146</v>
      </c>
      <c r="B4136" t="s">
        <v>21174</v>
      </c>
      <c r="C4136">
        <v>0</v>
      </c>
      <c r="D4136">
        <v>0</v>
      </c>
      <c r="E4136" t="s">
        <v>20050</v>
      </c>
      <c r="F4136" t="s">
        <v>15649</v>
      </c>
      <c r="G4136" t="s">
        <v>20080</v>
      </c>
      <c r="H4136" t="s">
        <v>24737</v>
      </c>
      <c r="I4136" t="s">
        <v>24738</v>
      </c>
      <c r="J4136" t="s">
        <v>15650</v>
      </c>
      <c r="K4136" t="s">
        <v>7564</v>
      </c>
      <c r="L4136" t="s">
        <v>7565</v>
      </c>
      <c r="M4136" t="s">
        <v>20835</v>
      </c>
      <c r="N4136" t="s">
        <v>6334</v>
      </c>
      <c r="O4136" t="s">
        <v>20097</v>
      </c>
      <c r="P4136" t="s">
        <v>20809</v>
      </c>
      <c r="Q4136" t="s">
        <v>20810</v>
      </c>
      <c r="R4136" t="s">
        <v>20836</v>
      </c>
      <c r="S4136">
        <v>1</v>
      </c>
      <c r="T4136">
        <v>1</v>
      </c>
      <c r="U4136">
        <v>0</v>
      </c>
      <c r="V4136">
        <v>212</v>
      </c>
      <c r="W4136">
        <v>9</v>
      </c>
    </row>
    <row r="4137" spans="1:23" x14ac:dyDescent="0.3">
      <c r="A4137" t="s">
        <v>4147</v>
      </c>
      <c r="B4137" t="s">
        <v>21174</v>
      </c>
      <c r="C4137">
        <v>0</v>
      </c>
      <c r="D4137">
        <v>0</v>
      </c>
      <c r="E4137" t="s">
        <v>20050</v>
      </c>
      <c r="F4137" t="s">
        <v>15651</v>
      </c>
      <c r="G4137" t="s">
        <v>20080</v>
      </c>
      <c r="H4137" t="s">
        <v>24737</v>
      </c>
      <c r="I4137" t="s">
        <v>24738</v>
      </c>
      <c r="J4137" t="s">
        <v>6911</v>
      </c>
      <c r="K4137" t="s">
        <v>7564</v>
      </c>
      <c r="L4137" t="s">
        <v>7565</v>
      </c>
      <c r="M4137" t="s">
        <v>20835</v>
      </c>
      <c r="N4137" t="s">
        <v>6334</v>
      </c>
      <c r="O4137" t="s">
        <v>20097</v>
      </c>
      <c r="P4137" t="s">
        <v>20809</v>
      </c>
      <c r="Q4137" t="s">
        <v>20810</v>
      </c>
      <c r="R4137" t="s">
        <v>20836</v>
      </c>
      <c r="S4137">
        <v>1</v>
      </c>
      <c r="T4137">
        <v>1</v>
      </c>
      <c r="U4137">
        <v>0</v>
      </c>
      <c r="V4137">
        <v>273</v>
      </c>
      <c r="W4137">
        <v>13</v>
      </c>
    </row>
    <row r="4138" spans="1:23" x14ac:dyDescent="0.3">
      <c r="A4138" t="s">
        <v>4148</v>
      </c>
      <c r="B4138" t="s">
        <v>21174</v>
      </c>
      <c r="C4138">
        <v>0</v>
      </c>
      <c r="D4138">
        <v>0</v>
      </c>
      <c r="E4138" t="s">
        <v>20050</v>
      </c>
      <c r="F4138" t="s">
        <v>15652</v>
      </c>
      <c r="G4138" t="s">
        <v>20328</v>
      </c>
      <c r="H4138" t="s">
        <v>24607</v>
      </c>
      <c r="I4138" t="s">
        <v>24608</v>
      </c>
      <c r="J4138" t="s">
        <v>14974</v>
      </c>
      <c r="K4138" t="s">
        <v>15478</v>
      </c>
      <c r="L4138" t="s">
        <v>15479</v>
      </c>
      <c r="M4138" t="s">
        <v>20195</v>
      </c>
      <c r="N4138" t="s">
        <v>6334</v>
      </c>
      <c r="O4138" t="s">
        <v>20097</v>
      </c>
      <c r="P4138" t="s">
        <v>20809</v>
      </c>
      <c r="Q4138" t="s">
        <v>20810</v>
      </c>
      <c r="R4138" t="s">
        <v>24609</v>
      </c>
      <c r="S4138">
        <v>1</v>
      </c>
      <c r="T4138">
        <v>1</v>
      </c>
      <c r="U4138">
        <v>0</v>
      </c>
      <c r="V4138">
        <v>111</v>
      </c>
      <c r="W4138">
        <v>5</v>
      </c>
    </row>
    <row r="4139" spans="1:23" x14ac:dyDescent="0.3">
      <c r="A4139" t="s">
        <v>4149</v>
      </c>
      <c r="B4139" t="s">
        <v>21174</v>
      </c>
      <c r="C4139">
        <v>0</v>
      </c>
      <c r="D4139">
        <v>0</v>
      </c>
      <c r="E4139" t="s">
        <v>20050</v>
      </c>
      <c r="F4139" t="s">
        <v>15653</v>
      </c>
      <c r="G4139" t="s">
        <v>20040</v>
      </c>
      <c r="H4139" t="s">
        <v>24739</v>
      </c>
      <c r="I4139" t="s">
        <v>24740</v>
      </c>
      <c r="J4139" t="s">
        <v>15635</v>
      </c>
      <c r="K4139" t="s">
        <v>15654</v>
      </c>
      <c r="L4139" t="s">
        <v>15655</v>
      </c>
      <c r="M4139" t="s">
        <v>20183</v>
      </c>
      <c r="N4139" t="s">
        <v>6334</v>
      </c>
      <c r="O4139" t="s">
        <v>20097</v>
      </c>
      <c r="P4139" t="s">
        <v>20809</v>
      </c>
      <c r="Q4139" t="s">
        <v>20810</v>
      </c>
      <c r="R4139" t="s">
        <v>24741</v>
      </c>
      <c r="S4139">
        <v>1</v>
      </c>
      <c r="T4139">
        <v>1</v>
      </c>
      <c r="U4139">
        <v>0</v>
      </c>
      <c r="V4139">
        <v>75</v>
      </c>
      <c r="W4139">
        <v>4</v>
      </c>
    </row>
    <row r="4140" spans="1:23" x14ac:dyDescent="0.3">
      <c r="A4140" t="s">
        <v>4150</v>
      </c>
      <c r="B4140" t="s">
        <v>21174</v>
      </c>
      <c r="C4140">
        <v>0</v>
      </c>
      <c r="D4140">
        <v>0</v>
      </c>
      <c r="E4140" t="s">
        <v>20050</v>
      </c>
      <c r="F4140" t="s">
        <v>15656</v>
      </c>
      <c r="G4140" t="s">
        <v>20080</v>
      </c>
      <c r="H4140" t="s">
        <v>20959</v>
      </c>
      <c r="I4140" t="s">
        <v>20960</v>
      </c>
      <c r="J4140" t="s">
        <v>15481</v>
      </c>
      <c r="K4140" t="s">
        <v>8247</v>
      </c>
      <c r="L4140" t="s">
        <v>8248</v>
      </c>
      <c r="M4140" t="s">
        <v>20125</v>
      </c>
      <c r="N4140" t="s">
        <v>6334</v>
      </c>
      <c r="O4140" t="s">
        <v>20097</v>
      </c>
      <c r="P4140" t="s">
        <v>20809</v>
      </c>
      <c r="Q4140" t="s">
        <v>20810</v>
      </c>
      <c r="R4140" t="s">
        <v>20961</v>
      </c>
      <c r="S4140">
        <v>1</v>
      </c>
      <c r="T4140">
        <v>1</v>
      </c>
      <c r="U4140">
        <v>0</v>
      </c>
      <c r="V4140">
        <v>211</v>
      </c>
      <c r="W4140">
        <v>11</v>
      </c>
    </row>
    <row r="4141" spans="1:23" x14ac:dyDescent="0.3">
      <c r="A4141" t="s">
        <v>4151</v>
      </c>
      <c r="B4141" t="s">
        <v>21174</v>
      </c>
      <c r="C4141">
        <v>0</v>
      </c>
      <c r="D4141">
        <v>0</v>
      </c>
      <c r="E4141" t="s">
        <v>20050</v>
      </c>
      <c r="F4141" t="s">
        <v>15657</v>
      </c>
      <c r="G4141" t="s">
        <v>20080</v>
      </c>
      <c r="H4141" t="s">
        <v>20959</v>
      </c>
      <c r="I4141" t="s">
        <v>20960</v>
      </c>
      <c r="J4141" t="s">
        <v>15658</v>
      </c>
      <c r="K4141" t="s">
        <v>8247</v>
      </c>
      <c r="L4141" t="s">
        <v>8248</v>
      </c>
      <c r="M4141" t="s">
        <v>20125</v>
      </c>
      <c r="N4141" t="s">
        <v>6334</v>
      </c>
      <c r="O4141" t="s">
        <v>20097</v>
      </c>
      <c r="P4141" t="s">
        <v>20809</v>
      </c>
      <c r="Q4141" t="s">
        <v>20810</v>
      </c>
      <c r="R4141" t="s">
        <v>20961</v>
      </c>
      <c r="S4141">
        <v>1</v>
      </c>
      <c r="T4141">
        <v>1</v>
      </c>
      <c r="U4141">
        <v>0</v>
      </c>
      <c r="V4141">
        <v>143</v>
      </c>
      <c r="W4141">
        <v>8</v>
      </c>
    </row>
    <row r="4142" spans="1:23" x14ac:dyDescent="0.3">
      <c r="A4142" t="s">
        <v>4152</v>
      </c>
      <c r="B4142" t="s">
        <v>21174</v>
      </c>
      <c r="C4142">
        <v>0</v>
      </c>
      <c r="D4142">
        <v>0</v>
      </c>
      <c r="E4142" t="s">
        <v>20050</v>
      </c>
      <c r="F4142" t="s">
        <v>15659</v>
      </c>
      <c r="G4142" t="s">
        <v>20066</v>
      </c>
      <c r="H4142" t="s">
        <v>24742</v>
      </c>
      <c r="I4142" t="s">
        <v>24743</v>
      </c>
      <c r="J4142" t="s">
        <v>14763</v>
      </c>
      <c r="K4142" t="s">
        <v>15660</v>
      </c>
      <c r="L4142" t="s">
        <v>15661</v>
      </c>
      <c r="M4142" t="s">
        <v>20157</v>
      </c>
      <c r="N4142" t="s">
        <v>6334</v>
      </c>
      <c r="O4142" t="s">
        <v>20097</v>
      </c>
      <c r="P4142" t="s">
        <v>20809</v>
      </c>
      <c r="Q4142" t="s">
        <v>20810</v>
      </c>
      <c r="R4142" t="s">
        <v>24744</v>
      </c>
      <c r="S4142">
        <v>1</v>
      </c>
      <c r="T4142">
        <v>1</v>
      </c>
      <c r="U4142">
        <v>0</v>
      </c>
      <c r="V4142">
        <v>80</v>
      </c>
      <c r="W4142">
        <v>4</v>
      </c>
    </row>
    <row r="4143" spans="1:23" x14ac:dyDescent="0.3">
      <c r="A4143" t="s">
        <v>4153</v>
      </c>
      <c r="B4143" t="s">
        <v>21174</v>
      </c>
      <c r="C4143">
        <v>0</v>
      </c>
      <c r="D4143">
        <v>0</v>
      </c>
      <c r="E4143" t="s">
        <v>20050</v>
      </c>
      <c r="F4143" t="s">
        <v>15662</v>
      </c>
      <c r="G4143" t="s">
        <v>20080</v>
      </c>
      <c r="H4143" t="s">
        <v>24745</v>
      </c>
      <c r="I4143" t="s">
        <v>24746</v>
      </c>
      <c r="J4143" t="s">
        <v>15663</v>
      </c>
      <c r="K4143" t="s">
        <v>14791</v>
      </c>
      <c r="L4143" t="s">
        <v>14792</v>
      </c>
      <c r="M4143" t="s">
        <v>20280</v>
      </c>
      <c r="N4143" t="s">
        <v>6334</v>
      </c>
      <c r="O4143" t="s">
        <v>20097</v>
      </c>
      <c r="P4143" t="s">
        <v>20809</v>
      </c>
      <c r="Q4143" t="s">
        <v>20810</v>
      </c>
      <c r="R4143" t="s">
        <v>24747</v>
      </c>
      <c r="S4143">
        <v>1</v>
      </c>
      <c r="T4143">
        <v>1</v>
      </c>
      <c r="U4143">
        <v>0</v>
      </c>
      <c r="V4143">
        <v>194</v>
      </c>
      <c r="W4143">
        <v>8</v>
      </c>
    </row>
    <row r="4144" spans="1:23" x14ac:dyDescent="0.3">
      <c r="A4144" t="s">
        <v>4154</v>
      </c>
      <c r="B4144" t="s">
        <v>21174</v>
      </c>
      <c r="C4144">
        <v>0</v>
      </c>
      <c r="D4144">
        <v>0</v>
      </c>
      <c r="E4144" t="s">
        <v>20050</v>
      </c>
      <c r="F4144" t="s">
        <v>15664</v>
      </c>
      <c r="G4144" t="s">
        <v>20080</v>
      </c>
      <c r="H4144" t="s">
        <v>24745</v>
      </c>
      <c r="I4144" t="s">
        <v>24746</v>
      </c>
      <c r="J4144" t="s">
        <v>15665</v>
      </c>
      <c r="K4144" t="s">
        <v>14791</v>
      </c>
      <c r="L4144" t="s">
        <v>14792</v>
      </c>
      <c r="M4144" t="s">
        <v>20280</v>
      </c>
      <c r="N4144" t="s">
        <v>6334</v>
      </c>
      <c r="O4144" t="s">
        <v>20097</v>
      </c>
      <c r="P4144" t="s">
        <v>20809</v>
      </c>
      <c r="Q4144" t="s">
        <v>20810</v>
      </c>
      <c r="R4144" t="s">
        <v>24747</v>
      </c>
      <c r="S4144">
        <v>1</v>
      </c>
      <c r="T4144">
        <v>1</v>
      </c>
      <c r="U4144">
        <v>0</v>
      </c>
      <c r="V4144">
        <v>89</v>
      </c>
      <c r="W4144">
        <v>5</v>
      </c>
    </row>
    <row r="4145" spans="1:23" x14ac:dyDescent="0.3">
      <c r="A4145" t="s">
        <v>4155</v>
      </c>
      <c r="B4145" t="s">
        <v>21174</v>
      </c>
      <c r="C4145">
        <v>0</v>
      </c>
      <c r="D4145">
        <v>0</v>
      </c>
      <c r="E4145" t="s">
        <v>20050</v>
      </c>
      <c r="F4145" t="s">
        <v>15666</v>
      </c>
      <c r="G4145" t="s">
        <v>20080</v>
      </c>
      <c r="H4145" t="s">
        <v>24601</v>
      </c>
      <c r="I4145" t="s">
        <v>24602</v>
      </c>
      <c r="J4145" t="s">
        <v>15471</v>
      </c>
      <c r="K4145" t="s">
        <v>15472</v>
      </c>
      <c r="L4145" t="s">
        <v>15473</v>
      </c>
      <c r="M4145" t="s">
        <v>20369</v>
      </c>
      <c r="N4145" t="s">
        <v>6334</v>
      </c>
      <c r="O4145" t="s">
        <v>20097</v>
      </c>
      <c r="P4145" t="s">
        <v>20809</v>
      </c>
      <c r="Q4145" t="s">
        <v>20810</v>
      </c>
      <c r="R4145" t="s">
        <v>24603</v>
      </c>
      <c r="S4145">
        <v>1</v>
      </c>
      <c r="T4145">
        <v>1</v>
      </c>
      <c r="U4145">
        <v>0</v>
      </c>
      <c r="V4145">
        <v>13</v>
      </c>
      <c r="W4145">
        <v>1</v>
      </c>
    </row>
    <row r="4146" spans="1:23" x14ac:dyDescent="0.3">
      <c r="A4146" t="s">
        <v>4156</v>
      </c>
      <c r="B4146" t="s">
        <v>21174</v>
      </c>
      <c r="C4146">
        <v>0</v>
      </c>
      <c r="D4146">
        <v>0</v>
      </c>
      <c r="E4146" t="s">
        <v>20050</v>
      </c>
      <c r="F4146" t="s">
        <v>15667</v>
      </c>
      <c r="G4146" t="s">
        <v>20328</v>
      </c>
      <c r="H4146" t="s">
        <v>24748</v>
      </c>
      <c r="I4146" t="s">
        <v>24749</v>
      </c>
      <c r="J4146" t="s">
        <v>15668</v>
      </c>
      <c r="K4146" t="s">
        <v>15669</v>
      </c>
      <c r="L4146" t="s">
        <v>15670</v>
      </c>
      <c r="M4146" t="s">
        <v>20096</v>
      </c>
      <c r="N4146" t="s">
        <v>6334</v>
      </c>
      <c r="O4146" t="s">
        <v>20097</v>
      </c>
      <c r="P4146" t="s">
        <v>20809</v>
      </c>
      <c r="Q4146" t="s">
        <v>20810</v>
      </c>
      <c r="R4146" t="s">
        <v>24750</v>
      </c>
      <c r="S4146">
        <v>1</v>
      </c>
      <c r="T4146">
        <v>1</v>
      </c>
      <c r="U4146">
        <v>0</v>
      </c>
      <c r="V4146">
        <v>69</v>
      </c>
      <c r="W4146">
        <v>4</v>
      </c>
    </row>
    <row r="4147" spans="1:23" x14ac:dyDescent="0.3">
      <c r="A4147" t="s">
        <v>4157</v>
      </c>
      <c r="B4147" t="s">
        <v>21174</v>
      </c>
      <c r="C4147">
        <v>0</v>
      </c>
      <c r="D4147">
        <v>0</v>
      </c>
      <c r="E4147" t="s">
        <v>20050</v>
      </c>
      <c r="F4147" t="s">
        <v>15671</v>
      </c>
      <c r="G4147" t="s">
        <v>20040</v>
      </c>
      <c r="H4147" t="s">
        <v>24751</v>
      </c>
      <c r="I4147" t="s">
        <v>24752</v>
      </c>
      <c r="J4147" t="s">
        <v>15672</v>
      </c>
      <c r="K4147" t="s">
        <v>15673</v>
      </c>
      <c r="L4147" t="s">
        <v>15674</v>
      </c>
      <c r="M4147" t="s">
        <v>20320</v>
      </c>
      <c r="N4147" t="s">
        <v>6334</v>
      </c>
      <c r="O4147" t="s">
        <v>20097</v>
      </c>
      <c r="P4147" t="s">
        <v>20809</v>
      </c>
      <c r="Q4147" t="s">
        <v>20810</v>
      </c>
      <c r="R4147" t="s">
        <v>24753</v>
      </c>
      <c r="S4147">
        <v>1</v>
      </c>
      <c r="T4147">
        <v>1</v>
      </c>
      <c r="U4147">
        <v>0</v>
      </c>
      <c r="V4147">
        <v>136</v>
      </c>
      <c r="W4147">
        <v>8</v>
      </c>
    </row>
    <row r="4148" spans="1:23" x14ac:dyDescent="0.3">
      <c r="A4148" t="s">
        <v>4158</v>
      </c>
      <c r="B4148" t="s">
        <v>21174</v>
      </c>
      <c r="C4148">
        <v>0</v>
      </c>
      <c r="D4148">
        <v>0</v>
      </c>
      <c r="E4148" t="s">
        <v>20050</v>
      </c>
      <c r="F4148" t="s">
        <v>15675</v>
      </c>
      <c r="G4148" t="s">
        <v>21292</v>
      </c>
      <c r="H4148" t="s">
        <v>24660</v>
      </c>
      <c r="I4148" t="s">
        <v>24661</v>
      </c>
      <c r="J4148" t="s">
        <v>15547</v>
      </c>
      <c r="K4148" t="s">
        <v>6333</v>
      </c>
      <c r="L4148" t="s">
        <v>15548</v>
      </c>
      <c r="M4148" t="s">
        <v>20484</v>
      </c>
      <c r="N4148" t="s">
        <v>6334</v>
      </c>
      <c r="O4148" t="s">
        <v>20097</v>
      </c>
      <c r="P4148" t="s">
        <v>20809</v>
      </c>
      <c r="Q4148" t="s">
        <v>20810</v>
      </c>
      <c r="R4148" t="s">
        <v>24662</v>
      </c>
      <c r="S4148">
        <v>1</v>
      </c>
      <c r="T4148">
        <v>1</v>
      </c>
      <c r="U4148">
        <v>0</v>
      </c>
      <c r="V4148">
        <v>119</v>
      </c>
      <c r="W4148">
        <v>6</v>
      </c>
    </row>
    <row r="4149" spans="1:23" x14ac:dyDescent="0.3">
      <c r="A4149" t="s">
        <v>4159</v>
      </c>
      <c r="B4149" t="s">
        <v>21174</v>
      </c>
      <c r="C4149">
        <v>0</v>
      </c>
      <c r="D4149">
        <v>0</v>
      </c>
      <c r="E4149" t="s">
        <v>20050</v>
      </c>
      <c r="F4149" t="s">
        <v>15676</v>
      </c>
      <c r="G4149" t="s">
        <v>20066</v>
      </c>
      <c r="H4149" t="s">
        <v>24754</v>
      </c>
      <c r="I4149" t="s">
        <v>24755</v>
      </c>
      <c r="J4149" t="s">
        <v>15677</v>
      </c>
      <c r="K4149" t="s">
        <v>15678</v>
      </c>
      <c r="L4149" t="s">
        <v>15679</v>
      </c>
      <c r="M4149" t="s">
        <v>20077</v>
      </c>
      <c r="N4149" t="s">
        <v>6334</v>
      </c>
      <c r="O4149" t="s">
        <v>20097</v>
      </c>
      <c r="P4149" t="s">
        <v>20809</v>
      </c>
      <c r="Q4149" t="s">
        <v>20810</v>
      </c>
      <c r="R4149" t="s">
        <v>24756</v>
      </c>
      <c r="S4149">
        <v>1</v>
      </c>
      <c r="T4149">
        <v>1</v>
      </c>
      <c r="U4149">
        <v>0</v>
      </c>
      <c r="V4149">
        <v>91</v>
      </c>
      <c r="W4149">
        <v>4</v>
      </c>
    </row>
    <row r="4150" spans="1:23" x14ac:dyDescent="0.3">
      <c r="A4150" t="s">
        <v>4160</v>
      </c>
      <c r="B4150" t="s">
        <v>21174</v>
      </c>
      <c r="C4150">
        <v>0</v>
      </c>
      <c r="D4150">
        <v>0</v>
      </c>
      <c r="E4150" t="s">
        <v>20050</v>
      </c>
      <c r="F4150" t="s">
        <v>15680</v>
      </c>
      <c r="G4150" t="s">
        <v>20080</v>
      </c>
      <c r="H4150" t="s">
        <v>24757</v>
      </c>
      <c r="I4150" t="s">
        <v>24758</v>
      </c>
      <c r="J4150" t="s">
        <v>15681</v>
      </c>
      <c r="K4150" t="s">
        <v>6585</v>
      </c>
      <c r="L4150" t="s">
        <v>6586</v>
      </c>
      <c r="M4150" t="s">
        <v>20227</v>
      </c>
      <c r="N4150" t="s">
        <v>6334</v>
      </c>
      <c r="O4150" t="s">
        <v>20097</v>
      </c>
      <c r="P4150" t="s">
        <v>20751</v>
      </c>
      <c r="Q4150" t="s">
        <v>6586</v>
      </c>
      <c r="R4150" t="s">
        <v>20752</v>
      </c>
      <c r="S4150">
        <v>1</v>
      </c>
      <c r="T4150">
        <v>1</v>
      </c>
      <c r="U4150">
        <v>0</v>
      </c>
      <c r="V4150">
        <v>434</v>
      </c>
      <c r="W4150">
        <v>19</v>
      </c>
    </row>
    <row r="4151" spans="1:23" x14ac:dyDescent="0.3">
      <c r="A4151" t="s">
        <v>4161</v>
      </c>
      <c r="B4151" t="s">
        <v>21174</v>
      </c>
      <c r="C4151">
        <v>0</v>
      </c>
      <c r="D4151">
        <v>0</v>
      </c>
      <c r="E4151" t="s">
        <v>20050</v>
      </c>
      <c r="F4151" t="s">
        <v>15682</v>
      </c>
      <c r="G4151" t="s">
        <v>20066</v>
      </c>
      <c r="H4151" t="s">
        <v>24759</v>
      </c>
      <c r="I4151" t="s">
        <v>24760</v>
      </c>
      <c r="J4151" t="s">
        <v>24761</v>
      </c>
      <c r="K4151" t="s">
        <v>6585</v>
      </c>
      <c r="L4151" t="s">
        <v>6586</v>
      </c>
      <c r="M4151" t="s">
        <v>20227</v>
      </c>
      <c r="N4151" t="s">
        <v>6334</v>
      </c>
      <c r="O4151" t="s">
        <v>20097</v>
      </c>
      <c r="P4151" t="s">
        <v>20751</v>
      </c>
      <c r="Q4151" t="s">
        <v>6586</v>
      </c>
      <c r="R4151" t="s">
        <v>20752</v>
      </c>
      <c r="S4151">
        <v>1</v>
      </c>
      <c r="T4151">
        <v>1</v>
      </c>
      <c r="U4151">
        <v>0</v>
      </c>
      <c r="V4151">
        <v>446</v>
      </c>
      <c r="W4151">
        <v>22</v>
      </c>
    </row>
    <row r="4152" spans="1:23" x14ac:dyDescent="0.3">
      <c r="A4152" t="s">
        <v>4162</v>
      </c>
      <c r="B4152" t="s">
        <v>21174</v>
      </c>
      <c r="C4152">
        <v>0</v>
      </c>
      <c r="D4152">
        <v>0</v>
      </c>
      <c r="E4152" t="s">
        <v>20050</v>
      </c>
      <c r="F4152" t="s">
        <v>15683</v>
      </c>
      <c r="G4152" t="s">
        <v>20328</v>
      </c>
      <c r="H4152" t="s">
        <v>24405</v>
      </c>
      <c r="I4152" t="s">
        <v>24406</v>
      </c>
      <c r="J4152" t="s">
        <v>15188</v>
      </c>
      <c r="K4152" t="s">
        <v>15189</v>
      </c>
      <c r="L4152" t="s">
        <v>15190</v>
      </c>
      <c r="M4152" t="s">
        <v>20113</v>
      </c>
      <c r="N4152" t="s">
        <v>6334</v>
      </c>
      <c r="O4152" t="s">
        <v>20097</v>
      </c>
      <c r="P4152" t="s">
        <v>20751</v>
      </c>
      <c r="Q4152" t="s">
        <v>6586</v>
      </c>
      <c r="R4152" t="s">
        <v>24407</v>
      </c>
      <c r="S4152">
        <v>1</v>
      </c>
      <c r="T4152">
        <v>1</v>
      </c>
      <c r="U4152">
        <v>0</v>
      </c>
      <c r="V4152">
        <v>123</v>
      </c>
      <c r="W4152">
        <v>6</v>
      </c>
    </row>
    <row r="4153" spans="1:23" x14ac:dyDescent="0.3">
      <c r="A4153" t="s">
        <v>4163</v>
      </c>
      <c r="B4153" t="s">
        <v>21174</v>
      </c>
      <c r="C4153">
        <v>0</v>
      </c>
      <c r="D4153">
        <v>0</v>
      </c>
      <c r="E4153" t="s">
        <v>20050</v>
      </c>
      <c r="F4153" t="s">
        <v>15684</v>
      </c>
      <c r="G4153" t="s">
        <v>20080</v>
      </c>
      <c r="H4153" t="s">
        <v>24762</v>
      </c>
      <c r="I4153" t="s">
        <v>24763</v>
      </c>
      <c r="J4153" t="s">
        <v>15685</v>
      </c>
      <c r="K4153" t="s">
        <v>15686</v>
      </c>
      <c r="L4153" t="s">
        <v>15687</v>
      </c>
      <c r="M4153" t="s">
        <v>20221</v>
      </c>
      <c r="N4153" t="s">
        <v>6334</v>
      </c>
      <c r="O4153" t="s">
        <v>20097</v>
      </c>
      <c r="P4153" t="s">
        <v>20751</v>
      </c>
      <c r="Q4153" t="s">
        <v>6586</v>
      </c>
      <c r="R4153" t="s">
        <v>24764</v>
      </c>
      <c r="S4153">
        <v>1</v>
      </c>
      <c r="T4153">
        <v>1</v>
      </c>
      <c r="U4153">
        <v>0</v>
      </c>
      <c r="V4153">
        <v>106</v>
      </c>
      <c r="W4153">
        <v>5</v>
      </c>
    </row>
    <row r="4154" spans="1:23" x14ac:dyDescent="0.3">
      <c r="A4154" t="s">
        <v>4164</v>
      </c>
      <c r="B4154" t="s">
        <v>21174</v>
      </c>
      <c r="C4154">
        <v>0</v>
      </c>
      <c r="D4154">
        <v>0</v>
      </c>
      <c r="E4154" t="s">
        <v>20050</v>
      </c>
      <c r="F4154" t="s">
        <v>15688</v>
      </c>
      <c r="G4154" t="s">
        <v>20066</v>
      </c>
      <c r="H4154" t="s">
        <v>24765</v>
      </c>
      <c r="I4154" t="s">
        <v>24766</v>
      </c>
      <c r="J4154" t="s">
        <v>15689</v>
      </c>
      <c r="K4154" t="s">
        <v>15249</v>
      </c>
      <c r="L4154" t="s">
        <v>15250</v>
      </c>
      <c r="M4154" t="s">
        <v>20242</v>
      </c>
      <c r="N4154" t="s">
        <v>6334</v>
      </c>
      <c r="O4154" t="s">
        <v>20097</v>
      </c>
      <c r="P4154" t="s">
        <v>20751</v>
      </c>
      <c r="Q4154" t="s">
        <v>6586</v>
      </c>
      <c r="R4154" t="s">
        <v>24438</v>
      </c>
      <c r="S4154">
        <v>1</v>
      </c>
      <c r="T4154">
        <v>1</v>
      </c>
      <c r="U4154">
        <v>0</v>
      </c>
      <c r="V4154">
        <v>137</v>
      </c>
      <c r="W4154">
        <v>7</v>
      </c>
    </row>
    <row r="4155" spans="1:23" x14ac:dyDescent="0.3">
      <c r="A4155" t="s">
        <v>4165</v>
      </c>
      <c r="B4155" t="s">
        <v>21174</v>
      </c>
      <c r="C4155">
        <v>0</v>
      </c>
      <c r="D4155">
        <v>0</v>
      </c>
      <c r="E4155" t="s">
        <v>20050</v>
      </c>
      <c r="F4155" t="s">
        <v>15690</v>
      </c>
      <c r="G4155" t="s">
        <v>20328</v>
      </c>
      <c r="H4155" t="s">
        <v>24767</v>
      </c>
      <c r="I4155" t="s">
        <v>24768</v>
      </c>
      <c r="J4155" t="s">
        <v>15691</v>
      </c>
      <c r="K4155" t="s">
        <v>15692</v>
      </c>
      <c r="L4155" t="s">
        <v>15693</v>
      </c>
      <c r="M4155" t="s">
        <v>21493</v>
      </c>
      <c r="N4155" t="s">
        <v>6334</v>
      </c>
      <c r="O4155" t="s">
        <v>20097</v>
      </c>
      <c r="P4155" t="s">
        <v>20751</v>
      </c>
      <c r="Q4155" t="s">
        <v>6586</v>
      </c>
      <c r="R4155" t="s">
        <v>24769</v>
      </c>
      <c r="S4155">
        <v>1</v>
      </c>
      <c r="T4155">
        <v>1</v>
      </c>
      <c r="U4155">
        <v>0</v>
      </c>
      <c r="V4155">
        <v>38</v>
      </c>
      <c r="W4155">
        <v>2</v>
      </c>
    </row>
    <row r="4156" spans="1:23" x14ac:dyDescent="0.3">
      <c r="A4156" t="s">
        <v>4166</v>
      </c>
      <c r="B4156" t="s">
        <v>21174</v>
      </c>
      <c r="C4156">
        <v>0</v>
      </c>
      <c r="D4156">
        <v>0</v>
      </c>
      <c r="E4156" t="s">
        <v>20050</v>
      </c>
      <c r="F4156" t="s">
        <v>15694</v>
      </c>
      <c r="G4156" t="s">
        <v>20066</v>
      </c>
      <c r="H4156" t="s">
        <v>24770</v>
      </c>
      <c r="I4156" t="s">
        <v>24771</v>
      </c>
      <c r="J4156" t="s">
        <v>15457</v>
      </c>
      <c r="K4156" t="s">
        <v>15458</v>
      </c>
      <c r="L4156" t="s">
        <v>15459</v>
      </c>
      <c r="M4156" t="s">
        <v>20340</v>
      </c>
      <c r="N4156" t="s">
        <v>6334</v>
      </c>
      <c r="O4156" t="s">
        <v>20097</v>
      </c>
      <c r="P4156" t="s">
        <v>20751</v>
      </c>
      <c r="Q4156" t="s">
        <v>6586</v>
      </c>
      <c r="R4156" t="s">
        <v>24592</v>
      </c>
      <c r="S4156">
        <v>1</v>
      </c>
      <c r="T4156">
        <v>1</v>
      </c>
      <c r="U4156">
        <v>0</v>
      </c>
      <c r="V4156">
        <v>192</v>
      </c>
      <c r="W4156">
        <v>10</v>
      </c>
    </row>
    <row r="4157" spans="1:23" x14ac:dyDescent="0.3">
      <c r="A4157" t="s">
        <v>4167</v>
      </c>
      <c r="B4157" t="s">
        <v>21174</v>
      </c>
      <c r="C4157">
        <v>0</v>
      </c>
      <c r="D4157">
        <v>0</v>
      </c>
      <c r="E4157" t="s">
        <v>20050</v>
      </c>
      <c r="F4157" t="s">
        <v>15698</v>
      </c>
      <c r="G4157" t="s">
        <v>20328</v>
      </c>
      <c r="H4157" t="s">
        <v>24405</v>
      </c>
      <c r="I4157" t="s">
        <v>24406</v>
      </c>
      <c r="J4157" t="s">
        <v>15699</v>
      </c>
      <c r="K4157" t="s">
        <v>15189</v>
      </c>
      <c r="L4157" t="s">
        <v>15190</v>
      </c>
      <c r="M4157" t="s">
        <v>20113</v>
      </c>
      <c r="N4157" t="s">
        <v>6334</v>
      </c>
      <c r="O4157" t="s">
        <v>20097</v>
      </c>
      <c r="P4157" t="s">
        <v>20751</v>
      </c>
      <c r="Q4157" t="s">
        <v>6586</v>
      </c>
      <c r="R4157" t="s">
        <v>24407</v>
      </c>
      <c r="S4157">
        <v>1</v>
      </c>
      <c r="T4157">
        <v>1</v>
      </c>
      <c r="U4157">
        <v>0</v>
      </c>
      <c r="V4157">
        <v>81</v>
      </c>
      <c r="W4157">
        <v>4</v>
      </c>
    </row>
    <row r="4158" spans="1:23" x14ac:dyDescent="0.3">
      <c r="A4158" t="s">
        <v>4168</v>
      </c>
      <c r="B4158" t="s">
        <v>21174</v>
      </c>
      <c r="C4158">
        <v>0</v>
      </c>
      <c r="D4158">
        <v>0</v>
      </c>
      <c r="E4158" t="s">
        <v>20050</v>
      </c>
      <c r="F4158" t="s">
        <v>15700</v>
      </c>
      <c r="G4158" t="s">
        <v>20040</v>
      </c>
      <c r="H4158" t="s">
        <v>24772</v>
      </c>
      <c r="I4158" t="s">
        <v>24773</v>
      </c>
      <c r="J4158" t="s">
        <v>15701</v>
      </c>
      <c r="K4158" t="s">
        <v>15696</v>
      </c>
      <c r="L4158" t="s">
        <v>15697</v>
      </c>
      <c r="M4158" t="s">
        <v>20348</v>
      </c>
      <c r="N4158" t="s">
        <v>6334</v>
      </c>
      <c r="O4158" t="s">
        <v>20097</v>
      </c>
      <c r="P4158" t="s">
        <v>20751</v>
      </c>
      <c r="Q4158" t="s">
        <v>6586</v>
      </c>
      <c r="R4158" t="s">
        <v>24774</v>
      </c>
      <c r="S4158">
        <v>1</v>
      </c>
      <c r="T4158">
        <v>1</v>
      </c>
      <c r="U4158">
        <v>0</v>
      </c>
      <c r="V4158">
        <v>166</v>
      </c>
      <c r="W4158">
        <v>8</v>
      </c>
    </row>
    <row r="4159" spans="1:23" x14ac:dyDescent="0.3">
      <c r="A4159" t="s">
        <v>4169</v>
      </c>
      <c r="B4159" t="s">
        <v>21174</v>
      </c>
      <c r="C4159">
        <v>0</v>
      </c>
      <c r="D4159">
        <v>0</v>
      </c>
      <c r="E4159" t="s">
        <v>20050</v>
      </c>
      <c r="F4159" t="s">
        <v>15702</v>
      </c>
      <c r="G4159" t="s">
        <v>20040</v>
      </c>
      <c r="H4159" t="s">
        <v>24775</v>
      </c>
      <c r="I4159" t="s">
        <v>24776</v>
      </c>
      <c r="J4159" t="s">
        <v>15703</v>
      </c>
      <c r="K4159" t="s">
        <v>15704</v>
      </c>
      <c r="L4159" t="s">
        <v>15705</v>
      </c>
      <c r="M4159" t="s">
        <v>20267</v>
      </c>
      <c r="N4159" t="s">
        <v>6334</v>
      </c>
      <c r="O4159" t="s">
        <v>20097</v>
      </c>
      <c r="P4159" t="s">
        <v>20751</v>
      </c>
      <c r="Q4159" t="s">
        <v>6586</v>
      </c>
      <c r="R4159" t="s">
        <v>24777</v>
      </c>
      <c r="S4159">
        <v>1</v>
      </c>
      <c r="T4159">
        <v>1</v>
      </c>
      <c r="U4159">
        <v>0</v>
      </c>
      <c r="V4159">
        <v>43</v>
      </c>
      <c r="W4159">
        <v>2</v>
      </c>
    </row>
    <row r="4160" spans="1:23" x14ac:dyDescent="0.3">
      <c r="A4160" t="s">
        <v>4170</v>
      </c>
      <c r="B4160" t="s">
        <v>21174</v>
      </c>
      <c r="C4160">
        <v>0</v>
      </c>
      <c r="D4160">
        <v>0</v>
      </c>
      <c r="E4160" t="s">
        <v>20050</v>
      </c>
      <c r="F4160" t="s">
        <v>15706</v>
      </c>
      <c r="G4160" t="s">
        <v>20066</v>
      </c>
      <c r="H4160" t="s">
        <v>24778</v>
      </c>
      <c r="I4160" t="s">
        <v>24779</v>
      </c>
      <c r="J4160" t="s">
        <v>8303</v>
      </c>
      <c r="K4160" t="s">
        <v>15695</v>
      </c>
      <c r="L4160" t="s">
        <v>15707</v>
      </c>
      <c r="M4160" t="s">
        <v>20661</v>
      </c>
      <c r="N4160" t="s">
        <v>6334</v>
      </c>
      <c r="O4160" t="s">
        <v>20097</v>
      </c>
      <c r="P4160" t="s">
        <v>20751</v>
      </c>
      <c r="Q4160" t="s">
        <v>6586</v>
      </c>
      <c r="R4160" t="s">
        <v>24780</v>
      </c>
      <c r="S4160">
        <v>1</v>
      </c>
      <c r="T4160">
        <v>1</v>
      </c>
      <c r="U4160">
        <v>0</v>
      </c>
      <c r="V4160">
        <v>80</v>
      </c>
      <c r="W4160">
        <v>4</v>
      </c>
    </row>
    <row r="4161" spans="1:23" x14ac:dyDescent="0.3">
      <c r="A4161" t="s">
        <v>4171</v>
      </c>
      <c r="B4161" t="s">
        <v>21174</v>
      </c>
      <c r="C4161">
        <v>0</v>
      </c>
      <c r="D4161">
        <v>0</v>
      </c>
      <c r="E4161" t="s">
        <v>20050</v>
      </c>
      <c r="F4161" t="s">
        <v>15708</v>
      </c>
      <c r="G4161" t="s">
        <v>20328</v>
      </c>
      <c r="H4161" t="s">
        <v>24781</v>
      </c>
      <c r="I4161" t="s">
        <v>24782</v>
      </c>
      <c r="J4161" t="s">
        <v>15709</v>
      </c>
      <c r="K4161" t="s">
        <v>15710</v>
      </c>
      <c r="L4161" t="s">
        <v>15711</v>
      </c>
      <c r="M4161" t="s">
        <v>20434</v>
      </c>
      <c r="N4161" t="s">
        <v>6334</v>
      </c>
      <c r="O4161" t="s">
        <v>20097</v>
      </c>
      <c r="P4161" t="s">
        <v>20751</v>
      </c>
      <c r="Q4161" t="s">
        <v>6586</v>
      </c>
      <c r="R4161" t="s">
        <v>24783</v>
      </c>
      <c r="S4161">
        <v>1</v>
      </c>
      <c r="T4161">
        <v>1</v>
      </c>
      <c r="U4161">
        <v>0</v>
      </c>
      <c r="V4161">
        <v>105</v>
      </c>
      <c r="W4161">
        <v>5</v>
      </c>
    </row>
    <row r="4162" spans="1:23" x14ac:dyDescent="0.3">
      <c r="A4162" t="s">
        <v>4172</v>
      </c>
      <c r="B4162" t="s">
        <v>21174</v>
      </c>
      <c r="C4162">
        <v>0</v>
      </c>
      <c r="D4162">
        <v>0</v>
      </c>
      <c r="E4162" t="s">
        <v>20050</v>
      </c>
      <c r="F4162" t="s">
        <v>15712</v>
      </c>
      <c r="G4162" t="s">
        <v>20080</v>
      </c>
      <c r="H4162" t="s">
        <v>24784</v>
      </c>
      <c r="I4162" t="s">
        <v>24785</v>
      </c>
      <c r="J4162" t="s">
        <v>15713</v>
      </c>
      <c r="K4162" t="s">
        <v>15714</v>
      </c>
      <c r="L4162" t="s">
        <v>15715</v>
      </c>
      <c r="M4162" t="s">
        <v>20077</v>
      </c>
      <c r="N4162" t="s">
        <v>6334</v>
      </c>
      <c r="O4162" t="s">
        <v>20097</v>
      </c>
      <c r="P4162" t="s">
        <v>20751</v>
      </c>
      <c r="Q4162" t="s">
        <v>6586</v>
      </c>
      <c r="R4162" t="s">
        <v>24786</v>
      </c>
      <c r="S4162">
        <v>1</v>
      </c>
      <c r="T4162">
        <v>1</v>
      </c>
      <c r="U4162">
        <v>0</v>
      </c>
      <c r="V4162">
        <v>56</v>
      </c>
      <c r="W4162">
        <v>4</v>
      </c>
    </row>
    <row r="4163" spans="1:23" x14ac:dyDescent="0.3">
      <c r="A4163" t="s">
        <v>4173</v>
      </c>
      <c r="B4163" t="s">
        <v>21174</v>
      </c>
      <c r="C4163">
        <v>0</v>
      </c>
      <c r="D4163">
        <v>0</v>
      </c>
      <c r="E4163" t="s">
        <v>20050</v>
      </c>
      <c r="F4163" t="s">
        <v>15716</v>
      </c>
      <c r="G4163" t="s">
        <v>20040</v>
      </c>
      <c r="H4163" t="s">
        <v>24787</v>
      </c>
      <c r="I4163" t="s">
        <v>24788</v>
      </c>
      <c r="J4163" t="s">
        <v>11030</v>
      </c>
      <c r="K4163" t="s">
        <v>14926</v>
      </c>
      <c r="L4163" t="s">
        <v>14927</v>
      </c>
      <c r="M4163" t="s">
        <v>20196</v>
      </c>
      <c r="N4163" t="s">
        <v>6334</v>
      </c>
      <c r="O4163" t="s">
        <v>20097</v>
      </c>
      <c r="P4163" t="s">
        <v>20751</v>
      </c>
      <c r="Q4163" t="s">
        <v>6586</v>
      </c>
      <c r="R4163" t="s">
        <v>24789</v>
      </c>
      <c r="S4163">
        <v>1</v>
      </c>
      <c r="T4163">
        <v>1</v>
      </c>
      <c r="U4163">
        <v>0</v>
      </c>
      <c r="V4163">
        <v>77</v>
      </c>
      <c r="W4163">
        <v>4</v>
      </c>
    </row>
    <row r="4164" spans="1:23" x14ac:dyDescent="0.3">
      <c r="A4164" t="s">
        <v>4174</v>
      </c>
      <c r="B4164" t="s">
        <v>21174</v>
      </c>
      <c r="C4164">
        <v>0</v>
      </c>
      <c r="D4164">
        <v>0</v>
      </c>
      <c r="E4164" t="s">
        <v>20050</v>
      </c>
      <c r="F4164" t="s">
        <v>15717</v>
      </c>
      <c r="G4164" t="s">
        <v>20040</v>
      </c>
      <c r="H4164" t="s">
        <v>24790</v>
      </c>
      <c r="I4164" t="s">
        <v>24791</v>
      </c>
      <c r="J4164" t="s">
        <v>15718</v>
      </c>
      <c r="K4164" t="s">
        <v>15719</v>
      </c>
      <c r="L4164" t="s">
        <v>15720</v>
      </c>
      <c r="M4164" t="s">
        <v>20243</v>
      </c>
      <c r="N4164" t="s">
        <v>6334</v>
      </c>
      <c r="O4164" t="s">
        <v>20097</v>
      </c>
      <c r="P4164" t="s">
        <v>20751</v>
      </c>
      <c r="Q4164" t="s">
        <v>6586</v>
      </c>
      <c r="R4164" t="s">
        <v>24792</v>
      </c>
      <c r="S4164">
        <v>1</v>
      </c>
      <c r="T4164">
        <v>1</v>
      </c>
      <c r="U4164">
        <v>0</v>
      </c>
      <c r="V4164">
        <v>109</v>
      </c>
      <c r="W4164">
        <v>6</v>
      </c>
    </row>
    <row r="4165" spans="1:23" x14ac:dyDescent="0.3">
      <c r="A4165" t="s">
        <v>4175</v>
      </c>
      <c r="B4165" t="s">
        <v>21174</v>
      </c>
      <c r="C4165">
        <v>0</v>
      </c>
      <c r="D4165">
        <v>0</v>
      </c>
      <c r="E4165" t="s">
        <v>20050</v>
      </c>
      <c r="F4165" t="s">
        <v>15721</v>
      </c>
      <c r="G4165" t="s">
        <v>20040</v>
      </c>
      <c r="H4165" t="s">
        <v>24615</v>
      </c>
      <c r="I4165" t="s">
        <v>24616</v>
      </c>
      <c r="J4165" t="s">
        <v>8282</v>
      </c>
      <c r="K4165" t="s">
        <v>14881</v>
      </c>
      <c r="L4165" t="s">
        <v>14882</v>
      </c>
      <c r="M4165" t="s">
        <v>20096</v>
      </c>
      <c r="N4165" t="s">
        <v>6334</v>
      </c>
      <c r="O4165" t="s">
        <v>20097</v>
      </c>
      <c r="P4165" t="s">
        <v>20751</v>
      </c>
      <c r="Q4165" t="s">
        <v>6586</v>
      </c>
      <c r="R4165" t="s">
        <v>24617</v>
      </c>
      <c r="S4165">
        <v>1</v>
      </c>
      <c r="T4165">
        <v>1</v>
      </c>
      <c r="U4165">
        <v>0</v>
      </c>
      <c r="V4165">
        <v>89</v>
      </c>
      <c r="W4165">
        <v>5</v>
      </c>
    </row>
    <row r="4166" spans="1:23" x14ac:dyDescent="0.3">
      <c r="A4166" t="s">
        <v>4176</v>
      </c>
      <c r="B4166" t="s">
        <v>21174</v>
      </c>
      <c r="C4166">
        <v>0</v>
      </c>
      <c r="D4166">
        <v>0</v>
      </c>
      <c r="E4166" t="s">
        <v>20050</v>
      </c>
      <c r="F4166" t="s">
        <v>15722</v>
      </c>
      <c r="G4166" t="s">
        <v>20040</v>
      </c>
      <c r="H4166" t="s">
        <v>24793</v>
      </c>
      <c r="I4166" t="s">
        <v>24794</v>
      </c>
      <c r="J4166" t="s">
        <v>9116</v>
      </c>
      <c r="K4166" t="s">
        <v>6833</v>
      </c>
      <c r="L4166" t="s">
        <v>6834</v>
      </c>
      <c r="M4166" t="s">
        <v>20374</v>
      </c>
      <c r="N4166" t="s">
        <v>6334</v>
      </c>
      <c r="O4166" t="s">
        <v>20097</v>
      </c>
      <c r="P4166" t="s">
        <v>20758</v>
      </c>
      <c r="Q4166" t="s">
        <v>6588</v>
      </c>
      <c r="R4166" t="s">
        <v>24280</v>
      </c>
      <c r="S4166">
        <v>1</v>
      </c>
      <c r="T4166">
        <v>1</v>
      </c>
      <c r="U4166">
        <v>0</v>
      </c>
      <c r="V4166">
        <v>103</v>
      </c>
      <c r="W4166">
        <v>5</v>
      </c>
    </row>
    <row r="4167" spans="1:23" x14ac:dyDescent="0.3">
      <c r="A4167" t="s">
        <v>4177</v>
      </c>
      <c r="B4167" t="s">
        <v>21174</v>
      </c>
      <c r="C4167">
        <v>0</v>
      </c>
      <c r="D4167">
        <v>0</v>
      </c>
      <c r="E4167" t="s">
        <v>20050</v>
      </c>
      <c r="F4167" t="s">
        <v>15723</v>
      </c>
      <c r="G4167" t="s">
        <v>20328</v>
      </c>
      <c r="H4167" t="s">
        <v>24795</v>
      </c>
      <c r="I4167" t="s">
        <v>24796</v>
      </c>
      <c r="J4167" t="s">
        <v>6836</v>
      </c>
      <c r="K4167" t="s">
        <v>15724</v>
      </c>
      <c r="L4167" t="s">
        <v>15725</v>
      </c>
      <c r="M4167" t="s">
        <v>20555</v>
      </c>
      <c r="N4167" t="s">
        <v>6334</v>
      </c>
      <c r="O4167" t="s">
        <v>20097</v>
      </c>
      <c r="P4167" t="s">
        <v>20758</v>
      </c>
      <c r="Q4167" t="s">
        <v>6588</v>
      </c>
      <c r="R4167" t="s">
        <v>24797</v>
      </c>
      <c r="S4167">
        <v>1</v>
      </c>
      <c r="T4167">
        <v>1</v>
      </c>
      <c r="U4167">
        <v>0</v>
      </c>
      <c r="V4167">
        <v>81</v>
      </c>
      <c r="W4167">
        <v>4</v>
      </c>
    </row>
    <row r="4168" spans="1:23" x14ac:dyDescent="0.3">
      <c r="A4168" t="s">
        <v>4178</v>
      </c>
      <c r="B4168" t="s">
        <v>21174</v>
      </c>
      <c r="C4168">
        <v>0</v>
      </c>
      <c r="D4168">
        <v>0</v>
      </c>
      <c r="E4168" t="s">
        <v>20150</v>
      </c>
      <c r="F4168" t="s">
        <v>15726</v>
      </c>
      <c r="G4168" t="s">
        <v>20089</v>
      </c>
      <c r="H4168" t="s">
        <v>24798</v>
      </c>
      <c r="I4168" t="s">
        <v>24799</v>
      </c>
      <c r="J4168" t="s">
        <v>15635</v>
      </c>
      <c r="K4168" t="s">
        <v>15636</v>
      </c>
      <c r="L4168" t="s">
        <v>6694</v>
      </c>
      <c r="M4168" t="s">
        <v>20534</v>
      </c>
      <c r="N4168" t="s">
        <v>6334</v>
      </c>
      <c r="O4168" t="s">
        <v>20097</v>
      </c>
      <c r="P4168" t="s">
        <v>20809</v>
      </c>
      <c r="Q4168" t="s">
        <v>20810</v>
      </c>
      <c r="R4168" t="s">
        <v>24727</v>
      </c>
      <c r="S4168">
        <v>0</v>
      </c>
      <c r="T4168">
        <v>1</v>
      </c>
      <c r="U4168">
        <v>0</v>
      </c>
      <c r="V4168">
        <v>187</v>
      </c>
      <c r="W4168">
        <v>10</v>
      </c>
    </row>
    <row r="4169" spans="1:23" x14ac:dyDescent="0.3">
      <c r="A4169" t="s">
        <v>4179</v>
      </c>
      <c r="B4169" t="s">
        <v>21174</v>
      </c>
      <c r="C4169">
        <v>0</v>
      </c>
      <c r="D4169">
        <v>0</v>
      </c>
      <c r="E4169" t="s">
        <v>20050</v>
      </c>
      <c r="F4169" t="s">
        <v>15727</v>
      </c>
      <c r="G4169" t="s">
        <v>20080</v>
      </c>
      <c r="H4169" t="s">
        <v>24640</v>
      </c>
      <c r="I4169" t="s">
        <v>24641</v>
      </c>
      <c r="J4169" t="s">
        <v>14376</v>
      </c>
      <c r="K4169" t="s">
        <v>6587</v>
      </c>
      <c r="L4169" t="s">
        <v>6588</v>
      </c>
      <c r="M4169" t="s">
        <v>20757</v>
      </c>
      <c r="N4169" t="s">
        <v>6334</v>
      </c>
      <c r="O4169" t="s">
        <v>20097</v>
      </c>
      <c r="P4169" t="s">
        <v>20758</v>
      </c>
      <c r="Q4169" t="s">
        <v>6588</v>
      </c>
      <c r="R4169" t="s">
        <v>20759</v>
      </c>
      <c r="S4169">
        <v>1</v>
      </c>
      <c r="T4169">
        <v>1</v>
      </c>
      <c r="U4169">
        <v>0</v>
      </c>
      <c r="V4169">
        <v>73</v>
      </c>
      <c r="W4169">
        <v>4</v>
      </c>
    </row>
    <row r="4170" spans="1:23" x14ac:dyDescent="0.3">
      <c r="A4170" t="s">
        <v>4180</v>
      </c>
      <c r="B4170" t="s">
        <v>21174</v>
      </c>
      <c r="C4170">
        <v>0</v>
      </c>
      <c r="D4170">
        <v>0</v>
      </c>
      <c r="E4170" t="s">
        <v>20050</v>
      </c>
      <c r="F4170" t="s">
        <v>15728</v>
      </c>
      <c r="G4170" t="s">
        <v>20080</v>
      </c>
      <c r="H4170" t="s">
        <v>24640</v>
      </c>
      <c r="I4170" t="s">
        <v>24641</v>
      </c>
      <c r="J4170" t="s">
        <v>15523</v>
      </c>
      <c r="K4170" t="s">
        <v>6587</v>
      </c>
      <c r="L4170" t="s">
        <v>6588</v>
      </c>
      <c r="M4170" t="s">
        <v>20757</v>
      </c>
      <c r="N4170" t="s">
        <v>6334</v>
      </c>
      <c r="O4170" t="s">
        <v>20097</v>
      </c>
      <c r="P4170" t="s">
        <v>20758</v>
      </c>
      <c r="Q4170" t="s">
        <v>6588</v>
      </c>
      <c r="R4170" t="s">
        <v>20759</v>
      </c>
      <c r="S4170">
        <v>1</v>
      </c>
      <c r="T4170">
        <v>1</v>
      </c>
      <c r="U4170">
        <v>0</v>
      </c>
      <c r="V4170">
        <v>126</v>
      </c>
      <c r="W4170">
        <v>7</v>
      </c>
    </row>
    <row r="4171" spans="1:23" x14ac:dyDescent="0.3">
      <c r="A4171" t="s">
        <v>4181</v>
      </c>
      <c r="B4171" t="s">
        <v>21174</v>
      </c>
      <c r="C4171">
        <v>0</v>
      </c>
      <c r="D4171">
        <v>0</v>
      </c>
      <c r="E4171" t="s">
        <v>20050</v>
      </c>
      <c r="F4171" t="s">
        <v>15729</v>
      </c>
      <c r="G4171" t="s">
        <v>20080</v>
      </c>
      <c r="H4171" t="s">
        <v>24640</v>
      </c>
      <c r="I4171" t="s">
        <v>24641</v>
      </c>
      <c r="J4171" t="s">
        <v>15730</v>
      </c>
      <c r="K4171" t="s">
        <v>6587</v>
      </c>
      <c r="L4171" t="s">
        <v>6588</v>
      </c>
      <c r="M4171" t="s">
        <v>20757</v>
      </c>
      <c r="N4171" t="s">
        <v>6334</v>
      </c>
      <c r="O4171" t="s">
        <v>20097</v>
      </c>
      <c r="P4171" t="s">
        <v>20758</v>
      </c>
      <c r="Q4171" t="s">
        <v>6588</v>
      </c>
      <c r="R4171" t="s">
        <v>20759</v>
      </c>
      <c r="S4171">
        <v>1</v>
      </c>
      <c r="T4171">
        <v>1</v>
      </c>
      <c r="U4171">
        <v>0</v>
      </c>
      <c r="V4171">
        <v>97</v>
      </c>
      <c r="W4171">
        <v>4</v>
      </c>
    </row>
    <row r="4172" spans="1:23" x14ac:dyDescent="0.3">
      <c r="A4172" t="s">
        <v>4182</v>
      </c>
      <c r="B4172" t="s">
        <v>21174</v>
      </c>
      <c r="C4172">
        <v>0</v>
      </c>
      <c r="D4172">
        <v>0</v>
      </c>
      <c r="E4172" t="s">
        <v>20050</v>
      </c>
      <c r="F4172" t="s">
        <v>15731</v>
      </c>
      <c r="G4172" t="s">
        <v>20080</v>
      </c>
      <c r="H4172" t="s">
        <v>24640</v>
      </c>
      <c r="I4172" t="s">
        <v>24641</v>
      </c>
      <c r="J4172" t="s">
        <v>15732</v>
      </c>
      <c r="K4172" t="s">
        <v>6587</v>
      </c>
      <c r="L4172" t="s">
        <v>6588</v>
      </c>
      <c r="M4172" t="s">
        <v>20757</v>
      </c>
      <c r="N4172" t="s">
        <v>6334</v>
      </c>
      <c r="O4172" t="s">
        <v>20097</v>
      </c>
      <c r="P4172" t="s">
        <v>20758</v>
      </c>
      <c r="Q4172" t="s">
        <v>6588</v>
      </c>
      <c r="R4172" t="s">
        <v>20759</v>
      </c>
      <c r="S4172">
        <v>1</v>
      </c>
      <c r="T4172">
        <v>1</v>
      </c>
      <c r="U4172">
        <v>0</v>
      </c>
      <c r="V4172">
        <v>79</v>
      </c>
      <c r="W4172">
        <v>4</v>
      </c>
    </row>
    <row r="4173" spans="1:23" x14ac:dyDescent="0.3">
      <c r="A4173" t="s">
        <v>4183</v>
      </c>
      <c r="B4173" t="s">
        <v>21174</v>
      </c>
      <c r="C4173">
        <v>0</v>
      </c>
      <c r="D4173">
        <v>0</v>
      </c>
      <c r="E4173" t="s">
        <v>20050</v>
      </c>
      <c r="F4173" t="s">
        <v>15733</v>
      </c>
      <c r="G4173" t="s">
        <v>20080</v>
      </c>
      <c r="H4173" t="s">
        <v>24640</v>
      </c>
      <c r="I4173" t="s">
        <v>24641</v>
      </c>
      <c r="J4173" t="s">
        <v>15734</v>
      </c>
      <c r="K4173" t="s">
        <v>6587</v>
      </c>
      <c r="L4173" t="s">
        <v>6588</v>
      </c>
      <c r="M4173" t="s">
        <v>20757</v>
      </c>
      <c r="N4173" t="s">
        <v>6334</v>
      </c>
      <c r="O4173" t="s">
        <v>20097</v>
      </c>
      <c r="P4173" t="s">
        <v>20758</v>
      </c>
      <c r="Q4173" t="s">
        <v>6588</v>
      </c>
      <c r="R4173" t="s">
        <v>20759</v>
      </c>
      <c r="S4173">
        <v>1</v>
      </c>
      <c r="T4173">
        <v>1</v>
      </c>
      <c r="U4173">
        <v>0</v>
      </c>
      <c r="V4173">
        <v>199</v>
      </c>
      <c r="W4173">
        <v>9</v>
      </c>
    </row>
    <row r="4174" spans="1:23" x14ac:dyDescent="0.3">
      <c r="A4174" t="s">
        <v>4184</v>
      </c>
      <c r="B4174" t="s">
        <v>21174</v>
      </c>
      <c r="C4174">
        <v>0</v>
      </c>
      <c r="D4174">
        <v>0</v>
      </c>
      <c r="E4174" t="s">
        <v>20050</v>
      </c>
      <c r="F4174" t="s">
        <v>15735</v>
      </c>
      <c r="G4174" t="s">
        <v>20080</v>
      </c>
      <c r="H4174" t="s">
        <v>24640</v>
      </c>
      <c r="I4174" t="s">
        <v>24641</v>
      </c>
      <c r="J4174" t="s">
        <v>15736</v>
      </c>
      <c r="K4174" t="s">
        <v>6587</v>
      </c>
      <c r="L4174" t="s">
        <v>6588</v>
      </c>
      <c r="M4174" t="s">
        <v>20757</v>
      </c>
      <c r="N4174" t="s">
        <v>6334</v>
      </c>
      <c r="O4174" t="s">
        <v>20097</v>
      </c>
      <c r="P4174" t="s">
        <v>20758</v>
      </c>
      <c r="Q4174" t="s">
        <v>6588</v>
      </c>
      <c r="R4174" t="s">
        <v>20759</v>
      </c>
      <c r="S4174">
        <v>1</v>
      </c>
      <c r="T4174">
        <v>1</v>
      </c>
      <c r="U4174">
        <v>0</v>
      </c>
      <c r="V4174">
        <v>119</v>
      </c>
      <c r="W4174">
        <v>5</v>
      </c>
    </row>
    <row r="4175" spans="1:23" x14ac:dyDescent="0.3">
      <c r="A4175" t="s">
        <v>4185</v>
      </c>
      <c r="B4175" t="s">
        <v>21174</v>
      </c>
      <c r="C4175">
        <v>0</v>
      </c>
      <c r="D4175">
        <v>0</v>
      </c>
      <c r="E4175" t="s">
        <v>20050</v>
      </c>
      <c r="F4175" t="s">
        <v>15737</v>
      </c>
      <c r="G4175" t="s">
        <v>20066</v>
      </c>
      <c r="H4175" t="s">
        <v>24800</v>
      </c>
      <c r="I4175" t="s">
        <v>24801</v>
      </c>
      <c r="J4175" t="s">
        <v>15738</v>
      </c>
      <c r="K4175" t="s">
        <v>15739</v>
      </c>
      <c r="L4175" t="s">
        <v>15740</v>
      </c>
      <c r="M4175" t="s">
        <v>21493</v>
      </c>
      <c r="N4175" t="s">
        <v>6334</v>
      </c>
      <c r="O4175" t="s">
        <v>20097</v>
      </c>
      <c r="P4175" t="s">
        <v>20758</v>
      </c>
      <c r="Q4175" t="s">
        <v>6588</v>
      </c>
      <c r="R4175" t="s">
        <v>24802</v>
      </c>
      <c r="S4175">
        <v>1</v>
      </c>
      <c r="T4175">
        <v>1</v>
      </c>
      <c r="U4175">
        <v>0</v>
      </c>
      <c r="V4175">
        <v>124</v>
      </c>
      <c r="W4175">
        <v>6</v>
      </c>
    </row>
    <row r="4176" spans="1:23" x14ac:dyDescent="0.3">
      <c r="A4176" t="s">
        <v>4186</v>
      </c>
      <c r="B4176" t="s">
        <v>21174</v>
      </c>
      <c r="C4176">
        <v>0</v>
      </c>
      <c r="D4176">
        <v>0</v>
      </c>
      <c r="E4176" t="s">
        <v>20050</v>
      </c>
      <c r="F4176" t="s">
        <v>15741</v>
      </c>
      <c r="G4176" t="s">
        <v>20328</v>
      </c>
      <c r="H4176" t="s">
        <v>24642</v>
      </c>
      <c r="I4176" t="s">
        <v>24643</v>
      </c>
      <c r="J4176" t="s">
        <v>9116</v>
      </c>
      <c r="K4176" t="s">
        <v>9278</v>
      </c>
      <c r="L4176" t="s">
        <v>9279</v>
      </c>
      <c r="M4176" t="s">
        <v>20075</v>
      </c>
      <c r="N4176" t="s">
        <v>6334</v>
      </c>
      <c r="O4176" t="s">
        <v>20097</v>
      </c>
      <c r="P4176" t="s">
        <v>20758</v>
      </c>
      <c r="Q4176" t="s">
        <v>6588</v>
      </c>
      <c r="R4176" t="s">
        <v>21189</v>
      </c>
      <c r="S4176">
        <v>1</v>
      </c>
      <c r="T4176">
        <v>1</v>
      </c>
      <c r="U4176">
        <v>0</v>
      </c>
      <c r="V4176">
        <v>143</v>
      </c>
      <c r="W4176">
        <v>7</v>
      </c>
    </row>
    <row r="4177" spans="1:23" x14ac:dyDescent="0.3">
      <c r="A4177" t="s">
        <v>4187</v>
      </c>
      <c r="B4177" t="s">
        <v>21174</v>
      </c>
      <c r="C4177">
        <v>0</v>
      </c>
      <c r="D4177">
        <v>0</v>
      </c>
      <c r="E4177" t="s">
        <v>20050</v>
      </c>
      <c r="F4177" t="s">
        <v>15742</v>
      </c>
      <c r="G4177" t="s">
        <v>20328</v>
      </c>
      <c r="H4177" t="s">
        <v>24411</v>
      </c>
      <c r="I4177" t="s">
        <v>24412</v>
      </c>
      <c r="J4177" t="s">
        <v>15196</v>
      </c>
      <c r="K4177" t="s">
        <v>15197</v>
      </c>
      <c r="L4177" t="s">
        <v>15198</v>
      </c>
      <c r="M4177" t="s">
        <v>20107</v>
      </c>
      <c r="N4177" t="s">
        <v>6334</v>
      </c>
      <c r="O4177" t="s">
        <v>20097</v>
      </c>
      <c r="P4177" t="s">
        <v>20758</v>
      </c>
      <c r="Q4177" t="s">
        <v>6588</v>
      </c>
      <c r="R4177" t="s">
        <v>24413</v>
      </c>
      <c r="S4177">
        <v>1</v>
      </c>
      <c r="T4177">
        <v>1</v>
      </c>
      <c r="U4177">
        <v>0</v>
      </c>
      <c r="V4177">
        <v>28</v>
      </c>
      <c r="W4177">
        <v>2</v>
      </c>
    </row>
    <row r="4178" spans="1:23" x14ac:dyDescent="0.3">
      <c r="A4178" t="s">
        <v>4188</v>
      </c>
      <c r="B4178" t="s">
        <v>21174</v>
      </c>
      <c r="C4178">
        <v>0</v>
      </c>
      <c r="D4178">
        <v>0</v>
      </c>
      <c r="E4178" t="s">
        <v>20050</v>
      </c>
      <c r="F4178" t="s">
        <v>15743</v>
      </c>
      <c r="G4178" t="s">
        <v>20328</v>
      </c>
      <c r="H4178" t="s">
        <v>24803</v>
      </c>
      <c r="I4178" t="s">
        <v>24804</v>
      </c>
      <c r="J4178" t="s">
        <v>15744</v>
      </c>
      <c r="K4178" t="s">
        <v>15745</v>
      </c>
      <c r="L4178" t="s">
        <v>15746</v>
      </c>
      <c r="M4178" t="s">
        <v>20131</v>
      </c>
      <c r="N4178" t="s">
        <v>6334</v>
      </c>
      <c r="O4178" t="s">
        <v>20097</v>
      </c>
      <c r="P4178" t="s">
        <v>20758</v>
      </c>
      <c r="Q4178" t="s">
        <v>6588</v>
      </c>
      <c r="R4178" t="s">
        <v>24805</v>
      </c>
      <c r="S4178">
        <v>1</v>
      </c>
      <c r="T4178">
        <v>1</v>
      </c>
      <c r="U4178">
        <v>0</v>
      </c>
      <c r="V4178">
        <v>31</v>
      </c>
      <c r="W4178">
        <v>2</v>
      </c>
    </row>
    <row r="4179" spans="1:23" x14ac:dyDescent="0.3">
      <c r="A4179" t="s">
        <v>4189</v>
      </c>
      <c r="B4179" t="s">
        <v>21174</v>
      </c>
      <c r="C4179">
        <v>0</v>
      </c>
      <c r="D4179">
        <v>0</v>
      </c>
      <c r="E4179" t="s">
        <v>20050</v>
      </c>
      <c r="F4179" t="s">
        <v>15747</v>
      </c>
      <c r="G4179" t="s">
        <v>20080</v>
      </c>
      <c r="H4179" t="s">
        <v>24640</v>
      </c>
      <c r="I4179" t="s">
        <v>24641</v>
      </c>
      <c r="J4179" t="s">
        <v>15748</v>
      </c>
      <c r="K4179" t="s">
        <v>6587</v>
      </c>
      <c r="L4179" t="s">
        <v>6588</v>
      </c>
      <c r="M4179" t="s">
        <v>20757</v>
      </c>
      <c r="N4179" t="s">
        <v>6334</v>
      </c>
      <c r="O4179" t="s">
        <v>20097</v>
      </c>
      <c r="P4179" t="s">
        <v>20758</v>
      </c>
      <c r="Q4179" t="s">
        <v>6588</v>
      </c>
      <c r="R4179" t="s">
        <v>20759</v>
      </c>
      <c r="S4179">
        <v>1</v>
      </c>
      <c r="T4179">
        <v>1</v>
      </c>
      <c r="U4179">
        <v>0</v>
      </c>
      <c r="V4179">
        <v>70</v>
      </c>
      <c r="W4179">
        <v>4</v>
      </c>
    </row>
    <row r="4180" spans="1:23" x14ac:dyDescent="0.3">
      <c r="A4180" t="s">
        <v>4190</v>
      </c>
      <c r="B4180" t="s">
        <v>21174</v>
      </c>
      <c r="C4180">
        <v>0</v>
      </c>
      <c r="D4180">
        <v>0</v>
      </c>
      <c r="E4180" t="s">
        <v>20050</v>
      </c>
      <c r="F4180" t="s">
        <v>15749</v>
      </c>
      <c r="G4180" t="s">
        <v>20040</v>
      </c>
      <c r="H4180" t="s">
        <v>24391</v>
      </c>
      <c r="I4180" t="s">
        <v>24392</v>
      </c>
      <c r="J4180" t="s">
        <v>15172</v>
      </c>
      <c r="K4180" t="s">
        <v>15173</v>
      </c>
      <c r="L4180" t="s">
        <v>15174</v>
      </c>
      <c r="M4180" t="s">
        <v>20286</v>
      </c>
      <c r="N4180" t="s">
        <v>6334</v>
      </c>
      <c r="O4180" t="s">
        <v>20097</v>
      </c>
      <c r="P4180" t="s">
        <v>20758</v>
      </c>
      <c r="Q4180" t="s">
        <v>6588</v>
      </c>
      <c r="R4180" t="s">
        <v>24393</v>
      </c>
      <c r="S4180">
        <v>1</v>
      </c>
      <c r="T4180">
        <v>1</v>
      </c>
      <c r="U4180">
        <v>0</v>
      </c>
      <c r="V4180">
        <v>65</v>
      </c>
      <c r="W4180">
        <v>4</v>
      </c>
    </row>
    <row r="4181" spans="1:23" x14ac:dyDescent="0.3">
      <c r="A4181" t="s">
        <v>4191</v>
      </c>
      <c r="B4181" t="s">
        <v>21174</v>
      </c>
      <c r="C4181">
        <v>0</v>
      </c>
      <c r="D4181">
        <v>0</v>
      </c>
      <c r="E4181" t="s">
        <v>20050</v>
      </c>
      <c r="F4181" t="s">
        <v>15750</v>
      </c>
      <c r="G4181" t="s">
        <v>20066</v>
      </c>
      <c r="H4181" t="s">
        <v>24389</v>
      </c>
      <c r="I4181" t="s">
        <v>24390</v>
      </c>
      <c r="J4181" t="s">
        <v>14923</v>
      </c>
      <c r="K4181" t="s">
        <v>14924</v>
      </c>
      <c r="L4181" t="s">
        <v>14925</v>
      </c>
      <c r="M4181" t="s">
        <v>20103</v>
      </c>
      <c r="N4181" t="s">
        <v>6334</v>
      </c>
      <c r="O4181" t="s">
        <v>20097</v>
      </c>
      <c r="P4181" t="s">
        <v>20758</v>
      </c>
      <c r="Q4181" t="s">
        <v>6588</v>
      </c>
      <c r="R4181" t="s">
        <v>24329</v>
      </c>
      <c r="S4181">
        <v>1</v>
      </c>
      <c r="T4181">
        <v>1</v>
      </c>
      <c r="U4181">
        <v>0</v>
      </c>
      <c r="V4181">
        <v>116</v>
      </c>
      <c r="W4181">
        <v>5</v>
      </c>
    </row>
    <row r="4182" spans="1:23" x14ac:dyDescent="0.3">
      <c r="A4182" t="s">
        <v>4192</v>
      </c>
      <c r="B4182" t="s">
        <v>21174</v>
      </c>
      <c r="C4182">
        <v>0</v>
      </c>
      <c r="D4182">
        <v>0</v>
      </c>
      <c r="E4182" t="s">
        <v>20050</v>
      </c>
      <c r="F4182" t="s">
        <v>15751</v>
      </c>
      <c r="G4182" t="s">
        <v>20328</v>
      </c>
      <c r="H4182" t="s">
        <v>24806</v>
      </c>
      <c r="I4182" t="s">
        <v>24807</v>
      </c>
      <c r="J4182" t="s">
        <v>15752</v>
      </c>
      <c r="K4182" t="s">
        <v>15753</v>
      </c>
      <c r="L4182" t="s">
        <v>15754</v>
      </c>
      <c r="M4182" t="s">
        <v>20189</v>
      </c>
      <c r="N4182" t="s">
        <v>6334</v>
      </c>
      <c r="O4182" t="s">
        <v>20097</v>
      </c>
      <c r="P4182" t="s">
        <v>20758</v>
      </c>
      <c r="Q4182" t="s">
        <v>6588</v>
      </c>
      <c r="R4182" t="s">
        <v>24808</v>
      </c>
      <c r="S4182">
        <v>1</v>
      </c>
      <c r="T4182">
        <v>1</v>
      </c>
      <c r="U4182">
        <v>0</v>
      </c>
      <c r="V4182">
        <v>37</v>
      </c>
      <c r="W4182">
        <v>2</v>
      </c>
    </row>
    <row r="4183" spans="1:23" x14ac:dyDescent="0.3">
      <c r="A4183" t="s">
        <v>4193</v>
      </c>
      <c r="B4183" t="s">
        <v>21174</v>
      </c>
      <c r="C4183">
        <v>0</v>
      </c>
      <c r="D4183">
        <v>0</v>
      </c>
      <c r="E4183" t="s">
        <v>20050</v>
      </c>
      <c r="F4183" t="s">
        <v>15755</v>
      </c>
      <c r="G4183" t="s">
        <v>20066</v>
      </c>
      <c r="H4183" t="s">
        <v>24809</v>
      </c>
      <c r="I4183" t="s">
        <v>24810</v>
      </c>
      <c r="J4183" t="s">
        <v>15756</v>
      </c>
      <c r="K4183" t="s">
        <v>14834</v>
      </c>
      <c r="L4183" t="s">
        <v>14835</v>
      </c>
      <c r="M4183" t="s">
        <v>20835</v>
      </c>
      <c r="N4183" t="s">
        <v>6334</v>
      </c>
      <c r="O4183" t="s">
        <v>20097</v>
      </c>
      <c r="P4183" t="s">
        <v>20758</v>
      </c>
      <c r="Q4183" t="s">
        <v>6588</v>
      </c>
      <c r="R4183" t="s">
        <v>24287</v>
      </c>
      <c r="S4183">
        <v>1</v>
      </c>
      <c r="T4183">
        <v>1</v>
      </c>
      <c r="U4183">
        <v>0</v>
      </c>
      <c r="V4183">
        <v>93</v>
      </c>
      <c r="W4183">
        <v>5</v>
      </c>
    </row>
    <row r="4184" spans="1:23" x14ac:dyDescent="0.3">
      <c r="A4184" t="s">
        <v>4194</v>
      </c>
      <c r="B4184" t="s">
        <v>21174</v>
      </c>
      <c r="C4184">
        <v>0</v>
      </c>
      <c r="D4184">
        <v>0</v>
      </c>
      <c r="E4184" t="s">
        <v>20050</v>
      </c>
      <c r="F4184" t="s">
        <v>15757</v>
      </c>
      <c r="G4184" t="s">
        <v>20328</v>
      </c>
      <c r="H4184" t="s">
        <v>24811</v>
      </c>
      <c r="I4184" t="s">
        <v>24812</v>
      </c>
      <c r="J4184" t="s">
        <v>15758</v>
      </c>
      <c r="K4184" t="s">
        <v>15759</v>
      </c>
      <c r="L4184" t="s">
        <v>15760</v>
      </c>
      <c r="M4184" t="s">
        <v>20273</v>
      </c>
      <c r="N4184" t="s">
        <v>6334</v>
      </c>
      <c r="O4184" t="s">
        <v>20097</v>
      </c>
      <c r="P4184" t="s">
        <v>20758</v>
      </c>
      <c r="Q4184" t="s">
        <v>6588</v>
      </c>
      <c r="R4184" t="s">
        <v>24813</v>
      </c>
      <c r="S4184">
        <v>1</v>
      </c>
      <c r="T4184">
        <v>1</v>
      </c>
      <c r="U4184">
        <v>0</v>
      </c>
      <c r="V4184">
        <v>112</v>
      </c>
      <c r="W4184">
        <v>6</v>
      </c>
    </row>
    <row r="4185" spans="1:23" x14ac:dyDescent="0.3">
      <c r="A4185" t="s">
        <v>4195</v>
      </c>
      <c r="B4185" t="s">
        <v>21174</v>
      </c>
      <c r="C4185">
        <v>0</v>
      </c>
      <c r="D4185">
        <v>0</v>
      </c>
      <c r="E4185" t="s">
        <v>20050</v>
      </c>
      <c r="F4185" t="s">
        <v>15761</v>
      </c>
      <c r="G4185" t="s">
        <v>20066</v>
      </c>
      <c r="H4185" t="s">
        <v>24814</v>
      </c>
      <c r="I4185" t="s">
        <v>24815</v>
      </c>
      <c r="J4185" t="s">
        <v>12599</v>
      </c>
      <c r="K4185" t="s">
        <v>15762</v>
      </c>
      <c r="L4185" t="s">
        <v>15763</v>
      </c>
      <c r="M4185" t="s">
        <v>20195</v>
      </c>
      <c r="N4185" t="s">
        <v>6334</v>
      </c>
      <c r="O4185" t="s">
        <v>20097</v>
      </c>
      <c r="P4185" t="s">
        <v>20758</v>
      </c>
      <c r="Q4185" t="s">
        <v>6588</v>
      </c>
      <c r="R4185" t="s">
        <v>24816</v>
      </c>
      <c r="S4185">
        <v>1</v>
      </c>
      <c r="T4185">
        <v>1</v>
      </c>
      <c r="U4185">
        <v>0</v>
      </c>
      <c r="V4185">
        <v>76</v>
      </c>
      <c r="W4185">
        <v>4</v>
      </c>
    </row>
    <row r="4186" spans="1:23" x14ac:dyDescent="0.3">
      <c r="A4186" t="s">
        <v>4196</v>
      </c>
      <c r="B4186" t="s">
        <v>21174</v>
      </c>
      <c r="C4186">
        <v>0</v>
      </c>
      <c r="D4186">
        <v>0</v>
      </c>
      <c r="E4186" t="s">
        <v>20050</v>
      </c>
      <c r="F4186" t="s">
        <v>15764</v>
      </c>
      <c r="G4186" t="s">
        <v>20080</v>
      </c>
      <c r="H4186" t="s">
        <v>24640</v>
      </c>
      <c r="I4186" t="s">
        <v>24641</v>
      </c>
      <c r="J4186" t="s">
        <v>15765</v>
      </c>
      <c r="K4186" t="s">
        <v>6587</v>
      </c>
      <c r="L4186" t="s">
        <v>6588</v>
      </c>
      <c r="M4186" t="s">
        <v>20757</v>
      </c>
      <c r="N4186" t="s">
        <v>6334</v>
      </c>
      <c r="O4186" t="s">
        <v>20097</v>
      </c>
      <c r="P4186" t="s">
        <v>20758</v>
      </c>
      <c r="Q4186" t="s">
        <v>6588</v>
      </c>
      <c r="R4186" t="s">
        <v>20759</v>
      </c>
      <c r="S4186">
        <v>1</v>
      </c>
      <c r="T4186">
        <v>1</v>
      </c>
      <c r="U4186">
        <v>0</v>
      </c>
      <c r="V4186">
        <v>250</v>
      </c>
      <c r="W4186">
        <v>12</v>
      </c>
    </row>
    <row r="4187" spans="1:23" x14ac:dyDescent="0.3">
      <c r="A4187" t="s">
        <v>4197</v>
      </c>
      <c r="B4187" t="s">
        <v>21174</v>
      </c>
      <c r="C4187">
        <v>0</v>
      </c>
      <c r="D4187">
        <v>0</v>
      </c>
      <c r="E4187" t="s">
        <v>20050</v>
      </c>
      <c r="F4187" t="s">
        <v>15766</v>
      </c>
      <c r="G4187" t="s">
        <v>20040</v>
      </c>
      <c r="H4187" t="s">
        <v>24817</v>
      </c>
      <c r="I4187" t="s">
        <v>24818</v>
      </c>
      <c r="J4187" t="s">
        <v>15767</v>
      </c>
      <c r="K4187" t="s">
        <v>15768</v>
      </c>
      <c r="L4187" t="s">
        <v>15769</v>
      </c>
      <c r="M4187" t="s">
        <v>20442</v>
      </c>
      <c r="N4187" t="s">
        <v>6334</v>
      </c>
      <c r="O4187" t="s">
        <v>20097</v>
      </c>
      <c r="P4187" t="s">
        <v>20610</v>
      </c>
      <c r="Q4187" t="s">
        <v>6590</v>
      </c>
      <c r="R4187" t="s">
        <v>24819</v>
      </c>
      <c r="S4187">
        <v>1</v>
      </c>
      <c r="T4187">
        <v>1</v>
      </c>
      <c r="U4187">
        <v>0</v>
      </c>
      <c r="V4187">
        <v>182</v>
      </c>
      <c r="W4187">
        <v>9</v>
      </c>
    </row>
    <row r="4188" spans="1:23" x14ac:dyDescent="0.3">
      <c r="A4188" t="s">
        <v>4198</v>
      </c>
      <c r="B4188" t="s">
        <v>21174</v>
      </c>
      <c r="C4188">
        <v>0</v>
      </c>
      <c r="D4188">
        <v>0</v>
      </c>
      <c r="E4188" t="s">
        <v>20050</v>
      </c>
      <c r="F4188" t="s">
        <v>15770</v>
      </c>
      <c r="G4188" t="s">
        <v>20066</v>
      </c>
      <c r="H4188" t="s">
        <v>24820</v>
      </c>
      <c r="I4188" t="s">
        <v>24821</v>
      </c>
      <c r="J4188" t="s">
        <v>15771</v>
      </c>
      <c r="K4188" t="s">
        <v>15768</v>
      </c>
      <c r="L4188" t="s">
        <v>15769</v>
      </c>
      <c r="M4188" t="s">
        <v>20442</v>
      </c>
      <c r="N4188" t="s">
        <v>6334</v>
      </c>
      <c r="O4188" t="s">
        <v>20097</v>
      </c>
      <c r="P4188" t="s">
        <v>20610</v>
      </c>
      <c r="Q4188" t="s">
        <v>6590</v>
      </c>
      <c r="R4188" t="s">
        <v>24819</v>
      </c>
      <c r="S4188">
        <v>1</v>
      </c>
      <c r="T4188">
        <v>1</v>
      </c>
      <c r="U4188">
        <v>0</v>
      </c>
      <c r="V4188">
        <v>237</v>
      </c>
      <c r="W4188">
        <v>13</v>
      </c>
    </row>
    <row r="4189" spans="1:23" x14ac:dyDescent="0.3">
      <c r="A4189" t="s">
        <v>4199</v>
      </c>
      <c r="B4189" t="s">
        <v>21174</v>
      </c>
      <c r="C4189">
        <v>0</v>
      </c>
      <c r="D4189">
        <v>0</v>
      </c>
      <c r="E4189" t="s">
        <v>20050</v>
      </c>
      <c r="F4189" t="s">
        <v>15772</v>
      </c>
      <c r="G4189" t="s">
        <v>20080</v>
      </c>
      <c r="H4189" t="s">
        <v>24655</v>
      </c>
      <c r="I4189" t="s">
        <v>24656</v>
      </c>
      <c r="J4189" t="s">
        <v>15773</v>
      </c>
      <c r="K4189" t="s">
        <v>6842</v>
      </c>
      <c r="L4189" t="s">
        <v>6843</v>
      </c>
      <c r="M4189" t="s">
        <v>20157</v>
      </c>
      <c r="N4189" t="s">
        <v>6334</v>
      </c>
      <c r="O4189" t="s">
        <v>20097</v>
      </c>
      <c r="P4189" t="s">
        <v>20610</v>
      </c>
      <c r="Q4189" t="s">
        <v>6590</v>
      </c>
      <c r="R4189" t="s">
        <v>20973</v>
      </c>
      <c r="S4189">
        <v>1</v>
      </c>
      <c r="T4189">
        <v>1</v>
      </c>
      <c r="U4189">
        <v>0</v>
      </c>
      <c r="V4189">
        <v>178</v>
      </c>
      <c r="W4189">
        <v>9</v>
      </c>
    </row>
    <row r="4190" spans="1:23" x14ac:dyDescent="0.3">
      <c r="A4190" t="s">
        <v>4200</v>
      </c>
      <c r="B4190" t="s">
        <v>21174</v>
      </c>
      <c r="C4190">
        <v>0</v>
      </c>
      <c r="D4190">
        <v>0</v>
      </c>
      <c r="E4190" t="s">
        <v>20050</v>
      </c>
      <c r="F4190" t="s">
        <v>15774</v>
      </c>
      <c r="G4190" t="s">
        <v>20080</v>
      </c>
      <c r="H4190" t="s">
        <v>24822</v>
      </c>
      <c r="I4190" t="s">
        <v>24823</v>
      </c>
      <c r="J4190" t="s">
        <v>15775</v>
      </c>
      <c r="K4190" t="s">
        <v>7033</v>
      </c>
      <c r="L4190" t="s">
        <v>7034</v>
      </c>
      <c r="M4190" t="s">
        <v>20293</v>
      </c>
      <c r="N4190" t="s">
        <v>6334</v>
      </c>
      <c r="O4190" t="s">
        <v>20097</v>
      </c>
      <c r="P4190" t="s">
        <v>20610</v>
      </c>
      <c r="Q4190" t="s">
        <v>6590</v>
      </c>
      <c r="R4190" t="s">
        <v>20611</v>
      </c>
      <c r="S4190">
        <v>1</v>
      </c>
      <c r="T4190">
        <v>1</v>
      </c>
      <c r="U4190">
        <v>0</v>
      </c>
      <c r="V4190">
        <v>173</v>
      </c>
      <c r="W4190">
        <v>8</v>
      </c>
    </row>
    <row r="4191" spans="1:23" x14ac:dyDescent="0.3">
      <c r="A4191" t="s">
        <v>4201</v>
      </c>
      <c r="B4191" t="s">
        <v>21174</v>
      </c>
      <c r="C4191">
        <v>0</v>
      </c>
      <c r="D4191">
        <v>0</v>
      </c>
      <c r="E4191" t="s">
        <v>20050</v>
      </c>
      <c r="F4191" t="s">
        <v>15776</v>
      </c>
      <c r="G4191" t="s">
        <v>20040</v>
      </c>
      <c r="H4191" t="s">
        <v>24824</v>
      </c>
      <c r="I4191" t="s">
        <v>24825</v>
      </c>
      <c r="J4191" t="s">
        <v>10501</v>
      </c>
      <c r="K4191" t="s">
        <v>15777</v>
      </c>
      <c r="L4191" t="s">
        <v>15778</v>
      </c>
      <c r="M4191" t="s">
        <v>20504</v>
      </c>
      <c r="N4191" t="s">
        <v>6334</v>
      </c>
      <c r="O4191" t="s">
        <v>20097</v>
      </c>
      <c r="P4191" t="s">
        <v>20610</v>
      </c>
      <c r="Q4191" t="s">
        <v>6590</v>
      </c>
      <c r="R4191" t="s">
        <v>24826</v>
      </c>
      <c r="S4191">
        <v>1</v>
      </c>
      <c r="T4191">
        <v>1</v>
      </c>
      <c r="U4191">
        <v>0</v>
      </c>
      <c r="V4191">
        <v>61</v>
      </c>
      <c r="W4191">
        <v>4</v>
      </c>
    </row>
    <row r="4192" spans="1:23" x14ac:dyDescent="0.3">
      <c r="A4192" t="s">
        <v>4202</v>
      </c>
      <c r="B4192" t="s">
        <v>21174</v>
      </c>
      <c r="C4192">
        <v>0</v>
      </c>
      <c r="D4192">
        <v>0</v>
      </c>
      <c r="E4192" t="s">
        <v>20050</v>
      </c>
      <c r="F4192" t="s">
        <v>15779</v>
      </c>
      <c r="G4192" t="s">
        <v>20080</v>
      </c>
      <c r="H4192" t="s">
        <v>24827</v>
      </c>
      <c r="I4192" t="s">
        <v>24828</v>
      </c>
      <c r="J4192" t="s">
        <v>15780</v>
      </c>
      <c r="K4192" t="s">
        <v>6589</v>
      </c>
      <c r="L4192" t="s">
        <v>6590</v>
      </c>
      <c r="M4192" t="s">
        <v>20131</v>
      </c>
      <c r="N4192" t="s">
        <v>6334</v>
      </c>
      <c r="O4192" t="s">
        <v>20097</v>
      </c>
      <c r="P4192" t="s">
        <v>20610</v>
      </c>
      <c r="Q4192" t="s">
        <v>6590</v>
      </c>
      <c r="R4192" t="s">
        <v>20774</v>
      </c>
      <c r="S4192">
        <v>1</v>
      </c>
      <c r="T4192">
        <v>1</v>
      </c>
      <c r="U4192">
        <v>0</v>
      </c>
      <c r="V4192">
        <v>404</v>
      </c>
      <c r="W4192">
        <v>19</v>
      </c>
    </row>
    <row r="4193" spans="1:23" x14ac:dyDescent="0.3">
      <c r="A4193" t="s">
        <v>4203</v>
      </c>
      <c r="B4193" t="s">
        <v>21174</v>
      </c>
      <c r="C4193">
        <v>0</v>
      </c>
      <c r="D4193">
        <v>0</v>
      </c>
      <c r="E4193" t="s">
        <v>20050</v>
      </c>
      <c r="F4193" t="s">
        <v>15781</v>
      </c>
      <c r="G4193" t="s">
        <v>20080</v>
      </c>
      <c r="H4193" t="s">
        <v>24827</v>
      </c>
      <c r="I4193" t="s">
        <v>24828</v>
      </c>
      <c r="J4193" t="s">
        <v>15782</v>
      </c>
      <c r="K4193" t="s">
        <v>6589</v>
      </c>
      <c r="L4193" t="s">
        <v>6590</v>
      </c>
      <c r="M4193" t="s">
        <v>20131</v>
      </c>
      <c r="N4193" t="s">
        <v>6334</v>
      </c>
      <c r="O4193" t="s">
        <v>20097</v>
      </c>
      <c r="P4193" t="s">
        <v>20610</v>
      </c>
      <c r="Q4193" t="s">
        <v>6590</v>
      </c>
      <c r="R4193" t="s">
        <v>20774</v>
      </c>
      <c r="S4193">
        <v>1</v>
      </c>
      <c r="T4193">
        <v>1</v>
      </c>
      <c r="U4193">
        <v>0</v>
      </c>
      <c r="V4193">
        <v>229</v>
      </c>
      <c r="W4193">
        <v>11</v>
      </c>
    </row>
    <row r="4194" spans="1:23" x14ac:dyDescent="0.3">
      <c r="A4194" t="s">
        <v>4204</v>
      </c>
      <c r="B4194" t="s">
        <v>21174</v>
      </c>
      <c r="C4194">
        <v>0</v>
      </c>
      <c r="D4194">
        <v>0</v>
      </c>
      <c r="E4194" t="s">
        <v>20050</v>
      </c>
      <c r="F4194" t="s">
        <v>15783</v>
      </c>
      <c r="G4194" t="s">
        <v>20080</v>
      </c>
      <c r="H4194" t="s">
        <v>24827</v>
      </c>
      <c r="I4194" t="s">
        <v>24828</v>
      </c>
      <c r="J4194" t="s">
        <v>15784</v>
      </c>
      <c r="K4194" t="s">
        <v>6589</v>
      </c>
      <c r="L4194" t="s">
        <v>6590</v>
      </c>
      <c r="M4194" t="s">
        <v>20131</v>
      </c>
      <c r="N4194" t="s">
        <v>6334</v>
      </c>
      <c r="O4194" t="s">
        <v>20097</v>
      </c>
      <c r="P4194" t="s">
        <v>20610</v>
      </c>
      <c r="Q4194" t="s">
        <v>6590</v>
      </c>
      <c r="R4194" t="s">
        <v>20774</v>
      </c>
      <c r="S4194">
        <v>1</v>
      </c>
      <c r="T4194">
        <v>1</v>
      </c>
      <c r="U4194">
        <v>0</v>
      </c>
      <c r="V4194">
        <v>208</v>
      </c>
      <c r="W4194">
        <v>9</v>
      </c>
    </row>
    <row r="4195" spans="1:23" x14ac:dyDescent="0.3">
      <c r="A4195" t="s">
        <v>4205</v>
      </c>
      <c r="B4195" t="s">
        <v>21174</v>
      </c>
      <c r="C4195">
        <v>0</v>
      </c>
      <c r="D4195">
        <v>0</v>
      </c>
      <c r="E4195" t="s">
        <v>20050</v>
      </c>
      <c r="F4195" t="s">
        <v>15785</v>
      </c>
      <c r="G4195" t="s">
        <v>20328</v>
      </c>
      <c r="H4195" t="s">
        <v>24829</v>
      </c>
      <c r="I4195" t="s">
        <v>24830</v>
      </c>
      <c r="J4195" t="s">
        <v>15786</v>
      </c>
      <c r="K4195" t="s">
        <v>15787</v>
      </c>
      <c r="L4195" t="s">
        <v>15788</v>
      </c>
      <c r="M4195" t="s">
        <v>20298</v>
      </c>
      <c r="N4195" t="s">
        <v>6334</v>
      </c>
      <c r="O4195" t="s">
        <v>20097</v>
      </c>
      <c r="P4195" t="s">
        <v>20610</v>
      </c>
      <c r="Q4195" t="s">
        <v>6590</v>
      </c>
      <c r="R4195" t="s">
        <v>24831</v>
      </c>
      <c r="S4195">
        <v>1</v>
      </c>
      <c r="T4195">
        <v>1</v>
      </c>
      <c r="U4195">
        <v>0</v>
      </c>
      <c r="V4195">
        <v>53</v>
      </c>
      <c r="W4195">
        <v>2</v>
      </c>
    </row>
    <row r="4196" spans="1:23" x14ac:dyDescent="0.3">
      <c r="A4196" t="s">
        <v>4206</v>
      </c>
      <c r="B4196" t="s">
        <v>21174</v>
      </c>
      <c r="C4196">
        <v>0</v>
      </c>
      <c r="D4196">
        <v>0</v>
      </c>
      <c r="E4196" t="s">
        <v>20050</v>
      </c>
      <c r="F4196" t="s">
        <v>15789</v>
      </c>
      <c r="G4196" t="s">
        <v>20040</v>
      </c>
      <c r="H4196" t="s">
        <v>24652</v>
      </c>
      <c r="I4196" t="s">
        <v>24653</v>
      </c>
      <c r="J4196" t="s">
        <v>15537</v>
      </c>
      <c r="K4196" t="s">
        <v>15538</v>
      </c>
      <c r="L4196" t="s">
        <v>15539</v>
      </c>
      <c r="M4196" t="s">
        <v>20227</v>
      </c>
      <c r="N4196" t="s">
        <v>6334</v>
      </c>
      <c r="O4196" t="s">
        <v>20097</v>
      </c>
      <c r="P4196" t="s">
        <v>20610</v>
      </c>
      <c r="Q4196" t="s">
        <v>6590</v>
      </c>
      <c r="R4196" t="s">
        <v>24654</v>
      </c>
      <c r="S4196">
        <v>1</v>
      </c>
      <c r="T4196">
        <v>1</v>
      </c>
      <c r="U4196">
        <v>0</v>
      </c>
      <c r="V4196">
        <v>41</v>
      </c>
      <c r="W4196">
        <v>2</v>
      </c>
    </row>
    <row r="4197" spans="1:23" x14ac:dyDescent="0.3">
      <c r="A4197" t="s">
        <v>4207</v>
      </c>
      <c r="B4197" t="s">
        <v>21174</v>
      </c>
      <c r="C4197">
        <v>0</v>
      </c>
      <c r="D4197">
        <v>0</v>
      </c>
      <c r="E4197" t="s">
        <v>20050</v>
      </c>
      <c r="F4197" t="s">
        <v>15790</v>
      </c>
      <c r="G4197" t="s">
        <v>20066</v>
      </c>
      <c r="H4197" t="s">
        <v>24657</v>
      </c>
      <c r="I4197" t="s">
        <v>24658</v>
      </c>
      <c r="J4197" t="s">
        <v>15543</v>
      </c>
      <c r="K4197" t="s">
        <v>15544</v>
      </c>
      <c r="L4197" t="s">
        <v>15545</v>
      </c>
      <c r="M4197" t="s">
        <v>20271</v>
      </c>
      <c r="N4197" t="s">
        <v>6334</v>
      </c>
      <c r="O4197" t="s">
        <v>20097</v>
      </c>
      <c r="P4197" t="s">
        <v>20610</v>
      </c>
      <c r="Q4197" t="s">
        <v>6590</v>
      </c>
      <c r="R4197" t="s">
        <v>24659</v>
      </c>
      <c r="S4197">
        <v>1</v>
      </c>
      <c r="T4197">
        <v>1</v>
      </c>
      <c r="U4197">
        <v>0</v>
      </c>
      <c r="V4197">
        <v>96</v>
      </c>
      <c r="W4197">
        <v>5</v>
      </c>
    </row>
    <row r="4198" spans="1:23" x14ac:dyDescent="0.3">
      <c r="A4198" t="s">
        <v>4208</v>
      </c>
      <c r="B4198" t="s">
        <v>21174</v>
      </c>
      <c r="C4198">
        <v>0</v>
      </c>
      <c r="D4198">
        <v>0</v>
      </c>
      <c r="E4198" t="s">
        <v>20050</v>
      </c>
      <c r="F4198" t="s">
        <v>15791</v>
      </c>
      <c r="G4198" t="s">
        <v>20080</v>
      </c>
      <c r="H4198" t="s">
        <v>24827</v>
      </c>
      <c r="I4198" t="s">
        <v>24828</v>
      </c>
      <c r="J4198" t="s">
        <v>15792</v>
      </c>
      <c r="K4198" t="s">
        <v>6589</v>
      </c>
      <c r="L4198" t="s">
        <v>6590</v>
      </c>
      <c r="M4198" t="s">
        <v>20131</v>
      </c>
      <c r="N4198" t="s">
        <v>6334</v>
      </c>
      <c r="O4198" t="s">
        <v>20097</v>
      </c>
      <c r="P4198" t="s">
        <v>20610</v>
      </c>
      <c r="Q4198" t="s">
        <v>6590</v>
      </c>
      <c r="R4198" t="s">
        <v>20774</v>
      </c>
      <c r="S4198">
        <v>1</v>
      </c>
      <c r="T4198">
        <v>1</v>
      </c>
      <c r="U4198">
        <v>0</v>
      </c>
      <c r="V4198">
        <v>72</v>
      </c>
      <c r="W4198">
        <v>4</v>
      </c>
    </row>
    <row r="4199" spans="1:23" x14ac:dyDescent="0.3">
      <c r="A4199" t="s">
        <v>4209</v>
      </c>
      <c r="B4199" t="s">
        <v>21174</v>
      </c>
      <c r="C4199">
        <v>0</v>
      </c>
      <c r="D4199">
        <v>0</v>
      </c>
      <c r="E4199" t="s">
        <v>20050</v>
      </c>
      <c r="F4199" t="s">
        <v>15793</v>
      </c>
      <c r="G4199" t="s">
        <v>20080</v>
      </c>
      <c r="H4199" t="s">
        <v>24827</v>
      </c>
      <c r="I4199" t="s">
        <v>24828</v>
      </c>
      <c r="J4199" t="s">
        <v>15794</v>
      </c>
      <c r="K4199" t="s">
        <v>6589</v>
      </c>
      <c r="L4199" t="s">
        <v>6590</v>
      </c>
      <c r="M4199" t="s">
        <v>20131</v>
      </c>
      <c r="N4199" t="s">
        <v>6334</v>
      </c>
      <c r="O4199" t="s">
        <v>20097</v>
      </c>
      <c r="P4199" t="s">
        <v>20610</v>
      </c>
      <c r="Q4199" t="s">
        <v>6590</v>
      </c>
      <c r="R4199" t="s">
        <v>20774</v>
      </c>
      <c r="S4199">
        <v>1</v>
      </c>
      <c r="T4199">
        <v>1</v>
      </c>
      <c r="U4199">
        <v>0</v>
      </c>
      <c r="V4199">
        <v>59</v>
      </c>
      <c r="W4199">
        <v>3</v>
      </c>
    </row>
    <row r="4200" spans="1:23" x14ac:dyDescent="0.3">
      <c r="A4200" t="s">
        <v>4210</v>
      </c>
      <c r="B4200" t="s">
        <v>21174</v>
      </c>
      <c r="C4200">
        <v>0</v>
      </c>
      <c r="D4200">
        <v>0</v>
      </c>
      <c r="E4200" t="s">
        <v>20050</v>
      </c>
      <c r="F4200" t="s">
        <v>15795</v>
      </c>
      <c r="G4200" t="s">
        <v>20040</v>
      </c>
      <c r="H4200" t="s">
        <v>24652</v>
      </c>
      <c r="I4200" t="s">
        <v>24653</v>
      </c>
      <c r="J4200" t="s">
        <v>15796</v>
      </c>
      <c r="K4200" t="s">
        <v>15538</v>
      </c>
      <c r="L4200" t="s">
        <v>15539</v>
      </c>
      <c r="M4200" t="s">
        <v>20227</v>
      </c>
      <c r="N4200" t="s">
        <v>6334</v>
      </c>
      <c r="O4200" t="s">
        <v>20097</v>
      </c>
      <c r="P4200" t="s">
        <v>20610</v>
      </c>
      <c r="Q4200" t="s">
        <v>6590</v>
      </c>
      <c r="R4200" t="s">
        <v>24654</v>
      </c>
      <c r="S4200">
        <v>1</v>
      </c>
      <c r="T4200">
        <v>1</v>
      </c>
      <c r="U4200">
        <v>0</v>
      </c>
      <c r="V4200">
        <v>79</v>
      </c>
      <c r="W4200">
        <v>4</v>
      </c>
    </row>
    <row r="4201" spans="1:23" x14ac:dyDescent="0.3">
      <c r="A4201" t="s">
        <v>4211</v>
      </c>
      <c r="B4201" t="s">
        <v>21174</v>
      </c>
      <c r="C4201">
        <v>0</v>
      </c>
      <c r="D4201">
        <v>0</v>
      </c>
      <c r="E4201" t="s">
        <v>20050</v>
      </c>
      <c r="F4201" t="s">
        <v>15797</v>
      </c>
      <c r="G4201" t="s">
        <v>20080</v>
      </c>
      <c r="H4201" t="s">
        <v>24655</v>
      </c>
      <c r="I4201" t="s">
        <v>24656</v>
      </c>
      <c r="J4201" t="s">
        <v>15541</v>
      </c>
      <c r="K4201" t="s">
        <v>6842</v>
      </c>
      <c r="L4201" t="s">
        <v>6843</v>
      </c>
      <c r="M4201" t="s">
        <v>20157</v>
      </c>
      <c r="N4201" t="s">
        <v>6334</v>
      </c>
      <c r="O4201" t="s">
        <v>20097</v>
      </c>
      <c r="P4201" t="s">
        <v>20610</v>
      </c>
      <c r="Q4201" t="s">
        <v>6590</v>
      </c>
      <c r="R4201" t="s">
        <v>20973</v>
      </c>
      <c r="S4201">
        <v>1</v>
      </c>
      <c r="T4201">
        <v>1</v>
      </c>
      <c r="U4201">
        <v>0</v>
      </c>
      <c r="V4201">
        <v>137</v>
      </c>
      <c r="W4201">
        <v>7</v>
      </c>
    </row>
    <row r="4202" spans="1:23" x14ac:dyDescent="0.3">
      <c r="A4202" t="s">
        <v>4212</v>
      </c>
      <c r="B4202" t="s">
        <v>21174</v>
      </c>
      <c r="C4202">
        <v>0</v>
      </c>
      <c r="D4202">
        <v>0</v>
      </c>
      <c r="E4202" t="s">
        <v>20050</v>
      </c>
      <c r="F4202" t="s">
        <v>15798</v>
      </c>
      <c r="G4202" t="s">
        <v>20080</v>
      </c>
      <c r="H4202" t="s">
        <v>24832</v>
      </c>
      <c r="I4202" t="s">
        <v>24833</v>
      </c>
      <c r="J4202" t="s">
        <v>15799</v>
      </c>
      <c r="K4202" t="s">
        <v>15800</v>
      </c>
      <c r="L4202" t="s">
        <v>15801</v>
      </c>
      <c r="M4202" t="s">
        <v>20647</v>
      </c>
      <c r="N4202" t="s">
        <v>6334</v>
      </c>
      <c r="O4202" t="s">
        <v>20097</v>
      </c>
      <c r="P4202" t="s">
        <v>20610</v>
      </c>
      <c r="Q4202" t="s">
        <v>6590</v>
      </c>
      <c r="R4202" t="s">
        <v>24834</v>
      </c>
      <c r="S4202">
        <v>1</v>
      </c>
      <c r="T4202">
        <v>1</v>
      </c>
      <c r="U4202">
        <v>0</v>
      </c>
      <c r="V4202">
        <v>153</v>
      </c>
      <c r="W4202">
        <v>8</v>
      </c>
    </row>
    <row r="4203" spans="1:23" x14ac:dyDescent="0.3">
      <c r="A4203" t="s">
        <v>4213</v>
      </c>
      <c r="B4203" t="s">
        <v>21174</v>
      </c>
      <c r="C4203">
        <v>0</v>
      </c>
      <c r="D4203">
        <v>0</v>
      </c>
      <c r="E4203" t="s">
        <v>20050</v>
      </c>
      <c r="F4203" t="s">
        <v>15802</v>
      </c>
      <c r="G4203" t="s">
        <v>20080</v>
      </c>
      <c r="H4203" t="s">
        <v>24835</v>
      </c>
      <c r="I4203" t="s">
        <v>24836</v>
      </c>
      <c r="J4203" t="s">
        <v>15803</v>
      </c>
      <c r="K4203" t="s">
        <v>15129</v>
      </c>
      <c r="L4203" t="s">
        <v>15130</v>
      </c>
      <c r="M4203" t="s">
        <v>20545</v>
      </c>
      <c r="N4203" t="s">
        <v>6334</v>
      </c>
      <c r="O4203" t="s">
        <v>20097</v>
      </c>
      <c r="P4203" t="s">
        <v>20222</v>
      </c>
      <c r="Q4203" t="s">
        <v>20223</v>
      </c>
      <c r="R4203" t="s">
        <v>24376</v>
      </c>
      <c r="S4203">
        <v>1</v>
      </c>
      <c r="T4203">
        <v>1</v>
      </c>
      <c r="U4203">
        <v>0</v>
      </c>
      <c r="V4203">
        <v>136</v>
      </c>
      <c r="W4203">
        <v>7</v>
      </c>
    </row>
    <row r="4204" spans="1:23" x14ac:dyDescent="0.3">
      <c r="A4204" t="s">
        <v>4214</v>
      </c>
      <c r="B4204" t="s">
        <v>21174</v>
      </c>
      <c r="C4204">
        <v>0</v>
      </c>
      <c r="D4204">
        <v>0</v>
      </c>
      <c r="E4204" t="s">
        <v>20050</v>
      </c>
      <c r="F4204" t="s">
        <v>15804</v>
      </c>
      <c r="G4204" t="s">
        <v>20080</v>
      </c>
      <c r="H4204" t="s">
        <v>24837</v>
      </c>
      <c r="I4204" t="s">
        <v>24838</v>
      </c>
      <c r="J4204" t="s">
        <v>15805</v>
      </c>
      <c r="K4204" t="s">
        <v>6837</v>
      </c>
      <c r="L4204" t="s">
        <v>6838</v>
      </c>
      <c r="M4204" t="s">
        <v>20075</v>
      </c>
      <c r="N4204" t="s">
        <v>6334</v>
      </c>
      <c r="O4204" t="s">
        <v>20097</v>
      </c>
      <c r="P4204" t="s">
        <v>20222</v>
      </c>
      <c r="Q4204" t="s">
        <v>20223</v>
      </c>
      <c r="R4204" t="s">
        <v>20788</v>
      </c>
      <c r="S4204">
        <v>1</v>
      </c>
      <c r="T4204">
        <v>1</v>
      </c>
      <c r="U4204">
        <v>0</v>
      </c>
      <c r="V4204">
        <v>43</v>
      </c>
      <c r="W4204">
        <v>2</v>
      </c>
    </row>
    <row r="4205" spans="1:23" x14ac:dyDescent="0.3">
      <c r="A4205" t="s">
        <v>4215</v>
      </c>
      <c r="B4205" t="s">
        <v>21174</v>
      </c>
      <c r="C4205">
        <v>0</v>
      </c>
      <c r="D4205">
        <v>0</v>
      </c>
      <c r="E4205" t="s">
        <v>20050</v>
      </c>
      <c r="F4205" t="s">
        <v>15806</v>
      </c>
      <c r="G4205" t="s">
        <v>20080</v>
      </c>
      <c r="H4205" t="s">
        <v>24839</v>
      </c>
      <c r="I4205" t="s">
        <v>24840</v>
      </c>
      <c r="J4205" t="s">
        <v>15807</v>
      </c>
      <c r="K4205" t="s">
        <v>6818</v>
      </c>
      <c r="L4205" t="s">
        <v>6819</v>
      </c>
      <c r="M4205" t="s">
        <v>20221</v>
      </c>
      <c r="N4205" t="s">
        <v>6334</v>
      </c>
      <c r="O4205" t="s">
        <v>20097</v>
      </c>
      <c r="P4205" t="s">
        <v>20222</v>
      </c>
      <c r="Q4205" t="s">
        <v>20223</v>
      </c>
      <c r="R4205" t="s">
        <v>20224</v>
      </c>
      <c r="S4205">
        <v>1</v>
      </c>
      <c r="T4205">
        <v>1</v>
      </c>
      <c r="U4205">
        <v>0</v>
      </c>
      <c r="V4205">
        <v>48</v>
      </c>
      <c r="W4205">
        <v>3</v>
      </c>
    </row>
    <row r="4206" spans="1:23" x14ac:dyDescent="0.3">
      <c r="A4206" t="s">
        <v>4216</v>
      </c>
      <c r="B4206" t="s">
        <v>21174</v>
      </c>
      <c r="C4206">
        <v>0</v>
      </c>
      <c r="D4206">
        <v>0</v>
      </c>
      <c r="E4206" t="s">
        <v>20050</v>
      </c>
      <c r="F4206" t="s">
        <v>15808</v>
      </c>
      <c r="G4206" t="s">
        <v>20066</v>
      </c>
      <c r="H4206" t="s">
        <v>24416</v>
      </c>
      <c r="I4206" t="s">
        <v>24417</v>
      </c>
      <c r="J4206" t="s">
        <v>15212</v>
      </c>
      <c r="K4206" t="s">
        <v>15213</v>
      </c>
      <c r="L4206" t="s">
        <v>15214</v>
      </c>
      <c r="M4206" t="s">
        <v>20688</v>
      </c>
      <c r="N4206" t="s">
        <v>6334</v>
      </c>
      <c r="O4206" t="s">
        <v>20097</v>
      </c>
      <c r="P4206" t="s">
        <v>20222</v>
      </c>
      <c r="Q4206" t="s">
        <v>20223</v>
      </c>
      <c r="R4206" t="s">
        <v>24418</v>
      </c>
      <c r="S4206">
        <v>1</v>
      </c>
      <c r="T4206">
        <v>1</v>
      </c>
      <c r="U4206">
        <v>0</v>
      </c>
      <c r="V4206">
        <v>96</v>
      </c>
      <c r="W4206">
        <v>5</v>
      </c>
    </row>
    <row r="4207" spans="1:23" x14ac:dyDescent="0.3">
      <c r="A4207" t="s">
        <v>4217</v>
      </c>
      <c r="B4207" t="s">
        <v>21174</v>
      </c>
      <c r="C4207">
        <v>0</v>
      </c>
      <c r="D4207">
        <v>0</v>
      </c>
      <c r="E4207" t="s">
        <v>20050</v>
      </c>
      <c r="F4207" t="s">
        <v>15809</v>
      </c>
      <c r="G4207" t="s">
        <v>20080</v>
      </c>
      <c r="H4207" t="s">
        <v>24841</v>
      </c>
      <c r="I4207" t="s">
        <v>24842</v>
      </c>
      <c r="J4207" t="s">
        <v>15810</v>
      </c>
      <c r="K4207" t="s">
        <v>15811</v>
      </c>
      <c r="L4207" t="s">
        <v>15812</v>
      </c>
      <c r="M4207" t="s">
        <v>20206</v>
      </c>
      <c r="N4207" t="s">
        <v>6334</v>
      </c>
      <c r="O4207" t="s">
        <v>20097</v>
      </c>
      <c r="P4207" t="s">
        <v>20222</v>
      </c>
      <c r="Q4207" t="s">
        <v>20223</v>
      </c>
      <c r="R4207" t="s">
        <v>24843</v>
      </c>
      <c r="S4207">
        <v>1</v>
      </c>
      <c r="T4207">
        <v>1</v>
      </c>
      <c r="U4207">
        <v>0</v>
      </c>
      <c r="V4207">
        <v>104</v>
      </c>
      <c r="W4207">
        <v>6</v>
      </c>
    </row>
    <row r="4208" spans="1:23" x14ac:dyDescent="0.3">
      <c r="A4208" t="s">
        <v>4218</v>
      </c>
      <c r="B4208" t="s">
        <v>21174</v>
      </c>
      <c r="C4208">
        <v>0</v>
      </c>
      <c r="D4208">
        <v>0</v>
      </c>
      <c r="E4208" t="s">
        <v>20050</v>
      </c>
      <c r="F4208" t="s">
        <v>15814</v>
      </c>
      <c r="G4208" t="s">
        <v>20080</v>
      </c>
      <c r="H4208" t="s">
        <v>24837</v>
      </c>
      <c r="I4208" t="s">
        <v>24838</v>
      </c>
      <c r="J4208" t="s">
        <v>15813</v>
      </c>
      <c r="K4208" t="s">
        <v>6837</v>
      </c>
      <c r="L4208" t="s">
        <v>6838</v>
      </c>
      <c r="M4208" t="s">
        <v>20075</v>
      </c>
      <c r="N4208" t="s">
        <v>6334</v>
      </c>
      <c r="O4208" t="s">
        <v>20097</v>
      </c>
      <c r="P4208" t="s">
        <v>20222</v>
      </c>
      <c r="Q4208" t="s">
        <v>20223</v>
      </c>
      <c r="R4208" t="s">
        <v>20788</v>
      </c>
      <c r="S4208">
        <v>1</v>
      </c>
      <c r="T4208">
        <v>1</v>
      </c>
      <c r="U4208">
        <v>0</v>
      </c>
      <c r="V4208">
        <v>457</v>
      </c>
      <c r="W4208">
        <v>21</v>
      </c>
    </row>
    <row r="4209" spans="1:23" x14ac:dyDescent="0.3">
      <c r="A4209" t="s">
        <v>4219</v>
      </c>
      <c r="B4209" t="s">
        <v>21174</v>
      </c>
      <c r="C4209">
        <v>0</v>
      </c>
      <c r="D4209">
        <v>0</v>
      </c>
      <c r="E4209" t="s">
        <v>20050</v>
      </c>
      <c r="F4209" t="s">
        <v>15815</v>
      </c>
      <c r="G4209" t="s">
        <v>20080</v>
      </c>
      <c r="H4209" t="s">
        <v>24837</v>
      </c>
      <c r="I4209" t="s">
        <v>24838</v>
      </c>
      <c r="J4209" t="s">
        <v>13660</v>
      </c>
      <c r="K4209" t="s">
        <v>6837</v>
      </c>
      <c r="L4209" t="s">
        <v>6838</v>
      </c>
      <c r="M4209" t="s">
        <v>20075</v>
      </c>
      <c r="N4209" t="s">
        <v>6334</v>
      </c>
      <c r="O4209" t="s">
        <v>20097</v>
      </c>
      <c r="P4209" t="s">
        <v>20222</v>
      </c>
      <c r="Q4209" t="s">
        <v>20223</v>
      </c>
      <c r="R4209" t="s">
        <v>20788</v>
      </c>
      <c r="S4209">
        <v>1</v>
      </c>
      <c r="T4209">
        <v>1</v>
      </c>
      <c r="U4209">
        <v>0</v>
      </c>
      <c r="V4209">
        <v>434</v>
      </c>
      <c r="W4209">
        <v>24</v>
      </c>
    </row>
    <row r="4210" spans="1:23" x14ac:dyDescent="0.3">
      <c r="A4210" t="s">
        <v>4220</v>
      </c>
      <c r="B4210" t="s">
        <v>21174</v>
      </c>
      <c r="C4210">
        <v>0</v>
      </c>
      <c r="D4210">
        <v>0</v>
      </c>
      <c r="E4210" t="s">
        <v>20050</v>
      </c>
      <c r="F4210" t="s">
        <v>15816</v>
      </c>
      <c r="G4210" t="s">
        <v>20040</v>
      </c>
      <c r="H4210" t="s">
        <v>24844</v>
      </c>
      <c r="I4210" t="s">
        <v>24845</v>
      </c>
      <c r="J4210" t="s">
        <v>15817</v>
      </c>
      <c r="K4210" t="s">
        <v>15818</v>
      </c>
      <c r="L4210" t="s">
        <v>15819</v>
      </c>
      <c r="M4210" t="s">
        <v>20227</v>
      </c>
      <c r="N4210" t="s">
        <v>6334</v>
      </c>
      <c r="O4210" t="s">
        <v>20097</v>
      </c>
      <c r="P4210" t="s">
        <v>20222</v>
      </c>
      <c r="Q4210" t="s">
        <v>20223</v>
      </c>
      <c r="R4210" t="s">
        <v>24846</v>
      </c>
      <c r="S4210">
        <v>1</v>
      </c>
      <c r="T4210">
        <v>1</v>
      </c>
      <c r="U4210">
        <v>0</v>
      </c>
      <c r="V4210">
        <v>64</v>
      </c>
      <c r="W4210">
        <v>4</v>
      </c>
    </row>
    <row r="4211" spans="1:23" x14ac:dyDescent="0.3">
      <c r="A4211" t="s">
        <v>4221</v>
      </c>
      <c r="B4211" t="s">
        <v>21174</v>
      </c>
      <c r="C4211">
        <v>0</v>
      </c>
      <c r="D4211">
        <v>0</v>
      </c>
      <c r="E4211" t="s">
        <v>20050</v>
      </c>
      <c r="F4211" t="s">
        <v>15820</v>
      </c>
      <c r="G4211" t="s">
        <v>20066</v>
      </c>
      <c r="H4211" t="s">
        <v>24847</v>
      </c>
      <c r="I4211" t="s">
        <v>24848</v>
      </c>
      <c r="J4211" t="s">
        <v>15821</v>
      </c>
      <c r="K4211" t="s">
        <v>15822</v>
      </c>
      <c r="L4211" t="s">
        <v>15823</v>
      </c>
      <c r="M4211" t="s">
        <v>20355</v>
      </c>
      <c r="N4211" t="s">
        <v>6334</v>
      </c>
      <c r="O4211" t="s">
        <v>20097</v>
      </c>
      <c r="P4211" t="s">
        <v>20222</v>
      </c>
      <c r="Q4211" t="s">
        <v>20223</v>
      </c>
      <c r="R4211" t="s">
        <v>24849</v>
      </c>
      <c r="S4211">
        <v>1</v>
      </c>
      <c r="T4211">
        <v>1</v>
      </c>
      <c r="U4211">
        <v>0</v>
      </c>
      <c r="V4211">
        <v>70</v>
      </c>
      <c r="W4211">
        <v>4</v>
      </c>
    </row>
    <row r="4212" spans="1:23" x14ac:dyDescent="0.3">
      <c r="A4212" t="s">
        <v>4222</v>
      </c>
      <c r="B4212" t="s">
        <v>21174</v>
      </c>
      <c r="C4212">
        <v>0</v>
      </c>
      <c r="D4212">
        <v>0</v>
      </c>
      <c r="E4212" t="s">
        <v>20050</v>
      </c>
      <c r="F4212" t="s">
        <v>15824</v>
      </c>
      <c r="G4212" t="s">
        <v>20080</v>
      </c>
      <c r="H4212" t="s">
        <v>24850</v>
      </c>
      <c r="I4212" t="s">
        <v>24851</v>
      </c>
      <c r="J4212" t="s">
        <v>15825</v>
      </c>
      <c r="K4212" t="s">
        <v>15826</v>
      </c>
      <c r="L4212" t="s">
        <v>15827</v>
      </c>
      <c r="M4212" t="s">
        <v>20753</v>
      </c>
      <c r="N4212" t="s">
        <v>6334</v>
      </c>
      <c r="O4212" t="s">
        <v>20097</v>
      </c>
      <c r="P4212" t="s">
        <v>20222</v>
      </c>
      <c r="Q4212" t="s">
        <v>20223</v>
      </c>
      <c r="R4212" t="s">
        <v>24852</v>
      </c>
      <c r="S4212">
        <v>1</v>
      </c>
      <c r="T4212">
        <v>1</v>
      </c>
      <c r="U4212">
        <v>0</v>
      </c>
      <c r="V4212">
        <v>88</v>
      </c>
      <c r="W4212">
        <v>5</v>
      </c>
    </row>
    <row r="4213" spans="1:23" x14ac:dyDescent="0.3">
      <c r="A4213" t="s">
        <v>4223</v>
      </c>
      <c r="B4213" t="s">
        <v>21174</v>
      </c>
      <c r="C4213">
        <v>0</v>
      </c>
      <c r="D4213">
        <v>0</v>
      </c>
      <c r="E4213" t="s">
        <v>20050</v>
      </c>
      <c r="F4213" t="s">
        <v>15828</v>
      </c>
      <c r="G4213" t="s">
        <v>20080</v>
      </c>
      <c r="H4213" t="s">
        <v>24839</v>
      </c>
      <c r="I4213" t="s">
        <v>24840</v>
      </c>
      <c r="J4213" t="s">
        <v>15829</v>
      </c>
      <c r="K4213" t="s">
        <v>6818</v>
      </c>
      <c r="L4213" t="s">
        <v>6819</v>
      </c>
      <c r="M4213" t="s">
        <v>20221</v>
      </c>
      <c r="N4213" t="s">
        <v>6334</v>
      </c>
      <c r="O4213" t="s">
        <v>20097</v>
      </c>
      <c r="P4213" t="s">
        <v>20222</v>
      </c>
      <c r="Q4213" t="s">
        <v>20223</v>
      </c>
      <c r="R4213" t="s">
        <v>20224</v>
      </c>
      <c r="S4213">
        <v>1</v>
      </c>
      <c r="T4213">
        <v>1</v>
      </c>
      <c r="U4213">
        <v>0</v>
      </c>
      <c r="V4213">
        <v>369</v>
      </c>
      <c r="W4213">
        <v>18</v>
      </c>
    </row>
    <row r="4214" spans="1:23" x14ac:dyDescent="0.3">
      <c r="A4214" t="s">
        <v>4224</v>
      </c>
      <c r="B4214" t="s">
        <v>21174</v>
      </c>
      <c r="C4214">
        <v>0</v>
      </c>
      <c r="D4214">
        <v>0</v>
      </c>
      <c r="E4214" t="s">
        <v>20050</v>
      </c>
      <c r="F4214" t="s">
        <v>15830</v>
      </c>
      <c r="G4214" t="s">
        <v>20080</v>
      </c>
      <c r="H4214" t="s">
        <v>24839</v>
      </c>
      <c r="I4214" t="s">
        <v>24840</v>
      </c>
      <c r="J4214" t="s">
        <v>15829</v>
      </c>
      <c r="K4214" t="s">
        <v>6818</v>
      </c>
      <c r="L4214" t="s">
        <v>6819</v>
      </c>
      <c r="M4214" t="s">
        <v>20221</v>
      </c>
      <c r="N4214" t="s">
        <v>6334</v>
      </c>
      <c r="O4214" t="s">
        <v>20097</v>
      </c>
      <c r="P4214" t="s">
        <v>20222</v>
      </c>
      <c r="Q4214" t="s">
        <v>20223</v>
      </c>
      <c r="R4214" t="s">
        <v>20224</v>
      </c>
      <c r="S4214">
        <v>1</v>
      </c>
      <c r="T4214">
        <v>1</v>
      </c>
      <c r="U4214">
        <v>0</v>
      </c>
      <c r="V4214">
        <v>177</v>
      </c>
      <c r="W4214">
        <v>8</v>
      </c>
    </row>
    <row r="4215" spans="1:23" x14ac:dyDescent="0.3">
      <c r="A4215" t="s">
        <v>4225</v>
      </c>
      <c r="B4215" t="s">
        <v>21174</v>
      </c>
      <c r="C4215">
        <v>0</v>
      </c>
      <c r="D4215">
        <v>0</v>
      </c>
      <c r="E4215" t="s">
        <v>20050</v>
      </c>
      <c r="F4215" t="s">
        <v>15831</v>
      </c>
      <c r="G4215" t="s">
        <v>20080</v>
      </c>
      <c r="H4215" t="s">
        <v>24839</v>
      </c>
      <c r="I4215" t="s">
        <v>24840</v>
      </c>
      <c r="J4215" t="s">
        <v>15832</v>
      </c>
      <c r="K4215" t="s">
        <v>6818</v>
      </c>
      <c r="L4215" t="s">
        <v>6819</v>
      </c>
      <c r="M4215" t="s">
        <v>20221</v>
      </c>
      <c r="N4215" t="s">
        <v>6334</v>
      </c>
      <c r="O4215" t="s">
        <v>20097</v>
      </c>
      <c r="P4215" t="s">
        <v>20222</v>
      </c>
      <c r="Q4215" t="s">
        <v>20223</v>
      </c>
      <c r="R4215" t="s">
        <v>20224</v>
      </c>
      <c r="S4215">
        <v>1</v>
      </c>
      <c r="T4215">
        <v>1</v>
      </c>
      <c r="U4215">
        <v>0</v>
      </c>
      <c r="V4215">
        <v>192</v>
      </c>
      <c r="W4215">
        <v>10</v>
      </c>
    </row>
    <row r="4216" spans="1:23" x14ac:dyDescent="0.3">
      <c r="A4216" t="s">
        <v>4226</v>
      </c>
      <c r="B4216" t="s">
        <v>21174</v>
      </c>
      <c r="C4216">
        <v>0</v>
      </c>
      <c r="D4216">
        <v>0</v>
      </c>
      <c r="E4216" t="s">
        <v>20050</v>
      </c>
      <c r="F4216" t="s">
        <v>15833</v>
      </c>
      <c r="G4216" t="s">
        <v>20066</v>
      </c>
      <c r="H4216" t="s">
        <v>24853</v>
      </c>
      <c r="I4216" t="s">
        <v>24854</v>
      </c>
      <c r="J4216" t="s">
        <v>13393</v>
      </c>
      <c r="K4216" t="s">
        <v>15834</v>
      </c>
      <c r="L4216" t="s">
        <v>15835</v>
      </c>
      <c r="M4216" t="s">
        <v>20195</v>
      </c>
      <c r="N4216" t="s">
        <v>6334</v>
      </c>
      <c r="O4216" t="s">
        <v>20097</v>
      </c>
      <c r="P4216" t="s">
        <v>20222</v>
      </c>
      <c r="Q4216" t="s">
        <v>20223</v>
      </c>
      <c r="R4216" t="s">
        <v>24855</v>
      </c>
      <c r="S4216">
        <v>1</v>
      </c>
      <c r="T4216">
        <v>1</v>
      </c>
      <c r="U4216">
        <v>0</v>
      </c>
      <c r="V4216">
        <v>45</v>
      </c>
      <c r="W4216">
        <v>3</v>
      </c>
    </row>
    <row r="4217" spans="1:23" x14ac:dyDescent="0.3">
      <c r="A4217" t="s">
        <v>4227</v>
      </c>
      <c r="B4217" t="s">
        <v>21174</v>
      </c>
      <c r="C4217">
        <v>0</v>
      </c>
      <c r="D4217">
        <v>0</v>
      </c>
      <c r="E4217" t="s">
        <v>20050</v>
      </c>
      <c r="F4217" t="s">
        <v>15836</v>
      </c>
      <c r="G4217" t="s">
        <v>20066</v>
      </c>
      <c r="H4217" t="s">
        <v>24856</v>
      </c>
      <c r="I4217" t="s">
        <v>24857</v>
      </c>
      <c r="J4217" t="s">
        <v>15837</v>
      </c>
      <c r="K4217" t="s">
        <v>15838</v>
      </c>
      <c r="L4217" t="s">
        <v>15839</v>
      </c>
      <c r="M4217" t="s">
        <v>21493</v>
      </c>
      <c r="N4217" t="s">
        <v>6334</v>
      </c>
      <c r="O4217" t="s">
        <v>20097</v>
      </c>
      <c r="P4217" t="s">
        <v>20222</v>
      </c>
      <c r="Q4217" t="s">
        <v>20223</v>
      </c>
      <c r="R4217" t="s">
        <v>24858</v>
      </c>
      <c r="S4217">
        <v>1</v>
      </c>
      <c r="T4217">
        <v>1</v>
      </c>
      <c r="U4217">
        <v>0</v>
      </c>
      <c r="V4217">
        <v>59</v>
      </c>
      <c r="W4217">
        <v>3</v>
      </c>
    </row>
    <row r="4218" spans="1:23" x14ac:dyDescent="0.3">
      <c r="A4218" t="s">
        <v>4228</v>
      </c>
      <c r="B4218" t="s">
        <v>21174</v>
      </c>
      <c r="C4218">
        <v>0</v>
      </c>
      <c r="D4218">
        <v>0</v>
      </c>
      <c r="E4218" t="s">
        <v>20050</v>
      </c>
      <c r="F4218" t="s">
        <v>15840</v>
      </c>
      <c r="G4218" t="s">
        <v>20080</v>
      </c>
      <c r="H4218" t="s">
        <v>24859</v>
      </c>
      <c r="I4218" t="s">
        <v>24860</v>
      </c>
      <c r="J4218" t="s">
        <v>15841</v>
      </c>
      <c r="K4218" t="s">
        <v>15842</v>
      </c>
      <c r="L4218" t="s">
        <v>15843</v>
      </c>
      <c r="M4218" t="s">
        <v>20955</v>
      </c>
      <c r="N4218" t="s">
        <v>6334</v>
      </c>
      <c r="O4218" t="s">
        <v>20097</v>
      </c>
      <c r="P4218" t="s">
        <v>20222</v>
      </c>
      <c r="Q4218" t="s">
        <v>20223</v>
      </c>
      <c r="R4218" t="s">
        <v>24861</v>
      </c>
      <c r="S4218">
        <v>1</v>
      </c>
      <c r="T4218">
        <v>1</v>
      </c>
      <c r="U4218">
        <v>0</v>
      </c>
      <c r="V4218">
        <v>74</v>
      </c>
      <c r="W4218">
        <v>4</v>
      </c>
    </row>
    <row r="4219" spans="1:23" x14ac:dyDescent="0.3">
      <c r="A4219" t="s">
        <v>4229</v>
      </c>
      <c r="B4219" t="s">
        <v>21174</v>
      </c>
      <c r="C4219">
        <v>0</v>
      </c>
      <c r="D4219">
        <v>0</v>
      </c>
      <c r="E4219" t="s">
        <v>20050</v>
      </c>
      <c r="F4219" t="s">
        <v>15844</v>
      </c>
      <c r="G4219" t="s">
        <v>20066</v>
      </c>
      <c r="H4219" t="s">
        <v>24862</v>
      </c>
      <c r="I4219" t="s">
        <v>24863</v>
      </c>
      <c r="J4219" t="s">
        <v>15845</v>
      </c>
      <c r="K4219" t="s">
        <v>6591</v>
      </c>
      <c r="L4219" t="s">
        <v>6592</v>
      </c>
      <c r="M4219" t="s">
        <v>20369</v>
      </c>
      <c r="N4219" t="s">
        <v>6334</v>
      </c>
      <c r="O4219" t="s">
        <v>20097</v>
      </c>
      <c r="P4219" t="s">
        <v>20222</v>
      </c>
      <c r="Q4219" t="s">
        <v>20223</v>
      </c>
      <c r="R4219" t="s">
        <v>20370</v>
      </c>
      <c r="S4219">
        <v>1</v>
      </c>
      <c r="T4219">
        <v>1</v>
      </c>
      <c r="U4219">
        <v>0</v>
      </c>
      <c r="V4219">
        <v>321</v>
      </c>
      <c r="W4219">
        <v>14</v>
      </c>
    </row>
    <row r="4220" spans="1:23" x14ac:dyDescent="0.3">
      <c r="A4220" t="s">
        <v>4230</v>
      </c>
      <c r="B4220" t="s">
        <v>21174</v>
      </c>
      <c r="C4220">
        <v>0</v>
      </c>
      <c r="D4220">
        <v>0</v>
      </c>
      <c r="E4220" t="s">
        <v>20050</v>
      </c>
      <c r="F4220" t="s">
        <v>15846</v>
      </c>
      <c r="G4220" t="s">
        <v>20066</v>
      </c>
      <c r="H4220" t="s">
        <v>24864</v>
      </c>
      <c r="I4220" t="s">
        <v>24865</v>
      </c>
      <c r="J4220" t="s">
        <v>15847</v>
      </c>
      <c r="K4220" t="s">
        <v>6591</v>
      </c>
      <c r="L4220" t="s">
        <v>6592</v>
      </c>
      <c r="M4220" t="s">
        <v>20369</v>
      </c>
      <c r="N4220" t="s">
        <v>6334</v>
      </c>
      <c r="O4220" t="s">
        <v>20097</v>
      </c>
      <c r="P4220" t="s">
        <v>20222</v>
      </c>
      <c r="Q4220" t="s">
        <v>20223</v>
      </c>
      <c r="R4220" t="s">
        <v>20370</v>
      </c>
      <c r="S4220">
        <v>1</v>
      </c>
      <c r="T4220">
        <v>1</v>
      </c>
      <c r="U4220">
        <v>0</v>
      </c>
      <c r="V4220">
        <v>183</v>
      </c>
      <c r="W4220">
        <v>11</v>
      </c>
    </row>
    <row r="4221" spans="1:23" x14ac:dyDescent="0.3">
      <c r="A4221" t="s">
        <v>4231</v>
      </c>
      <c r="B4221" t="s">
        <v>21044</v>
      </c>
      <c r="C4221">
        <v>0</v>
      </c>
      <c r="D4221">
        <v>0</v>
      </c>
      <c r="E4221" t="s">
        <v>20050</v>
      </c>
      <c r="F4221" t="s">
        <v>15849</v>
      </c>
      <c r="G4221" t="s">
        <v>20041</v>
      </c>
      <c r="H4221" t="s">
        <v>24866</v>
      </c>
      <c r="I4221" t="s">
        <v>24867</v>
      </c>
      <c r="J4221" t="s">
        <v>15850</v>
      </c>
      <c r="K4221" t="s">
        <v>6460</v>
      </c>
      <c r="L4221" t="s">
        <v>6388</v>
      </c>
      <c r="M4221" t="s">
        <v>20083</v>
      </c>
      <c r="N4221" t="s">
        <v>6345</v>
      </c>
      <c r="O4221" t="s">
        <v>20167</v>
      </c>
      <c r="P4221" t="s">
        <v>20314</v>
      </c>
      <c r="Q4221" t="s">
        <v>6388</v>
      </c>
      <c r="R4221" t="s">
        <v>20315</v>
      </c>
      <c r="S4221">
        <v>1</v>
      </c>
      <c r="T4221">
        <v>0</v>
      </c>
      <c r="U4221">
        <v>0</v>
      </c>
      <c r="V4221">
        <v>130</v>
      </c>
      <c r="W4221">
        <v>16</v>
      </c>
    </row>
    <row r="4222" spans="1:23" x14ac:dyDescent="0.3">
      <c r="A4222" t="s">
        <v>4232</v>
      </c>
      <c r="B4222" t="s">
        <v>21044</v>
      </c>
      <c r="C4222">
        <v>0</v>
      </c>
      <c r="D4222">
        <v>0</v>
      </c>
      <c r="E4222" t="s">
        <v>20088</v>
      </c>
      <c r="F4222" t="s">
        <v>15851</v>
      </c>
      <c r="G4222" t="s">
        <v>20089</v>
      </c>
      <c r="H4222" t="s">
        <v>24868</v>
      </c>
      <c r="I4222" t="s">
        <v>24869</v>
      </c>
      <c r="J4222" t="s">
        <v>15852</v>
      </c>
      <c r="K4222" t="s">
        <v>7217</v>
      </c>
      <c r="L4222" t="s">
        <v>7218</v>
      </c>
      <c r="M4222" t="s">
        <v>20504</v>
      </c>
      <c r="N4222" t="s">
        <v>6345</v>
      </c>
      <c r="O4222" t="s">
        <v>20167</v>
      </c>
      <c r="P4222" t="s">
        <v>20168</v>
      </c>
      <c r="Q4222" t="s">
        <v>6598</v>
      </c>
      <c r="R4222" t="s">
        <v>20715</v>
      </c>
      <c r="S4222">
        <v>0</v>
      </c>
      <c r="T4222">
        <v>1</v>
      </c>
      <c r="U4222">
        <v>1</v>
      </c>
      <c r="V4222">
        <v>81</v>
      </c>
      <c r="W4222">
        <v>13</v>
      </c>
    </row>
    <row r="4223" spans="1:23" x14ac:dyDescent="0.3">
      <c r="A4223" t="s">
        <v>4233</v>
      </c>
      <c r="B4223" t="s">
        <v>21044</v>
      </c>
      <c r="C4223">
        <v>0</v>
      </c>
      <c r="D4223">
        <v>0</v>
      </c>
      <c r="E4223" t="s">
        <v>20050</v>
      </c>
      <c r="F4223" t="s">
        <v>15853</v>
      </c>
      <c r="G4223" t="s">
        <v>20041</v>
      </c>
      <c r="H4223" t="s">
        <v>24866</v>
      </c>
      <c r="I4223" t="s">
        <v>24867</v>
      </c>
      <c r="J4223" t="s">
        <v>15854</v>
      </c>
      <c r="K4223" t="s">
        <v>15855</v>
      </c>
      <c r="L4223" t="s">
        <v>6388</v>
      </c>
      <c r="M4223" t="s">
        <v>20083</v>
      </c>
      <c r="N4223" t="s">
        <v>6345</v>
      </c>
      <c r="O4223" t="s">
        <v>20167</v>
      </c>
      <c r="P4223" t="s">
        <v>20314</v>
      </c>
      <c r="Q4223" t="s">
        <v>6388</v>
      </c>
      <c r="R4223" t="s">
        <v>20315</v>
      </c>
      <c r="S4223">
        <v>1</v>
      </c>
      <c r="T4223">
        <v>0</v>
      </c>
      <c r="U4223">
        <v>0</v>
      </c>
      <c r="V4223">
        <v>166</v>
      </c>
      <c r="W4223">
        <v>18</v>
      </c>
    </row>
    <row r="4224" spans="1:23" x14ac:dyDescent="0.3">
      <c r="A4224" t="s">
        <v>4234</v>
      </c>
      <c r="B4224" t="s">
        <v>21044</v>
      </c>
      <c r="C4224">
        <v>0</v>
      </c>
      <c r="D4224">
        <v>0</v>
      </c>
      <c r="E4224" t="s">
        <v>20088</v>
      </c>
      <c r="F4224" t="s">
        <v>15856</v>
      </c>
      <c r="G4224" t="s">
        <v>20089</v>
      </c>
      <c r="H4224" t="s">
        <v>24870</v>
      </c>
      <c r="I4224" t="s">
        <v>24871</v>
      </c>
      <c r="J4224" t="s">
        <v>15857</v>
      </c>
      <c r="K4224" t="s">
        <v>6934</v>
      </c>
      <c r="L4224" t="s">
        <v>6935</v>
      </c>
      <c r="M4224" t="s">
        <v>20545</v>
      </c>
      <c r="N4224" t="s">
        <v>6345</v>
      </c>
      <c r="O4224" t="s">
        <v>20167</v>
      </c>
      <c r="P4224" t="s">
        <v>20492</v>
      </c>
      <c r="Q4224" t="s">
        <v>20493</v>
      </c>
      <c r="R4224" t="s">
        <v>20562</v>
      </c>
      <c r="S4224">
        <v>0</v>
      </c>
      <c r="T4224">
        <v>0</v>
      </c>
      <c r="U4224">
        <v>1</v>
      </c>
      <c r="V4224">
        <v>160</v>
      </c>
      <c r="W4224">
        <v>18</v>
      </c>
    </row>
    <row r="4225" spans="1:23" x14ac:dyDescent="0.3">
      <c r="A4225" t="s">
        <v>4235</v>
      </c>
      <c r="B4225" t="s">
        <v>21044</v>
      </c>
      <c r="C4225">
        <v>0</v>
      </c>
      <c r="D4225">
        <v>0</v>
      </c>
      <c r="E4225" t="s">
        <v>20050</v>
      </c>
      <c r="F4225" t="s">
        <v>15858</v>
      </c>
      <c r="G4225" t="s">
        <v>20041</v>
      </c>
      <c r="H4225" t="s">
        <v>24866</v>
      </c>
      <c r="I4225" t="s">
        <v>24867</v>
      </c>
      <c r="J4225" t="s">
        <v>15854</v>
      </c>
      <c r="K4225" t="s">
        <v>15855</v>
      </c>
      <c r="L4225" t="s">
        <v>6388</v>
      </c>
      <c r="M4225" t="s">
        <v>20083</v>
      </c>
      <c r="N4225" t="s">
        <v>6345</v>
      </c>
      <c r="O4225" t="s">
        <v>20167</v>
      </c>
      <c r="P4225" t="s">
        <v>20314</v>
      </c>
      <c r="Q4225" t="s">
        <v>6388</v>
      </c>
      <c r="R4225" t="s">
        <v>20315</v>
      </c>
      <c r="S4225">
        <v>1</v>
      </c>
      <c r="T4225">
        <v>0</v>
      </c>
      <c r="U4225">
        <v>0</v>
      </c>
      <c r="V4225">
        <v>187</v>
      </c>
      <c r="W4225">
        <v>15</v>
      </c>
    </row>
    <row r="4226" spans="1:23" x14ac:dyDescent="0.3">
      <c r="A4226" t="s">
        <v>4236</v>
      </c>
      <c r="B4226" t="s">
        <v>21044</v>
      </c>
      <c r="C4226">
        <v>0</v>
      </c>
      <c r="D4226">
        <v>0</v>
      </c>
      <c r="E4226" t="s">
        <v>20088</v>
      </c>
      <c r="F4226" t="s">
        <v>15859</v>
      </c>
      <c r="G4226" t="s">
        <v>20089</v>
      </c>
      <c r="H4226" t="s">
        <v>20842</v>
      </c>
      <c r="I4226" t="s">
        <v>20843</v>
      </c>
      <c r="J4226" t="s">
        <v>15860</v>
      </c>
      <c r="K4226" t="s">
        <v>6343</v>
      </c>
      <c r="L4226" t="s">
        <v>6344</v>
      </c>
      <c r="M4226" t="s">
        <v>20083</v>
      </c>
      <c r="N4226" t="s">
        <v>6345</v>
      </c>
      <c r="O4226" t="s">
        <v>20167</v>
      </c>
      <c r="P4226" t="s">
        <v>20569</v>
      </c>
      <c r="Q4226" t="s">
        <v>20570</v>
      </c>
      <c r="R4226" t="s">
        <v>20571</v>
      </c>
      <c r="S4226">
        <v>0</v>
      </c>
      <c r="T4226">
        <v>1</v>
      </c>
      <c r="U4226">
        <v>1</v>
      </c>
      <c r="V4226">
        <v>237</v>
      </c>
      <c r="W4226">
        <v>18</v>
      </c>
    </row>
    <row r="4227" spans="1:23" x14ac:dyDescent="0.3">
      <c r="A4227" t="s">
        <v>4237</v>
      </c>
      <c r="B4227" t="s">
        <v>21439</v>
      </c>
      <c r="C4227">
        <v>1</v>
      </c>
      <c r="D4227">
        <v>1</v>
      </c>
      <c r="E4227" t="s">
        <v>20088</v>
      </c>
      <c r="F4227" t="s">
        <v>15861</v>
      </c>
      <c r="G4227" t="s">
        <v>20089</v>
      </c>
      <c r="H4227" t="s">
        <v>24872</v>
      </c>
      <c r="I4227" t="s">
        <v>24873</v>
      </c>
      <c r="J4227" t="s">
        <v>15862</v>
      </c>
      <c r="K4227" t="s">
        <v>6432</v>
      </c>
      <c r="L4227" t="s">
        <v>6396</v>
      </c>
      <c r="M4227" t="s">
        <v>20083</v>
      </c>
      <c r="N4227" t="s">
        <v>6345</v>
      </c>
      <c r="O4227" t="s">
        <v>20167</v>
      </c>
      <c r="P4227" t="s">
        <v>20655</v>
      </c>
      <c r="Q4227" t="s">
        <v>6396</v>
      </c>
      <c r="R4227" t="s">
        <v>20656</v>
      </c>
      <c r="S4227">
        <v>0</v>
      </c>
      <c r="T4227">
        <v>0</v>
      </c>
      <c r="U4227">
        <v>0</v>
      </c>
      <c r="V4227">
        <v>23</v>
      </c>
      <c r="W4227">
        <v>1</v>
      </c>
    </row>
    <row r="4228" spans="1:23" x14ac:dyDescent="0.3">
      <c r="A4228" t="s">
        <v>4238</v>
      </c>
      <c r="B4228" t="s">
        <v>21044</v>
      </c>
      <c r="C4228">
        <v>0</v>
      </c>
      <c r="D4228">
        <v>0</v>
      </c>
      <c r="E4228" t="s">
        <v>20050</v>
      </c>
      <c r="F4228" t="s">
        <v>15863</v>
      </c>
      <c r="G4228" t="s">
        <v>20051</v>
      </c>
      <c r="H4228" t="s">
        <v>20181</v>
      </c>
      <c r="I4228" t="s">
        <v>20182</v>
      </c>
      <c r="J4228" t="s">
        <v>15864</v>
      </c>
      <c r="K4228" t="s">
        <v>6745</v>
      </c>
      <c r="L4228" t="s">
        <v>6746</v>
      </c>
      <c r="M4228" t="s">
        <v>20545</v>
      </c>
      <c r="N4228" t="s">
        <v>6345</v>
      </c>
      <c r="O4228" t="s">
        <v>20167</v>
      </c>
      <c r="P4228" t="s">
        <v>20184</v>
      </c>
      <c r="Q4228" t="s">
        <v>20185</v>
      </c>
      <c r="R4228" t="s">
        <v>20595</v>
      </c>
      <c r="S4228">
        <v>1</v>
      </c>
      <c r="T4228">
        <v>1</v>
      </c>
      <c r="U4228">
        <v>0</v>
      </c>
      <c r="V4228">
        <v>273</v>
      </c>
      <c r="W4228">
        <v>22</v>
      </c>
    </row>
    <row r="4229" spans="1:23" x14ac:dyDescent="0.3">
      <c r="A4229" t="s">
        <v>4239</v>
      </c>
      <c r="B4229" t="s">
        <v>21044</v>
      </c>
      <c r="C4229">
        <v>0</v>
      </c>
      <c r="D4229">
        <v>0</v>
      </c>
      <c r="E4229" t="s">
        <v>20050</v>
      </c>
      <c r="F4229" t="s">
        <v>15865</v>
      </c>
      <c r="G4229" t="s">
        <v>20051</v>
      </c>
      <c r="H4229" t="s">
        <v>20170</v>
      </c>
      <c r="I4229" t="s">
        <v>20171</v>
      </c>
      <c r="J4229" t="s">
        <v>15866</v>
      </c>
      <c r="K4229" t="s">
        <v>7077</v>
      </c>
      <c r="L4229" t="s">
        <v>7078</v>
      </c>
      <c r="M4229" t="s">
        <v>20075</v>
      </c>
      <c r="N4229" t="s">
        <v>6345</v>
      </c>
      <c r="O4229" t="s">
        <v>20167</v>
      </c>
      <c r="P4229" t="s">
        <v>20173</v>
      </c>
      <c r="Q4229" t="s">
        <v>20174</v>
      </c>
      <c r="R4229" t="s">
        <v>20637</v>
      </c>
      <c r="S4229">
        <v>1</v>
      </c>
      <c r="T4229">
        <v>1</v>
      </c>
      <c r="U4229">
        <v>0</v>
      </c>
      <c r="V4229">
        <v>146</v>
      </c>
      <c r="W4229">
        <v>12</v>
      </c>
    </row>
    <row r="4230" spans="1:23" x14ac:dyDescent="0.3">
      <c r="A4230" t="s">
        <v>4240</v>
      </c>
      <c r="B4230" t="s">
        <v>21044</v>
      </c>
      <c r="C4230">
        <v>0</v>
      </c>
      <c r="D4230">
        <v>0</v>
      </c>
      <c r="E4230" t="s">
        <v>20050</v>
      </c>
      <c r="F4230" t="s">
        <v>15867</v>
      </c>
      <c r="G4230" t="s">
        <v>20080</v>
      </c>
      <c r="H4230" t="s">
        <v>20653</v>
      </c>
      <c r="I4230" t="s">
        <v>20654</v>
      </c>
      <c r="J4230" t="s">
        <v>15868</v>
      </c>
      <c r="K4230" t="s">
        <v>6395</v>
      </c>
      <c r="L4230" t="s">
        <v>6396</v>
      </c>
      <c r="M4230" t="s">
        <v>20083</v>
      </c>
      <c r="N4230" t="s">
        <v>6345</v>
      </c>
      <c r="O4230" t="s">
        <v>20167</v>
      </c>
      <c r="P4230" t="s">
        <v>20655</v>
      </c>
      <c r="Q4230" t="s">
        <v>6396</v>
      </c>
      <c r="R4230" t="s">
        <v>20656</v>
      </c>
      <c r="S4230">
        <v>1</v>
      </c>
      <c r="T4230">
        <v>0</v>
      </c>
      <c r="U4230">
        <v>0</v>
      </c>
      <c r="V4230">
        <v>255</v>
      </c>
      <c r="W4230">
        <v>22</v>
      </c>
    </row>
    <row r="4231" spans="1:23" x14ac:dyDescent="0.3">
      <c r="A4231" t="s">
        <v>4241</v>
      </c>
      <c r="B4231" t="s">
        <v>21044</v>
      </c>
      <c r="C4231">
        <v>0</v>
      </c>
      <c r="D4231">
        <v>0</v>
      </c>
      <c r="E4231" t="s">
        <v>20050</v>
      </c>
      <c r="F4231" t="s">
        <v>15869</v>
      </c>
      <c r="G4231" t="s">
        <v>20080</v>
      </c>
      <c r="H4231" t="s">
        <v>20683</v>
      </c>
      <c r="I4231" t="s">
        <v>20684</v>
      </c>
      <c r="J4231" t="s">
        <v>15870</v>
      </c>
      <c r="K4231" t="s">
        <v>15871</v>
      </c>
      <c r="L4231" t="s">
        <v>6595</v>
      </c>
      <c r="M4231" t="s">
        <v>20083</v>
      </c>
      <c r="N4231" t="s">
        <v>6345</v>
      </c>
      <c r="O4231" t="s">
        <v>20167</v>
      </c>
      <c r="P4231" t="s">
        <v>20685</v>
      </c>
      <c r="Q4231" t="s">
        <v>20686</v>
      </c>
      <c r="R4231" t="s">
        <v>20687</v>
      </c>
      <c r="S4231">
        <v>1</v>
      </c>
      <c r="T4231">
        <v>0</v>
      </c>
      <c r="U4231">
        <v>0</v>
      </c>
      <c r="V4231">
        <v>260</v>
      </c>
      <c r="W4231">
        <v>21</v>
      </c>
    </row>
    <row r="4232" spans="1:23" x14ac:dyDescent="0.3">
      <c r="A4232" t="s">
        <v>4242</v>
      </c>
      <c r="B4232" t="s">
        <v>21044</v>
      </c>
      <c r="C4232">
        <v>0</v>
      </c>
      <c r="D4232">
        <v>0</v>
      </c>
      <c r="E4232" t="s">
        <v>20050</v>
      </c>
      <c r="F4232" t="s">
        <v>15872</v>
      </c>
      <c r="G4232" t="s">
        <v>20080</v>
      </c>
      <c r="H4232" t="s">
        <v>20683</v>
      </c>
      <c r="I4232" t="s">
        <v>20684</v>
      </c>
      <c r="J4232" t="s">
        <v>15873</v>
      </c>
      <c r="K4232" t="s">
        <v>6594</v>
      </c>
      <c r="L4232" t="s">
        <v>6595</v>
      </c>
      <c r="M4232" t="s">
        <v>20083</v>
      </c>
      <c r="N4232" t="s">
        <v>6345</v>
      </c>
      <c r="O4232" t="s">
        <v>20167</v>
      </c>
      <c r="P4232" t="s">
        <v>20685</v>
      </c>
      <c r="Q4232" t="s">
        <v>20686</v>
      </c>
      <c r="R4232" t="s">
        <v>20687</v>
      </c>
      <c r="S4232">
        <v>1</v>
      </c>
      <c r="T4232">
        <v>0</v>
      </c>
      <c r="U4232">
        <v>0</v>
      </c>
      <c r="V4232">
        <v>239</v>
      </c>
      <c r="W4232">
        <v>19</v>
      </c>
    </row>
    <row r="4233" spans="1:23" x14ac:dyDescent="0.3">
      <c r="A4233" t="s">
        <v>4243</v>
      </c>
      <c r="B4233" t="s">
        <v>21501</v>
      </c>
      <c r="C4233">
        <v>1</v>
      </c>
      <c r="D4233">
        <v>1</v>
      </c>
      <c r="E4233" t="s">
        <v>20050</v>
      </c>
      <c r="F4233" t="s">
        <v>15874</v>
      </c>
      <c r="G4233" t="s">
        <v>20051</v>
      </c>
      <c r="H4233" t="s">
        <v>20165</v>
      </c>
      <c r="I4233" t="s">
        <v>20166</v>
      </c>
      <c r="J4233" t="s">
        <v>6863</v>
      </c>
      <c r="K4233" t="s">
        <v>6597</v>
      </c>
      <c r="L4233" t="s">
        <v>6598</v>
      </c>
      <c r="M4233" t="s">
        <v>20103</v>
      </c>
      <c r="N4233" t="s">
        <v>6345</v>
      </c>
      <c r="O4233" t="s">
        <v>20167</v>
      </c>
      <c r="P4233" t="s">
        <v>20168</v>
      </c>
      <c r="Q4233" t="s">
        <v>6598</v>
      </c>
      <c r="R4233" t="s">
        <v>20169</v>
      </c>
      <c r="S4233">
        <v>1</v>
      </c>
      <c r="T4233">
        <v>1</v>
      </c>
      <c r="U4233">
        <v>0</v>
      </c>
      <c r="V4233">
        <v>73</v>
      </c>
      <c r="W4233">
        <v>4</v>
      </c>
    </row>
    <row r="4234" spans="1:23" x14ac:dyDescent="0.3">
      <c r="A4234" t="s">
        <v>4244</v>
      </c>
      <c r="B4234" t="s">
        <v>21501</v>
      </c>
      <c r="C4234">
        <v>1</v>
      </c>
      <c r="D4234">
        <v>1</v>
      </c>
      <c r="E4234" t="s">
        <v>20050</v>
      </c>
      <c r="F4234" t="s">
        <v>15875</v>
      </c>
      <c r="G4234" t="s">
        <v>20051</v>
      </c>
      <c r="H4234" t="s">
        <v>20170</v>
      </c>
      <c r="I4234" t="s">
        <v>20171</v>
      </c>
      <c r="J4234" t="s">
        <v>15876</v>
      </c>
      <c r="K4234" t="s">
        <v>8875</v>
      </c>
      <c r="L4234" t="s">
        <v>8876</v>
      </c>
      <c r="M4234" t="s">
        <v>21068</v>
      </c>
      <c r="N4234" t="s">
        <v>6345</v>
      </c>
      <c r="O4234" t="s">
        <v>20167</v>
      </c>
      <c r="P4234" t="s">
        <v>20173</v>
      </c>
      <c r="Q4234" t="s">
        <v>20174</v>
      </c>
      <c r="R4234" t="s">
        <v>21069</v>
      </c>
      <c r="S4234">
        <v>1</v>
      </c>
      <c r="T4234">
        <v>1</v>
      </c>
      <c r="U4234">
        <v>0</v>
      </c>
      <c r="V4234">
        <v>25</v>
      </c>
      <c r="W4234">
        <v>2</v>
      </c>
    </row>
    <row r="4235" spans="1:23" x14ac:dyDescent="0.3">
      <c r="A4235" t="s">
        <v>4245</v>
      </c>
      <c r="B4235" t="s">
        <v>21044</v>
      </c>
      <c r="C4235">
        <v>0</v>
      </c>
      <c r="D4235">
        <v>0</v>
      </c>
      <c r="E4235" t="s">
        <v>20050</v>
      </c>
      <c r="F4235" t="s">
        <v>15877</v>
      </c>
      <c r="G4235" t="s">
        <v>20080</v>
      </c>
      <c r="H4235" t="s">
        <v>20312</v>
      </c>
      <c r="I4235" t="s">
        <v>20313</v>
      </c>
      <c r="J4235" t="s">
        <v>15878</v>
      </c>
      <c r="K4235" t="s">
        <v>9287</v>
      </c>
      <c r="L4235" t="s">
        <v>6388</v>
      </c>
      <c r="M4235" t="s">
        <v>20083</v>
      </c>
      <c r="N4235" t="s">
        <v>6345</v>
      </c>
      <c r="O4235" t="s">
        <v>20167</v>
      </c>
      <c r="P4235" t="s">
        <v>20314</v>
      </c>
      <c r="Q4235" t="s">
        <v>6388</v>
      </c>
      <c r="R4235" t="s">
        <v>20315</v>
      </c>
      <c r="S4235">
        <v>1</v>
      </c>
      <c r="T4235">
        <v>0</v>
      </c>
      <c r="U4235">
        <v>0</v>
      </c>
      <c r="V4235">
        <v>266</v>
      </c>
      <c r="W4235">
        <v>21</v>
      </c>
    </row>
    <row r="4236" spans="1:23" x14ac:dyDescent="0.3">
      <c r="A4236" t="s">
        <v>4246</v>
      </c>
      <c r="B4236" t="s">
        <v>21044</v>
      </c>
      <c r="C4236">
        <v>0</v>
      </c>
      <c r="D4236">
        <v>0</v>
      </c>
      <c r="E4236" t="s">
        <v>20050</v>
      </c>
      <c r="F4236" t="s">
        <v>15880</v>
      </c>
      <c r="G4236" t="s">
        <v>20080</v>
      </c>
      <c r="H4236" t="s">
        <v>20312</v>
      </c>
      <c r="I4236" t="s">
        <v>20313</v>
      </c>
      <c r="J4236" t="s">
        <v>15881</v>
      </c>
      <c r="K4236" t="s">
        <v>6847</v>
      </c>
      <c r="L4236" t="s">
        <v>6388</v>
      </c>
      <c r="M4236" t="s">
        <v>20083</v>
      </c>
      <c r="N4236" t="s">
        <v>6345</v>
      </c>
      <c r="O4236" t="s">
        <v>20167</v>
      </c>
      <c r="P4236" t="s">
        <v>20314</v>
      </c>
      <c r="Q4236" t="s">
        <v>6388</v>
      </c>
      <c r="R4236" t="s">
        <v>20315</v>
      </c>
      <c r="S4236">
        <v>1</v>
      </c>
      <c r="T4236">
        <v>0</v>
      </c>
      <c r="U4236">
        <v>0</v>
      </c>
      <c r="V4236">
        <v>278</v>
      </c>
      <c r="W4236">
        <v>21</v>
      </c>
    </row>
    <row r="4237" spans="1:23" x14ac:dyDescent="0.3">
      <c r="A4237" t="s">
        <v>4247</v>
      </c>
      <c r="B4237" t="s">
        <v>21044</v>
      </c>
      <c r="C4237">
        <v>0</v>
      </c>
      <c r="D4237">
        <v>0</v>
      </c>
      <c r="E4237" t="s">
        <v>20050</v>
      </c>
      <c r="F4237" t="s">
        <v>15882</v>
      </c>
      <c r="G4237" t="s">
        <v>20080</v>
      </c>
      <c r="H4237" t="s">
        <v>20312</v>
      </c>
      <c r="I4237" t="s">
        <v>20313</v>
      </c>
      <c r="J4237" t="s">
        <v>15883</v>
      </c>
      <c r="K4237" t="s">
        <v>8959</v>
      </c>
      <c r="L4237" t="s">
        <v>6388</v>
      </c>
      <c r="M4237" t="s">
        <v>20083</v>
      </c>
      <c r="N4237" t="s">
        <v>6345</v>
      </c>
      <c r="O4237" t="s">
        <v>20167</v>
      </c>
      <c r="P4237" t="s">
        <v>20314</v>
      </c>
      <c r="Q4237" t="s">
        <v>6388</v>
      </c>
      <c r="R4237" t="s">
        <v>20315</v>
      </c>
      <c r="S4237">
        <v>1</v>
      </c>
      <c r="T4237">
        <v>0</v>
      </c>
      <c r="U4237">
        <v>0</v>
      </c>
      <c r="V4237">
        <v>224</v>
      </c>
      <c r="W4237">
        <v>20</v>
      </c>
    </row>
    <row r="4238" spans="1:23" x14ac:dyDescent="0.3">
      <c r="A4238" t="s">
        <v>4248</v>
      </c>
      <c r="B4238" t="s">
        <v>21044</v>
      </c>
      <c r="C4238">
        <v>0</v>
      </c>
      <c r="D4238">
        <v>0</v>
      </c>
      <c r="E4238" t="s">
        <v>20050</v>
      </c>
      <c r="F4238" t="s">
        <v>15884</v>
      </c>
      <c r="G4238" t="s">
        <v>20080</v>
      </c>
      <c r="H4238" t="s">
        <v>20312</v>
      </c>
      <c r="I4238" t="s">
        <v>20313</v>
      </c>
      <c r="J4238" t="s">
        <v>15885</v>
      </c>
      <c r="K4238" t="s">
        <v>6480</v>
      </c>
      <c r="L4238" t="s">
        <v>6388</v>
      </c>
      <c r="M4238" t="s">
        <v>20083</v>
      </c>
      <c r="N4238" t="s">
        <v>6345</v>
      </c>
      <c r="O4238" t="s">
        <v>20167</v>
      </c>
      <c r="P4238" t="s">
        <v>20314</v>
      </c>
      <c r="Q4238" t="s">
        <v>6388</v>
      </c>
      <c r="R4238" t="s">
        <v>20315</v>
      </c>
      <c r="S4238">
        <v>1</v>
      </c>
      <c r="T4238">
        <v>0</v>
      </c>
      <c r="U4238">
        <v>0</v>
      </c>
      <c r="V4238">
        <v>161</v>
      </c>
      <c r="W4238">
        <v>13</v>
      </c>
    </row>
    <row r="4239" spans="1:23" x14ac:dyDescent="0.3">
      <c r="A4239" t="s">
        <v>4249</v>
      </c>
      <c r="B4239" t="s">
        <v>21044</v>
      </c>
      <c r="C4239">
        <v>0</v>
      </c>
      <c r="D4239">
        <v>0</v>
      </c>
      <c r="E4239" t="s">
        <v>20050</v>
      </c>
      <c r="F4239" t="s">
        <v>15886</v>
      </c>
      <c r="G4239" t="s">
        <v>20080</v>
      </c>
      <c r="H4239" t="s">
        <v>20312</v>
      </c>
      <c r="I4239" t="s">
        <v>20313</v>
      </c>
      <c r="J4239" t="s">
        <v>15887</v>
      </c>
      <c r="K4239" t="s">
        <v>6460</v>
      </c>
      <c r="L4239" t="s">
        <v>6388</v>
      </c>
      <c r="M4239" t="s">
        <v>20083</v>
      </c>
      <c r="N4239" t="s">
        <v>6345</v>
      </c>
      <c r="O4239" t="s">
        <v>20167</v>
      </c>
      <c r="P4239" t="s">
        <v>20314</v>
      </c>
      <c r="Q4239" t="s">
        <v>6388</v>
      </c>
      <c r="R4239" t="s">
        <v>20315</v>
      </c>
      <c r="S4239">
        <v>1</v>
      </c>
      <c r="T4239">
        <v>0</v>
      </c>
      <c r="U4239">
        <v>0</v>
      </c>
      <c r="V4239">
        <v>387</v>
      </c>
      <c r="W4239">
        <v>30</v>
      </c>
    </row>
    <row r="4240" spans="1:23" x14ac:dyDescent="0.3">
      <c r="A4240" t="s">
        <v>4250</v>
      </c>
      <c r="B4240" t="s">
        <v>21483</v>
      </c>
      <c r="C4240">
        <v>1</v>
      </c>
      <c r="D4240">
        <v>1</v>
      </c>
      <c r="E4240" t="s">
        <v>20088</v>
      </c>
      <c r="F4240" t="s">
        <v>15889</v>
      </c>
      <c r="G4240" t="s">
        <v>20089</v>
      </c>
      <c r="H4240" t="s">
        <v>20842</v>
      </c>
      <c r="I4240" t="s">
        <v>20843</v>
      </c>
      <c r="J4240" t="s">
        <v>15890</v>
      </c>
      <c r="K4240" t="s">
        <v>6594</v>
      </c>
      <c r="L4240" t="s">
        <v>6595</v>
      </c>
      <c r="M4240" t="s">
        <v>20083</v>
      </c>
      <c r="N4240" t="s">
        <v>6345</v>
      </c>
      <c r="O4240" t="s">
        <v>20167</v>
      </c>
      <c r="P4240" t="s">
        <v>20685</v>
      </c>
      <c r="Q4240" t="s">
        <v>20686</v>
      </c>
      <c r="R4240" t="s">
        <v>20687</v>
      </c>
      <c r="S4240">
        <v>0</v>
      </c>
      <c r="T4240">
        <v>0</v>
      </c>
      <c r="U4240">
        <v>0</v>
      </c>
      <c r="V4240">
        <v>126</v>
      </c>
      <c r="W4240">
        <v>5</v>
      </c>
    </row>
    <row r="4241" spans="1:23" x14ac:dyDescent="0.3">
      <c r="A4241" t="s">
        <v>4251</v>
      </c>
      <c r="B4241" t="s">
        <v>21522</v>
      </c>
      <c r="C4241">
        <v>1</v>
      </c>
      <c r="D4241">
        <v>1</v>
      </c>
      <c r="E4241" t="s">
        <v>20050</v>
      </c>
      <c r="F4241" t="s">
        <v>15891</v>
      </c>
      <c r="G4241" t="s">
        <v>20051</v>
      </c>
      <c r="H4241" t="s">
        <v>20165</v>
      </c>
      <c r="I4241" t="s">
        <v>20166</v>
      </c>
      <c r="J4241" t="s">
        <v>6863</v>
      </c>
      <c r="K4241" t="s">
        <v>6597</v>
      </c>
      <c r="L4241" t="s">
        <v>6598</v>
      </c>
      <c r="M4241" t="s">
        <v>20103</v>
      </c>
      <c r="N4241" t="s">
        <v>6345</v>
      </c>
      <c r="O4241" t="s">
        <v>20167</v>
      </c>
      <c r="P4241" t="s">
        <v>20168</v>
      </c>
      <c r="Q4241" t="s">
        <v>6598</v>
      </c>
      <c r="R4241" t="s">
        <v>20169</v>
      </c>
      <c r="S4241">
        <v>1</v>
      </c>
      <c r="T4241">
        <v>1</v>
      </c>
      <c r="U4241">
        <v>0</v>
      </c>
      <c r="V4241">
        <v>46</v>
      </c>
      <c r="W4241">
        <v>2</v>
      </c>
    </row>
    <row r="4242" spans="1:23" x14ac:dyDescent="0.3">
      <c r="A4242" t="s">
        <v>4252</v>
      </c>
      <c r="B4242" t="s">
        <v>21505</v>
      </c>
      <c r="C4242">
        <v>1</v>
      </c>
      <c r="D4242">
        <v>0</v>
      </c>
      <c r="E4242" t="s">
        <v>20050</v>
      </c>
      <c r="F4242" t="s">
        <v>15892</v>
      </c>
      <c r="G4242" t="s">
        <v>20051</v>
      </c>
      <c r="H4242" t="s">
        <v>20165</v>
      </c>
      <c r="I4242" t="s">
        <v>20166</v>
      </c>
      <c r="J4242" t="s">
        <v>15893</v>
      </c>
      <c r="K4242" t="s">
        <v>15894</v>
      </c>
      <c r="L4242" t="s">
        <v>15895</v>
      </c>
      <c r="M4242" t="s">
        <v>20324</v>
      </c>
      <c r="N4242" t="s">
        <v>6345</v>
      </c>
      <c r="O4242" t="s">
        <v>20167</v>
      </c>
      <c r="P4242" t="s">
        <v>20168</v>
      </c>
      <c r="Q4242" t="s">
        <v>6598</v>
      </c>
      <c r="R4242" t="s">
        <v>24874</v>
      </c>
      <c r="S4242">
        <v>1</v>
      </c>
      <c r="T4242">
        <v>1</v>
      </c>
      <c r="U4242">
        <v>0</v>
      </c>
      <c r="V4242">
        <v>70</v>
      </c>
      <c r="W4242">
        <v>4</v>
      </c>
    </row>
    <row r="4243" spans="1:23" x14ac:dyDescent="0.3">
      <c r="A4243" t="s">
        <v>4253</v>
      </c>
      <c r="B4243" t="s">
        <v>21439</v>
      </c>
      <c r="C4243">
        <v>1</v>
      </c>
      <c r="D4243">
        <v>1</v>
      </c>
      <c r="E4243" t="s">
        <v>20065</v>
      </c>
      <c r="F4243" t="s">
        <v>15896</v>
      </c>
      <c r="G4243" t="s">
        <v>21576</v>
      </c>
      <c r="H4243" t="s">
        <v>24875</v>
      </c>
      <c r="I4243" t="s">
        <v>24876</v>
      </c>
      <c r="J4243" t="s">
        <v>15897</v>
      </c>
      <c r="K4243" t="s">
        <v>15898</v>
      </c>
      <c r="L4243" t="s">
        <v>6595</v>
      </c>
      <c r="M4243" t="s">
        <v>20083</v>
      </c>
      <c r="N4243" t="s">
        <v>6345</v>
      </c>
      <c r="O4243" t="s">
        <v>20167</v>
      </c>
      <c r="P4243" t="s">
        <v>20685</v>
      </c>
      <c r="Q4243" t="s">
        <v>20686</v>
      </c>
      <c r="R4243" t="s">
        <v>20687</v>
      </c>
      <c r="S4243">
        <v>1</v>
      </c>
      <c r="T4243">
        <v>0</v>
      </c>
      <c r="U4243">
        <v>0</v>
      </c>
      <c r="V4243">
        <v>0</v>
      </c>
      <c r="W4243">
        <v>0</v>
      </c>
    </row>
    <row r="4244" spans="1:23" x14ac:dyDescent="0.3">
      <c r="A4244" t="s">
        <v>4254</v>
      </c>
      <c r="B4244" t="s">
        <v>21044</v>
      </c>
      <c r="C4244">
        <v>0</v>
      </c>
      <c r="D4244">
        <v>0</v>
      </c>
      <c r="E4244" t="s">
        <v>20050</v>
      </c>
      <c r="F4244" t="s">
        <v>15899</v>
      </c>
      <c r="G4244" t="s">
        <v>20051</v>
      </c>
      <c r="H4244" t="s">
        <v>20417</v>
      </c>
      <c r="I4244" t="s">
        <v>20418</v>
      </c>
      <c r="J4244" t="s">
        <v>15900</v>
      </c>
      <c r="K4244" t="s">
        <v>7821</v>
      </c>
      <c r="L4244" t="s">
        <v>7822</v>
      </c>
      <c r="M4244" t="s">
        <v>20242</v>
      </c>
      <c r="N4244" t="s">
        <v>6345</v>
      </c>
      <c r="O4244" t="s">
        <v>20167</v>
      </c>
      <c r="P4244" t="s">
        <v>20419</v>
      </c>
      <c r="Q4244" t="s">
        <v>20420</v>
      </c>
      <c r="R4244" t="s">
        <v>20421</v>
      </c>
      <c r="S4244">
        <v>1</v>
      </c>
      <c r="T4244">
        <v>0</v>
      </c>
      <c r="U4244">
        <v>0</v>
      </c>
      <c r="V4244">
        <v>235</v>
      </c>
      <c r="W4244">
        <v>18</v>
      </c>
    </row>
    <row r="4245" spans="1:23" x14ac:dyDescent="0.3">
      <c r="A4245" t="s">
        <v>4255</v>
      </c>
      <c r="B4245" t="s">
        <v>21522</v>
      </c>
      <c r="C4245">
        <v>1</v>
      </c>
      <c r="D4245">
        <v>1</v>
      </c>
      <c r="E4245" t="s">
        <v>20088</v>
      </c>
      <c r="F4245" t="s">
        <v>15901</v>
      </c>
      <c r="G4245" t="s">
        <v>20089</v>
      </c>
      <c r="H4245" t="s">
        <v>24877</v>
      </c>
      <c r="I4245" t="s">
        <v>24878</v>
      </c>
      <c r="J4245" t="s">
        <v>15902</v>
      </c>
      <c r="K4245" t="s">
        <v>8782</v>
      </c>
      <c r="L4245" t="s">
        <v>6388</v>
      </c>
      <c r="M4245" t="s">
        <v>20083</v>
      </c>
      <c r="N4245" t="s">
        <v>6345</v>
      </c>
      <c r="O4245" t="s">
        <v>20167</v>
      </c>
      <c r="P4245" t="s">
        <v>20314</v>
      </c>
      <c r="Q4245" t="s">
        <v>6388</v>
      </c>
      <c r="R4245" t="s">
        <v>20315</v>
      </c>
      <c r="S4245">
        <v>0</v>
      </c>
      <c r="T4245">
        <v>0</v>
      </c>
      <c r="U4245">
        <v>0</v>
      </c>
      <c r="V4245">
        <v>41</v>
      </c>
      <c r="W4245">
        <v>2</v>
      </c>
    </row>
    <row r="4246" spans="1:23" x14ac:dyDescent="0.3">
      <c r="A4246" t="s">
        <v>4256</v>
      </c>
      <c r="B4246" t="s">
        <v>21439</v>
      </c>
      <c r="C4246">
        <v>1</v>
      </c>
      <c r="D4246">
        <v>1</v>
      </c>
      <c r="E4246" t="s">
        <v>20088</v>
      </c>
      <c r="F4246" t="s">
        <v>15905</v>
      </c>
      <c r="G4246" t="s">
        <v>20089</v>
      </c>
      <c r="H4246" t="s">
        <v>21603</v>
      </c>
      <c r="I4246" t="s">
        <v>24879</v>
      </c>
      <c r="J4246" t="s">
        <v>15906</v>
      </c>
      <c r="K4246" t="s">
        <v>6850</v>
      </c>
      <c r="L4246" t="s">
        <v>6388</v>
      </c>
      <c r="M4246" t="s">
        <v>20083</v>
      </c>
      <c r="N4246" t="s">
        <v>6345</v>
      </c>
      <c r="O4246" t="s">
        <v>20167</v>
      </c>
      <c r="P4246" t="s">
        <v>20314</v>
      </c>
      <c r="Q4246" t="s">
        <v>6388</v>
      </c>
      <c r="R4246" t="s">
        <v>20315</v>
      </c>
      <c r="S4246">
        <v>0</v>
      </c>
      <c r="T4246">
        <v>0</v>
      </c>
      <c r="U4246">
        <v>0</v>
      </c>
      <c r="V4246">
        <v>62</v>
      </c>
      <c r="W4246">
        <v>3</v>
      </c>
    </row>
    <row r="4247" spans="1:23" x14ac:dyDescent="0.3">
      <c r="A4247" t="s">
        <v>4257</v>
      </c>
      <c r="B4247" t="s">
        <v>21044</v>
      </c>
      <c r="C4247">
        <v>0</v>
      </c>
      <c r="D4247">
        <v>0</v>
      </c>
      <c r="E4247" t="s">
        <v>20088</v>
      </c>
      <c r="F4247" t="s">
        <v>15907</v>
      </c>
      <c r="G4247" t="s">
        <v>20089</v>
      </c>
      <c r="H4247" t="s">
        <v>24880</v>
      </c>
      <c r="I4247" t="s">
        <v>24881</v>
      </c>
      <c r="J4247" t="s">
        <v>15908</v>
      </c>
      <c r="K4247" t="s">
        <v>15871</v>
      </c>
      <c r="L4247" t="s">
        <v>6595</v>
      </c>
      <c r="M4247" t="s">
        <v>20083</v>
      </c>
      <c r="N4247" t="s">
        <v>6345</v>
      </c>
      <c r="O4247" t="s">
        <v>20167</v>
      </c>
      <c r="P4247" t="s">
        <v>20685</v>
      </c>
      <c r="Q4247" t="s">
        <v>20686</v>
      </c>
      <c r="R4247" t="s">
        <v>20687</v>
      </c>
      <c r="S4247">
        <v>0</v>
      </c>
      <c r="T4247">
        <v>0</v>
      </c>
      <c r="U4247">
        <v>1</v>
      </c>
      <c r="V4247">
        <v>197</v>
      </c>
      <c r="W4247">
        <v>20</v>
      </c>
    </row>
    <row r="4248" spans="1:23" x14ac:dyDescent="0.3">
      <c r="A4248" t="s">
        <v>4258</v>
      </c>
      <c r="B4248" t="s">
        <v>21044</v>
      </c>
      <c r="C4248">
        <v>0</v>
      </c>
      <c r="D4248">
        <v>0</v>
      </c>
      <c r="E4248" t="s">
        <v>20050</v>
      </c>
      <c r="F4248" t="s">
        <v>15909</v>
      </c>
      <c r="G4248" t="s">
        <v>20080</v>
      </c>
      <c r="H4248" t="s">
        <v>20312</v>
      </c>
      <c r="I4248" t="s">
        <v>20313</v>
      </c>
      <c r="J4248" t="s">
        <v>15910</v>
      </c>
      <c r="K4248" t="s">
        <v>6487</v>
      </c>
      <c r="L4248" t="s">
        <v>6388</v>
      </c>
      <c r="M4248" t="s">
        <v>20083</v>
      </c>
      <c r="N4248" t="s">
        <v>6345</v>
      </c>
      <c r="O4248" t="s">
        <v>20167</v>
      </c>
      <c r="P4248" t="s">
        <v>20314</v>
      </c>
      <c r="Q4248" t="s">
        <v>6388</v>
      </c>
      <c r="R4248" t="s">
        <v>20315</v>
      </c>
      <c r="S4248">
        <v>1</v>
      </c>
      <c r="T4248">
        <v>0</v>
      </c>
      <c r="U4248">
        <v>0</v>
      </c>
      <c r="V4248">
        <v>182</v>
      </c>
      <c r="W4248">
        <v>19</v>
      </c>
    </row>
    <row r="4249" spans="1:23" x14ac:dyDescent="0.3">
      <c r="A4249" t="s">
        <v>4259</v>
      </c>
      <c r="B4249" t="s">
        <v>21501</v>
      </c>
      <c r="C4249">
        <v>1</v>
      </c>
      <c r="D4249">
        <v>1</v>
      </c>
      <c r="E4249" t="s">
        <v>20050</v>
      </c>
      <c r="F4249" t="s">
        <v>15911</v>
      </c>
      <c r="G4249" t="s">
        <v>20051</v>
      </c>
      <c r="H4249" t="s">
        <v>20417</v>
      </c>
      <c r="I4249" t="s">
        <v>20418</v>
      </c>
      <c r="J4249" t="s">
        <v>6854</v>
      </c>
      <c r="K4249" t="s">
        <v>6855</v>
      </c>
      <c r="L4249" t="s">
        <v>6856</v>
      </c>
      <c r="M4249" t="s">
        <v>20258</v>
      </c>
      <c r="N4249" t="s">
        <v>6345</v>
      </c>
      <c r="O4249" t="s">
        <v>20167</v>
      </c>
      <c r="P4249" t="s">
        <v>20419</v>
      </c>
      <c r="Q4249" t="s">
        <v>20420</v>
      </c>
      <c r="R4249" t="s">
        <v>20497</v>
      </c>
      <c r="S4249">
        <v>1</v>
      </c>
      <c r="T4249">
        <v>0</v>
      </c>
      <c r="U4249">
        <v>0</v>
      </c>
      <c r="V4249">
        <v>33</v>
      </c>
      <c r="W4249">
        <v>3</v>
      </c>
    </row>
    <row r="4250" spans="1:23" x14ac:dyDescent="0.3">
      <c r="A4250" t="s">
        <v>4260</v>
      </c>
      <c r="B4250" t="s">
        <v>21044</v>
      </c>
      <c r="C4250">
        <v>0</v>
      </c>
      <c r="D4250">
        <v>0</v>
      </c>
      <c r="E4250" t="s">
        <v>20088</v>
      </c>
      <c r="F4250" t="s">
        <v>15912</v>
      </c>
      <c r="G4250" t="s">
        <v>20089</v>
      </c>
      <c r="H4250" t="s">
        <v>20842</v>
      </c>
      <c r="I4250" t="s">
        <v>20843</v>
      </c>
      <c r="J4250" t="s">
        <v>15913</v>
      </c>
      <c r="K4250" t="s">
        <v>15914</v>
      </c>
      <c r="L4250" t="s">
        <v>13104</v>
      </c>
      <c r="M4250" t="s">
        <v>20324</v>
      </c>
      <c r="N4250" t="s">
        <v>6345</v>
      </c>
      <c r="O4250" t="s">
        <v>20167</v>
      </c>
      <c r="P4250" t="s">
        <v>20173</v>
      </c>
      <c r="Q4250" t="s">
        <v>20174</v>
      </c>
      <c r="R4250" t="s">
        <v>24882</v>
      </c>
      <c r="S4250">
        <v>0</v>
      </c>
      <c r="T4250">
        <v>1</v>
      </c>
      <c r="U4250">
        <v>1</v>
      </c>
      <c r="V4250">
        <v>231</v>
      </c>
      <c r="W4250">
        <v>27</v>
      </c>
    </row>
    <row r="4251" spans="1:23" x14ac:dyDescent="0.3">
      <c r="A4251" t="s">
        <v>4261</v>
      </c>
      <c r="B4251" t="s">
        <v>21044</v>
      </c>
      <c r="C4251">
        <v>0</v>
      </c>
      <c r="D4251">
        <v>0</v>
      </c>
      <c r="E4251" t="s">
        <v>20088</v>
      </c>
      <c r="F4251" t="s">
        <v>15915</v>
      </c>
      <c r="G4251" t="s">
        <v>20089</v>
      </c>
      <c r="H4251" t="s">
        <v>24883</v>
      </c>
      <c r="I4251" t="s">
        <v>24884</v>
      </c>
      <c r="J4251" t="s">
        <v>15916</v>
      </c>
      <c r="K4251" t="s">
        <v>6395</v>
      </c>
      <c r="L4251" t="s">
        <v>6396</v>
      </c>
      <c r="M4251" t="s">
        <v>20083</v>
      </c>
      <c r="N4251" t="s">
        <v>6345</v>
      </c>
      <c r="O4251" t="s">
        <v>20167</v>
      </c>
      <c r="P4251" t="s">
        <v>20655</v>
      </c>
      <c r="Q4251" t="s">
        <v>6396</v>
      </c>
      <c r="R4251" t="s">
        <v>20656</v>
      </c>
      <c r="S4251">
        <v>0</v>
      </c>
      <c r="T4251">
        <v>0</v>
      </c>
      <c r="U4251">
        <v>1</v>
      </c>
      <c r="V4251">
        <v>138</v>
      </c>
      <c r="W4251">
        <v>14</v>
      </c>
    </row>
    <row r="4252" spans="1:23" x14ac:dyDescent="0.3">
      <c r="A4252" t="s">
        <v>4262</v>
      </c>
      <c r="B4252" t="s">
        <v>21439</v>
      </c>
      <c r="C4252">
        <v>1</v>
      </c>
      <c r="D4252">
        <v>1</v>
      </c>
      <c r="E4252" t="s">
        <v>20150</v>
      </c>
      <c r="F4252" t="s">
        <v>15917</v>
      </c>
      <c r="G4252" t="s">
        <v>20089</v>
      </c>
      <c r="H4252" t="s">
        <v>21603</v>
      </c>
      <c r="I4252" t="s">
        <v>24879</v>
      </c>
      <c r="J4252" t="s">
        <v>15906</v>
      </c>
      <c r="K4252" t="s">
        <v>6850</v>
      </c>
      <c r="L4252" t="s">
        <v>6388</v>
      </c>
      <c r="M4252" t="s">
        <v>20083</v>
      </c>
      <c r="N4252" t="s">
        <v>6345</v>
      </c>
      <c r="O4252" t="s">
        <v>20167</v>
      </c>
      <c r="P4252" t="s">
        <v>20314</v>
      </c>
      <c r="Q4252" t="s">
        <v>6388</v>
      </c>
      <c r="R4252" t="s">
        <v>20315</v>
      </c>
      <c r="S4252">
        <v>0</v>
      </c>
      <c r="T4252">
        <v>0</v>
      </c>
      <c r="U4252">
        <v>0</v>
      </c>
      <c r="V4252">
        <v>50</v>
      </c>
      <c r="W4252">
        <v>3</v>
      </c>
    </row>
    <row r="4253" spans="1:23" x14ac:dyDescent="0.3">
      <c r="A4253" t="s">
        <v>4263</v>
      </c>
      <c r="B4253" t="s">
        <v>21044</v>
      </c>
      <c r="C4253">
        <v>0</v>
      </c>
      <c r="D4253">
        <v>0</v>
      </c>
      <c r="E4253" t="s">
        <v>20088</v>
      </c>
      <c r="F4253" t="s">
        <v>15918</v>
      </c>
      <c r="G4253" t="s">
        <v>20089</v>
      </c>
      <c r="H4253" t="s">
        <v>24885</v>
      </c>
      <c r="I4253" t="s">
        <v>24886</v>
      </c>
      <c r="J4253" t="s">
        <v>15919</v>
      </c>
      <c r="K4253" t="s">
        <v>6751</v>
      </c>
      <c r="L4253" t="s">
        <v>6752</v>
      </c>
      <c r="M4253" t="s">
        <v>20083</v>
      </c>
      <c r="N4253" t="s">
        <v>6345</v>
      </c>
      <c r="O4253" t="s">
        <v>20167</v>
      </c>
      <c r="P4253" t="s">
        <v>20201</v>
      </c>
      <c r="Q4253" t="s">
        <v>6752</v>
      </c>
      <c r="R4253" t="s">
        <v>20202</v>
      </c>
      <c r="S4253">
        <v>0</v>
      </c>
      <c r="T4253">
        <v>0</v>
      </c>
      <c r="U4253">
        <v>1</v>
      </c>
      <c r="V4253">
        <v>103</v>
      </c>
      <c r="W4253">
        <v>11</v>
      </c>
    </row>
    <row r="4254" spans="1:23" x14ac:dyDescent="0.3">
      <c r="A4254" t="s">
        <v>4264</v>
      </c>
      <c r="B4254" t="s">
        <v>21044</v>
      </c>
      <c r="C4254">
        <v>0</v>
      </c>
      <c r="D4254">
        <v>0</v>
      </c>
      <c r="E4254" t="s">
        <v>20088</v>
      </c>
      <c r="F4254" t="s">
        <v>15920</v>
      </c>
      <c r="G4254" t="s">
        <v>20089</v>
      </c>
      <c r="H4254" t="s">
        <v>24887</v>
      </c>
      <c r="I4254" t="s">
        <v>24888</v>
      </c>
      <c r="J4254" t="s">
        <v>15921</v>
      </c>
      <c r="K4254" t="s">
        <v>6745</v>
      </c>
      <c r="L4254" t="s">
        <v>6746</v>
      </c>
      <c r="M4254" t="s">
        <v>20545</v>
      </c>
      <c r="N4254" t="s">
        <v>6345</v>
      </c>
      <c r="O4254" t="s">
        <v>20167</v>
      </c>
      <c r="P4254" t="s">
        <v>20184</v>
      </c>
      <c r="Q4254" t="s">
        <v>20185</v>
      </c>
      <c r="R4254" t="s">
        <v>20595</v>
      </c>
      <c r="S4254">
        <v>0</v>
      </c>
      <c r="T4254">
        <v>1</v>
      </c>
      <c r="U4254">
        <v>1</v>
      </c>
      <c r="V4254">
        <v>139</v>
      </c>
      <c r="W4254">
        <v>14</v>
      </c>
    </row>
    <row r="4255" spans="1:23" x14ac:dyDescent="0.3">
      <c r="A4255" t="s">
        <v>4265</v>
      </c>
      <c r="B4255" t="s">
        <v>21044</v>
      </c>
      <c r="C4255">
        <v>0</v>
      </c>
      <c r="D4255">
        <v>0</v>
      </c>
      <c r="E4255" t="s">
        <v>20088</v>
      </c>
      <c r="F4255" t="s">
        <v>15922</v>
      </c>
      <c r="G4255" t="s">
        <v>20089</v>
      </c>
      <c r="H4255" t="s">
        <v>24889</v>
      </c>
      <c r="I4255" t="s">
        <v>24890</v>
      </c>
      <c r="J4255" t="s">
        <v>15923</v>
      </c>
      <c r="K4255" t="s">
        <v>15924</v>
      </c>
      <c r="L4255" t="s">
        <v>15925</v>
      </c>
      <c r="M4255" t="s">
        <v>20271</v>
      </c>
      <c r="N4255" t="s">
        <v>6345</v>
      </c>
      <c r="O4255" t="s">
        <v>20167</v>
      </c>
      <c r="P4255" t="s">
        <v>20492</v>
      </c>
      <c r="Q4255" t="s">
        <v>20493</v>
      </c>
      <c r="R4255" t="s">
        <v>24891</v>
      </c>
      <c r="S4255">
        <v>0</v>
      </c>
      <c r="T4255">
        <v>0</v>
      </c>
      <c r="U4255">
        <v>1</v>
      </c>
      <c r="V4255">
        <v>125</v>
      </c>
      <c r="W4255">
        <v>13</v>
      </c>
    </row>
    <row r="4256" spans="1:23" x14ac:dyDescent="0.3">
      <c r="A4256" t="s">
        <v>4266</v>
      </c>
      <c r="B4256" t="s">
        <v>21044</v>
      </c>
      <c r="C4256">
        <v>0</v>
      </c>
      <c r="D4256">
        <v>0</v>
      </c>
      <c r="E4256" t="s">
        <v>20088</v>
      </c>
      <c r="F4256" t="s">
        <v>15926</v>
      </c>
      <c r="G4256" t="s">
        <v>20089</v>
      </c>
      <c r="H4256" t="s">
        <v>24892</v>
      </c>
      <c r="I4256" t="s">
        <v>24893</v>
      </c>
      <c r="J4256" t="s">
        <v>15927</v>
      </c>
      <c r="K4256" t="s">
        <v>6432</v>
      </c>
      <c r="L4256" t="s">
        <v>15928</v>
      </c>
      <c r="M4256" t="s">
        <v>20320</v>
      </c>
      <c r="N4256" t="s">
        <v>6345</v>
      </c>
      <c r="O4256" t="s">
        <v>20167</v>
      </c>
      <c r="P4256" t="s">
        <v>20419</v>
      </c>
      <c r="Q4256" t="s">
        <v>20420</v>
      </c>
      <c r="R4256" t="s">
        <v>24894</v>
      </c>
      <c r="S4256">
        <v>0</v>
      </c>
      <c r="T4256">
        <v>0</v>
      </c>
      <c r="U4256">
        <v>1</v>
      </c>
      <c r="V4256">
        <v>97</v>
      </c>
      <c r="W4256">
        <v>11</v>
      </c>
    </row>
    <row r="4257" spans="1:23" x14ac:dyDescent="0.3">
      <c r="A4257" t="s">
        <v>4267</v>
      </c>
      <c r="B4257" t="s">
        <v>21044</v>
      </c>
      <c r="C4257">
        <v>0</v>
      </c>
      <c r="D4257">
        <v>0</v>
      </c>
      <c r="E4257" t="s">
        <v>20088</v>
      </c>
      <c r="F4257" t="s">
        <v>15929</v>
      </c>
      <c r="G4257" t="s">
        <v>20089</v>
      </c>
      <c r="H4257" t="s">
        <v>24263</v>
      </c>
      <c r="I4257" t="s">
        <v>24895</v>
      </c>
      <c r="J4257" t="s">
        <v>15930</v>
      </c>
      <c r="K4257" t="s">
        <v>6662</v>
      </c>
      <c r="L4257" t="s">
        <v>6663</v>
      </c>
      <c r="M4257" t="s">
        <v>20273</v>
      </c>
      <c r="N4257" t="s">
        <v>6345</v>
      </c>
      <c r="O4257" t="s">
        <v>20167</v>
      </c>
      <c r="P4257" t="s">
        <v>20492</v>
      </c>
      <c r="Q4257" t="s">
        <v>20493</v>
      </c>
      <c r="R4257" t="s">
        <v>24896</v>
      </c>
      <c r="S4257">
        <v>0</v>
      </c>
      <c r="T4257">
        <v>0</v>
      </c>
      <c r="U4257">
        <v>1</v>
      </c>
      <c r="V4257">
        <v>116</v>
      </c>
      <c r="W4257">
        <v>15</v>
      </c>
    </row>
    <row r="4258" spans="1:23" x14ac:dyDescent="0.3">
      <c r="A4258" t="s">
        <v>4268</v>
      </c>
      <c r="B4258" t="s">
        <v>21044</v>
      </c>
      <c r="C4258">
        <v>0</v>
      </c>
      <c r="D4258">
        <v>0</v>
      </c>
      <c r="E4258" t="s">
        <v>20088</v>
      </c>
      <c r="F4258" t="s">
        <v>15931</v>
      </c>
      <c r="G4258" t="s">
        <v>20089</v>
      </c>
      <c r="H4258" t="s">
        <v>24897</v>
      </c>
      <c r="I4258" t="s">
        <v>24898</v>
      </c>
      <c r="J4258" t="s">
        <v>15932</v>
      </c>
      <c r="K4258" t="s">
        <v>6745</v>
      </c>
      <c r="L4258" t="s">
        <v>6746</v>
      </c>
      <c r="M4258" t="s">
        <v>20545</v>
      </c>
      <c r="N4258" t="s">
        <v>6345</v>
      </c>
      <c r="O4258" t="s">
        <v>20167</v>
      </c>
      <c r="P4258" t="s">
        <v>20184</v>
      </c>
      <c r="Q4258" t="s">
        <v>20185</v>
      </c>
      <c r="R4258" t="s">
        <v>20595</v>
      </c>
      <c r="S4258">
        <v>0</v>
      </c>
      <c r="T4258">
        <v>1</v>
      </c>
      <c r="U4258">
        <v>1</v>
      </c>
      <c r="V4258">
        <v>126</v>
      </c>
      <c r="W4258">
        <v>11</v>
      </c>
    </row>
    <row r="4259" spans="1:23" x14ac:dyDescent="0.3">
      <c r="A4259" t="s">
        <v>4269</v>
      </c>
      <c r="B4259" t="s">
        <v>21439</v>
      </c>
      <c r="C4259">
        <v>1</v>
      </c>
      <c r="D4259">
        <v>1</v>
      </c>
      <c r="E4259" t="s">
        <v>20088</v>
      </c>
      <c r="F4259" t="s">
        <v>15933</v>
      </c>
      <c r="G4259" t="s">
        <v>20089</v>
      </c>
      <c r="H4259" t="s">
        <v>24899</v>
      </c>
      <c r="I4259" t="s">
        <v>24900</v>
      </c>
      <c r="J4259" t="s">
        <v>15934</v>
      </c>
      <c r="K4259" t="s">
        <v>6652</v>
      </c>
      <c r="L4259" t="s">
        <v>6653</v>
      </c>
      <c r="M4259" t="s">
        <v>20107</v>
      </c>
      <c r="N4259" t="s">
        <v>6345</v>
      </c>
      <c r="O4259" t="s">
        <v>20167</v>
      </c>
      <c r="P4259" t="s">
        <v>20492</v>
      </c>
      <c r="Q4259" t="s">
        <v>20493</v>
      </c>
      <c r="R4259" t="s">
        <v>20771</v>
      </c>
      <c r="S4259">
        <v>0</v>
      </c>
      <c r="T4259">
        <v>0</v>
      </c>
      <c r="U4259">
        <v>0</v>
      </c>
      <c r="V4259">
        <v>65</v>
      </c>
      <c r="W4259">
        <v>3</v>
      </c>
    </row>
    <row r="4260" spans="1:23" x14ac:dyDescent="0.3">
      <c r="A4260" t="s">
        <v>4270</v>
      </c>
      <c r="B4260" t="s">
        <v>21439</v>
      </c>
      <c r="C4260">
        <v>1</v>
      </c>
      <c r="D4260">
        <v>1</v>
      </c>
      <c r="E4260" t="s">
        <v>20088</v>
      </c>
      <c r="F4260" t="s">
        <v>15935</v>
      </c>
      <c r="G4260" t="s">
        <v>20089</v>
      </c>
      <c r="H4260" t="s">
        <v>24901</v>
      </c>
      <c r="I4260" t="s">
        <v>24902</v>
      </c>
      <c r="J4260" t="s">
        <v>15936</v>
      </c>
      <c r="K4260" t="s">
        <v>6745</v>
      </c>
      <c r="L4260" t="s">
        <v>6746</v>
      </c>
      <c r="M4260" t="s">
        <v>20545</v>
      </c>
      <c r="N4260" t="s">
        <v>6345</v>
      </c>
      <c r="O4260" t="s">
        <v>20167</v>
      </c>
      <c r="P4260" t="s">
        <v>20184</v>
      </c>
      <c r="Q4260" t="s">
        <v>20185</v>
      </c>
      <c r="R4260" t="s">
        <v>20595</v>
      </c>
      <c r="S4260">
        <v>0</v>
      </c>
      <c r="T4260">
        <v>1</v>
      </c>
      <c r="U4260">
        <v>0</v>
      </c>
      <c r="V4260">
        <v>41</v>
      </c>
      <c r="W4260">
        <v>2</v>
      </c>
    </row>
    <row r="4261" spans="1:23" x14ac:dyDescent="0.3">
      <c r="A4261" t="s">
        <v>4271</v>
      </c>
      <c r="B4261" t="s">
        <v>21501</v>
      </c>
      <c r="C4261">
        <v>1</v>
      </c>
      <c r="D4261">
        <v>1</v>
      </c>
      <c r="E4261" t="s">
        <v>20065</v>
      </c>
      <c r="F4261" t="s">
        <v>15938</v>
      </c>
      <c r="G4261" t="s">
        <v>20080</v>
      </c>
      <c r="H4261" t="s">
        <v>20312</v>
      </c>
      <c r="I4261" t="s">
        <v>20313</v>
      </c>
      <c r="J4261" t="s">
        <v>6657</v>
      </c>
      <c r="K4261" t="s">
        <v>6658</v>
      </c>
      <c r="L4261" t="s">
        <v>6388</v>
      </c>
      <c r="M4261" t="s">
        <v>20083</v>
      </c>
      <c r="N4261" t="s">
        <v>6345</v>
      </c>
      <c r="O4261" t="s">
        <v>20167</v>
      </c>
      <c r="P4261" t="s">
        <v>20314</v>
      </c>
      <c r="Q4261" t="s">
        <v>6388</v>
      </c>
      <c r="R4261" t="s">
        <v>20315</v>
      </c>
      <c r="S4261">
        <v>1</v>
      </c>
      <c r="T4261">
        <v>0</v>
      </c>
      <c r="U4261">
        <v>0</v>
      </c>
      <c r="V4261">
        <v>21</v>
      </c>
      <c r="W4261">
        <v>2</v>
      </c>
    </row>
    <row r="4262" spans="1:23" x14ac:dyDescent="0.3">
      <c r="A4262" t="s">
        <v>4272</v>
      </c>
      <c r="B4262" t="s">
        <v>21439</v>
      </c>
      <c r="C4262">
        <v>1</v>
      </c>
      <c r="D4262">
        <v>1</v>
      </c>
      <c r="E4262" t="s">
        <v>20088</v>
      </c>
      <c r="F4262" t="s">
        <v>15939</v>
      </c>
      <c r="G4262" t="s">
        <v>20089</v>
      </c>
      <c r="H4262" t="s">
        <v>21518</v>
      </c>
      <c r="I4262" t="s">
        <v>24903</v>
      </c>
      <c r="J4262" t="s">
        <v>15940</v>
      </c>
      <c r="K4262" t="s">
        <v>6395</v>
      </c>
      <c r="L4262" t="s">
        <v>6396</v>
      </c>
      <c r="M4262" t="s">
        <v>20083</v>
      </c>
      <c r="N4262" t="s">
        <v>6345</v>
      </c>
      <c r="O4262" t="s">
        <v>20167</v>
      </c>
      <c r="P4262" t="s">
        <v>20655</v>
      </c>
      <c r="Q4262" t="s">
        <v>6396</v>
      </c>
      <c r="R4262" t="s">
        <v>20656</v>
      </c>
      <c r="S4262">
        <v>0</v>
      </c>
      <c r="T4262">
        <v>0</v>
      </c>
      <c r="U4262">
        <v>0</v>
      </c>
      <c r="V4262">
        <v>29</v>
      </c>
      <c r="W4262">
        <v>1</v>
      </c>
    </row>
    <row r="4263" spans="1:23" x14ac:dyDescent="0.3">
      <c r="A4263" t="s">
        <v>4273</v>
      </c>
      <c r="B4263" t="s">
        <v>21501</v>
      </c>
      <c r="C4263">
        <v>1</v>
      </c>
      <c r="D4263">
        <v>1</v>
      </c>
      <c r="E4263" t="s">
        <v>20088</v>
      </c>
      <c r="F4263" t="s">
        <v>15941</v>
      </c>
      <c r="G4263" t="s">
        <v>20089</v>
      </c>
      <c r="H4263" t="s">
        <v>21518</v>
      </c>
      <c r="I4263" t="s">
        <v>24903</v>
      </c>
      <c r="J4263" t="s">
        <v>15942</v>
      </c>
      <c r="K4263" t="s">
        <v>15898</v>
      </c>
      <c r="L4263" t="s">
        <v>6595</v>
      </c>
      <c r="M4263" t="s">
        <v>20083</v>
      </c>
      <c r="N4263" t="s">
        <v>6345</v>
      </c>
      <c r="O4263" t="s">
        <v>20167</v>
      </c>
      <c r="P4263" t="s">
        <v>20685</v>
      </c>
      <c r="Q4263" t="s">
        <v>20686</v>
      </c>
      <c r="R4263" t="s">
        <v>20687</v>
      </c>
      <c r="S4263">
        <v>0</v>
      </c>
      <c r="T4263">
        <v>0</v>
      </c>
      <c r="U4263">
        <v>0</v>
      </c>
      <c r="V4263">
        <v>40</v>
      </c>
      <c r="W4263">
        <v>2</v>
      </c>
    </row>
    <row r="4264" spans="1:23" x14ac:dyDescent="0.3">
      <c r="A4264" t="s">
        <v>4274</v>
      </c>
      <c r="B4264" t="s">
        <v>21501</v>
      </c>
      <c r="C4264">
        <v>1</v>
      </c>
      <c r="D4264">
        <v>1</v>
      </c>
      <c r="E4264" t="s">
        <v>20088</v>
      </c>
      <c r="F4264" t="s">
        <v>15943</v>
      </c>
      <c r="G4264" t="s">
        <v>20089</v>
      </c>
      <c r="H4264" t="s">
        <v>21518</v>
      </c>
      <c r="I4264" t="s">
        <v>24903</v>
      </c>
      <c r="J4264" t="s">
        <v>15942</v>
      </c>
      <c r="K4264" t="s">
        <v>15898</v>
      </c>
      <c r="L4264" t="s">
        <v>6595</v>
      </c>
      <c r="M4264" t="s">
        <v>20083</v>
      </c>
      <c r="N4264" t="s">
        <v>6345</v>
      </c>
      <c r="O4264" t="s">
        <v>20167</v>
      </c>
      <c r="P4264" t="s">
        <v>20685</v>
      </c>
      <c r="Q4264" t="s">
        <v>20686</v>
      </c>
      <c r="R4264" t="s">
        <v>20687</v>
      </c>
      <c r="S4264">
        <v>0</v>
      </c>
      <c r="T4264">
        <v>0</v>
      </c>
      <c r="U4264">
        <v>0</v>
      </c>
      <c r="V4264">
        <v>23</v>
      </c>
      <c r="W4264">
        <v>1</v>
      </c>
    </row>
    <row r="4265" spans="1:23" x14ac:dyDescent="0.3">
      <c r="A4265" t="s">
        <v>4275</v>
      </c>
      <c r="B4265" t="s">
        <v>21439</v>
      </c>
      <c r="C4265">
        <v>1</v>
      </c>
      <c r="D4265">
        <v>1</v>
      </c>
      <c r="E4265" t="s">
        <v>20088</v>
      </c>
      <c r="F4265" t="s">
        <v>15944</v>
      </c>
      <c r="G4265" t="s">
        <v>20089</v>
      </c>
      <c r="H4265" t="s">
        <v>21518</v>
      </c>
      <c r="I4265" t="s">
        <v>24903</v>
      </c>
      <c r="J4265" t="s">
        <v>15945</v>
      </c>
      <c r="K4265" t="s">
        <v>6655</v>
      </c>
      <c r="L4265" t="s">
        <v>6595</v>
      </c>
      <c r="M4265" t="s">
        <v>20083</v>
      </c>
      <c r="N4265" t="s">
        <v>6345</v>
      </c>
      <c r="O4265" t="s">
        <v>20167</v>
      </c>
      <c r="P4265" t="s">
        <v>20685</v>
      </c>
      <c r="Q4265" t="s">
        <v>20686</v>
      </c>
      <c r="R4265" t="s">
        <v>20687</v>
      </c>
      <c r="S4265">
        <v>0</v>
      </c>
      <c r="T4265">
        <v>0</v>
      </c>
      <c r="U4265">
        <v>0</v>
      </c>
      <c r="V4265">
        <v>60</v>
      </c>
      <c r="W4265">
        <v>3</v>
      </c>
    </row>
    <row r="4266" spans="1:23" x14ac:dyDescent="0.3">
      <c r="A4266" t="s">
        <v>4276</v>
      </c>
      <c r="B4266" t="s">
        <v>21522</v>
      </c>
      <c r="C4266">
        <v>1</v>
      </c>
      <c r="D4266">
        <v>1</v>
      </c>
      <c r="E4266" t="s">
        <v>20088</v>
      </c>
      <c r="F4266" t="s">
        <v>15946</v>
      </c>
      <c r="G4266" t="s">
        <v>20089</v>
      </c>
      <c r="H4266" t="s">
        <v>24332</v>
      </c>
      <c r="I4266" t="s">
        <v>24904</v>
      </c>
      <c r="J4266" t="s">
        <v>15947</v>
      </c>
      <c r="K4266" t="s">
        <v>15948</v>
      </c>
      <c r="L4266" t="s">
        <v>6388</v>
      </c>
      <c r="M4266" t="s">
        <v>20083</v>
      </c>
      <c r="N4266" t="s">
        <v>6345</v>
      </c>
      <c r="O4266" t="s">
        <v>20167</v>
      </c>
      <c r="P4266" t="s">
        <v>20314</v>
      </c>
      <c r="Q4266" t="s">
        <v>6388</v>
      </c>
      <c r="R4266" t="s">
        <v>20315</v>
      </c>
      <c r="S4266">
        <v>0</v>
      </c>
      <c r="T4266">
        <v>0</v>
      </c>
      <c r="U4266">
        <v>0</v>
      </c>
      <c r="V4266">
        <v>23</v>
      </c>
      <c r="W4266">
        <v>2</v>
      </c>
    </row>
    <row r="4267" spans="1:23" x14ac:dyDescent="0.3">
      <c r="A4267" t="s">
        <v>4277</v>
      </c>
      <c r="B4267" t="s">
        <v>21439</v>
      </c>
      <c r="C4267">
        <v>1</v>
      </c>
      <c r="D4267">
        <v>1</v>
      </c>
      <c r="E4267" t="s">
        <v>20088</v>
      </c>
      <c r="F4267" t="s">
        <v>15949</v>
      </c>
      <c r="G4267" t="s">
        <v>20089</v>
      </c>
      <c r="H4267" t="s">
        <v>24905</v>
      </c>
      <c r="I4267" t="s">
        <v>24906</v>
      </c>
      <c r="J4267" t="s">
        <v>15950</v>
      </c>
      <c r="K4267" t="s">
        <v>6596</v>
      </c>
      <c r="L4267" t="s">
        <v>6388</v>
      </c>
      <c r="M4267" t="s">
        <v>20083</v>
      </c>
      <c r="N4267" t="s">
        <v>6345</v>
      </c>
      <c r="O4267" t="s">
        <v>20167</v>
      </c>
      <c r="P4267" t="s">
        <v>20314</v>
      </c>
      <c r="Q4267" t="s">
        <v>6388</v>
      </c>
      <c r="R4267" t="s">
        <v>20315</v>
      </c>
      <c r="S4267">
        <v>0</v>
      </c>
      <c r="T4267">
        <v>0</v>
      </c>
      <c r="U4267">
        <v>0</v>
      </c>
      <c r="V4267">
        <v>108</v>
      </c>
      <c r="W4267">
        <v>4</v>
      </c>
    </row>
    <row r="4268" spans="1:23" x14ac:dyDescent="0.3">
      <c r="A4268" t="s">
        <v>4278</v>
      </c>
      <c r="B4268" t="s">
        <v>21439</v>
      </c>
      <c r="C4268">
        <v>1</v>
      </c>
      <c r="D4268">
        <v>1</v>
      </c>
      <c r="E4268" t="s">
        <v>20065</v>
      </c>
      <c r="F4268" t="s">
        <v>15951</v>
      </c>
      <c r="G4268" t="s">
        <v>21576</v>
      </c>
      <c r="H4268" t="s">
        <v>24907</v>
      </c>
      <c r="I4268" t="s">
        <v>24908</v>
      </c>
      <c r="J4268" t="s">
        <v>15952</v>
      </c>
      <c r="K4268" t="s">
        <v>6858</v>
      </c>
      <c r="L4268" t="s">
        <v>6859</v>
      </c>
      <c r="M4268" t="s">
        <v>20172</v>
      </c>
      <c r="N4268" t="s">
        <v>6345</v>
      </c>
      <c r="O4268" t="s">
        <v>20167</v>
      </c>
      <c r="P4268" t="s">
        <v>20173</v>
      </c>
      <c r="Q4268" t="s">
        <v>20174</v>
      </c>
      <c r="R4268" t="s">
        <v>20175</v>
      </c>
      <c r="S4268">
        <v>1</v>
      </c>
      <c r="T4268">
        <v>1</v>
      </c>
      <c r="U4268">
        <v>0</v>
      </c>
      <c r="V4268">
        <v>14</v>
      </c>
      <c r="W4268">
        <v>1</v>
      </c>
    </row>
    <row r="4269" spans="1:23" x14ac:dyDescent="0.3">
      <c r="A4269" t="s">
        <v>4279</v>
      </c>
      <c r="B4269" t="s">
        <v>21439</v>
      </c>
      <c r="C4269">
        <v>1</v>
      </c>
      <c r="D4269">
        <v>1</v>
      </c>
      <c r="E4269" t="s">
        <v>20088</v>
      </c>
      <c r="F4269" t="s">
        <v>15954</v>
      </c>
      <c r="G4269" t="s">
        <v>20089</v>
      </c>
      <c r="H4269" t="s">
        <v>24909</v>
      </c>
      <c r="I4269" t="s">
        <v>24910</v>
      </c>
      <c r="J4269" t="s">
        <v>15955</v>
      </c>
      <c r="K4269" t="s">
        <v>9168</v>
      </c>
      <c r="L4269" t="s">
        <v>9169</v>
      </c>
      <c r="M4269" t="s">
        <v>20504</v>
      </c>
      <c r="N4269" t="s">
        <v>6345</v>
      </c>
      <c r="O4269" t="s">
        <v>20167</v>
      </c>
      <c r="P4269" t="s">
        <v>20325</v>
      </c>
      <c r="Q4269" t="s">
        <v>20326</v>
      </c>
      <c r="R4269" t="s">
        <v>21135</v>
      </c>
      <c r="S4269">
        <v>0</v>
      </c>
      <c r="T4269">
        <v>0</v>
      </c>
      <c r="U4269">
        <v>0</v>
      </c>
      <c r="V4269">
        <v>61</v>
      </c>
      <c r="W4269">
        <v>3</v>
      </c>
    </row>
    <row r="4270" spans="1:23" x14ac:dyDescent="0.3">
      <c r="A4270" t="s">
        <v>4280</v>
      </c>
      <c r="B4270" t="s">
        <v>21439</v>
      </c>
      <c r="C4270">
        <v>1</v>
      </c>
      <c r="D4270">
        <v>1</v>
      </c>
      <c r="E4270" t="s">
        <v>20150</v>
      </c>
      <c r="F4270" t="s">
        <v>15956</v>
      </c>
      <c r="G4270" t="s">
        <v>20089</v>
      </c>
      <c r="H4270" t="s">
        <v>24911</v>
      </c>
      <c r="I4270" t="s">
        <v>24912</v>
      </c>
      <c r="J4270" t="s">
        <v>15957</v>
      </c>
      <c r="K4270" t="s">
        <v>6597</v>
      </c>
      <c r="L4270" t="s">
        <v>6598</v>
      </c>
      <c r="M4270" t="s">
        <v>20103</v>
      </c>
      <c r="N4270" t="s">
        <v>6345</v>
      </c>
      <c r="O4270" t="s">
        <v>20167</v>
      </c>
      <c r="P4270" t="s">
        <v>20168</v>
      </c>
      <c r="Q4270" t="s">
        <v>6598</v>
      </c>
      <c r="R4270" t="s">
        <v>20169</v>
      </c>
      <c r="S4270">
        <v>0</v>
      </c>
      <c r="T4270">
        <v>1</v>
      </c>
      <c r="U4270">
        <v>0</v>
      </c>
      <c r="V4270">
        <v>15</v>
      </c>
      <c r="W4270">
        <v>1</v>
      </c>
    </row>
    <row r="4271" spans="1:23" x14ac:dyDescent="0.3">
      <c r="A4271" t="s">
        <v>4281</v>
      </c>
      <c r="B4271" t="s">
        <v>21439</v>
      </c>
      <c r="C4271">
        <v>1</v>
      </c>
      <c r="D4271">
        <v>1</v>
      </c>
      <c r="E4271" t="s">
        <v>20088</v>
      </c>
      <c r="F4271" t="s">
        <v>15958</v>
      </c>
      <c r="G4271" t="s">
        <v>20089</v>
      </c>
      <c r="H4271" t="s">
        <v>21531</v>
      </c>
      <c r="I4271" t="s">
        <v>24913</v>
      </c>
      <c r="J4271" t="s">
        <v>15959</v>
      </c>
      <c r="K4271" t="s">
        <v>6596</v>
      </c>
      <c r="L4271" t="s">
        <v>6388</v>
      </c>
      <c r="M4271" t="s">
        <v>20083</v>
      </c>
      <c r="N4271" t="s">
        <v>6345</v>
      </c>
      <c r="O4271" t="s">
        <v>20167</v>
      </c>
      <c r="P4271" t="s">
        <v>20314</v>
      </c>
      <c r="Q4271" t="s">
        <v>6388</v>
      </c>
      <c r="R4271" t="s">
        <v>20315</v>
      </c>
      <c r="S4271">
        <v>0</v>
      </c>
      <c r="T4271">
        <v>0</v>
      </c>
      <c r="U4271">
        <v>0</v>
      </c>
      <c r="V4271">
        <v>61</v>
      </c>
      <c r="W4271">
        <v>3</v>
      </c>
    </row>
    <row r="4272" spans="1:23" x14ac:dyDescent="0.3">
      <c r="A4272" t="s">
        <v>4282</v>
      </c>
      <c r="B4272" t="s">
        <v>21522</v>
      </c>
      <c r="C4272">
        <v>1</v>
      </c>
      <c r="D4272">
        <v>1</v>
      </c>
      <c r="E4272" t="s">
        <v>20088</v>
      </c>
      <c r="F4272" t="s">
        <v>15960</v>
      </c>
      <c r="G4272" t="s">
        <v>20089</v>
      </c>
      <c r="H4272" t="s">
        <v>20842</v>
      </c>
      <c r="I4272" t="s">
        <v>20843</v>
      </c>
      <c r="J4272" t="s">
        <v>6664</v>
      </c>
      <c r="K4272" t="s">
        <v>6425</v>
      </c>
      <c r="L4272" t="s">
        <v>6426</v>
      </c>
      <c r="M4272" t="s">
        <v>20661</v>
      </c>
      <c r="N4272" t="s">
        <v>6345</v>
      </c>
      <c r="O4272" t="s">
        <v>20167</v>
      </c>
      <c r="P4272" t="s">
        <v>20173</v>
      </c>
      <c r="Q4272" t="s">
        <v>20174</v>
      </c>
      <c r="R4272" t="s">
        <v>20844</v>
      </c>
      <c r="S4272">
        <v>0</v>
      </c>
      <c r="T4272">
        <v>1</v>
      </c>
      <c r="U4272">
        <v>0</v>
      </c>
      <c r="V4272">
        <v>19</v>
      </c>
      <c r="W4272">
        <v>2</v>
      </c>
    </row>
    <row r="4273" spans="1:23" x14ac:dyDescent="0.3">
      <c r="A4273" t="s">
        <v>4283</v>
      </c>
      <c r="B4273" t="s">
        <v>21522</v>
      </c>
      <c r="C4273">
        <v>1</v>
      </c>
      <c r="D4273">
        <v>1</v>
      </c>
      <c r="E4273" t="s">
        <v>20150</v>
      </c>
      <c r="F4273" t="s">
        <v>15961</v>
      </c>
      <c r="G4273" t="s">
        <v>20089</v>
      </c>
      <c r="H4273" t="s">
        <v>22925</v>
      </c>
      <c r="I4273" t="s">
        <v>24914</v>
      </c>
      <c r="J4273" t="s">
        <v>15953</v>
      </c>
      <c r="K4273" t="s">
        <v>6395</v>
      </c>
      <c r="L4273" t="s">
        <v>6396</v>
      </c>
      <c r="M4273" t="s">
        <v>20083</v>
      </c>
      <c r="N4273" t="s">
        <v>6345</v>
      </c>
      <c r="O4273" t="s">
        <v>20167</v>
      </c>
      <c r="P4273" t="s">
        <v>20655</v>
      </c>
      <c r="Q4273" t="s">
        <v>6396</v>
      </c>
      <c r="R4273" t="s">
        <v>20656</v>
      </c>
      <c r="S4273">
        <v>0</v>
      </c>
      <c r="T4273">
        <v>0</v>
      </c>
      <c r="U4273">
        <v>0</v>
      </c>
      <c r="V4273">
        <v>48</v>
      </c>
      <c r="W4273">
        <v>2</v>
      </c>
    </row>
    <row r="4274" spans="1:23" x14ac:dyDescent="0.3">
      <c r="A4274" t="s">
        <v>4284</v>
      </c>
      <c r="B4274" t="s">
        <v>21650</v>
      </c>
      <c r="C4274">
        <v>1</v>
      </c>
      <c r="D4274">
        <v>1</v>
      </c>
      <c r="E4274" t="s">
        <v>20050</v>
      </c>
      <c r="F4274" t="s">
        <v>15962</v>
      </c>
      <c r="G4274" t="s">
        <v>20041</v>
      </c>
      <c r="H4274" t="s">
        <v>24866</v>
      </c>
      <c r="I4274" t="s">
        <v>24867</v>
      </c>
      <c r="J4274" t="s">
        <v>15963</v>
      </c>
      <c r="K4274" t="s">
        <v>6343</v>
      </c>
      <c r="L4274" t="s">
        <v>6344</v>
      </c>
      <c r="M4274" t="s">
        <v>20083</v>
      </c>
      <c r="N4274" t="s">
        <v>6345</v>
      </c>
      <c r="O4274" t="s">
        <v>20167</v>
      </c>
      <c r="P4274" t="s">
        <v>20569</v>
      </c>
      <c r="Q4274" t="s">
        <v>20570</v>
      </c>
      <c r="R4274" t="s">
        <v>20571</v>
      </c>
      <c r="S4274">
        <v>1</v>
      </c>
      <c r="T4274">
        <v>1</v>
      </c>
      <c r="U4274">
        <v>0</v>
      </c>
      <c r="V4274">
        <v>322</v>
      </c>
      <c r="W4274">
        <v>32</v>
      </c>
    </row>
    <row r="4275" spans="1:23" x14ac:dyDescent="0.3">
      <c r="A4275" t="s">
        <v>4285</v>
      </c>
      <c r="B4275" t="s">
        <v>21528</v>
      </c>
      <c r="C4275">
        <v>1</v>
      </c>
      <c r="D4275">
        <v>1</v>
      </c>
      <c r="E4275" t="s">
        <v>20050</v>
      </c>
      <c r="F4275" t="s">
        <v>15964</v>
      </c>
      <c r="G4275" t="s">
        <v>20080</v>
      </c>
      <c r="H4275" t="s">
        <v>20567</v>
      </c>
      <c r="I4275" t="s">
        <v>20568</v>
      </c>
      <c r="J4275" t="s">
        <v>6650</v>
      </c>
      <c r="K4275" t="s">
        <v>6343</v>
      </c>
      <c r="L4275" t="s">
        <v>6344</v>
      </c>
      <c r="M4275" t="s">
        <v>20083</v>
      </c>
      <c r="N4275" t="s">
        <v>6345</v>
      </c>
      <c r="O4275" t="s">
        <v>20167</v>
      </c>
      <c r="P4275" t="s">
        <v>20569</v>
      </c>
      <c r="Q4275" t="s">
        <v>20570</v>
      </c>
      <c r="R4275" t="s">
        <v>20571</v>
      </c>
      <c r="S4275">
        <v>1</v>
      </c>
      <c r="T4275">
        <v>1</v>
      </c>
      <c r="U4275">
        <v>0</v>
      </c>
      <c r="V4275">
        <v>2586</v>
      </c>
      <c r="W4275">
        <v>121</v>
      </c>
    </row>
    <row r="4276" spans="1:23" x14ac:dyDescent="0.3">
      <c r="A4276" t="s">
        <v>4286</v>
      </c>
      <c r="B4276" t="s">
        <v>21522</v>
      </c>
      <c r="C4276">
        <v>1</v>
      </c>
      <c r="D4276">
        <v>1</v>
      </c>
      <c r="E4276" t="s">
        <v>20050</v>
      </c>
      <c r="F4276" t="s">
        <v>15965</v>
      </c>
      <c r="G4276" t="s">
        <v>20080</v>
      </c>
      <c r="H4276" t="s">
        <v>20683</v>
      </c>
      <c r="I4276" t="s">
        <v>20684</v>
      </c>
      <c r="J4276" t="s">
        <v>6853</v>
      </c>
      <c r="K4276" t="s">
        <v>6594</v>
      </c>
      <c r="L4276" t="s">
        <v>6595</v>
      </c>
      <c r="M4276" t="s">
        <v>20083</v>
      </c>
      <c r="N4276" t="s">
        <v>6345</v>
      </c>
      <c r="O4276" t="s">
        <v>20167</v>
      </c>
      <c r="P4276" t="s">
        <v>20685</v>
      </c>
      <c r="Q4276" t="s">
        <v>20686</v>
      </c>
      <c r="R4276" t="s">
        <v>20687</v>
      </c>
      <c r="S4276">
        <v>1</v>
      </c>
      <c r="T4276">
        <v>0</v>
      </c>
      <c r="U4276">
        <v>0</v>
      </c>
      <c r="V4276">
        <v>34</v>
      </c>
      <c r="W4276">
        <v>2</v>
      </c>
    </row>
    <row r="4277" spans="1:23" x14ac:dyDescent="0.3">
      <c r="A4277" t="s">
        <v>4287</v>
      </c>
      <c r="B4277" t="s">
        <v>21528</v>
      </c>
      <c r="C4277">
        <v>1</v>
      </c>
      <c r="D4277">
        <v>1</v>
      </c>
      <c r="E4277" t="s">
        <v>20050</v>
      </c>
      <c r="F4277" t="s">
        <v>15966</v>
      </c>
      <c r="G4277" t="s">
        <v>20080</v>
      </c>
      <c r="H4277" t="s">
        <v>20683</v>
      </c>
      <c r="I4277" t="s">
        <v>20684</v>
      </c>
      <c r="J4277" t="s">
        <v>15967</v>
      </c>
      <c r="K4277" t="s">
        <v>6655</v>
      </c>
      <c r="L4277" t="s">
        <v>6595</v>
      </c>
      <c r="M4277" t="s">
        <v>20083</v>
      </c>
      <c r="N4277" t="s">
        <v>6345</v>
      </c>
      <c r="O4277" t="s">
        <v>20167</v>
      </c>
      <c r="P4277" t="s">
        <v>20685</v>
      </c>
      <c r="Q4277" t="s">
        <v>20686</v>
      </c>
      <c r="R4277" t="s">
        <v>20687</v>
      </c>
      <c r="S4277">
        <v>1</v>
      </c>
      <c r="T4277">
        <v>0</v>
      </c>
      <c r="U4277">
        <v>0</v>
      </c>
      <c r="V4277">
        <v>1909</v>
      </c>
      <c r="W4277">
        <v>80</v>
      </c>
    </row>
    <row r="4278" spans="1:23" x14ac:dyDescent="0.3">
      <c r="A4278" t="s">
        <v>4288</v>
      </c>
      <c r="B4278" t="s">
        <v>21528</v>
      </c>
      <c r="C4278">
        <v>1</v>
      </c>
      <c r="D4278">
        <v>1</v>
      </c>
      <c r="E4278" t="s">
        <v>20050</v>
      </c>
      <c r="F4278" t="s">
        <v>15968</v>
      </c>
      <c r="G4278" t="s">
        <v>20080</v>
      </c>
      <c r="H4278" t="s">
        <v>20653</v>
      </c>
      <c r="I4278" t="s">
        <v>20654</v>
      </c>
      <c r="J4278" t="s">
        <v>6656</v>
      </c>
      <c r="K4278" t="s">
        <v>6395</v>
      </c>
      <c r="L4278" t="s">
        <v>6396</v>
      </c>
      <c r="M4278" t="s">
        <v>20083</v>
      </c>
      <c r="N4278" t="s">
        <v>6345</v>
      </c>
      <c r="O4278" t="s">
        <v>20167</v>
      </c>
      <c r="P4278" t="s">
        <v>20655</v>
      </c>
      <c r="Q4278" t="s">
        <v>6396</v>
      </c>
      <c r="R4278" t="s">
        <v>20656</v>
      </c>
      <c r="S4278">
        <v>1</v>
      </c>
      <c r="T4278">
        <v>0</v>
      </c>
      <c r="U4278">
        <v>0</v>
      </c>
      <c r="V4278">
        <v>2480</v>
      </c>
      <c r="W4278">
        <v>120</v>
      </c>
    </row>
    <row r="4279" spans="1:23" x14ac:dyDescent="0.3">
      <c r="A4279" t="s">
        <v>4289</v>
      </c>
      <c r="B4279" t="s">
        <v>21528</v>
      </c>
      <c r="C4279">
        <v>1</v>
      </c>
      <c r="D4279">
        <v>1</v>
      </c>
      <c r="E4279" t="s">
        <v>20050</v>
      </c>
      <c r="F4279" t="s">
        <v>15969</v>
      </c>
      <c r="G4279" t="s">
        <v>20080</v>
      </c>
      <c r="H4279" t="s">
        <v>20683</v>
      </c>
      <c r="I4279" t="s">
        <v>20684</v>
      </c>
      <c r="J4279" t="s">
        <v>6853</v>
      </c>
      <c r="K4279" t="s">
        <v>6594</v>
      </c>
      <c r="L4279" t="s">
        <v>6595</v>
      </c>
      <c r="M4279" t="s">
        <v>20083</v>
      </c>
      <c r="N4279" t="s">
        <v>6345</v>
      </c>
      <c r="O4279" t="s">
        <v>20167</v>
      </c>
      <c r="P4279" t="s">
        <v>20685</v>
      </c>
      <c r="Q4279" t="s">
        <v>20686</v>
      </c>
      <c r="R4279" t="s">
        <v>20687</v>
      </c>
      <c r="S4279">
        <v>1</v>
      </c>
      <c r="T4279">
        <v>0</v>
      </c>
      <c r="U4279">
        <v>0</v>
      </c>
      <c r="V4279">
        <v>692</v>
      </c>
      <c r="W4279">
        <v>38</v>
      </c>
    </row>
    <row r="4280" spans="1:23" x14ac:dyDescent="0.3">
      <c r="A4280" t="s">
        <v>4290</v>
      </c>
      <c r="B4280" t="s">
        <v>21528</v>
      </c>
      <c r="C4280">
        <v>1</v>
      </c>
      <c r="D4280">
        <v>1</v>
      </c>
      <c r="E4280" t="s">
        <v>20050</v>
      </c>
      <c r="F4280" t="s">
        <v>15970</v>
      </c>
      <c r="G4280" t="s">
        <v>20080</v>
      </c>
      <c r="H4280" t="s">
        <v>20683</v>
      </c>
      <c r="I4280" t="s">
        <v>20684</v>
      </c>
      <c r="J4280" t="s">
        <v>6654</v>
      </c>
      <c r="K4280" t="s">
        <v>6655</v>
      </c>
      <c r="L4280" t="s">
        <v>6595</v>
      </c>
      <c r="M4280" t="s">
        <v>20083</v>
      </c>
      <c r="N4280" t="s">
        <v>6345</v>
      </c>
      <c r="O4280" t="s">
        <v>20167</v>
      </c>
      <c r="P4280" t="s">
        <v>20685</v>
      </c>
      <c r="Q4280" t="s">
        <v>20686</v>
      </c>
      <c r="R4280" t="s">
        <v>20687</v>
      </c>
      <c r="S4280">
        <v>1</v>
      </c>
      <c r="T4280">
        <v>0</v>
      </c>
      <c r="U4280">
        <v>0</v>
      </c>
      <c r="V4280">
        <v>1564</v>
      </c>
      <c r="W4280">
        <v>73</v>
      </c>
    </row>
    <row r="4281" spans="1:23" x14ac:dyDescent="0.3">
      <c r="A4281" t="s">
        <v>4291</v>
      </c>
      <c r="B4281" t="s">
        <v>21528</v>
      </c>
      <c r="C4281">
        <v>1</v>
      </c>
      <c r="D4281">
        <v>1</v>
      </c>
      <c r="E4281" t="s">
        <v>20050</v>
      </c>
      <c r="F4281" t="s">
        <v>15971</v>
      </c>
      <c r="G4281" t="s">
        <v>20051</v>
      </c>
      <c r="H4281" t="s">
        <v>20334</v>
      </c>
      <c r="I4281" t="s">
        <v>20335</v>
      </c>
      <c r="J4281" t="s">
        <v>15972</v>
      </c>
      <c r="K4281" t="s">
        <v>6352</v>
      </c>
      <c r="L4281" t="s">
        <v>6353</v>
      </c>
      <c r="M4281" t="s">
        <v>20075</v>
      </c>
      <c r="N4281" t="s">
        <v>6345</v>
      </c>
      <c r="O4281" t="s">
        <v>20167</v>
      </c>
      <c r="P4281" t="s">
        <v>20337</v>
      </c>
      <c r="Q4281" t="s">
        <v>20338</v>
      </c>
      <c r="R4281" t="s">
        <v>20709</v>
      </c>
      <c r="S4281">
        <v>1</v>
      </c>
      <c r="T4281">
        <v>1</v>
      </c>
      <c r="U4281">
        <v>0</v>
      </c>
      <c r="V4281">
        <v>830</v>
      </c>
      <c r="W4281">
        <v>42</v>
      </c>
    </row>
    <row r="4282" spans="1:23" x14ac:dyDescent="0.3">
      <c r="A4282" t="s">
        <v>4292</v>
      </c>
      <c r="B4282" t="s">
        <v>21528</v>
      </c>
      <c r="C4282">
        <v>1</v>
      </c>
      <c r="D4282">
        <v>1</v>
      </c>
      <c r="E4282" t="s">
        <v>20050</v>
      </c>
      <c r="F4282" t="s">
        <v>15973</v>
      </c>
      <c r="G4282" t="s">
        <v>20051</v>
      </c>
      <c r="H4282" t="s">
        <v>20417</v>
      </c>
      <c r="I4282" t="s">
        <v>20418</v>
      </c>
      <c r="J4282" t="s">
        <v>6854</v>
      </c>
      <c r="K4282" t="s">
        <v>6855</v>
      </c>
      <c r="L4282" t="s">
        <v>6856</v>
      </c>
      <c r="M4282" t="s">
        <v>20258</v>
      </c>
      <c r="N4282" t="s">
        <v>6345</v>
      </c>
      <c r="O4282" t="s">
        <v>20167</v>
      </c>
      <c r="P4282" t="s">
        <v>20419</v>
      </c>
      <c r="Q4282" t="s">
        <v>20420</v>
      </c>
      <c r="R4282" t="s">
        <v>20497</v>
      </c>
      <c r="S4282">
        <v>1</v>
      </c>
      <c r="T4282">
        <v>0</v>
      </c>
      <c r="U4282">
        <v>0</v>
      </c>
      <c r="V4282">
        <v>855</v>
      </c>
      <c r="W4282">
        <v>47</v>
      </c>
    </row>
    <row r="4283" spans="1:23" x14ac:dyDescent="0.3">
      <c r="A4283" t="s">
        <v>4293</v>
      </c>
      <c r="B4283" t="s">
        <v>21528</v>
      </c>
      <c r="C4283">
        <v>1</v>
      </c>
      <c r="D4283">
        <v>1</v>
      </c>
      <c r="E4283" t="s">
        <v>20065</v>
      </c>
      <c r="F4283" t="s">
        <v>15974</v>
      </c>
      <c r="G4283" t="s">
        <v>20080</v>
      </c>
      <c r="H4283" t="s">
        <v>20312</v>
      </c>
      <c r="I4283" t="s">
        <v>20313</v>
      </c>
      <c r="J4283" t="s">
        <v>6657</v>
      </c>
      <c r="K4283" t="s">
        <v>6658</v>
      </c>
      <c r="L4283" t="s">
        <v>6388</v>
      </c>
      <c r="M4283" t="s">
        <v>20083</v>
      </c>
      <c r="N4283" t="s">
        <v>6345</v>
      </c>
      <c r="O4283" t="s">
        <v>20167</v>
      </c>
      <c r="P4283" t="s">
        <v>20314</v>
      </c>
      <c r="Q4283" t="s">
        <v>6388</v>
      </c>
      <c r="R4283" t="s">
        <v>20315</v>
      </c>
      <c r="S4283">
        <v>1</v>
      </c>
      <c r="T4283">
        <v>0</v>
      </c>
      <c r="U4283">
        <v>0</v>
      </c>
      <c r="V4283">
        <v>2750</v>
      </c>
      <c r="W4283">
        <v>108</v>
      </c>
    </row>
    <row r="4284" spans="1:23" x14ac:dyDescent="0.3">
      <c r="A4284" t="s">
        <v>4294</v>
      </c>
      <c r="B4284" t="s">
        <v>21528</v>
      </c>
      <c r="C4284">
        <v>1</v>
      </c>
      <c r="D4284">
        <v>1</v>
      </c>
      <c r="E4284" t="s">
        <v>20065</v>
      </c>
      <c r="F4284" t="s">
        <v>15975</v>
      </c>
      <c r="G4284" t="s">
        <v>20080</v>
      </c>
      <c r="H4284" t="s">
        <v>20312</v>
      </c>
      <c r="I4284" t="s">
        <v>20313</v>
      </c>
      <c r="J4284" t="s">
        <v>15976</v>
      </c>
      <c r="K4284" t="s">
        <v>6487</v>
      </c>
      <c r="L4284" t="s">
        <v>6388</v>
      </c>
      <c r="M4284" t="s">
        <v>20083</v>
      </c>
      <c r="N4284" t="s">
        <v>6345</v>
      </c>
      <c r="O4284" t="s">
        <v>20167</v>
      </c>
      <c r="P4284" t="s">
        <v>20314</v>
      </c>
      <c r="Q4284" t="s">
        <v>6388</v>
      </c>
      <c r="R4284" t="s">
        <v>20315</v>
      </c>
      <c r="S4284">
        <v>1</v>
      </c>
      <c r="T4284">
        <v>0</v>
      </c>
      <c r="U4284">
        <v>0</v>
      </c>
      <c r="V4284">
        <v>76</v>
      </c>
      <c r="W4284">
        <v>3</v>
      </c>
    </row>
    <row r="4285" spans="1:23" x14ac:dyDescent="0.3">
      <c r="A4285" t="s">
        <v>4295</v>
      </c>
      <c r="B4285" t="s">
        <v>21528</v>
      </c>
      <c r="C4285">
        <v>1</v>
      </c>
      <c r="D4285">
        <v>1</v>
      </c>
      <c r="E4285" t="s">
        <v>20065</v>
      </c>
      <c r="F4285" t="s">
        <v>15977</v>
      </c>
      <c r="G4285" t="s">
        <v>20080</v>
      </c>
      <c r="H4285" t="s">
        <v>20312</v>
      </c>
      <c r="I4285" t="s">
        <v>20313</v>
      </c>
      <c r="J4285" t="s">
        <v>6846</v>
      </c>
      <c r="K4285" t="s">
        <v>6847</v>
      </c>
      <c r="L4285" t="s">
        <v>6388</v>
      </c>
      <c r="M4285" t="s">
        <v>20083</v>
      </c>
      <c r="N4285" t="s">
        <v>6345</v>
      </c>
      <c r="O4285" t="s">
        <v>20167</v>
      </c>
      <c r="P4285" t="s">
        <v>20314</v>
      </c>
      <c r="Q4285" t="s">
        <v>6388</v>
      </c>
      <c r="R4285" t="s">
        <v>20315</v>
      </c>
      <c r="S4285">
        <v>1</v>
      </c>
      <c r="T4285">
        <v>0</v>
      </c>
      <c r="U4285">
        <v>0</v>
      </c>
      <c r="V4285">
        <v>2148</v>
      </c>
      <c r="W4285">
        <v>88</v>
      </c>
    </row>
    <row r="4286" spans="1:23" x14ac:dyDescent="0.3">
      <c r="A4286" t="s">
        <v>4296</v>
      </c>
      <c r="B4286" t="s">
        <v>21528</v>
      </c>
      <c r="C4286">
        <v>1</v>
      </c>
      <c r="D4286">
        <v>1</v>
      </c>
      <c r="E4286" t="s">
        <v>20065</v>
      </c>
      <c r="F4286" t="s">
        <v>15978</v>
      </c>
      <c r="G4286" t="s">
        <v>20080</v>
      </c>
      <c r="H4286" t="s">
        <v>20312</v>
      </c>
      <c r="I4286" t="s">
        <v>20313</v>
      </c>
      <c r="J4286" t="s">
        <v>6864</v>
      </c>
      <c r="K4286" t="s">
        <v>6460</v>
      </c>
      <c r="L4286" t="s">
        <v>6388</v>
      </c>
      <c r="M4286" t="s">
        <v>20083</v>
      </c>
      <c r="N4286" t="s">
        <v>6345</v>
      </c>
      <c r="O4286" t="s">
        <v>20167</v>
      </c>
      <c r="P4286" t="s">
        <v>20314</v>
      </c>
      <c r="Q4286" t="s">
        <v>6388</v>
      </c>
      <c r="R4286" t="s">
        <v>20315</v>
      </c>
      <c r="S4286">
        <v>1</v>
      </c>
      <c r="T4286">
        <v>0</v>
      </c>
      <c r="U4286">
        <v>0</v>
      </c>
      <c r="V4286">
        <v>1457</v>
      </c>
      <c r="W4286">
        <v>64</v>
      </c>
    </row>
    <row r="4287" spans="1:23" x14ac:dyDescent="0.3">
      <c r="A4287" t="s">
        <v>4297</v>
      </c>
      <c r="B4287" t="s">
        <v>21528</v>
      </c>
      <c r="C4287">
        <v>1</v>
      </c>
      <c r="D4287">
        <v>1</v>
      </c>
      <c r="E4287" t="s">
        <v>20065</v>
      </c>
      <c r="F4287" t="s">
        <v>15979</v>
      </c>
      <c r="G4287" t="s">
        <v>20080</v>
      </c>
      <c r="H4287" t="s">
        <v>20312</v>
      </c>
      <c r="I4287" t="s">
        <v>20313</v>
      </c>
      <c r="J4287" t="s">
        <v>6849</v>
      </c>
      <c r="K4287" t="s">
        <v>6452</v>
      </c>
      <c r="L4287" t="s">
        <v>6388</v>
      </c>
      <c r="M4287" t="s">
        <v>20083</v>
      </c>
      <c r="N4287" t="s">
        <v>6345</v>
      </c>
      <c r="O4287" t="s">
        <v>20167</v>
      </c>
      <c r="P4287" t="s">
        <v>20314</v>
      </c>
      <c r="Q4287" t="s">
        <v>6388</v>
      </c>
      <c r="R4287" t="s">
        <v>20315</v>
      </c>
      <c r="S4287">
        <v>1</v>
      </c>
      <c r="T4287">
        <v>0</v>
      </c>
      <c r="U4287">
        <v>0</v>
      </c>
      <c r="V4287">
        <v>922</v>
      </c>
      <c r="W4287">
        <v>40</v>
      </c>
    </row>
    <row r="4288" spans="1:23" x14ac:dyDescent="0.3">
      <c r="A4288" t="s">
        <v>4298</v>
      </c>
      <c r="B4288" t="s">
        <v>21528</v>
      </c>
      <c r="C4288">
        <v>1</v>
      </c>
      <c r="D4288">
        <v>1</v>
      </c>
      <c r="E4288" t="s">
        <v>20065</v>
      </c>
      <c r="F4288" t="s">
        <v>15980</v>
      </c>
      <c r="G4288" t="s">
        <v>20080</v>
      </c>
      <c r="H4288" t="s">
        <v>20312</v>
      </c>
      <c r="I4288" t="s">
        <v>20313</v>
      </c>
      <c r="J4288" t="s">
        <v>6848</v>
      </c>
      <c r="K4288" t="s">
        <v>6847</v>
      </c>
      <c r="L4288" t="s">
        <v>6388</v>
      </c>
      <c r="M4288" t="s">
        <v>20083</v>
      </c>
      <c r="N4288" t="s">
        <v>6345</v>
      </c>
      <c r="O4288" t="s">
        <v>20167</v>
      </c>
      <c r="P4288" t="s">
        <v>20314</v>
      </c>
      <c r="Q4288" t="s">
        <v>6388</v>
      </c>
      <c r="R4288" t="s">
        <v>20315</v>
      </c>
      <c r="S4288">
        <v>1</v>
      </c>
      <c r="T4288">
        <v>0</v>
      </c>
      <c r="U4288">
        <v>0</v>
      </c>
      <c r="V4288">
        <v>1801</v>
      </c>
      <c r="W4288">
        <v>78</v>
      </c>
    </row>
    <row r="4289" spans="1:23" x14ac:dyDescent="0.3">
      <c r="A4289" t="s">
        <v>4299</v>
      </c>
      <c r="B4289" t="s">
        <v>21528</v>
      </c>
      <c r="C4289">
        <v>1</v>
      </c>
      <c r="D4289">
        <v>1</v>
      </c>
      <c r="E4289" t="s">
        <v>20065</v>
      </c>
      <c r="F4289" t="s">
        <v>15981</v>
      </c>
      <c r="G4289" t="s">
        <v>20080</v>
      </c>
      <c r="H4289" t="s">
        <v>20312</v>
      </c>
      <c r="I4289" t="s">
        <v>20313</v>
      </c>
      <c r="J4289" t="s">
        <v>6849</v>
      </c>
      <c r="K4289" t="s">
        <v>6452</v>
      </c>
      <c r="L4289" t="s">
        <v>6388</v>
      </c>
      <c r="M4289" t="s">
        <v>20083</v>
      </c>
      <c r="N4289" t="s">
        <v>6345</v>
      </c>
      <c r="O4289" t="s">
        <v>20167</v>
      </c>
      <c r="P4289" t="s">
        <v>20314</v>
      </c>
      <c r="Q4289" t="s">
        <v>6388</v>
      </c>
      <c r="R4289" t="s">
        <v>20315</v>
      </c>
      <c r="S4289">
        <v>1</v>
      </c>
      <c r="T4289">
        <v>0</v>
      </c>
      <c r="U4289">
        <v>0</v>
      </c>
      <c r="V4289">
        <v>619</v>
      </c>
      <c r="W4289">
        <v>31</v>
      </c>
    </row>
    <row r="4290" spans="1:23" x14ac:dyDescent="0.3">
      <c r="A4290" t="s">
        <v>4300</v>
      </c>
      <c r="B4290" t="s">
        <v>21528</v>
      </c>
      <c r="C4290">
        <v>1</v>
      </c>
      <c r="D4290">
        <v>1</v>
      </c>
      <c r="E4290" t="s">
        <v>20065</v>
      </c>
      <c r="F4290" t="s">
        <v>15982</v>
      </c>
      <c r="G4290" t="s">
        <v>20080</v>
      </c>
      <c r="H4290" t="s">
        <v>20312</v>
      </c>
      <c r="I4290" t="s">
        <v>20313</v>
      </c>
      <c r="J4290" t="s">
        <v>6657</v>
      </c>
      <c r="K4290" t="s">
        <v>6658</v>
      </c>
      <c r="L4290" t="s">
        <v>6388</v>
      </c>
      <c r="M4290" t="s">
        <v>20083</v>
      </c>
      <c r="N4290" t="s">
        <v>6345</v>
      </c>
      <c r="O4290" t="s">
        <v>20167</v>
      </c>
      <c r="P4290" t="s">
        <v>20314</v>
      </c>
      <c r="Q4290" t="s">
        <v>6388</v>
      </c>
      <c r="R4290" t="s">
        <v>20315</v>
      </c>
      <c r="S4290">
        <v>1</v>
      </c>
      <c r="T4290">
        <v>0</v>
      </c>
      <c r="U4290">
        <v>0</v>
      </c>
      <c r="V4290">
        <v>1465</v>
      </c>
      <c r="W4290">
        <v>66</v>
      </c>
    </row>
    <row r="4291" spans="1:23" x14ac:dyDescent="0.3">
      <c r="A4291" t="s">
        <v>4301</v>
      </c>
      <c r="B4291" t="s">
        <v>21528</v>
      </c>
      <c r="C4291">
        <v>1</v>
      </c>
      <c r="D4291">
        <v>1</v>
      </c>
      <c r="E4291" t="s">
        <v>20050</v>
      </c>
      <c r="F4291" t="s">
        <v>15983</v>
      </c>
      <c r="G4291" t="s">
        <v>20051</v>
      </c>
      <c r="H4291" t="s">
        <v>20165</v>
      </c>
      <c r="I4291" t="s">
        <v>20166</v>
      </c>
      <c r="J4291" t="s">
        <v>6863</v>
      </c>
      <c r="K4291" t="s">
        <v>6597</v>
      </c>
      <c r="L4291" t="s">
        <v>6598</v>
      </c>
      <c r="M4291" t="s">
        <v>20103</v>
      </c>
      <c r="N4291" t="s">
        <v>6345</v>
      </c>
      <c r="O4291" t="s">
        <v>20167</v>
      </c>
      <c r="P4291" t="s">
        <v>20168</v>
      </c>
      <c r="Q4291" t="s">
        <v>6598</v>
      </c>
      <c r="R4291" t="s">
        <v>20169</v>
      </c>
      <c r="S4291">
        <v>1</v>
      </c>
      <c r="T4291">
        <v>1</v>
      </c>
      <c r="U4291">
        <v>0</v>
      </c>
      <c r="V4291">
        <v>1652</v>
      </c>
      <c r="W4291">
        <v>81</v>
      </c>
    </row>
    <row r="4292" spans="1:23" x14ac:dyDescent="0.3">
      <c r="A4292" t="s">
        <v>4302</v>
      </c>
      <c r="B4292" t="s">
        <v>21528</v>
      </c>
      <c r="C4292">
        <v>1</v>
      </c>
      <c r="D4292">
        <v>1</v>
      </c>
      <c r="E4292" t="s">
        <v>20065</v>
      </c>
      <c r="F4292" t="s">
        <v>15984</v>
      </c>
      <c r="G4292" t="s">
        <v>20080</v>
      </c>
      <c r="H4292" t="s">
        <v>20312</v>
      </c>
      <c r="I4292" t="s">
        <v>20313</v>
      </c>
      <c r="J4292" t="s">
        <v>15985</v>
      </c>
      <c r="K4292" t="s">
        <v>6452</v>
      </c>
      <c r="L4292" t="s">
        <v>6388</v>
      </c>
      <c r="M4292" t="s">
        <v>20083</v>
      </c>
      <c r="N4292" t="s">
        <v>6345</v>
      </c>
      <c r="O4292" t="s">
        <v>20167</v>
      </c>
      <c r="P4292" t="s">
        <v>20314</v>
      </c>
      <c r="Q4292" t="s">
        <v>6388</v>
      </c>
      <c r="R4292" t="s">
        <v>20315</v>
      </c>
      <c r="S4292">
        <v>1</v>
      </c>
      <c r="T4292">
        <v>0</v>
      </c>
      <c r="U4292">
        <v>0</v>
      </c>
      <c r="V4292">
        <v>1014</v>
      </c>
      <c r="W4292">
        <v>39</v>
      </c>
    </row>
    <row r="4293" spans="1:23" x14ac:dyDescent="0.3">
      <c r="A4293" t="s">
        <v>4303</v>
      </c>
      <c r="B4293" t="s">
        <v>21528</v>
      </c>
      <c r="C4293">
        <v>1</v>
      </c>
      <c r="D4293">
        <v>1</v>
      </c>
      <c r="E4293" t="s">
        <v>20050</v>
      </c>
      <c r="F4293" t="s">
        <v>15986</v>
      </c>
      <c r="G4293" t="s">
        <v>20080</v>
      </c>
      <c r="H4293" t="s">
        <v>20199</v>
      </c>
      <c r="I4293" t="s">
        <v>20200</v>
      </c>
      <c r="J4293" t="s">
        <v>6750</v>
      </c>
      <c r="K4293" t="s">
        <v>6751</v>
      </c>
      <c r="L4293" t="s">
        <v>6752</v>
      </c>
      <c r="M4293" t="s">
        <v>20083</v>
      </c>
      <c r="N4293" t="s">
        <v>6345</v>
      </c>
      <c r="O4293" t="s">
        <v>20167</v>
      </c>
      <c r="P4293" t="s">
        <v>20201</v>
      </c>
      <c r="Q4293" t="s">
        <v>6752</v>
      </c>
      <c r="R4293" t="s">
        <v>20202</v>
      </c>
      <c r="S4293">
        <v>1</v>
      </c>
      <c r="T4293">
        <v>0</v>
      </c>
      <c r="U4293">
        <v>0</v>
      </c>
      <c r="V4293">
        <v>595</v>
      </c>
      <c r="W4293">
        <v>28</v>
      </c>
    </row>
    <row r="4294" spans="1:23" x14ac:dyDescent="0.3">
      <c r="A4294" t="s">
        <v>4304</v>
      </c>
      <c r="B4294" t="s">
        <v>21528</v>
      </c>
      <c r="C4294">
        <v>1</v>
      </c>
      <c r="D4294">
        <v>1</v>
      </c>
      <c r="E4294" t="s">
        <v>20050</v>
      </c>
      <c r="F4294" t="s">
        <v>15987</v>
      </c>
      <c r="G4294" t="s">
        <v>20051</v>
      </c>
      <c r="H4294" t="s">
        <v>20334</v>
      </c>
      <c r="I4294" t="s">
        <v>20335</v>
      </c>
      <c r="J4294" t="s">
        <v>15988</v>
      </c>
      <c r="K4294" t="s">
        <v>6603</v>
      </c>
      <c r="L4294" t="s">
        <v>6604</v>
      </c>
      <c r="M4294" t="s">
        <v>20336</v>
      </c>
      <c r="N4294" t="s">
        <v>6345</v>
      </c>
      <c r="O4294" t="s">
        <v>20167</v>
      </c>
      <c r="P4294" t="s">
        <v>20337</v>
      </c>
      <c r="Q4294" t="s">
        <v>20338</v>
      </c>
      <c r="R4294" t="s">
        <v>20339</v>
      </c>
      <c r="S4294">
        <v>1</v>
      </c>
      <c r="T4294">
        <v>1</v>
      </c>
      <c r="U4294">
        <v>0</v>
      </c>
      <c r="V4294">
        <v>476</v>
      </c>
      <c r="W4294">
        <v>28</v>
      </c>
    </row>
    <row r="4295" spans="1:23" x14ac:dyDescent="0.3">
      <c r="A4295" t="s">
        <v>4305</v>
      </c>
      <c r="B4295" t="s">
        <v>21528</v>
      </c>
      <c r="C4295">
        <v>1</v>
      </c>
      <c r="D4295">
        <v>1</v>
      </c>
      <c r="E4295" t="s">
        <v>20065</v>
      </c>
      <c r="F4295" t="s">
        <v>15989</v>
      </c>
      <c r="G4295" t="s">
        <v>20080</v>
      </c>
      <c r="H4295" t="s">
        <v>20312</v>
      </c>
      <c r="I4295" t="s">
        <v>20313</v>
      </c>
      <c r="J4295" t="s">
        <v>6849</v>
      </c>
      <c r="K4295" t="s">
        <v>6452</v>
      </c>
      <c r="L4295" t="s">
        <v>6388</v>
      </c>
      <c r="M4295" t="s">
        <v>20083</v>
      </c>
      <c r="N4295" t="s">
        <v>6345</v>
      </c>
      <c r="O4295" t="s">
        <v>20167</v>
      </c>
      <c r="P4295" t="s">
        <v>20314</v>
      </c>
      <c r="Q4295" t="s">
        <v>6388</v>
      </c>
      <c r="R4295" t="s">
        <v>20315</v>
      </c>
      <c r="S4295">
        <v>1</v>
      </c>
      <c r="T4295">
        <v>0</v>
      </c>
      <c r="U4295">
        <v>0</v>
      </c>
      <c r="V4295">
        <v>1168</v>
      </c>
      <c r="W4295">
        <v>53</v>
      </c>
    </row>
    <row r="4296" spans="1:23" x14ac:dyDescent="0.3">
      <c r="A4296" t="s">
        <v>4306</v>
      </c>
      <c r="B4296" t="s">
        <v>21528</v>
      </c>
      <c r="C4296">
        <v>1</v>
      </c>
      <c r="D4296">
        <v>1</v>
      </c>
      <c r="E4296" t="s">
        <v>20065</v>
      </c>
      <c r="F4296" t="s">
        <v>15990</v>
      </c>
      <c r="G4296" t="s">
        <v>20080</v>
      </c>
      <c r="H4296" t="s">
        <v>20312</v>
      </c>
      <c r="I4296" t="s">
        <v>20313</v>
      </c>
      <c r="J4296" t="s">
        <v>6848</v>
      </c>
      <c r="K4296" t="s">
        <v>6847</v>
      </c>
      <c r="L4296" t="s">
        <v>6388</v>
      </c>
      <c r="M4296" t="s">
        <v>20083</v>
      </c>
      <c r="N4296" t="s">
        <v>6345</v>
      </c>
      <c r="O4296" t="s">
        <v>20167</v>
      </c>
      <c r="P4296" t="s">
        <v>20314</v>
      </c>
      <c r="Q4296" t="s">
        <v>6388</v>
      </c>
      <c r="R4296" t="s">
        <v>20315</v>
      </c>
      <c r="S4296">
        <v>1</v>
      </c>
      <c r="T4296">
        <v>0</v>
      </c>
      <c r="U4296">
        <v>0</v>
      </c>
      <c r="V4296">
        <v>1619</v>
      </c>
      <c r="W4296">
        <v>69</v>
      </c>
    </row>
    <row r="4297" spans="1:23" x14ac:dyDescent="0.3">
      <c r="A4297" t="s">
        <v>4307</v>
      </c>
      <c r="B4297" t="s">
        <v>21439</v>
      </c>
      <c r="C4297">
        <v>1</v>
      </c>
      <c r="D4297">
        <v>1</v>
      </c>
      <c r="E4297" t="s">
        <v>20065</v>
      </c>
      <c r="F4297" t="s">
        <v>15991</v>
      </c>
      <c r="G4297" t="s">
        <v>21576</v>
      </c>
      <c r="H4297" t="s">
        <v>24907</v>
      </c>
      <c r="I4297" t="s">
        <v>24908</v>
      </c>
      <c r="J4297" t="s">
        <v>15992</v>
      </c>
      <c r="K4297" t="s">
        <v>6343</v>
      </c>
      <c r="L4297" t="s">
        <v>6344</v>
      </c>
      <c r="M4297" t="s">
        <v>20083</v>
      </c>
      <c r="N4297" t="s">
        <v>6345</v>
      </c>
      <c r="O4297" t="s">
        <v>20167</v>
      </c>
      <c r="P4297" t="s">
        <v>20569</v>
      </c>
      <c r="Q4297" t="s">
        <v>20570</v>
      </c>
      <c r="R4297" t="s">
        <v>20571</v>
      </c>
      <c r="S4297">
        <v>1</v>
      </c>
      <c r="T4297">
        <v>1</v>
      </c>
      <c r="U4297">
        <v>0</v>
      </c>
      <c r="V4297">
        <v>47</v>
      </c>
      <c r="W4297">
        <v>3</v>
      </c>
    </row>
    <row r="4298" spans="1:23" x14ac:dyDescent="0.3">
      <c r="A4298" t="s">
        <v>4308</v>
      </c>
      <c r="B4298" t="s">
        <v>21650</v>
      </c>
      <c r="C4298">
        <v>1</v>
      </c>
      <c r="D4298">
        <v>1</v>
      </c>
      <c r="E4298" t="s">
        <v>20088</v>
      </c>
      <c r="F4298" t="s">
        <v>15993</v>
      </c>
      <c r="G4298" t="s">
        <v>20089</v>
      </c>
      <c r="H4298" t="s">
        <v>24263</v>
      </c>
      <c r="I4298" t="s">
        <v>24895</v>
      </c>
      <c r="J4298" t="s">
        <v>15994</v>
      </c>
      <c r="K4298" t="s">
        <v>6662</v>
      </c>
      <c r="L4298" t="s">
        <v>6663</v>
      </c>
      <c r="M4298" t="s">
        <v>20273</v>
      </c>
      <c r="N4298" t="s">
        <v>6345</v>
      </c>
      <c r="O4298" t="s">
        <v>20167</v>
      </c>
      <c r="P4298" t="s">
        <v>20492</v>
      </c>
      <c r="Q4298" t="s">
        <v>20493</v>
      </c>
      <c r="R4298" t="s">
        <v>24896</v>
      </c>
      <c r="S4298">
        <v>0</v>
      </c>
      <c r="T4298">
        <v>0</v>
      </c>
      <c r="U4298">
        <v>1</v>
      </c>
      <c r="V4298">
        <v>267</v>
      </c>
      <c r="W4298">
        <v>29</v>
      </c>
    </row>
    <row r="4299" spans="1:23" x14ac:dyDescent="0.3">
      <c r="A4299" t="s">
        <v>4309</v>
      </c>
      <c r="B4299" t="s">
        <v>21528</v>
      </c>
      <c r="C4299">
        <v>1</v>
      </c>
      <c r="D4299">
        <v>1</v>
      </c>
      <c r="E4299" t="s">
        <v>20088</v>
      </c>
      <c r="F4299" t="s">
        <v>15996</v>
      </c>
      <c r="G4299" t="s">
        <v>20089</v>
      </c>
      <c r="H4299" t="s">
        <v>20842</v>
      </c>
      <c r="I4299" t="s">
        <v>20843</v>
      </c>
      <c r="J4299" t="s">
        <v>6664</v>
      </c>
      <c r="K4299" t="s">
        <v>6425</v>
      </c>
      <c r="L4299" t="s">
        <v>6426</v>
      </c>
      <c r="M4299" t="s">
        <v>20661</v>
      </c>
      <c r="N4299" t="s">
        <v>6345</v>
      </c>
      <c r="O4299" t="s">
        <v>20167</v>
      </c>
      <c r="P4299" t="s">
        <v>20173</v>
      </c>
      <c r="Q4299" t="s">
        <v>20174</v>
      </c>
      <c r="R4299" t="s">
        <v>20844</v>
      </c>
      <c r="S4299">
        <v>0</v>
      </c>
      <c r="T4299">
        <v>1</v>
      </c>
      <c r="U4299">
        <v>0</v>
      </c>
      <c r="V4299">
        <v>0</v>
      </c>
      <c r="W4299">
        <v>0</v>
      </c>
    </row>
    <row r="4300" spans="1:23" x14ac:dyDescent="0.3">
      <c r="A4300" t="s">
        <v>4310</v>
      </c>
      <c r="B4300" t="s">
        <v>21501</v>
      </c>
      <c r="C4300">
        <v>1</v>
      </c>
      <c r="D4300">
        <v>1</v>
      </c>
      <c r="E4300" t="s">
        <v>20150</v>
      </c>
      <c r="F4300" t="s">
        <v>15997</v>
      </c>
      <c r="G4300" t="s">
        <v>20089</v>
      </c>
      <c r="H4300" t="s">
        <v>20842</v>
      </c>
      <c r="I4300" t="s">
        <v>20843</v>
      </c>
      <c r="J4300" t="s">
        <v>15998</v>
      </c>
      <c r="K4300" t="s">
        <v>8782</v>
      </c>
      <c r="L4300" t="s">
        <v>6388</v>
      </c>
      <c r="M4300" t="s">
        <v>20083</v>
      </c>
      <c r="N4300" t="s">
        <v>6345</v>
      </c>
      <c r="O4300" t="s">
        <v>20167</v>
      </c>
      <c r="P4300" t="s">
        <v>20314</v>
      </c>
      <c r="Q4300" t="s">
        <v>6388</v>
      </c>
      <c r="R4300" t="s">
        <v>20315</v>
      </c>
      <c r="S4300">
        <v>0</v>
      </c>
      <c r="T4300">
        <v>0</v>
      </c>
      <c r="U4300">
        <v>0</v>
      </c>
      <c r="V4300">
        <v>0</v>
      </c>
      <c r="W4300">
        <v>0</v>
      </c>
    </row>
    <row r="4301" spans="1:23" x14ac:dyDescent="0.3">
      <c r="A4301" t="s">
        <v>4311</v>
      </c>
      <c r="B4301" t="s">
        <v>21501</v>
      </c>
      <c r="C4301">
        <v>1</v>
      </c>
      <c r="D4301">
        <v>1</v>
      </c>
      <c r="E4301" t="s">
        <v>20150</v>
      </c>
      <c r="F4301" t="s">
        <v>15999</v>
      </c>
      <c r="G4301" t="s">
        <v>20089</v>
      </c>
      <c r="H4301" t="s">
        <v>20842</v>
      </c>
      <c r="I4301" t="s">
        <v>20843</v>
      </c>
      <c r="J4301" t="s">
        <v>15998</v>
      </c>
      <c r="K4301" t="s">
        <v>8782</v>
      </c>
      <c r="L4301" t="s">
        <v>6388</v>
      </c>
      <c r="M4301" t="s">
        <v>20083</v>
      </c>
      <c r="N4301" t="s">
        <v>6345</v>
      </c>
      <c r="O4301" t="s">
        <v>20167</v>
      </c>
      <c r="P4301" t="s">
        <v>20314</v>
      </c>
      <c r="Q4301" t="s">
        <v>6388</v>
      </c>
      <c r="R4301" t="s">
        <v>20315</v>
      </c>
      <c r="S4301">
        <v>0</v>
      </c>
      <c r="T4301">
        <v>0</v>
      </c>
      <c r="U4301">
        <v>0</v>
      </c>
      <c r="V4301">
        <v>68</v>
      </c>
      <c r="W4301">
        <v>5</v>
      </c>
    </row>
    <row r="4302" spans="1:23" x14ac:dyDescent="0.3">
      <c r="A4302" t="s">
        <v>4312</v>
      </c>
      <c r="B4302" t="s">
        <v>21501</v>
      </c>
      <c r="C4302">
        <v>1</v>
      </c>
      <c r="D4302">
        <v>1</v>
      </c>
      <c r="E4302" t="s">
        <v>20150</v>
      </c>
      <c r="F4302" t="s">
        <v>16000</v>
      </c>
      <c r="G4302" t="s">
        <v>20089</v>
      </c>
      <c r="H4302" t="s">
        <v>21466</v>
      </c>
      <c r="I4302" t="s">
        <v>24915</v>
      </c>
      <c r="J4302" t="s">
        <v>6659</v>
      </c>
      <c r="K4302" t="s">
        <v>6660</v>
      </c>
      <c r="L4302" t="s">
        <v>6388</v>
      </c>
      <c r="M4302" t="s">
        <v>20083</v>
      </c>
      <c r="N4302" t="s">
        <v>6345</v>
      </c>
      <c r="O4302" t="s">
        <v>20167</v>
      </c>
      <c r="P4302" t="s">
        <v>20314</v>
      </c>
      <c r="Q4302" t="s">
        <v>6388</v>
      </c>
      <c r="R4302" t="s">
        <v>20315</v>
      </c>
      <c r="S4302">
        <v>0</v>
      </c>
      <c r="T4302">
        <v>0</v>
      </c>
      <c r="U4302">
        <v>0</v>
      </c>
      <c r="V4302">
        <v>34</v>
      </c>
      <c r="W4302">
        <v>2</v>
      </c>
    </row>
    <row r="4303" spans="1:23" x14ac:dyDescent="0.3">
      <c r="A4303" t="s">
        <v>4313</v>
      </c>
      <c r="B4303" t="s">
        <v>21650</v>
      </c>
      <c r="C4303">
        <v>1</v>
      </c>
      <c r="D4303">
        <v>1</v>
      </c>
      <c r="E4303" t="s">
        <v>20088</v>
      </c>
      <c r="F4303" t="s">
        <v>16001</v>
      </c>
      <c r="G4303" t="s">
        <v>20089</v>
      </c>
      <c r="H4303" t="s">
        <v>24263</v>
      </c>
      <c r="I4303" t="s">
        <v>24895</v>
      </c>
      <c r="J4303" t="s">
        <v>16002</v>
      </c>
      <c r="K4303" t="s">
        <v>6662</v>
      </c>
      <c r="L4303" t="s">
        <v>6663</v>
      </c>
      <c r="M4303" t="s">
        <v>20273</v>
      </c>
      <c r="N4303" t="s">
        <v>6345</v>
      </c>
      <c r="O4303" t="s">
        <v>20167</v>
      </c>
      <c r="P4303" t="s">
        <v>20492</v>
      </c>
      <c r="Q4303" t="s">
        <v>20493</v>
      </c>
      <c r="R4303" t="s">
        <v>24896</v>
      </c>
      <c r="S4303">
        <v>0</v>
      </c>
      <c r="T4303">
        <v>0</v>
      </c>
      <c r="U4303">
        <v>1</v>
      </c>
      <c r="V4303">
        <v>42</v>
      </c>
      <c r="W4303">
        <v>6</v>
      </c>
    </row>
    <row r="4304" spans="1:23" x14ac:dyDescent="0.3">
      <c r="A4304" t="s">
        <v>4314</v>
      </c>
      <c r="B4304" t="s">
        <v>21650</v>
      </c>
      <c r="C4304">
        <v>1</v>
      </c>
      <c r="D4304">
        <v>1</v>
      </c>
      <c r="E4304" t="s">
        <v>20088</v>
      </c>
      <c r="F4304" t="s">
        <v>16005</v>
      </c>
      <c r="G4304" t="s">
        <v>20089</v>
      </c>
      <c r="H4304" t="s">
        <v>24868</v>
      </c>
      <c r="I4304" t="s">
        <v>24869</v>
      </c>
      <c r="J4304" t="s">
        <v>16006</v>
      </c>
      <c r="K4304" t="s">
        <v>7217</v>
      </c>
      <c r="L4304" t="s">
        <v>7218</v>
      </c>
      <c r="M4304" t="s">
        <v>20504</v>
      </c>
      <c r="N4304" t="s">
        <v>6345</v>
      </c>
      <c r="O4304" t="s">
        <v>20167</v>
      </c>
      <c r="P4304" t="s">
        <v>20168</v>
      </c>
      <c r="Q4304" t="s">
        <v>6598</v>
      </c>
      <c r="R4304" t="s">
        <v>20715</v>
      </c>
      <c r="S4304">
        <v>0</v>
      </c>
      <c r="T4304">
        <v>1</v>
      </c>
      <c r="U4304">
        <v>1</v>
      </c>
      <c r="V4304">
        <v>17</v>
      </c>
      <c r="W4304">
        <v>2</v>
      </c>
    </row>
    <row r="4305" spans="1:23" x14ac:dyDescent="0.3">
      <c r="A4305" t="s">
        <v>4315</v>
      </c>
      <c r="B4305" t="s">
        <v>21650</v>
      </c>
      <c r="C4305">
        <v>1</v>
      </c>
      <c r="D4305">
        <v>1</v>
      </c>
      <c r="E4305" t="s">
        <v>20065</v>
      </c>
      <c r="F4305" t="s">
        <v>16007</v>
      </c>
      <c r="G4305" t="s">
        <v>20041</v>
      </c>
      <c r="H4305" t="s">
        <v>24866</v>
      </c>
      <c r="I4305" t="s">
        <v>24867</v>
      </c>
      <c r="J4305" t="s">
        <v>16008</v>
      </c>
      <c r="K4305" t="s">
        <v>6480</v>
      </c>
      <c r="L4305" t="s">
        <v>6388</v>
      </c>
      <c r="M4305" t="s">
        <v>20083</v>
      </c>
      <c r="N4305" t="s">
        <v>6345</v>
      </c>
      <c r="O4305" t="s">
        <v>20167</v>
      </c>
      <c r="P4305" t="s">
        <v>20314</v>
      </c>
      <c r="Q4305" t="s">
        <v>6388</v>
      </c>
      <c r="R4305" t="s">
        <v>20315</v>
      </c>
      <c r="S4305">
        <v>1</v>
      </c>
      <c r="T4305">
        <v>0</v>
      </c>
      <c r="U4305">
        <v>0</v>
      </c>
      <c r="V4305">
        <v>214</v>
      </c>
      <c r="W4305">
        <v>24</v>
      </c>
    </row>
    <row r="4306" spans="1:23" x14ac:dyDescent="0.3">
      <c r="A4306" t="s">
        <v>4316</v>
      </c>
      <c r="B4306" t="s">
        <v>21522</v>
      </c>
      <c r="C4306">
        <v>1</v>
      </c>
      <c r="D4306">
        <v>1</v>
      </c>
      <c r="E4306" t="s">
        <v>20088</v>
      </c>
      <c r="F4306" t="s">
        <v>16009</v>
      </c>
      <c r="G4306" t="s">
        <v>20089</v>
      </c>
      <c r="H4306" t="s">
        <v>20842</v>
      </c>
      <c r="I4306" t="s">
        <v>20843</v>
      </c>
      <c r="J4306" t="s">
        <v>6664</v>
      </c>
      <c r="K4306" t="s">
        <v>6425</v>
      </c>
      <c r="L4306" t="s">
        <v>6426</v>
      </c>
      <c r="M4306" t="s">
        <v>20661</v>
      </c>
      <c r="N4306" t="s">
        <v>6345</v>
      </c>
      <c r="O4306" t="s">
        <v>20167</v>
      </c>
      <c r="P4306" t="s">
        <v>20173</v>
      </c>
      <c r="Q4306" t="s">
        <v>20174</v>
      </c>
      <c r="R4306" t="s">
        <v>20844</v>
      </c>
      <c r="S4306">
        <v>0</v>
      </c>
      <c r="T4306">
        <v>1</v>
      </c>
      <c r="U4306">
        <v>0</v>
      </c>
      <c r="V4306">
        <v>50</v>
      </c>
      <c r="W4306">
        <v>3</v>
      </c>
    </row>
    <row r="4307" spans="1:23" x14ac:dyDescent="0.3">
      <c r="A4307" t="s">
        <v>4317</v>
      </c>
      <c r="B4307" t="s">
        <v>21522</v>
      </c>
      <c r="C4307">
        <v>1</v>
      </c>
      <c r="D4307">
        <v>1</v>
      </c>
      <c r="E4307" t="s">
        <v>20088</v>
      </c>
      <c r="F4307" t="s">
        <v>16010</v>
      </c>
      <c r="G4307" t="s">
        <v>20089</v>
      </c>
      <c r="H4307" t="s">
        <v>21531</v>
      </c>
      <c r="I4307" t="s">
        <v>24913</v>
      </c>
      <c r="J4307" t="s">
        <v>6429</v>
      </c>
      <c r="K4307" t="s">
        <v>6751</v>
      </c>
      <c r="L4307" t="s">
        <v>6752</v>
      </c>
      <c r="M4307" t="s">
        <v>20083</v>
      </c>
      <c r="N4307" t="s">
        <v>6345</v>
      </c>
      <c r="O4307" t="s">
        <v>20167</v>
      </c>
      <c r="P4307" t="s">
        <v>20201</v>
      </c>
      <c r="Q4307" t="s">
        <v>6752</v>
      </c>
      <c r="R4307" t="s">
        <v>20202</v>
      </c>
      <c r="S4307">
        <v>0</v>
      </c>
      <c r="T4307">
        <v>0</v>
      </c>
      <c r="U4307">
        <v>0</v>
      </c>
      <c r="V4307">
        <v>142</v>
      </c>
      <c r="W4307">
        <v>5</v>
      </c>
    </row>
    <row r="4308" spans="1:23" x14ac:dyDescent="0.3">
      <c r="A4308" t="s">
        <v>4318</v>
      </c>
      <c r="B4308" t="s">
        <v>21501</v>
      </c>
      <c r="C4308">
        <v>1</v>
      </c>
      <c r="D4308">
        <v>1</v>
      </c>
      <c r="E4308" t="s">
        <v>20065</v>
      </c>
      <c r="F4308" t="s">
        <v>16011</v>
      </c>
      <c r="G4308" t="s">
        <v>20051</v>
      </c>
      <c r="H4308" t="s">
        <v>20417</v>
      </c>
      <c r="I4308" t="s">
        <v>20418</v>
      </c>
      <c r="J4308" t="s">
        <v>6854</v>
      </c>
      <c r="K4308" t="s">
        <v>6855</v>
      </c>
      <c r="L4308" t="s">
        <v>6856</v>
      </c>
      <c r="M4308" t="s">
        <v>20258</v>
      </c>
      <c r="N4308" t="s">
        <v>6345</v>
      </c>
      <c r="O4308" t="s">
        <v>20167</v>
      </c>
      <c r="P4308" t="s">
        <v>20419</v>
      </c>
      <c r="Q4308" t="s">
        <v>20420</v>
      </c>
      <c r="R4308" t="s">
        <v>20497</v>
      </c>
      <c r="S4308">
        <v>1</v>
      </c>
      <c r="T4308">
        <v>0</v>
      </c>
      <c r="U4308">
        <v>0</v>
      </c>
      <c r="V4308">
        <v>38</v>
      </c>
      <c r="W4308">
        <v>2</v>
      </c>
    </row>
    <row r="4309" spans="1:23" x14ac:dyDescent="0.3">
      <c r="A4309" t="s">
        <v>4319</v>
      </c>
      <c r="B4309" t="s">
        <v>21650</v>
      </c>
      <c r="C4309">
        <v>1</v>
      </c>
      <c r="D4309">
        <v>1</v>
      </c>
      <c r="E4309" t="s">
        <v>20088</v>
      </c>
      <c r="F4309" t="s">
        <v>16012</v>
      </c>
      <c r="G4309" t="s">
        <v>20089</v>
      </c>
      <c r="H4309" t="s">
        <v>21531</v>
      </c>
      <c r="I4309" t="s">
        <v>24913</v>
      </c>
      <c r="J4309" t="s">
        <v>16013</v>
      </c>
      <c r="K4309" t="s">
        <v>6603</v>
      </c>
      <c r="L4309" t="s">
        <v>6604</v>
      </c>
      <c r="M4309" t="s">
        <v>20336</v>
      </c>
      <c r="N4309" t="s">
        <v>6345</v>
      </c>
      <c r="O4309" t="s">
        <v>20167</v>
      </c>
      <c r="P4309" t="s">
        <v>20337</v>
      </c>
      <c r="Q4309" t="s">
        <v>20338</v>
      </c>
      <c r="R4309" t="s">
        <v>20339</v>
      </c>
      <c r="S4309">
        <v>0</v>
      </c>
      <c r="T4309">
        <v>1</v>
      </c>
      <c r="U4309">
        <v>1</v>
      </c>
      <c r="V4309">
        <v>52</v>
      </c>
      <c r="W4309">
        <v>5</v>
      </c>
    </row>
    <row r="4310" spans="1:23" x14ac:dyDescent="0.3">
      <c r="A4310" t="s">
        <v>4320</v>
      </c>
      <c r="B4310" t="s">
        <v>21522</v>
      </c>
      <c r="C4310">
        <v>1</v>
      </c>
      <c r="D4310">
        <v>1</v>
      </c>
      <c r="E4310" t="s">
        <v>20088</v>
      </c>
      <c r="F4310" t="s">
        <v>16014</v>
      </c>
      <c r="G4310" t="s">
        <v>20089</v>
      </c>
      <c r="H4310" t="s">
        <v>24916</v>
      </c>
      <c r="I4310" t="s">
        <v>24917</v>
      </c>
      <c r="J4310" t="s">
        <v>15848</v>
      </c>
      <c r="K4310" t="s">
        <v>6596</v>
      </c>
      <c r="L4310" t="s">
        <v>6388</v>
      </c>
      <c r="M4310" t="s">
        <v>20083</v>
      </c>
      <c r="N4310" t="s">
        <v>6345</v>
      </c>
      <c r="O4310" t="s">
        <v>20167</v>
      </c>
      <c r="P4310" t="s">
        <v>20314</v>
      </c>
      <c r="Q4310" t="s">
        <v>6388</v>
      </c>
      <c r="R4310" t="s">
        <v>20315</v>
      </c>
      <c r="S4310">
        <v>0</v>
      </c>
      <c r="T4310">
        <v>0</v>
      </c>
      <c r="U4310">
        <v>1</v>
      </c>
      <c r="V4310">
        <v>8</v>
      </c>
      <c r="W4310">
        <v>1</v>
      </c>
    </row>
    <row r="4311" spans="1:23" x14ac:dyDescent="0.3">
      <c r="A4311" t="s">
        <v>4321</v>
      </c>
      <c r="B4311" t="s">
        <v>21439</v>
      </c>
      <c r="C4311">
        <v>1</v>
      </c>
      <c r="D4311">
        <v>1</v>
      </c>
      <c r="E4311" t="s">
        <v>20088</v>
      </c>
      <c r="F4311" t="s">
        <v>16015</v>
      </c>
      <c r="G4311" t="s">
        <v>20089</v>
      </c>
      <c r="H4311" t="s">
        <v>20842</v>
      </c>
      <c r="I4311" t="s">
        <v>20843</v>
      </c>
      <c r="J4311" t="s">
        <v>6664</v>
      </c>
      <c r="K4311" t="s">
        <v>6425</v>
      </c>
      <c r="L4311" t="s">
        <v>6426</v>
      </c>
      <c r="M4311" t="s">
        <v>20661</v>
      </c>
      <c r="N4311" t="s">
        <v>6345</v>
      </c>
      <c r="O4311" t="s">
        <v>20167</v>
      </c>
      <c r="P4311" t="s">
        <v>20173</v>
      </c>
      <c r="Q4311" t="s">
        <v>20174</v>
      </c>
      <c r="R4311" t="s">
        <v>20844</v>
      </c>
      <c r="S4311">
        <v>0</v>
      </c>
      <c r="T4311">
        <v>1</v>
      </c>
      <c r="U4311">
        <v>0</v>
      </c>
      <c r="V4311">
        <v>29</v>
      </c>
      <c r="W4311">
        <v>2</v>
      </c>
    </row>
    <row r="4312" spans="1:23" x14ac:dyDescent="0.3">
      <c r="A4312" t="s">
        <v>4322</v>
      </c>
      <c r="B4312" t="s">
        <v>21505</v>
      </c>
      <c r="C4312">
        <v>1</v>
      </c>
      <c r="D4312">
        <v>0</v>
      </c>
      <c r="E4312" t="s">
        <v>20065</v>
      </c>
      <c r="F4312" t="s">
        <v>16016</v>
      </c>
      <c r="G4312" t="s">
        <v>20080</v>
      </c>
      <c r="H4312" t="s">
        <v>20567</v>
      </c>
      <c r="I4312" t="s">
        <v>20568</v>
      </c>
      <c r="J4312" t="s">
        <v>6650</v>
      </c>
      <c r="K4312" t="s">
        <v>6343</v>
      </c>
      <c r="L4312" t="s">
        <v>6344</v>
      </c>
      <c r="M4312" t="s">
        <v>20083</v>
      </c>
      <c r="N4312" t="s">
        <v>6345</v>
      </c>
      <c r="O4312" t="s">
        <v>20167</v>
      </c>
      <c r="P4312" t="s">
        <v>20569</v>
      </c>
      <c r="Q4312" t="s">
        <v>20570</v>
      </c>
      <c r="R4312" t="s">
        <v>20571</v>
      </c>
      <c r="S4312">
        <v>1</v>
      </c>
      <c r="T4312">
        <v>1</v>
      </c>
      <c r="U4312">
        <v>0</v>
      </c>
      <c r="V4312">
        <v>284</v>
      </c>
      <c r="W4312">
        <v>14</v>
      </c>
    </row>
    <row r="4313" spans="1:23" x14ac:dyDescent="0.3">
      <c r="A4313" t="s">
        <v>4323</v>
      </c>
      <c r="B4313" t="s">
        <v>21505</v>
      </c>
      <c r="C4313">
        <v>1</v>
      </c>
      <c r="D4313">
        <v>0</v>
      </c>
      <c r="E4313" t="s">
        <v>20050</v>
      </c>
      <c r="F4313" t="s">
        <v>16017</v>
      </c>
      <c r="G4313" t="s">
        <v>20051</v>
      </c>
      <c r="H4313" t="s">
        <v>20181</v>
      </c>
      <c r="I4313" t="s">
        <v>20182</v>
      </c>
      <c r="J4313" t="s">
        <v>16018</v>
      </c>
      <c r="K4313" t="s">
        <v>6745</v>
      </c>
      <c r="L4313" t="s">
        <v>6746</v>
      </c>
      <c r="M4313" t="s">
        <v>20545</v>
      </c>
      <c r="N4313" t="s">
        <v>6345</v>
      </c>
      <c r="O4313" t="s">
        <v>20167</v>
      </c>
      <c r="P4313" t="s">
        <v>20184</v>
      </c>
      <c r="Q4313" t="s">
        <v>20185</v>
      </c>
      <c r="R4313" t="s">
        <v>20595</v>
      </c>
      <c r="S4313">
        <v>1</v>
      </c>
      <c r="T4313">
        <v>1</v>
      </c>
      <c r="U4313">
        <v>0</v>
      </c>
      <c r="V4313">
        <v>198</v>
      </c>
      <c r="W4313">
        <v>10</v>
      </c>
    </row>
    <row r="4314" spans="1:23" x14ac:dyDescent="0.3">
      <c r="A4314" t="s">
        <v>4324</v>
      </c>
      <c r="B4314" t="s">
        <v>21505</v>
      </c>
      <c r="C4314">
        <v>1</v>
      </c>
      <c r="D4314">
        <v>0</v>
      </c>
      <c r="E4314" t="s">
        <v>20050</v>
      </c>
      <c r="F4314" t="s">
        <v>16019</v>
      </c>
      <c r="G4314" t="s">
        <v>20051</v>
      </c>
      <c r="H4314" t="s">
        <v>20170</v>
      </c>
      <c r="I4314" t="s">
        <v>20171</v>
      </c>
      <c r="J4314" t="s">
        <v>16020</v>
      </c>
      <c r="K4314" t="s">
        <v>7077</v>
      </c>
      <c r="L4314" t="s">
        <v>7078</v>
      </c>
      <c r="M4314" t="s">
        <v>20075</v>
      </c>
      <c r="N4314" t="s">
        <v>6345</v>
      </c>
      <c r="O4314" t="s">
        <v>20167</v>
      </c>
      <c r="P4314" t="s">
        <v>20173</v>
      </c>
      <c r="Q4314" t="s">
        <v>20174</v>
      </c>
      <c r="R4314" t="s">
        <v>20637</v>
      </c>
      <c r="S4314">
        <v>1</v>
      </c>
      <c r="T4314">
        <v>1</v>
      </c>
      <c r="U4314">
        <v>0</v>
      </c>
      <c r="V4314">
        <v>187</v>
      </c>
      <c r="W4314">
        <v>9</v>
      </c>
    </row>
    <row r="4315" spans="1:23" x14ac:dyDescent="0.3">
      <c r="A4315" t="s">
        <v>4325</v>
      </c>
      <c r="B4315" t="s">
        <v>21505</v>
      </c>
      <c r="C4315">
        <v>1</v>
      </c>
      <c r="D4315">
        <v>0</v>
      </c>
      <c r="E4315" t="s">
        <v>20065</v>
      </c>
      <c r="F4315" t="s">
        <v>16021</v>
      </c>
      <c r="G4315" t="s">
        <v>20080</v>
      </c>
      <c r="H4315" t="s">
        <v>20653</v>
      </c>
      <c r="I4315" t="s">
        <v>20654</v>
      </c>
      <c r="J4315" t="s">
        <v>16022</v>
      </c>
      <c r="K4315" t="s">
        <v>6395</v>
      </c>
      <c r="L4315" t="s">
        <v>6396</v>
      </c>
      <c r="M4315" t="s">
        <v>20083</v>
      </c>
      <c r="N4315" t="s">
        <v>6345</v>
      </c>
      <c r="O4315" t="s">
        <v>20167</v>
      </c>
      <c r="P4315" t="s">
        <v>20655</v>
      </c>
      <c r="Q4315" t="s">
        <v>6396</v>
      </c>
      <c r="R4315" t="s">
        <v>20656</v>
      </c>
      <c r="S4315">
        <v>1</v>
      </c>
      <c r="T4315">
        <v>0</v>
      </c>
      <c r="U4315">
        <v>0</v>
      </c>
      <c r="V4315">
        <v>487</v>
      </c>
      <c r="W4315">
        <v>24</v>
      </c>
    </row>
    <row r="4316" spans="1:23" x14ac:dyDescent="0.3">
      <c r="A4316" t="s">
        <v>4326</v>
      </c>
      <c r="B4316" t="s">
        <v>21505</v>
      </c>
      <c r="C4316">
        <v>1</v>
      </c>
      <c r="D4316">
        <v>0</v>
      </c>
      <c r="E4316" t="s">
        <v>20065</v>
      </c>
      <c r="F4316" t="s">
        <v>16023</v>
      </c>
      <c r="G4316" t="s">
        <v>20080</v>
      </c>
      <c r="H4316" t="s">
        <v>20683</v>
      </c>
      <c r="I4316" t="s">
        <v>20684</v>
      </c>
      <c r="J4316" t="s">
        <v>7886</v>
      </c>
      <c r="K4316" t="s">
        <v>6594</v>
      </c>
      <c r="L4316" t="s">
        <v>6595</v>
      </c>
      <c r="M4316" t="s">
        <v>20083</v>
      </c>
      <c r="N4316" t="s">
        <v>6345</v>
      </c>
      <c r="O4316" t="s">
        <v>20167</v>
      </c>
      <c r="P4316" t="s">
        <v>20685</v>
      </c>
      <c r="Q4316" t="s">
        <v>20686</v>
      </c>
      <c r="R4316" t="s">
        <v>20687</v>
      </c>
      <c r="S4316">
        <v>1</v>
      </c>
      <c r="T4316">
        <v>0</v>
      </c>
      <c r="U4316">
        <v>0</v>
      </c>
      <c r="V4316">
        <v>454</v>
      </c>
      <c r="W4316">
        <v>22</v>
      </c>
    </row>
    <row r="4317" spans="1:23" x14ac:dyDescent="0.3">
      <c r="A4317" t="s">
        <v>4327</v>
      </c>
      <c r="B4317" t="s">
        <v>21505</v>
      </c>
      <c r="C4317">
        <v>1</v>
      </c>
      <c r="D4317">
        <v>0</v>
      </c>
      <c r="E4317" t="s">
        <v>20050</v>
      </c>
      <c r="F4317" t="s">
        <v>16024</v>
      </c>
      <c r="G4317" t="s">
        <v>20051</v>
      </c>
      <c r="H4317" t="s">
        <v>20334</v>
      </c>
      <c r="I4317" t="s">
        <v>20335</v>
      </c>
      <c r="J4317" t="s">
        <v>15972</v>
      </c>
      <c r="K4317" t="s">
        <v>6352</v>
      </c>
      <c r="L4317" t="s">
        <v>6353</v>
      </c>
      <c r="M4317" t="s">
        <v>20075</v>
      </c>
      <c r="N4317" t="s">
        <v>6345</v>
      </c>
      <c r="O4317" t="s">
        <v>20167</v>
      </c>
      <c r="P4317" t="s">
        <v>20337</v>
      </c>
      <c r="Q4317" t="s">
        <v>20338</v>
      </c>
      <c r="R4317" t="s">
        <v>20709</v>
      </c>
      <c r="S4317">
        <v>1</v>
      </c>
      <c r="T4317">
        <v>1</v>
      </c>
      <c r="U4317">
        <v>0</v>
      </c>
      <c r="V4317">
        <v>259</v>
      </c>
      <c r="W4317">
        <v>12</v>
      </c>
    </row>
    <row r="4318" spans="1:23" x14ac:dyDescent="0.3">
      <c r="A4318" t="s">
        <v>4328</v>
      </c>
      <c r="B4318" t="s">
        <v>21505</v>
      </c>
      <c r="C4318">
        <v>1</v>
      </c>
      <c r="D4318">
        <v>0</v>
      </c>
      <c r="E4318" t="s">
        <v>20065</v>
      </c>
      <c r="F4318" t="s">
        <v>16025</v>
      </c>
      <c r="G4318" t="s">
        <v>20080</v>
      </c>
      <c r="H4318" t="s">
        <v>20312</v>
      </c>
      <c r="I4318" t="s">
        <v>20313</v>
      </c>
      <c r="J4318" t="s">
        <v>16026</v>
      </c>
      <c r="K4318" t="s">
        <v>6452</v>
      </c>
      <c r="L4318" t="s">
        <v>6388</v>
      </c>
      <c r="M4318" t="s">
        <v>20083</v>
      </c>
      <c r="N4318" t="s">
        <v>6345</v>
      </c>
      <c r="O4318" t="s">
        <v>20167</v>
      </c>
      <c r="P4318" t="s">
        <v>20314</v>
      </c>
      <c r="Q4318" t="s">
        <v>6388</v>
      </c>
      <c r="R4318" t="s">
        <v>20315</v>
      </c>
      <c r="S4318">
        <v>1</v>
      </c>
      <c r="T4318">
        <v>0</v>
      </c>
      <c r="U4318">
        <v>0</v>
      </c>
      <c r="V4318">
        <v>384</v>
      </c>
      <c r="W4318">
        <v>18</v>
      </c>
    </row>
    <row r="4319" spans="1:23" x14ac:dyDescent="0.3">
      <c r="A4319" t="s">
        <v>4329</v>
      </c>
      <c r="B4319" t="s">
        <v>21505</v>
      </c>
      <c r="C4319">
        <v>1</v>
      </c>
      <c r="D4319">
        <v>0</v>
      </c>
      <c r="E4319" t="s">
        <v>20088</v>
      </c>
      <c r="F4319" t="s">
        <v>16027</v>
      </c>
      <c r="G4319" t="s">
        <v>20089</v>
      </c>
      <c r="H4319" t="s">
        <v>20824</v>
      </c>
      <c r="I4319" t="s">
        <v>20825</v>
      </c>
      <c r="J4319" t="s">
        <v>8422</v>
      </c>
      <c r="K4319" t="s">
        <v>7608</v>
      </c>
      <c r="L4319" t="s">
        <v>6388</v>
      </c>
      <c r="M4319" t="s">
        <v>20083</v>
      </c>
      <c r="N4319" t="s">
        <v>6345</v>
      </c>
      <c r="O4319" t="s">
        <v>20167</v>
      </c>
      <c r="P4319" t="s">
        <v>20314</v>
      </c>
      <c r="Q4319" t="s">
        <v>6388</v>
      </c>
      <c r="R4319" t="s">
        <v>20315</v>
      </c>
      <c r="S4319">
        <v>0</v>
      </c>
      <c r="T4319">
        <v>0</v>
      </c>
      <c r="U4319">
        <v>0</v>
      </c>
      <c r="V4319">
        <v>165</v>
      </c>
      <c r="W4319">
        <v>9</v>
      </c>
    </row>
    <row r="4320" spans="1:23" x14ac:dyDescent="0.3">
      <c r="A4320" t="s">
        <v>4330</v>
      </c>
      <c r="B4320" t="s">
        <v>21505</v>
      </c>
      <c r="C4320">
        <v>1</v>
      </c>
      <c r="D4320">
        <v>0</v>
      </c>
      <c r="E4320" t="s">
        <v>20065</v>
      </c>
      <c r="F4320" t="s">
        <v>16028</v>
      </c>
      <c r="G4320" t="s">
        <v>20080</v>
      </c>
      <c r="H4320" t="s">
        <v>20199</v>
      </c>
      <c r="I4320" t="s">
        <v>20200</v>
      </c>
      <c r="J4320" t="s">
        <v>8863</v>
      </c>
      <c r="K4320" t="s">
        <v>6751</v>
      </c>
      <c r="L4320" t="s">
        <v>6752</v>
      </c>
      <c r="M4320" t="s">
        <v>20083</v>
      </c>
      <c r="N4320" t="s">
        <v>6345</v>
      </c>
      <c r="O4320" t="s">
        <v>20167</v>
      </c>
      <c r="P4320" t="s">
        <v>20201</v>
      </c>
      <c r="Q4320" t="s">
        <v>6752</v>
      </c>
      <c r="R4320" t="s">
        <v>20202</v>
      </c>
      <c r="S4320">
        <v>1</v>
      </c>
      <c r="T4320">
        <v>0</v>
      </c>
      <c r="U4320">
        <v>0</v>
      </c>
      <c r="V4320">
        <v>233</v>
      </c>
      <c r="W4320">
        <v>12</v>
      </c>
    </row>
    <row r="4321" spans="1:23" x14ac:dyDescent="0.3">
      <c r="A4321" t="s">
        <v>4331</v>
      </c>
      <c r="B4321" t="s">
        <v>21522</v>
      </c>
      <c r="C4321">
        <v>1</v>
      </c>
      <c r="D4321">
        <v>1</v>
      </c>
      <c r="E4321" t="s">
        <v>20050</v>
      </c>
      <c r="F4321" t="s">
        <v>16031</v>
      </c>
      <c r="G4321" t="s">
        <v>20080</v>
      </c>
      <c r="H4321" t="s">
        <v>20567</v>
      </c>
      <c r="I4321" t="s">
        <v>20568</v>
      </c>
      <c r="J4321" t="s">
        <v>6650</v>
      </c>
      <c r="K4321" t="s">
        <v>6343</v>
      </c>
      <c r="L4321" t="s">
        <v>6344</v>
      </c>
      <c r="M4321" t="s">
        <v>20083</v>
      </c>
      <c r="N4321" t="s">
        <v>6345</v>
      </c>
      <c r="O4321" t="s">
        <v>20167</v>
      </c>
      <c r="P4321" t="s">
        <v>20569</v>
      </c>
      <c r="Q4321" t="s">
        <v>20570</v>
      </c>
      <c r="R4321" t="s">
        <v>20571</v>
      </c>
      <c r="S4321">
        <v>1</v>
      </c>
      <c r="T4321">
        <v>1</v>
      </c>
      <c r="U4321">
        <v>0</v>
      </c>
      <c r="V4321">
        <v>49</v>
      </c>
      <c r="W4321">
        <v>2</v>
      </c>
    </row>
    <row r="4322" spans="1:23" x14ac:dyDescent="0.3">
      <c r="A4322" t="s">
        <v>4332</v>
      </c>
      <c r="B4322" t="s">
        <v>21501</v>
      </c>
      <c r="C4322">
        <v>1</v>
      </c>
      <c r="D4322">
        <v>1</v>
      </c>
      <c r="E4322" t="s">
        <v>20065</v>
      </c>
      <c r="F4322" t="s">
        <v>16032</v>
      </c>
      <c r="G4322" t="s">
        <v>20080</v>
      </c>
      <c r="H4322" t="s">
        <v>20312</v>
      </c>
      <c r="I4322" t="s">
        <v>20313</v>
      </c>
      <c r="J4322" t="s">
        <v>6849</v>
      </c>
      <c r="K4322" t="s">
        <v>6452</v>
      </c>
      <c r="L4322" t="s">
        <v>6388</v>
      </c>
      <c r="M4322" t="s">
        <v>20083</v>
      </c>
      <c r="N4322" t="s">
        <v>6345</v>
      </c>
      <c r="O4322" t="s">
        <v>20167</v>
      </c>
      <c r="P4322" t="s">
        <v>20314</v>
      </c>
      <c r="Q4322" t="s">
        <v>6388</v>
      </c>
      <c r="R4322" t="s">
        <v>20315</v>
      </c>
      <c r="S4322">
        <v>1</v>
      </c>
      <c r="T4322">
        <v>0</v>
      </c>
      <c r="U4322">
        <v>0</v>
      </c>
      <c r="V4322">
        <v>25</v>
      </c>
      <c r="W4322">
        <v>1</v>
      </c>
    </row>
    <row r="4323" spans="1:23" x14ac:dyDescent="0.3">
      <c r="A4323" t="s">
        <v>4333</v>
      </c>
      <c r="B4323" t="s">
        <v>21483</v>
      </c>
      <c r="C4323">
        <v>1</v>
      </c>
      <c r="D4323">
        <v>1</v>
      </c>
      <c r="E4323" t="s">
        <v>20065</v>
      </c>
      <c r="F4323" t="s">
        <v>16033</v>
      </c>
      <c r="G4323" t="s">
        <v>20080</v>
      </c>
      <c r="H4323" t="s">
        <v>20312</v>
      </c>
      <c r="I4323" t="s">
        <v>20313</v>
      </c>
      <c r="J4323" t="s">
        <v>6657</v>
      </c>
      <c r="K4323" t="s">
        <v>6658</v>
      </c>
      <c r="L4323" t="s">
        <v>6388</v>
      </c>
      <c r="M4323" t="s">
        <v>20083</v>
      </c>
      <c r="N4323" t="s">
        <v>6345</v>
      </c>
      <c r="O4323" t="s">
        <v>20167</v>
      </c>
      <c r="P4323" t="s">
        <v>20314</v>
      </c>
      <c r="Q4323" t="s">
        <v>6388</v>
      </c>
      <c r="R4323" t="s">
        <v>20315</v>
      </c>
      <c r="S4323">
        <v>1</v>
      </c>
      <c r="T4323">
        <v>0</v>
      </c>
      <c r="U4323">
        <v>0</v>
      </c>
      <c r="V4323">
        <v>32</v>
      </c>
      <c r="W4323">
        <v>2</v>
      </c>
    </row>
    <row r="4324" spans="1:23" x14ac:dyDescent="0.3">
      <c r="A4324" t="s">
        <v>4334</v>
      </c>
      <c r="B4324" t="s">
        <v>21044</v>
      </c>
      <c r="C4324">
        <v>0</v>
      </c>
      <c r="D4324">
        <v>0</v>
      </c>
      <c r="E4324" t="s">
        <v>20050</v>
      </c>
      <c r="F4324" t="s">
        <v>16034</v>
      </c>
      <c r="G4324" t="s">
        <v>20080</v>
      </c>
      <c r="H4324" t="s">
        <v>20653</v>
      </c>
      <c r="I4324" t="s">
        <v>20654</v>
      </c>
      <c r="J4324" t="s">
        <v>16035</v>
      </c>
      <c r="K4324" t="s">
        <v>6432</v>
      </c>
      <c r="L4324" t="s">
        <v>6396</v>
      </c>
      <c r="M4324" t="s">
        <v>20083</v>
      </c>
      <c r="N4324" t="s">
        <v>6345</v>
      </c>
      <c r="O4324" t="s">
        <v>20167</v>
      </c>
      <c r="P4324" t="s">
        <v>20655</v>
      </c>
      <c r="Q4324" t="s">
        <v>6396</v>
      </c>
      <c r="R4324" t="s">
        <v>20656</v>
      </c>
      <c r="S4324">
        <v>1</v>
      </c>
      <c r="T4324">
        <v>0</v>
      </c>
      <c r="U4324">
        <v>0</v>
      </c>
      <c r="V4324">
        <v>97</v>
      </c>
      <c r="W4324">
        <v>9</v>
      </c>
    </row>
    <row r="4325" spans="1:23" x14ac:dyDescent="0.3">
      <c r="A4325" t="s">
        <v>4335</v>
      </c>
      <c r="B4325" t="s">
        <v>21522</v>
      </c>
      <c r="C4325">
        <v>1</v>
      </c>
      <c r="D4325">
        <v>1</v>
      </c>
      <c r="E4325" t="s">
        <v>20150</v>
      </c>
      <c r="F4325" t="s">
        <v>16036</v>
      </c>
      <c r="G4325" t="s">
        <v>20089</v>
      </c>
      <c r="H4325" t="s">
        <v>24918</v>
      </c>
      <c r="I4325" t="s">
        <v>24919</v>
      </c>
      <c r="J4325" t="s">
        <v>16037</v>
      </c>
      <c r="K4325" t="s">
        <v>6387</v>
      </c>
      <c r="L4325" t="s">
        <v>6388</v>
      </c>
      <c r="M4325" t="s">
        <v>20083</v>
      </c>
      <c r="N4325" t="s">
        <v>6345</v>
      </c>
      <c r="O4325" t="s">
        <v>20167</v>
      </c>
      <c r="P4325" t="s">
        <v>20314</v>
      </c>
      <c r="Q4325" t="s">
        <v>6388</v>
      </c>
      <c r="R4325" t="s">
        <v>20315</v>
      </c>
      <c r="S4325">
        <v>0</v>
      </c>
      <c r="T4325">
        <v>0</v>
      </c>
      <c r="U4325">
        <v>0</v>
      </c>
      <c r="V4325">
        <v>0</v>
      </c>
      <c r="W4325">
        <v>0</v>
      </c>
    </row>
    <row r="4326" spans="1:23" x14ac:dyDescent="0.3">
      <c r="A4326" t="s">
        <v>4336</v>
      </c>
      <c r="B4326" t="s">
        <v>21501</v>
      </c>
      <c r="C4326">
        <v>1</v>
      </c>
      <c r="D4326">
        <v>1</v>
      </c>
      <c r="E4326" t="s">
        <v>20150</v>
      </c>
      <c r="F4326" t="s">
        <v>16038</v>
      </c>
      <c r="G4326" t="s">
        <v>20089</v>
      </c>
      <c r="H4326" t="s">
        <v>24920</v>
      </c>
      <c r="I4326" t="s">
        <v>24921</v>
      </c>
      <c r="J4326" t="s">
        <v>16039</v>
      </c>
      <c r="K4326" t="s">
        <v>6343</v>
      </c>
      <c r="L4326" t="s">
        <v>6344</v>
      </c>
      <c r="M4326" t="s">
        <v>20083</v>
      </c>
      <c r="N4326" t="s">
        <v>6345</v>
      </c>
      <c r="O4326" t="s">
        <v>20167</v>
      </c>
      <c r="P4326" t="s">
        <v>20569</v>
      </c>
      <c r="Q4326" t="s">
        <v>20570</v>
      </c>
      <c r="R4326" t="s">
        <v>20571</v>
      </c>
      <c r="S4326">
        <v>0</v>
      </c>
      <c r="T4326">
        <v>1</v>
      </c>
      <c r="U4326">
        <v>0</v>
      </c>
      <c r="V4326">
        <v>29</v>
      </c>
      <c r="W4326">
        <v>1</v>
      </c>
    </row>
    <row r="4327" spans="1:23" x14ac:dyDescent="0.3">
      <c r="A4327" t="s">
        <v>4337</v>
      </c>
      <c r="B4327" t="s">
        <v>21501</v>
      </c>
      <c r="C4327">
        <v>1</v>
      </c>
      <c r="D4327">
        <v>1</v>
      </c>
      <c r="E4327" t="s">
        <v>20065</v>
      </c>
      <c r="F4327" t="s">
        <v>16040</v>
      </c>
      <c r="G4327" t="s">
        <v>20080</v>
      </c>
      <c r="H4327" t="s">
        <v>20653</v>
      </c>
      <c r="I4327" t="s">
        <v>20654</v>
      </c>
      <c r="J4327" t="s">
        <v>15904</v>
      </c>
      <c r="K4327" t="s">
        <v>6395</v>
      </c>
      <c r="L4327" t="s">
        <v>6396</v>
      </c>
      <c r="M4327" t="s">
        <v>20083</v>
      </c>
      <c r="N4327" t="s">
        <v>6345</v>
      </c>
      <c r="O4327" t="s">
        <v>20167</v>
      </c>
      <c r="P4327" t="s">
        <v>20655</v>
      </c>
      <c r="Q4327" t="s">
        <v>6396</v>
      </c>
      <c r="R4327" t="s">
        <v>20656</v>
      </c>
      <c r="S4327">
        <v>1</v>
      </c>
      <c r="T4327">
        <v>0</v>
      </c>
      <c r="U4327">
        <v>0</v>
      </c>
      <c r="V4327">
        <v>263</v>
      </c>
      <c r="W4327">
        <v>13</v>
      </c>
    </row>
    <row r="4328" spans="1:23" x14ac:dyDescent="0.3">
      <c r="A4328" t="s">
        <v>4338</v>
      </c>
      <c r="B4328" t="s">
        <v>21501</v>
      </c>
      <c r="C4328">
        <v>1</v>
      </c>
      <c r="D4328">
        <v>1</v>
      </c>
      <c r="E4328" t="s">
        <v>20065</v>
      </c>
      <c r="F4328" t="s">
        <v>16041</v>
      </c>
      <c r="G4328" t="s">
        <v>20080</v>
      </c>
      <c r="H4328" t="s">
        <v>20312</v>
      </c>
      <c r="I4328" t="s">
        <v>20313</v>
      </c>
      <c r="J4328" t="s">
        <v>6846</v>
      </c>
      <c r="K4328" t="s">
        <v>6847</v>
      </c>
      <c r="L4328" t="s">
        <v>6388</v>
      </c>
      <c r="M4328" t="s">
        <v>20083</v>
      </c>
      <c r="N4328" t="s">
        <v>6345</v>
      </c>
      <c r="O4328" t="s">
        <v>20167</v>
      </c>
      <c r="P4328" t="s">
        <v>20314</v>
      </c>
      <c r="Q4328" t="s">
        <v>6388</v>
      </c>
      <c r="R4328" t="s">
        <v>20315</v>
      </c>
      <c r="S4328">
        <v>1</v>
      </c>
      <c r="T4328">
        <v>0</v>
      </c>
      <c r="U4328">
        <v>0</v>
      </c>
      <c r="V4328">
        <v>24</v>
      </c>
      <c r="W4328">
        <v>1</v>
      </c>
    </row>
    <row r="4329" spans="1:23" x14ac:dyDescent="0.3">
      <c r="A4329" t="s">
        <v>4339</v>
      </c>
      <c r="B4329" t="s">
        <v>21501</v>
      </c>
      <c r="C4329">
        <v>1</v>
      </c>
      <c r="D4329">
        <v>1</v>
      </c>
      <c r="E4329" t="s">
        <v>20065</v>
      </c>
      <c r="F4329" t="s">
        <v>16042</v>
      </c>
      <c r="G4329" t="s">
        <v>20080</v>
      </c>
      <c r="H4329" t="s">
        <v>20312</v>
      </c>
      <c r="I4329" t="s">
        <v>20313</v>
      </c>
      <c r="J4329" t="s">
        <v>6849</v>
      </c>
      <c r="K4329" t="s">
        <v>6452</v>
      </c>
      <c r="L4329" t="s">
        <v>6388</v>
      </c>
      <c r="M4329" t="s">
        <v>20083</v>
      </c>
      <c r="N4329" t="s">
        <v>6345</v>
      </c>
      <c r="O4329" t="s">
        <v>20167</v>
      </c>
      <c r="P4329" t="s">
        <v>20314</v>
      </c>
      <c r="Q4329" t="s">
        <v>6388</v>
      </c>
      <c r="R4329" t="s">
        <v>20315</v>
      </c>
      <c r="S4329">
        <v>1</v>
      </c>
      <c r="T4329">
        <v>0</v>
      </c>
      <c r="U4329">
        <v>0</v>
      </c>
      <c r="V4329">
        <v>17</v>
      </c>
      <c r="W4329">
        <v>1</v>
      </c>
    </row>
    <row r="4330" spans="1:23" x14ac:dyDescent="0.3">
      <c r="A4330" t="s">
        <v>4340</v>
      </c>
      <c r="B4330" t="s">
        <v>21522</v>
      </c>
      <c r="C4330">
        <v>1</v>
      </c>
      <c r="D4330">
        <v>1</v>
      </c>
      <c r="E4330" t="s">
        <v>20065</v>
      </c>
      <c r="F4330" t="s">
        <v>16043</v>
      </c>
      <c r="G4330" t="s">
        <v>20041</v>
      </c>
      <c r="H4330" t="s">
        <v>24866</v>
      </c>
      <c r="I4330" t="s">
        <v>24867</v>
      </c>
      <c r="J4330" t="s">
        <v>6851</v>
      </c>
      <c r="K4330" t="s">
        <v>6343</v>
      </c>
      <c r="L4330" t="s">
        <v>6344</v>
      </c>
      <c r="M4330" t="s">
        <v>20083</v>
      </c>
      <c r="N4330" t="s">
        <v>6345</v>
      </c>
      <c r="O4330" t="s">
        <v>20167</v>
      </c>
      <c r="P4330" t="s">
        <v>20569</v>
      </c>
      <c r="Q4330" t="s">
        <v>20570</v>
      </c>
      <c r="R4330" t="s">
        <v>20571</v>
      </c>
      <c r="S4330">
        <v>1</v>
      </c>
      <c r="T4330">
        <v>1</v>
      </c>
      <c r="U4330">
        <v>0</v>
      </c>
      <c r="V4330">
        <v>99</v>
      </c>
      <c r="W4330">
        <v>6</v>
      </c>
    </row>
    <row r="4331" spans="1:23" x14ac:dyDescent="0.3">
      <c r="A4331" t="s">
        <v>4341</v>
      </c>
      <c r="B4331" t="s">
        <v>21483</v>
      </c>
      <c r="C4331">
        <v>1</v>
      </c>
      <c r="D4331">
        <v>1</v>
      </c>
      <c r="E4331" t="s">
        <v>20088</v>
      </c>
      <c r="F4331" t="s">
        <v>16044</v>
      </c>
      <c r="G4331" t="s">
        <v>20089</v>
      </c>
      <c r="H4331" t="s">
        <v>21466</v>
      </c>
      <c r="I4331" t="s">
        <v>24915</v>
      </c>
      <c r="J4331" t="s">
        <v>6659</v>
      </c>
      <c r="K4331" t="s">
        <v>6660</v>
      </c>
      <c r="L4331" t="s">
        <v>6388</v>
      </c>
      <c r="M4331" t="s">
        <v>20083</v>
      </c>
      <c r="N4331" t="s">
        <v>6345</v>
      </c>
      <c r="O4331" t="s">
        <v>20167</v>
      </c>
      <c r="P4331" t="s">
        <v>20314</v>
      </c>
      <c r="Q4331" t="s">
        <v>6388</v>
      </c>
      <c r="R4331" t="s">
        <v>20315</v>
      </c>
      <c r="S4331">
        <v>0</v>
      </c>
      <c r="T4331">
        <v>0</v>
      </c>
      <c r="U4331">
        <v>0</v>
      </c>
      <c r="V4331">
        <v>219</v>
      </c>
      <c r="W4331">
        <v>10</v>
      </c>
    </row>
    <row r="4332" spans="1:23" x14ac:dyDescent="0.3">
      <c r="A4332" t="s">
        <v>4342</v>
      </c>
      <c r="B4332" t="s">
        <v>21501</v>
      </c>
      <c r="C4332">
        <v>1</v>
      </c>
      <c r="D4332">
        <v>1</v>
      </c>
      <c r="E4332" t="s">
        <v>20088</v>
      </c>
      <c r="F4332" t="s">
        <v>16045</v>
      </c>
      <c r="G4332" t="s">
        <v>20089</v>
      </c>
      <c r="H4332" t="s">
        <v>24877</v>
      </c>
      <c r="I4332" t="s">
        <v>24878</v>
      </c>
      <c r="J4332" t="s">
        <v>15902</v>
      </c>
      <c r="K4332" t="s">
        <v>8782</v>
      </c>
      <c r="L4332" t="s">
        <v>6388</v>
      </c>
      <c r="M4332" t="s">
        <v>20083</v>
      </c>
      <c r="N4332" t="s">
        <v>6345</v>
      </c>
      <c r="O4332" t="s">
        <v>20167</v>
      </c>
      <c r="P4332" t="s">
        <v>20314</v>
      </c>
      <c r="Q4332" t="s">
        <v>6388</v>
      </c>
      <c r="R4332" t="s">
        <v>20315</v>
      </c>
      <c r="S4332">
        <v>0</v>
      </c>
      <c r="T4332">
        <v>0</v>
      </c>
      <c r="U4332">
        <v>0</v>
      </c>
      <c r="V4332">
        <v>29</v>
      </c>
      <c r="W4332">
        <v>2</v>
      </c>
    </row>
    <row r="4333" spans="1:23" x14ac:dyDescent="0.3">
      <c r="A4333" t="s">
        <v>4343</v>
      </c>
      <c r="B4333" t="s">
        <v>21501</v>
      </c>
      <c r="C4333">
        <v>1</v>
      </c>
      <c r="D4333">
        <v>1</v>
      </c>
      <c r="E4333" t="s">
        <v>20065</v>
      </c>
      <c r="F4333" t="s">
        <v>16046</v>
      </c>
      <c r="G4333" t="s">
        <v>20080</v>
      </c>
      <c r="H4333" t="s">
        <v>20312</v>
      </c>
      <c r="I4333" t="s">
        <v>20313</v>
      </c>
      <c r="J4333" t="s">
        <v>6657</v>
      </c>
      <c r="K4333" t="s">
        <v>6658</v>
      </c>
      <c r="L4333" t="s">
        <v>6388</v>
      </c>
      <c r="M4333" t="s">
        <v>20083</v>
      </c>
      <c r="N4333" t="s">
        <v>6345</v>
      </c>
      <c r="O4333" t="s">
        <v>20167</v>
      </c>
      <c r="P4333" t="s">
        <v>20314</v>
      </c>
      <c r="Q4333" t="s">
        <v>6388</v>
      </c>
      <c r="R4333" t="s">
        <v>20315</v>
      </c>
      <c r="S4333">
        <v>1</v>
      </c>
      <c r="T4333">
        <v>0</v>
      </c>
      <c r="U4333">
        <v>0</v>
      </c>
      <c r="V4333">
        <v>381</v>
      </c>
      <c r="W4333">
        <v>19</v>
      </c>
    </row>
    <row r="4334" spans="1:23" x14ac:dyDescent="0.3">
      <c r="A4334" t="s">
        <v>4344</v>
      </c>
      <c r="B4334" t="s">
        <v>21522</v>
      </c>
      <c r="C4334">
        <v>1</v>
      </c>
      <c r="D4334">
        <v>1</v>
      </c>
      <c r="E4334" t="s">
        <v>20065</v>
      </c>
      <c r="F4334" t="s">
        <v>16047</v>
      </c>
      <c r="G4334" t="s">
        <v>20080</v>
      </c>
      <c r="H4334" t="s">
        <v>20312</v>
      </c>
      <c r="I4334" t="s">
        <v>20313</v>
      </c>
      <c r="J4334" t="s">
        <v>6849</v>
      </c>
      <c r="K4334" t="s">
        <v>6452</v>
      </c>
      <c r="L4334" t="s">
        <v>6388</v>
      </c>
      <c r="M4334" t="s">
        <v>20083</v>
      </c>
      <c r="N4334" t="s">
        <v>6345</v>
      </c>
      <c r="O4334" t="s">
        <v>20167</v>
      </c>
      <c r="P4334" t="s">
        <v>20314</v>
      </c>
      <c r="Q4334" t="s">
        <v>6388</v>
      </c>
      <c r="R4334" t="s">
        <v>20315</v>
      </c>
      <c r="S4334">
        <v>1</v>
      </c>
      <c r="T4334">
        <v>0</v>
      </c>
      <c r="U4334">
        <v>0</v>
      </c>
      <c r="V4334">
        <v>170</v>
      </c>
      <c r="W4334">
        <v>8</v>
      </c>
    </row>
    <row r="4335" spans="1:23" x14ac:dyDescent="0.3">
      <c r="A4335" t="s">
        <v>4345</v>
      </c>
      <c r="B4335" t="s">
        <v>21501</v>
      </c>
      <c r="C4335">
        <v>1</v>
      </c>
      <c r="D4335">
        <v>1</v>
      </c>
      <c r="E4335" t="s">
        <v>20088</v>
      </c>
      <c r="F4335" t="s">
        <v>16048</v>
      </c>
      <c r="G4335" t="s">
        <v>20089</v>
      </c>
      <c r="H4335" t="s">
        <v>24922</v>
      </c>
      <c r="I4335" t="s">
        <v>24923</v>
      </c>
      <c r="J4335" t="s">
        <v>16030</v>
      </c>
      <c r="K4335" t="s">
        <v>6596</v>
      </c>
      <c r="L4335" t="s">
        <v>6388</v>
      </c>
      <c r="M4335" t="s">
        <v>20083</v>
      </c>
      <c r="N4335" t="s">
        <v>6345</v>
      </c>
      <c r="O4335" t="s">
        <v>20167</v>
      </c>
      <c r="P4335" t="s">
        <v>20314</v>
      </c>
      <c r="Q4335" t="s">
        <v>6388</v>
      </c>
      <c r="R4335" t="s">
        <v>20315</v>
      </c>
      <c r="S4335">
        <v>0</v>
      </c>
      <c r="T4335">
        <v>0</v>
      </c>
      <c r="U4335">
        <v>0</v>
      </c>
      <c r="V4335">
        <v>244</v>
      </c>
      <c r="W4335">
        <v>17</v>
      </c>
    </row>
    <row r="4336" spans="1:23" x14ac:dyDescent="0.3">
      <c r="A4336" t="s">
        <v>4346</v>
      </c>
      <c r="B4336" t="s">
        <v>21483</v>
      </c>
      <c r="C4336">
        <v>1</v>
      </c>
      <c r="D4336">
        <v>1</v>
      </c>
      <c r="E4336" t="s">
        <v>20065</v>
      </c>
      <c r="F4336" t="s">
        <v>16050</v>
      </c>
      <c r="G4336" t="s">
        <v>20080</v>
      </c>
      <c r="H4336" t="s">
        <v>20312</v>
      </c>
      <c r="I4336" t="s">
        <v>20313</v>
      </c>
      <c r="J4336" t="s">
        <v>16051</v>
      </c>
      <c r="K4336" t="s">
        <v>6487</v>
      </c>
      <c r="L4336" t="s">
        <v>6388</v>
      </c>
      <c r="M4336" t="s">
        <v>20083</v>
      </c>
      <c r="N4336" t="s">
        <v>6345</v>
      </c>
      <c r="O4336" t="s">
        <v>20167</v>
      </c>
      <c r="P4336" t="s">
        <v>20314</v>
      </c>
      <c r="Q4336" t="s">
        <v>6388</v>
      </c>
      <c r="R4336" t="s">
        <v>20315</v>
      </c>
      <c r="S4336">
        <v>1</v>
      </c>
      <c r="T4336">
        <v>0</v>
      </c>
      <c r="U4336">
        <v>0</v>
      </c>
      <c r="V4336">
        <v>101</v>
      </c>
      <c r="W4336">
        <v>4</v>
      </c>
    </row>
    <row r="4337" spans="1:23" x14ac:dyDescent="0.3">
      <c r="A4337" t="s">
        <v>4347</v>
      </c>
      <c r="B4337" t="s">
        <v>21483</v>
      </c>
      <c r="C4337">
        <v>1</v>
      </c>
      <c r="D4337">
        <v>1</v>
      </c>
      <c r="E4337" t="s">
        <v>20150</v>
      </c>
      <c r="F4337" t="s">
        <v>16052</v>
      </c>
      <c r="G4337" t="s">
        <v>20089</v>
      </c>
      <c r="H4337" t="s">
        <v>24924</v>
      </c>
      <c r="I4337" t="s">
        <v>24925</v>
      </c>
      <c r="J4337" t="s">
        <v>16053</v>
      </c>
      <c r="K4337" t="s">
        <v>6599</v>
      </c>
      <c r="L4337" t="s">
        <v>6600</v>
      </c>
      <c r="M4337" t="s">
        <v>20484</v>
      </c>
      <c r="N4337" t="s">
        <v>6345</v>
      </c>
      <c r="O4337" t="s">
        <v>20167</v>
      </c>
      <c r="P4337" t="s">
        <v>20492</v>
      </c>
      <c r="Q4337" t="s">
        <v>20493</v>
      </c>
      <c r="R4337" t="s">
        <v>20883</v>
      </c>
      <c r="S4337">
        <v>0</v>
      </c>
      <c r="T4337">
        <v>1</v>
      </c>
      <c r="U4337">
        <v>0</v>
      </c>
      <c r="V4337">
        <v>53</v>
      </c>
      <c r="W4337">
        <v>3</v>
      </c>
    </row>
    <row r="4338" spans="1:23" x14ac:dyDescent="0.3">
      <c r="A4338" t="s">
        <v>4348</v>
      </c>
      <c r="B4338" t="s">
        <v>21483</v>
      </c>
      <c r="C4338">
        <v>1</v>
      </c>
      <c r="D4338">
        <v>1</v>
      </c>
      <c r="E4338" t="s">
        <v>20088</v>
      </c>
      <c r="F4338" t="s">
        <v>16054</v>
      </c>
      <c r="G4338" t="s">
        <v>20089</v>
      </c>
      <c r="H4338" t="s">
        <v>20899</v>
      </c>
      <c r="I4338" t="s">
        <v>20900</v>
      </c>
      <c r="J4338" t="s">
        <v>16055</v>
      </c>
      <c r="K4338" t="s">
        <v>6352</v>
      </c>
      <c r="L4338" t="s">
        <v>6353</v>
      </c>
      <c r="M4338" t="s">
        <v>20075</v>
      </c>
      <c r="N4338" t="s">
        <v>6345</v>
      </c>
      <c r="O4338" t="s">
        <v>20167</v>
      </c>
      <c r="P4338" t="s">
        <v>20337</v>
      </c>
      <c r="Q4338" t="s">
        <v>20338</v>
      </c>
      <c r="R4338" t="s">
        <v>20709</v>
      </c>
      <c r="S4338">
        <v>0</v>
      </c>
      <c r="T4338">
        <v>1</v>
      </c>
      <c r="U4338">
        <v>0</v>
      </c>
      <c r="V4338">
        <v>189</v>
      </c>
      <c r="W4338">
        <v>8</v>
      </c>
    </row>
    <row r="4339" spans="1:23" x14ac:dyDescent="0.3">
      <c r="A4339" t="s">
        <v>4349</v>
      </c>
      <c r="B4339" t="s">
        <v>21483</v>
      </c>
      <c r="C4339">
        <v>1</v>
      </c>
      <c r="D4339">
        <v>1</v>
      </c>
      <c r="E4339" t="s">
        <v>20088</v>
      </c>
      <c r="F4339" t="s">
        <v>16056</v>
      </c>
      <c r="G4339" t="s">
        <v>20089</v>
      </c>
      <c r="H4339" t="s">
        <v>20842</v>
      </c>
      <c r="I4339" t="s">
        <v>20843</v>
      </c>
      <c r="J4339" t="s">
        <v>6664</v>
      </c>
      <c r="K4339" t="s">
        <v>6425</v>
      </c>
      <c r="L4339" t="s">
        <v>6426</v>
      </c>
      <c r="M4339" t="s">
        <v>20661</v>
      </c>
      <c r="N4339" t="s">
        <v>6345</v>
      </c>
      <c r="O4339" t="s">
        <v>20167</v>
      </c>
      <c r="P4339" t="s">
        <v>20173</v>
      </c>
      <c r="Q4339" t="s">
        <v>20174</v>
      </c>
      <c r="R4339" t="s">
        <v>20844</v>
      </c>
      <c r="S4339">
        <v>0</v>
      </c>
      <c r="T4339">
        <v>1</v>
      </c>
      <c r="U4339">
        <v>0</v>
      </c>
      <c r="V4339">
        <v>172</v>
      </c>
      <c r="W4339">
        <v>9</v>
      </c>
    </row>
    <row r="4340" spans="1:23" x14ac:dyDescent="0.3">
      <c r="A4340" t="s">
        <v>4350</v>
      </c>
      <c r="B4340" t="s">
        <v>21483</v>
      </c>
      <c r="C4340">
        <v>1</v>
      </c>
      <c r="D4340">
        <v>1</v>
      </c>
      <c r="E4340" t="s">
        <v>20065</v>
      </c>
      <c r="F4340" t="s">
        <v>16057</v>
      </c>
      <c r="G4340" t="s">
        <v>20080</v>
      </c>
      <c r="H4340" t="s">
        <v>20312</v>
      </c>
      <c r="I4340" t="s">
        <v>20313</v>
      </c>
      <c r="J4340" t="s">
        <v>6665</v>
      </c>
      <c r="K4340" t="s">
        <v>6387</v>
      </c>
      <c r="L4340" t="s">
        <v>6388</v>
      </c>
      <c r="M4340" t="s">
        <v>20083</v>
      </c>
      <c r="N4340" t="s">
        <v>6345</v>
      </c>
      <c r="O4340" t="s">
        <v>20167</v>
      </c>
      <c r="P4340" t="s">
        <v>20314</v>
      </c>
      <c r="Q4340" t="s">
        <v>6388</v>
      </c>
      <c r="R4340" t="s">
        <v>20315</v>
      </c>
      <c r="S4340">
        <v>1</v>
      </c>
      <c r="T4340">
        <v>0</v>
      </c>
      <c r="U4340">
        <v>0</v>
      </c>
      <c r="V4340">
        <v>472</v>
      </c>
      <c r="W4340">
        <v>18</v>
      </c>
    </row>
    <row r="4341" spans="1:23" x14ac:dyDescent="0.3">
      <c r="A4341" t="s">
        <v>4351</v>
      </c>
      <c r="B4341" t="s">
        <v>21483</v>
      </c>
      <c r="C4341">
        <v>1</v>
      </c>
      <c r="D4341">
        <v>1</v>
      </c>
      <c r="E4341" t="s">
        <v>20088</v>
      </c>
      <c r="F4341" t="s">
        <v>16058</v>
      </c>
      <c r="G4341" t="s">
        <v>20089</v>
      </c>
      <c r="H4341" t="s">
        <v>21531</v>
      </c>
      <c r="I4341" t="s">
        <v>24913</v>
      </c>
      <c r="J4341" t="s">
        <v>16059</v>
      </c>
      <c r="K4341" t="s">
        <v>15948</v>
      </c>
      <c r="L4341" t="s">
        <v>6388</v>
      </c>
      <c r="M4341" t="s">
        <v>20083</v>
      </c>
      <c r="N4341" t="s">
        <v>6345</v>
      </c>
      <c r="O4341" t="s">
        <v>20167</v>
      </c>
      <c r="P4341" t="s">
        <v>20314</v>
      </c>
      <c r="Q4341" t="s">
        <v>6388</v>
      </c>
      <c r="R4341" t="s">
        <v>20315</v>
      </c>
      <c r="S4341">
        <v>0</v>
      </c>
      <c r="T4341">
        <v>0</v>
      </c>
      <c r="U4341">
        <v>0</v>
      </c>
      <c r="V4341">
        <v>157</v>
      </c>
      <c r="W4341">
        <v>7</v>
      </c>
    </row>
    <row r="4342" spans="1:23" x14ac:dyDescent="0.3">
      <c r="A4342" t="s">
        <v>4352</v>
      </c>
      <c r="B4342" t="s">
        <v>21483</v>
      </c>
      <c r="C4342">
        <v>1</v>
      </c>
      <c r="D4342">
        <v>1</v>
      </c>
      <c r="E4342" t="s">
        <v>20065</v>
      </c>
      <c r="F4342" t="s">
        <v>16060</v>
      </c>
      <c r="G4342" t="s">
        <v>20041</v>
      </c>
      <c r="H4342" t="s">
        <v>24866</v>
      </c>
      <c r="I4342" t="s">
        <v>24867</v>
      </c>
      <c r="J4342" t="s">
        <v>6851</v>
      </c>
      <c r="K4342" t="s">
        <v>6343</v>
      </c>
      <c r="L4342" t="s">
        <v>6344</v>
      </c>
      <c r="M4342" t="s">
        <v>20083</v>
      </c>
      <c r="N4342" t="s">
        <v>6345</v>
      </c>
      <c r="O4342" t="s">
        <v>20167</v>
      </c>
      <c r="P4342" t="s">
        <v>20569</v>
      </c>
      <c r="Q4342" t="s">
        <v>20570</v>
      </c>
      <c r="R4342" t="s">
        <v>20571</v>
      </c>
      <c r="S4342">
        <v>1</v>
      </c>
      <c r="T4342">
        <v>1</v>
      </c>
      <c r="U4342">
        <v>0</v>
      </c>
      <c r="V4342">
        <v>38</v>
      </c>
      <c r="W4342">
        <v>2</v>
      </c>
    </row>
    <row r="4343" spans="1:23" x14ac:dyDescent="0.3">
      <c r="A4343" t="s">
        <v>4353</v>
      </c>
      <c r="B4343" t="s">
        <v>21483</v>
      </c>
      <c r="C4343">
        <v>1</v>
      </c>
      <c r="D4343">
        <v>1</v>
      </c>
      <c r="E4343" t="s">
        <v>20088</v>
      </c>
      <c r="F4343" t="s">
        <v>16061</v>
      </c>
      <c r="G4343" t="s">
        <v>20089</v>
      </c>
      <c r="H4343" t="s">
        <v>24926</v>
      </c>
      <c r="I4343" t="s">
        <v>24927</v>
      </c>
      <c r="J4343" t="s">
        <v>6845</v>
      </c>
      <c r="K4343" t="s">
        <v>6432</v>
      </c>
      <c r="L4343" t="s">
        <v>6396</v>
      </c>
      <c r="M4343" t="s">
        <v>20083</v>
      </c>
      <c r="N4343" t="s">
        <v>6345</v>
      </c>
      <c r="O4343" t="s">
        <v>20167</v>
      </c>
      <c r="P4343" t="s">
        <v>20655</v>
      </c>
      <c r="Q4343" t="s">
        <v>6396</v>
      </c>
      <c r="R4343" t="s">
        <v>20656</v>
      </c>
      <c r="S4343">
        <v>0</v>
      </c>
      <c r="T4343">
        <v>0</v>
      </c>
      <c r="U4343">
        <v>0</v>
      </c>
      <c r="V4343">
        <v>260</v>
      </c>
      <c r="W4343">
        <v>15</v>
      </c>
    </row>
    <row r="4344" spans="1:23" x14ac:dyDescent="0.3">
      <c r="A4344" t="s">
        <v>4354</v>
      </c>
      <c r="B4344" t="s">
        <v>21483</v>
      </c>
      <c r="C4344">
        <v>1</v>
      </c>
      <c r="D4344">
        <v>1</v>
      </c>
      <c r="E4344" t="s">
        <v>20088</v>
      </c>
      <c r="F4344" t="s">
        <v>16063</v>
      </c>
      <c r="G4344" t="s">
        <v>20089</v>
      </c>
      <c r="H4344" t="s">
        <v>24307</v>
      </c>
      <c r="I4344" t="s">
        <v>24928</v>
      </c>
      <c r="J4344" t="s">
        <v>16064</v>
      </c>
      <c r="K4344" t="s">
        <v>16065</v>
      </c>
      <c r="L4344" t="s">
        <v>16066</v>
      </c>
      <c r="M4344" t="s">
        <v>20519</v>
      </c>
      <c r="N4344" t="s">
        <v>6345</v>
      </c>
      <c r="O4344" t="s">
        <v>20167</v>
      </c>
      <c r="P4344" t="s">
        <v>20419</v>
      </c>
      <c r="Q4344" t="s">
        <v>20420</v>
      </c>
      <c r="R4344" t="s">
        <v>24929</v>
      </c>
      <c r="S4344">
        <v>0</v>
      </c>
      <c r="T4344">
        <v>0</v>
      </c>
      <c r="U4344">
        <v>0</v>
      </c>
      <c r="V4344">
        <v>109</v>
      </c>
      <c r="W4344">
        <v>4</v>
      </c>
    </row>
    <row r="4345" spans="1:23" x14ac:dyDescent="0.3">
      <c r="A4345" t="s">
        <v>4355</v>
      </c>
      <c r="B4345" t="s">
        <v>21483</v>
      </c>
      <c r="C4345">
        <v>1</v>
      </c>
      <c r="D4345">
        <v>1</v>
      </c>
      <c r="E4345" t="s">
        <v>20088</v>
      </c>
      <c r="F4345" t="s">
        <v>16067</v>
      </c>
      <c r="G4345" t="s">
        <v>20089</v>
      </c>
      <c r="H4345" t="s">
        <v>21531</v>
      </c>
      <c r="I4345" t="s">
        <v>24913</v>
      </c>
      <c r="J4345" t="s">
        <v>6661</v>
      </c>
      <c r="K4345" t="s">
        <v>6662</v>
      </c>
      <c r="L4345" t="s">
        <v>6663</v>
      </c>
      <c r="M4345" t="s">
        <v>20273</v>
      </c>
      <c r="N4345" t="s">
        <v>6345</v>
      </c>
      <c r="O4345" t="s">
        <v>20167</v>
      </c>
      <c r="P4345" t="s">
        <v>20492</v>
      </c>
      <c r="Q4345" t="s">
        <v>20493</v>
      </c>
      <c r="R4345" t="s">
        <v>24896</v>
      </c>
      <c r="S4345">
        <v>0</v>
      </c>
      <c r="T4345">
        <v>0</v>
      </c>
      <c r="U4345">
        <v>0</v>
      </c>
      <c r="V4345">
        <v>210</v>
      </c>
      <c r="W4345">
        <v>9</v>
      </c>
    </row>
    <row r="4346" spans="1:23" x14ac:dyDescent="0.3">
      <c r="A4346" t="s">
        <v>4356</v>
      </c>
      <c r="B4346" t="s">
        <v>21501</v>
      </c>
      <c r="C4346">
        <v>1</v>
      </c>
      <c r="D4346">
        <v>1</v>
      </c>
      <c r="E4346" t="s">
        <v>20088</v>
      </c>
      <c r="F4346" t="s">
        <v>16068</v>
      </c>
      <c r="G4346" t="s">
        <v>20089</v>
      </c>
      <c r="H4346" t="s">
        <v>20842</v>
      </c>
      <c r="I4346" t="s">
        <v>20843</v>
      </c>
      <c r="J4346" t="s">
        <v>16069</v>
      </c>
      <c r="K4346" t="s">
        <v>6425</v>
      </c>
      <c r="L4346" t="s">
        <v>6426</v>
      </c>
      <c r="M4346" t="s">
        <v>20661</v>
      </c>
      <c r="N4346" t="s">
        <v>6345</v>
      </c>
      <c r="O4346" t="s">
        <v>20167</v>
      </c>
      <c r="P4346" t="s">
        <v>20173</v>
      </c>
      <c r="Q4346" t="s">
        <v>20174</v>
      </c>
      <c r="R4346" t="s">
        <v>20844</v>
      </c>
      <c r="S4346">
        <v>0</v>
      </c>
      <c r="T4346">
        <v>1</v>
      </c>
      <c r="U4346">
        <v>0</v>
      </c>
      <c r="V4346">
        <v>121</v>
      </c>
      <c r="W4346">
        <v>8</v>
      </c>
    </row>
    <row r="4347" spans="1:23" x14ac:dyDescent="0.3">
      <c r="A4347" t="s">
        <v>4357</v>
      </c>
      <c r="B4347" t="s">
        <v>21483</v>
      </c>
      <c r="C4347">
        <v>1</v>
      </c>
      <c r="D4347">
        <v>1</v>
      </c>
      <c r="E4347" t="s">
        <v>20065</v>
      </c>
      <c r="F4347" t="s">
        <v>16071</v>
      </c>
      <c r="G4347" t="s">
        <v>20051</v>
      </c>
      <c r="H4347" t="s">
        <v>20490</v>
      </c>
      <c r="I4347" t="s">
        <v>20491</v>
      </c>
      <c r="J4347" t="s">
        <v>16072</v>
      </c>
      <c r="K4347" t="s">
        <v>6934</v>
      </c>
      <c r="L4347" t="s">
        <v>6935</v>
      </c>
      <c r="M4347" t="s">
        <v>20545</v>
      </c>
      <c r="N4347" t="s">
        <v>6345</v>
      </c>
      <c r="O4347" t="s">
        <v>20167</v>
      </c>
      <c r="P4347" t="s">
        <v>20492</v>
      </c>
      <c r="Q4347" t="s">
        <v>20493</v>
      </c>
      <c r="R4347" t="s">
        <v>20562</v>
      </c>
      <c r="S4347">
        <v>1</v>
      </c>
      <c r="T4347">
        <v>0</v>
      </c>
      <c r="U4347">
        <v>0</v>
      </c>
      <c r="V4347">
        <v>167</v>
      </c>
      <c r="W4347">
        <v>12</v>
      </c>
    </row>
    <row r="4348" spans="1:23" x14ac:dyDescent="0.3">
      <c r="A4348" t="s">
        <v>4358</v>
      </c>
      <c r="B4348" t="s">
        <v>21483</v>
      </c>
      <c r="C4348">
        <v>1</v>
      </c>
      <c r="D4348">
        <v>1</v>
      </c>
      <c r="E4348" t="s">
        <v>20065</v>
      </c>
      <c r="F4348" t="s">
        <v>16073</v>
      </c>
      <c r="G4348" t="s">
        <v>20051</v>
      </c>
      <c r="H4348" t="s">
        <v>20417</v>
      </c>
      <c r="I4348" t="s">
        <v>20418</v>
      </c>
      <c r="J4348" t="s">
        <v>16074</v>
      </c>
      <c r="K4348" t="s">
        <v>7221</v>
      </c>
      <c r="L4348" t="s">
        <v>7222</v>
      </c>
      <c r="M4348" t="s">
        <v>20206</v>
      </c>
      <c r="N4348" t="s">
        <v>6345</v>
      </c>
      <c r="O4348" t="s">
        <v>20167</v>
      </c>
      <c r="P4348" t="s">
        <v>20419</v>
      </c>
      <c r="Q4348" t="s">
        <v>20420</v>
      </c>
      <c r="R4348" t="s">
        <v>20716</v>
      </c>
      <c r="S4348">
        <v>1</v>
      </c>
      <c r="T4348">
        <v>0</v>
      </c>
      <c r="U4348">
        <v>0</v>
      </c>
      <c r="V4348">
        <v>142</v>
      </c>
      <c r="W4348">
        <v>6</v>
      </c>
    </row>
    <row r="4349" spans="1:23" x14ac:dyDescent="0.3">
      <c r="A4349" t="s">
        <v>4359</v>
      </c>
      <c r="B4349" t="s">
        <v>21501</v>
      </c>
      <c r="C4349">
        <v>1</v>
      </c>
      <c r="D4349">
        <v>1</v>
      </c>
      <c r="E4349" t="s">
        <v>20088</v>
      </c>
      <c r="F4349" t="s">
        <v>16075</v>
      </c>
      <c r="G4349" t="s">
        <v>20089</v>
      </c>
      <c r="H4349" t="s">
        <v>21531</v>
      </c>
      <c r="I4349" t="s">
        <v>24913</v>
      </c>
      <c r="J4349" t="s">
        <v>16076</v>
      </c>
      <c r="K4349" t="s">
        <v>16077</v>
      </c>
      <c r="L4349" t="s">
        <v>16078</v>
      </c>
      <c r="M4349" t="s">
        <v>20534</v>
      </c>
      <c r="N4349" t="s">
        <v>6345</v>
      </c>
      <c r="O4349" t="s">
        <v>20167</v>
      </c>
      <c r="P4349" t="s">
        <v>20168</v>
      </c>
      <c r="Q4349" t="s">
        <v>6598</v>
      </c>
      <c r="R4349" t="s">
        <v>24930</v>
      </c>
      <c r="S4349">
        <v>0</v>
      </c>
      <c r="T4349">
        <v>1</v>
      </c>
      <c r="U4349">
        <v>0</v>
      </c>
      <c r="V4349">
        <v>129</v>
      </c>
      <c r="W4349">
        <v>5</v>
      </c>
    </row>
    <row r="4350" spans="1:23" x14ac:dyDescent="0.3">
      <c r="A4350" t="s">
        <v>4360</v>
      </c>
      <c r="B4350" t="s">
        <v>21439</v>
      </c>
      <c r="C4350">
        <v>1</v>
      </c>
      <c r="D4350">
        <v>1</v>
      </c>
      <c r="E4350" t="s">
        <v>20088</v>
      </c>
      <c r="F4350" t="s">
        <v>16080</v>
      </c>
      <c r="G4350" t="s">
        <v>20089</v>
      </c>
      <c r="H4350" t="s">
        <v>24931</v>
      </c>
      <c r="I4350" t="s">
        <v>24932</v>
      </c>
      <c r="J4350" t="s">
        <v>16079</v>
      </c>
      <c r="K4350" t="s">
        <v>6395</v>
      </c>
      <c r="L4350" t="s">
        <v>6396</v>
      </c>
      <c r="M4350" t="s">
        <v>20083</v>
      </c>
      <c r="N4350" t="s">
        <v>6345</v>
      </c>
      <c r="O4350" t="s">
        <v>20167</v>
      </c>
      <c r="P4350" t="s">
        <v>20655</v>
      </c>
      <c r="Q4350" t="s">
        <v>6396</v>
      </c>
      <c r="R4350" t="s">
        <v>20656</v>
      </c>
      <c r="S4350">
        <v>0</v>
      </c>
      <c r="T4350">
        <v>0</v>
      </c>
      <c r="U4350">
        <v>0</v>
      </c>
      <c r="V4350">
        <v>81</v>
      </c>
      <c r="W4350">
        <v>4</v>
      </c>
    </row>
    <row r="4351" spans="1:23" x14ac:dyDescent="0.3">
      <c r="A4351" t="s">
        <v>4361</v>
      </c>
      <c r="B4351" t="s">
        <v>21044</v>
      </c>
      <c r="C4351">
        <v>0</v>
      </c>
      <c r="D4351">
        <v>0</v>
      </c>
      <c r="E4351" t="s">
        <v>20050</v>
      </c>
      <c r="F4351" t="s">
        <v>16081</v>
      </c>
      <c r="G4351" t="s">
        <v>20080</v>
      </c>
      <c r="H4351" t="s">
        <v>20199</v>
      </c>
      <c r="I4351" t="s">
        <v>20200</v>
      </c>
      <c r="J4351" t="s">
        <v>8132</v>
      </c>
      <c r="K4351" t="s">
        <v>6751</v>
      </c>
      <c r="L4351" t="s">
        <v>6752</v>
      </c>
      <c r="M4351" t="s">
        <v>20083</v>
      </c>
      <c r="N4351" t="s">
        <v>6345</v>
      </c>
      <c r="O4351" t="s">
        <v>20167</v>
      </c>
      <c r="P4351" t="s">
        <v>20201</v>
      </c>
      <c r="Q4351" t="s">
        <v>6752</v>
      </c>
      <c r="R4351" t="s">
        <v>20202</v>
      </c>
      <c r="S4351">
        <v>1</v>
      </c>
      <c r="T4351">
        <v>0</v>
      </c>
      <c r="U4351">
        <v>0</v>
      </c>
      <c r="V4351">
        <v>194</v>
      </c>
      <c r="W4351">
        <v>17</v>
      </c>
    </row>
    <row r="4352" spans="1:23" x14ac:dyDescent="0.3">
      <c r="A4352" t="s">
        <v>4362</v>
      </c>
      <c r="B4352" t="s">
        <v>21528</v>
      </c>
      <c r="C4352">
        <v>1</v>
      </c>
      <c r="D4352">
        <v>1</v>
      </c>
      <c r="E4352" t="s">
        <v>20050</v>
      </c>
      <c r="F4352" t="s">
        <v>16082</v>
      </c>
      <c r="G4352" t="s">
        <v>20051</v>
      </c>
      <c r="H4352" t="s">
        <v>20170</v>
      </c>
      <c r="I4352" t="s">
        <v>20171</v>
      </c>
      <c r="J4352" t="s">
        <v>16083</v>
      </c>
      <c r="K4352" t="s">
        <v>6343</v>
      </c>
      <c r="L4352" t="s">
        <v>6344</v>
      </c>
      <c r="M4352" t="s">
        <v>20083</v>
      </c>
      <c r="N4352" t="s">
        <v>6345</v>
      </c>
      <c r="O4352" t="s">
        <v>20167</v>
      </c>
      <c r="P4352" t="s">
        <v>20569</v>
      </c>
      <c r="Q4352" t="s">
        <v>20570</v>
      </c>
      <c r="R4352" t="s">
        <v>20571</v>
      </c>
      <c r="S4352">
        <v>1</v>
      </c>
      <c r="T4352">
        <v>1</v>
      </c>
      <c r="U4352">
        <v>0</v>
      </c>
      <c r="V4352">
        <v>864</v>
      </c>
      <c r="W4352">
        <v>39</v>
      </c>
    </row>
    <row r="4353" spans="1:23" x14ac:dyDescent="0.3">
      <c r="A4353" t="s">
        <v>4363</v>
      </c>
      <c r="B4353" t="s">
        <v>21522</v>
      </c>
      <c r="C4353">
        <v>1</v>
      </c>
      <c r="D4353">
        <v>1</v>
      </c>
      <c r="E4353" t="s">
        <v>20050</v>
      </c>
      <c r="F4353" t="s">
        <v>16084</v>
      </c>
      <c r="G4353" t="s">
        <v>20051</v>
      </c>
      <c r="H4353" t="s">
        <v>20170</v>
      </c>
      <c r="I4353" t="s">
        <v>20171</v>
      </c>
      <c r="J4353" t="s">
        <v>6852</v>
      </c>
      <c r="K4353" t="s">
        <v>6343</v>
      </c>
      <c r="L4353" t="s">
        <v>6344</v>
      </c>
      <c r="M4353" t="s">
        <v>20083</v>
      </c>
      <c r="N4353" t="s">
        <v>6345</v>
      </c>
      <c r="O4353" t="s">
        <v>20167</v>
      </c>
      <c r="P4353" t="s">
        <v>20569</v>
      </c>
      <c r="Q4353" t="s">
        <v>20570</v>
      </c>
      <c r="R4353" t="s">
        <v>20571</v>
      </c>
      <c r="S4353">
        <v>1</v>
      </c>
      <c r="T4353">
        <v>1</v>
      </c>
      <c r="U4353">
        <v>0</v>
      </c>
      <c r="V4353">
        <v>148</v>
      </c>
      <c r="W4353">
        <v>7</v>
      </c>
    </row>
    <row r="4354" spans="1:23" x14ac:dyDescent="0.3">
      <c r="A4354" t="s">
        <v>4364</v>
      </c>
      <c r="B4354" t="s">
        <v>21522</v>
      </c>
      <c r="C4354">
        <v>1</v>
      </c>
      <c r="D4354">
        <v>1</v>
      </c>
      <c r="E4354" t="s">
        <v>20050</v>
      </c>
      <c r="F4354" t="s">
        <v>16085</v>
      </c>
      <c r="G4354" t="s">
        <v>20051</v>
      </c>
      <c r="H4354" t="s">
        <v>20170</v>
      </c>
      <c r="I4354" t="s">
        <v>20171</v>
      </c>
      <c r="J4354" t="s">
        <v>6852</v>
      </c>
      <c r="K4354" t="s">
        <v>6343</v>
      </c>
      <c r="L4354" t="s">
        <v>6344</v>
      </c>
      <c r="M4354" t="s">
        <v>20083</v>
      </c>
      <c r="N4354" t="s">
        <v>6345</v>
      </c>
      <c r="O4354" t="s">
        <v>20167</v>
      </c>
      <c r="P4354" t="s">
        <v>20569</v>
      </c>
      <c r="Q4354" t="s">
        <v>20570</v>
      </c>
      <c r="R4354" t="s">
        <v>20571</v>
      </c>
      <c r="S4354">
        <v>1</v>
      </c>
      <c r="T4354">
        <v>1</v>
      </c>
      <c r="U4354">
        <v>0</v>
      </c>
      <c r="V4354">
        <v>143</v>
      </c>
      <c r="W4354">
        <v>5</v>
      </c>
    </row>
    <row r="4355" spans="1:23" x14ac:dyDescent="0.3">
      <c r="A4355" t="s">
        <v>4365</v>
      </c>
      <c r="B4355" t="s">
        <v>21439</v>
      </c>
      <c r="C4355">
        <v>1</v>
      </c>
      <c r="D4355">
        <v>1</v>
      </c>
      <c r="E4355" t="s">
        <v>20088</v>
      </c>
      <c r="F4355" t="s">
        <v>16087</v>
      </c>
      <c r="G4355" t="s">
        <v>20089</v>
      </c>
      <c r="H4355" t="s">
        <v>20842</v>
      </c>
      <c r="I4355" t="s">
        <v>20843</v>
      </c>
      <c r="J4355" t="s">
        <v>16088</v>
      </c>
      <c r="K4355" t="s">
        <v>6652</v>
      </c>
      <c r="L4355" t="s">
        <v>6653</v>
      </c>
      <c r="M4355" t="s">
        <v>20107</v>
      </c>
      <c r="N4355" t="s">
        <v>6345</v>
      </c>
      <c r="O4355" t="s">
        <v>20167</v>
      </c>
      <c r="P4355" t="s">
        <v>20492</v>
      </c>
      <c r="Q4355" t="s">
        <v>20493</v>
      </c>
      <c r="R4355" t="s">
        <v>20771</v>
      </c>
      <c r="S4355">
        <v>0</v>
      </c>
      <c r="T4355">
        <v>0</v>
      </c>
      <c r="U4355">
        <v>0</v>
      </c>
      <c r="V4355">
        <v>27</v>
      </c>
      <c r="W4355">
        <v>1</v>
      </c>
    </row>
    <row r="4356" spans="1:23" x14ac:dyDescent="0.3">
      <c r="A4356" t="s">
        <v>4366</v>
      </c>
      <c r="B4356" t="s">
        <v>21528</v>
      </c>
      <c r="C4356">
        <v>1</v>
      </c>
      <c r="D4356">
        <v>1</v>
      </c>
      <c r="E4356" t="s">
        <v>20050</v>
      </c>
      <c r="F4356" t="s">
        <v>16089</v>
      </c>
      <c r="G4356" t="s">
        <v>20051</v>
      </c>
      <c r="H4356" t="s">
        <v>20181</v>
      </c>
      <c r="I4356" t="s">
        <v>20182</v>
      </c>
      <c r="J4356" t="s">
        <v>6744</v>
      </c>
      <c r="K4356" t="s">
        <v>6745</v>
      </c>
      <c r="L4356" t="s">
        <v>6746</v>
      </c>
      <c r="M4356" t="s">
        <v>20545</v>
      </c>
      <c r="N4356" t="s">
        <v>6345</v>
      </c>
      <c r="O4356" t="s">
        <v>20167</v>
      </c>
      <c r="P4356" t="s">
        <v>20184</v>
      </c>
      <c r="Q4356" t="s">
        <v>20185</v>
      </c>
      <c r="R4356" t="s">
        <v>20595</v>
      </c>
      <c r="S4356">
        <v>1</v>
      </c>
      <c r="T4356">
        <v>1</v>
      </c>
      <c r="U4356">
        <v>0</v>
      </c>
      <c r="V4356">
        <v>316</v>
      </c>
      <c r="W4356">
        <v>18</v>
      </c>
    </row>
    <row r="4357" spans="1:23" x14ac:dyDescent="0.3">
      <c r="A4357" t="s">
        <v>4367</v>
      </c>
      <c r="B4357" t="s">
        <v>21522</v>
      </c>
      <c r="C4357">
        <v>1</v>
      </c>
      <c r="D4357">
        <v>1</v>
      </c>
      <c r="E4357" t="s">
        <v>20050</v>
      </c>
      <c r="F4357" t="s">
        <v>16090</v>
      </c>
      <c r="G4357" t="s">
        <v>20051</v>
      </c>
      <c r="H4357" t="s">
        <v>20417</v>
      </c>
      <c r="I4357" t="s">
        <v>20418</v>
      </c>
      <c r="J4357" t="s">
        <v>16091</v>
      </c>
      <c r="K4357" t="s">
        <v>7221</v>
      </c>
      <c r="L4357" t="s">
        <v>7222</v>
      </c>
      <c r="M4357" t="s">
        <v>20206</v>
      </c>
      <c r="N4357" t="s">
        <v>6345</v>
      </c>
      <c r="O4357" t="s">
        <v>20167</v>
      </c>
      <c r="P4357" t="s">
        <v>20419</v>
      </c>
      <c r="Q4357" t="s">
        <v>20420</v>
      </c>
      <c r="R4357" t="s">
        <v>20716</v>
      </c>
      <c r="S4357">
        <v>1</v>
      </c>
      <c r="T4357">
        <v>0</v>
      </c>
      <c r="U4357">
        <v>0</v>
      </c>
      <c r="V4357">
        <v>17</v>
      </c>
      <c r="W4357">
        <v>2</v>
      </c>
    </row>
    <row r="4358" spans="1:23" x14ac:dyDescent="0.3">
      <c r="A4358" t="s">
        <v>4368</v>
      </c>
      <c r="B4358" t="s">
        <v>21522</v>
      </c>
      <c r="C4358">
        <v>1</v>
      </c>
      <c r="D4358">
        <v>1</v>
      </c>
      <c r="E4358" t="s">
        <v>20050</v>
      </c>
      <c r="F4358" t="s">
        <v>16092</v>
      </c>
      <c r="G4358" t="s">
        <v>20051</v>
      </c>
      <c r="H4358" t="s">
        <v>20417</v>
      </c>
      <c r="I4358" t="s">
        <v>20418</v>
      </c>
      <c r="J4358" t="s">
        <v>16091</v>
      </c>
      <c r="K4358" t="s">
        <v>7221</v>
      </c>
      <c r="L4358" t="s">
        <v>7222</v>
      </c>
      <c r="M4358" t="s">
        <v>20206</v>
      </c>
      <c r="N4358" t="s">
        <v>6345</v>
      </c>
      <c r="O4358" t="s">
        <v>20167</v>
      </c>
      <c r="P4358" t="s">
        <v>20419</v>
      </c>
      <c r="Q4358" t="s">
        <v>20420</v>
      </c>
      <c r="R4358" t="s">
        <v>20716</v>
      </c>
      <c r="S4358">
        <v>1</v>
      </c>
      <c r="T4358">
        <v>0</v>
      </c>
      <c r="U4358">
        <v>0</v>
      </c>
      <c r="V4358">
        <v>80</v>
      </c>
      <c r="W4358">
        <v>4</v>
      </c>
    </row>
    <row r="4359" spans="1:23" x14ac:dyDescent="0.3">
      <c r="A4359" t="s">
        <v>4369</v>
      </c>
      <c r="B4359" t="s">
        <v>21650</v>
      </c>
      <c r="C4359">
        <v>1</v>
      </c>
      <c r="D4359">
        <v>1</v>
      </c>
      <c r="E4359" t="s">
        <v>20150</v>
      </c>
      <c r="F4359" t="s">
        <v>16094</v>
      </c>
      <c r="G4359" t="s">
        <v>20089</v>
      </c>
      <c r="H4359" t="s">
        <v>24870</v>
      </c>
      <c r="I4359" t="s">
        <v>24871</v>
      </c>
      <c r="J4359" t="s">
        <v>15857</v>
      </c>
      <c r="K4359" t="s">
        <v>6934</v>
      </c>
      <c r="L4359" t="s">
        <v>6935</v>
      </c>
      <c r="M4359" t="s">
        <v>20545</v>
      </c>
      <c r="N4359" t="s">
        <v>6345</v>
      </c>
      <c r="O4359" t="s">
        <v>20167</v>
      </c>
      <c r="P4359" t="s">
        <v>20492</v>
      </c>
      <c r="Q4359" t="s">
        <v>20493</v>
      </c>
      <c r="R4359" t="s">
        <v>20562</v>
      </c>
      <c r="S4359">
        <v>0</v>
      </c>
      <c r="T4359">
        <v>0</v>
      </c>
      <c r="U4359">
        <v>1</v>
      </c>
      <c r="V4359">
        <v>44</v>
      </c>
      <c r="W4359">
        <v>4</v>
      </c>
    </row>
    <row r="4360" spans="1:23" x14ac:dyDescent="0.3">
      <c r="A4360" t="s">
        <v>4370</v>
      </c>
      <c r="B4360" t="s">
        <v>21528</v>
      </c>
      <c r="C4360">
        <v>1</v>
      </c>
      <c r="D4360">
        <v>1</v>
      </c>
      <c r="E4360" t="s">
        <v>20050</v>
      </c>
      <c r="F4360" t="s">
        <v>16095</v>
      </c>
      <c r="G4360" t="s">
        <v>20051</v>
      </c>
      <c r="H4360" t="s">
        <v>20490</v>
      </c>
      <c r="I4360" t="s">
        <v>20491</v>
      </c>
      <c r="J4360" t="s">
        <v>9388</v>
      </c>
      <c r="K4360" t="s">
        <v>6652</v>
      </c>
      <c r="L4360" t="s">
        <v>6653</v>
      </c>
      <c r="M4360" t="s">
        <v>20107</v>
      </c>
      <c r="N4360" t="s">
        <v>6345</v>
      </c>
      <c r="O4360" t="s">
        <v>20167</v>
      </c>
      <c r="P4360" t="s">
        <v>20492</v>
      </c>
      <c r="Q4360" t="s">
        <v>20493</v>
      </c>
      <c r="R4360" t="s">
        <v>20771</v>
      </c>
      <c r="S4360">
        <v>1</v>
      </c>
      <c r="T4360">
        <v>0</v>
      </c>
      <c r="U4360">
        <v>0</v>
      </c>
      <c r="V4360">
        <v>1530</v>
      </c>
      <c r="W4360">
        <v>81</v>
      </c>
    </row>
    <row r="4361" spans="1:23" x14ac:dyDescent="0.3">
      <c r="A4361" t="s">
        <v>4371</v>
      </c>
      <c r="B4361" t="s">
        <v>21505</v>
      </c>
      <c r="C4361">
        <v>1</v>
      </c>
      <c r="D4361">
        <v>0</v>
      </c>
      <c r="E4361" t="s">
        <v>20050</v>
      </c>
      <c r="F4361" t="s">
        <v>16096</v>
      </c>
      <c r="G4361" t="s">
        <v>20051</v>
      </c>
      <c r="H4361" t="s">
        <v>20490</v>
      </c>
      <c r="I4361" t="s">
        <v>20491</v>
      </c>
      <c r="J4361" t="s">
        <v>9388</v>
      </c>
      <c r="K4361" t="s">
        <v>6652</v>
      </c>
      <c r="L4361" t="s">
        <v>6653</v>
      </c>
      <c r="M4361" t="s">
        <v>20107</v>
      </c>
      <c r="N4361" t="s">
        <v>6345</v>
      </c>
      <c r="O4361" t="s">
        <v>20167</v>
      </c>
      <c r="P4361" t="s">
        <v>20492</v>
      </c>
      <c r="Q4361" t="s">
        <v>20493</v>
      </c>
      <c r="R4361" t="s">
        <v>20771</v>
      </c>
      <c r="S4361">
        <v>1</v>
      </c>
      <c r="T4361">
        <v>0</v>
      </c>
      <c r="U4361">
        <v>0</v>
      </c>
      <c r="V4361">
        <v>47</v>
      </c>
      <c r="W4361">
        <v>3</v>
      </c>
    </row>
    <row r="4362" spans="1:23" x14ac:dyDescent="0.3">
      <c r="A4362" t="s">
        <v>4372</v>
      </c>
      <c r="B4362" t="s">
        <v>21501</v>
      </c>
      <c r="C4362">
        <v>1</v>
      </c>
      <c r="D4362">
        <v>1</v>
      </c>
      <c r="E4362" t="s">
        <v>20088</v>
      </c>
      <c r="F4362" t="s">
        <v>16097</v>
      </c>
      <c r="G4362" t="s">
        <v>20089</v>
      </c>
      <c r="H4362" t="s">
        <v>22927</v>
      </c>
      <c r="I4362" t="s">
        <v>24933</v>
      </c>
      <c r="J4362" t="s">
        <v>16098</v>
      </c>
      <c r="K4362" t="s">
        <v>16099</v>
      </c>
      <c r="L4362" t="s">
        <v>16100</v>
      </c>
      <c r="M4362" t="s">
        <v>20457</v>
      </c>
      <c r="N4362" t="s">
        <v>6345</v>
      </c>
      <c r="O4362" t="s">
        <v>20167</v>
      </c>
      <c r="P4362" t="s">
        <v>20419</v>
      </c>
      <c r="Q4362" t="s">
        <v>20420</v>
      </c>
      <c r="R4362" t="s">
        <v>24934</v>
      </c>
      <c r="S4362">
        <v>0</v>
      </c>
      <c r="T4362">
        <v>0</v>
      </c>
      <c r="U4362">
        <v>0</v>
      </c>
      <c r="V4362">
        <v>83</v>
      </c>
      <c r="W4362">
        <v>5</v>
      </c>
    </row>
    <row r="4363" spans="1:23" x14ac:dyDescent="0.3">
      <c r="A4363" t="s">
        <v>4373</v>
      </c>
      <c r="B4363" t="s">
        <v>21528</v>
      </c>
      <c r="C4363">
        <v>1</v>
      </c>
      <c r="D4363">
        <v>1</v>
      </c>
      <c r="E4363" t="s">
        <v>20050</v>
      </c>
      <c r="F4363" t="s">
        <v>24935</v>
      </c>
      <c r="G4363" t="s">
        <v>20051</v>
      </c>
      <c r="H4363" t="s">
        <v>20181</v>
      </c>
      <c r="I4363" t="s">
        <v>20182</v>
      </c>
      <c r="J4363" t="s">
        <v>16101</v>
      </c>
      <c r="K4363" t="s">
        <v>6601</v>
      </c>
      <c r="L4363" t="s">
        <v>6602</v>
      </c>
      <c r="M4363" t="s">
        <v>20282</v>
      </c>
      <c r="N4363" t="s">
        <v>6345</v>
      </c>
      <c r="O4363" t="s">
        <v>20167</v>
      </c>
      <c r="P4363" t="s">
        <v>20184</v>
      </c>
      <c r="Q4363" t="s">
        <v>20185</v>
      </c>
      <c r="R4363" t="s">
        <v>20846</v>
      </c>
      <c r="S4363">
        <v>1</v>
      </c>
      <c r="T4363">
        <v>1</v>
      </c>
      <c r="U4363">
        <v>0</v>
      </c>
      <c r="V4363">
        <v>707</v>
      </c>
      <c r="W4363">
        <v>38</v>
      </c>
    </row>
    <row r="4364" spans="1:23" x14ac:dyDescent="0.3">
      <c r="A4364" t="s">
        <v>4374</v>
      </c>
      <c r="B4364" t="s">
        <v>21522</v>
      </c>
      <c r="C4364">
        <v>1</v>
      </c>
      <c r="D4364">
        <v>1</v>
      </c>
      <c r="E4364" t="s">
        <v>20088</v>
      </c>
      <c r="F4364" t="s">
        <v>16102</v>
      </c>
      <c r="G4364" t="s">
        <v>20089</v>
      </c>
      <c r="H4364" t="s">
        <v>21518</v>
      </c>
      <c r="I4364" t="s">
        <v>24903</v>
      </c>
      <c r="J4364" t="s">
        <v>7800</v>
      </c>
      <c r="K4364" t="s">
        <v>6460</v>
      </c>
      <c r="L4364" t="s">
        <v>6388</v>
      </c>
      <c r="M4364" t="s">
        <v>20083</v>
      </c>
      <c r="N4364" t="s">
        <v>6345</v>
      </c>
      <c r="O4364" t="s">
        <v>20167</v>
      </c>
      <c r="P4364" t="s">
        <v>20314</v>
      </c>
      <c r="Q4364" t="s">
        <v>6388</v>
      </c>
      <c r="R4364" t="s">
        <v>20315</v>
      </c>
      <c r="S4364">
        <v>0</v>
      </c>
      <c r="T4364">
        <v>0</v>
      </c>
      <c r="U4364">
        <v>0</v>
      </c>
      <c r="V4364">
        <v>55</v>
      </c>
      <c r="W4364">
        <v>2</v>
      </c>
    </row>
    <row r="4365" spans="1:23" x14ac:dyDescent="0.3">
      <c r="A4365" t="s">
        <v>4375</v>
      </c>
      <c r="B4365" t="s">
        <v>21501</v>
      </c>
      <c r="C4365">
        <v>1</v>
      </c>
      <c r="D4365">
        <v>1</v>
      </c>
      <c r="E4365" t="s">
        <v>20088</v>
      </c>
      <c r="F4365" t="s">
        <v>16105</v>
      </c>
      <c r="G4365" t="s">
        <v>20089</v>
      </c>
      <c r="H4365" t="s">
        <v>21518</v>
      </c>
      <c r="I4365" t="s">
        <v>24903</v>
      </c>
      <c r="J4365" t="s">
        <v>16106</v>
      </c>
      <c r="K4365" t="s">
        <v>6603</v>
      </c>
      <c r="L4365" t="s">
        <v>6604</v>
      </c>
      <c r="M4365" t="s">
        <v>20336</v>
      </c>
      <c r="N4365" t="s">
        <v>6345</v>
      </c>
      <c r="O4365" t="s">
        <v>20167</v>
      </c>
      <c r="P4365" t="s">
        <v>20337</v>
      </c>
      <c r="Q4365" t="s">
        <v>20338</v>
      </c>
      <c r="R4365" t="s">
        <v>20339</v>
      </c>
      <c r="S4365">
        <v>0</v>
      </c>
      <c r="T4365">
        <v>1</v>
      </c>
      <c r="U4365">
        <v>0</v>
      </c>
      <c r="V4365">
        <v>33</v>
      </c>
      <c r="W4365">
        <v>2</v>
      </c>
    </row>
    <row r="4366" spans="1:23" x14ac:dyDescent="0.3">
      <c r="A4366" t="s">
        <v>4376</v>
      </c>
      <c r="B4366" t="s">
        <v>21522</v>
      </c>
      <c r="C4366">
        <v>1</v>
      </c>
      <c r="D4366">
        <v>1</v>
      </c>
      <c r="E4366" t="s">
        <v>20088</v>
      </c>
      <c r="F4366" t="s">
        <v>16107</v>
      </c>
      <c r="G4366" t="s">
        <v>20089</v>
      </c>
      <c r="H4366" t="s">
        <v>24916</v>
      </c>
      <c r="I4366" t="s">
        <v>24917</v>
      </c>
      <c r="J4366" t="s">
        <v>15848</v>
      </c>
      <c r="K4366" t="s">
        <v>6596</v>
      </c>
      <c r="L4366" t="s">
        <v>6388</v>
      </c>
      <c r="M4366" t="s">
        <v>20083</v>
      </c>
      <c r="N4366" t="s">
        <v>6345</v>
      </c>
      <c r="O4366" t="s">
        <v>20167</v>
      </c>
      <c r="P4366" t="s">
        <v>20314</v>
      </c>
      <c r="Q4366" t="s">
        <v>6388</v>
      </c>
      <c r="R4366" t="s">
        <v>20315</v>
      </c>
      <c r="S4366">
        <v>0</v>
      </c>
      <c r="T4366">
        <v>0</v>
      </c>
      <c r="U4366">
        <v>1</v>
      </c>
      <c r="V4366">
        <v>7</v>
      </c>
      <c r="W4366">
        <v>1</v>
      </c>
    </row>
    <row r="4367" spans="1:23" x14ac:dyDescent="0.3">
      <c r="A4367" t="s">
        <v>4377</v>
      </c>
      <c r="B4367" t="s">
        <v>21439</v>
      </c>
      <c r="C4367">
        <v>1</v>
      </c>
      <c r="D4367">
        <v>1</v>
      </c>
      <c r="E4367" t="s">
        <v>20088</v>
      </c>
      <c r="F4367" t="s">
        <v>16108</v>
      </c>
      <c r="G4367" t="s">
        <v>20089</v>
      </c>
      <c r="H4367" t="s">
        <v>24916</v>
      </c>
      <c r="I4367" t="s">
        <v>24917</v>
      </c>
      <c r="J4367" t="s">
        <v>15848</v>
      </c>
      <c r="K4367" t="s">
        <v>6596</v>
      </c>
      <c r="L4367" t="s">
        <v>6388</v>
      </c>
      <c r="M4367" t="s">
        <v>20083</v>
      </c>
      <c r="N4367" t="s">
        <v>6345</v>
      </c>
      <c r="O4367" t="s">
        <v>20167</v>
      </c>
      <c r="P4367" t="s">
        <v>20314</v>
      </c>
      <c r="Q4367" t="s">
        <v>6388</v>
      </c>
      <c r="R4367" t="s">
        <v>20315</v>
      </c>
      <c r="S4367">
        <v>0</v>
      </c>
      <c r="T4367">
        <v>0</v>
      </c>
      <c r="U4367">
        <v>1</v>
      </c>
      <c r="V4367">
        <v>42</v>
      </c>
      <c r="W4367">
        <v>5</v>
      </c>
    </row>
    <row r="4368" spans="1:23" x14ac:dyDescent="0.3">
      <c r="A4368" t="s">
        <v>4378</v>
      </c>
      <c r="B4368" t="s">
        <v>21528</v>
      </c>
      <c r="C4368">
        <v>1</v>
      </c>
      <c r="D4368">
        <v>1</v>
      </c>
      <c r="E4368" t="s">
        <v>20050</v>
      </c>
      <c r="F4368" t="s">
        <v>16109</v>
      </c>
      <c r="G4368" t="s">
        <v>20051</v>
      </c>
      <c r="H4368" t="s">
        <v>20170</v>
      </c>
      <c r="I4368" t="s">
        <v>20171</v>
      </c>
      <c r="J4368" t="s">
        <v>6857</v>
      </c>
      <c r="K4368" t="s">
        <v>6858</v>
      </c>
      <c r="L4368" t="s">
        <v>6859</v>
      </c>
      <c r="M4368" t="s">
        <v>20172</v>
      </c>
      <c r="N4368" t="s">
        <v>6345</v>
      </c>
      <c r="O4368" t="s">
        <v>20167</v>
      </c>
      <c r="P4368" t="s">
        <v>20173</v>
      </c>
      <c r="Q4368" t="s">
        <v>20174</v>
      </c>
      <c r="R4368" t="s">
        <v>20175</v>
      </c>
      <c r="S4368">
        <v>1</v>
      </c>
      <c r="T4368">
        <v>1</v>
      </c>
      <c r="U4368">
        <v>0</v>
      </c>
      <c r="V4368">
        <v>1316</v>
      </c>
      <c r="W4368">
        <v>67</v>
      </c>
    </row>
    <row r="4369" spans="1:23" x14ac:dyDescent="0.3">
      <c r="A4369" t="s">
        <v>4379</v>
      </c>
      <c r="B4369" t="s">
        <v>21044</v>
      </c>
      <c r="C4369">
        <v>0</v>
      </c>
      <c r="D4369">
        <v>0</v>
      </c>
      <c r="E4369" t="s">
        <v>20050</v>
      </c>
      <c r="F4369" t="s">
        <v>16110</v>
      </c>
      <c r="G4369" t="s">
        <v>20051</v>
      </c>
      <c r="H4369" t="s">
        <v>20165</v>
      </c>
      <c r="I4369" t="s">
        <v>20166</v>
      </c>
      <c r="J4369" t="s">
        <v>16111</v>
      </c>
      <c r="K4369" t="s">
        <v>6597</v>
      </c>
      <c r="L4369" t="s">
        <v>6598</v>
      </c>
      <c r="M4369" t="s">
        <v>20103</v>
      </c>
      <c r="N4369" t="s">
        <v>6345</v>
      </c>
      <c r="O4369" t="s">
        <v>20167</v>
      </c>
      <c r="P4369" t="s">
        <v>20168</v>
      </c>
      <c r="Q4369" t="s">
        <v>6598</v>
      </c>
      <c r="R4369" t="s">
        <v>20169</v>
      </c>
      <c r="S4369">
        <v>1</v>
      </c>
      <c r="T4369">
        <v>1</v>
      </c>
      <c r="U4369">
        <v>0</v>
      </c>
      <c r="V4369">
        <v>410</v>
      </c>
      <c r="W4369">
        <v>34</v>
      </c>
    </row>
    <row r="4370" spans="1:23" x14ac:dyDescent="0.3">
      <c r="A4370" t="s">
        <v>4380</v>
      </c>
      <c r="B4370" t="s">
        <v>21439</v>
      </c>
      <c r="C4370">
        <v>1</v>
      </c>
      <c r="D4370">
        <v>1</v>
      </c>
      <c r="E4370" t="s">
        <v>20088</v>
      </c>
      <c r="F4370" t="s">
        <v>16112</v>
      </c>
      <c r="G4370" t="s">
        <v>20089</v>
      </c>
      <c r="H4370" t="s">
        <v>21466</v>
      </c>
      <c r="I4370" t="s">
        <v>24915</v>
      </c>
      <c r="J4370" t="s">
        <v>6659</v>
      </c>
      <c r="K4370" t="s">
        <v>6660</v>
      </c>
      <c r="L4370" t="s">
        <v>6388</v>
      </c>
      <c r="M4370" t="s">
        <v>20083</v>
      </c>
      <c r="N4370" t="s">
        <v>6345</v>
      </c>
      <c r="O4370" t="s">
        <v>20167</v>
      </c>
      <c r="P4370" t="s">
        <v>20314</v>
      </c>
      <c r="Q4370" t="s">
        <v>6388</v>
      </c>
      <c r="R4370" t="s">
        <v>20315</v>
      </c>
      <c r="S4370">
        <v>0</v>
      </c>
      <c r="T4370">
        <v>0</v>
      </c>
      <c r="U4370">
        <v>0</v>
      </c>
      <c r="V4370">
        <v>80</v>
      </c>
      <c r="W4370">
        <v>3</v>
      </c>
    </row>
    <row r="4371" spans="1:23" x14ac:dyDescent="0.3">
      <c r="A4371" t="s">
        <v>4381</v>
      </c>
      <c r="B4371" t="s">
        <v>21528</v>
      </c>
      <c r="C4371">
        <v>1</v>
      </c>
      <c r="D4371">
        <v>1</v>
      </c>
      <c r="E4371" t="s">
        <v>20050</v>
      </c>
      <c r="F4371" t="s">
        <v>16113</v>
      </c>
      <c r="G4371" t="s">
        <v>20051</v>
      </c>
      <c r="H4371" t="s">
        <v>20181</v>
      </c>
      <c r="I4371" t="s">
        <v>20182</v>
      </c>
      <c r="J4371" t="s">
        <v>6860</v>
      </c>
      <c r="K4371" t="s">
        <v>6861</v>
      </c>
      <c r="L4371" t="s">
        <v>6862</v>
      </c>
      <c r="M4371" t="s">
        <v>20183</v>
      </c>
      <c r="N4371" t="s">
        <v>6345</v>
      </c>
      <c r="O4371" t="s">
        <v>20167</v>
      </c>
      <c r="P4371" t="s">
        <v>20184</v>
      </c>
      <c r="Q4371" t="s">
        <v>20185</v>
      </c>
      <c r="R4371" t="s">
        <v>20186</v>
      </c>
      <c r="S4371">
        <v>1</v>
      </c>
      <c r="T4371">
        <v>1</v>
      </c>
      <c r="U4371">
        <v>0</v>
      </c>
      <c r="V4371">
        <v>19</v>
      </c>
      <c r="W4371">
        <v>2</v>
      </c>
    </row>
    <row r="4372" spans="1:23" x14ac:dyDescent="0.3">
      <c r="A4372" t="s">
        <v>4382</v>
      </c>
      <c r="B4372" t="s">
        <v>21522</v>
      </c>
      <c r="C4372">
        <v>1</v>
      </c>
      <c r="D4372">
        <v>1</v>
      </c>
      <c r="E4372" t="s">
        <v>20050</v>
      </c>
      <c r="F4372" t="s">
        <v>16114</v>
      </c>
      <c r="G4372" t="s">
        <v>20051</v>
      </c>
      <c r="H4372" t="s">
        <v>20181</v>
      </c>
      <c r="I4372" t="s">
        <v>20182</v>
      </c>
      <c r="J4372" t="s">
        <v>6860</v>
      </c>
      <c r="K4372" t="s">
        <v>6861</v>
      </c>
      <c r="L4372" t="s">
        <v>6862</v>
      </c>
      <c r="M4372" t="s">
        <v>20183</v>
      </c>
      <c r="N4372" t="s">
        <v>6345</v>
      </c>
      <c r="O4372" t="s">
        <v>20167</v>
      </c>
      <c r="P4372" t="s">
        <v>20184</v>
      </c>
      <c r="Q4372" t="s">
        <v>20185</v>
      </c>
      <c r="R4372" t="s">
        <v>20186</v>
      </c>
      <c r="S4372">
        <v>1</v>
      </c>
      <c r="T4372">
        <v>1</v>
      </c>
      <c r="U4372">
        <v>0</v>
      </c>
      <c r="V4372">
        <v>37</v>
      </c>
      <c r="W4372">
        <v>3</v>
      </c>
    </row>
    <row r="4373" spans="1:23" x14ac:dyDescent="0.3">
      <c r="A4373" t="s">
        <v>4383</v>
      </c>
      <c r="B4373" t="s">
        <v>21522</v>
      </c>
      <c r="C4373">
        <v>1</v>
      </c>
      <c r="D4373">
        <v>1</v>
      </c>
      <c r="E4373" t="s">
        <v>20050</v>
      </c>
      <c r="F4373" t="s">
        <v>16115</v>
      </c>
      <c r="G4373" t="s">
        <v>20051</v>
      </c>
      <c r="H4373" t="s">
        <v>20181</v>
      </c>
      <c r="I4373" t="s">
        <v>20182</v>
      </c>
      <c r="J4373" t="s">
        <v>6860</v>
      </c>
      <c r="K4373" t="s">
        <v>6861</v>
      </c>
      <c r="L4373" t="s">
        <v>6862</v>
      </c>
      <c r="M4373" t="s">
        <v>20183</v>
      </c>
      <c r="N4373" t="s">
        <v>6345</v>
      </c>
      <c r="O4373" t="s">
        <v>20167</v>
      </c>
      <c r="P4373" t="s">
        <v>20184</v>
      </c>
      <c r="Q4373" t="s">
        <v>20185</v>
      </c>
      <c r="R4373" t="s">
        <v>20186</v>
      </c>
      <c r="S4373">
        <v>1</v>
      </c>
      <c r="T4373">
        <v>1</v>
      </c>
      <c r="U4373">
        <v>0</v>
      </c>
      <c r="V4373">
        <v>107</v>
      </c>
      <c r="W4373">
        <v>4</v>
      </c>
    </row>
    <row r="4374" spans="1:23" x14ac:dyDescent="0.3">
      <c r="A4374" t="s">
        <v>4384</v>
      </c>
      <c r="B4374" t="s">
        <v>21522</v>
      </c>
      <c r="C4374">
        <v>1</v>
      </c>
      <c r="D4374">
        <v>1</v>
      </c>
      <c r="E4374" t="s">
        <v>20065</v>
      </c>
      <c r="F4374" t="s">
        <v>16116</v>
      </c>
      <c r="G4374" t="s">
        <v>20041</v>
      </c>
      <c r="H4374" t="s">
        <v>24866</v>
      </c>
      <c r="I4374" t="s">
        <v>24867</v>
      </c>
      <c r="J4374" t="s">
        <v>7848</v>
      </c>
      <c r="K4374" t="s">
        <v>7077</v>
      </c>
      <c r="L4374" t="s">
        <v>7078</v>
      </c>
      <c r="M4374" t="s">
        <v>20075</v>
      </c>
      <c r="N4374" t="s">
        <v>6345</v>
      </c>
      <c r="O4374" t="s">
        <v>20167</v>
      </c>
      <c r="P4374" t="s">
        <v>20173</v>
      </c>
      <c r="Q4374" t="s">
        <v>20174</v>
      </c>
      <c r="R4374" t="s">
        <v>20637</v>
      </c>
      <c r="S4374">
        <v>1</v>
      </c>
      <c r="T4374">
        <v>1</v>
      </c>
      <c r="U4374">
        <v>0</v>
      </c>
      <c r="V4374">
        <v>68</v>
      </c>
      <c r="W4374">
        <v>3</v>
      </c>
    </row>
    <row r="4375" spans="1:23" x14ac:dyDescent="0.3">
      <c r="A4375" t="s">
        <v>4385</v>
      </c>
      <c r="B4375" t="s">
        <v>21439</v>
      </c>
      <c r="C4375">
        <v>1</v>
      </c>
      <c r="D4375">
        <v>1</v>
      </c>
      <c r="E4375" t="s">
        <v>20088</v>
      </c>
      <c r="F4375" t="s">
        <v>16117</v>
      </c>
      <c r="G4375" t="s">
        <v>20089</v>
      </c>
      <c r="H4375" t="s">
        <v>21518</v>
      </c>
      <c r="I4375" t="s">
        <v>24903</v>
      </c>
      <c r="J4375" t="s">
        <v>16118</v>
      </c>
      <c r="K4375" t="s">
        <v>6395</v>
      </c>
      <c r="L4375" t="s">
        <v>6396</v>
      </c>
      <c r="M4375" t="s">
        <v>20083</v>
      </c>
      <c r="N4375" t="s">
        <v>6345</v>
      </c>
      <c r="O4375" t="s">
        <v>20167</v>
      </c>
      <c r="P4375" t="s">
        <v>20655</v>
      </c>
      <c r="Q4375" t="s">
        <v>6396</v>
      </c>
      <c r="R4375" t="s">
        <v>20656</v>
      </c>
      <c r="S4375">
        <v>0</v>
      </c>
      <c r="T4375">
        <v>0</v>
      </c>
      <c r="U4375">
        <v>0</v>
      </c>
      <c r="V4375">
        <v>67</v>
      </c>
      <c r="W4375">
        <v>3</v>
      </c>
    </row>
    <row r="4376" spans="1:23" x14ac:dyDescent="0.3">
      <c r="A4376" t="s">
        <v>4386</v>
      </c>
      <c r="B4376" t="s">
        <v>21439</v>
      </c>
      <c r="C4376">
        <v>1</v>
      </c>
      <c r="D4376">
        <v>1</v>
      </c>
      <c r="E4376" t="s">
        <v>20065</v>
      </c>
      <c r="F4376" t="s">
        <v>16119</v>
      </c>
      <c r="G4376" t="s">
        <v>20089</v>
      </c>
      <c r="H4376" t="s">
        <v>24936</v>
      </c>
      <c r="I4376" t="s">
        <v>24937</v>
      </c>
      <c r="J4376" t="s">
        <v>16120</v>
      </c>
      <c r="K4376" t="s">
        <v>7617</v>
      </c>
      <c r="L4376" t="s">
        <v>6388</v>
      </c>
      <c r="M4376" t="s">
        <v>20083</v>
      </c>
      <c r="N4376" t="s">
        <v>6345</v>
      </c>
      <c r="O4376" t="s">
        <v>20167</v>
      </c>
      <c r="P4376" t="s">
        <v>20314</v>
      </c>
      <c r="Q4376" t="s">
        <v>6388</v>
      </c>
      <c r="R4376" t="s">
        <v>20315</v>
      </c>
      <c r="S4376">
        <v>1</v>
      </c>
      <c r="T4376">
        <v>0</v>
      </c>
      <c r="U4376">
        <v>0</v>
      </c>
      <c r="V4376">
        <v>53</v>
      </c>
      <c r="W4376">
        <v>3</v>
      </c>
    </row>
    <row r="4377" spans="1:23" x14ac:dyDescent="0.3">
      <c r="A4377" t="s">
        <v>4387</v>
      </c>
      <c r="B4377" t="s">
        <v>21044</v>
      </c>
      <c r="C4377">
        <v>0</v>
      </c>
      <c r="D4377">
        <v>0</v>
      </c>
      <c r="E4377" t="s">
        <v>20050</v>
      </c>
      <c r="F4377" t="s">
        <v>16121</v>
      </c>
      <c r="G4377" t="s">
        <v>20051</v>
      </c>
      <c r="H4377" t="s">
        <v>20490</v>
      </c>
      <c r="I4377" t="s">
        <v>20491</v>
      </c>
      <c r="J4377" t="s">
        <v>16122</v>
      </c>
      <c r="K4377" t="s">
        <v>6652</v>
      </c>
      <c r="L4377" t="s">
        <v>6653</v>
      </c>
      <c r="M4377" t="s">
        <v>20107</v>
      </c>
      <c r="N4377" t="s">
        <v>6345</v>
      </c>
      <c r="O4377" t="s">
        <v>20167</v>
      </c>
      <c r="P4377" t="s">
        <v>20492</v>
      </c>
      <c r="Q4377" t="s">
        <v>20493</v>
      </c>
      <c r="R4377" t="s">
        <v>20771</v>
      </c>
      <c r="S4377">
        <v>1</v>
      </c>
      <c r="T4377">
        <v>0</v>
      </c>
      <c r="U4377">
        <v>0</v>
      </c>
      <c r="V4377">
        <v>275</v>
      </c>
      <c r="W4377">
        <v>23</v>
      </c>
    </row>
    <row r="4378" spans="1:23" x14ac:dyDescent="0.3">
      <c r="A4378" t="s">
        <v>4388</v>
      </c>
      <c r="B4378" t="s">
        <v>21044</v>
      </c>
      <c r="C4378">
        <v>0</v>
      </c>
      <c r="D4378">
        <v>0</v>
      </c>
      <c r="E4378" t="s">
        <v>20088</v>
      </c>
      <c r="F4378" t="s">
        <v>16124</v>
      </c>
      <c r="G4378" t="s">
        <v>20089</v>
      </c>
      <c r="H4378" t="s">
        <v>20842</v>
      </c>
      <c r="I4378" t="s">
        <v>20843</v>
      </c>
      <c r="J4378" t="s">
        <v>15903</v>
      </c>
      <c r="K4378" t="s">
        <v>6425</v>
      </c>
      <c r="L4378" t="s">
        <v>6426</v>
      </c>
      <c r="M4378" t="s">
        <v>20661</v>
      </c>
      <c r="N4378" t="s">
        <v>6345</v>
      </c>
      <c r="O4378" t="s">
        <v>20167</v>
      </c>
      <c r="P4378" t="s">
        <v>20173</v>
      </c>
      <c r="Q4378" t="s">
        <v>20174</v>
      </c>
      <c r="R4378" t="s">
        <v>20844</v>
      </c>
      <c r="S4378">
        <v>0</v>
      </c>
      <c r="T4378">
        <v>1</v>
      </c>
      <c r="U4378">
        <v>1</v>
      </c>
      <c r="V4378">
        <v>213</v>
      </c>
      <c r="W4378">
        <v>18</v>
      </c>
    </row>
    <row r="4379" spans="1:23" x14ac:dyDescent="0.3">
      <c r="A4379" t="s">
        <v>4389</v>
      </c>
      <c r="B4379" t="s">
        <v>21439</v>
      </c>
      <c r="C4379">
        <v>1</v>
      </c>
      <c r="D4379">
        <v>1</v>
      </c>
      <c r="E4379" t="s">
        <v>20065</v>
      </c>
      <c r="F4379" t="s">
        <v>16125</v>
      </c>
      <c r="G4379" t="s">
        <v>20080</v>
      </c>
      <c r="H4379" t="s">
        <v>20312</v>
      </c>
      <c r="I4379" t="s">
        <v>20313</v>
      </c>
      <c r="J4379" t="s">
        <v>6657</v>
      </c>
      <c r="K4379" t="s">
        <v>6658</v>
      </c>
      <c r="L4379" t="s">
        <v>6388</v>
      </c>
      <c r="M4379" t="s">
        <v>20083</v>
      </c>
      <c r="N4379" t="s">
        <v>6345</v>
      </c>
      <c r="O4379" t="s">
        <v>20167</v>
      </c>
      <c r="P4379" t="s">
        <v>20314</v>
      </c>
      <c r="Q4379" t="s">
        <v>6388</v>
      </c>
      <c r="R4379" t="s">
        <v>20315</v>
      </c>
      <c r="S4379">
        <v>1</v>
      </c>
      <c r="T4379">
        <v>0</v>
      </c>
      <c r="U4379">
        <v>0</v>
      </c>
      <c r="V4379">
        <v>75</v>
      </c>
      <c r="W4379">
        <v>3</v>
      </c>
    </row>
    <row r="4380" spans="1:23" x14ac:dyDescent="0.3">
      <c r="A4380" t="s">
        <v>4390</v>
      </c>
      <c r="B4380" t="s">
        <v>21522</v>
      </c>
      <c r="C4380">
        <v>1</v>
      </c>
      <c r="D4380">
        <v>1</v>
      </c>
      <c r="E4380" t="s">
        <v>20065</v>
      </c>
      <c r="F4380" t="s">
        <v>16126</v>
      </c>
      <c r="G4380" t="s">
        <v>20080</v>
      </c>
      <c r="H4380" t="s">
        <v>20312</v>
      </c>
      <c r="I4380" t="s">
        <v>20313</v>
      </c>
      <c r="J4380" t="s">
        <v>16051</v>
      </c>
      <c r="K4380" t="s">
        <v>6487</v>
      </c>
      <c r="L4380" t="s">
        <v>6388</v>
      </c>
      <c r="M4380" t="s">
        <v>20083</v>
      </c>
      <c r="N4380" t="s">
        <v>6345</v>
      </c>
      <c r="O4380" t="s">
        <v>20167</v>
      </c>
      <c r="P4380" t="s">
        <v>20314</v>
      </c>
      <c r="Q4380" t="s">
        <v>6388</v>
      </c>
      <c r="R4380" t="s">
        <v>20315</v>
      </c>
      <c r="S4380">
        <v>1</v>
      </c>
      <c r="T4380">
        <v>0</v>
      </c>
      <c r="U4380">
        <v>0</v>
      </c>
      <c r="V4380">
        <v>130</v>
      </c>
      <c r="W4380">
        <v>5</v>
      </c>
    </row>
    <row r="4381" spans="1:23" x14ac:dyDescent="0.3">
      <c r="A4381" t="s">
        <v>4391</v>
      </c>
      <c r="B4381" t="s">
        <v>21439</v>
      </c>
      <c r="C4381">
        <v>1</v>
      </c>
      <c r="D4381">
        <v>1</v>
      </c>
      <c r="E4381" t="s">
        <v>20088</v>
      </c>
      <c r="F4381" t="s">
        <v>16127</v>
      </c>
      <c r="G4381" t="s">
        <v>20089</v>
      </c>
      <c r="H4381" t="s">
        <v>20842</v>
      </c>
      <c r="I4381" t="s">
        <v>20843</v>
      </c>
      <c r="J4381" t="s">
        <v>16128</v>
      </c>
      <c r="K4381" t="s">
        <v>6597</v>
      </c>
      <c r="L4381" t="s">
        <v>6598</v>
      </c>
      <c r="M4381" t="s">
        <v>20103</v>
      </c>
      <c r="N4381" t="s">
        <v>6345</v>
      </c>
      <c r="O4381" t="s">
        <v>20167</v>
      </c>
      <c r="P4381" t="s">
        <v>20168</v>
      </c>
      <c r="Q4381" t="s">
        <v>6598</v>
      </c>
      <c r="R4381" t="s">
        <v>20169</v>
      </c>
      <c r="S4381">
        <v>0</v>
      </c>
      <c r="T4381">
        <v>1</v>
      </c>
      <c r="U4381">
        <v>0</v>
      </c>
      <c r="V4381">
        <v>19</v>
      </c>
      <c r="W4381">
        <v>1</v>
      </c>
    </row>
    <row r="4382" spans="1:23" x14ac:dyDescent="0.3">
      <c r="A4382" t="s">
        <v>4392</v>
      </c>
      <c r="B4382" t="s">
        <v>21522</v>
      </c>
      <c r="C4382">
        <v>1</v>
      </c>
      <c r="D4382">
        <v>1</v>
      </c>
      <c r="E4382" t="s">
        <v>20065</v>
      </c>
      <c r="F4382" t="s">
        <v>16129</v>
      </c>
      <c r="G4382" t="s">
        <v>20080</v>
      </c>
      <c r="H4382" t="s">
        <v>20312</v>
      </c>
      <c r="I4382" t="s">
        <v>20313</v>
      </c>
      <c r="J4382" t="s">
        <v>6665</v>
      </c>
      <c r="K4382" t="s">
        <v>6387</v>
      </c>
      <c r="L4382" t="s">
        <v>6388</v>
      </c>
      <c r="M4382" t="s">
        <v>20083</v>
      </c>
      <c r="N4382" t="s">
        <v>6345</v>
      </c>
      <c r="O4382" t="s">
        <v>20167</v>
      </c>
      <c r="P4382" t="s">
        <v>20314</v>
      </c>
      <c r="Q4382" t="s">
        <v>6388</v>
      </c>
      <c r="R4382" t="s">
        <v>20315</v>
      </c>
      <c r="S4382">
        <v>1</v>
      </c>
      <c r="T4382">
        <v>0</v>
      </c>
      <c r="U4382">
        <v>0</v>
      </c>
      <c r="V4382">
        <v>241</v>
      </c>
      <c r="W4382">
        <v>9</v>
      </c>
    </row>
    <row r="4383" spans="1:23" x14ac:dyDescent="0.3">
      <c r="A4383" t="s">
        <v>4393</v>
      </c>
      <c r="B4383" t="s">
        <v>21522</v>
      </c>
      <c r="C4383">
        <v>1</v>
      </c>
      <c r="D4383">
        <v>1</v>
      </c>
      <c r="E4383" t="s">
        <v>20050</v>
      </c>
      <c r="F4383" t="s">
        <v>16130</v>
      </c>
      <c r="G4383" t="s">
        <v>20051</v>
      </c>
      <c r="H4383" t="s">
        <v>20170</v>
      </c>
      <c r="I4383" t="s">
        <v>20171</v>
      </c>
      <c r="J4383" t="s">
        <v>6857</v>
      </c>
      <c r="K4383" t="s">
        <v>6858</v>
      </c>
      <c r="L4383" t="s">
        <v>6859</v>
      </c>
      <c r="M4383" t="s">
        <v>20172</v>
      </c>
      <c r="N4383" t="s">
        <v>6345</v>
      </c>
      <c r="O4383" t="s">
        <v>20167</v>
      </c>
      <c r="P4383" t="s">
        <v>20173</v>
      </c>
      <c r="Q4383" t="s">
        <v>20174</v>
      </c>
      <c r="R4383" t="s">
        <v>20175</v>
      </c>
      <c r="S4383">
        <v>1</v>
      </c>
      <c r="T4383">
        <v>1</v>
      </c>
      <c r="U4383">
        <v>0</v>
      </c>
      <c r="V4383">
        <v>44</v>
      </c>
      <c r="W4383">
        <v>2</v>
      </c>
    </row>
    <row r="4384" spans="1:23" x14ac:dyDescent="0.3">
      <c r="A4384" t="s">
        <v>4394</v>
      </c>
      <c r="B4384" t="s">
        <v>21439</v>
      </c>
      <c r="C4384">
        <v>1</v>
      </c>
      <c r="D4384">
        <v>1</v>
      </c>
      <c r="E4384" t="s">
        <v>20150</v>
      </c>
      <c r="F4384" t="s">
        <v>16131</v>
      </c>
      <c r="G4384" t="s">
        <v>20089</v>
      </c>
      <c r="H4384" t="s">
        <v>22925</v>
      </c>
      <c r="I4384" t="s">
        <v>24914</v>
      </c>
      <c r="J4384" t="s">
        <v>15953</v>
      </c>
      <c r="K4384" t="s">
        <v>6395</v>
      </c>
      <c r="L4384" t="s">
        <v>6396</v>
      </c>
      <c r="M4384" t="s">
        <v>20083</v>
      </c>
      <c r="N4384" t="s">
        <v>6345</v>
      </c>
      <c r="O4384" t="s">
        <v>20167</v>
      </c>
      <c r="P4384" t="s">
        <v>20655</v>
      </c>
      <c r="Q4384" t="s">
        <v>6396</v>
      </c>
      <c r="R4384" t="s">
        <v>20656</v>
      </c>
      <c r="S4384">
        <v>0</v>
      </c>
      <c r="T4384">
        <v>0</v>
      </c>
      <c r="U4384">
        <v>0</v>
      </c>
      <c r="V4384">
        <v>0</v>
      </c>
      <c r="W4384">
        <v>0</v>
      </c>
    </row>
    <row r="4385" spans="1:23" x14ac:dyDescent="0.3">
      <c r="A4385" t="s">
        <v>4395</v>
      </c>
      <c r="B4385" t="s">
        <v>21439</v>
      </c>
      <c r="C4385">
        <v>1</v>
      </c>
      <c r="D4385">
        <v>1</v>
      </c>
      <c r="E4385" t="s">
        <v>20088</v>
      </c>
      <c r="F4385" t="s">
        <v>16132</v>
      </c>
      <c r="G4385" t="s">
        <v>20089</v>
      </c>
      <c r="H4385" t="s">
        <v>24916</v>
      </c>
      <c r="I4385" t="s">
        <v>24917</v>
      </c>
      <c r="J4385" t="s">
        <v>15848</v>
      </c>
      <c r="K4385" t="s">
        <v>6596</v>
      </c>
      <c r="L4385" t="s">
        <v>6388</v>
      </c>
      <c r="M4385" t="s">
        <v>20083</v>
      </c>
      <c r="N4385" t="s">
        <v>6345</v>
      </c>
      <c r="O4385" t="s">
        <v>20167</v>
      </c>
      <c r="P4385" t="s">
        <v>20314</v>
      </c>
      <c r="Q4385" t="s">
        <v>6388</v>
      </c>
      <c r="R4385" t="s">
        <v>20315</v>
      </c>
      <c r="S4385">
        <v>0</v>
      </c>
      <c r="T4385">
        <v>0</v>
      </c>
      <c r="U4385">
        <v>1</v>
      </c>
      <c r="V4385">
        <v>21</v>
      </c>
      <c r="W4385">
        <v>2</v>
      </c>
    </row>
    <row r="4386" spans="1:23" x14ac:dyDescent="0.3">
      <c r="A4386" t="s">
        <v>4396</v>
      </c>
      <c r="B4386" t="s">
        <v>21522</v>
      </c>
      <c r="C4386">
        <v>1</v>
      </c>
      <c r="D4386">
        <v>1</v>
      </c>
      <c r="E4386" t="s">
        <v>20050</v>
      </c>
      <c r="F4386" t="s">
        <v>16133</v>
      </c>
      <c r="G4386" t="s">
        <v>20080</v>
      </c>
      <c r="H4386" t="s">
        <v>20683</v>
      </c>
      <c r="I4386" t="s">
        <v>20684</v>
      </c>
      <c r="J4386" t="s">
        <v>6853</v>
      </c>
      <c r="K4386" t="s">
        <v>6594</v>
      </c>
      <c r="L4386" t="s">
        <v>6595</v>
      </c>
      <c r="M4386" t="s">
        <v>20083</v>
      </c>
      <c r="N4386" t="s">
        <v>6345</v>
      </c>
      <c r="O4386" t="s">
        <v>20167</v>
      </c>
      <c r="P4386" t="s">
        <v>20685</v>
      </c>
      <c r="Q4386" t="s">
        <v>20686</v>
      </c>
      <c r="R4386" t="s">
        <v>20687</v>
      </c>
      <c r="S4386">
        <v>1</v>
      </c>
      <c r="T4386">
        <v>0</v>
      </c>
      <c r="U4386">
        <v>0</v>
      </c>
      <c r="V4386">
        <v>101</v>
      </c>
      <c r="W4386">
        <v>4</v>
      </c>
    </row>
    <row r="4387" spans="1:23" x14ac:dyDescent="0.3">
      <c r="A4387" t="s">
        <v>4397</v>
      </c>
      <c r="B4387" t="s">
        <v>21439</v>
      </c>
      <c r="C4387">
        <v>1</v>
      </c>
      <c r="D4387">
        <v>1</v>
      </c>
      <c r="E4387" t="s">
        <v>20150</v>
      </c>
      <c r="F4387" t="s">
        <v>16134</v>
      </c>
      <c r="G4387" t="s">
        <v>20089</v>
      </c>
      <c r="H4387" t="s">
        <v>21516</v>
      </c>
      <c r="I4387" t="s">
        <v>24938</v>
      </c>
      <c r="J4387" t="s">
        <v>16135</v>
      </c>
      <c r="K4387" t="s">
        <v>6460</v>
      </c>
      <c r="L4387" t="s">
        <v>6388</v>
      </c>
      <c r="M4387" t="s">
        <v>20083</v>
      </c>
      <c r="N4387" t="s">
        <v>6345</v>
      </c>
      <c r="O4387" t="s">
        <v>20167</v>
      </c>
      <c r="P4387" t="s">
        <v>20314</v>
      </c>
      <c r="Q4387" t="s">
        <v>6388</v>
      </c>
      <c r="R4387" t="s">
        <v>20315</v>
      </c>
      <c r="S4387">
        <v>0</v>
      </c>
      <c r="T4387">
        <v>0</v>
      </c>
      <c r="U4387">
        <v>0</v>
      </c>
      <c r="V4387">
        <v>89</v>
      </c>
      <c r="W4387">
        <v>3</v>
      </c>
    </row>
    <row r="4388" spans="1:23" x14ac:dyDescent="0.3">
      <c r="A4388" t="s">
        <v>4398</v>
      </c>
      <c r="B4388" t="s">
        <v>21522</v>
      </c>
      <c r="C4388">
        <v>1</v>
      </c>
      <c r="D4388">
        <v>1</v>
      </c>
      <c r="E4388" t="s">
        <v>20088</v>
      </c>
      <c r="F4388" t="s">
        <v>16136</v>
      </c>
      <c r="G4388" t="s">
        <v>20089</v>
      </c>
      <c r="H4388" t="s">
        <v>24332</v>
      </c>
      <c r="I4388" t="s">
        <v>24904</v>
      </c>
      <c r="J4388" t="s">
        <v>15947</v>
      </c>
      <c r="K4388" t="s">
        <v>15948</v>
      </c>
      <c r="L4388" t="s">
        <v>6388</v>
      </c>
      <c r="M4388" t="s">
        <v>20083</v>
      </c>
      <c r="N4388" t="s">
        <v>6345</v>
      </c>
      <c r="O4388" t="s">
        <v>20167</v>
      </c>
      <c r="P4388" t="s">
        <v>20314</v>
      </c>
      <c r="Q4388" t="s">
        <v>6388</v>
      </c>
      <c r="R4388" t="s">
        <v>20315</v>
      </c>
      <c r="S4388">
        <v>0</v>
      </c>
      <c r="T4388">
        <v>0</v>
      </c>
      <c r="V4388">
        <v>21</v>
      </c>
      <c r="W4388">
        <v>2</v>
      </c>
    </row>
    <row r="4389" spans="1:23" x14ac:dyDescent="0.3">
      <c r="A4389" t="s">
        <v>4399</v>
      </c>
      <c r="B4389" t="s">
        <v>21439</v>
      </c>
      <c r="C4389">
        <v>1</v>
      </c>
      <c r="D4389">
        <v>1</v>
      </c>
      <c r="E4389" t="s">
        <v>20150</v>
      </c>
      <c r="F4389" t="s">
        <v>16137</v>
      </c>
      <c r="G4389" t="s">
        <v>20089</v>
      </c>
      <c r="H4389" t="s">
        <v>20842</v>
      </c>
      <c r="I4389" t="s">
        <v>20843</v>
      </c>
      <c r="J4389" t="s">
        <v>6664</v>
      </c>
      <c r="K4389" t="s">
        <v>6425</v>
      </c>
      <c r="L4389" t="s">
        <v>6426</v>
      </c>
      <c r="M4389" t="s">
        <v>20661</v>
      </c>
      <c r="N4389" t="s">
        <v>6345</v>
      </c>
      <c r="O4389" t="s">
        <v>20167</v>
      </c>
      <c r="P4389" t="s">
        <v>20173</v>
      </c>
      <c r="Q4389" t="s">
        <v>20174</v>
      </c>
      <c r="R4389" t="s">
        <v>20844</v>
      </c>
      <c r="S4389">
        <v>0</v>
      </c>
      <c r="T4389">
        <v>1</v>
      </c>
      <c r="U4389">
        <v>0</v>
      </c>
      <c r="V4389">
        <v>64</v>
      </c>
      <c r="W4389">
        <v>3</v>
      </c>
    </row>
    <row r="4390" spans="1:23" x14ac:dyDescent="0.3">
      <c r="A4390" t="s">
        <v>4400</v>
      </c>
      <c r="B4390" t="s">
        <v>21522</v>
      </c>
      <c r="C4390">
        <v>1</v>
      </c>
      <c r="D4390">
        <v>1</v>
      </c>
      <c r="E4390" t="s">
        <v>20088</v>
      </c>
      <c r="F4390" t="s">
        <v>16138</v>
      </c>
      <c r="G4390" t="s">
        <v>20089</v>
      </c>
      <c r="H4390" t="s">
        <v>24926</v>
      </c>
      <c r="I4390" t="s">
        <v>24927</v>
      </c>
      <c r="J4390" t="s">
        <v>6845</v>
      </c>
      <c r="K4390" t="s">
        <v>6432</v>
      </c>
      <c r="L4390" t="s">
        <v>6396</v>
      </c>
      <c r="M4390" t="s">
        <v>20083</v>
      </c>
      <c r="N4390" t="s">
        <v>6345</v>
      </c>
      <c r="O4390" t="s">
        <v>20167</v>
      </c>
      <c r="P4390" t="s">
        <v>20655</v>
      </c>
      <c r="Q4390" t="s">
        <v>6396</v>
      </c>
      <c r="R4390" t="s">
        <v>20656</v>
      </c>
      <c r="S4390">
        <v>0</v>
      </c>
      <c r="T4390">
        <v>0</v>
      </c>
      <c r="U4390">
        <v>0</v>
      </c>
      <c r="V4390">
        <v>78</v>
      </c>
      <c r="W4390">
        <v>5</v>
      </c>
    </row>
    <row r="4391" spans="1:23" x14ac:dyDescent="0.3">
      <c r="A4391" t="s">
        <v>4401</v>
      </c>
      <c r="B4391" t="s">
        <v>21522</v>
      </c>
      <c r="C4391">
        <v>1</v>
      </c>
      <c r="D4391">
        <v>1</v>
      </c>
      <c r="E4391" t="s">
        <v>20088</v>
      </c>
      <c r="F4391" t="s">
        <v>16139</v>
      </c>
      <c r="G4391" t="s">
        <v>20089</v>
      </c>
      <c r="H4391" t="s">
        <v>24939</v>
      </c>
      <c r="I4391" t="s">
        <v>24940</v>
      </c>
      <c r="J4391" t="s">
        <v>16140</v>
      </c>
      <c r="K4391" t="s">
        <v>15948</v>
      </c>
      <c r="L4391" t="s">
        <v>6388</v>
      </c>
      <c r="M4391" t="s">
        <v>20083</v>
      </c>
      <c r="N4391" t="s">
        <v>6345</v>
      </c>
      <c r="O4391" t="s">
        <v>20167</v>
      </c>
      <c r="P4391" t="s">
        <v>20314</v>
      </c>
      <c r="Q4391" t="s">
        <v>6388</v>
      </c>
      <c r="R4391" t="s">
        <v>20315</v>
      </c>
      <c r="S4391">
        <v>0</v>
      </c>
      <c r="T4391">
        <v>0</v>
      </c>
      <c r="U4391">
        <v>0</v>
      </c>
      <c r="V4391">
        <v>99</v>
      </c>
      <c r="W4391">
        <v>5</v>
      </c>
    </row>
    <row r="4392" spans="1:23" x14ac:dyDescent="0.3">
      <c r="A4392" t="s">
        <v>4402</v>
      </c>
      <c r="B4392" t="s">
        <v>21439</v>
      </c>
      <c r="C4392">
        <v>1</v>
      </c>
      <c r="D4392">
        <v>1</v>
      </c>
      <c r="E4392" t="s">
        <v>20050</v>
      </c>
      <c r="F4392" t="s">
        <v>16141</v>
      </c>
      <c r="H4392" t="s">
        <v>24941</v>
      </c>
      <c r="I4392" t="s">
        <v>24942</v>
      </c>
      <c r="J4392" t="s">
        <v>6741</v>
      </c>
      <c r="K4392" t="s">
        <v>6432</v>
      </c>
      <c r="L4392" t="s">
        <v>6396</v>
      </c>
      <c r="M4392" t="s">
        <v>20083</v>
      </c>
      <c r="N4392" t="s">
        <v>6345</v>
      </c>
      <c r="O4392" t="s">
        <v>20167</v>
      </c>
      <c r="P4392" t="s">
        <v>20655</v>
      </c>
      <c r="Q4392" t="s">
        <v>6396</v>
      </c>
      <c r="R4392" t="s">
        <v>20656</v>
      </c>
      <c r="S4392">
        <v>1</v>
      </c>
      <c r="T4392">
        <v>0</v>
      </c>
      <c r="U4392">
        <v>0</v>
      </c>
      <c r="V4392">
        <v>73</v>
      </c>
      <c r="W4392">
        <v>3</v>
      </c>
    </row>
    <row r="4393" spans="1:23" x14ac:dyDescent="0.3">
      <c r="A4393" t="s">
        <v>4403</v>
      </c>
      <c r="B4393" t="s">
        <v>21439</v>
      </c>
      <c r="C4393">
        <v>1</v>
      </c>
      <c r="D4393">
        <v>1</v>
      </c>
      <c r="E4393" t="s">
        <v>20050</v>
      </c>
      <c r="F4393" t="s">
        <v>16142</v>
      </c>
      <c r="H4393" t="s">
        <v>24941</v>
      </c>
      <c r="I4393" t="s">
        <v>24942</v>
      </c>
      <c r="J4393" t="s">
        <v>16143</v>
      </c>
      <c r="K4393" t="s">
        <v>6432</v>
      </c>
      <c r="L4393" t="s">
        <v>6396</v>
      </c>
      <c r="M4393" t="s">
        <v>20083</v>
      </c>
      <c r="N4393" t="s">
        <v>6345</v>
      </c>
      <c r="O4393" t="s">
        <v>20167</v>
      </c>
      <c r="P4393" t="s">
        <v>20655</v>
      </c>
      <c r="Q4393" t="s">
        <v>6396</v>
      </c>
      <c r="R4393" t="s">
        <v>20656</v>
      </c>
      <c r="S4393">
        <v>1</v>
      </c>
      <c r="T4393">
        <v>0</v>
      </c>
      <c r="U4393">
        <v>0</v>
      </c>
      <c r="V4393">
        <v>26</v>
      </c>
      <c r="W4393">
        <v>1</v>
      </c>
    </row>
    <row r="4394" spans="1:23" x14ac:dyDescent="0.3">
      <c r="A4394" t="s">
        <v>4404</v>
      </c>
      <c r="B4394" t="s">
        <v>21439</v>
      </c>
      <c r="C4394">
        <v>1</v>
      </c>
      <c r="D4394">
        <v>1</v>
      </c>
      <c r="E4394" t="s">
        <v>20050</v>
      </c>
      <c r="F4394" t="s">
        <v>16144</v>
      </c>
      <c r="H4394" t="s">
        <v>24941</v>
      </c>
      <c r="I4394" t="s">
        <v>24942</v>
      </c>
      <c r="J4394" t="s">
        <v>16145</v>
      </c>
      <c r="K4394" t="s">
        <v>6432</v>
      </c>
      <c r="L4394" t="s">
        <v>6396</v>
      </c>
      <c r="M4394" t="s">
        <v>20083</v>
      </c>
      <c r="N4394" t="s">
        <v>6345</v>
      </c>
      <c r="O4394" t="s">
        <v>20167</v>
      </c>
      <c r="P4394" t="s">
        <v>20655</v>
      </c>
      <c r="Q4394" t="s">
        <v>6396</v>
      </c>
      <c r="R4394" t="s">
        <v>20656</v>
      </c>
      <c r="S4394">
        <v>1</v>
      </c>
      <c r="T4394">
        <v>0</v>
      </c>
      <c r="U4394">
        <v>0</v>
      </c>
      <c r="V4394">
        <v>57</v>
      </c>
      <c r="W4394">
        <v>3</v>
      </c>
    </row>
    <row r="4395" spans="1:23" x14ac:dyDescent="0.3">
      <c r="A4395" t="s">
        <v>4405</v>
      </c>
      <c r="B4395" t="s">
        <v>21439</v>
      </c>
      <c r="C4395">
        <v>1</v>
      </c>
      <c r="D4395">
        <v>1</v>
      </c>
      <c r="E4395" t="s">
        <v>20050</v>
      </c>
      <c r="F4395" t="s">
        <v>16146</v>
      </c>
      <c r="H4395" t="s">
        <v>24941</v>
      </c>
      <c r="I4395" t="s">
        <v>24942</v>
      </c>
      <c r="J4395" t="s">
        <v>6741</v>
      </c>
      <c r="K4395" t="s">
        <v>6432</v>
      </c>
      <c r="L4395" t="s">
        <v>6396</v>
      </c>
      <c r="M4395" t="s">
        <v>20083</v>
      </c>
      <c r="N4395" t="s">
        <v>6345</v>
      </c>
      <c r="O4395" t="s">
        <v>20167</v>
      </c>
      <c r="P4395" t="s">
        <v>20655</v>
      </c>
      <c r="Q4395" t="s">
        <v>6396</v>
      </c>
      <c r="R4395" t="s">
        <v>20656</v>
      </c>
      <c r="S4395">
        <v>1</v>
      </c>
      <c r="T4395">
        <v>0</v>
      </c>
      <c r="U4395">
        <v>0</v>
      </c>
      <c r="V4395">
        <v>17</v>
      </c>
      <c r="W4395">
        <v>1</v>
      </c>
    </row>
    <row r="4396" spans="1:23" x14ac:dyDescent="0.3">
      <c r="A4396" t="s">
        <v>4406</v>
      </c>
      <c r="B4396" t="s">
        <v>21439</v>
      </c>
      <c r="C4396">
        <v>1</v>
      </c>
      <c r="D4396">
        <v>1</v>
      </c>
      <c r="E4396" t="s">
        <v>20050</v>
      </c>
      <c r="F4396" t="s">
        <v>16147</v>
      </c>
      <c r="H4396" t="s">
        <v>24941</v>
      </c>
      <c r="I4396" t="s">
        <v>24942</v>
      </c>
      <c r="J4396" t="s">
        <v>16148</v>
      </c>
      <c r="K4396" t="s">
        <v>6395</v>
      </c>
      <c r="L4396" t="s">
        <v>6396</v>
      </c>
      <c r="M4396" t="s">
        <v>20083</v>
      </c>
      <c r="N4396" t="s">
        <v>6345</v>
      </c>
      <c r="O4396" t="s">
        <v>20167</v>
      </c>
      <c r="P4396" t="s">
        <v>20655</v>
      </c>
      <c r="Q4396" t="s">
        <v>6396</v>
      </c>
      <c r="R4396" t="s">
        <v>20656</v>
      </c>
      <c r="S4396">
        <v>1</v>
      </c>
      <c r="T4396">
        <v>0</v>
      </c>
      <c r="U4396">
        <v>0</v>
      </c>
      <c r="V4396">
        <v>57</v>
      </c>
      <c r="W4396">
        <v>3</v>
      </c>
    </row>
    <row r="4397" spans="1:23" x14ac:dyDescent="0.3">
      <c r="A4397" t="s">
        <v>4407</v>
      </c>
      <c r="B4397" t="s">
        <v>21439</v>
      </c>
      <c r="C4397">
        <v>1</v>
      </c>
      <c r="D4397">
        <v>1</v>
      </c>
      <c r="E4397" t="s">
        <v>20050</v>
      </c>
      <c r="F4397" t="s">
        <v>16149</v>
      </c>
      <c r="H4397" t="s">
        <v>24941</v>
      </c>
      <c r="I4397" t="s">
        <v>24942</v>
      </c>
      <c r="J4397" t="s">
        <v>16150</v>
      </c>
      <c r="K4397" t="s">
        <v>6432</v>
      </c>
      <c r="L4397" t="s">
        <v>6396</v>
      </c>
      <c r="M4397" t="s">
        <v>20083</v>
      </c>
      <c r="N4397" t="s">
        <v>6345</v>
      </c>
      <c r="O4397" t="s">
        <v>20167</v>
      </c>
      <c r="P4397" t="s">
        <v>20655</v>
      </c>
      <c r="Q4397" t="s">
        <v>6396</v>
      </c>
      <c r="R4397" t="s">
        <v>20656</v>
      </c>
      <c r="S4397">
        <v>1</v>
      </c>
      <c r="T4397">
        <v>0</v>
      </c>
      <c r="U4397">
        <v>0</v>
      </c>
      <c r="V4397">
        <v>40</v>
      </c>
      <c r="W4397">
        <v>3</v>
      </c>
    </row>
    <row r="4398" spans="1:23" x14ac:dyDescent="0.3">
      <c r="A4398" t="s">
        <v>4408</v>
      </c>
      <c r="B4398" t="s">
        <v>21439</v>
      </c>
      <c r="C4398">
        <v>1</v>
      </c>
      <c r="D4398">
        <v>1</v>
      </c>
      <c r="E4398" t="s">
        <v>20050</v>
      </c>
      <c r="F4398" t="s">
        <v>16151</v>
      </c>
      <c r="H4398" t="s">
        <v>24941</v>
      </c>
      <c r="I4398" t="s">
        <v>24942</v>
      </c>
      <c r="J4398" t="s">
        <v>6741</v>
      </c>
      <c r="K4398" t="s">
        <v>6432</v>
      </c>
      <c r="L4398" t="s">
        <v>6396</v>
      </c>
      <c r="M4398" t="s">
        <v>20083</v>
      </c>
      <c r="N4398" t="s">
        <v>6345</v>
      </c>
      <c r="O4398" t="s">
        <v>20167</v>
      </c>
      <c r="P4398" t="s">
        <v>20655</v>
      </c>
      <c r="Q4398" t="s">
        <v>6396</v>
      </c>
      <c r="R4398" t="s">
        <v>20656</v>
      </c>
      <c r="S4398">
        <v>1</v>
      </c>
      <c r="T4398">
        <v>0</v>
      </c>
      <c r="U4398">
        <v>0</v>
      </c>
      <c r="V4398">
        <v>130</v>
      </c>
      <c r="W4398">
        <v>6</v>
      </c>
    </row>
    <row r="4399" spans="1:23" x14ac:dyDescent="0.3">
      <c r="A4399" t="s">
        <v>4409</v>
      </c>
      <c r="B4399" t="s">
        <v>21439</v>
      </c>
      <c r="C4399">
        <v>1</v>
      </c>
      <c r="D4399">
        <v>1</v>
      </c>
      <c r="E4399" t="s">
        <v>20065</v>
      </c>
      <c r="F4399" t="s">
        <v>16152</v>
      </c>
      <c r="G4399" t="s">
        <v>20051</v>
      </c>
      <c r="H4399" t="s">
        <v>24943</v>
      </c>
      <c r="I4399" t="s">
        <v>24944</v>
      </c>
      <c r="J4399" t="s">
        <v>10181</v>
      </c>
      <c r="K4399" t="s">
        <v>6603</v>
      </c>
      <c r="L4399" t="s">
        <v>6604</v>
      </c>
      <c r="M4399" t="s">
        <v>20336</v>
      </c>
      <c r="N4399" t="s">
        <v>6345</v>
      </c>
      <c r="O4399" t="s">
        <v>20167</v>
      </c>
      <c r="P4399" t="s">
        <v>20337</v>
      </c>
      <c r="Q4399" t="s">
        <v>20338</v>
      </c>
      <c r="R4399" t="s">
        <v>20339</v>
      </c>
      <c r="S4399">
        <v>1</v>
      </c>
      <c r="T4399">
        <v>1</v>
      </c>
      <c r="U4399">
        <v>0</v>
      </c>
      <c r="V4399">
        <v>22</v>
      </c>
      <c r="W4399">
        <v>1</v>
      </c>
    </row>
    <row r="4400" spans="1:23" x14ac:dyDescent="0.3">
      <c r="A4400" t="s">
        <v>4410</v>
      </c>
      <c r="B4400" t="s">
        <v>21439</v>
      </c>
      <c r="C4400">
        <v>1</v>
      </c>
      <c r="D4400">
        <v>1</v>
      </c>
      <c r="E4400" t="s">
        <v>20088</v>
      </c>
      <c r="F4400" t="s">
        <v>16153</v>
      </c>
      <c r="G4400" t="s">
        <v>20089</v>
      </c>
      <c r="H4400" t="s">
        <v>21714</v>
      </c>
      <c r="I4400" t="s">
        <v>24945</v>
      </c>
      <c r="J4400" t="s">
        <v>16154</v>
      </c>
      <c r="K4400" t="s">
        <v>6452</v>
      </c>
      <c r="L4400" t="s">
        <v>6388</v>
      </c>
      <c r="M4400" t="s">
        <v>20083</v>
      </c>
      <c r="N4400" t="s">
        <v>6345</v>
      </c>
      <c r="O4400" t="s">
        <v>20167</v>
      </c>
      <c r="P4400" t="s">
        <v>20314</v>
      </c>
      <c r="Q4400" t="s">
        <v>6388</v>
      </c>
      <c r="R4400" t="s">
        <v>20315</v>
      </c>
      <c r="S4400">
        <v>0</v>
      </c>
      <c r="T4400">
        <v>0</v>
      </c>
      <c r="U4400">
        <v>0</v>
      </c>
      <c r="V4400">
        <v>115</v>
      </c>
      <c r="W4400">
        <v>4</v>
      </c>
    </row>
    <row r="4401" spans="1:23" x14ac:dyDescent="0.3">
      <c r="A4401" t="s">
        <v>4411</v>
      </c>
      <c r="B4401" t="s">
        <v>21439</v>
      </c>
      <c r="C4401">
        <v>1</v>
      </c>
      <c r="D4401">
        <v>1</v>
      </c>
      <c r="E4401" t="s">
        <v>20088</v>
      </c>
      <c r="F4401" t="s">
        <v>16155</v>
      </c>
      <c r="G4401" t="s">
        <v>20089</v>
      </c>
      <c r="H4401" t="s">
        <v>24946</v>
      </c>
      <c r="I4401" t="s">
        <v>24947</v>
      </c>
      <c r="J4401" t="s">
        <v>16156</v>
      </c>
      <c r="K4401" t="s">
        <v>6432</v>
      </c>
      <c r="L4401" t="s">
        <v>6396</v>
      </c>
      <c r="M4401" t="s">
        <v>20083</v>
      </c>
      <c r="N4401" t="s">
        <v>6345</v>
      </c>
      <c r="O4401" t="s">
        <v>20167</v>
      </c>
      <c r="P4401" t="s">
        <v>20655</v>
      </c>
      <c r="Q4401" t="s">
        <v>6396</v>
      </c>
      <c r="R4401" t="s">
        <v>20656</v>
      </c>
      <c r="S4401">
        <v>0</v>
      </c>
      <c r="T4401">
        <v>0</v>
      </c>
      <c r="U4401">
        <v>0</v>
      </c>
      <c r="V4401">
        <v>8</v>
      </c>
      <c r="W4401">
        <v>3</v>
      </c>
    </row>
    <row r="4402" spans="1:23" x14ac:dyDescent="0.3">
      <c r="A4402" t="s">
        <v>4412</v>
      </c>
      <c r="B4402" t="s">
        <v>21501</v>
      </c>
      <c r="C4402">
        <v>1</v>
      </c>
      <c r="D4402">
        <v>1</v>
      </c>
      <c r="E4402" t="s">
        <v>20050</v>
      </c>
      <c r="F4402" t="s">
        <v>16157</v>
      </c>
      <c r="G4402" t="s">
        <v>20051</v>
      </c>
      <c r="H4402" t="s">
        <v>20170</v>
      </c>
      <c r="I4402" t="s">
        <v>20171</v>
      </c>
      <c r="J4402" t="s">
        <v>16083</v>
      </c>
      <c r="K4402" t="s">
        <v>6343</v>
      </c>
      <c r="L4402" t="s">
        <v>6344</v>
      </c>
      <c r="M4402" t="s">
        <v>20083</v>
      </c>
      <c r="N4402" t="s">
        <v>6345</v>
      </c>
      <c r="O4402" t="s">
        <v>20167</v>
      </c>
      <c r="P4402" t="s">
        <v>20569</v>
      </c>
      <c r="Q4402" t="s">
        <v>20570</v>
      </c>
      <c r="R4402" t="s">
        <v>20571</v>
      </c>
      <c r="S4402">
        <v>1</v>
      </c>
      <c r="T4402">
        <v>1</v>
      </c>
      <c r="U4402">
        <v>0</v>
      </c>
      <c r="V4402">
        <v>7</v>
      </c>
      <c r="W4402">
        <v>1</v>
      </c>
    </row>
    <row r="4403" spans="1:23" x14ac:dyDescent="0.3">
      <c r="A4403" t="s">
        <v>4413</v>
      </c>
      <c r="B4403" t="s">
        <v>21439</v>
      </c>
      <c r="C4403">
        <v>1</v>
      </c>
      <c r="D4403">
        <v>1</v>
      </c>
      <c r="E4403" t="s">
        <v>20065</v>
      </c>
      <c r="F4403" t="s">
        <v>16158</v>
      </c>
      <c r="G4403" t="s">
        <v>21576</v>
      </c>
      <c r="H4403" t="s">
        <v>24948</v>
      </c>
      <c r="I4403" t="s">
        <v>24949</v>
      </c>
      <c r="J4403" t="s">
        <v>16159</v>
      </c>
      <c r="K4403" t="s">
        <v>6343</v>
      </c>
      <c r="L4403" t="s">
        <v>6344</v>
      </c>
      <c r="M4403" t="s">
        <v>20083</v>
      </c>
      <c r="N4403" t="s">
        <v>6345</v>
      </c>
      <c r="O4403" t="s">
        <v>20167</v>
      </c>
      <c r="P4403" t="s">
        <v>20569</v>
      </c>
      <c r="Q4403" t="s">
        <v>20570</v>
      </c>
      <c r="R4403" t="s">
        <v>20571</v>
      </c>
      <c r="S4403">
        <v>1</v>
      </c>
      <c r="T4403">
        <v>1</v>
      </c>
      <c r="U4403">
        <v>0</v>
      </c>
      <c r="V4403">
        <v>28</v>
      </c>
      <c r="W4403">
        <v>1</v>
      </c>
    </row>
    <row r="4404" spans="1:23" x14ac:dyDescent="0.3">
      <c r="A4404" t="s">
        <v>4414</v>
      </c>
      <c r="B4404" t="s">
        <v>21439</v>
      </c>
      <c r="C4404">
        <v>1</v>
      </c>
      <c r="D4404">
        <v>1</v>
      </c>
      <c r="E4404" t="s">
        <v>20065</v>
      </c>
      <c r="F4404" t="s">
        <v>16160</v>
      </c>
      <c r="G4404" t="s">
        <v>21576</v>
      </c>
      <c r="H4404" t="s">
        <v>24907</v>
      </c>
      <c r="I4404" t="s">
        <v>24908</v>
      </c>
      <c r="J4404" t="s">
        <v>15992</v>
      </c>
      <c r="K4404" t="s">
        <v>6343</v>
      </c>
      <c r="L4404" t="s">
        <v>6344</v>
      </c>
      <c r="M4404" t="s">
        <v>20083</v>
      </c>
      <c r="N4404" t="s">
        <v>6345</v>
      </c>
      <c r="O4404" t="s">
        <v>20167</v>
      </c>
      <c r="P4404" t="s">
        <v>20569</v>
      </c>
      <c r="Q4404" t="s">
        <v>20570</v>
      </c>
      <c r="R4404" t="s">
        <v>20571</v>
      </c>
      <c r="S4404">
        <v>1</v>
      </c>
      <c r="T4404">
        <v>1</v>
      </c>
      <c r="U4404">
        <v>0</v>
      </c>
      <c r="V4404">
        <v>17</v>
      </c>
      <c r="W4404">
        <v>1</v>
      </c>
    </row>
    <row r="4405" spans="1:23" x14ac:dyDescent="0.3">
      <c r="A4405" t="s">
        <v>4415</v>
      </c>
      <c r="B4405" t="s">
        <v>21439</v>
      </c>
      <c r="C4405">
        <v>1</v>
      </c>
      <c r="D4405">
        <v>1</v>
      </c>
      <c r="E4405" t="s">
        <v>20065</v>
      </c>
      <c r="F4405" t="s">
        <v>16161</v>
      </c>
      <c r="G4405" t="s">
        <v>20051</v>
      </c>
      <c r="H4405" t="s">
        <v>24950</v>
      </c>
      <c r="I4405" t="s">
        <v>24951</v>
      </c>
      <c r="J4405" t="s">
        <v>16162</v>
      </c>
      <c r="K4405" t="s">
        <v>6597</v>
      </c>
      <c r="L4405" t="s">
        <v>6598</v>
      </c>
      <c r="M4405" t="s">
        <v>20103</v>
      </c>
      <c r="N4405" t="s">
        <v>6345</v>
      </c>
      <c r="O4405" t="s">
        <v>20167</v>
      </c>
      <c r="P4405" t="s">
        <v>20168</v>
      </c>
      <c r="Q4405" t="s">
        <v>6598</v>
      </c>
      <c r="R4405" t="s">
        <v>20169</v>
      </c>
      <c r="S4405">
        <v>1</v>
      </c>
      <c r="T4405">
        <v>1</v>
      </c>
      <c r="V4405">
        <v>22</v>
      </c>
      <c r="W4405">
        <v>1</v>
      </c>
    </row>
    <row r="4406" spans="1:23" x14ac:dyDescent="0.3">
      <c r="A4406" t="s">
        <v>4416</v>
      </c>
      <c r="B4406" t="s">
        <v>21439</v>
      </c>
      <c r="C4406">
        <v>1</v>
      </c>
      <c r="D4406">
        <v>1</v>
      </c>
      <c r="E4406" t="s">
        <v>20065</v>
      </c>
      <c r="F4406" t="s">
        <v>16163</v>
      </c>
      <c r="G4406" t="s">
        <v>21576</v>
      </c>
      <c r="H4406" t="s">
        <v>24907</v>
      </c>
      <c r="I4406" t="s">
        <v>24908</v>
      </c>
      <c r="J4406" t="s">
        <v>16164</v>
      </c>
      <c r="K4406" t="s">
        <v>7077</v>
      </c>
      <c r="L4406" t="s">
        <v>7078</v>
      </c>
      <c r="M4406" t="s">
        <v>20075</v>
      </c>
      <c r="N4406" t="s">
        <v>6345</v>
      </c>
      <c r="O4406" t="s">
        <v>20167</v>
      </c>
      <c r="P4406" t="s">
        <v>20173</v>
      </c>
      <c r="Q4406" t="s">
        <v>20174</v>
      </c>
      <c r="R4406" t="s">
        <v>20637</v>
      </c>
      <c r="S4406">
        <v>1</v>
      </c>
      <c r="T4406">
        <v>1</v>
      </c>
      <c r="U4406">
        <v>0</v>
      </c>
      <c r="V4406">
        <v>13</v>
      </c>
      <c r="W4406">
        <v>1</v>
      </c>
    </row>
    <row r="4407" spans="1:23" x14ac:dyDescent="0.3">
      <c r="A4407" t="s">
        <v>4417</v>
      </c>
      <c r="B4407" t="s">
        <v>21501</v>
      </c>
      <c r="C4407">
        <v>1</v>
      </c>
      <c r="D4407">
        <v>1</v>
      </c>
      <c r="E4407" t="s">
        <v>20150</v>
      </c>
      <c r="F4407" t="s">
        <v>16165</v>
      </c>
      <c r="G4407" t="s">
        <v>20089</v>
      </c>
      <c r="H4407" t="s">
        <v>21466</v>
      </c>
      <c r="I4407" t="s">
        <v>24915</v>
      </c>
      <c r="J4407" t="s">
        <v>16166</v>
      </c>
      <c r="K4407" t="s">
        <v>6855</v>
      </c>
      <c r="L4407" t="s">
        <v>6856</v>
      </c>
      <c r="M4407" t="s">
        <v>20258</v>
      </c>
      <c r="N4407" t="s">
        <v>6345</v>
      </c>
      <c r="O4407" t="s">
        <v>20167</v>
      </c>
      <c r="P4407" t="s">
        <v>20419</v>
      </c>
      <c r="Q4407" t="s">
        <v>20420</v>
      </c>
      <c r="R4407" t="s">
        <v>20497</v>
      </c>
      <c r="S4407">
        <v>0</v>
      </c>
      <c r="T4407">
        <v>0</v>
      </c>
      <c r="V4407">
        <v>25</v>
      </c>
      <c r="W4407">
        <v>2</v>
      </c>
    </row>
    <row r="4408" spans="1:23" x14ac:dyDescent="0.3">
      <c r="A4408" t="s">
        <v>4418</v>
      </c>
      <c r="B4408" t="s">
        <v>21439</v>
      </c>
      <c r="C4408">
        <v>1</v>
      </c>
      <c r="D4408">
        <v>1</v>
      </c>
      <c r="E4408" t="s">
        <v>20065</v>
      </c>
      <c r="F4408" t="s">
        <v>16167</v>
      </c>
      <c r="G4408" t="s">
        <v>21576</v>
      </c>
      <c r="H4408" t="s">
        <v>24948</v>
      </c>
      <c r="I4408" t="s">
        <v>24949</v>
      </c>
      <c r="J4408" t="s">
        <v>16168</v>
      </c>
      <c r="K4408" t="s">
        <v>7101</v>
      </c>
      <c r="L4408" t="s">
        <v>6396</v>
      </c>
      <c r="M4408" t="s">
        <v>20083</v>
      </c>
      <c r="N4408" t="s">
        <v>6345</v>
      </c>
      <c r="O4408" t="s">
        <v>20167</v>
      </c>
      <c r="P4408" t="s">
        <v>20655</v>
      </c>
      <c r="Q4408" t="s">
        <v>6396</v>
      </c>
      <c r="R4408" t="s">
        <v>20656</v>
      </c>
      <c r="S4408">
        <v>1</v>
      </c>
      <c r="T4408">
        <v>0</v>
      </c>
      <c r="U4408">
        <v>0</v>
      </c>
      <c r="V4408">
        <v>32</v>
      </c>
      <c r="W4408">
        <v>1</v>
      </c>
    </row>
    <row r="4409" spans="1:23" x14ac:dyDescent="0.3">
      <c r="A4409" t="s">
        <v>4419</v>
      </c>
      <c r="B4409" t="s">
        <v>21439</v>
      </c>
      <c r="C4409">
        <v>1</v>
      </c>
      <c r="D4409">
        <v>1</v>
      </c>
      <c r="E4409" t="s">
        <v>20065</v>
      </c>
      <c r="F4409" t="s">
        <v>16169</v>
      </c>
      <c r="G4409" t="s">
        <v>21576</v>
      </c>
      <c r="H4409" t="s">
        <v>24907</v>
      </c>
      <c r="I4409" t="s">
        <v>24908</v>
      </c>
      <c r="J4409" t="s">
        <v>15992</v>
      </c>
      <c r="K4409" t="s">
        <v>6343</v>
      </c>
      <c r="L4409" t="s">
        <v>6344</v>
      </c>
      <c r="M4409" t="s">
        <v>20083</v>
      </c>
      <c r="N4409" t="s">
        <v>6345</v>
      </c>
      <c r="O4409" t="s">
        <v>20167</v>
      </c>
      <c r="P4409" t="s">
        <v>20569</v>
      </c>
      <c r="Q4409" t="s">
        <v>20570</v>
      </c>
      <c r="R4409" t="s">
        <v>20571</v>
      </c>
      <c r="S4409">
        <v>1</v>
      </c>
      <c r="T4409">
        <v>1</v>
      </c>
      <c r="V4409">
        <v>51</v>
      </c>
      <c r="W4409">
        <v>2</v>
      </c>
    </row>
    <row r="4410" spans="1:23" x14ac:dyDescent="0.3">
      <c r="A4410" t="s">
        <v>4420</v>
      </c>
      <c r="B4410" t="s">
        <v>21439</v>
      </c>
      <c r="C4410">
        <v>1</v>
      </c>
      <c r="D4410">
        <v>1</v>
      </c>
      <c r="E4410" t="s">
        <v>20088</v>
      </c>
      <c r="F4410" t="s">
        <v>16170</v>
      </c>
      <c r="G4410" t="s">
        <v>20089</v>
      </c>
      <c r="H4410" t="s">
        <v>24872</v>
      </c>
      <c r="I4410" t="s">
        <v>24873</v>
      </c>
      <c r="J4410" t="s">
        <v>15862</v>
      </c>
      <c r="K4410" t="s">
        <v>6432</v>
      </c>
      <c r="L4410" t="s">
        <v>6396</v>
      </c>
      <c r="M4410" t="s">
        <v>20083</v>
      </c>
      <c r="N4410" t="s">
        <v>6345</v>
      </c>
      <c r="O4410" t="s">
        <v>20167</v>
      </c>
      <c r="P4410" t="s">
        <v>20655</v>
      </c>
      <c r="Q4410" t="s">
        <v>6396</v>
      </c>
      <c r="R4410" t="s">
        <v>20656</v>
      </c>
      <c r="S4410">
        <v>0</v>
      </c>
      <c r="T4410">
        <v>0</v>
      </c>
      <c r="U4410">
        <v>0</v>
      </c>
      <c r="V4410">
        <v>24</v>
      </c>
      <c r="W4410">
        <v>1</v>
      </c>
    </row>
    <row r="4411" spans="1:23" x14ac:dyDescent="0.3">
      <c r="A4411" t="s">
        <v>4421</v>
      </c>
      <c r="B4411" t="s">
        <v>21439</v>
      </c>
      <c r="C4411">
        <v>1</v>
      </c>
      <c r="D4411">
        <v>1</v>
      </c>
      <c r="E4411" t="s">
        <v>20065</v>
      </c>
      <c r="F4411" t="s">
        <v>16171</v>
      </c>
      <c r="G4411" t="s">
        <v>21576</v>
      </c>
      <c r="H4411" t="s">
        <v>24875</v>
      </c>
      <c r="I4411" t="s">
        <v>24876</v>
      </c>
      <c r="J4411" t="s">
        <v>15897</v>
      </c>
      <c r="K4411" t="s">
        <v>15898</v>
      </c>
      <c r="L4411" t="s">
        <v>6595</v>
      </c>
      <c r="M4411" t="s">
        <v>20083</v>
      </c>
      <c r="N4411" t="s">
        <v>6345</v>
      </c>
      <c r="O4411" t="s">
        <v>20167</v>
      </c>
      <c r="P4411" t="s">
        <v>20685</v>
      </c>
      <c r="Q4411" t="s">
        <v>20686</v>
      </c>
      <c r="R4411" t="s">
        <v>20687</v>
      </c>
      <c r="S4411">
        <v>1</v>
      </c>
      <c r="T4411">
        <v>0</v>
      </c>
      <c r="U4411">
        <v>0</v>
      </c>
      <c r="V4411">
        <v>38</v>
      </c>
      <c r="W4411">
        <v>3</v>
      </c>
    </row>
    <row r="4412" spans="1:23" x14ac:dyDescent="0.3">
      <c r="A4412" t="s">
        <v>4422</v>
      </c>
      <c r="B4412" t="s">
        <v>21439</v>
      </c>
      <c r="C4412">
        <v>1</v>
      </c>
      <c r="D4412">
        <v>1</v>
      </c>
      <c r="E4412" t="s">
        <v>20065</v>
      </c>
      <c r="F4412" t="s">
        <v>16172</v>
      </c>
      <c r="G4412" t="s">
        <v>21576</v>
      </c>
      <c r="H4412" t="s">
        <v>24875</v>
      </c>
      <c r="I4412" t="s">
        <v>24876</v>
      </c>
      <c r="J4412" t="s">
        <v>15897</v>
      </c>
      <c r="K4412" t="s">
        <v>15898</v>
      </c>
      <c r="L4412" t="s">
        <v>6595</v>
      </c>
      <c r="M4412" t="s">
        <v>20083</v>
      </c>
      <c r="N4412" t="s">
        <v>6345</v>
      </c>
      <c r="O4412" t="s">
        <v>20167</v>
      </c>
      <c r="P4412" t="s">
        <v>20685</v>
      </c>
      <c r="Q4412" t="s">
        <v>20686</v>
      </c>
      <c r="R4412" t="s">
        <v>20687</v>
      </c>
      <c r="S4412">
        <v>1</v>
      </c>
      <c r="T4412">
        <v>0</v>
      </c>
      <c r="U4412">
        <v>0</v>
      </c>
      <c r="V4412">
        <v>15</v>
      </c>
      <c r="W4412">
        <v>2</v>
      </c>
    </row>
    <row r="4413" spans="1:23" x14ac:dyDescent="0.3">
      <c r="A4413" t="s">
        <v>4423</v>
      </c>
      <c r="B4413" t="s">
        <v>21439</v>
      </c>
      <c r="C4413">
        <v>1</v>
      </c>
      <c r="D4413">
        <v>1</v>
      </c>
      <c r="E4413" t="s">
        <v>20088</v>
      </c>
      <c r="F4413" t="s">
        <v>16173</v>
      </c>
      <c r="G4413" t="s">
        <v>20089</v>
      </c>
      <c r="H4413" t="s">
        <v>20842</v>
      </c>
      <c r="I4413" t="s">
        <v>20843</v>
      </c>
      <c r="J4413" t="s">
        <v>16174</v>
      </c>
      <c r="K4413" t="s">
        <v>6352</v>
      </c>
      <c r="L4413" t="s">
        <v>6353</v>
      </c>
      <c r="M4413" t="s">
        <v>20075</v>
      </c>
      <c r="N4413" t="s">
        <v>6345</v>
      </c>
      <c r="O4413" t="s">
        <v>20167</v>
      </c>
      <c r="P4413" t="s">
        <v>20337</v>
      </c>
      <c r="Q4413" t="s">
        <v>20338</v>
      </c>
      <c r="R4413" t="s">
        <v>20709</v>
      </c>
      <c r="S4413">
        <v>0</v>
      </c>
      <c r="T4413">
        <v>1</v>
      </c>
      <c r="U4413">
        <v>0</v>
      </c>
      <c r="V4413">
        <v>0</v>
      </c>
      <c r="W4413">
        <v>0</v>
      </c>
    </row>
    <row r="4414" spans="1:23" x14ac:dyDescent="0.3">
      <c r="A4414" t="s">
        <v>4424</v>
      </c>
      <c r="B4414" t="s">
        <v>21439</v>
      </c>
      <c r="C4414">
        <v>1</v>
      </c>
      <c r="D4414">
        <v>1</v>
      </c>
      <c r="E4414" t="s">
        <v>20088</v>
      </c>
      <c r="F4414" t="s">
        <v>16175</v>
      </c>
      <c r="G4414" t="s">
        <v>20089</v>
      </c>
      <c r="H4414" t="s">
        <v>20842</v>
      </c>
      <c r="I4414" t="s">
        <v>20843</v>
      </c>
      <c r="J4414" t="s">
        <v>16070</v>
      </c>
      <c r="K4414" t="s">
        <v>6425</v>
      </c>
      <c r="L4414" t="s">
        <v>6426</v>
      </c>
      <c r="M4414" t="s">
        <v>20661</v>
      </c>
      <c r="N4414" t="s">
        <v>6345</v>
      </c>
      <c r="O4414" t="s">
        <v>20167</v>
      </c>
      <c r="P4414" t="s">
        <v>20173</v>
      </c>
      <c r="Q4414" t="s">
        <v>20174</v>
      </c>
      <c r="R4414" t="s">
        <v>20844</v>
      </c>
      <c r="S4414">
        <v>0</v>
      </c>
      <c r="T4414">
        <v>1</v>
      </c>
      <c r="U4414">
        <v>0</v>
      </c>
      <c r="V4414">
        <v>22</v>
      </c>
      <c r="W4414">
        <v>1</v>
      </c>
    </row>
    <row r="4415" spans="1:23" x14ac:dyDescent="0.3">
      <c r="A4415" t="s">
        <v>4425</v>
      </c>
      <c r="B4415" t="s">
        <v>21439</v>
      </c>
      <c r="C4415">
        <v>1</v>
      </c>
      <c r="D4415">
        <v>1</v>
      </c>
      <c r="E4415" t="s">
        <v>20065</v>
      </c>
      <c r="F4415" t="s">
        <v>16176</v>
      </c>
      <c r="G4415" t="s">
        <v>20066</v>
      </c>
      <c r="H4415" t="s">
        <v>24952</v>
      </c>
      <c r="I4415" t="s">
        <v>24953</v>
      </c>
      <c r="J4415" t="s">
        <v>6860</v>
      </c>
      <c r="K4415" t="s">
        <v>6861</v>
      </c>
      <c r="L4415" t="s">
        <v>6862</v>
      </c>
      <c r="M4415" t="s">
        <v>20183</v>
      </c>
      <c r="N4415" t="s">
        <v>6345</v>
      </c>
      <c r="O4415" t="s">
        <v>20167</v>
      </c>
      <c r="P4415" t="s">
        <v>20184</v>
      </c>
      <c r="Q4415" t="s">
        <v>20185</v>
      </c>
      <c r="R4415" t="s">
        <v>20186</v>
      </c>
      <c r="S4415">
        <v>1</v>
      </c>
      <c r="T4415">
        <v>1</v>
      </c>
      <c r="U4415">
        <v>0</v>
      </c>
      <c r="V4415">
        <v>35</v>
      </c>
      <c r="W4415">
        <v>1</v>
      </c>
    </row>
    <row r="4416" spans="1:23" x14ac:dyDescent="0.3">
      <c r="A4416" t="s">
        <v>4426</v>
      </c>
      <c r="B4416" t="s">
        <v>21439</v>
      </c>
      <c r="C4416">
        <v>1</v>
      </c>
      <c r="D4416">
        <v>1</v>
      </c>
      <c r="E4416" t="s">
        <v>20065</v>
      </c>
      <c r="F4416" t="s">
        <v>16177</v>
      </c>
      <c r="G4416" t="s">
        <v>20089</v>
      </c>
      <c r="H4416" t="s">
        <v>24936</v>
      </c>
      <c r="I4416" t="s">
        <v>24937</v>
      </c>
      <c r="J4416" t="s">
        <v>16178</v>
      </c>
      <c r="K4416" t="s">
        <v>7617</v>
      </c>
      <c r="L4416" t="s">
        <v>6388</v>
      </c>
      <c r="M4416" t="s">
        <v>20083</v>
      </c>
      <c r="N4416" t="s">
        <v>6345</v>
      </c>
      <c r="O4416" t="s">
        <v>20167</v>
      </c>
      <c r="P4416" t="s">
        <v>20314</v>
      </c>
      <c r="Q4416" t="s">
        <v>6388</v>
      </c>
      <c r="R4416" t="s">
        <v>20315</v>
      </c>
      <c r="S4416">
        <v>1</v>
      </c>
      <c r="T4416">
        <v>0</v>
      </c>
      <c r="U4416">
        <v>0</v>
      </c>
      <c r="V4416">
        <v>114</v>
      </c>
      <c r="W4416">
        <v>5</v>
      </c>
    </row>
    <row r="4417" spans="1:23" x14ac:dyDescent="0.3">
      <c r="A4417" t="s">
        <v>4427</v>
      </c>
      <c r="B4417" t="s">
        <v>21439</v>
      </c>
      <c r="C4417">
        <v>1</v>
      </c>
      <c r="D4417">
        <v>1</v>
      </c>
      <c r="E4417" t="s">
        <v>20065</v>
      </c>
      <c r="F4417" t="s">
        <v>16179</v>
      </c>
      <c r="G4417" t="s">
        <v>20089</v>
      </c>
      <c r="H4417" t="s">
        <v>24936</v>
      </c>
      <c r="I4417" t="s">
        <v>24937</v>
      </c>
      <c r="J4417" t="s">
        <v>16180</v>
      </c>
      <c r="K4417" t="s">
        <v>6596</v>
      </c>
      <c r="L4417" t="s">
        <v>6388</v>
      </c>
      <c r="M4417" t="s">
        <v>20083</v>
      </c>
      <c r="N4417" t="s">
        <v>6345</v>
      </c>
      <c r="O4417" t="s">
        <v>20167</v>
      </c>
      <c r="P4417" t="s">
        <v>20314</v>
      </c>
      <c r="Q4417" t="s">
        <v>6388</v>
      </c>
      <c r="R4417" t="s">
        <v>20315</v>
      </c>
      <c r="S4417">
        <v>1</v>
      </c>
      <c r="T4417">
        <v>0</v>
      </c>
      <c r="U4417">
        <v>0</v>
      </c>
      <c r="V4417">
        <v>24</v>
      </c>
      <c r="W4417">
        <v>1</v>
      </c>
    </row>
    <row r="4418" spans="1:23" x14ac:dyDescent="0.3">
      <c r="A4418" t="s">
        <v>4428</v>
      </c>
      <c r="B4418" t="s">
        <v>21439</v>
      </c>
      <c r="C4418">
        <v>1</v>
      </c>
      <c r="D4418">
        <v>1</v>
      </c>
      <c r="E4418" t="s">
        <v>20065</v>
      </c>
      <c r="F4418" t="s">
        <v>16181</v>
      </c>
      <c r="G4418" t="s">
        <v>20089</v>
      </c>
      <c r="H4418" t="s">
        <v>24936</v>
      </c>
      <c r="I4418" t="s">
        <v>24937</v>
      </c>
      <c r="J4418" t="s">
        <v>16178</v>
      </c>
      <c r="K4418" t="s">
        <v>7617</v>
      </c>
      <c r="L4418" t="s">
        <v>6388</v>
      </c>
      <c r="M4418" t="s">
        <v>20083</v>
      </c>
      <c r="N4418" t="s">
        <v>6345</v>
      </c>
      <c r="O4418" t="s">
        <v>20167</v>
      </c>
      <c r="P4418" t="s">
        <v>20314</v>
      </c>
      <c r="Q4418" t="s">
        <v>6388</v>
      </c>
      <c r="R4418" t="s">
        <v>20315</v>
      </c>
      <c r="S4418">
        <v>1</v>
      </c>
      <c r="T4418">
        <v>0</v>
      </c>
      <c r="U4418">
        <v>0</v>
      </c>
      <c r="V4418">
        <v>29</v>
      </c>
      <c r="W4418">
        <v>1</v>
      </c>
    </row>
    <row r="4419" spans="1:23" x14ac:dyDescent="0.3">
      <c r="A4419" t="s">
        <v>4429</v>
      </c>
      <c r="B4419" t="s">
        <v>21439</v>
      </c>
      <c r="C4419">
        <v>1</v>
      </c>
      <c r="D4419">
        <v>1</v>
      </c>
      <c r="E4419" t="s">
        <v>20088</v>
      </c>
      <c r="F4419" t="s">
        <v>16182</v>
      </c>
      <c r="G4419" t="s">
        <v>20089</v>
      </c>
      <c r="H4419" t="s">
        <v>24954</v>
      </c>
      <c r="I4419" t="s">
        <v>24955</v>
      </c>
      <c r="J4419" t="s">
        <v>16183</v>
      </c>
      <c r="K4419" t="s">
        <v>6452</v>
      </c>
      <c r="L4419" t="s">
        <v>6388</v>
      </c>
      <c r="M4419" t="s">
        <v>20083</v>
      </c>
      <c r="N4419" t="s">
        <v>6345</v>
      </c>
      <c r="O4419" t="s">
        <v>20167</v>
      </c>
      <c r="P4419" t="s">
        <v>20314</v>
      </c>
      <c r="Q4419" t="s">
        <v>6388</v>
      </c>
      <c r="R4419" t="s">
        <v>20315</v>
      </c>
      <c r="S4419">
        <v>0</v>
      </c>
      <c r="T4419">
        <v>0</v>
      </c>
      <c r="U4419">
        <v>0</v>
      </c>
      <c r="V4419">
        <v>39</v>
      </c>
      <c r="W4419">
        <v>2</v>
      </c>
    </row>
    <row r="4420" spans="1:23" x14ac:dyDescent="0.3">
      <c r="A4420" t="s">
        <v>4430</v>
      </c>
      <c r="B4420" t="s">
        <v>21439</v>
      </c>
      <c r="C4420">
        <v>1</v>
      </c>
      <c r="D4420">
        <v>1</v>
      </c>
      <c r="E4420" t="s">
        <v>20088</v>
      </c>
      <c r="F4420" t="s">
        <v>16184</v>
      </c>
      <c r="G4420" t="s">
        <v>20089</v>
      </c>
      <c r="H4420" t="s">
        <v>20842</v>
      </c>
      <c r="I4420" t="s">
        <v>20843</v>
      </c>
      <c r="J4420" t="s">
        <v>16185</v>
      </c>
      <c r="K4420" t="s">
        <v>6594</v>
      </c>
      <c r="L4420" t="s">
        <v>6595</v>
      </c>
      <c r="M4420" t="s">
        <v>20083</v>
      </c>
      <c r="N4420" t="s">
        <v>6345</v>
      </c>
      <c r="O4420" t="s">
        <v>20167</v>
      </c>
      <c r="P4420" t="s">
        <v>20685</v>
      </c>
      <c r="Q4420" t="s">
        <v>20686</v>
      </c>
      <c r="R4420" t="s">
        <v>20687</v>
      </c>
      <c r="S4420">
        <v>0</v>
      </c>
      <c r="T4420">
        <v>0</v>
      </c>
      <c r="U4420">
        <v>0</v>
      </c>
      <c r="V4420">
        <v>20</v>
      </c>
      <c r="W4420">
        <v>1</v>
      </c>
    </row>
    <row r="4421" spans="1:23" x14ac:dyDescent="0.3">
      <c r="A4421" t="s">
        <v>4431</v>
      </c>
      <c r="B4421" t="s">
        <v>21439</v>
      </c>
      <c r="C4421">
        <v>1</v>
      </c>
      <c r="D4421">
        <v>1</v>
      </c>
      <c r="E4421" t="s">
        <v>20088</v>
      </c>
      <c r="F4421" t="s">
        <v>16186</v>
      </c>
      <c r="G4421" t="s">
        <v>20089</v>
      </c>
      <c r="H4421" t="s">
        <v>20842</v>
      </c>
      <c r="I4421" t="s">
        <v>20843</v>
      </c>
      <c r="J4421" t="s">
        <v>16185</v>
      </c>
      <c r="K4421" t="s">
        <v>6594</v>
      </c>
      <c r="L4421" t="s">
        <v>6595</v>
      </c>
      <c r="M4421" t="s">
        <v>20083</v>
      </c>
      <c r="N4421" t="s">
        <v>6345</v>
      </c>
      <c r="O4421" t="s">
        <v>20167</v>
      </c>
      <c r="P4421" t="s">
        <v>20685</v>
      </c>
      <c r="Q4421" t="s">
        <v>20686</v>
      </c>
      <c r="R4421" t="s">
        <v>20687</v>
      </c>
      <c r="S4421">
        <v>0</v>
      </c>
      <c r="T4421">
        <v>0</v>
      </c>
      <c r="U4421">
        <v>0</v>
      </c>
      <c r="V4421">
        <v>18</v>
      </c>
      <c r="W4421">
        <v>1</v>
      </c>
    </row>
    <row r="4422" spans="1:23" x14ac:dyDescent="0.3">
      <c r="A4422" t="s">
        <v>4432</v>
      </c>
      <c r="B4422" t="s">
        <v>21439</v>
      </c>
      <c r="C4422">
        <v>1</v>
      </c>
      <c r="D4422">
        <v>1</v>
      </c>
      <c r="E4422" t="s">
        <v>20088</v>
      </c>
      <c r="F4422" t="s">
        <v>16187</v>
      </c>
      <c r="G4422" t="s">
        <v>20089</v>
      </c>
      <c r="H4422" t="s">
        <v>24956</v>
      </c>
      <c r="I4422" t="s">
        <v>24957</v>
      </c>
      <c r="J4422" t="s">
        <v>16188</v>
      </c>
      <c r="K4422" t="s">
        <v>6658</v>
      </c>
      <c r="L4422" t="s">
        <v>6388</v>
      </c>
      <c r="M4422" t="s">
        <v>20083</v>
      </c>
      <c r="N4422" t="s">
        <v>6345</v>
      </c>
      <c r="O4422" t="s">
        <v>20167</v>
      </c>
      <c r="P4422" t="s">
        <v>20314</v>
      </c>
      <c r="Q4422" t="s">
        <v>6388</v>
      </c>
      <c r="R4422" t="s">
        <v>20315</v>
      </c>
      <c r="S4422">
        <v>0</v>
      </c>
      <c r="T4422">
        <v>0</v>
      </c>
      <c r="U4422">
        <v>0</v>
      </c>
      <c r="V4422">
        <v>34</v>
      </c>
      <c r="W4422">
        <v>2</v>
      </c>
    </row>
    <row r="4423" spans="1:23" x14ac:dyDescent="0.3">
      <c r="A4423" t="s">
        <v>4433</v>
      </c>
      <c r="B4423" t="s">
        <v>21439</v>
      </c>
      <c r="C4423">
        <v>1</v>
      </c>
      <c r="D4423">
        <v>1</v>
      </c>
      <c r="E4423" t="s">
        <v>20065</v>
      </c>
      <c r="F4423" t="s">
        <v>16189</v>
      </c>
      <c r="G4423" t="s">
        <v>21576</v>
      </c>
      <c r="H4423" t="s">
        <v>24907</v>
      </c>
      <c r="I4423" t="s">
        <v>24908</v>
      </c>
      <c r="J4423" t="s">
        <v>16190</v>
      </c>
      <c r="K4423" t="s">
        <v>7077</v>
      </c>
      <c r="L4423" t="s">
        <v>7078</v>
      </c>
      <c r="M4423" t="s">
        <v>20075</v>
      </c>
      <c r="N4423" t="s">
        <v>6345</v>
      </c>
      <c r="O4423" t="s">
        <v>20167</v>
      </c>
      <c r="P4423" t="s">
        <v>20173</v>
      </c>
      <c r="Q4423" t="s">
        <v>20174</v>
      </c>
      <c r="R4423" t="s">
        <v>20637</v>
      </c>
      <c r="S4423">
        <v>1</v>
      </c>
      <c r="T4423">
        <v>1</v>
      </c>
      <c r="V4423">
        <v>78</v>
      </c>
      <c r="W4423">
        <v>5</v>
      </c>
    </row>
    <row r="4424" spans="1:23" x14ac:dyDescent="0.3">
      <c r="A4424" t="s">
        <v>4434</v>
      </c>
      <c r="B4424" t="s">
        <v>21439</v>
      </c>
      <c r="C4424">
        <v>1</v>
      </c>
      <c r="D4424">
        <v>1</v>
      </c>
      <c r="E4424" t="s">
        <v>20088</v>
      </c>
      <c r="F4424" t="s">
        <v>16191</v>
      </c>
      <c r="G4424" t="s">
        <v>20089</v>
      </c>
      <c r="H4424" t="s">
        <v>24958</v>
      </c>
      <c r="I4424" t="s">
        <v>24959</v>
      </c>
      <c r="J4424" t="s">
        <v>16192</v>
      </c>
      <c r="K4424" t="s">
        <v>6658</v>
      </c>
      <c r="L4424" t="s">
        <v>6388</v>
      </c>
      <c r="M4424" t="s">
        <v>20083</v>
      </c>
      <c r="N4424" t="s">
        <v>6345</v>
      </c>
      <c r="O4424" t="s">
        <v>20167</v>
      </c>
      <c r="P4424" t="s">
        <v>20314</v>
      </c>
      <c r="Q4424" t="s">
        <v>6388</v>
      </c>
      <c r="R4424" t="s">
        <v>20315</v>
      </c>
      <c r="S4424">
        <v>0</v>
      </c>
      <c r="T4424">
        <v>0</v>
      </c>
      <c r="U4424">
        <v>0</v>
      </c>
      <c r="V4424">
        <v>24</v>
      </c>
      <c r="W4424">
        <v>1</v>
      </c>
    </row>
    <row r="4425" spans="1:23" x14ac:dyDescent="0.3">
      <c r="A4425" t="s">
        <v>4435</v>
      </c>
      <c r="B4425" t="s">
        <v>21439</v>
      </c>
      <c r="C4425">
        <v>1</v>
      </c>
      <c r="D4425">
        <v>1</v>
      </c>
      <c r="E4425" t="s">
        <v>20065</v>
      </c>
      <c r="F4425" t="s">
        <v>16193</v>
      </c>
      <c r="G4425" t="s">
        <v>20051</v>
      </c>
      <c r="H4425" t="s">
        <v>24950</v>
      </c>
      <c r="I4425" t="s">
        <v>24951</v>
      </c>
      <c r="J4425" t="s">
        <v>16162</v>
      </c>
      <c r="K4425" t="s">
        <v>6597</v>
      </c>
      <c r="L4425" t="s">
        <v>6598</v>
      </c>
      <c r="M4425" t="s">
        <v>20103</v>
      </c>
      <c r="N4425" t="s">
        <v>6345</v>
      </c>
      <c r="O4425" t="s">
        <v>20167</v>
      </c>
      <c r="P4425" t="s">
        <v>20168</v>
      </c>
      <c r="Q4425" t="s">
        <v>6598</v>
      </c>
      <c r="R4425" t="s">
        <v>20169</v>
      </c>
      <c r="S4425">
        <v>1</v>
      </c>
      <c r="T4425">
        <v>1</v>
      </c>
      <c r="U4425">
        <v>0</v>
      </c>
      <c r="V4425">
        <v>19</v>
      </c>
      <c r="W4425">
        <v>1</v>
      </c>
    </row>
    <row r="4426" spans="1:23" x14ac:dyDescent="0.3">
      <c r="A4426" t="s">
        <v>4436</v>
      </c>
      <c r="B4426" t="s">
        <v>21439</v>
      </c>
      <c r="C4426">
        <v>1</v>
      </c>
      <c r="D4426">
        <v>1</v>
      </c>
      <c r="E4426" t="s">
        <v>20065</v>
      </c>
      <c r="F4426" t="s">
        <v>16194</v>
      </c>
      <c r="G4426" t="s">
        <v>21576</v>
      </c>
      <c r="H4426" t="s">
        <v>24907</v>
      </c>
      <c r="I4426" t="s">
        <v>24908</v>
      </c>
      <c r="J4426" t="s">
        <v>15952</v>
      </c>
      <c r="K4426" t="s">
        <v>6858</v>
      </c>
      <c r="L4426" t="s">
        <v>6859</v>
      </c>
      <c r="M4426" t="s">
        <v>20172</v>
      </c>
      <c r="N4426" t="s">
        <v>6345</v>
      </c>
      <c r="O4426" t="s">
        <v>20167</v>
      </c>
      <c r="P4426" t="s">
        <v>20173</v>
      </c>
      <c r="Q4426" t="s">
        <v>20174</v>
      </c>
      <c r="R4426" t="s">
        <v>20175</v>
      </c>
      <c r="S4426">
        <v>1</v>
      </c>
      <c r="T4426">
        <v>1</v>
      </c>
      <c r="V4426">
        <v>25</v>
      </c>
      <c r="W4426">
        <v>2</v>
      </c>
    </row>
    <row r="4427" spans="1:23" x14ac:dyDescent="0.3">
      <c r="A4427" t="s">
        <v>4437</v>
      </c>
      <c r="B4427" t="s">
        <v>21439</v>
      </c>
      <c r="C4427">
        <v>1</v>
      </c>
      <c r="D4427">
        <v>1</v>
      </c>
      <c r="E4427" t="s">
        <v>20088</v>
      </c>
      <c r="F4427" t="s">
        <v>16195</v>
      </c>
      <c r="G4427" t="s">
        <v>20089</v>
      </c>
      <c r="H4427" t="s">
        <v>24960</v>
      </c>
      <c r="I4427" t="s">
        <v>24961</v>
      </c>
      <c r="J4427" t="s">
        <v>16196</v>
      </c>
      <c r="K4427" t="s">
        <v>6662</v>
      </c>
      <c r="L4427" t="s">
        <v>6663</v>
      </c>
      <c r="M4427" t="s">
        <v>20273</v>
      </c>
      <c r="N4427" t="s">
        <v>6345</v>
      </c>
      <c r="O4427" t="s">
        <v>20167</v>
      </c>
      <c r="P4427" t="s">
        <v>20492</v>
      </c>
      <c r="Q4427" t="s">
        <v>20493</v>
      </c>
      <c r="R4427" t="s">
        <v>24896</v>
      </c>
      <c r="S4427">
        <v>0</v>
      </c>
      <c r="T4427">
        <v>0</v>
      </c>
      <c r="U4427">
        <v>0</v>
      </c>
      <c r="V4427">
        <v>20</v>
      </c>
      <c r="W4427">
        <v>1</v>
      </c>
    </row>
    <row r="4428" spans="1:23" x14ac:dyDescent="0.3">
      <c r="A4428" t="s">
        <v>4438</v>
      </c>
      <c r="B4428" t="s">
        <v>21439</v>
      </c>
      <c r="C4428">
        <v>1</v>
      </c>
      <c r="D4428">
        <v>1</v>
      </c>
      <c r="E4428" t="s">
        <v>20065</v>
      </c>
      <c r="F4428" t="s">
        <v>16197</v>
      </c>
      <c r="G4428" t="s">
        <v>21576</v>
      </c>
      <c r="H4428" t="s">
        <v>24875</v>
      </c>
      <c r="I4428" t="s">
        <v>24876</v>
      </c>
      <c r="J4428" t="s">
        <v>15897</v>
      </c>
      <c r="K4428" t="s">
        <v>15898</v>
      </c>
      <c r="L4428" t="s">
        <v>6595</v>
      </c>
      <c r="M4428" t="s">
        <v>20083</v>
      </c>
      <c r="N4428" t="s">
        <v>6345</v>
      </c>
      <c r="O4428" t="s">
        <v>20167</v>
      </c>
      <c r="P4428" t="s">
        <v>20685</v>
      </c>
      <c r="Q4428" t="s">
        <v>20686</v>
      </c>
      <c r="R4428" t="s">
        <v>20687</v>
      </c>
      <c r="S4428">
        <v>1</v>
      </c>
      <c r="T4428">
        <v>0</v>
      </c>
      <c r="V4428">
        <v>29</v>
      </c>
      <c r="W4428">
        <v>2</v>
      </c>
    </row>
    <row r="4429" spans="1:23" x14ac:dyDescent="0.3">
      <c r="A4429" t="s">
        <v>4439</v>
      </c>
      <c r="B4429" t="s">
        <v>21439</v>
      </c>
      <c r="C4429">
        <v>1</v>
      </c>
      <c r="D4429">
        <v>1</v>
      </c>
      <c r="E4429" t="s">
        <v>20088</v>
      </c>
      <c r="F4429" t="s">
        <v>16198</v>
      </c>
      <c r="G4429" t="s">
        <v>20089</v>
      </c>
      <c r="H4429" t="s">
        <v>24872</v>
      </c>
      <c r="I4429" t="s">
        <v>24873</v>
      </c>
      <c r="J4429" t="s">
        <v>15862</v>
      </c>
      <c r="K4429" t="s">
        <v>6432</v>
      </c>
      <c r="L4429" t="s">
        <v>6396</v>
      </c>
      <c r="M4429" t="s">
        <v>20083</v>
      </c>
      <c r="N4429" t="s">
        <v>6345</v>
      </c>
      <c r="O4429" t="s">
        <v>20167</v>
      </c>
      <c r="P4429" t="s">
        <v>20655</v>
      </c>
      <c r="Q4429" t="s">
        <v>6396</v>
      </c>
      <c r="R4429" t="s">
        <v>20656</v>
      </c>
      <c r="S4429">
        <v>0</v>
      </c>
      <c r="T4429">
        <v>0</v>
      </c>
      <c r="V4429">
        <v>92</v>
      </c>
      <c r="W4429">
        <v>4</v>
      </c>
    </row>
    <row r="4430" spans="1:23" x14ac:dyDescent="0.3">
      <c r="A4430" t="s">
        <v>4440</v>
      </c>
      <c r="B4430" t="s">
        <v>21439</v>
      </c>
      <c r="C4430">
        <v>1</v>
      </c>
      <c r="D4430">
        <v>1</v>
      </c>
      <c r="E4430" t="s">
        <v>20065</v>
      </c>
      <c r="F4430" t="s">
        <v>16199</v>
      </c>
      <c r="G4430" t="s">
        <v>20089</v>
      </c>
      <c r="H4430" t="s">
        <v>24936</v>
      </c>
      <c r="I4430" t="s">
        <v>24937</v>
      </c>
      <c r="J4430" t="s">
        <v>16178</v>
      </c>
      <c r="K4430" t="s">
        <v>7617</v>
      </c>
      <c r="L4430" t="s">
        <v>6388</v>
      </c>
      <c r="M4430" t="s">
        <v>20083</v>
      </c>
      <c r="N4430" t="s">
        <v>6345</v>
      </c>
      <c r="O4430" t="s">
        <v>20167</v>
      </c>
      <c r="P4430" t="s">
        <v>20314</v>
      </c>
      <c r="Q4430" t="s">
        <v>6388</v>
      </c>
      <c r="R4430" t="s">
        <v>20315</v>
      </c>
      <c r="S4430">
        <v>1</v>
      </c>
      <c r="T4430">
        <v>0</v>
      </c>
      <c r="V4430">
        <v>232</v>
      </c>
      <c r="W4430">
        <v>9</v>
      </c>
    </row>
    <row r="4431" spans="1:23" x14ac:dyDescent="0.3">
      <c r="A4431" t="s">
        <v>4441</v>
      </c>
      <c r="B4431" t="s">
        <v>21439</v>
      </c>
      <c r="C4431">
        <v>1</v>
      </c>
      <c r="D4431">
        <v>1</v>
      </c>
      <c r="E4431" t="s">
        <v>20088</v>
      </c>
      <c r="F4431" t="s">
        <v>16200</v>
      </c>
      <c r="G4431" t="s">
        <v>20089</v>
      </c>
      <c r="H4431" t="s">
        <v>24954</v>
      </c>
      <c r="I4431" t="s">
        <v>24955</v>
      </c>
      <c r="J4431" t="s">
        <v>16183</v>
      </c>
      <c r="K4431" t="s">
        <v>6452</v>
      </c>
      <c r="L4431" t="s">
        <v>6388</v>
      </c>
      <c r="M4431" t="s">
        <v>20083</v>
      </c>
      <c r="N4431" t="s">
        <v>6345</v>
      </c>
      <c r="O4431" t="s">
        <v>20167</v>
      </c>
      <c r="P4431" t="s">
        <v>20314</v>
      </c>
      <c r="Q4431" t="s">
        <v>6388</v>
      </c>
      <c r="R4431" t="s">
        <v>20315</v>
      </c>
      <c r="S4431">
        <v>0</v>
      </c>
      <c r="T4431">
        <v>0</v>
      </c>
      <c r="V4431">
        <v>76</v>
      </c>
      <c r="W4431">
        <v>4</v>
      </c>
    </row>
    <row r="4432" spans="1:23" x14ac:dyDescent="0.3">
      <c r="A4432" t="s">
        <v>4442</v>
      </c>
      <c r="B4432" t="s">
        <v>21439</v>
      </c>
      <c r="C4432">
        <v>1</v>
      </c>
      <c r="D4432">
        <v>1</v>
      </c>
      <c r="E4432" t="s">
        <v>20088</v>
      </c>
      <c r="F4432" t="s">
        <v>16201</v>
      </c>
      <c r="G4432" t="s">
        <v>20089</v>
      </c>
      <c r="H4432" t="s">
        <v>24956</v>
      </c>
      <c r="I4432" t="s">
        <v>24957</v>
      </c>
      <c r="J4432" t="s">
        <v>16188</v>
      </c>
      <c r="K4432" t="s">
        <v>6658</v>
      </c>
      <c r="L4432" t="s">
        <v>6388</v>
      </c>
      <c r="M4432" t="s">
        <v>20083</v>
      </c>
      <c r="N4432" t="s">
        <v>6345</v>
      </c>
      <c r="O4432" t="s">
        <v>20167</v>
      </c>
      <c r="P4432" t="s">
        <v>20314</v>
      </c>
      <c r="Q4432" t="s">
        <v>6388</v>
      </c>
      <c r="R4432" t="s">
        <v>20315</v>
      </c>
      <c r="S4432">
        <v>0</v>
      </c>
      <c r="T4432">
        <v>0</v>
      </c>
      <c r="V4432">
        <v>83</v>
      </c>
      <c r="W4432">
        <v>4</v>
      </c>
    </row>
    <row r="4433" spans="1:23" x14ac:dyDescent="0.3">
      <c r="A4433" t="s">
        <v>4443</v>
      </c>
      <c r="B4433" t="s">
        <v>21439</v>
      </c>
      <c r="C4433">
        <v>1</v>
      </c>
      <c r="D4433">
        <v>1</v>
      </c>
      <c r="E4433" t="s">
        <v>20088</v>
      </c>
      <c r="F4433" t="s">
        <v>16202</v>
      </c>
      <c r="G4433" t="s">
        <v>20089</v>
      </c>
      <c r="H4433" t="s">
        <v>24962</v>
      </c>
      <c r="I4433" t="s">
        <v>24963</v>
      </c>
      <c r="J4433" t="s">
        <v>16203</v>
      </c>
      <c r="K4433" t="s">
        <v>6751</v>
      </c>
      <c r="L4433" t="s">
        <v>6752</v>
      </c>
      <c r="M4433" t="s">
        <v>20083</v>
      </c>
      <c r="N4433" t="s">
        <v>6345</v>
      </c>
      <c r="O4433" t="s">
        <v>20167</v>
      </c>
      <c r="P4433" t="s">
        <v>20201</v>
      </c>
      <c r="Q4433" t="s">
        <v>6752</v>
      </c>
      <c r="R4433" t="s">
        <v>20202</v>
      </c>
      <c r="S4433">
        <v>0</v>
      </c>
      <c r="T4433">
        <v>0</v>
      </c>
      <c r="U4433">
        <v>0</v>
      </c>
      <c r="V4433">
        <v>17</v>
      </c>
      <c r="W4433">
        <v>1</v>
      </c>
    </row>
    <row r="4434" spans="1:23" x14ac:dyDescent="0.3">
      <c r="A4434" t="s">
        <v>4444</v>
      </c>
      <c r="B4434" t="s">
        <v>21044</v>
      </c>
      <c r="C4434">
        <v>0</v>
      </c>
      <c r="D4434">
        <v>0</v>
      </c>
      <c r="E4434" t="s">
        <v>20050</v>
      </c>
      <c r="F4434" t="s">
        <v>16204</v>
      </c>
      <c r="G4434" t="s">
        <v>20051</v>
      </c>
      <c r="H4434" t="s">
        <v>20322</v>
      </c>
      <c r="I4434" t="s">
        <v>20323</v>
      </c>
      <c r="J4434" t="s">
        <v>16205</v>
      </c>
      <c r="K4434" t="s">
        <v>16206</v>
      </c>
      <c r="L4434" t="s">
        <v>16207</v>
      </c>
      <c r="M4434" t="s">
        <v>20582</v>
      </c>
      <c r="N4434" t="s">
        <v>6345</v>
      </c>
      <c r="O4434" t="s">
        <v>20167</v>
      </c>
      <c r="P4434" t="s">
        <v>20325</v>
      </c>
      <c r="Q4434" t="s">
        <v>20326</v>
      </c>
      <c r="R4434" t="s">
        <v>24964</v>
      </c>
      <c r="S4434">
        <v>1</v>
      </c>
      <c r="T4434">
        <v>0</v>
      </c>
      <c r="U4434">
        <v>0</v>
      </c>
      <c r="V4434">
        <v>199</v>
      </c>
      <c r="W4434">
        <v>16</v>
      </c>
    </row>
    <row r="4435" spans="1:23" x14ac:dyDescent="0.3">
      <c r="A4435" t="s">
        <v>4445</v>
      </c>
      <c r="B4435" t="s">
        <v>21044</v>
      </c>
      <c r="C4435">
        <v>0</v>
      </c>
      <c r="D4435">
        <v>0</v>
      </c>
      <c r="E4435" t="s">
        <v>20050</v>
      </c>
      <c r="F4435" t="s">
        <v>16209</v>
      </c>
      <c r="G4435" t="s">
        <v>20051</v>
      </c>
      <c r="H4435" t="s">
        <v>20417</v>
      </c>
      <c r="I4435" t="s">
        <v>20418</v>
      </c>
      <c r="J4435" t="s">
        <v>16210</v>
      </c>
      <c r="K4435" t="s">
        <v>7221</v>
      </c>
      <c r="L4435" t="s">
        <v>7222</v>
      </c>
      <c r="M4435" t="s">
        <v>20206</v>
      </c>
      <c r="N4435" t="s">
        <v>6345</v>
      </c>
      <c r="O4435" t="s">
        <v>20167</v>
      </c>
      <c r="P4435" t="s">
        <v>20419</v>
      </c>
      <c r="Q4435" t="s">
        <v>20420</v>
      </c>
      <c r="R4435" t="s">
        <v>20716</v>
      </c>
      <c r="S4435">
        <v>1</v>
      </c>
      <c r="T4435">
        <v>0</v>
      </c>
      <c r="U4435">
        <v>0</v>
      </c>
      <c r="V4435">
        <v>238</v>
      </c>
      <c r="W4435">
        <v>20</v>
      </c>
    </row>
    <row r="4436" spans="1:23" x14ac:dyDescent="0.3">
      <c r="A4436" t="s">
        <v>4446</v>
      </c>
      <c r="B4436" t="s">
        <v>21439</v>
      </c>
      <c r="C4436">
        <v>1</v>
      </c>
      <c r="D4436">
        <v>1</v>
      </c>
      <c r="E4436" t="s">
        <v>20065</v>
      </c>
      <c r="F4436" t="s">
        <v>16211</v>
      </c>
      <c r="G4436" t="s">
        <v>21576</v>
      </c>
      <c r="H4436" t="s">
        <v>24907</v>
      </c>
      <c r="I4436" t="s">
        <v>24908</v>
      </c>
      <c r="J4436" t="s">
        <v>15952</v>
      </c>
      <c r="K4436" t="s">
        <v>6858</v>
      </c>
      <c r="L4436" t="s">
        <v>6859</v>
      </c>
      <c r="M4436" t="s">
        <v>20172</v>
      </c>
      <c r="N4436" t="s">
        <v>6345</v>
      </c>
      <c r="O4436" t="s">
        <v>20167</v>
      </c>
      <c r="P4436" t="s">
        <v>20173</v>
      </c>
      <c r="Q4436" t="s">
        <v>20174</v>
      </c>
      <c r="R4436" t="s">
        <v>20175</v>
      </c>
      <c r="S4436">
        <v>1</v>
      </c>
      <c r="T4436">
        <v>1</v>
      </c>
      <c r="U4436">
        <v>0</v>
      </c>
      <c r="V4436">
        <v>11</v>
      </c>
      <c r="W4436">
        <v>2</v>
      </c>
    </row>
    <row r="4437" spans="1:23" x14ac:dyDescent="0.3">
      <c r="A4437" t="s">
        <v>4447</v>
      </c>
      <c r="B4437" t="s">
        <v>21044</v>
      </c>
      <c r="C4437">
        <v>0</v>
      </c>
      <c r="D4437">
        <v>0</v>
      </c>
      <c r="E4437" t="s">
        <v>20050</v>
      </c>
      <c r="F4437" t="s">
        <v>16212</v>
      </c>
      <c r="G4437" t="s">
        <v>20051</v>
      </c>
      <c r="H4437" t="s">
        <v>20417</v>
      </c>
      <c r="I4437" t="s">
        <v>20418</v>
      </c>
      <c r="J4437" t="s">
        <v>16208</v>
      </c>
      <c r="K4437" t="s">
        <v>6855</v>
      </c>
      <c r="L4437" t="s">
        <v>6856</v>
      </c>
      <c r="M4437" t="s">
        <v>20258</v>
      </c>
      <c r="N4437" t="s">
        <v>6345</v>
      </c>
      <c r="O4437" t="s">
        <v>20167</v>
      </c>
      <c r="P4437" t="s">
        <v>20419</v>
      </c>
      <c r="Q4437" t="s">
        <v>20420</v>
      </c>
      <c r="R4437" t="s">
        <v>20497</v>
      </c>
      <c r="S4437">
        <v>1</v>
      </c>
      <c r="T4437">
        <v>0</v>
      </c>
      <c r="U4437">
        <v>0</v>
      </c>
      <c r="V4437">
        <v>79</v>
      </c>
      <c r="W4437">
        <v>9</v>
      </c>
    </row>
    <row r="4438" spans="1:23" x14ac:dyDescent="0.3">
      <c r="A4438" t="s">
        <v>4448</v>
      </c>
      <c r="B4438" t="s">
        <v>21044</v>
      </c>
      <c r="C4438">
        <v>0</v>
      </c>
      <c r="D4438">
        <v>0</v>
      </c>
      <c r="E4438" t="s">
        <v>20088</v>
      </c>
      <c r="F4438" t="s">
        <v>16213</v>
      </c>
      <c r="G4438" t="s">
        <v>20089</v>
      </c>
      <c r="H4438" t="s">
        <v>24965</v>
      </c>
      <c r="I4438" t="s">
        <v>24966</v>
      </c>
      <c r="J4438" t="s">
        <v>16003</v>
      </c>
      <c r="K4438" t="s">
        <v>6603</v>
      </c>
      <c r="L4438" t="s">
        <v>6604</v>
      </c>
      <c r="M4438" t="s">
        <v>20336</v>
      </c>
      <c r="N4438" t="s">
        <v>6345</v>
      </c>
      <c r="O4438" t="s">
        <v>20167</v>
      </c>
      <c r="P4438" t="s">
        <v>20337</v>
      </c>
      <c r="Q4438" t="s">
        <v>20338</v>
      </c>
      <c r="R4438" t="s">
        <v>20339</v>
      </c>
      <c r="S4438">
        <v>0</v>
      </c>
      <c r="T4438">
        <v>1</v>
      </c>
      <c r="U4438">
        <v>1</v>
      </c>
      <c r="V4438">
        <v>116</v>
      </c>
      <c r="W4438">
        <v>13</v>
      </c>
    </row>
    <row r="4439" spans="1:23" x14ac:dyDescent="0.3">
      <c r="A4439" t="s">
        <v>4449</v>
      </c>
      <c r="B4439" t="s">
        <v>21501</v>
      </c>
      <c r="C4439">
        <v>1</v>
      </c>
      <c r="D4439">
        <v>1</v>
      </c>
      <c r="E4439" t="s">
        <v>20150</v>
      </c>
      <c r="F4439" t="s">
        <v>16214</v>
      </c>
      <c r="G4439" t="s">
        <v>20089</v>
      </c>
      <c r="H4439" t="s">
        <v>20842</v>
      </c>
      <c r="I4439" t="s">
        <v>20843</v>
      </c>
      <c r="J4439" t="s">
        <v>15890</v>
      </c>
      <c r="K4439" t="s">
        <v>6594</v>
      </c>
      <c r="L4439" t="s">
        <v>6595</v>
      </c>
      <c r="M4439" t="s">
        <v>20083</v>
      </c>
      <c r="N4439" t="s">
        <v>6345</v>
      </c>
      <c r="O4439" t="s">
        <v>20167</v>
      </c>
      <c r="P4439" t="s">
        <v>20685</v>
      </c>
      <c r="Q4439" t="s">
        <v>20686</v>
      </c>
      <c r="R4439" t="s">
        <v>20687</v>
      </c>
      <c r="S4439">
        <v>0</v>
      </c>
      <c r="T4439">
        <v>0</v>
      </c>
      <c r="V4439">
        <v>36</v>
      </c>
      <c r="W4439">
        <v>2</v>
      </c>
    </row>
    <row r="4440" spans="1:23" x14ac:dyDescent="0.3">
      <c r="A4440" t="s">
        <v>4450</v>
      </c>
      <c r="B4440" t="s">
        <v>21044</v>
      </c>
      <c r="C4440">
        <v>0</v>
      </c>
      <c r="D4440">
        <v>0</v>
      </c>
      <c r="E4440" t="s">
        <v>20088</v>
      </c>
      <c r="F4440" t="s">
        <v>16215</v>
      </c>
      <c r="G4440" t="s">
        <v>20089</v>
      </c>
      <c r="H4440" t="s">
        <v>21615</v>
      </c>
      <c r="I4440" t="s">
        <v>24967</v>
      </c>
      <c r="J4440" t="s">
        <v>16216</v>
      </c>
      <c r="K4440" t="s">
        <v>16217</v>
      </c>
      <c r="L4440" t="s">
        <v>16218</v>
      </c>
      <c r="M4440" t="s">
        <v>20242</v>
      </c>
      <c r="N4440" t="s">
        <v>6345</v>
      </c>
      <c r="O4440" t="s">
        <v>20167</v>
      </c>
      <c r="P4440" t="s">
        <v>20492</v>
      </c>
      <c r="Q4440" t="s">
        <v>20493</v>
      </c>
      <c r="R4440" t="s">
        <v>24968</v>
      </c>
      <c r="S4440">
        <v>0</v>
      </c>
      <c r="T4440">
        <v>0</v>
      </c>
      <c r="U4440">
        <v>1</v>
      </c>
      <c r="V4440">
        <v>138</v>
      </c>
      <c r="W4440">
        <v>23</v>
      </c>
    </row>
    <row r="4441" spans="1:23" x14ac:dyDescent="0.3">
      <c r="A4441" t="s">
        <v>4451</v>
      </c>
      <c r="B4441" t="s">
        <v>21501</v>
      </c>
      <c r="C4441">
        <v>1</v>
      </c>
      <c r="D4441">
        <v>1</v>
      </c>
      <c r="E4441" t="s">
        <v>20150</v>
      </c>
      <c r="F4441" t="s">
        <v>16219</v>
      </c>
      <c r="G4441" t="s">
        <v>20089</v>
      </c>
      <c r="H4441" t="s">
        <v>24307</v>
      </c>
      <c r="I4441" t="s">
        <v>24928</v>
      </c>
      <c r="J4441" t="s">
        <v>16064</v>
      </c>
      <c r="K4441" t="s">
        <v>16065</v>
      </c>
      <c r="L4441" t="s">
        <v>16066</v>
      </c>
      <c r="M4441" t="s">
        <v>20519</v>
      </c>
      <c r="N4441" t="s">
        <v>6345</v>
      </c>
      <c r="O4441" t="s">
        <v>20167</v>
      </c>
      <c r="P4441" t="s">
        <v>20419</v>
      </c>
      <c r="Q4441" t="s">
        <v>20420</v>
      </c>
      <c r="R4441" t="s">
        <v>24929</v>
      </c>
      <c r="S4441">
        <v>0</v>
      </c>
      <c r="T4441">
        <v>0</v>
      </c>
      <c r="V4441">
        <v>13</v>
      </c>
      <c r="W4441">
        <v>1</v>
      </c>
    </row>
    <row r="4442" spans="1:23" x14ac:dyDescent="0.3">
      <c r="A4442" t="s">
        <v>4452</v>
      </c>
      <c r="B4442" t="s">
        <v>21044</v>
      </c>
      <c r="C4442">
        <v>0</v>
      </c>
      <c r="D4442">
        <v>0</v>
      </c>
      <c r="E4442" t="s">
        <v>20088</v>
      </c>
      <c r="F4442" t="s">
        <v>16220</v>
      </c>
      <c r="G4442" t="s">
        <v>20089</v>
      </c>
      <c r="H4442" t="s">
        <v>24969</v>
      </c>
      <c r="I4442" t="s">
        <v>24970</v>
      </c>
      <c r="J4442" t="s">
        <v>16221</v>
      </c>
      <c r="K4442" t="s">
        <v>6652</v>
      </c>
      <c r="L4442" t="s">
        <v>6653</v>
      </c>
      <c r="M4442" t="s">
        <v>20107</v>
      </c>
      <c r="N4442" t="s">
        <v>6345</v>
      </c>
      <c r="O4442" t="s">
        <v>20167</v>
      </c>
      <c r="P4442" t="s">
        <v>20492</v>
      </c>
      <c r="Q4442" t="s">
        <v>20493</v>
      </c>
      <c r="R4442" t="s">
        <v>20771</v>
      </c>
      <c r="S4442">
        <v>0</v>
      </c>
      <c r="T4442">
        <v>0</v>
      </c>
      <c r="U4442">
        <v>1</v>
      </c>
      <c r="V4442">
        <v>101</v>
      </c>
      <c r="W4442">
        <v>12</v>
      </c>
    </row>
    <row r="4443" spans="1:23" x14ac:dyDescent="0.3">
      <c r="A4443" t="s">
        <v>4453</v>
      </c>
      <c r="B4443" t="s">
        <v>21044</v>
      </c>
      <c r="C4443">
        <v>0</v>
      </c>
      <c r="D4443">
        <v>0</v>
      </c>
      <c r="E4443" t="s">
        <v>20150</v>
      </c>
      <c r="F4443" t="s">
        <v>16222</v>
      </c>
      <c r="G4443" t="s">
        <v>20089</v>
      </c>
      <c r="H4443" t="s">
        <v>24971</v>
      </c>
      <c r="I4443" t="s">
        <v>24972</v>
      </c>
      <c r="J4443" t="s">
        <v>16223</v>
      </c>
      <c r="K4443" t="s">
        <v>6487</v>
      </c>
      <c r="L4443" t="s">
        <v>6388</v>
      </c>
      <c r="M4443" t="s">
        <v>20083</v>
      </c>
      <c r="N4443" t="s">
        <v>6345</v>
      </c>
      <c r="O4443" t="s">
        <v>20167</v>
      </c>
      <c r="P4443" t="s">
        <v>20314</v>
      </c>
      <c r="Q4443" t="s">
        <v>6388</v>
      </c>
      <c r="R4443" t="s">
        <v>20315</v>
      </c>
      <c r="S4443">
        <v>0</v>
      </c>
      <c r="T4443">
        <v>0</v>
      </c>
      <c r="U4443">
        <v>1</v>
      </c>
      <c r="V4443">
        <v>64</v>
      </c>
      <c r="W4443">
        <v>7</v>
      </c>
    </row>
    <row r="4444" spans="1:23" x14ac:dyDescent="0.3">
      <c r="A4444" t="s">
        <v>4454</v>
      </c>
      <c r="B4444" t="s">
        <v>21044</v>
      </c>
      <c r="C4444">
        <v>0</v>
      </c>
      <c r="D4444">
        <v>0</v>
      </c>
      <c r="E4444" t="s">
        <v>20088</v>
      </c>
      <c r="F4444" t="s">
        <v>16224</v>
      </c>
      <c r="G4444" t="s">
        <v>20089</v>
      </c>
      <c r="H4444" t="s">
        <v>24973</v>
      </c>
      <c r="I4444" t="s">
        <v>24974</v>
      </c>
      <c r="J4444" t="s">
        <v>16225</v>
      </c>
      <c r="K4444" t="s">
        <v>8959</v>
      </c>
      <c r="L4444" t="s">
        <v>6388</v>
      </c>
      <c r="M4444" t="s">
        <v>20083</v>
      </c>
      <c r="N4444" t="s">
        <v>6345</v>
      </c>
      <c r="O4444" t="s">
        <v>20167</v>
      </c>
      <c r="P4444" t="s">
        <v>20314</v>
      </c>
      <c r="Q4444" t="s">
        <v>6388</v>
      </c>
      <c r="R4444" t="s">
        <v>20315</v>
      </c>
      <c r="S4444">
        <v>0</v>
      </c>
      <c r="T4444">
        <v>0</v>
      </c>
      <c r="U4444">
        <v>1</v>
      </c>
      <c r="V4444">
        <v>109</v>
      </c>
      <c r="W4444">
        <v>11</v>
      </c>
    </row>
    <row r="4445" spans="1:23" x14ac:dyDescent="0.3">
      <c r="A4445" t="s">
        <v>4455</v>
      </c>
      <c r="B4445" t="s">
        <v>21044</v>
      </c>
      <c r="C4445">
        <v>0</v>
      </c>
      <c r="D4445">
        <v>0</v>
      </c>
      <c r="E4445" t="s">
        <v>20050</v>
      </c>
      <c r="F4445" t="s">
        <v>16228</v>
      </c>
      <c r="G4445" t="s">
        <v>20051</v>
      </c>
      <c r="H4445" t="s">
        <v>20170</v>
      </c>
      <c r="I4445" t="s">
        <v>20171</v>
      </c>
      <c r="J4445" t="s">
        <v>16229</v>
      </c>
      <c r="K4445" t="s">
        <v>8458</v>
      </c>
      <c r="L4445" t="s">
        <v>8459</v>
      </c>
      <c r="M4445" t="s">
        <v>20955</v>
      </c>
      <c r="N4445" t="s">
        <v>6345</v>
      </c>
      <c r="O4445" t="s">
        <v>20167</v>
      </c>
      <c r="P4445" t="s">
        <v>20173</v>
      </c>
      <c r="Q4445" t="s">
        <v>20174</v>
      </c>
      <c r="R4445" t="s">
        <v>20956</v>
      </c>
      <c r="S4445">
        <v>1</v>
      </c>
      <c r="T4445">
        <v>1</v>
      </c>
      <c r="U4445">
        <v>0</v>
      </c>
      <c r="V4445">
        <v>104</v>
      </c>
      <c r="W4445">
        <v>12</v>
      </c>
    </row>
    <row r="4446" spans="1:23" x14ac:dyDescent="0.3">
      <c r="A4446" t="s">
        <v>4456</v>
      </c>
      <c r="B4446" t="s">
        <v>21044</v>
      </c>
      <c r="C4446">
        <v>0</v>
      </c>
      <c r="D4446">
        <v>0</v>
      </c>
      <c r="E4446" t="s">
        <v>20050</v>
      </c>
      <c r="F4446" t="s">
        <v>16230</v>
      </c>
      <c r="G4446" t="s">
        <v>20051</v>
      </c>
      <c r="H4446" t="s">
        <v>20170</v>
      </c>
      <c r="I4446" t="s">
        <v>20171</v>
      </c>
      <c r="J4446" t="s">
        <v>16231</v>
      </c>
      <c r="K4446" t="s">
        <v>8458</v>
      </c>
      <c r="L4446" t="s">
        <v>8459</v>
      </c>
      <c r="M4446" t="s">
        <v>20955</v>
      </c>
      <c r="N4446" t="s">
        <v>6345</v>
      </c>
      <c r="O4446" t="s">
        <v>20167</v>
      </c>
      <c r="P4446" t="s">
        <v>20173</v>
      </c>
      <c r="Q4446" t="s">
        <v>20174</v>
      </c>
      <c r="R4446" t="s">
        <v>20956</v>
      </c>
      <c r="S4446">
        <v>1</v>
      </c>
      <c r="T4446">
        <v>1</v>
      </c>
      <c r="U4446">
        <v>0</v>
      </c>
      <c r="V4446">
        <v>199</v>
      </c>
      <c r="W4446">
        <v>17</v>
      </c>
    </row>
    <row r="4447" spans="1:23" x14ac:dyDescent="0.3">
      <c r="A4447" t="s">
        <v>4457</v>
      </c>
      <c r="B4447" t="s">
        <v>21044</v>
      </c>
      <c r="C4447">
        <v>0</v>
      </c>
      <c r="D4447">
        <v>0</v>
      </c>
      <c r="E4447" t="s">
        <v>20050</v>
      </c>
      <c r="F4447" t="s">
        <v>16232</v>
      </c>
      <c r="G4447" t="s">
        <v>20051</v>
      </c>
      <c r="H4447" t="s">
        <v>20170</v>
      </c>
      <c r="I4447" t="s">
        <v>20171</v>
      </c>
      <c r="J4447" t="s">
        <v>16233</v>
      </c>
      <c r="K4447" t="s">
        <v>6858</v>
      </c>
      <c r="L4447" t="s">
        <v>6859</v>
      </c>
      <c r="M4447" t="s">
        <v>20172</v>
      </c>
      <c r="N4447" t="s">
        <v>6345</v>
      </c>
      <c r="O4447" t="s">
        <v>20167</v>
      </c>
      <c r="P4447" t="s">
        <v>20173</v>
      </c>
      <c r="Q4447" t="s">
        <v>20174</v>
      </c>
      <c r="R4447" t="s">
        <v>20175</v>
      </c>
      <c r="S4447">
        <v>1</v>
      </c>
      <c r="T4447">
        <v>1</v>
      </c>
      <c r="U4447">
        <v>0</v>
      </c>
      <c r="V4447">
        <v>68</v>
      </c>
      <c r="W4447">
        <v>5</v>
      </c>
    </row>
    <row r="4448" spans="1:23" x14ac:dyDescent="0.3">
      <c r="A4448" t="s">
        <v>4458</v>
      </c>
      <c r="B4448" t="s">
        <v>21044</v>
      </c>
      <c r="C4448">
        <v>0</v>
      </c>
      <c r="D4448">
        <v>0</v>
      </c>
      <c r="E4448" t="s">
        <v>20088</v>
      </c>
      <c r="F4448" t="s">
        <v>16234</v>
      </c>
      <c r="G4448" t="s">
        <v>20089</v>
      </c>
      <c r="H4448" t="s">
        <v>24975</v>
      </c>
      <c r="I4448" t="s">
        <v>24976</v>
      </c>
      <c r="J4448" t="s">
        <v>16235</v>
      </c>
      <c r="K4448" t="s">
        <v>6387</v>
      </c>
      <c r="L4448" t="s">
        <v>6388</v>
      </c>
      <c r="M4448" t="s">
        <v>20083</v>
      </c>
      <c r="N4448" t="s">
        <v>6345</v>
      </c>
      <c r="O4448" t="s">
        <v>20167</v>
      </c>
      <c r="P4448" t="s">
        <v>20314</v>
      </c>
      <c r="Q4448" t="s">
        <v>6388</v>
      </c>
      <c r="R4448" t="s">
        <v>20315</v>
      </c>
      <c r="S4448">
        <v>0</v>
      </c>
      <c r="T4448">
        <v>0</v>
      </c>
      <c r="U4448">
        <v>1</v>
      </c>
      <c r="V4448">
        <v>240</v>
      </c>
      <c r="W4448">
        <v>24</v>
      </c>
    </row>
    <row r="4449" spans="1:23" x14ac:dyDescent="0.3">
      <c r="A4449" t="s">
        <v>4459</v>
      </c>
      <c r="B4449" t="s">
        <v>21044</v>
      </c>
      <c r="C4449">
        <v>0</v>
      </c>
      <c r="D4449">
        <v>0</v>
      </c>
      <c r="E4449" t="s">
        <v>20150</v>
      </c>
      <c r="F4449" t="s">
        <v>16236</v>
      </c>
      <c r="G4449" t="s">
        <v>20089</v>
      </c>
      <c r="H4449" t="s">
        <v>24977</v>
      </c>
      <c r="I4449" t="s">
        <v>24978</v>
      </c>
      <c r="J4449" t="s">
        <v>16237</v>
      </c>
      <c r="K4449" t="s">
        <v>6437</v>
      </c>
      <c r="L4449" t="s">
        <v>6388</v>
      </c>
      <c r="M4449" t="s">
        <v>20083</v>
      </c>
      <c r="N4449" t="s">
        <v>6345</v>
      </c>
      <c r="O4449" t="s">
        <v>20167</v>
      </c>
      <c r="P4449" t="s">
        <v>20314</v>
      </c>
      <c r="Q4449" t="s">
        <v>6388</v>
      </c>
      <c r="R4449" t="s">
        <v>20315</v>
      </c>
      <c r="S4449">
        <v>0</v>
      </c>
      <c r="T4449">
        <v>0</v>
      </c>
      <c r="U4449">
        <v>1</v>
      </c>
      <c r="V4449">
        <v>105</v>
      </c>
      <c r="W4449">
        <v>12</v>
      </c>
    </row>
    <row r="4450" spans="1:23" x14ac:dyDescent="0.3">
      <c r="A4450" t="s">
        <v>4460</v>
      </c>
      <c r="B4450" t="s">
        <v>21044</v>
      </c>
      <c r="C4450">
        <v>0</v>
      </c>
      <c r="D4450">
        <v>0</v>
      </c>
      <c r="E4450" t="s">
        <v>20088</v>
      </c>
      <c r="F4450" t="s">
        <v>16238</v>
      </c>
      <c r="G4450" t="s">
        <v>20089</v>
      </c>
      <c r="H4450" t="s">
        <v>24870</v>
      </c>
      <c r="I4450" t="s">
        <v>24871</v>
      </c>
      <c r="J4450" t="s">
        <v>16239</v>
      </c>
      <c r="K4450" t="s">
        <v>7217</v>
      </c>
      <c r="L4450" t="s">
        <v>7218</v>
      </c>
      <c r="M4450" t="s">
        <v>20504</v>
      </c>
      <c r="N4450" t="s">
        <v>6345</v>
      </c>
      <c r="O4450" t="s">
        <v>20167</v>
      </c>
      <c r="P4450" t="s">
        <v>20168</v>
      </c>
      <c r="Q4450" t="s">
        <v>6598</v>
      </c>
      <c r="R4450" t="s">
        <v>20715</v>
      </c>
      <c r="S4450">
        <v>0</v>
      </c>
      <c r="T4450">
        <v>1</v>
      </c>
      <c r="U4450">
        <v>1</v>
      </c>
      <c r="V4450">
        <v>146</v>
      </c>
      <c r="W4450">
        <v>19</v>
      </c>
    </row>
    <row r="4451" spans="1:23" x14ac:dyDescent="0.3">
      <c r="A4451" t="s">
        <v>4461</v>
      </c>
      <c r="B4451" t="s">
        <v>21439</v>
      </c>
      <c r="C4451">
        <v>1</v>
      </c>
      <c r="D4451">
        <v>1</v>
      </c>
      <c r="E4451" t="s">
        <v>20050</v>
      </c>
      <c r="F4451" t="s">
        <v>16240</v>
      </c>
      <c r="H4451" t="s">
        <v>24941</v>
      </c>
      <c r="I4451" t="s">
        <v>24942</v>
      </c>
      <c r="J4451" t="s">
        <v>6741</v>
      </c>
      <c r="K4451" t="s">
        <v>6432</v>
      </c>
      <c r="L4451" t="s">
        <v>6396</v>
      </c>
      <c r="M4451" t="s">
        <v>20083</v>
      </c>
      <c r="N4451" t="s">
        <v>6345</v>
      </c>
      <c r="O4451" t="s">
        <v>20167</v>
      </c>
      <c r="P4451" t="s">
        <v>20655</v>
      </c>
      <c r="Q4451" t="s">
        <v>6396</v>
      </c>
      <c r="R4451" t="s">
        <v>20656</v>
      </c>
      <c r="S4451">
        <v>1</v>
      </c>
      <c r="T4451">
        <v>0</v>
      </c>
      <c r="V4451">
        <v>166</v>
      </c>
      <c r="W4451">
        <v>4</v>
      </c>
    </row>
    <row r="4452" spans="1:23" x14ac:dyDescent="0.3">
      <c r="A4452" t="s">
        <v>4462</v>
      </c>
      <c r="B4452" t="s">
        <v>21044</v>
      </c>
      <c r="C4452">
        <v>0</v>
      </c>
      <c r="D4452">
        <v>0</v>
      </c>
      <c r="E4452" t="s">
        <v>20088</v>
      </c>
      <c r="F4452" t="s">
        <v>16241</v>
      </c>
      <c r="G4452" t="s">
        <v>20089</v>
      </c>
      <c r="H4452" t="s">
        <v>24916</v>
      </c>
      <c r="I4452" t="s">
        <v>24917</v>
      </c>
      <c r="J4452" t="s">
        <v>15848</v>
      </c>
      <c r="K4452" t="s">
        <v>6596</v>
      </c>
      <c r="L4452" t="s">
        <v>6388</v>
      </c>
      <c r="M4452" t="s">
        <v>20083</v>
      </c>
      <c r="N4452" t="s">
        <v>6345</v>
      </c>
      <c r="O4452" t="s">
        <v>20167</v>
      </c>
      <c r="P4452" t="s">
        <v>20314</v>
      </c>
      <c r="Q4452" t="s">
        <v>6388</v>
      </c>
      <c r="R4452" t="s">
        <v>20315</v>
      </c>
      <c r="S4452">
        <v>0</v>
      </c>
      <c r="T4452">
        <v>0</v>
      </c>
      <c r="U4452">
        <v>1</v>
      </c>
      <c r="V4452">
        <v>177</v>
      </c>
      <c r="W4452">
        <v>18</v>
      </c>
    </row>
    <row r="4453" spans="1:23" x14ac:dyDescent="0.3">
      <c r="A4453" t="s">
        <v>4463</v>
      </c>
      <c r="B4453" t="s">
        <v>21522</v>
      </c>
      <c r="C4453">
        <v>1</v>
      </c>
      <c r="D4453">
        <v>1</v>
      </c>
      <c r="E4453" t="s">
        <v>20088</v>
      </c>
      <c r="F4453" t="s">
        <v>16242</v>
      </c>
      <c r="G4453" t="s">
        <v>20089</v>
      </c>
      <c r="H4453" t="s">
        <v>24916</v>
      </c>
      <c r="I4453" t="s">
        <v>24917</v>
      </c>
      <c r="J4453" t="s">
        <v>15848</v>
      </c>
      <c r="K4453" t="s">
        <v>6596</v>
      </c>
      <c r="L4453" t="s">
        <v>6388</v>
      </c>
      <c r="M4453" t="s">
        <v>20083</v>
      </c>
      <c r="N4453" t="s">
        <v>6345</v>
      </c>
      <c r="O4453" t="s">
        <v>20167</v>
      </c>
      <c r="P4453" t="s">
        <v>20314</v>
      </c>
      <c r="Q4453" t="s">
        <v>6388</v>
      </c>
      <c r="R4453" t="s">
        <v>20315</v>
      </c>
      <c r="S4453">
        <v>0</v>
      </c>
      <c r="T4453">
        <v>0</v>
      </c>
      <c r="U4453">
        <v>1</v>
      </c>
      <c r="V4453">
        <v>34</v>
      </c>
      <c r="W4453">
        <v>6</v>
      </c>
    </row>
    <row r="4454" spans="1:23" x14ac:dyDescent="0.3">
      <c r="A4454" t="s">
        <v>4464</v>
      </c>
      <c r="B4454" t="s">
        <v>21650</v>
      </c>
      <c r="C4454">
        <v>1</v>
      </c>
      <c r="D4454">
        <v>1</v>
      </c>
      <c r="E4454" t="s">
        <v>20088</v>
      </c>
      <c r="F4454" t="s">
        <v>16243</v>
      </c>
      <c r="G4454" t="s">
        <v>20089</v>
      </c>
      <c r="H4454" t="s">
        <v>24916</v>
      </c>
      <c r="I4454" t="s">
        <v>24917</v>
      </c>
      <c r="J4454" t="s">
        <v>15848</v>
      </c>
      <c r="K4454" t="s">
        <v>6596</v>
      </c>
      <c r="L4454" t="s">
        <v>6388</v>
      </c>
      <c r="M4454" t="s">
        <v>20083</v>
      </c>
      <c r="N4454" t="s">
        <v>6345</v>
      </c>
      <c r="O4454" t="s">
        <v>20167</v>
      </c>
      <c r="P4454" t="s">
        <v>20314</v>
      </c>
      <c r="Q4454" t="s">
        <v>6388</v>
      </c>
      <c r="R4454" t="s">
        <v>20315</v>
      </c>
      <c r="S4454">
        <v>0</v>
      </c>
      <c r="T4454">
        <v>0</v>
      </c>
      <c r="U4454">
        <v>1</v>
      </c>
      <c r="V4454">
        <v>22</v>
      </c>
      <c r="W4454">
        <v>3</v>
      </c>
    </row>
    <row r="4455" spans="1:23" x14ac:dyDescent="0.3">
      <c r="A4455" t="s">
        <v>4465</v>
      </c>
      <c r="B4455" t="s">
        <v>21439</v>
      </c>
      <c r="C4455">
        <v>1</v>
      </c>
      <c r="D4455">
        <v>1</v>
      </c>
      <c r="E4455" t="s">
        <v>20065</v>
      </c>
      <c r="F4455" t="s">
        <v>16244</v>
      </c>
      <c r="G4455" t="s">
        <v>20051</v>
      </c>
      <c r="H4455" t="s">
        <v>24950</v>
      </c>
      <c r="I4455" t="s">
        <v>24951</v>
      </c>
      <c r="J4455" t="s">
        <v>16162</v>
      </c>
      <c r="K4455" t="s">
        <v>6597</v>
      </c>
      <c r="L4455" t="s">
        <v>6598</v>
      </c>
      <c r="M4455" t="s">
        <v>20103</v>
      </c>
      <c r="N4455" t="s">
        <v>6345</v>
      </c>
      <c r="O4455" t="s">
        <v>20167</v>
      </c>
      <c r="P4455" t="s">
        <v>20168</v>
      </c>
      <c r="Q4455" t="s">
        <v>6598</v>
      </c>
      <c r="R4455" t="s">
        <v>20169</v>
      </c>
      <c r="S4455">
        <v>1</v>
      </c>
      <c r="T4455">
        <v>1</v>
      </c>
      <c r="V4455">
        <v>40</v>
      </c>
      <c r="W4455">
        <v>2</v>
      </c>
    </row>
    <row r="4456" spans="1:23" x14ac:dyDescent="0.3">
      <c r="A4456" t="s">
        <v>4466</v>
      </c>
      <c r="B4456" t="s">
        <v>21439</v>
      </c>
      <c r="C4456">
        <v>1</v>
      </c>
      <c r="D4456">
        <v>1</v>
      </c>
      <c r="E4456" t="s">
        <v>20088</v>
      </c>
      <c r="F4456" t="s">
        <v>16246</v>
      </c>
      <c r="G4456" t="s">
        <v>20089</v>
      </c>
      <c r="H4456" t="s">
        <v>24958</v>
      </c>
      <c r="I4456" t="s">
        <v>24959</v>
      </c>
      <c r="J4456" t="s">
        <v>16247</v>
      </c>
      <c r="K4456" t="s">
        <v>6658</v>
      </c>
      <c r="L4456" t="s">
        <v>6388</v>
      </c>
      <c r="M4456" t="s">
        <v>20083</v>
      </c>
      <c r="N4456" t="s">
        <v>6345</v>
      </c>
      <c r="O4456" t="s">
        <v>20167</v>
      </c>
      <c r="P4456" t="s">
        <v>20314</v>
      </c>
      <c r="Q4456" t="s">
        <v>6388</v>
      </c>
      <c r="R4456" t="s">
        <v>20315</v>
      </c>
      <c r="S4456">
        <v>0</v>
      </c>
      <c r="T4456">
        <v>0</v>
      </c>
      <c r="V4456">
        <v>49</v>
      </c>
      <c r="W4456">
        <v>2</v>
      </c>
    </row>
    <row r="4457" spans="1:23" x14ac:dyDescent="0.3">
      <c r="A4457" t="s">
        <v>4467</v>
      </c>
      <c r="B4457" t="s">
        <v>21439</v>
      </c>
      <c r="C4457">
        <v>1</v>
      </c>
      <c r="D4457">
        <v>1</v>
      </c>
      <c r="E4457" t="s">
        <v>20088</v>
      </c>
      <c r="F4457" t="s">
        <v>16248</v>
      </c>
      <c r="G4457" t="s">
        <v>20089</v>
      </c>
      <c r="H4457" t="s">
        <v>21518</v>
      </c>
      <c r="I4457" t="s">
        <v>24903</v>
      </c>
      <c r="J4457" t="s">
        <v>15940</v>
      </c>
      <c r="K4457" t="s">
        <v>6395</v>
      </c>
      <c r="L4457" t="s">
        <v>6396</v>
      </c>
      <c r="M4457" t="s">
        <v>20083</v>
      </c>
      <c r="N4457" t="s">
        <v>6345</v>
      </c>
      <c r="O4457" t="s">
        <v>20167</v>
      </c>
      <c r="P4457" t="s">
        <v>20655</v>
      </c>
      <c r="Q4457" t="s">
        <v>6396</v>
      </c>
      <c r="R4457" t="s">
        <v>20656</v>
      </c>
      <c r="S4457">
        <v>0</v>
      </c>
      <c r="T4457">
        <v>0</v>
      </c>
      <c r="V4457">
        <v>70</v>
      </c>
      <c r="W4457">
        <v>3</v>
      </c>
    </row>
    <row r="4458" spans="1:23" x14ac:dyDescent="0.3">
      <c r="A4458" t="s">
        <v>4468</v>
      </c>
      <c r="B4458" t="s">
        <v>21522</v>
      </c>
      <c r="C4458">
        <v>1</v>
      </c>
      <c r="D4458">
        <v>1</v>
      </c>
      <c r="E4458" t="s">
        <v>20088</v>
      </c>
      <c r="F4458" t="s">
        <v>16249</v>
      </c>
      <c r="G4458" t="s">
        <v>20089</v>
      </c>
      <c r="H4458" t="s">
        <v>24877</v>
      </c>
      <c r="I4458" t="s">
        <v>24878</v>
      </c>
      <c r="J4458" t="s">
        <v>15902</v>
      </c>
      <c r="K4458" t="s">
        <v>8782</v>
      </c>
      <c r="L4458" t="s">
        <v>6388</v>
      </c>
      <c r="M4458" t="s">
        <v>20083</v>
      </c>
      <c r="N4458" t="s">
        <v>6345</v>
      </c>
      <c r="O4458" t="s">
        <v>20167</v>
      </c>
      <c r="P4458" t="s">
        <v>20314</v>
      </c>
      <c r="Q4458" t="s">
        <v>6388</v>
      </c>
      <c r="R4458" t="s">
        <v>20315</v>
      </c>
      <c r="S4458">
        <v>0</v>
      </c>
      <c r="T4458">
        <v>0</v>
      </c>
      <c r="U4458">
        <v>0</v>
      </c>
      <c r="V4458">
        <v>51</v>
      </c>
      <c r="W4458">
        <v>2</v>
      </c>
    </row>
    <row r="4459" spans="1:23" x14ac:dyDescent="0.3">
      <c r="A4459" t="s">
        <v>4469</v>
      </c>
      <c r="B4459" t="s">
        <v>21483</v>
      </c>
      <c r="C4459">
        <v>1</v>
      </c>
      <c r="D4459">
        <v>1</v>
      </c>
      <c r="E4459" t="s">
        <v>20088</v>
      </c>
      <c r="F4459" t="s">
        <v>16250</v>
      </c>
      <c r="G4459" t="s">
        <v>20089</v>
      </c>
      <c r="H4459" t="s">
        <v>21531</v>
      </c>
      <c r="I4459" t="s">
        <v>24913</v>
      </c>
      <c r="J4459" t="s">
        <v>15994</v>
      </c>
      <c r="K4459" t="s">
        <v>6662</v>
      </c>
      <c r="L4459" t="s">
        <v>6663</v>
      </c>
      <c r="M4459" t="s">
        <v>20273</v>
      </c>
      <c r="N4459" t="s">
        <v>6345</v>
      </c>
      <c r="O4459" t="s">
        <v>20167</v>
      </c>
      <c r="P4459" t="s">
        <v>20492</v>
      </c>
      <c r="Q4459" t="s">
        <v>20493</v>
      </c>
      <c r="R4459" t="s">
        <v>24896</v>
      </c>
      <c r="S4459">
        <v>0</v>
      </c>
      <c r="T4459">
        <v>0</v>
      </c>
      <c r="U4459">
        <v>0</v>
      </c>
      <c r="V4459">
        <v>81</v>
      </c>
      <c r="W4459">
        <v>4</v>
      </c>
    </row>
    <row r="4460" spans="1:23" x14ac:dyDescent="0.3">
      <c r="A4460" t="s">
        <v>4470</v>
      </c>
      <c r="B4460" t="s">
        <v>21522</v>
      </c>
      <c r="C4460">
        <v>1</v>
      </c>
      <c r="D4460">
        <v>1</v>
      </c>
      <c r="E4460" t="s">
        <v>20088</v>
      </c>
      <c r="F4460" t="s">
        <v>16251</v>
      </c>
      <c r="G4460" t="s">
        <v>20089</v>
      </c>
      <c r="H4460" t="s">
        <v>20824</v>
      </c>
      <c r="I4460" t="s">
        <v>20825</v>
      </c>
      <c r="J4460" t="s">
        <v>8422</v>
      </c>
      <c r="K4460" t="s">
        <v>7608</v>
      </c>
      <c r="L4460" t="s">
        <v>6388</v>
      </c>
      <c r="M4460" t="s">
        <v>20083</v>
      </c>
      <c r="N4460" t="s">
        <v>6345</v>
      </c>
      <c r="O4460" t="s">
        <v>20167</v>
      </c>
      <c r="P4460" t="s">
        <v>20314</v>
      </c>
      <c r="Q4460" t="s">
        <v>6388</v>
      </c>
      <c r="R4460" t="s">
        <v>20315</v>
      </c>
      <c r="S4460">
        <v>0</v>
      </c>
      <c r="T4460">
        <v>0</v>
      </c>
      <c r="U4460">
        <v>0</v>
      </c>
      <c r="V4460">
        <v>41</v>
      </c>
      <c r="W4460">
        <v>2</v>
      </c>
    </row>
    <row r="4461" spans="1:23" x14ac:dyDescent="0.3">
      <c r="A4461" t="s">
        <v>4471</v>
      </c>
      <c r="B4461" t="s">
        <v>21501</v>
      </c>
      <c r="C4461">
        <v>1</v>
      </c>
      <c r="D4461">
        <v>1</v>
      </c>
      <c r="E4461" t="s">
        <v>20050</v>
      </c>
      <c r="F4461" t="s">
        <v>16252</v>
      </c>
      <c r="G4461" t="s">
        <v>20051</v>
      </c>
      <c r="H4461" t="s">
        <v>20334</v>
      </c>
      <c r="I4461" t="s">
        <v>20335</v>
      </c>
      <c r="J4461" t="s">
        <v>15972</v>
      </c>
      <c r="K4461" t="s">
        <v>6352</v>
      </c>
      <c r="L4461" t="s">
        <v>6353</v>
      </c>
      <c r="M4461" t="s">
        <v>20075</v>
      </c>
      <c r="N4461" t="s">
        <v>6345</v>
      </c>
      <c r="O4461" t="s">
        <v>20167</v>
      </c>
      <c r="P4461" t="s">
        <v>20337</v>
      </c>
      <c r="Q4461" t="s">
        <v>20338</v>
      </c>
      <c r="R4461" t="s">
        <v>20709</v>
      </c>
      <c r="S4461">
        <v>1</v>
      </c>
      <c r="T4461">
        <v>1</v>
      </c>
      <c r="U4461">
        <v>0</v>
      </c>
      <c r="V4461">
        <v>23</v>
      </c>
      <c r="W4461">
        <v>1</v>
      </c>
    </row>
    <row r="4462" spans="1:23" x14ac:dyDescent="0.3">
      <c r="A4462" t="s">
        <v>4472</v>
      </c>
      <c r="B4462" t="s">
        <v>21522</v>
      </c>
      <c r="C4462">
        <v>1</v>
      </c>
      <c r="D4462">
        <v>1</v>
      </c>
      <c r="E4462" t="s">
        <v>20065</v>
      </c>
      <c r="F4462" t="s">
        <v>16253</v>
      </c>
      <c r="G4462" t="s">
        <v>20080</v>
      </c>
      <c r="H4462" t="s">
        <v>20312</v>
      </c>
      <c r="I4462" t="s">
        <v>20313</v>
      </c>
      <c r="J4462" t="s">
        <v>6849</v>
      </c>
      <c r="K4462" t="s">
        <v>6452</v>
      </c>
      <c r="L4462" t="s">
        <v>6388</v>
      </c>
      <c r="M4462" t="s">
        <v>20083</v>
      </c>
      <c r="N4462" t="s">
        <v>6345</v>
      </c>
      <c r="O4462" t="s">
        <v>20167</v>
      </c>
      <c r="P4462" t="s">
        <v>20314</v>
      </c>
      <c r="Q4462" t="s">
        <v>6388</v>
      </c>
      <c r="R4462" t="s">
        <v>20315</v>
      </c>
      <c r="S4462">
        <v>1</v>
      </c>
      <c r="T4462">
        <v>0</v>
      </c>
      <c r="U4462">
        <v>0</v>
      </c>
      <c r="V4462">
        <v>21</v>
      </c>
      <c r="W4462">
        <v>1</v>
      </c>
    </row>
    <row r="4463" spans="1:23" x14ac:dyDescent="0.3">
      <c r="A4463" t="s">
        <v>4473</v>
      </c>
      <c r="B4463" t="s">
        <v>21522</v>
      </c>
      <c r="C4463">
        <v>1</v>
      </c>
      <c r="D4463">
        <v>1</v>
      </c>
      <c r="E4463" t="s">
        <v>20065</v>
      </c>
      <c r="F4463" t="s">
        <v>16093</v>
      </c>
      <c r="G4463" t="s">
        <v>20080</v>
      </c>
      <c r="H4463" t="s">
        <v>20312</v>
      </c>
      <c r="I4463" t="s">
        <v>20313</v>
      </c>
      <c r="J4463" t="s">
        <v>15985</v>
      </c>
      <c r="K4463" t="s">
        <v>6452</v>
      </c>
      <c r="L4463" t="s">
        <v>6388</v>
      </c>
      <c r="M4463" t="s">
        <v>20083</v>
      </c>
      <c r="N4463" t="s">
        <v>6345</v>
      </c>
      <c r="O4463" t="s">
        <v>20167</v>
      </c>
      <c r="P4463" t="s">
        <v>20314</v>
      </c>
      <c r="Q4463" t="s">
        <v>6388</v>
      </c>
      <c r="R4463" t="s">
        <v>20315</v>
      </c>
      <c r="S4463">
        <v>1</v>
      </c>
      <c r="T4463">
        <v>0</v>
      </c>
      <c r="U4463">
        <v>0</v>
      </c>
      <c r="V4463">
        <v>271</v>
      </c>
      <c r="W4463">
        <v>11</v>
      </c>
    </row>
    <row r="4464" spans="1:23" x14ac:dyDescent="0.3">
      <c r="A4464" t="s">
        <v>4474</v>
      </c>
      <c r="B4464" t="s">
        <v>21439</v>
      </c>
      <c r="C4464">
        <v>1</v>
      </c>
      <c r="D4464">
        <v>1</v>
      </c>
      <c r="E4464" t="s">
        <v>20088</v>
      </c>
      <c r="F4464" t="s">
        <v>16254</v>
      </c>
      <c r="G4464" t="s">
        <v>20089</v>
      </c>
      <c r="H4464" t="s">
        <v>21440</v>
      </c>
      <c r="I4464" t="s">
        <v>24979</v>
      </c>
      <c r="J4464" t="s">
        <v>16123</v>
      </c>
      <c r="K4464" t="s">
        <v>6655</v>
      </c>
      <c r="L4464" t="s">
        <v>6595</v>
      </c>
      <c r="M4464" t="s">
        <v>20083</v>
      </c>
      <c r="N4464" t="s">
        <v>6345</v>
      </c>
      <c r="O4464" t="s">
        <v>20167</v>
      </c>
      <c r="P4464" t="s">
        <v>20685</v>
      </c>
      <c r="Q4464" t="s">
        <v>20686</v>
      </c>
      <c r="R4464" t="s">
        <v>20687</v>
      </c>
      <c r="S4464">
        <v>0</v>
      </c>
      <c r="T4464">
        <v>0</v>
      </c>
      <c r="U4464">
        <v>0</v>
      </c>
      <c r="V4464">
        <v>79</v>
      </c>
      <c r="W4464">
        <v>3</v>
      </c>
    </row>
    <row r="4465" spans="1:23" x14ac:dyDescent="0.3">
      <c r="A4465" t="s">
        <v>4475</v>
      </c>
      <c r="B4465" t="s">
        <v>21439</v>
      </c>
      <c r="C4465">
        <v>1</v>
      </c>
      <c r="D4465">
        <v>1</v>
      </c>
      <c r="E4465" t="s">
        <v>20088</v>
      </c>
      <c r="F4465" t="s">
        <v>16255</v>
      </c>
      <c r="G4465" t="s">
        <v>20089</v>
      </c>
      <c r="H4465" t="s">
        <v>20842</v>
      </c>
      <c r="I4465" t="s">
        <v>20843</v>
      </c>
      <c r="J4465" t="s">
        <v>16256</v>
      </c>
      <c r="K4465" t="s">
        <v>6343</v>
      </c>
      <c r="L4465" t="s">
        <v>6344</v>
      </c>
      <c r="M4465" t="s">
        <v>20083</v>
      </c>
      <c r="N4465" t="s">
        <v>6345</v>
      </c>
      <c r="O4465" t="s">
        <v>20167</v>
      </c>
      <c r="P4465" t="s">
        <v>20569</v>
      </c>
      <c r="Q4465" t="s">
        <v>20570</v>
      </c>
      <c r="R4465" t="s">
        <v>20571</v>
      </c>
      <c r="S4465">
        <v>0</v>
      </c>
      <c r="T4465">
        <v>1</v>
      </c>
      <c r="U4465">
        <v>0</v>
      </c>
      <c r="V4465">
        <v>27</v>
      </c>
      <c r="W4465">
        <v>1</v>
      </c>
    </row>
    <row r="4466" spans="1:23" x14ac:dyDescent="0.3">
      <c r="A4466" t="s">
        <v>4476</v>
      </c>
      <c r="B4466" t="s">
        <v>21439</v>
      </c>
      <c r="C4466">
        <v>1</v>
      </c>
      <c r="D4466">
        <v>1</v>
      </c>
      <c r="E4466" t="s">
        <v>20088</v>
      </c>
      <c r="F4466" t="s">
        <v>16257</v>
      </c>
      <c r="G4466" t="s">
        <v>20089</v>
      </c>
      <c r="H4466" t="s">
        <v>24889</v>
      </c>
      <c r="I4466" t="s">
        <v>24890</v>
      </c>
      <c r="J4466" t="s">
        <v>16258</v>
      </c>
      <c r="K4466" t="s">
        <v>7608</v>
      </c>
      <c r="L4466" t="s">
        <v>6388</v>
      </c>
      <c r="M4466" t="s">
        <v>20083</v>
      </c>
      <c r="N4466" t="s">
        <v>6345</v>
      </c>
      <c r="O4466" t="s">
        <v>20167</v>
      </c>
      <c r="P4466" t="s">
        <v>20314</v>
      </c>
      <c r="Q4466" t="s">
        <v>6388</v>
      </c>
      <c r="R4466" t="s">
        <v>20315</v>
      </c>
      <c r="S4466">
        <v>0</v>
      </c>
      <c r="T4466">
        <v>0</v>
      </c>
      <c r="U4466">
        <v>0</v>
      </c>
      <c r="V4466">
        <v>22</v>
      </c>
      <c r="W4466">
        <v>1</v>
      </c>
    </row>
    <row r="4467" spans="1:23" x14ac:dyDescent="0.3">
      <c r="A4467" t="s">
        <v>4477</v>
      </c>
      <c r="B4467" t="s">
        <v>21044</v>
      </c>
      <c r="C4467">
        <v>0</v>
      </c>
      <c r="D4467">
        <v>0</v>
      </c>
      <c r="E4467" t="s">
        <v>20088</v>
      </c>
      <c r="F4467" t="s">
        <v>16261</v>
      </c>
      <c r="G4467" t="s">
        <v>20089</v>
      </c>
      <c r="H4467" t="s">
        <v>24263</v>
      </c>
      <c r="I4467" t="s">
        <v>24895</v>
      </c>
      <c r="J4467" t="s">
        <v>16262</v>
      </c>
      <c r="K4467" t="s">
        <v>6934</v>
      </c>
      <c r="L4467" t="s">
        <v>6935</v>
      </c>
      <c r="M4467" t="s">
        <v>20545</v>
      </c>
      <c r="N4467" t="s">
        <v>6345</v>
      </c>
      <c r="O4467" t="s">
        <v>20167</v>
      </c>
      <c r="P4467" t="s">
        <v>20492</v>
      </c>
      <c r="Q4467" t="s">
        <v>20493</v>
      </c>
      <c r="R4467" t="s">
        <v>20562</v>
      </c>
      <c r="S4467">
        <v>0</v>
      </c>
      <c r="T4467">
        <v>0</v>
      </c>
      <c r="U4467">
        <v>1</v>
      </c>
      <c r="V4467">
        <v>165</v>
      </c>
      <c r="W4467">
        <v>15</v>
      </c>
    </row>
    <row r="4468" spans="1:23" x14ac:dyDescent="0.3">
      <c r="A4468" t="s">
        <v>4478</v>
      </c>
      <c r="B4468" t="s">
        <v>21439</v>
      </c>
      <c r="C4468">
        <v>1</v>
      </c>
      <c r="D4468">
        <v>1</v>
      </c>
      <c r="E4468" t="s">
        <v>20088</v>
      </c>
      <c r="F4468" t="s">
        <v>16263</v>
      </c>
      <c r="G4468" t="s">
        <v>20089</v>
      </c>
      <c r="H4468" t="s">
        <v>21466</v>
      </c>
      <c r="I4468" t="s">
        <v>24915</v>
      </c>
      <c r="J4468" t="s">
        <v>6659</v>
      </c>
      <c r="K4468" t="s">
        <v>6660</v>
      </c>
      <c r="L4468" t="s">
        <v>6388</v>
      </c>
      <c r="M4468" t="s">
        <v>20083</v>
      </c>
      <c r="N4468" t="s">
        <v>6345</v>
      </c>
      <c r="O4468" t="s">
        <v>20167</v>
      </c>
      <c r="P4468" t="s">
        <v>20314</v>
      </c>
      <c r="Q4468" t="s">
        <v>6388</v>
      </c>
      <c r="R4468" t="s">
        <v>20315</v>
      </c>
      <c r="S4468">
        <v>0</v>
      </c>
      <c r="T4468">
        <v>0</v>
      </c>
      <c r="U4468">
        <v>0</v>
      </c>
      <c r="V4468">
        <v>63</v>
      </c>
      <c r="W4468">
        <v>3</v>
      </c>
    </row>
    <row r="4469" spans="1:23" x14ac:dyDescent="0.3">
      <c r="A4469" t="s">
        <v>4479</v>
      </c>
      <c r="B4469" t="s">
        <v>21439</v>
      </c>
      <c r="C4469">
        <v>1</v>
      </c>
      <c r="D4469">
        <v>1</v>
      </c>
      <c r="E4469" t="s">
        <v>20088</v>
      </c>
      <c r="F4469" t="s">
        <v>16264</v>
      </c>
      <c r="G4469" t="s">
        <v>20089</v>
      </c>
      <c r="H4469" t="s">
        <v>20842</v>
      </c>
      <c r="I4469" t="s">
        <v>20843</v>
      </c>
      <c r="J4469" t="s">
        <v>16128</v>
      </c>
      <c r="K4469" t="s">
        <v>6597</v>
      </c>
      <c r="L4469" t="s">
        <v>6598</v>
      </c>
      <c r="M4469" t="s">
        <v>20103</v>
      </c>
      <c r="N4469" t="s">
        <v>6345</v>
      </c>
      <c r="O4469" t="s">
        <v>20167</v>
      </c>
      <c r="P4469" t="s">
        <v>20168</v>
      </c>
      <c r="Q4469" t="s">
        <v>6598</v>
      </c>
      <c r="R4469" t="s">
        <v>20169</v>
      </c>
      <c r="S4469">
        <v>0</v>
      </c>
      <c r="T4469">
        <v>1</v>
      </c>
      <c r="U4469">
        <v>0</v>
      </c>
      <c r="V4469">
        <v>25</v>
      </c>
      <c r="W4469">
        <v>1</v>
      </c>
    </row>
    <row r="4470" spans="1:23" x14ac:dyDescent="0.3">
      <c r="A4470" t="s">
        <v>4480</v>
      </c>
      <c r="B4470" t="s">
        <v>21439</v>
      </c>
      <c r="C4470">
        <v>1</v>
      </c>
      <c r="D4470">
        <v>1</v>
      </c>
      <c r="E4470" t="s">
        <v>20088</v>
      </c>
      <c r="F4470" t="s">
        <v>16265</v>
      </c>
      <c r="G4470" t="s">
        <v>20089</v>
      </c>
      <c r="H4470" t="s">
        <v>22925</v>
      </c>
      <c r="I4470" t="s">
        <v>24914</v>
      </c>
      <c r="J4470" t="s">
        <v>16004</v>
      </c>
      <c r="K4470" t="s">
        <v>6751</v>
      </c>
      <c r="L4470" t="s">
        <v>6752</v>
      </c>
      <c r="M4470" t="s">
        <v>20083</v>
      </c>
      <c r="N4470" t="s">
        <v>6345</v>
      </c>
      <c r="O4470" t="s">
        <v>20167</v>
      </c>
      <c r="P4470" t="s">
        <v>20201</v>
      </c>
      <c r="Q4470" t="s">
        <v>6752</v>
      </c>
      <c r="R4470" t="s">
        <v>20202</v>
      </c>
      <c r="S4470">
        <v>0</v>
      </c>
      <c r="T4470">
        <v>0</v>
      </c>
      <c r="U4470">
        <v>0</v>
      </c>
      <c r="V4470">
        <v>11</v>
      </c>
      <c r="W4470">
        <v>1</v>
      </c>
    </row>
    <row r="4471" spans="1:23" x14ac:dyDescent="0.3">
      <c r="A4471" t="s">
        <v>4481</v>
      </c>
      <c r="B4471" t="s">
        <v>21505</v>
      </c>
      <c r="C4471">
        <v>1</v>
      </c>
      <c r="D4471">
        <v>0</v>
      </c>
      <c r="E4471" t="s">
        <v>20050</v>
      </c>
      <c r="F4471" t="s">
        <v>16266</v>
      </c>
      <c r="G4471" t="s">
        <v>20080</v>
      </c>
      <c r="H4471" t="s">
        <v>20312</v>
      </c>
      <c r="I4471" t="s">
        <v>20313</v>
      </c>
      <c r="J4471" t="s">
        <v>16026</v>
      </c>
      <c r="K4471" t="s">
        <v>6452</v>
      </c>
      <c r="L4471" t="s">
        <v>6388</v>
      </c>
      <c r="M4471" t="s">
        <v>20083</v>
      </c>
      <c r="N4471" t="s">
        <v>6345</v>
      </c>
      <c r="O4471" t="s">
        <v>20167</v>
      </c>
      <c r="P4471" t="s">
        <v>20314</v>
      </c>
      <c r="Q4471" t="s">
        <v>6388</v>
      </c>
      <c r="R4471" t="s">
        <v>20315</v>
      </c>
      <c r="S4471">
        <v>1</v>
      </c>
      <c r="T4471">
        <v>0</v>
      </c>
      <c r="U4471">
        <v>0</v>
      </c>
      <c r="V4471">
        <v>186</v>
      </c>
      <c r="W4471">
        <v>8</v>
      </c>
    </row>
    <row r="4472" spans="1:23" x14ac:dyDescent="0.3">
      <c r="A4472" t="s">
        <v>4482</v>
      </c>
      <c r="B4472" t="s">
        <v>21439</v>
      </c>
      <c r="C4472">
        <v>1</v>
      </c>
      <c r="D4472">
        <v>1</v>
      </c>
      <c r="E4472" t="s">
        <v>20065</v>
      </c>
      <c r="F4472" t="s">
        <v>16267</v>
      </c>
      <c r="G4472" t="s">
        <v>20051</v>
      </c>
      <c r="H4472" t="s">
        <v>20181</v>
      </c>
      <c r="I4472" t="s">
        <v>20182</v>
      </c>
      <c r="J4472" t="s">
        <v>6860</v>
      </c>
      <c r="K4472" t="s">
        <v>6861</v>
      </c>
      <c r="L4472" t="s">
        <v>6862</v>
      </c>
      <c r="M4472" t="s">
        <v>20183</v>
      </c>
      <c r="N4472" t="s">
        <v>6345</v>
      </c>
      <c r="O4472" t="s">
        <v>20167</v>
      </c>
      <c r="P4472" t="s">
        <v>20184</v>
      </c>
      <c r="Q4472" t="s">
        <v>20185</v>
      </c>
      <c r="R4472" t="s">
        <v>20186</v>
      </c>
      <c r="S4472">
        <v>1</v>
      </c>
      <c r="T4472">
        <v>1</v>
      </c>
      <c r="V4472">
        <v>27</v>
      </c>
      <c r="W4472">
        <v>1</v>
      </c>
    </row>
    <row r="4473" spans="1:23" x14ac:dyDescent="0.3">
      <c r="A4473" t="s">
        <v>4483</v>
      </c>
      <c r="B4473" t="s">
        <v>21439</v>
      </c>
      <c r="C4473">
        <v>1</v>
      </c>
      <c r="D4473">
        <v>1</v>
      </c>
      <c r="E4473" t="s">
        <v>20065</v>
      </c>
      <c r="F4473" t="s">
        <v>16268</v>
      </c>
      <c r="G4473" t="s">
        <v>20051</v>
      </c>
      <c r="H4473" t="s">
        <v>20181</v>
      </c>
      <c r="I4473" t="s">
        <v>20182</v>
      </c>
      <c r="J4473" t="s">
        <v>6860</v>
      </c>
      <c r="K4473" t="s">
        <v>6861</v>
      </c>
      <c r="L4473" t="s">
        <v>6862</v>
      </c>
      <c r="M4473" t="s">
        <v>20183</v>
      </c>
      <c r="N4473" t="s">
        <v>6345</v>
      </c>
      <c r="O4473" t="s">
        <v>20167</v>
      </c>
      <c r="P4473" t="s">
        <v>20184</v>
      </c>
      <c r="Q4473" t="s">
        <v>20185</v>
      </c>
      <c r="R4473" t="s">
        <v>20186</v>
      </c>
      <c r="S4473">
        <v>1</v>
      </c>
      <c r="T4473">
        <v>1</v>
      </c>
      <c r="U4473">
        <v>0</v>
      </c>
      <c r="V4473">
        <v>33</v>
      </c>
      <c r="W4473">
        <v>2</v>
      </c>
    </row>
    <row r="4474" spans="1:23" x14ac:dyDescent="0.3">
      <c r="A4474" t="s">
        <v>4484</v>
      </c>
      <c r="B4474" t="s">
        <v>21439</v>
      </c>
      <c r="C4474">
        <v>1</v>
      </c>
      <c r="D4474">
        <v>1</v>
      </c>
      <c r="E4474" t="s">
        <v>20088</v>
      </c>
      <c r="F4474" t="s">
        <v>16269</v>
      </c>
      <c r="G4474" t="s">
        <v>20089</v>
      </c>
      <c r="H4474" t="s">
        <v>21531</v>
      </c>
      <c r="I4474" t="s">
        <v>24913</v>
      </c>
      <c r="J4474" t="s">
        <v>15959</v>
      </c>
      <c r="K4474" t="s">
        <v>6596</v>
      </c>
      <c r="L4474" t="s">
        <v>6388</v>
      </c>
      <c r="M4474" t="s">
        <v>20083</v>
      </c>
      <c r="N4474" t="s">
        <v>6345</v>
      </c>
      <c r="O4474" t="s">
        <v>20167</v>
      </c>
      <c r="P4474" t="s">
        <v>20314</v>
      </c>
      <c r="Q4474" t="s">
        <v>6388</v>
      </c>
      <c r="R4474" t="s">
        <v>20315</v>
      </c>
      <c r="S4474">
        <v>0</v>
      </c>
      <c r="T4474">
        <v>0</v>
      </c>
      <c r="U4474">
        <v>0</v>
      </c>
      <c r="V4474">
        <v>31</v>
      </c>
      <c r="W4474">
        <v>1</v>
      </c>
    </row>
    <row r="4475" spans="1:23" x14ac:dyDescent="0.3">
      <c r="A4475" t="s">
        <v>4485</v>
      </c>
      <c r="B4475" t="s">
        <v>21439</v>
      </c>
      <c r="C4475">
        <v>1</v>
      </c>
      <c r="D4475">
        <v>1</v>
      </c>
      <c r="E4475" t="s">
        <v>20088</v>
      </c>
      <c r="F4475" t="s">
        <v>16270</v>
      </c>
      <c r="G4475" t="s">
        <v>20089</v>
      </c>
      <c r="H4475" t="s">
        <v>21531</v>
      </c>
      <c r="I4475" t="s">
        <v>24913</v>
      </c>
      <c r="J4475" t="s">
        <v>6844</v>
      </c>
      <c r="K4475" t="s">
        <v>6603</v>
      </c>
      <c r="L4475" t="s">
        <v>6604</v>
      </c>
      <c r="M4475" t="s">
        <v>20336</v>
      </c>
      <c r="N4475" t="s">
        <v>6345</v>
      </c>
      <c r="O4475" t="s">
        <v>20167</v>
      </c>
      <c r="P4475" t="s">
        <v>20337</v>
      </c>
      <c r="Q4475" t="s">
        <v>20338</v>
      </c>
      <c r="R4475" t="s">
        <v>20339</v>
      </c>
      <c r="S4475">
        <v>0</v>
      </c>
      <c r="T4475">
        <v>1</v>
      </c>
      <c r="U4475">
        <v>0</v>
      </c>
      <c r="V4475">
        <v>16</v>
      </c>
      <c r="W4475">
        <v>2</v>
      </c>
    </row>
    <row r="4476" spans="1:23" x14ac:dyDescent="0.3">
      <c r="A4476" t="s">
        <v>4486</v>
      </c>
      <c r="B4476" t="s">
        <v>21522</v>
      </c>
      <c r="C4476">
        <v>1</v>
      </c>
      <c r="D4476">
        <v>1</v>
      </c>
      <c r="E4476" t="s">
        <v>20050</v>
      </c>
      <c r="F4476" t="s">
        <v>16271</v>
      </c>
      <c r="G4476" t="s">
        <v>20051</v>
      </c>
      <c r="H4476" t="s">
        <v>20170</v>
      </c>
      <c r="I4476" t="s">
        <v>20171</v>
      </c>
      <c r="J4476" t="s">
        <v>6852</v>
      </c>
      <c r="K4476" t="s">
        <v>6343</v>
      </c>
      <c r="L4476" t="s">
        <v>6344</v>
      </c>
      <c r="M4476" t="s">
        <v>20083</v>
      </c>
      <c r="N4476" t="s">
        <v>6345</v>
      </c>
      <c r="O4476" t="s">
        <v>20167</v>
      </c>
      <c r="P4476" t="s">
        <v>20569</v>
      </c>
      <c r="Q4476" t="s">
        <v>20570</v>
      </c>
      <c r="R4476" t="s">
        <v>20571</v>
      </c>
      <c r="S4476">
        <v>1</v>
      </c>
      <c r="T4476">
        <v>1</v>
      </c>
      <c r="U4476">
        <v>0</v>
      </c>
      <c r="V4476">
        <v>45</v>
      </c>
      <c r="W4476">
        <v>2</v>
      </c>
    </row>
    <row r="4477" spans="1:23" x14ac:dyDescent="0.3">
      <c r="A4477" t="s">
        <v>4487</v>
      </c>
      <c r="B4477" t="s">
        <v>21439</v>
      </c>
      <c r="C4477">
        <v>1</v>
      </c>
      <c r="D4477">
        <v>1</v>
      </c>
      <c r="E4477" t="s">
        <v>20088</v>
      </c>
      <c r="F4477" t="s">
        <v>16272</v>
      </c>
      <c r="G4477" t="s">
        <v>20089</v>
      </c>
      <c r="H4477" t="s">
        <v>21531</v>
      </c>
      <c r="I4477" t="s">
        <v>24913</v>
      </c>
      <c r="J4477" t="s">
        <v>6844</v>
      </c>
      <c r="K4477" t="s">
        <v>6603</v>
      </c>
      <c r="L4477" t="s">
        <v>6604</v>
      </c>
      <c r="M4477" t="s">
        <v>20336</v>
      </c>
      <c r="N4477" t="s">
        <v>6345</v>
      </c>
      <c r="O4477" t="s">
        <v>20167</v>
      </c>
      <c r="P4477" t="s">
        <v>20337</v>
      </c>
      <c r="Q4477" t="s">
        <v>20338</v>
      </c>
      <c r="R4477" t="s">
        <v>20339</v>
      </c>
      <c r="S4477">
        <v>0</v>
      </c>
      <c r="T4477">
        <v>1</v>
      </c>
      <c r="U4477">
        <v>0</v>
      </c>
      <c r="V4477">
        <v>23</v>
      </c>
      <c r="W4477">
        <v>1</v>
      </c>
    </row>
    <row r="4478" spans="1:23" x14ac:dyDescent="0.3">
      <c r="A4478" t="s">
        <v>4488</v>
      </c>
      <c r="B4478" t="s">
        <v>21439</v>
      </c>
      <c r="C4478">
        <v>1</v>
      </c>
      <c r="D4478">
        <v>1</v>
      </c>
      <c r="E4478" t="s">
        <v>20088</v>
      </c>
      <c r="F4478" t="s">
        <v>16273</v>
      </c>
      <c r="G4478" t="s">
        <v>20089</v>
      </c>
      <c r="H4478" t="s">
        <v>24980</v>
      </c>
      <c r="I4478" t="s">
        <v>24981</v>
      </c>
      <c r="J4478" t="s">
        <v>16086</v>
      </c>
      <c r="K4478" t="s">
        <v>6395</v>
      </c>
      <c r="L4478" t="s">
        <v>6396</v>
      </c>
      <c r="M4478" t="s">
        <v>20083</v>
      </c>
      <c r="N4478" t="s">
        <v>6345</v>
      </c>
      <c r="O4478" t="s">
        <v>20167</v>
      </c>
      <c r="P4478" t="s">
        <v>20655</v>
      </c>
      <c r="Q4478" t="s">
        <v>6396</v>
      </c>
      <c r="R4478" t="s">
        <v>20656</v>
      </c>
      <c r="S4478">
        <v>0</v>
      </c>
      <c r="T4478">
        <v>0</v>
      </c>
      <c r="U4478">
        <v>0</v>
      </c>
      <c r="V4478">
        <v>113</v>
      </c>
      <c r="W4478">
        <v>5</v>
      </c>
    </row>
    <row r="4479" spans="1:23" x14ac:dyDescent="0.3">
      <c r="A4479" t="s">
        <v>4489</v>
      </c>
      <c r="B4479" t="s">
        <v>21522</v>
      </c>
      <c r="C4479">
        <v>1</v>
      </c>
      <c r="D4479">
        <v>1</v>
      </c>
      <c r="E4479" t="s">
        <v>20050</v>
      </c>
      <c r="F4479" t="s">
        <v>16274</v>
      </c>
      <c r="G4479" t="s">
        <v>20051</v>
      </c>
      <c r="H4479" t="s">
        <v>20417</v>
      </c>
      <c r="I4479" t="s">
        <v>20418</v>
      </c>
      <c r="J4479" t="s">
        <v>16091</v>
      </c>
      <c r="K4479" t="s">
        <v>7221</v>
      </c>
      <c r="L4479" t="s">
        <v>7222</v>
      </c>
      <c r="M4479" t="s">
        <v>20206</v>
      </c>
      <c r="N4479" t="s">
        <v>6345</v>
      </c>
      <c r="O4479" t="s">
        <v>20167</v>
      </c>
      <c r="P4479" t="s">
        <v>20419</v>
      </c>
      <c r="Q4479" t="s">
        <v>20420</v>
      </c>
      <c r="R4479" t="s">
        <v>20716</v>
      </c>
      <c r="S4479">
        <v>1</v>
      </c>
      <c r="T4479">
        <v>0</v>
      </c>
      <c r="U4479">
        <v>0</v>
      </c>
      <c r="V4479">
        <v>22</v>
      </c>
      <c r="W4479">
        <v>2</v>
      </c>
    </row>
    <row r="4480" spans="1:23" x14ac:dyDescent="0.3">
      <c r="A4480" t="s">
        <v>4490</v>
      </c>
      <c r="B4480" t="s">
        <v>21044</v>
      </c>
      <c r="C4480">
        <v>0</v>
      </c>
      <c r="D4480">
        <v>0</v>
      </c>
      <c r="E4480" t="s">
        <v>20050</v>
      </c>
      <c r="F4480" t="s">
        <v>16275</v>
      </c>
      <c r="G4480" t="s">
        <v>20051</v>
      </c>
      <c r="H4480" t="s">
        <v>20334</v>
      </c>
      <c r="I4480" t="s">
        <v>20335</v>
      </c>
      <c r="J4480" t="s">
        <v>16276</v>
      </c>
      <c r="K4480" t="s">
        <v>6603</v>
      </c>
      <c r="L4480" t="s">
        <v>6604</v>
      </c>
      <c r="M4480" t="s">
        <v>20336</v>
      </c>
      <c r="N4480" t="s">
        <v>6345</v>
      </c>
      <c r="O4480" t="s">
        <v>20167</v>
      </c>
      <c r="P4480" t="s">
        <v>20337</v>
      </c>
      <c r="Q4480" t="s">
        <v>20338</v>
      </c>
      <c r="R4480" t="s">
        <v>20339</v>
      </c>
      <c r="S4480">
        <v>1</v>
      </c>
      <c r="T4480">
        <v>1</v>
      </c>
      <c r="U4480">
        <v>0</v>
      </c>
      <c r="V4480">
        <v>264</v>
      </c>
      <c r="W4480">
        <v>23</v>
      </c>
    </row>
    <row r="4481" spans="1:23" x14ac:dyDescent="0.3">
      <c r="A4481" t="s">
        <v>4491</v>
      </c>
      <c r="B4481" t="s">
        <v>21439</v>
      </c>
      <c r="C4481">
        <v>1</v>
      </c>
      <c r="D4481">
        <v>1</v>
      </c>
      <c r="E4481" t="s">
        <v>20088</v>
      </c>
      <c r="F4481" t="s">
        <v>16277</v>
      </c>
      <c r="G4481" t="s">
        <v>20089</v>
      </c>
      <c r="H4481" t="s">
        <v>21466</v>
      </c>
      <c r="I4481" t="s">
        <v>24915</v>
      </c>
      <c r="J4481" t="s">
        <v>6659</v>
      </c>
      <c r="K4481" t="s">
        <v>6660</v>
      </c>
      <c r="L4481" t="s">
        <v>6388</v>
      </c>
      <c r="M4481" t="s">
        <v>20083</v>
      </c>
      <c r="N4481" t="s">
        <v>6345</v>
      </c>
      <c r="O4481" t="s">
        <v>20167</v>
      </c>
      <c r="P4481" t="s">
        <v>20314</v>
      </c>
      <c r="Q4481" t="s">
        <v>6388</v>
      </c>
      <c r="R4481" t="s">
        <v>20315</v>
      </c>
      <c r="S4481">
        <v>0</v>
      </c>
      <c r="T4481">
        <v>0</v>
      </c>
      <c r="U4481">
        <v>0</v>
      </c>
      <c r="V4481">
        <v>54</v>
      </c>
      <c r="W4481">
        <v>2</v>
      </c>
    </row>
    <row r="4482" spans="1:23" x14ac:dyDescent="0.3">
      <c r="A4482" t="s">
        <v>4492</v>
      </c>
      <c r="B4482" t="s">
        <v>21439</v>
      </c>
      <c r="C4482">
        <v>1</v>
      </c>
      <c r="D4482">
        <v>1</v>
      </c>
      <c r="E4482" t="s">
        <v>20088</v>
      </c>
      <c r="F4482" t="s">
        <v>16278</v>
      </c>
      <c r="G4482" t="s">
        <v>20089</v>
      </c>
      <c r="H4482" t="s">
        <v>24901</v>
      </c>
      <c r="I4482" t="s">
        <v>24902</v>
      </c>
      <c r="J4482" t="s">
        <v>15936</v>
      </c>
      <c r="K4482" t="s">
        <v>6745</v>
      </c>
      <c r="L4482" t="s">
        <v>6746</v>
      </c>
      <c r="M4482" t="s">
        <v>20545</v>
      </c>
      <c r="N4482" t="s">
        <v>6345</v>
      </c>
      <c r="O4482" t="s">
        <v>20167</v>
      </c>
      <c r="P4482" t="s">
        <v>20184</v>
      </c>
      <c r="Q4482" t="s">
        <v>20185</v>
      </c>
      <c r="R4482" t="s">
        <v>20595</v>
      </c>
      <c r="S4482">
        <v>0</v>
      </c>
      <c r="T4482">
        <v>1</v>
      </c>
      <c r="U4482">
        <v>0</v>
      </c>
      <c r="V4482">
        <v>113</v>
      </c>
      <c r="W4482">
        <v>5</v>
      </c>
    </row>
    <row r="4483" spans="1:23" x14ac:dyDescent="0.3">
      <c r="A4483" t="s">
        <v>4493</v>
      </c>
      <c r="B4483" t="s">
        <v>21522</v>
      </c>
      <c r="C4483">
        <v>1</v>
      </c>
      <c r="D4483">
        <v>1</v>
      </c>
      <c r="E4483" t="s">
        <v>20065</v>
      </c>
      <c r="F4483" t="s">
        <v>16279</v>
      </c>
      <c r="G4483" t="s">
        <v>20080</v>
      </c>
      <c r="H4483" t="s">
        <v>20312</v>
      </c>
      <c r="I4483" t="s">
        <v>20313</v>
      </c>
      <c r="J4483" t="s">
        <v>6849</v>
      </c>
      <c r="K4483" t="s">
        <v>6452</v>
      </c>
      <c r="L4483" t="s">
        <v>6388</v>
      </c>
      <c r="M4483" t="s">
        <v>20083</v>
      </c>
      <c r="N4483" t="s">
        <v>6345</v>
      </c>
      <c r="O4483" t="s">
        <v>20167</v>
      </c>
      <c r="P4483" t="s">
        <v>20314</v>
      </c>
      <c r="Q4483" t="s">
        <v>6388</v>
      </c>
      <c r="R4483" t="s">
        <v>20315</v>
      </c>
      <c r="S4483">
        <v>1</v>
      </c>
      <c r="T4483">
        <v>0</v>
      </c>
      <c r="U4483">
        <v>0</v>
      </c>
      <c r="V4483">
        <v>34</v>
      </c>
      <c r="W4483">
        <v>2</v>
      </c>
    </row>
    <row r="4484" spans="1:23" x14ac:dyDescent="0.3">
      <c r="A4484" t="s">
        <v>4494</v>
      </c>
      <c r="B4484" t="s">
        <v>21501</v>
      </c>
      <c r="C4484">
        <v>1</v>
      </c>
      <c r="D4484">
        <v>1</v>
      </c>
      <c r="E4484" t="s">
        <v>20088</v>
      </c>
      <c r="F4484" t="s">
        <v>16280</v>
      </c>
      <c r="G4484" t="s">
        <v>20089</v>
      </c>
      <c r="H4484" t="s">
        <v>21531</v>
      </c>
      <c r="I4484" t="s">
        <v>24913</v>
      </c>
      <c r="J4484" t="s">
        <v>16076</v>
      </c>
      <c r="K4484" t="s">
        <v>16077</v>
      </c>
      <c r="L4484" t="s">
        <v>16078</v>
      </c>
      <c r="M4484" t="s">
        <v>20534</v>
      </c>
      <c r="N4484" t="s">
        <v>6345</v>
      </c>
      <c r="O4484" t="s">
        <v>20167</v>
      </c>
      <c r="P4484" t="s">
        <v>20168</v>
      </c>
      <c r="Q4484" t="s">
        <v>6598</v>
      </c>
      <c r="R4484" t="s">
        <v>24930</v>
      </c>
      <c r="S4484">
        <v>0</v>
      </c>
      <c r="T4484">
        <v>1</v>
      </c>
      <c r="U4484">
        <v>0</v>
      </c>
      <c r="V4484">
        <v>42</v>
      </c>
      <c r="W4484">
        <v>2</v>
      </c>
    </row>
    <row r="4485" spans="1:23" x14ac:dyDescent="0.3">
      <c r="A4485" t="s">
        <v>4495</v>
      </c>
      <c r="B4485" t="s">
        <v>21501</v>
      </c>
      <c r="C4485">
        <v>1</v>
      </c>
      <c r="D4485">
        <v>1</v>
      </c>
      <c r="E4485" t="s">
        <v>20088</v>
      </c>
      <c r="F4485" t="s">
        <v>16281</v>
      </c>
      <c r="G4485" t="s">
        <v>20089</v>
      </c>
      <c r="H4485" t="s">
        <v>22927</v>
      </c>
      <c r="I4485" t="s">
        <v>24933</v>
      </c>
      <c r="J4485" t="s">
        <v>16098</v>
      </c>
      <c r="K4485" t="s">
        <v>16099</v>
      </c>
      <c r="L4485" t="s">
        <v>16100</v>
      </c>
      <c r="M4485" t="s">
        <v>20457</v>
      </c>
      <c r="N4485" t="s">
        <v>6345</v>
      </c>
      <c r="O4485" t="s">
        <v>20167</v>
      </c>
      <c r="P4485" t="s">
        <v>20419</v>
      </c>
      <c r="Q4485" t="s">
        <v>20420</v>
      </c>
      <c r="R4485" t="s">
        <v>24934</v>
      </c>
      <c r="S4485">
        <v>0</v>
      </c>
      <c r="T4485">
        <v>0</v>
      </c>
      <c r="U4485">
        <v>0</v>
      </c>
      <c r="V4485">
        <v>9</v>
      </c>
      <c r="W4485">
        <v>1</v>
      </c>
    </row>
    <row r="4486" spans="1:23" x14ac:dyDescent="0.3">
      <c r="A4486" t="s">
        <v>4496</v>
      </c>
      <c r="B4486" t="s">
        <v>21439</v>
      </c>
      <c r="C4486">
        <v>1</v>
      </c>
      <c r="D4486">
        <v>1</v>
      </c>
      <c r="E4486" t="s">
        <v>20088</v>
      </c>
      <c r="F4486" t="s">
        <v>16282</v>
      </c>
      <c r="G4486" t="s">
        <v>20089</v>
      </c>
      <c r="H4486" t="s">
        <v>21440</v>
      </c>
      <c r="I4486" t="s">
        <v>24979</v>
      </c>
      <c r="J4486" t="s">
        <v>16123</v>
      </c>
      <c r="K4486" t="s">
        <v>6655</v>
      </c>
      <c r="L4486" t="s">
        <v>6595</v>
      </c>
      <c r="M4486" t="s">
        <v>20083</v>
      </c>
      <c r="N4486" t="s">
        <v>6345</v>
      </c>
      <c r="O4486" t="s">
        <v>20167</v>
      </c>
      <c r="P4486" t="s">
        <v>20685</v>
      </c>
      <c r="Q4486" t="s">
        <v>20686</v>
      </c>
      <c r="R4486" t="s">
        <v>20687</v>
      </c>
      <c r="S4486">
        <v>0</v>
      </c>
      <c r="T4486">
        <v>0</v>
      </c>
      <c r="U4486">
        <v>0</v>
      </c>
      <c r="V4486">
        <v>70</v>
      </c>
      <c r="W4486">
        <v>3</v>
      </c>
    </row>
    <row r="4487" spans="1:23" x14ac:dyDescent="0.3">
      <c r="A4487" t="s">
        <v>4497</v>
      </c>
      <c r="B4487" t="s">
        <v>21044</v>
      </c>
      <c r="C4487">
        <v>0</v>
      </c>
      <c r="D4487">
        <v>0</v>
      </c>
      <c r="E4487" t="s">
        <v>20088</v>
      </c>
      <c r="F4487" t="s">
        <v>16283</v>
      </c>
      <c r="G4487" t="s">
        <v>20089</v>
      </c>
      <c r="H4487" t="s">
        <v>24880</v>
      </c>
      <c r="I4487" t="s">
        <v>24881</v>
      </c>
      <c r="J4487" t="s">
        <v>16284</v>
      </c>
      <c r="K4487" t="s">
        <v>7628</v>
      </c>
      <c r="L4487" t="s">
        <v>7629</v>
      </c>
      <c r="M4487" t="s">
        <v>20324</v>
      </c>
      <c r="N4487" t="s">
        <v>6345</v>
      </c>
      <c r="O4487" t="s">
        <v>20167</v>
      </c>
      <c r="P4487" t="s">
        <v>20325</v>
      </c>
      <c r="Q4487" t="s">
        <v>20326</v>
      </c>
      <c r="R4487" t="s">
        <v>20327</v>
      </c>
      <c r="S4487">
        <v>0</v>
      </c>
      <c r="T4487">
        <v>0</v>
      </c>
      <c r="U4487">
        <v>1</v>
      </c>
      <c r="V4487">
        <v>188</v>
      </c>
      <c r="W4487">
        <v>15</v>
      </c>
    </row>
    <row r="4488" spans="1:23" x14ac:dyDescent="0.3">
      <c r="A4488" t="s">
        <v>4498</v>
      </c>
      <c r="B4488" t="s">
        <v>21044</v>
      </c>
      <c r="C4488">
        <v>0</v>
      </c>
      <c r="D4488">
        <v>0</v>
      </c>
      <c r="E4488" t="s">
        <v>20150</v>
      </c>
      <c r="F4488" t="s">
        <v>16285</v>
      </c>
      <c r="G4488" t="s">
        <v>20089</v>
      </c>
      <c r="H4488" t="s">
        <v>24960</v>
      </c>
      <c r="I4488" t="s">
        <v>24961</v>
      </c>
      <c r="J4488" t="s">
        <v>16286</v>
      </c>
      <c r="K4488" t="s">
        <v>6662</v>
      </c>
      <c r="L4488" t="s">
        <v>6663</v>
      </c>
      <c r="M4488" t="s">
        <v>20273</v>
      </c>
      <c r="N4488" t="s">
        <v>6345</v>
      </c>
      <c r="O4488" t="s">
        <v>20167</v>
      </c>
      <c r="P4488" t="s">
        <v>20492</v>
      </c>
      <c r="Q4488" t="s">
        <v>20493</v>
      </c>
      <c r="R4488" t="s">
        <v>24896</v>
      </c>
      <c r="S4488">
        <v>0</v>
      </c>
      <c r="T4488">
        <v>0</v>
      </c>
      <c r="U4488">
        <v>1</v>
      </c>
      <c r="V4488">
        <v>25</v>
      </c>
      <c r="W4488">
        <v>2</v>
      </c>
    </row>
    <row r="4489" spans="1:23" x14ac:dyDescent="0.3">
      <c r="A4489" t="s">
        <v>4499</v>
      </c>
      <c r="B4489" t="s">
        <v>21439</v>
      </c>
      <c r="C4489">
        <v>1</v>
      </c>
      <c r="D4489">
        <v>1</v>
      </c>
      <c r="E4489" t="s">
        <v>20088</v>
      </c>
      <c r="F4489" t="s">
        <v>16287</v>
      </c>
      <c r="G4489" t="s">
        <v>20089</v>
      </c>
      <c r="H4489" t="s">
        <v>24911</v>
      </c>
      <c r="I4489" t="s">
        <v>24912</v>
      </c>
      <c r="J4489" t="s">
        <v>15995</v>
      </c>
      <c r="K4489" t="s">
        <v>6452</v>
      </c>
      <c r="L4489" t="s">
        <v>6388</v>
      </c>
      <c r="M4489" t="s">
        <v>20083</v>
      </c>
      <c r="N4489" t="s">
        <v>6345</v>
      </c>
      <c r="O4489" t="s">
        <v>20167</v>
      </c>
      <c r="P4489" t="s">
        <v>20314</v>
      </c>
      <c r="Q4489" t="s">
        <v>6388</v>
      </c>
      <c r="R4489" t="s">
        <v>20315</v>
      </c>
      <c r="S4489">
        <v>0</v>
      </c>
      <c r="T4489">
        <v>0</v>
      </c>
      <c r="U4489">
        <v>0</v>
      </c>
      <c r="V4489">
        <v>233</v>
      </c>
      <c r="W4489">
        <v>10</v>
      </c>
    </row>
    <row r="4490" spans="1:23" x14ac:dyDescent="0.3">
      <c r="A4490" t="s">
        <v>4500</v>
      </c>
      <c r="B4490" t="s">
        <v>21439</v>
      </c>
      <c r="C4490">
        <v>1</v>
      </c>
      <c r="D4490">
        <v>1</v>
      </c>
      <c r="E4490" t="s">
        <v>20088</v>
      </c>
      <c r="F4490" t="s">
        <v>16288</v>
      </c>
      <c r="G4490" t="s">
        <v>20089</v>
      </c>
      <c r="H4490" t="s">
        <v>21466</v>
      </c>
      <c r="I4490" t="s">
        <v>24915</v>
      </c>
      <c r="J4490" t="s">
        <v>6659</v>
      </c>
      <c r="K4490" t="s">
        <v>6660</v>
      </c>
      <c r="L4490" t="s">
        <v>6388</v>
      </c>
      <c r="M4490" t="s">
        <v>20083</v>
      </c>
      <c r="N4490" t="s">
        <v>6345</v>
      </c>
      <c r="O4490" t="s">
        <v>20167</v>
      </c>
      <c r="P4490" t="s">
        <v>20314</v>
      </c>
      <c r="Q4490" t="s">
        <v>6388</v>
      </c>
      <c r="R4490" t="s">
        <v>20315</v>
      </c>
      <c r="S4490">
        <v>0</v>
      </c>
      <c r="T4490">
        <v>0</v>
      </c>
      <c r="V4490">
        <v>133</v>
      </c>
      <c r="W4490">
        <v>6</v>
      </c>
    </row>
    <row r="4491" spans="1:23" x14ac:dyDescent="0.3">
      <c r="A4491" t="s">
        <v>4501</v>
      </c>
      <c r="B4491" t="s">
        <v>21439</v>
      </c>
      <c r="C4491">
        <v>1</v>
      </c>
      <c r="D4491">
        <v>1</v>
      </c>
      <c r="E4491" t="s">
        <v>20088</v>
      </c>
      <c r="F4491" t="s">
        <v>16289</v>
      </c>
      <c r="G4491" t="s">
        <v>20089</v>
      </c>
      <c r="H4491" t="s">
        <v>24889</v>
      </c>
      <c r="I4491" t="s">
        <v>24890</v>
      </c>
      <c r="J4491" t="s">
        <v>16258</v>
      </c>
      <c r="K4491" t="s">
        <v>7608</v>
      </c>
      <c r="L4491" t="s">
        <v>6388</v>
      </c>
      <c r="M4491" t="s">
        <v>20083</v>
      </c>
      <c r="N4491" t="s">
        <v>6345</v>
      </c>
      <c r="O4491" t="s">
        <v>20167</v>
      </c>
      <c r="P4491" t="s">
        <v>20314</v>
      </c>
      <c r="Q4491" t="s">
        <v>6388</v>
      </c>
      <c r="R4491" t="s">
        <v>20315</v>
      </c>
      <c r="S4491">
        <v>0</v>
      </c>
      <c r="T4491">
        <v>0</v>
      </c>
      <c r="V4491">
        <v>37</v>
      </c>
      <c r="W4491">
        <v>2</v>
      </c>
    </row>
    <row r="4492" spans="1:23" x14ac:dyDescent="0.3">
      <c r="A4492" t="s">
        <v>4502</v>
      </c>
      <c r="B4492" t="s">
        <v>21439</v>
      </c>
      <c r="C4492">
        <v>1</v>
      </c>
      <c r="D4492">
        <v>1</v>
      </c>
      <c r="E4492" t="s">
        <v>20065</v>
      </c>
      <c r="F4492" t="s">
        <v>16290</v>
      </c>
      <c r="G4492" t="s">
        <v>21576</v>
      </c>
      <c r="H4492" t="s">
        <v>24948</v>
      </c>
      <c r="I4492" t="s">
        <v>24949</v>
      </c>
      <c r="J4492" t="s">
        <v>16159</v>
      </c>
      <c r="K4492" t="s">
        <v>6343</v>
      </c>
      <c r="L4492" t="s">
        <v>6344</v>
      </c>
      <c r="M4492" t="s">
        <v>20083</v>
      </c>
      <c r="N4492" t="s">
        <v>6345</v>
      </c>
      <c r="O4492" t="s">
        <v>20167</v>
      </c>
      <c r="P4492" t="s">
        <v>20569</v>
      </c>
      <c r="Q4492" t="s">
        <v>20570</v>
      </c>
      <c r="R4492" t="s">
        <v>20571</v>
      </c>
      <c r="S4492">
        <v>1</v>
      </c>
      <c r="T4492">
        <v>1</v>
      </c>
      <c r="V4492">
        <v>48</v>
      </c>
      <c r="W4492">
        <v>2</v>
      </c>
    </row>
    <row r="4493" spans="1:23" x14ac:dyDescent="0.3">
      <c r="A4493" t="s">
        <v>4503</v>
      </c>
      <c r="B4493" t="s">
        <v>21439</v>
      </c>
      <c r="C4493">
        <v>1</v>
      </c>
      <c r="D4493">
        <v>1</v>
      </c>
      <c r="E4493" t="s">
        <v>20088</v>
      </c>
      <c r="F4493" t="s">
        <v>16291</v>
      </c>
      <c r="G4493" t="s">
        <v>20089</v>
      </c>
      <c r="H4493" t="s">
        <v>20842</v>
      </c>
      <c r="I4493" t="s">
        <v>20843</v>
      </c>
      <c r="J4493" t="s">
        <v>16088</v>
      </c>
      <c r="K4493" t="s">
        <v>6652</v>
      </c>
      <c r="L4493" t="s">
        <v>6653</v>
      </c>
      <c r="M4493" t="s">
        <v>20107</v>
      </c>
      <c r="N4493" t="s">
        <v>6345</v>
      </c>
      <c r="O4493" t="s">
        <v>20167</v>
      </c>
      <c r="P4493" t="s">
        <v>20492</v>
      </c>
      <c r="Q4493" t="s">
        <v>20493</v>
      </c>
      <c r="R4493" t="s">
        <v>20771</v>
      </c>
      <c r="S4493">
        <v>0</v>
      </c>
      <c r="T4493">
        <v>0</v>
      </c>
      <c r="U4493">
        <v>0</v>
      </c>
      <c r="V4493">
        <v>22</v>
      </c>
      <c r="W4493">
        <v>1</v>
      </c>
    </row>
    <row r="4494" spans="1:23" x14ac:dyDescent="0.3">
      <c r="A4494" t="s">
        <v>4504</v>
      </c>
      <c r="B4494" t="s">
        <v>21439</v>
      </c>
      <c r="C4494">
        <v>1</v>
      </c>
      <c r="D4494">
        <v>1</v>
      </c>
      <c r="E4494" t="s">
        <v>20065</v>
      </c>
      <c r="F4494" t="s">
        <v>16292</v>
      </c>
      <c r="G4494" t="s">
        <v>21576</v>
      </c>
      <c r="H4494" t="s">
        <v>24907</v>
      </c>
      <c r="I4494" t="s">
        <v>24908</v>
      </c>
      <c r="J4494" t="s">
        <v>16164</v>
      </c>
      <c r="K4494" t="s">
        <v>7077</v>
      </c>
      <c r="L4494" t="s">
        <v>7078</v>
      </c>
      <c r="M4494" t="s">
        <v>20075</v>
      </c>
      <c r="N4494" t="s">
        <v>6345</v>
      </c>
      <c r="O4494" t="s">
        <v>20167</v>
      </c>
      <c r="P4494" t="s">
        <v>20173</v>
      </c>
      <c r="Q4494" t="s">
        <v>20174</v>
      </c>
      <c r="R4494" t="s">
        <v>20637</v>
      </c>
      <c r="S4494">
        <v>1</v>
      </c>
      <c r="T4494">
        <v>1</v>
      </c>
      <c r="U4494">
        <v>0</v>
      </c>
      <c r="V4494">
        <v>18</v>
      </c>
      <c r="W4494">
        <v>1</v>
      </c>
    </row>
    <row r="4495" spans="1:23" x14ac:dyDescent="0.3">
      <c r="A4495" t="s">
        <v>4505</v>
      </c>
      <c r="B4495" t="s">
        <v>21522</v>
      </c>
      <c r="C4495">
        <v>1</v>
      </c>
      <c r="D4495">
        <v>1</v>
      </c>
      <c r="E4495" t="s">
        <v>20088</v>
      </c>
      <c r="F4495" t="s">
        <v>16293</v>
      </c>
      <c r="G4495" t="s">
        <v>20089</v>
      </c>
      <c r="H4495" t="s">
        <v>24916</v>
      </c>
      <c r="I4495" t="s">
        <v>24917</v>
      </c>
      <c r="J4495" t="s">
        <v>15848</v>
      </c>
      <c r="K4495" t="s">
        <v>6596</v>
      </c>
      <c r="L4495" t="s">
        <v>6388</v>
      </c>
      <c r="M4495" t="s">
        <v>20083</v>
      </c>
      <c r="N4495" t="s">
        <v>6345</v>
      </c>
      <c r="O4495" t="s">
        <v>20167</v>
      </c>
      <c r="P4495" t="s">
        <v>20314</v>
      </c>
      <c r="Q4495" t="s">
        <v>6388</v>
      </c>
      <c r="R4495" t="s">
        <v>20315</v>
      </c>
      <c r="S4495">
        <v>0</v>
      </c>
      <c r="T4495">
        <v>0</v>
      </c>
      <c r="U4495">
        <v>1</v>
      </c>
      <c r="V4495">
        <v>4</v>
      </c>
      <c r="W4495">
        <v>1</v>
      </c>
    </row>
    <row r="4496" spans="1:23" x14ac:dyDescent="0.3">
      <c r="A4496" t="s">
        <v>4506</v>
      </c>
      <c r="B4496" t="s">
        <v>21439</v>
      </c>
      <c r="C4496">
        <v>1</v>
      </c>
      <c r="D4496">
        <v>1</v>
      </c>
      <c r="E4496" t="s">
        <v>20065</v>
      </c>
      <c r="F4496" t="s">
        <v>16294</v>
      </c>
      <c r="G4496" t="s">
        <v>21576</v>
      </c>
      <c r="H4496" t="s">
        <v>24948</v>
      </c>
      <c r="I4496" t="s">
        <v>24949</v>
      </c>
      <c r="J4496" t="s">
        <v>16168</v>
      </c>
      <c r="K4496" t="s">
        <v>7101</v>
      </c>
      <c r="L4496" t="s">
        <v>6396</v>
      </c>
      <c r="M4496" t="s">
        <v>20083</v>
      </c>
      <c r="N4496" t="s">
        <v>6345</v>
      </c>
      <c r="O4496" t="s">
        <v>20167</v>
      </c>
      <c r="P4496" t="s">
        <v>20655</v>
      </c>
      <c r="Q4496" t="s">
        <v>6396</v>
      </c>
      <c r="R4496" t="s">
        <v>20656</v>
      </c>
      <c r="S4496">
        <v>1</v>
      </c>
      <c r="T4496">
        <v>0</v>
      </c>
      <c r="V4496">
        <v>46</v>
      </c>
      <c r="W4496">
        <v>2</v>
      </c>
    </row>
    <row r="4497" spans="1:23" x14ac:dyDescent="0.3">
      <c r="A4497" t="s">
        <v>4507</v>
      </c>
      <c r="B4497" t="s">
        <v>21439</v>
      </c>
      <c r="C4497">
        <v>1</v>
      </c>
      <c r="D4497">
        <v>1</v>
      </c>
      <c r="E4497" t="s">
        <v>20088</v>
      </c>
      <c r="F4497" t="s">
        <v>16295</v>
      </c>
      <c r="G4497" t="s">
        <v>20089</v>
      </c>
      <c r="H4497" t="s">
        <v>20842</v>
      </c>
      <c r="I4497" t="s">
        <v>20843</v>
      </c>
      <c r="J4497" t="s">
        <v>16256</v>
      </c>
      <c r="K4497" t="s">
        <v>6343</v>
      </c>
      <c r="L4497" t="s">
        <v>6344</v>
      </c>
      <c r="M4497" t="s">
        <v>20083</v>
      </c>
      <c r="N4497" t="s">
        <v>6345</v>
      </c>
      <c r="O4497" t="s">
        <v>20167</v>
      </c>
      <c r="P4497" t="s">
        <v>20569</v>
      </c>
      <c r="Q4497" t="s">
        <v>20570</v>
      </c>
      <c r="R4497" t="s">
        <v>20571</v>
      </c>
      <c r="S4497">
        <v>0</v>
      </c>
      <c r="T4497">
        <v>1</v>
      </c>
      <c r="V4497">
        <v>44</v>
      </c>
      <c r="W4497">
        <v>2</v>
      </c>
    </row>
    <row r="4498" spans="1:23" x14ac:dyDescent="0.3">
      <c r="A4498" t="s">
        <v>4508</v>
      </c>
      <c r="B4498" t="s">
        <v>21439</v>
      </c>
      <c r="C4498">
        <v>1</v>
      </c>
      <c r="D4498">
        <v>1</v>
      </c>
      <c r="E4498" t="s">
        <v>20088</v>
      </c>
      <c r="F4498" t="s">
        <v>16296</v>
      </c>
      <c r="G4498" t="s">
        <v>20089</v>
      </c>
      <c r="H4498" t="s">
        <v>20842</v>
      </c>
      <c r="I4498" t="s">
        <v>20843</v>
      </c>
      <c r="J4498" t="s">
        <v>16185</v>
      </c>
      <c r="K4498" t="s">
        <v>6594</v>
      </c>
      <c r="L4498" t="s">
        <v>6595</v>
      </c>
      <c r="M4498" t="s">
        <v>20083</v>
      </c>
      <c r="N4498" t="s">
        <v>6345</v>
      </c>
      <c r="O4498" t="s">
        <v>20167</v>
      </c>
      <c r="P4498" t="s">
        <v>20685</v>
      </c>
      <c r="Q4498" t="s">
        <v>20686</v>
      </c>
      <c r="R4498" t="s">
        <v>20687</v>
      </c>
      <c r="S4498">
        <v>0</v>
      </c>
      <c r="T4498">
        <v>0</v>
      </c>
      <c r="V4498">
        <v>87</v>
      </c>
      <c r="W4498">
        <v>4</v>
      </c>
    </row>
    <row r="4499" spans="1:23" x14ac:dyDescent="0.3">
      <c r="A4499" t="s">
        <v>4509</v>
      </c>
      <c r="B4499" t="s">
        <v>21439</v>
      </c>
      <c r="C4499">
        <v>1</v>
      </c>
      <c r="D4499">
        <v>1</v>
      </c>
      <c r="E4499" t="s">
        <v>20088</v>
      </c>
      <c r="F4499" t="s">
        <v>16297</v>
      </c>
      <c r="G4499" t="s">
        <v>20089</v>
      </c>
      <c r="H4499" t="s">
        <v>20842</v>
      </c>
      <c r="I4499" t="s">
        <v>20843</v>
      </c>
      <c r="J4499" t="s">
        <v>16088</v>
      </c>
      <c r="K4499" t="s">
        <v>6652</v>
      </c>
      <c r="L4499" t="s">
        <v>6653</v>
      </c>
      <c r="M4499" t="s">
        <v>20107</v>
      </c>
      <c r="N4499" t="s">
        <v>6345</v>
      </c>
      <c r="O4499" t="s">
        <v>20167</v>
      </c>
      <c r="P4499" t="s">
        <v>20492</v>
      </c>
      <c r="Q4499" t="s">
        <v>20493</v>
      </c>
      <c r="R4499" t="s">
        <v>20771</v>
      </c>
      <c r="S4499">
        <v>0</v>
      </c>
      <c r="T4499">
        <v>0</v>
      </c>
      <c r="V4499">
        <v>56</v>
      </c>
      <c r="W4499">
        <v>1</v>
      </c>
    </row>
    <row r="4500" spans="1:23" x14ac:dyDescent="0.3">
      <c r="A4500" t="s">
        <v>4510</v>
      </c>
      <c r="B4500" t="s">
        <v>21439</v>
      </c>
      <c r="C4500">
        <v>1</v>
      </c>
      <c r="D4500">
        <v>1</v>
      </c>
      <c r="E4500" t="s">
        <v>20088</v>
      </c>
      <c r="F4500" t="s">
        <v>16298</v>
      </c>
      <c r="G4500" t="s">
        <v>20089</v>
      </c>
      <c r="H4500" t="s">
        <v>20842</v>
      </c>
      <c r="I4500" t="s">
        <v>20843</v>
      </c>
      <c r="J4500" t="s">
        <v>16070</v>
      </c>
      <c r="K4500" t="s">
        <v>6425</v>
      </c>
      <c r="L4500" t="s">
        <v>6426</v>
      </c>
      <c r="M4500" t="s">
        <v>20661</v>
      </c>
      <c r="N4500" t="s">
        <v>6345</v>
      </c>
      <c r="O4500" t="s">
        <v>20167</v>
      </c>
      <c r="P4500" t="s">
        <v>20173</v>
      </c>
      <c r="Q4500" t="s">
        <v>20174</v>
      </c>
      <c r="R4500" t="s">
        <v>20844</v>
      </c>
      <c r="S4500">
        <v>0</v>
      </c>
      <c r="T4500">
        <v>1</v>
      </c>
      <c r="V4500">
        <v>34</v>
      </c>
      <c r="W4500">
        <v>2</v>
      </c>
    </row>
    <row r="4501" spans="1:23" x14ac:dyDescent="0.3">
      <c r="A4501" t="s">
        <v>4511</v>
      </c>
      <c r="B4501" t="s">
        <v>21044</v>
      </c>
      <c r="C4501">
        <v>0</v>
      </c>
      <c r="D4501">
        <v>0</v>
      </c>
      <c r="E4501" t="s">
        <v>20050</v>
      </c>
      <c r="F4501" t="s">
        <v>16300</v>
      </c>
      <c r="G4501" t="s">
        <v>20080</v>
      </c>
      <c r="H4501" t="s">
        <v>20312</v>
      </c>
      <c r="I4501" t="s">
        <v>20313</v>
      </c>
      <c r="J4501" t="s">
        <v>16301</v>
      </c>
      <c r="K4501" t="s">
        <v>7617</v>
      </c>
      <c r="L4501" t="s">
        <v>6388</v>
      </c>
      <c r="M4501" t="s">
        <v>20083</v>
      </c>
      <c r="N4501" t="s">
        <v>6345</v>
      </c>
      <c r="O4501" t="s">
        <v>20167</v>
      </c>
      <c r="P4501" t="s">
        <v>20314</v>
      </c>
      <c r="Q4501" t="s">
        <v>6388</v>
      </c>
      <c r="R4501" t="s">
        <v>20315</v>
      </c>
      <c r="S4501">
        <v>1</v>
      </c>
      <c r="T4501">
        <v>0</v>
      </c>
      <c r="U4501">
        <v>0</v>
      </c>
      <c r="V4501">
        <v>206</v>
      </c>
      <c r="W4501">
        <v>17</v>
      </c>
    </row>
    <row r="4502" spans="1:23" x14ac:dyDescent="0.3">
      <c r="A4502" t="s">
        <v>4512</v>
      </c>
      <c r="B4502" t="s">
        <v>21522</v>
      </c>
      <c r="C4502">
        <v>1</v>
      </c>
      <c r="D4502">
        <v>1</v>
      </c>
      <c r="E4502" t="s">
        <v>20088</v>
      </c>
      <c r="F4502" t="s">
        <v>16302</v>
      </c>
      <c r="G4502" t="s">
        <v>20089</v>
      </c>
      <c r="H4502" t="s">
        <v>24982</v>
      </c>
      <c r="I4502" t="s">
        <v>24983</v>
      </c>
      <c r="J4502" t="s">
        <v>16303</v>
      </c>
      <c r="K4502" t="s">
        <v>7608</v>
      </c>
      <c r="L4502" t="s">
        <v>6388</v>
      </c>
      <c r="M4502" t="s">
        <v>20083</v>
      </c>
      <c r="N4502" t="s">
        <v>6345</v>
      </c>
      <c r="O4502" t="s">
        <v>20167</v>
      </c>
      <c r="P4502" t="s">
        <v>20314</v>
      </c>
      <c r="Q4502" t="s">
        <v>6388</v>
      </c>
      <c r="R4502" t="s">
        <v>20315</v>
      </c>
      <c r="S4502">
        <v>0</v>
      </c>
      <c r="T4502">
        <v>0</v>
      </c>
      <c r="U4502">
        <v>0</v>
      </c>
      <c r="V4502">
        <v>60</v>
      </c>
      <c r="W4502">
        <v>3</v>
      </c>
    </row>
    <row r="4503" spans="1:23" x14ac:dyDescent="0.3">
      <c r="A4503" t="s">
        <v>4513</v>
      </c>
      <c r="B4503" t="s">
        <v>21439</v>
      </c>
      <c r="C4503">
        <v>1</v>
      </c>
      <c r="D4503">
        <v>1</v>
      </c>
      <c r="E4503" t="s">
        <v>20088</v>
      </c>
      <c r="F4503" t="s">
        <v>16304</v>
      </c>
      <c r="G4503" t="s">
        <v>20089</v>
      </c>
      <c r="H4503" t="s">
        <v>20842</v>
      </c>
      <c r="I4503" t="s">
        <v>20843</v>
      </c>
      <c r="J4503" t="s">
        <v>16128</v>
      </c>
      <c r="K4503" t="s">
        <v>6597</v>
      </c>
      <c r="L4503" t="s">
        <v>6598</v>
      </c>
      <c r="M4503" t="s">
        <v>20103</v>
      </c>
      <c r="N4503" t="s">
        <v>6345</v>
      </c>
      <c r="O4503" t="s">
        <v>20167</v>
      </c>
      <c r="P4503" t="s">
        <v>20168</v>
      </c>
      <c r="Q4503" t="s">
        <v>6598</v>
      </c>
      <c r="R4503" t="s">
        <v>20169</v>
      </c>
      <c r="S4503">
        <v>0</v>
      </c>
      <c r="T4503">
        <v>1</v>
      </c>
      <c r="V4503">
        <v>37</v>
      </c>
      <c r="W4503">
        <v>1</v>
      </c>
    </row>
    <row r="4504" spans="1:23" x14ac:dyDescent="0.3">
      <c r="A4504" t="s">
        <v>4514</v>
      </c>
      <c r="B4504" t="s">
        <v>21439</v>
      </c>
      <c r="C4504">
        <v>1</v>
      </c>
      <c r="D4504">
        <v>1</v>
      </c>
      <c r="E4504" t="s">
        <v>20150</v>
      </c>
      <c r="F4504" t="s">
        <v>16305</v>
      </c>
      <c r="G4504" t="s">
        <v>20089</v>
      </c>
      <c r="H4504" t="s">
        <v>24962</v>
      </c>
      <c r="I4504" t="s">
        <v>24963</v>
      </c>
      <c r="J4504" t="s">
        <v>16203</v>
      </c>
      <c r="K4504" t="s">
        <v>6751</v>
      </c>
      <c r="L4504" t="s">
        <v>6752</v>
      </c>
      <c r="M4504" t="s">
        <v>20083</v>
      </c>
      <c r="N4504" t="s">
        <v>6345</v>
      </c>
      <c r="O4504" t="s">
        <v>20167</v>
      </c>
      <c r="P4504" t="s">
        <v>20201</v>
      </c>
      <c r="Q4504" t="s">
        <v>6752</v>
      </c>
      <c r="R4504" t="s">
        <v>20202</v>
      </c>
      <c r="S4504">
        <v>0</v>
      </c>
      <c r="T4504">
        <v>0</v>
      </c>
      <c r="V4504">
        <v>44</v>
      </c>
      <c r="W4504">
        <v>2</v>
      </c>
    </row>
    <row r="4505" spans="1:23" x14ac:dyDescent="0.3">
      <c r="A4505" t="s">
        <v>4515</v>
      </c>
      <c r="B4505" t="s">
        <v>21439</v>
      </c>
      <c r="C4505">
        <v>1</v>
      </c>
      <c r="D4505">
        <v>1</v>
      </c>
      <c r="E4505" t="s">
        <v>20088</v>
      </c>
      <c r="F4505" t="s">
        <v>16306</v>
      </c>
      <c r="G4505" t="s">
        <v>20089</v>
      </c>
      <c r="H4505" t="s">
        <v>21531</v>
      </c>
      <c r="I4505" t="s">
        <v>24913</v>
      </c>
      <c r="J4505" t="s">
        <v>15959</v>
      </c>
      <c r="K4505" t="s">
        <v>6596</v>
      </c>
      <c r="L4505" t="s">
        <v>6388</v>
      </c>
      <c r="M4505" t="s">
        <v>20083</v>
      </c>
      <c r="N4505" t="s">
        <v>6345</v>
      </c>
      <c r="O4505" t="s">
        <v>20167</v>
      </c>
      <c r="P4505" t="s">
        <v>20314</v>
      </c>
      <c r="Q4505" t="s">
        <v>6388</v>
      </c>
      <c r="R4505" t="s">
        <v>20315</v>
      </c>
      <c r="S4505">
        <v>0</v>
      </c>
      <c r="T4505">
        <v>0</v>
      </c>
      <c r="V4505">
        <v>61</v>
      </c>
      <c r="W4505">
        <v>2</v>
      </c>
    </row>
    <row r="4506" spans="1:23" x14ac:dyDescent="0.3">
      <c r="A4506" t="s">
        <v>4516</v>
      </c>
      <c r="B4506" t="s">
        <v>21439</v>
      </c>
      <c r="C4506">
        <v>1</v>
      </c>
      <c r="D4506">
        <v>1</v>
      </c>
      <c r="E4506" t="s">
        <v>20088</v>
      </c>
      <c r="F4506" t="s">
        <v>16307</v>
      </c>
      <c r="G4506" t="s">
        <v>20089</v>
      </c>
      <c r="H4506" t="s">
        <v>21531</v>
      </c>
      <c r="I4506" t="s">
        <v>24913</v>
      </c>
      <c r="J4506" t="s">
        <v>6844</v>
      </c>
      <c r="K4506" t="s">
        <v>6603</v>
      </c>
      <c r="L4506" t="s">
        <v>6604</v>
      </c>
      <c r="M4506" t="s">
        <v>20336</v>
      </c>
      <c r="N4506" t="s">
        <v>6345</v>
      </c>
      <c r="O4506" t="s">
        <v>20167</v>
      </c>
      <c r="P4506" t="s">
        <v>20337</v>
      </c>
      <c r="Q4506" t="s">
        <v>20338</v>
      </c>
      <c r="R4506" t="s">
        <v>20339</v>
      </c>
      <c r="S4506">
        <v>0</v>
      </c>
      <c r="T4506">
        <v>1</v>
      </c>
      <c r="V4506">
        <v>43</v>
      </c>
      <c r="W4506">
        <v>2</v>
      </c>
    </row>
    <row r="4507" spans="1:23" x14ac:dyDescent="0.3">
      <c r="A4507" t="s">
        <v>4517</v>
      </c>
      <c r="B4507" t="s">
        <v>21439</v>
      </c>
      <c r="C4507">
        <v>1</v>
      </c>
      <c r="D4507">
        <v>1</v>
      </c>
      <c r="E4507" t="s">
        <v>20088</v>
      </c>
      <c r="F4507" t="s">
        <v>16308</v>
      </c>
      <c r="G4507" t="s">
        <v>20089</v>
      </c>
      <c r="H4507" t="s">
        <v>21440</v>
      </c>
      <c r="I4507" t="s">
        <v>24979</v>
      </c>
      <c r="J4507" t="s">
        <v>16123</v>
      </c>
      <c r="K4507" t="s">
        <v>6655</v>
      </c>
      <c r="L4507" t="s">
        <v>6595</v>
      </c>
      <c r="M4507" t="s">
        <v>20083</v>
      </c>
      <c r="N4507" t="s">
        <v>6345</v>
      </c>
      <c r="O4507" t="s">
        <v>20167</v>
      </c>
      <c r="P4507" t="s">
        <v>20685</v>
      </c>
      <c r="Q4507" t="s">
        <v>20686</v>
      </c>
      <c r="R4507" t="s">
        <v>20687</v>
      </c>
      <c r="S4507">
        <v>0</v>
      </c>
      <c r="T4507">
        <v>0</v>
      </c>
      <c r="V4507">
        <v>108</v>
      </c>
      <c r="W4507">
        <v>4</v>
      </c>
    </row>
    <row r="4508" spans="1:23" x14ac:dyDescent="0.3">
      <c r="A4508" t="s">
        <v>4518</v>
      </c>
      <c r="B4508" t="s">
        <v>21439</v>
      </c>
      <c r="C4508">
        <v>1</v>
      </c>
      <c r="D4508">
        <v>1</v>
      </c>
      <c r="E4508" t="s">
        <v>20065</v>
      </c>
      <c r="F4508" t="s">
        <v>16309</v>
      </c>
      <c r="G4508" t="s">
        <v>20066</v>
      </c>
      <c r="H4508" t="s">
        <v>24952</v>
      </c>
      <c r="I4508" t="s">
        <v>24953</v>
      </c>
      <c r="J4508" t="s">
        <v>6860</v>
      </c>
      <c r="K4508" t="s">
        <v>6861</v>
      </c>
      <c r="L4508" t="s">
        <v>6862</v>
      </c>
      <c r="M4508" t="s">
        <v>20183</v>
      </c>
      <c r="N4508" t="s">
        <v>6345</v>
      </c>
      <c r="O4508" t="s">
        <v>20167</v>
      </c>
      <c r="P4508" t="s">
        <v>20184</v>
      </c>
      <c r="Q4508" t="s">
        <v>20185</v>
      </c>
      <c r="R4508" t="s">
        <v>20186</v>
      </c>
      <c r="S4508">
        <v>1</v>
      </c>
      <c r="T4508">
        <v>1</v>
      </c>
      <c r="V4508">
        <v>125</v>
      </c>
      <c r="W4508">
        <v>4</v>
      </c>
    </row>
    <row r="4509" spans="1:23" x14ac:dyDescent="0.3">
      <c r="A4509" t="s">
        <v>4519</v>
      </c>
      <c r="B4509" t="s">
        <v>21650</v>
      </c>
      <c r="C4509">
        <v>1</v>
      </c>
      <c r="D4509">
        <v>1</v>
      </c>
      <c r="E4509" t="s">
        <v>20050</v>
      </c>
      <c r="F4509" t="s">
        <v>16310</v>
      </c>
      <c r="G4509" t="s">
        <v>20041</v>
      </c>
      <c r="H4509" t="s">
        <v>24866</v>
      </c>
      <c r="I4509" t="s">
        <v>24867</v>
      </c>
      <c r="J4509" t="s">
        <v>16245</v>
      </c>
      <c r="K4509" t="s">
        <v>6460</v>
      </c>
      <c r="L4509" t="s">
        <v>6388</v>
      </c>
      <c r="M4509" t="s">
        <v>20083</v>
      </c>
      <c r="N4509" t="s">
        <v>6345</v>
      </c>
      <c r="O4509" t="s">
        <v>20167</v>
      </c>
      <c r="P4509" t="s">
        <v>20314</v>
      </c>
      <c r="Q4509" t="s">
        <v>6388</v>
      </c>
      <c r="R4509" t="s">
        <v>20315</v>
      </c>
      <c r="S4509">
        <v>1</v>
      </c>
      <c r="T4509">
        <v>0</v>
      </c>
      <c r="U4509">
        <v>0</v>
      </c>
      <c r="V4509">
        <v>736</v>
      </c>
      <c r="W4509">
        <v>57</v>
      </c>
    </row>
    <row r="4510" spans="1:23" x14ac:dyDescent="0.3">
      <c r="A4510" t="s">
        <v>4520</v>
      </c>
      <c r="B4510" t="s">
        <v>21483</v>
      </c>
      <c r="C4510">
        <v>1</v>
      </c>
      <c r="D4510">
        <v>1</v>
      </c>
      <c r="E4510" t="s">
        <v>20088</v>
      </c>
      <c r="F4510" t="s">
        <v>16311</v>
      </c>
      <c r="G4510" t="s">
        <v>20089</v>
      </c>
      <c r="H4510" t="s">
        <v>24924</v>
      </c>
      <c r="I4510" t="s">
        <v>24925</v>
      </c>
      <c r="J4510" t="s">
        <v>16053</v>
      </c>
      <c r="K4510" t="s">
        <v>6599</v>
      </c>
      <c r="L4510" t="s">
        <v>6600</v>
      </c>
      <c r="M4510" t="s">
        <v>20484</v>
      </c>
      <c r="N4510" t="s">
        <v>6345</v>
      </c>
      <c r="O4510" t="s">
        <v>20167</v>
      </c>
      <c r="P4510" t="s">
        <v>20492</v>
      </c>
      <c r="Q4510" t="s">
        <v>20493</v>
      </c>
      <c r="R4510" t="s">
        <v>20883</v>
      </c>
      <c r="S4510">
        <v>0</v>
      </c>
      <c r="T4510">
        <v>1</v>
      </c>
      <c r="U4510">
        <v>0</v>
      </c>
      <c r="V4510">
        <v>37</v>
      </c>
      <c r="W4510">
        <v>4</v>
      </c>
    </row>
    <row r="4511" spans="1:23" x14ac:dyDescent="0.3">
      <c r="A4511" t="s">
        <v>4521</v>
      </c>
      <c r="B4511" t="s">
        <v>21439</v>
      </c>
      <c r="C4511">
        <v>1</v>
      </c>
      <c r="D4511">
        <v>1</v>
      </c>
      <c r="E4511" t="s">
        <v>20065</v>
      </c>
      <c r="F4511" t="s">
        <v>16312</v>
      </c>
      <c r="G4511" t="s">
        <v>20051</v>
      </c>
      <c r="H4511" t="s">
        <v>24943</v>
      </c>
      <c r="I4511" t="s">
        <v>24944</v>
      </c>
      <c r="J4511" t="s">
        <v>10181</v>
      </c>
      <c r="K4511" t="s">
        <v>6603</v>
      </c>
      <c r="L4511" t="s">
        <v>6604</v>
      </c>
      <c r="M4511" t="s">
        <v>20336</v>
      </c>
      <c r="N4511" t="s">
        <v>6345</v>
      </c>
      <c r="O4511" t="s">
        <v>20167</v>
      </c>
      <c r="P4511" t="s">
        <v>20337</v>
      </c>
      <c r="Q4511" t="s">
        <v>20338</v>
      </c>
      <c r="R4511" t="s">
        <v>20339</v>
      </c>
      <c r="S4511">
        <v>1</v>
      </c>
      <c r="T4511">
        <v>1</v>
      </c>
      <c r="V4511">
        <v>60</v>
      </c>
      <c r="W4511">
        <v>4</v>
      </c>
    </row>
    <row r="4512" spans="1:23" x14ac:dyDescent="0.3">
      <c r="A4512" t="s">
        <v>4522</v>
      </c>
      <c r="B4512" t="s">
        <v>21439</v>
      </c>
      <c r="C4512">
        <v>1</v>
      </c>
      <c r="D4512">
        <v>1</v>
      </c>
      <c r="E4512" t="s">
        <v>20065</v>
      </c>
      <c r="F4512" t="s">
        <v>16313</v>
      </c>
      <c r="G4512" t="s">
        <v>20051</v>
      </c>
      <c r="H4512" t="s">
        <v>24943</v>
      </c>
      <c r="I4512" t="s">
        <v>24944</v>
      </c>
      <c r="J4512" t="s">
        <v>16174</v>
      </c>
      <c r="K4512" t="s">
        <v>6352</v>
      </c>
      <c r="L4512" t="s">
        <v>6353</v>
      </c>
      <c r="M4512" t="s">
        <v>20075</v>
      </c>
      <c r="N4512" t="s">
        <v>6345</v>
      </c>
      <c r="O4512" t="s">
        <v>20167</v>
      </c>
      <c r="P4512" t="s">
        <v>20337</v>
      </c>
      <c r="Q4512" t="s">
        <v>20338</v>
      </c>
      <c r="R4512" t="s">
        <v>20709</v>
      </c>
      <c r="S4512">
        <v>1</v>
      </c>
      <c r="T4512">
        <v>1</v>
      </c>
      <c r="V4512">
        <v>20</v>
      </c>
      <c r="W4512">
        <v>1</v>
      </c>
    </row>
    <row r="4513" spans="1:23" x14ac:dyDescent="0.3">
      <c r="A4513" t="s">
        <v>4523</v>
      </c>
      <c r="B4513" t="s">
        <v>21439</v>
      </c>
      <c r="C4513">
        <v>1</v>
      </c>
      <c r="D4513">
        <v>1</v>
      </c>
      <c r="E4513" t="s">
        <v>20150</v>
      </c>
      <c r="F4513" t="s">
        <v>16314</v>
      </c>
      <c r="G4513" t="s">
        <v>20089</v>
      </c>
      <c r="H4513" t="s">
        <v>24909</v>
      </c>
      <c r="I4513" t="s">
        <v>24910</v>
      </c>
      <c r="J4513" t="s">
        <v>15957</v>
      </c>
      <c r="K4513" t="s">
        <v>6597</v>
      </c>
      <c r="L4513" t="s">
        <v>6598</v>
      </c>
      <c r="M4513" t="s">
        <v>20103</v>
      </c>
      <c r="N4513" t="s">
        <v>6345</v>
      </c>
      <c r="O4513" t="s">
        <v>20167</v>
      </c>
      <c r="P4513" t="s">
        <v>20168</v>
      </c>
      <c r="Q4513" t="s">
        <v>6598</v>
      </c>
      <c r="R4513" t="s">
        <v>20169</v>
      </c>
      <c r="S4513">
        <v>0</v>
      </c>
      <c r="T4513">
        <v>1</v>
      </c>
      <c r="V4513">
        <v>26</v>
      </c>
      <c r="W4513">
        <v>2</v>
      </c>
    </row>
    <row r="4514" spans="1:23" x14ac:dyDescent="0.3">
      <c r="A4514" t="s">
        <v>4524</v>
      </c>
      <c r="B4514" t="s">
        <v>21439</v>
      </c>
      <c r="C4514">
        <v>1</v>
      </c>
      <c r="D4514">
        <v>1</v>
      </c>
      <c r="E4514" t="s">
        <v>20088</v>
      </c>
      <c r="F4514" t="s">
        <v>16315</v>
      </c>
      <c r="G4514" t="s">
        <v>20089</v>
      </c>
      <c r="H4514" t="s">
        <v>20842</v>
      </c>
      <c r="I4514" t="s">
        <v>20843</v>
      </c>
      <c r="J4514" t="s">
        <v>16256</v>
      </c>
      <c r="K4514" t="s">
        <v>6343</v>
      </c>
      <c r="L4514" t="s">
        <v>6344</v>
      </c>
      <c r="M4514" t="s">
        <v>20083</v>
      </c>
      <c r="N4514" t="s">
        <v>6345</v>
      </c>
      <c r="O4514" t="s">
        <v>20167</v>
      </c>
      <c r="P4514" t="s">
        <v>20569</v>
      </c>
      <c r="Q4514" t="s">
        <v>20570</v>
      </c>
      <c r="R4514" t="s">
        <v>20571</v>
      </c>
      <c r="S4514">
        <v>0</v>
      </c>
      <c r="T4514">
        <v>1</v>
      </c>
      <c r="U4514">
        <v>0</v>
      </c>
      <c r="V4514">
        <v>20</v>
      </c>
      <c r="W4514">
        <v>1</v>
      </c>
    </row>
    <row r="4515" spans="1:23" x14ac:dyDescent="0.3">
      <c r="A4515" t="s">
        <v>4525</v>
      </c>
      <c r="B4515" t="s">
        <v>21522</v>
      </c>
      <c r="C4515">
        <v>1</v>
      </c>
      <c r="D4515">
        <v>1</v>
      </c>
      <c r="E4515" t="s">
        <v>20065</v>
      </c>
      <c r="F4515" t="s">
        <v>16316</v>
      </c>
      <c r="G4515" t="s">
        <v>20080</v>
      </c>
      <c r="H4515" t="s">
        <v>20312</v>
      </c>
      <c r="I4515" t="s">
        <v>20313</v>
      </c>
      <c r="J4515" t="s">
        <v>6849</v>
      </c>
      <c r="K4515" t="s">
        <v>6452</v>
      </c>
      <c r="L4515" t="s">
        <v>6388</v>
      </c>
      <c r="M4515" t="s">
        <v>20083</v>
      </c>
      <c r="N4515" t="s">
        <v>6345</v>
      </c>
      <c r="O4515" t="s">
        <v>20167</v>
      </c>
      <c r="P4515" t="s">
        <v>20314</v>
      </c>
      <c r="Q4515" t="s">
        <v>6388</v>
      </c>
      <c r="R4515" t="s">
        <v>20315</v>
      </c>
      <c r="S4515">
        <v>1</v>
      </c>
      <c r="T4515">
        <v>0</v>
      </c>
      <c r="U4515">
        <v>0</v>
      </c>
      <c r="V4515">
        <v>27</v>
      </c>
      <c r="W4515">
        <v>2</v>
      </c>
    </row>
    <row r="4516" spans="1:23" x14ac:dyDescent="0.3">
      <c r="A4516" t="s">
        <v>4526</v>
      </c>
      <c r="B4516" t="s">
        <v>21439</v>
      </c>
      <c r="C4516">
        <v>1</v>
      </c>
      <c r="D4516">
        <v>1</v>
      </c>
      <c r="E4516" t="s">
        <v>20065</v>
      </c>
      <c r="F4516" t="s">
        <v>16317</v>
      </c>
      <c r="G4516" t="s">
        <v>21576</v>
      </c>
      <c r="H4516" t="s">
        <v>24907</v>
      </c>
      <c r="I4516" t="s">
        <v>24908</v>
      </c>
      <c r="J4516" t="s">
        <v>16164</v>
      </c>
      <c r="K4516" t="s">
        <v>7077</v>
      </c>
      <c r="L4516" t="s">
        <v>7078</v>
      </c>
      <c r="M4516" t="s">
        <v>20075</v>
      </c>
      <c r="N4516" t="s">
        <v>6345</v>
      </c>
      <c r="O4516" t="s">
        <v>20167</v>
      </c>
      <c r="P4516" t="s">
        <v>20173</v>
      </c>
      <c r="Q4516" t="s">
        <v>20174</v>
      </c>
      <c r="R4516" t="s">
        <v>20637</v>
      </c>
      <c r="S4516">
        <v>1</v>
      </c>
      <c r="T4516">
        <v>1</v>
      </c>
      <c r="U4516">
        <v>0</v>
      </c>
      <c r="V4516">
        <v>11</v>
      </c>
      <c r="W4516">
        <v>1</v>
      </c>
    </row>
    <row r="4517" spans="1:23" x14ac:dyDescent="0.3">
      <c r="A4517" t="s">
        <v>4527</v>
      </c>
      <c r="B4517" t="s">
        <v>21522</v>
      </c>
      <c r="C4517">
        <v>1</v>
      </c>
      <c r="D4517">
        <v>1</v>
      </c>
      <c r="E4517" t="s">
        <v>20065</v>
      </c>
      <c r="F4517" t="s">
        <v>16318</v>
      </c>
      <c r="G4517" t="s">
        <v>20080</v>
      </c>
      <c r="H4517" t="s">
        <v>20312</v>
      </c>
      <c r="I4517" t="s">
        <v>20313</v>
      </c>
      <c r="J4517" t="s">
        <v>6864</v>
      </c>
      <c r="K4517" t="s">
        <v>6460</v>
      </c>
      <c r="L4517" t="s">
        <v>6388</v>
      </c>
      <c r="M4517" t="s">
        <v>20083</v>
      </c>
      <c r="N4517" t="s">
        <v>6345</v>
      </c>
      <c r="O4517" t="s">
        <v>20167</v>
      </c>
      <c r="P4517" t="s">
        <v>20314</v>
      </c>
      <c r="Q4517" t="s">
        <v>6388</v>
      </c>
      <c r="R4517" t="s">
        <v>20315</v>
      </c>
      <c r="S4517">
        <v>1</v>
      </c>
      <c r="T4517">
        <v>0</v>
      </c>
      <c r="U4517">
        <v>0</v>
      </c>
      <c r="V4517">
        <v>37</v>
      </c>
      <c r="W4517">
        <v>2</v>
      </c>
    </row>
    <row r="4518" spans="1:23" x14ac:dyDescent="0.3">
      <c r="A4518" t="s">
        <v>4528</v>
      </c>
      <c r="B4518" t="s">
        <v>21501</v>
      </c>
      <c r="C4518">
        <v>1</v>
      </c>
      <c r="D4518">
        <v>1</v>
      </c>
      <c r="E4518" t="s">
        <v>20088</v>
      </c>
      <c r="F4518" t="s">
        <v>16319</v>
      </c>
      <c r="G4518" t="s">
        <v>20089</v>
      </c>
      <c r="H4518" t="s">
        <v>20842</v>
      </c>
      <c r="I4518" t="s">
        <v>20843</v>
      </c>
      <c r="J4518" t="s">
        <v>16069</v>
      </c>
      <c r="K4518" t="s">
        <v>6425</v>
      </c>
      <c r="L4518" t="s">
        <v>6426</v>
      </c>
      <c r="M4518" t="s">
        <v>20661</v>
      </c>
      <c r="N4518" t="s">
        <v>6345</v>
      </c>
      <c r="O4518" t="s">
        <v>20167</v>
      </c>
      <c r="P4518" t="s">
        <v>20173</v>
      </c>
      <c r="Q4518" t="s">
        <v>20174</v>
      </c>
      <c r="R4518" t="s">
        <v>20844</v>
      </c>
      <c r="S4518">
        <v>0</v>
      </c>
      <c r="T4518">
        <v>1</v>
      </c>
      <c r="U4518">
        <v>0</v>
      </c>
      <c r="V4518">
        <v>14</v>
      </c>
      <c r="W4518">
        <v>1</v>
      </c>
    </row>
    <row r="4519" spans="1:23" x14ac:dyDescent="0.3">
      <c r="A4519" t="s">
        <v>4529</v>
      </c>
      <c r="B4519" t="s">
        <v>21522</v>
      </c>
      <c r="C4519">
        <v>1</v>
      </c>
      <c r="D4519">
        <v>1</v>
      </c>
      <c r="E4519" t="s">
        <v>20065</v>
      </c>
      <c r="F4519" t="s">
        <v>16320</v>
      </c>
      <c r="G4519" t="s">
        <v>20080</v>
      </c>
      <c r="H4519" t="s">
        <v>20312</v>
      </c>
      <c r="I4519" t="s">
        <v>20313</v>
      </c>
      <c r="J4519" t="s">
        <v>6846</v>
      </c>
      <c r="K4519" t="s">
        <v>6847</v>
      </c>
      <c r="L4519" t="s">
        <v>6388</v>
      </c>
      <c r="M4519" t="s">
        <v>20083</v>
      </c>
      <c r="N4519" t="s">
        <v>6345</v>
      </c>
      <c r="O4519" t="s">
        <v>20167</v>
      </c>
      <c r="P4519" t="s">
        <v>20314</v>
      </c>
      <c r="Q4519" t="s">
        <v>6388</v>
      </c>
      <c r="R4519" t="s">
        <v>20315</v>
      </c>
      <c r="S4519">
        <v>1</v>
      </c>
      <c r="T4519">
        <v>0</v>
      </c>
      <c r="U4519">
        <v>0</v>
      </c>
      <c r="V4519">
        <v>45</v>
      </c>
      <c r="W4519">
        <v>2</v>
      </c>
    </row>
    <row r="4520" spans="1:23" x14ac:dyDescent="0.3">
      <c r="A4520" t="s">
        <v>4530</v>
      </c>
      <c r="B4520" t="s">
        <v>21439</v>
      </c>
      <c r="C4520">
        <v>1</v>
      </c>
      <c r="D4520">
        <v>1</v>
      </c>
      <c r="E4520" t="s">
        <v>20088</v>
      </c>
      <c r="F4520" t="s">
        <v>16321</v>
      </c>
      <c r="G4520" t="s">
        <v>20089</v>
      </c>
      <c r="H4520" t="s">
        <v>22925</v>
      </c>
      <c r="I4520" t="s">
        <v>24914</v>
      </c>
      <c r="J4520" t="s">
        <v>16004</v>
      </c>
      <c r="K4520" t="s">
        <v>6751</v>
      </c>
      <c r="L4520" t="s">
        <v>6752</v>
      </c>
      <c r="M4520" t="s">
        <v>20083</v>
      </c>
      <c r="N4520" t="s">
        <v>6345</v>
      </c>
      <c r="O4520" t="s">
        <v>20167</v>
      </c>
      <c r="P4520" t="s">
        <v>20201</v>
      </c>
      <c r="Q4520" t="s">
        <v>6752</v>
      </c>
      <c r="R4520" t="s">
        <v>20202</v>
      </c>
      <c r="S4520">
        <v>0</v>
      </c>
      <c r="T4520">
        <v>0</v>
      </c>
      <c r="U4520">
        <v>0</v>
      </c>
      <c r="V4520">
        <v>32</v>
      </c>
      <c r="W4520">
        <v>2</v>
      </c>
    </row>
    <row r="4521" spans="1:23" x14ac:dyDescent="0.3">
      <c r="A4521" t="s">
        <v>4531</v>
      </c>
      <c r="B4521" t="s">
        <v>21439</v>
      </c>
      <c r="C4521">
        <v>1</v>
      </c>
      <c r="D4521">
        <v>1</v>
      </c>
      <c r="E4521" t="s">
        <v>20150</v>
      </c>
      <c r="F4521" t="s">
        <v>16322</v>
      </c>
      <c r="G4521" t="s">
        <v>20089</v>
      </c>
      <c r="H4521" t="s">
        <v>24911</v>
      </c>
      <c r="I4521" t="s">
        <v>24912</v>
      </c>
      <c r="J4521" t="s">
        <v>15995</v>
      </c>
      <c r="K4521" t="s">
        <v>6452</v>
      </c>
      <c r="L4521" t="s">
        <v>6388</v>
      </c>
      <c r="M4521" t="s">
        <v>20083</v>
      </c>
      <c r="N4521" t="s">
        <v>6345</v>
      </c>
      <c r="O4521" t="s">
        <v>20167</v>
      </c>
      <c r="P4521" t="s">
        <v>20314</v>
      </c>
      <c r="Q4521" t="s">
        <v>6388</v>
      </c>
      <c r="R4521" t="s">
        <v>20315</v>
      </c>
      <c r="S4521">
        <v>0</v>
      </c>
      <c r="T4521">
        <v>0</v>
      </c>
      <c r="U4521">
        <v>0</v>
      </c>
      <c r="V4521">
        <v>31</v>
      </c>
      <c r="W4521">
        <v>2</v>
      </c>
    </row>
    <row r="4522" spans="1:23" x14ac:dyDescent="0.3">
      <c r="A4522" t="s">
        <v>4532</v>
      </c>
      <c r="B4522" t="s">
        <v>21522</v>
      </c>
      <c r="C4522">
        <v>1</v>
      </c>
      <c r="D4522">
        <v>1</v>
      </c>
      <c r="E4522" t="s">
        <v>20050</v>
      </c>
      <c r="F4522" t="s">
        <v>16323</v>
      </c>
      <c r="G4522" t="s">
        <v>20051</v>
      </c>
      <c r="H4522" t="s">
        <v>20490</v>
      </c>
      <c r="I4522" t="s">
        <v>20491</v>
      </c>
      <c r="J4522" t="s">
        <v>6651</v>
      </c>
      <c r="K4522" t="s">
        <v>6652</v>
      </c>
      <c r="L4522" t="s">
        <v>6653</v>
      </c>
      <c r="M4522" t="s">
        <v>20107</v>
      </c>
      <c r="N4522" t="s">
        <v>6345</v>
      </c>
      <c r="O4522" t="s">
        <v>20167</v>
      </c>
      <c r="P4522" t="s">
        <v>20492</v>
      </c>
      <c r="Q4522" t="s">
        <v>20493</v>
      </c>
      <c r="R4522" t="s">
        <v>20771</v>
      </c>
      <c r="S4522">
        <v>1</v>
      </c>
      <c r="T4522">
        <v>0</v>
      </c>
      <c r="U4522">
        <v>0</v>
      </c>
      <c r="V4522">
        <v>7</v>
      </c>
      <c r="W4522">
        <v>1</v>
      </c>
    </row>
    <row r="4523" spans="1:23" x14ac:dyDescent="0.3">
      <c r="A4523" t="s">
        <v>4533</v>
      </c>
      <c r="B4523" t="s">
        <v>21439</v>
      </c>
      <c r="C4523">
        <v>1</v>
      </c>
      <c r="D4523">
        <v>1</v>
      </c>
      <c r="E4523" t="s">
        <v>20088</v>
      </c>
      <c r="F4523" t="s">
        <v>16324</v>
      </c>
      <c r="G4523" t="s">
        <v>20089</v>
      </c>
      <c r="H4523" t="s">
        <v>24911</v>
      </c>
      <c r="I4523" t="s">
        <v>24912</v>
      </c>
      <c r="J4523" t="s">
        <v>15995</v>
      </c>
      <c r="K4523" t="s">
        <v>6452</v>
      </c>
      <c r="L4523" t="s">
        <v>6388</v>
      </c>
      <c r="M4523" t="s">
        <v>20083</v>
      </c>
      <c r="N4523" t="s">
        <v>6345</v>
      </c>
      <c r="O4523" t="s">
        <v>20167</v>
      </c>
      <c r="P4523" t="s">
        <v>20314</v>
      </c>
      <c r="Q4523" t="s">
        <v>6388</v>
      </c>
      <c r="R4523" t="s">
        <v>20315</v>
      </c>
      <c r="S4523">
        <v>0</v>
      </c>
      <c r="T4523">
        <v>0</v>
      </c>
      <c r="U4523">
        <v>0</v>
      </c>
      <c r="V4523">
        <v>114</v>
      </c>
      <c r="W4523">
        <v>5</v>
      </c>
    </row>
    <row r="4524" spans="1:23" x14ac:dyDescent="0.3">
      <c r="A4524" t="s">
        <v>4534</v>
      </c>
      <c r="B4524" t="s">
        <v>21522</v>
      </c>
      <c r="C4524">
        <v>1</v>
      </c>
      <c r="D4524">
        <v>1</v>
      </c>
      <c r="E4524" t="s">
        <v>20065</v>
      </c>
      <c r="F4524" t="s">
        <v>16325</v>
      </c>
      <c r="G4524" t="s">
        <v>20080</v>
      </c>
      <c r="H4524" t="s">
        <v>20312</v>
      </c>
      <c r="I4524" t="s">
        <v>20313</v>
      </c>
      <c r="J4524" t="s">
        <v>16051</v>
      </c>
      <c r="K4524" t="s">
        <v>6487</v>
      </c>
      <c r="L4524" t="s">
        <v>6388</v>
      </c>
      <c r="M4524" t="s">
        <v>20083</v>
      </c>
      <c r="N4524" t="s">
        <v>6345</v>
      </c>
      <c r="O4524" t="s">
        <v>20167</v>
      </c>
      <c r="P4524" t="s">
        <v>20314</v>
      </c>
      <c r="Q4524" t="s">
        <v>6388</v>
      </c>
      <c r="R4524" t="s">
        <v>20315</v>
      </c>
      <c r="S4524">
        <v>1</v>
      </c>
      <c r="T4524">
        <v>0</v>
      </c>
      <c r="U4524">
        <v>0</v>
      </c>
      <c r="V4524">
        <v>197</v>
      </c>
      <c r="W4524">
        <v>8</v>
      </c>
    </row>
    <row r="4525" spans="1:23" x14ac:dyDescent="0.3">
      <c r="A4525" t="s">
        <v>4535</v>
      </c>
      <c r="B4525" t="s">
        <v>21501</v>
      </c>
      <c r="C4525">
        <v>1</v>
      </c>
      <c r="D4525">
        <v>1</v>
      </c>
      <c r="E4525" t="s">
        <v>20065</v>
      </c>
      <c r="F4525" t="s">
        <v>16326</v>
      </c>
      <c r="G4525" t="s">
        <v>20041</v>
      </c>
      <c r="H4525" t="s">
        <v>24866</v>
      </c>
      <c r="I4525" t="s">
        <v>24867</v>
      </c>
      <c r="J4525" t="s">
        <v>16327</v>
      </c>
      <c r="K4525" t="s">
        <v>6343</v>
      </c>
      <c r="L4525" t="s">
        <v>6344</v>
      </c>
      <c r="M4525" t="s">
        <v>20083</v>
      </c>
      <c r="N4525" t="s">
        <v>6345</v>
      </c>
      <c r="O4525" t="s">
        <v>20167</v>
      </c>
      <c r="P4525" t="s">
        <v>20569</v>
      </c>
      <c r="Q4525" t="s">
        <v>20570</v>
      </c>
      <c r="R4525" t="s">
        <v>20571</v>
      </c>
      <c r="S4525">
        <v>1</v>
      </c>
      <c r="T4525">
        <v>1</v>
      </c>
      <c r="U4525">
        <v>0</v>
      </c>
      <c r="V4525">
        <v>64</v>
      </c>
      <c r="W4525">
        <v>3</v>
      </c>
    </row>
    <row r="4526" spans="1:23" x14ac:dyDescent="0.3">
      <c r="A4526" t="s">
        <v>4536</v>
      </c>
      <c r="B4526" t="s">
        <v>21522</v>
      </c>
      <c r="C4526">
        <v>1</v>
      </c>
      <c r="D4526">
        <v>1</v>
      </c>
      <c r="E4526" t="s">
        <v>20050</v>
      </c>
      <c r="F4526" t="s">
        <v>16328</v>
      </c>
      <c r="G4526" t="s">
        <v>20051</v>
      </c>
      <c r="H4526" t="s">
        <v>20181</v>
      </c>
      <c r="I4526" t="s">
        <v>20182</v>
      </c>
      <c r="J4526" t="s">
        <v>6860</v>
      </c>
      <c r="K4526" t="s">
        <v>6861</v>
      </c>
      <c r="L4526" t="s">
        <v>6862</v>
      </c>
      <c r="M4526" t="s">
        <v>20183</v>
      </c>
      <c r="N4526" t="s">
        <v>6345</v>
      </c>
      <c r="O4526" t="s">
        <v>20167</v>
      </c>
      <c r="P4526" t="s">
        <v>20184</v>
      </c>
      <c r="Q4526" t="s">
        <v>20185</v>
      </c>
      <c r="R4526" t="s">
        <v>20186</v>
      </c>
      <c r="S4526">
        <v>1</v>
      </c>
      <c r="T4526">
        <v>1</v>
      </c>
      <c r="U4526">
        <v>0</v>
      </c>
      <c r="V4526">
        <v>49</v>
      </c>
      <c r="W4526">
        <v>3</v>
      </c>
    </row>
    <row r="4527" spans="1:23" x14ac:dyDescent="0.3">
      <c r="A4527" t="s">
        <v>4537</v>
      </c>
      <c r="B4527" t="s">
        <v>21174</v>
      </c>
      <c r="C4527">
        <v>0</v>
      </c>
      <c r="D4527">
        <v>0</v>
      </c>
      <c r="E4527" t="s">
        <v>20088</v>
      </c>
      <c r="F4527" t="s">
        <v>16329</v>
      </c>
      <c r="G4527" t="s">
        <v>20089</v>
      </c>
      <c r="H4527" t="s">
        <v>24984</v>
      </c>
      <c r="I4527" t="s">
        <v>24985</v>
      </c>
      <c r="J4527" t="s">
        <v>16330</v>
      </c>
      <c r="K4527" t="s">
        <v>6343</v>
      </c>
      <c r="L4527" t="s">
        <v>6344</v>
      </c>
      <c r="M4527" t="s">
        <v>20083</v>
      </c>
      <c r="N4527" t="s">
        <v>6345</v>
      </c>
      <c r="O4527" t="s">
        <v>20167</v>
      </c>
      <c r="P4527" t="s">
        <v>20569</v>
      </c>
      <c r="Q4527" t="s">
        <v>20570</v>
      </c>
      <c r="R4527" t="s">
        <v>20571</v>
      </c>
      <c r="S4527">
        <v>0</v>
      </c>
      <c r="T4527">
        <v>1</v>
      </c>
      <c r="U4527">
        <v>1</v>
      </c>
      <c r="V4527">
        <v>236</v>
      </c>
      <c r="W4527">
        <v>12</v>
      </c>
    </row>
    <row r="4528" spans="1:23" x14ac:dyDescent="0.3">
      <c r="A4528" t="s">
        <v>4538</v>
      </c>
      <c r="B4528" t="s">
        <v>21174</v>
      </c>
      <c r="C4528">
        <v>0</v>
      </c>
      <c r="D4528">
        <v>0</v>
      </c>
      <c r="E4528" t="s">
        <v>20050</v>
      </c>
      <c r="F4528" t="s">
        <v>16331</v>
      </c>
      <c r="G4528" t="s">
        <v>20080</v>
      </c>
      <c r="H4528" t="s">
        <v>20567</v>
      </c>
      <c r="I4528" t="s">
        <v>20568</v>
      </c>
      <c r="J4528" t="s">
        <v>12365</v>
      </c>
      <c r="K4528" t="s">
        <v>6343</v>
      </c>
      <c r="L4528" t="s">
        <v>6344</v>
      </c>
      <c r="M4528" t="s">
        <v>20083</v>
      </c>
      <c r="N4528" t="s">
        <v>6345</v>
      </c>
      <c r="O4528" t="s">
        <v>20167</v>
      </c>
      <c r="P4528" t="s">
        <v>20569</v>
      </c>
      <c r="Q4528" t="s">
        <v>20570</v>
      </c>
      <c r="R4528" t="s">
        <v>20571</v>
      </c>
      <c r="S4528">
        <v>1</v>
      </c>
      <c r="T4528">
        <v>1</v>
      </c>
      <c r="U4528">
        <v>0</v>
      </c>
      <c r="V4528">
        <v>164</v>
      </c>
      <c r="W4528">
        <v>7</v>
      </c>
    </row>
    <row r="4529" spans="1:23" x14ac:dyDescent="0.3">
      <c r="A4529" t="s">
        <v>4539</v>
      </c>
      <c r="B4529" t="s">
        <v>21174</v>
      </c>
      <c r="C4529">
        <v>0</v>
      </c>
      <c r="D4529">
        <v>0</v>
      </c>
      <c r="E4529" t="s">
        <v>20050</v>
      </c>
      <c r="F4529" t="s">
        <v>16332</v>
      </c>
      <c r="G4529" t="s">
        <v>20080</v>
      </c>
      <c r="H4529" t="s">
        <v>20567</v>
      </c>
      <c r="I4529" t="s">
        <v>20568</v>
      </c>
      <c r="J4529" t="s">
        <v>16333</v>
      </c>
      <c r="K4529" t="s">
        <v>6343</v>
      </c>
      <c r="L4529" t="s">
        <v>6344</v>
      </c>
      <c r="M4529" t="s">
        <v>20083</v>
      </c>
      <c r="N4529" t="s">
        <v>6345</v>
      </c>
      <c r="O4529" t="s">
        <v>20167</v>
      </c>
      <c r="P4529" t="s">
        <v>20569</v>
      </c>
      <c r="Q4529" t="s">
        <v>20570</v>
      </c>
      <c r="R4529" t="s">
        <v>20571</v>
      </c>
      <c r="S4529">
        <v>1</v>
      </c>
      <c r="T4529">
        <v>1</v>
      </c>
      <c r="U4529">
        <v>0</v>
      </c>
      <c r="V4529">
        <v>86</v>
      </c>
      <c r="W4529">
        <v>4</v>
      </c>
    </row>
    <row r="4530" spans="1:23" x14ac:dyDescent="0.3">
      <c r="A4530" t="s">
        <v>4540</v>
      </c>
      <c r="B4530" t="s">
        <v>21174</v>
      </c>
      <c r="C4530">
        <v>0</v>
      </c>
      <c r="D4530">
        <v>0</v>
      </c>
      <c r="E4530" t="s">
        <v>20050</v>
      </c>
      <c r="F4530" t="s">
        <v>16335</v>
      </c>
      <c r="G4530" t="s">
        <v>20080</v>
      </c>
      <c r="H4530" t="s">
        <v>20567</v>
      </c>
      <c r="I4530" t="s">
        <v>20568</v>
      </c>
      <c r="J4530" t="s">
        <v>16336</v>
      </c>
      <c r="K4530" t="s">
        <v>6343</v>
      </c>
      <c r="L4530" t="s">
        <v>6344</v>
      </c>
      <c r="M4530" t="s">
        <v>20083</v>
      </c>
      <c r="N4530" t="s">
        <v>6345</v>
      </c>
      <c r="O4530" t="s">
        <v>20167</v>
      </c>
      <c r="P4530" t="s">
        <v>20569</v>
      </c>
      <c r="Q4530" t="s">
        <v>20570</v>
      </c>
      <c r="R4530" t="s">
        <v>20571</v>
      </c>
      <c r="S4530">
        <v>1</v>
      </c>
      <c r="T4530">
        <v>1</v>
      </c>
      <c r="U4530">
        <v>0</v>
      </c>
      <c r="V4530">
        <v>189</v>
      </c>
      <c r="W4530">
        <v>8</v>
      </c>
    </row>
    <row r="4531" spans="1:23" x14ac:dyDescent="0.3">
      <c r="A4531" t="s">
        <v>4541</v>
      </c>
      <c r="B4531" t="s">
        <v>21174</v>
      </c>
      <c r="C4531">
        <v>0</v>
      </c>
      <c r="D4531">
        <v>0</v>
      </c>
      <c r="E4531" t="s">
        <v>20050</v>
      </c>
      <c r="F4531" t="s">
        <v>16337</v>
      </c>
      <c r="G4531" t="s">
        <v>20080</v>
      </c>
      <c r="H4531" t="s">
        <v>20567</v>
      </c>
      <c r="I4531" t="s">
        <v>20568</v>
      </c>
      <c r="J4531" t="s">
        <v>16334</v>
      </c>
      <c r="K4531" t="s">
        <v>6343</v>
      </c>
      <c r="L4531" t="s">
        <v>6344</v>
      </c>
      <c r="M4531" t="s">
        <v>20083</v>
      </c>
      <c r="N4531" t="s">
        <v>6345</v>
      </c>
      <c r="O4531" t="s">
        <v>20167</v>
      </c>
      <c r="P4531" t="s">
        <v>20569</v>
      </c>
      <c r="Q4531" t="s">
        <v>20570</v>
      </c>
      <c r="R4531" t="s">
        <v>20571</v>
      </c>
      <c r="S4531">
        <v>1</v>
      </c>
      <c r="T4531">
        <v>1</v>
      </c>
      <c r="U4531">
        <v>0</v>
      </c>
      <c r="V4531">
        <v>171</v>
      </c>
      <c r="W4531">
        <v>9</v>
      </c>
    </row>
    <row r="4532" spans="1:23" x14ac:dyDescent="0.3">
      <c r="A4532" t="s">
        <v>4542</v>
      </c>
      <c r="B4532" t="s">
        <v>21174</v>
      </c>
      <c r="C4532">
        <v>0</v>
      </c>
      <c r="D4532">
        <v>0</v>
      </c>
      <c r="E4532" t="s">
        <v>20050</v>
      </c>
      <c r="F4532" t="s">
        <v>16338</v>
      </c>
      <c r="G4532" t="s">
        <v>20080</v>
      </c>
      <c r="H4532" t="s">
        <v>20567</v>
      </c>
      <c r="I4532" t="s">
        <v>20568</v>
      </c>
      <c r="J4532" t="s">
        <v>16339</v>
      </c>
      <c r="K4532" t="s">
        <v>6343</v>
      </c>
      <c r="L4532" t="s">
        <v>6344</v>
      </c>
      <c r="M4532" t="s">
        <v>20083</v>
      </c>
      <c r="N4532" t="s">
        <v>6345</v>
      </c>
      <c r="O4532" t="s">
        <v>20167</v>
      </c>
      <c r="P4532" t="s">
        <v>20569</v>
      </c>
      <c r="Q4532" t="s">
        <v>20570</v>
      </c>
      <c r="R4532" t="s">
        <v>20571</v>
      </c>
      <c r="S4532">
        <v>1</v>
      </c>
      <c r="T4532">
        <v>1</v>
      </c>
      <c r="U4532">
        <v>0</v>
      </c>
      <c r="V4532">
        <v>195</v>
      </c>
      <c r="W4532">
        <v>10</v>
      </c>
    </row>
    <row r="4533" spans="1:23" x14ac:dyDescent="0.3">
      <c r="A4533" t="s">
        <v>4543</v>
      </c>
      <c r="B4533" t="s">
        <v>21174</v>
      </c>
      <c r="C4533">
        <v>0</v>
      </c>
      <c r="D4533">
        <v>0</v>
      </c>
      <c r="E4533" t="s">
        <v>20050</v>
      </c>
      <c r="F4533" t="s">
        <v>16340</v>
      </c>
      <c r="G4533" t="s">
        <v>20080</v>
      </c>
      <c r="H4533" t="s">
        <v>20567</v>
      </c>
      <c r="I4533" t="s">
        <v>20568</v>
      </c>
      <c r="J4533" t="s">
        <v>16339</v>
      </c>
      <c r="K4533" t="s">
        <v>6343</v>
      </c>
      <c r="L4533" t="s">
        <v>6344</v>
      </c>
      <c r="M4533" t="s">
        <v>20083</v>
      </c>
      <c r="N4533" t="s">
        <v>6345</v>
      </c>
      <c r="O4533" t="s">
        <v>20167</v>
      </c>
      <c r="P4533" t="s">
        <v>20569</v>
      </c>
      <c r="Q4533" t="s">
        <v>20570</v>
      </c>
      <c r="R4533" t="s">
        <v>20571</v>
      </c>
      <c r="S4533">
        <v>1</v>
      </c>
      <c r="T4533">
        <v>1</v>
      </c>
      <c r="U4533">
        <v>0</v>
      </c>
      <c r="V4533">
        <v>263</v>
      </c>
      <c r="W4533">
        <v>14</v>
      </c>
    </row>
    <row r="4534" spans="1:23" x14ac:dyDescent="0.3">
      <c r="A4534" t="s">
        <v>4544</v>
      </c>
      <c r="B4534" t="s">
        <v>21174</v>
      </c>
      <c r="C4534">
        <v>0</v>
      </c>
      <c r="D4534">
        <v>0</v>
      </c>
      <c r="E4534" t="s">
        <v>20050</v>
      </c>
      <c r="F4534" t="s">
        <v>16341</v>
      </c>
      <c r="G4534" t="s">
        <v>20080</v>
      </c>
      <c r="H4534" t="s">
        <v>20567</v>
      </c>
      <c r="I4534" t="s">
        <v>20568</v>
      </c>
      <c r="J4534" t="s">
        <v>16342</v>
      </c>
      <c r="K4534" t="s">
        <v>6343</v>
      </c>
      <c r="L4534" t="s">
        <v>6344</v>
      </c>
      <c r="M4534" t="s">
        <v>20083</v>
      </c>
      <c r="N4534" t="s">
        <v>6345</v>
      </c>
      <c r="O4534" t="s">
        <v>20167</v>
      </c>
      <c r="P4534" t="s">
        <v>20569</v>
      </c>
      <c r="Q4534" t="s">
        <v>20570</v>
      </c>
      <c r="R4534" t="s">
        <v>20571</v>
      </c>
      <c r="S4534">
        <v>1</v>
      </c>
      <c r="T4534">
        <v>1</v>
      </c>
      <c r="U4534">
        <v>0</v>
      </c>
      <c r="V4534">
        <v>83</v>
      </c>
      <c r="W4534">
        <v>4</v>
      </c>
    </row>
    <row r="4535" spans="1:23" x14ac:dyDescent="0.3">
      <c r="A4535" t="s">
        <v>4545</v>
      </c>
      <c r="B4535" t="s">
        <v>21174</v>
      </c>
      <c r="C4535">
        <v>0</v>
      </c>
      <c r="D4535">
        <v>0</v>
      </c>
      <c r="E4535" t="s">
        <v>20050</v>
      </c>
      <c r="F4535" t="s">
        <v>16343</v>
      </c>
      <c r="G4535" t="s">
        <v>20080</v>
      </c>
      <c r="H4535" t="s">
        <v>20567</v>
      </c>
      <c r="I4535" t="s">
        <v>20568</v>
      </c>
      <c r="J4535" t="s">
        <v>16344</v>
      </c>
      <c r="K4535" t="s">
        <v>6343</v>
      </c>
      <c r="L4535" t="s">
        <v>6344</v>
      </c>
      <c r="M4535" t="s">
        <v>20083</v>
      </c>
      <c r="N4535" t="s">
        <v>6345</v>
      </c>
      <c r="O4535" t="s">
        <v>20167</v>
      </c>
      <c r="P4535" t="s">
        <v>20569</v>
      </c>
      <c r="Q4535" t="s">
        <v>20570</v>
      </c>
      <c r="R4535" t="s">
        <v>20571</v>
      </c>
      <c r="S4535">
        <v>1</v>
      </c>
      <c r="T4535">
        <v>1</v>
      </c>
      <c r="U4535">
        <v>0</v>
      </c>
      <c r="V4535">
        <v>128</v>
      </c>
      <c r="W4535">
        <v>8</v>
      </c>
    </row>
    <row r="4536" spans="1:23" x14ac:dyDescent="0.3">
      <c r="A4536" t="s">
        <v>4546</v>
      </c>
      <c r="B4536" t="s">
        <v>21174</v>
      </c>
      <c r="C4536">
        <v>0</v>
      </c>
      <c r="D4536">
        <v>0</v>
      </c>
      <c r="E4536" t="s">
        <v>20050</v>
      </c>
      <c r="F4536" t="s">
        <v>16345</v>
      </c>
      <c r="G4536" t="s">
        <v>20080</v>
      </c>
      <c r="H4536" t="s">
        <v>20567</v>
      </c>
      <c r="I4536" t="s">
        <v>20568</v>
      </c>
      <c r="J4536" t="s">
        <v>16346</v>
      </c>
      <c r="K4536" t="s">
        <v>6343</v>
      </c>
      <c r="L4536" t="s">
        <v>6344</v>
      </c>
      <c r="M4536" t="s">
        <v>20083</v>
      </c>
      <c r="N4536" t="s">
        <v>6345</v>
      </c>
      <c r="O4536" t="s">
        <v>20167</v>
      </c>
      <c r="P4536" t="s">
        <v>20569</v>
      </c>
      <c r="Q4536" t="s">
        <v>20570</v>
      </c>
      <c r="R4536" t="s">
        <v>20571</v>
      </c>
      <c r="S4536">
        <v>1</v>
      </c>
      <c r="T4536">
        <v>1</v>
      </c>
      <c r="U4536">
        <v>0</v>
      </c>
      <c r="V4536">
        <v>170</v>
      </c>
      <c r="W4536">
        <v>8</v>
      </c>
    </row>
    <row r="4537" spans="1:23" x14ac:dyDescent="0.3">
      <c r="A4537" t="s">
        <v>4547</v>
      </c>
      <c r="B4537" t="s">
        <v>21174</v>
      </c>
      <c r="C4537">
        <v>0</v>
      </c>
      <c r="D4537">
        <v>0</v>
      </c>
      <c r="E4537" t="s">
        <v>20050</v>
      </c>
      <c r="F4537" t="s">
        <v>16347</v>
      </c>
      <c r="G4537" t="s">
        <v>20080</v>
      </c>
      <c r="H4537" t="s">
        <v>20567</v>
      </c>
      <c r="I4537" t="s">
        <v>20568</v>
      </c>
      <c r="J4537" t="s">
        <v>16346</v>
      </c>
      <c r="K4537" t="s">
        <v>6343</v>
      </c>
      <c r="L4537" t="s">
        <v>6344</v>
      </c>
      <c r="M4537" t="s">
        <v>20083</v>
      </c>
      <c r="N4537" t="s">
        <v>6345</v>
      </c>
      <c r="O4537" t="s">
        <v>20167</v>
      </c>
      <c r="P4537" t="s">
        <v>20569</v>
      </c>
      <c r="Q4537" t="s">
        <v>20570</v>
      </c>
      <c r="R4537" t="s">
        <v>20571</v>
      </c>
      <c r="S4537">
        <v>1</v>
      </c>
      <c r="T4537">
        <v>1</v>
      </c>
      <c r="U4537">
        <v>0</v>
      </c>
      <c r="V4537">
        <v>338</v>
      </c>
      <c r="W4537">
        <v>17</v>
      </c>
    </row>
    <row r="4538" spans="1:23" x14ac:dyDescent="0.3">
      <c r="A4538" t="s">
        <v>4548</v>
      </c>
      <c r="B4538" t="s">
        <v>21174</v>
      </c>
      <c r="C4538">
        <v>0</v>
      </c>
      <c r="D4538">
        <v>0</v>
      </c>
      <c r="E4538" t="s">
        <v>20050</v>
      </c>
      <c r="F4538" t="s">
        <v>16348</v>
      </c>
      <c r="G4538" t="s">
        <v>20080</v>
      </c>
      <c r="H4538" t="s">
        <v>20312</v>
      </c>
      <c r="I4538" t="s">
        <v>20313</v>
      </c>
      <c r="J4538" t="s">
        <v>16349</v>
      </c>
      <c r="K4538" t="s">
        <v>6847</v>
      </c>
      <c r="L4538" t="s">
        <v>6388</v>
      </c>
      <c r="M4538" t="s">
        <v>20083</v>
      </c>
      <c r="N4538" t="s">
        <v>6345</v>
      </c>
      <c r="O4538" t="s">
        <v>20167</v>
      </c>
      <c r="P4538" t="s">
        <v>20314</v>
      </c>
      <c r="Q4538" t="s">
        <v>6388</v>
      </c>
      <c r="R4538" t="s">
        <v>20315</v>
      </c>
      <c r="S4538">
        <v>1</v>
      </c>
      <c r="T4538">
        <v>0</v>
      </c>
      <c r="U4538">
        <v>0</v>
      </c>
      <c r="V4538">
        <v>536</v>
      </c>
      <c r="W4538">
        <v>24</v>
      </c>
    </row>
    <row r="4539" spans="1:23" x14ac:dyDescent="0.3">
      <c r="A4539" t="s">
        <v>4549</v>
      </c>
      <c r="B4539" t="s">
        <v>21174</v>
      </c>
      <c r="C4539">
        <v>0</v>
      </c>
      <c r="D4539">
        <v>0</v>
      </c>
      <c r="E4539" t="s">
        <v>20150</v>
      </c>
      <c r="F4539" t="s">
        <v>16351</v>
      </c>
      <c r="G4539" t="s">
        <v>20089</v>
      </c>
      <c r="H4539" t="s">
        <v>21842</v>
      </c>
      <c r="I4539" t="s">
        <v>24986</v>
      </c>
      <c r="J4539" t="s">
        <v>9286</v>
      </c>
      <c r="K4539" t="s">
        <v>9287</v>
      </c>
      <c r="L4539" t="s">
        <v>6388</v>
      </c>
      <c r="M4539" t="s">
        <v>20083</v>
      </c>
      <c r="N4539" t="s">
        <v>6345</v>
      </c>
      <c r="O4539" t="s">
        <v>20167</v>
      </c>
      <c r="P4539" t="s">
        <v>20314</v>
      </c>
      <c r="Q4539" t="s">
        <v>6388</v>
      </c>
      <c r="R4539" t="s">
        <v>20315</v>
      </c>
      <c r="S4539">
        <v>0</v>
      </c>
      <c r="T4539">
        <v>0</v>
      </c>
      <c r="U4539">
        <v>0</v>
      </c>
      <c r="V4539">
        <v>105</v>
      </c>
      <c r="W4539">
        <v>6</v>
      </c>
    </row>
    <row r="4540" spans="1:23" x14ac:dyDescent="0.3">
      <c r="A4540" t="s">
        <v>4550</v>
      </c>
      <c r="B4540" t="s">
        <v>21174</v>
      </c>
      <c r="C4540">
        <v>0</v>
      </c>
      <c r="D4540">
        <v>0</v>
      </c>
      <c r="E4540" t="s">
        <v>20150</v>
      </c>
      <c r="F4540" t="s">
        <v>16353</v>
      </c>
      <c r="G4540" t="s">
        <v>20089</v>
      </c>
      <c r="H4540" t="s">
        <v>24987</v>
      </c>
      <c r="I4540" t="s">
        <v>24988</v>
      </c>
      <c r="J4540" t="s">
        <v>16354</v>
      </c>
      <c r="K4540" t="s">
        <v>6658</v>
      </c>
      <c r="L4540" t="s">
        <v>6388</v>
      </c>
      <c r="M4540" t="s">
        <v>20083</v>
      </c>
      <c r="N4540" t="s">
        <v>6345</v>
      </c>
      <c r="O4540" t="s">
        <v>20167</v>
      </c>
      <c r="P4540" t="s">
        <v>20314</v>
      </c>
      <c r="Q4540" t="s">
        <v>6388</v>
      </c>
      <c r="R4540" t="s">
        <v>20315</v>
      </c>
      <c r="S4540">
        <v>0</v>
      </c>
      <c r="T4540">
        <v>0</v>
      </c>
      <c r="U4540">
        <v>0</v>
      </c>
      <c r="V4540">
        <v>223</v>
      </c>
      <c r="W4540">
        <v>9</v>
      </c>
    </row>
    <row r="4541" spans="1:23" x14ac:dyDescent="0.3">
      <c r="A4541" t="s">
        <v>4551</v>
      </c>
      <c r="B4541" t="s">
        <v>21174</v>
      </c>
      <c r="C4541">
        <v>0</v>
      </c>
      <c r="D4541">
        <v>0</v>
      </c>
      <c r="E4541" t="s">
        <v>20050</v>
      </c>
      <c r="F4541" t="s">
        <v>16355</v>
      </c>
      <c r="G4541" t="s">
        <v>20080</v>
      </c>
      <c r="H4541" t="s">
        <v>20653</v>
      </c>
      <c r="I4541" t="s">
        <v>20654</v>
      </c>
      <c r="J4541" t="s">
        <v>16356</v>
      </c>
      <c r="K4541" t="s">
        <v>6432</v>
      </c>
      <c r="L4541" t="s">
        <v>6396</v>
      </c>
      <c r="M4541" t="s">
        <v>20083</v>
      </c>
      <c r="N4541" t="s">
        <v>6345</v>
      </c>
      <c r="O4541" t="s">
        <v>20167</v>
      </c>
      <c r="P4541" t="s">
        <v>20655</v>
      </c>
      <c r="Q4541" t="s">
        <v>6396</v>
      </c>
      <c r="R4541" t="s">
        <v>20656</v>
      </c>
      <c r="S4541">
        <v>1</v>
      </c>
      <c r="T4541">
        <v>0</v>
      </c>
      <c r="U4541">
        <v>0</v>
      </c>
      <c r="V4541">
        <v>456</v>
      </c>
      <c r="W4541">
        <v>20</v>
      </c>
    </row>
    <row r="4542" spans="1:23" x14ac:dyDescent="0.3">
      <c r="A4542" t="s">
        <v>4552</v>
      </c>
      <c r="B4542" t="s">
        <v>21174</v>
      </c>
      <c r="C4542">
        <v>0</v>
      </c>
      <c r="D4542">
        <v>0</v>
      </c>
      <c r="E4542" t="s">
        <v>20050</v>
      </c>
      <c r="F4542" t="s">
        <v>16357</v>
      </c>
      <c r="G4542" t="s">
        <v>20080</v>
      </c>
      <c r="H4542" t="s">
        <v>20653</v>
      </c>
      <c r="I4542" t="s">
        <v>20654</v>
      </c>
      <c r="J4542" t="s">
        <v>16358</v>
      </c>
      <c r="K4542" t="s">
        <v>7101</v>
      </c>
      <c r="L4542" t="s">
        <v>6396</v>
      </c>
      <c r="M4542" t="s">
        <v>20083</v>
      </c>
      <c r="N4542" t="s">
        <v>6345</v>
      </c>
      <c r="O4542" t="s">
        <v>20167</v>
      </c>
      <c r="P4542" t="s">
        <v>20655</v>
      </c>
      <c r="Q4542" t="s">
        <v>6396</v>
      </c>
      <c r="R4542" t="s">
        <v>20656</v>
      </c>
      <c r="S4542">
        <v>1</v>
      </c>
      <c r="T4542">
        <v>0</v>
      </c>
      <c r="U4542">
        <v>0</v>
      </c>
      <c r="V4542">
        <v>189</v>
      </c>
      <c r="W4542">
        <v>10</v>
      </c>
    </row>
    <row r="4543" spans="1:23" x14ac:dyDescent="0.3">
      <c r="A4543" t="s">
        <v>4553</v>
      </c>
      <c r="B4543" t="s">
        <v>21174</v>
      </c>
      <c r="C4543">
        <v>0</v>
      </c>
      <c r="D4543">
        <v>0</v>
      </c>
      <c r="E4543" t="s">
        <v>20050</v>
      </c>
      <c r="F4543" t="s">
        <v>16359</v>
      </c>
      <c r="G4543" t="s">
        <v>20080</v>
      </c>
      <c r="H4543" t="s">
        <v>20653</v>
      </c>
      <c r="I4543" t="s">
        <v>20654</v>
      </c>
      <c r="J4543" t="s">
        <v>16360</v>
      </c>
      <c r="K4543" t="s">
        <v>6593</v>
      </c>
      <c r="L4543" t="s">
        <v>6396</v>
      </c>
      <c r="M4543" t="s">
        <v>20083</v>
      </c>
      <c r="N4543" t="s">
        <v>6345</v>
      </c>
      <c r="O4543" t="s">
        <v>20167</v>
      </c>
      <c r="P4543" t="s">
        <v>20655</v>
      </c>
      <c r="Q4543" t="s">
        <v>6396</v>
      </c>
      <c r="R4543" t="s">
        <v>20656</v>
      </c>
      <c r="S4543">
        <v>1</v>
      </c>
      <c r="T4543">
        <v>0</v>
      </c>
      <c r="U4543">
        <v>0</v>
      </c>
      <c r="V4543">
        <v>190</v>
      </c>
      <c r="W4543">
        <v>10</v>
      </c>
    </row>
    <row r="4544" spans="1:23" x14ac:dyDescent="0.3">
      <c r="A4544" t="s">
        <v>4554</v>
      </c>
      <c r="B4544" t="s">
        <v>21174</v>
      </c>
      <c r="C4544">
        <v>0</v>
      </c>
      <c r="D4544">
        <v>0</v>
      </c>
      <c r="E4544" t="s">
        <v>20050</v>
      </c>
      <c r="F4544" t="s">
        <v>16361</v>
      </c>
      <c r="G4544" t="s">
        <v>20080</v>
      </c>
      <c r="H4544" t="s">
        <v>20653</v>
      </c>
      <c r="I4544" t="s">
        <v>20654</v>
      </c>
      <c r="J4544" t="s">
        <v>16362</v>
      </c>
      <c r="K4544" t="s">
        <v>6593</v>
      </c>
      <c r="L4544" t="s">
        <v>6396</v>
      </c>
      <c r="M4544" t="s">
        <v>20083</v>
      </c>
      <c r="N4544" t="s">
        <v>6345</v>
      </c>
      <c r="O4544" t="s">
        <v>20167</v>
      </c>
      <c r="P4544" t="s">
        <v>20655</v>
      </c>
      <c r="Q4544" t="s">
        <v>6396</v>
      </c>
      <c r="R4544" t="s">
        <v>20656</v>
      </c>
      <c r="S4544">
        <v>1</v>
      </c>
      <c r="T4544">
        <v>0</v>
      </c>
      <c r="U4544">
        <v>0</v>
      </c>
      <c r="V4544">
        <v>198</v>
      </c>
      <c r="W4544">
        <v>11</v>
      </c>
    </row>
    <row r="4545" spans="1:23" x14ac:dyDescent="0.3">
      <c r="A4545" t="s">
        <v>4555</v>
      </c>
      <c r="B4545" t="s">
        <v>21174</v>
      </c>
      <c r="C4545">
        <v>0</v>
      </c>
      <c r="D4545">
        <v>0</v>
      </c>
      <c r="E4545" t="s">
        <v>20050</v>
      </c>
      <c r="F4545" t="s">
        <v>16363</v>
      </c>
      <c r="G4545" t="s">
        <v>20080</v>
      </c>
      <c r="H4545" t="s">
        <v>20653</v>
      </c>
      <c r="I4545" t="s">
        <v>20654</v>
      </c>
      <c r="J4545" t="s">
        <v>16364</v>
      </c>
      <c r="K4545" t="s">
        <v>6593</v>
      </c>
      <c r="L4545" t="s">
        <v>6396</v>
      </c>
      <c r="M4545" t="s">
        <v>20083</v>
      </c>
      <c r="N4545" t="s">
        <v>6345</v>
      </c>
      <c r="O4545" t="s">
        <v>20167</v>
      </c>
      <c r="P4545" t="s">
        <v>20655</v>
      </c>
      <c r="Q4545" t="s">
        <v>6396</v>
      </c>
      <c r="R4545" t="s">
        <v>20656</v>
      </c>
      <c r="S4545">
        <v>1</v>
      </c>
      <c r="T4545">
        <v>0</v>
      </c>
      <c r="U4545">
        <v>0</v>
      </c>
      <c r="V4545">
        <v>388</v>
      </c>
      <c r="W4545">
        <v>18</v>
      </c>
    </row>
    <row r="4546" spans="1:23" x14ac:dyDescent="0.3">
      <c r="A4546" t="s">
        <v>4556</v>
      </c>
      <c r="B4546" t="s">
        <v>21174</v>
      </c>
      <c r="C4546">
        <v>0</v>
      </c>
      <c r="D4546">
        <v>0</v>
      </c>
      <c r="E4546" t="s">
        <v>20050</v>
      </c>
      <c r="F4546" t="s">
        <v>16365</v>
      </c>
      <c r="G4546" t="s">
        <v>20080</v>
      </c>
      <c r="H4546" t="s">
        <v>20653</v>
      </c>
      <c r="I4546" t="s">
        <v>20654</v>
      </c>
      <c r="J4546" t="s">
        <v>16366</v>
      </c>
      <c r="K4546" t="s">
        <v>6593</v>
      </c>
      <c r="L4546" t="s">
        <v>6396</v>
      </c>
      <c r="M4546" t="s">
        <v>20083</v>
      </c>
      <c r="N4546" t="s">
        <v>6345</v>
      </c>
      <c r="O4546" t="s">
        <v>20167</v>
      </c>
      <c r="P4546" t="s">
        <v>20655</v>
      </c>
      <c r="Q4546" t="s">
        <v>6396</v>
      </c>
      <c r="R4546" t="s">
        <v>20656</v>
      </c>
      <c r="S4546">
        <v>1</v>
      </c>
      <c r="T4546">
        <v>0</v>
      </c>
      <c r="U4546">
        <v>0</v>
      </c>
      <c r="V4546">
        <v>136</v>
      </c>
      <c r="W4546">
        <v>6</v>
      </c>
    </row>
    <row r="4547" spans="1:23" x14ac:dyDescent="0.3">
      <c r="A4547" t="s">
        <v>4557</v>
      </c>
      <c r="B4547" t="s">
        <v>21174</v>
      </c>
      <c r="C4547">
        <v>0</v>
      </c>
      <c r="D4547">
        <v>0</v>
      </c>
      <c r="E4547" t="s">
        <v>20050</v>
      </c>
      <c r="F4547" t="s">
        <v>16367</v>
      </c>
      <c r="G4547" t="s">
        <v>20080</v>
      </c>
      <c r="H4547" t="s">
        <v>20653</v>
      </c>
      <c r="I4547" t="s">
        <v>20654</v>
      </c>
      <c r="J4547" t="s">
        <v>16368</v>
      </c>
      <c r="K4547" t="s">
        <v>7101</v>
      </c>
      <c r="L4547" t="s">
        <v>6396</v>
      </c>
      <c r="M4547" t="s">
        <v>20083</v>
      </c>
      <c r="N4547" t="s">
        <v>6345</v>
      </c>
      <c r="O4547" t="s">
        <v>20167</v>
      </c>
      <c r="P4547" t="s">
        <v>20655</v>
      </c>
      <c r="Q4547" t="s">
        <v>6396</v>
      </c>
      <c r="R4547" t="s">
        <v>20656</v>
      </c>
      <c r="S4547">
        <v>1</v>
      </c>
      <c r="T4547">
        <v>0</v>
      </c>
      <c r="U4547">
        <v>0</v>
      </c>
      <c r="V4547">
        <v>199</v>
      </c>
      <c r="W4547">
        <v>8</v>
      </c>
    </row>
    <row r="4548" spans="1:23" x14ac:dyDescent="0.3">
      <c r="A4548" t="s">
        <v>4558</v>
      </c>
      <c r="B4548" t="s">
        <v>21174</v>
      </c>
      <c r="C4548">
        <v>0</v>
      </c>
      <c r="D4548">
        <v>0</v>
      </c>
      <c r="E4548" t="s">
        <v>20050</v>
      </c>
      <c r="F4548" t="s">
        <v>16369</v>
      </c>
      <c r="G4548" t="s">
        <v>20080</v>
      </c>
      <c r="H4548" t="s">
        <v>20653</v>
      </c>
      <c r="I4548" t="s">
        <v>20654</v>
      </c>
      <c r="J4548" t="s">
        <v>16370</v>
      </c>
      <c r="K4548" t="s">
        <v>6395</v>
      </c>
      <c r="L4548" t="s">
        <v>6396</v>
      </c>
      <c r="M4548" t="s">
        <v>20083</v>
      </c>
      <c r="N4548" t="s">
        <v>6345</v>
      </c>
      <c r="O4548" t="s">
        <v>20167</v>
      </c>
      <c r="P4548" t="s">
        <v>20655</v>
      </c>
      <c r="Q4548" t="s">
        <v>6396</v>
      </c>
      <c r="R4548" t="s">
        <v>20656</v>
      </c>
      <c r="S4548">
        <v>1</v>
      </c>
      <c r="T4548">
        <v>0</v>
      </c>
      <c r="U4548">
        <v>0</v>
      </c>
      <c r="V4548">
        <v>319</v>
      </c>
      <c r="W4548">
        <v>16</v>
      </c>
    </row>
    <row r="4549" spans="1:23" x14ac:dyDescent="0.3">
      <c r="A4549" t="s">
        <v>4559</v>
      </c>
      <c r="B4549" t="s">
        <v>21174</v>
      </c>
      <c r="C4549">
        <v>0</v>
      </c>
      <c r="D4549">
        <v>0</v>
      </c>
      <c r="E4549" t="s">
        <v>20050</v>
      </c>
      <c r="F4549" t="s">
        <v>16371</v>
      </c>
      <c r="G4549" t="s">
        <v>20080</v>
      </c>
      <c r="H4549" t="s">
        <v>20653</v>
      </c>
      <c r="I4549" t="s">
        <v>20654</v>
      </c>
      <c r="J4549" t="s">
        <v>16372</v>
      </c>
      <c r="K4549" t="s">
        <v>7101</v>
      </c>
      <c r="L4549" t="s">
        <v>6396</v>
      </c>
      <c r="M4549" t="s">
        <v>20083</v>
      </c>
      <c r="N4549" t="s">
        <v>6345</v>
      </c>
      <c r="O4549" t="s">
        <v>20167</v>
      </c>
      <c r="P4549" t="s">
        <v>20655</v>
      </c>
      <c r="Q4549" t="s">
        <v>6396</v>
      </c>
      <c r="R4549" t="s">
        <v>20656</v>
      </c>
      <c r="S4549">
        <v>1</v>
      </c>
      <c r="T4549">
        <v>0</v>
      </c>
      <c r="U4549">
        <v>0</v>
      </c>
      <c r="V4549">
        <v>98</v>
      </c>
      <c r="W4549">
        <v>5</v>
      </c>
    </row>
    <row r="4550" spans="1:23" x14ac:dyDescent="0.3">
      <c r="A4550" t="s">
        <v>4560</v>
      </c>
      <c r="B4550" t="s">
        <v>21174</v>
      </c>
      <c r="C4550">
        <v>0</v>
      </c>
      <c r="D4550">
        <v>0</v>
      </c>
      <c r="E4550" t="s">
        <v>20050</v>
      </c>
      <c r="F4550" t="s">
        <v>16373</v>
      </c>
      <c r="G4550" t="s">
        <v>20080</v>
      </c>
      <c r="H4550" t="s">
        <v>20653</v>
      </c>
      <c r="I4550" t="s">
        <v>20654</v>
      </c>
      <c r="J4550" t="s">
        <v>16374</v>
      </c>
      <c r="K4550" t="s">
        <v>7101</v>
      </c>
      <c r="L4550" t="s">
        <v>6396</v>
      </c>
      <c r="M4550" t="s">
        <v>20083</v>
      </c>
      <c r="N4550" t="s">
        <v>6345</v>
      </c>
      <c r="O4550" t="s">
        <v>20167</v>
      </c>
      <c r="P4550" t="s">
        <v>20655</v>
      </c>
      <c r="Q4550" t="s">
        <v>6396</v>
      </c>
      <c r="R4550" t="s">
        <v>20656</v>
      </c>
      <c r="S4550">
        <v>1</v>
      </c>
      <c r="T4550">
        <v>0</v>
      </c>
      <c r="U4550">
        <v>0</v>
      </c>
      <c r="V4550">
        <v>294</v>
      </c>
      <c r="W4550">
        <v>12</v>
      </c>
    </row>
    <row r="4551" spans="1:23" x14ac:dyDescent="0.3">
      <c r="A4551" t="s">
        <v>4561</v>
      </c>
      <c r="B4551" t="s">
        <v>21174</v>
      </c>
      <c r="C4551">
        <v>0</v>
      </c>
      <c r="D4551">
        <v>0</v>
      </c>
      <c r="E4551" t="s">
        <v>20050</v>
      </c>
      <c r="F4551" t="s">
        <v>16375</v>
      </c>
      <c r="G4551" t="s">
        <v>20080</v>
      </c>
      <c r="H4551" t="s">
        <v>20653</v>
      </c>
      <c r="I4551" t="s">
        <v>20654</v>
      </c>
      <c r="J4551" t="s">
        <v>16374</v>
      </c>
      <c r="K4551" t="s">
        <v>7101</v>
      </c>
      <c r="L4551" t="s">
        <v>6396</v>
      </c>
      <c r="M4551" t="s">
        <v>20083</v>
      </c>
      <c r="N4551" t="s">
        <v>6345</v>
      </c>
      <c r="O4551" t="s">
        <v>20167</v>
      </c>
      <c r="P4551" t="s">
        <v>20655</v>
      </c>
      <c r="Q4551" t="s">
        <v>6396</v>
      </c>
      <c r="R4551" t="s">
        <v>20656</v>
      </c>
      <c r="S4551">
        <v>1</v>
      </c>
      <c r="T4551">
        <v>0</v>
      </c>
      <c r="U4551">
        <v>0</v>
      </c>
      <c r="V4551">
        <v>379</v>
      </c>
      <c r="W4551">
        <v>20</v>
      </c>
    </row>
    <row r="4552" spans="1:23" x14ac:dyDescent="0.3">
      <c r="A4552" t="s">
        <v>4562</v>
      </c>
      <c r="B4552" t="s">
        <v>21174</v>
      </c>
      <c r="C4552">
        <v>0</v>
      </c>
      <c r="D4552">
        <v>0</v>
      </c>
      <c r="E4552" t="s">
        <v>20050</v>
      </c>
      <c r="F4552" t="s">
        <v>16376</v>
      </c>
      <c r="G4552" t="s">
        <v>20080</v>
      </c>
      <c r="H4552" t="s">
        <v>20653</v>
      </c>
      <c r="I4552" t="s">
        <v>20654</v>
      </c>
      <c r="J4552" t="s">
        <v>16035</v>
      </c>
      <c r="K4552" t="s">
        <v>6432</v>
      </c>
      <c r="L4552" t="s">
        <v>6396</v>
      </c>
      <c r="M4552" t="s">
        <v>20083</v>
      </c>
      <c r="N4552" t="s">
        <v>6345</v>
      </c>
      <c r="O4552" t="s">
        <v>20167</v>
      </c>
      <c r="P4552" t="s">
        <v>20655</v>
      </c>
      <c r="Q4552" t="s">
        <v>6396</v>
      </c>
      <c r="R4552" t="s">
        <v>20656</v>
      </c>
      <c r="S4552">
        <v>1</v>
      </c>
      <c r="T4552">
        <v>0</v>
      </c>
      <c r="U4552">
        <v>0</v>
      </c>
      <c r="V4552">
        <v>316</v>
      </c>
      <c r="W4552">
        <v>15</v>
      </c>
    </row>
    <row r="4553" spans="1:23" x14ac:dyDescent="0.3">
      <c r="A4553" t="s">
        <v>4563</v>
      </c>
      <c r="B4553" t="s">
        <v>21174</v>
      </c>
      <c r="C4553">
        <v>0</v>
      </c>
      <c r="D4553">
        <v>0</v>
      </c>
      <c r="E4553" t="s">
        <v>20050</v>
      </c>
      <c r="F4553" t="s">
        <v>16377</v>
      </c>
      <c r="G4553" t="s">
        <v>20080</v>
      </c>
      <c r="H4553" t="s">
        <v>20653</v>
      </c>
      <c r="I4553" t="s">
        <v>20654</v>
      </c>
      <c r="J4553" t="s">
        <v>16378</v>
      </c>
      <c r="K4553" t="s">
        <v>6593</v>
      </c>
      <c r="L4553" t="s">
        <v>6396</v>
      </c>
      <c r="M4553" t="s">
        <v>20083</v>
      </c>
      <c r="N4553" t="s">
        <v>6345</v>
      </c>
      <c r="O4553" t="s">
        <v>20167</v>
      </c>
      <c r="P4553" t="s">
        <v>20655</v>
      </c>
      <c r="Q4553" t="s">
        <v>6396</v>
      </c>
      <c r="R4553" t="s">
        <v>20656</v>
      </c>
      <c r="S4553">
        <v>1</v>
      </c>
      <c r="T4553">
        <v>0</v>
      </c>
      <c r="U4553">
        <v>0</v>
      </c>
      <c r="V4553">
        <v>188</v>
      </c>
      <c r="W4553">
        <v>11</v>
      </c>
    </row>
    <row r="4554" spans="1:23" x14ac:dyDescent="0.3">
      <c r="A4554" t="s">
        <v>4564</v>
      </c>
      <c r="B4554" t="s">
        <v>21174</v>
      </c>
      <c r="C4554">
        <v>0</v>
      </c>
      <c r="D4554">
        <v>0</v>
      </c>
      <c r="E4554" t="s">
        <v>20050</v>
      </c>
      <c r="F4554" t="s">
        <v>16379</v>
      </c>
      <c r="G4554" t="s">
        <v>20080</v>
      </c>
      <c r="H4554" t="s">
        <v>20653</v>
      </c>
      <c r="I4554" t="s">
        <v>20654</v>
      </c>
      <c r="J4554" t="s">
        <v>7820</v>
      </c>
      <c r="K4554" t="s">
        <v>7821</v>
      </c>
      <c r="L4554" t="s">
        <v>7822</v>
      </c>
      <c r="M4554" t="s">
        <v>20242</v>
      </c>
      <c r="N4554" t="s">
        <v>6345</v>
      </c>
      <c r="O4554" t="s">
        <v>20167</v>
      </c>
      <c r="P4554" t="s">
        <v>20419</v>
      </c>
      <c r="Q4554" t="s">
        <v>20420</v>
      </c>
      <c r="R4554" t="s">
        <v>20421</v>
      </c>
      <c r="S4554">
        <v>1</v>
      </c>
      <c r="T4554">
        <v>0</v>
      </c>
      <c r="U4554">
        <v>0</v>
      </c>
      <c r="V4554">
        <v>374</v>
      </c>
      <c r="W4554">
        <v>21</v>
      </c>
    </row>
    <row r="4555" spans="1:23" x14ac:dyDescent="0.3">
      <c r="A4555" t="s">
        <v>4565</v>
      </c>
      <c r="B4555" t="s">
        <v>21174</v>
      </c>
      <c r="C4555">
        <v>0</v>
      </c>
      <c r="D4555">
        <v>0</v>
      </c>
      <c r="E4555" t="s">
        <v>20050</v>
      </c>
      <c r="F4555" t="s">
        <v>16380</v>
      </c>
      <c r="G4555" t="s">
        <v>20080</v>
      </c>
      <c r="H4555" t="s">
        <v>20653</v>
      </c>
      <c r="I4555" t="s">
        <v>20654</v>
      </c>
      <c r="J4555" t="s">
        <v>9507</v>
      </c>
      <c r="K4555" t="s">
        <v>6395</v>
      </c>
      <c r="L4555" t="s">
        <v>6396</v>
      </c>
      <c r="M4555" t="s">
        <v>20083</v>
      </c>
      <c r="N4555" t="s">
        <v>6345</v>
      </c>
      <c r="O4555" t="s">
        <v>20167</v>
      </c>
      <c r="P4555" t="s">
        <v>20655</v>
      </c>
      <c r="Q4555" t="s">
        <v>6396</v>
      </c>
      <c r="R4555" t="s">
        <v>20656</v>
      </c>
      <c r="S4555">
        <v>1</v>
      </c>
      <c r="T4555">
        <v>0</v>
      </c>
      <c r="U4555">
        <v>0</v>
      </c>
      <c r="V4555">
        <v>305</v>
      </c>
      <c r="W4555">
        <v>14</v>
      </c>
    </row>
    <row r="4556" spans="1:23" x14ac:dyDescent="0.3">
      <c r="A4556" t="s">
        <v>4566</v>
      </c>
      <c r="B4556" t="s">
        <v>21174</v>
      </c>
      <c r="C4556">
        <v>0</v>
      </c>
      <c r="D4556">
        <v>0</v>
      </c>
      <c r="E4556" t="s">
        <v>20050</v>
      </c>
      <c r="F4556" t="s">
        <v>16381</v>
      </c>
      <c r="G4556" t="s">
        <v>20080</v>
      </c>
      <c r="H4556" t="s">
        <v>20653</v>
      </c>
      <c r="I4556" t="s">
        <v>20654</v>
      </c>
      <c r="J4556" t="s">
        <v>16382</v>
      </c>
      <c r="K4556" t="s">
        <v>6593</v>
      </c>
      <c r="L4556" t="s">
        <v>6396</v>
      </c>
      <c r="M4556" t="s">
        <v>20083</v>
      </c>
      <c r="N4556" t="s">
        <v>6345</v>
      </c>
      <c r="O4556" t="s">
        <v>20167</v>
      </c>
      <c r="P4556" t="s">
        <v>20655</v>
      </c>
      <c r="Q4556" t="s">
        <v>6396</v>
      </c>
      <c r="R4556" t="s">
        <v>20656</v>
      </c>
      <c r="S4556">
        <v>1</v>
      </c>
      <c r="T4556">
        <v>0</v>
      </c>
      <c r="U4556">
        <v>0</v>
      </c>
      <c r="V4556">
        <v>180</v>
      </c>
      <c r="W4556">
        <v>8</v>
      </c>
    </row>
    <row r="4557" spans="1:23" x14ac:dyDescent="0.3">
      <c r="A4557" t="s">
        <v>4567</v>
      </c>
      <c r="B4557" t="s">
        <v>21174</v>
      </c>
      <c r="C4557">
        <v>0</v>
      </c>
      <c r="D4557">
        <v>0</v>
      </c>
      <c r="E4557" t="s">
        <v>20050</v>
      </c>
      <c r="F4557" t="s">
        <v>16383</v>
      </c>
      <c r="G4557" t="s">
        <v>20080</v>
      </c>
      <c r="H4557" t="s">
        <v>20653</v>
      </c>
      <c r="I4557" t="s">
        <v>20654</v>
      </c>
      <c r="J4557" t="s">
        <v>16384</v>
      </c>
      <c r="K4557" t="s">
        <v>7101</v>
      </c>
      <c r="L4557" t="s">
        <v>6396</v>
      </c>
      <c r="M4557" t="s">
        <v>20083</v>
      </c>
      <c r="N4557" t="s">
        <v>6345</v>
      </c>
      <c r="O4557" t="s">
        <v>20167</v>
      </c>
      <c r="P4557" t="s">
        <v>20655</v>
      </c>
      <c r="Q4557" t="s">
        <v>6396</v>
      </c>
      <c r="R4557" t="s">
        <v>20656</v>
      </c>
      <c r="S4557">
        <v>1</v>
      </c>
      <c r="T4557">
        <v>0</v>
      </c>
      <c r="U4557">
        <v>0</v>
      </c>
      <c r="V4557">
        <v>181</v>
      </c>
      <c r="W4557">
        <v>10</v>
      </c>
    </row>
    <row r="4558" spans="1:23" x14ac:dyDescent="0.3">
      <c r="A4558" t="s">
        <v>4568</v>
      </c>
      <c r="B4558" t="s">
        <v>21174</v>
      </c>
      <c r="C4558">
        <v>0</v>
      </c>
      <c r="D4558">
        <v>0</v>
      </c>
      <c r="E4558" t="s">
        <v>20050</v>
      </c>
      <c r="F4558" t="s">
        <v>16385</v>
      </c>
      <c r="G4558" t="s">
        <v>20328</v>
      </c>
      <c r="H4558" t="s">
        <v>24989</v>
      </c>
      <c r="I4558" t="s">
        <v>24990</v>
      </c>
      <c r="J4558" t="s">
        <v>16386</v>
      </c>
      <c r="K4558" t="s">
        <v>9199</v>
      </c>
      <c r="L4558" t="s">
        <v>9200</v>
      </c>
      <c r="M4558" t="s">
        <v>20374</v>
      </c>
      <c r="N4558" t="s">
        <v>6345</v>
      </c>
      <c r="O4558" t="s">
        <v>20167</v>
      </c>
      <c r="P4558" t="s">
        <v>20419</v>
      </c>
      <c r="Q4558" t="s">
        <v>20420</v>
      </c>
      <c r="R4558" t="s">
        <v>21146</v>
      </c>
      <c r="S4558">
        <v>1</v>
      </c>
      <c r="T4558">
        <v>0</v>
      </c>
      <c r="U4558">
        <v>0</v>
      </c>
      <c r="V4558">
        <v>148</v>
      </c>
      <c r="W4558">
        <v>8</v>
      </c>
    </row>
    <row r="4559" spans="1:23" x14ac:dyDescent="0.3">
      <c r="A4559" t="s">
        <v>4569</v>
      </c>
      <c r="B4559" t="s">
        <v>21174</v>
      </c>
      <c r="C4559">
        <v>0</v>
      </c>
      <c r="D4559">
        <v>0</v>
      </c>
      <c r="E4559" t="s">
        <v>20150</v>
      </c>
      <c r="F4559" t="s">
        <v>16387</v>
      </c>
      <c r="G4559" t="s">
        <v>20089</v>
      </c>
      <c r="H4559" t="s">
        <v>24991</v>
      </c>
      <c r="I4559" t="s">
        <v>24992</v>
      </c>
      <c r="J4559" t="s">
        <v>16388</v>
      </c>
      <c r="K4559" t="s">
        <v>6855</v>
      </c>
      <c r="L4559" t="s">
        <v>6856</v>
      </c>
      <c r="M4559" t="s">
        <v>20258</v>
      </c>
      <c r="N4559" t="s">
        <v>6345</v>
      </c>
      <c r="O4559" t="s">
        <v>20167</v>
      </c>
      <c r="P4559" t="s">
        <v>20419</v>
      </c>
      <c r="Q4559" t="s">
        <v>20420</v>
      </c>
      <c r="R4559" t="s">
        <v>20497</v>
      </c>
      <c r="S4559">
        <v>0</v>
      </c>
      <c r="T4559">
        <v>0</v>
      </c>
      <c r="U4559">
        <v>0</v>
      </c>
      <c r="V4559">
        <v>207</v>
      </c>
      <c r="W4559">
        <v>10</v>
      </c>
    </row>
    <row r="4560" spans="1:23" x14ac:dyDescent="0.3">
      <c r="A4560" t="s">
        <v>4570</v>
      </c>
      <c r="B4560" t="s">
        <v>21174</v>
      </c>
      <c r="C4560">
        <v>0</v>
      </c>
      <c r="D4560">
        <v>0</v>
      </c>
      <c r="E4560" t="s">
        <v>20150</v>
      </c>
      <c r="F4560" t="s">
        <v>16389</v>
      </c>
      <c r="G4560" t="s">
        <v>20089</v>
      </c>
      <c r="H4560" t="s">
        <v>24993</v>
      </c>
      <c r="I4560" t="s">
        <v>24994</v>
      </c>
      <c r="J4560" t="s">
        <v>16390</v>
      </c>
      <c r="K4560" t="s">
        <v>6395</v>
      </c>
      <c r="L4560" t="s">
        <v>6396</v>
      </c>
      <c r="M4560" t="s">
        <v>20083</v>
      </c>
      <c r="N4560" t="s">
        <v>6345</v>
      </c>
      <c r="O4560" t="s">
        <v>20167</v>
      </c>
      <c r="P4560" t="s">
        <v>20655</v>
      </c>
      <c r="Q4560" t="s">
        <v>6396</v>
      </c>
      <c r="R4560" t="s">
        <v>20656</v>
      </c>
      <c r="S4560">
        <v>0</v>
      </c>
      <c r="T4560">
        <v>0</v>
      </c>
      <c r="U4560">
        <v>0</v>
      </c>
      <c r="V4560">
        <v>200</v>
      </c>
      <c r="W4560">
        <v>8</v>
      </c>
    </row>
    <row r="4561" spans="1:23" x14ac:dyDescent="0.3">
      <c r="A4561" t="s">
        <v>4571</v>
      </c>
      <c r="B4561" t="s">
        <v>21174</v>
      </c>
      <c r="C4561">
        <v>0</v>
      </c>
      <c r="D4561">
        <v>0</v>
      </c>
      <c r="E4561" t="s">
        <v>20050</v>
      </c>
      <c r="F4561" t="s">
        <v>16391</v>
      </c>
      <c r="G4561" t="s">
        <v>20080</v>
      </c>
      <c r="H4561" t="s">
        <v>20653</v>
      </c>
      <c r="I4561" t="s">
        <v>20654</v>
      </c>
      <c r="J4561" t="s">
        <v>16392</v>
      </c>
      <c r="K4561" t="s">
        <v>7101</v>
      </c>
      <c r="L4561" t="s">
        <v>6396</v>
      </c>
      <c r="M4561" t="s">
        <v>20083</v>
      </c>
      <c r="N4561" t="s">
        <v>6345</v>
      </c>
      <c r="O4561" t="s">
        <v>20167</v>
      </c>
      <c r="P4561" t="s">
        <v>20655</v>
      </c>
      <c r="Q4561" t="s">
        <v>6396</v>
      </c>
      <c r="R4561" t="s">
        <v>20656</v>
      </c>
      <c r="S4561">
        <v>1</v>
      </c>
      <c r="T4561">
        <v>0</v>
      </c>
      <c r="U4561">
        <v>0</v>
      </c>
      <c r="V4561">
        <v>250</v>
      </c>
      <c r="W4561">
        <v>11</v>
      </c>
    </row>
    <row r="4562" spans="1:23" x14ac:dyDescent="0.3">
      <c r="A4562" t="s">
        <v>4572</v>
      </c>
      <c r="B4562" t="s">
        <v>21174</v>
      </c>
      <c r="C4562">
        <v>0</v>
      </c>
      <c r="D4562">
        <v>0</v>
      </c>
      <c r="E4562" t="s">
        <v>20050</v>
      </c>
      <c r="F4562" t="s">
        <v>16393</v>
      </c>
      <c r="G4562" t="s">
        <v>20328</v>
      </c>
      <c r="H4562" t="s">
        <v>24995</v>
      </c>
      <c r="I4562" t="s">
        <v>24996</v>
      </c>
      <c r="J4562" t="s">
        <v>9116</v>
      </c>
      <c r="K4562" t="s">
        <v>16394</v>
      </c>
      <c r="L4562" t="s">
        <v>16395</v>
      </c>
      <c r="M4562" t="s">
        <v>20331</v>
      </c>
      <c r="N4562" t="s">
        <v>6345</v>
      </c>
      <c r="O4562" t="s">
        <v>20167</v>
      </c>
      <c r="P4562" t="s">
        <v>20325</v>
      </c>
      <c r="Q4562" t="s">
        <v>20326</v>
      </c>
      <c r="R4562" t="s">
        <v>24997</v>
      </c>
      <c r="S4562">
        <v>1</v>
      </c>
      <c r="T4562">
        <v>0</v>
      </c>
      <c r="U4562">
        <v>0</v>
      </c>
      <c r="V4562">
        <v>215</v>
      </c>
      <c r="W4562">
        <v>9</v>
      </c>
    </row>
    <row r="4563" spans="1:23" x14ac:dyDescent="0.3">
      <c r="A4563" t="s">
        <v>4573</v>
      </c>
      <c r="B4563" t="s">
        <v>21174</v>
      </c>
      <c r="C4563">
        <v>0</v>
      </c>
      <c r="D4563">
        <v>0</v>
      </c>
      <c r="E4563" t="s">
        <v>20050</v>
      </c>
      <c r="F4563" t="s">
        <v>16396</v>
      </c>
      <c r="G4563" t="s">
        <v>20328</v>
      </c>
      <c r="H4563" t="s">
        <v>24998</v>
      </c>
      <c r="I4563" t="s">
        <v>24999</v>
      </c>
      <c r="J4563" t="s">
        <v>16397</v>
      </c>
      <c r="K4563" t="s">
        <v>16398</v>
      </c>
      <c r="L4563" t="s">
        <v>16399</v>
      </c>
      <c r="M4563" t="s">
        <v>20227</v>
      </c>
      <c r="N4563" t="s">
        <v>6345</v>
      </c>
      <c r="O4563" t="s">
        <v>20167</v>
      </c>
      <c r="P4563" t="s">
        <v>20184</v>
      </c>
      <c r="Q4563" t="s">
        <v>20185</v>
      </c>
      <c r="R4563" t="s">
        <v>25000</v>
      </c>
      <c r="S4563">
        <v>1</v>
      </c>
      <c r="T4563">
        <v>1</v>
      </c>
      <c r="U4563">
        <v>0</v>
      </c>
      <c r="V4563">
        <v>189</v>
      </c>
      <c r="W4563">
        <v>8</v>
      </c>
    </row>
    <row r="4564" spans="1:23" x14ac:dyDescent="0.3">
      <c r="A4564" t="s">
        <v>4574</v>
      </c>
      <c r="B4564" t="s">
        <v>21174</v>
      </c>
      <c r="C4564">
        <v>0</v>
      </c>
      <c r="D4564">
        <v>0</v>
      </c>
      <c r="E4564" t="s">
        <v>20050</v>
      </c>
      <c r="F4564" t="s">
        <v>16400</v>
      </c>
      <c r="G4564" t="s">
        <v>20066</v>
      </c>
      <c r="H4564" t="s">
        <v>25001</v>
      </c>
      <c r="I4564" t="s">
        <v>25002</v>
      </c>
      <c r="J4564" t="s">
        <v>16401</v>
      </c>
      <c r="K4564" t="s">
        <v>16402</v>
      </c>
      <c r="L4564" t="s">
        <v>16403</v>
      </c>
      <c r="M4564" t="s">
        <v>20221</v>
      </c>
      <c r="N4564" t="s">
        <v>6345</v>
      </c>
      <c r="O4564" t="s">
        <v>20167</v>
      </c>
      <c r="P4564" t="s">
        <v>20184</v>
      </c>
      <c r="Q4564" t="s">
        <v>20185</v>
      </c>
      <c r="R4564" t="s">
        <v>25003</v>
      </c>
      <c r="S4564">
        <v>1</v>
      </c>
      <c r="T4564">
        <v>1</v>
      </c>
      <c r="U4564">
        <v>0</v>
      </c>
      <c r="V4564">
        <v>127</v>
      </c>
      <c r="W4564">
        <v>7</v>
      </c>
    </row>
    <row r="4565" spans="1:23" x14ac:dyDescent="0.3">
      <c r="A4565" t="s">
        <v>4575</v>
      </c>
      <c r="B4565" t="s">
        <v>21174</v>
      </c>
      <c r="C4565">
        <v>0</v>
      </c>
      <c r="D4565">
        <v>0</v>
      </c>
      <c r="E4565" t="s">
        <v>20050</v>
      </c>
      <c r="F4565" t="s">
        <v>16404</v>
      </c>
      <c r="G4565" t="s">
        <v>20066</v>
      </c>
      <c r="H4565" t="s">
        <v>25004</v>
      </c>
      <c r="I4565" t="s">
        <v>25005</v>
      </c>
      <c r="J4565" t="s">
        <v>16405</v>
      </c>
      <c r="K4565" t="s">
        <v>16406</v>
      </c>
      <c r="L4565" t="s">
        <v>16407</v>
      </c>
      <c r="M4565" t="s">
        <v>20840</v>
      </c>
      <c r="N4565" t="s">
        <v>6345</v>
      </c>
      <c r="O4565" t="s">
        <v>20167</v>
      </c>
      <c r="P4565" t="s">
        <v>20337</v>
      </c>
      <c r="Q4565" t="s">
        <v>20338</v>
      </c>
      <c r="R4565" t="s">
        <v>25006</v>
      </c>
      <c r="S4565">
        <v>1</v>
      </c>
      <c r="T4565">
        <v>1</v>
      </c>
      <c r="U4565">
        <v>0</v>
      </c>
      <c r="V4565">
        <v>130</v>
      </c>
      <c r="W4565">
        <v>7</v>
      </c>
    </row>
    <row r="4566" spans="1:23" x14ac:dyDescent="0.3">
      <c r="A4566" t="s">
        <v>4576</v>
      </c>
      <c r="B4566" t="s">
        <v>21174</v>
      </c>
      <c r="C4566">
        <v>0</v>
      </c>
      <c r="D4566">
        <v>0</v>
      </c>
      <c r="E4566" t="s">
        <v>20050</v>
      </c>
      <c r="F4566" t="s">
        <v>16408</v>
      </c>
      <c r="G4566" t="s">
        <v>20080</v>
      </c>
      <c r="H4566" t="s">
        <v>20683</v>
      </c>
      <c r="I4566" t="s">
        <v>20684</v>
      </c>
      <c r="J4566" t="s">
        <v>16409</v>
      </c>
      <c r="K4566" t="s">
        <v>6594</v>
      </c>
      <c r="L4566" t="s">
        <v>6595</v>
      </c>
      <c r="M4566" t="s">
        <v>20083</v>
      </c>
      <c r="N4566" t="s">
        <v>6345</v>
      </c>
      <c r="O4566" t="s">
        <v>20167</v>
      </c>
      <c r="P4566" t="s">
        <v>20685</v>
      </c>
      <c r="Q4566" t="s">
        <v>20686</v>
      </c>
      <c r="R4566" t="s">
        <v>20687</v>
      </c>
      <c r="S4566">
        <v>1</v>
      </c>
      <c r="T4566">
        <v>0</v>
      </c>
      <c r="U4566">
        <v>0</v>
      </c>
      <c r="V4566">
        <v>438</v>
      </c>
      <c r="W4566">
        <v>21</v>
      </c>
    </row>
    <row r="4567" spans="1:23" x14ac:dyDescent="0.3">
      <c r="A4567" t="s">
        <v>4577</v>
      </c>
      <c r="B4567" t="s">
        <v>21174</v>
      </c>
      <c r="C4567">
        <v>0</v>
      </c>
      <c r="D4567">
        <v>0</v>
      </c>
      <c r="E4567" t="s">
        <v>20050</v>
      </c>
      <c r="F4567" t="s">
        <v>16410</v>
      </c>
      <c r="G4567" t="s">
        <v>20080</v>
      </c>
      <c r="H4567" t="s">
        <v>25007</v>
      </c>
      <c r="I4567" t="s">
        <v>25008</v>
      </c>
      <c r="J4567" t="s">
        <v>16411</v>
      </c>
      <c r="K4567" t="s">
        <v>6409</v>
      </c>
      <c r="L4567" t="s">
        <v>6380</v>
      </c>
      <c r="M4567" t="s">
        <v>20157</v>
      </c>
      <c r="N4567" t="s">
        <v>6345</v>
      </c>
      <c r="O4567" t="s">
        <v>20167</v>
      </c>
      <c r="P4567" t="s">
        <v>20173</v>
      </c>
      <c r="Q4567" t="s">
        <v>20174</v>
      </c>
      <c r="R4567" t="s">
        <v>20902</v>
      </c>
      <c r="S4567">
        <v>1</v>
      </c>
      <c r="T4567">
        <v>1</v>
      </c>
      <c r="U4567">
        <v>0</v>
      </c>
      <c r="V4567">
        <v>307</v>
      </c>
      <c r="W4567">
        <v>13</v>
      </c>
    </row>
    <row r="4568" spans="1:23" x14ac:dyDescent="0.3">
      <c r="A4568" t="s">
        <v>4578</v>
      </c>
      <c r="B4568" t="s">
        <v>21174</v>
      </c>
      <c r="C4568">
        <v>0</v>
      </c>
      <c r="D4568">
        <v>0</v>
      </c>
      <c r="E4568" t="s">
        <v>20050</v>
      </c>
      <c r="F4568" t="s">
        <v>16412</v>
      </c>
      <c r="G4568" t="s">
        <v>20080</v>
      </c>
      <c r="H4568" t="s">
        <v>20683</v>
      </c>
      <c r="I4568" t="s">
        <v>20684</v>
      </c>
      <c r="J4568" t="s">
        <v>7729</v>
      </c>
      <c r="K4568" t="s">
        <v>15898</v>
      </c>
      <c r="L4568" t="s">
        <v>6595</v>
      </c>
      <c r="M4568" t="s">
        <v>20083</v>
      </c>
      <c r="N4568" t="s">
        <v>6345</v>
      </c>
      <c r="O4568" t="s">
        <v>20167</v>
      </c>
      <c r="P4568" t="s">
        <v>20685</v>
      </c>
      <c r="Q4568" t="s">
        <v>20686</v>
      </c>
      <c r="R4568" t="s">
        <v>20687</v>
      </c>
      <c r="S4568">
        <v>1</v>
      </c>
      <c r="T4568">
        <v>0</v>
      </c>
      <c r="U4568">
        <v>0</v>
      </c>
      <c r="V4568">
        <v>387</v>
      </c>
      <c r="W4568">
        <v>17</v>
      </c>
    </row>
    <row r="4569" spans="1:23" x14ac:dyDescent="0.3">
      <c r="A4569" t="s">
        <v>4579</v>
      </c>
      <c r="B4569" t="s">
        <v>21174</v>
      </c>
      <c r="C4569">
        <v>0</v>
      </c>
      <c r="D4569">
        <v>0</v>
      </c>
      <c r="E4569" t="s">
        <v>20050</v>
      </c>
      <c r="F4569" t="s">
        <v>16413</v>
      </c>
      <c r="G4569" t="s">
        <v>20080</v>
      </c>
      <c r="H4569" t="s">
        <v>20683</v>
      </c>
      <c r="I4569" t="s">
        <v>20684</v>
      </c>
      <c r="J4569" t="s">
        <v>16414</v>
      </c>
      <c r="K4569" t="s">
        <v>15898</v>
      </c>
      <c r="L4569" t="s">
        <v>6595</v>
      </c>
      <c r="M4569" t="s">
        <v>20083</v>
      </c>
      <c r="N4569" t="s">
        <v>6345</v>
      </c>
      <c r="O4569" t="s">
        <v>20167</v>
      </c>
      <c r="P4569" t="s">
        <v>20685</v>
      </c>
      <c r="Q4569" t="s">
        <v>20686</v>
      </c>
      <c r="R4569" t="s">
        <v>20687</v>
      </c>
      <c r="S4569">
        <v>1</v>
      </c>
      <c r="T4569">
        <v>0</v>
      </c>
      <c r="U4569">
        <v>0</v>
      </c>
      <c r="V4569">
        <v>351</v>
      </c>
      <c r="W4569">
        <v>20</v>
      </c>
    </row>
    <row r="4570" spans="1:23" x14ac:dyDescent="0.3">
      <c r="A4570" t="s">
        <v>4580</v>
      </c>
      <c r="B4570" t="s">
        <v>21174</v>
      </c>
      <c r="C4570">
        <v>0</v>
      </c>
      <c r="D4570">
        <v>0</v>
      </c>
      <c r="E4570" t="s">
        <v>20050</v>
      </c>
      <c r="F4570" t="s">
        <v>16415</v>
      </c>
      <c r="G4570" t="s">
        <v>20040</v>
      </c>
      <c r="H4570" t="s">
        <v>25009</v>
      </c>
      <c r="I4570" t="s">
        <v>25010</v>
      </c>
      <c r="J4570" t="s">
        <v>16416</v>
      </c>
      <c r="K4570" t="s">
        <v>16417</v>
      </c>
      <c r="L4570" t="s">
        <v>16418</v>
      </c>
      <c r="M4570" t="s">
        <v>20504</v>
      </c>
      <c r="N4570" t="s">
        <v>6345</v>
      </c>
      <c r="O4570" t="s">
        <v>20167</v>
      </c>
      <c r="P4570" t="s">
        <v>20419</v>
      </c>
      <c r="Q4570" t="s">
        <v>20420</v>
      </c>
      <c r="R4570" t="s">
        <v>25011</v>
      </c>
      <c r="S4570">
        <v>1</v>
      </c>
      <c r="T4570">
        <v>0</v>
      </c>
      <c r="U4570">
        <v>0</v>
      </c>
      <c r="V4570">
        <v>101</v>
      </c>
      <c r="W4570">
        <v>6</v>
      </c>
    </row>
    <row r="4571" spans="1:23" x14ac:dyDescent="0.3">
      <c r="A4571" t="s">
        <v>4581</v>
      </c>
      <c r="B4571" t="s">
        <v>21174</v>
      </c>
      <c r="C4571">
        <v>0</v>
      </c>
      <c r="D4571">
        <v>0</v>
      </c>
      <c r="E4571" t="s">
        <v>20050</v>
      </c>
      <c r="F4571" t="s">
        <v>16419</v>
      </c>
      <c r="G4571" t="s">
        <v>20080</v>
      </c>
      <c r="H4571" t="s">
        <v>20683</v>
      </c>
      <c r="I4571" t="s">
        <v>20684</v>
      </c>
      <c r="J4571" t="s">
        <v>16420</v>
      </c>
      <c r="K4571" t="s">
        <v>15871</v>
      </c>
      <c r="L4571" t="s">
        <v>6595</v>
      </c>
      <c r="M4571" t="s">
        <v>20083</v>
      </c>
      <c r="N4571" t="s">
        <v>6345</v>
      </c>
      <c r="O4571" t="s">
        <v>20167</v>
      </c>
      <c r="P4571" t="s">
        <v>20685</v>
      </c>
      <c r="Q4571" t="s">
        <v>20686</v>
      </c>
      <c r="R4571" t="s">
        <v>20687</v>
      </c>
      <c r="S4571">
        <v>1</v>
      </c>
      <c r="T4571">
        <v>0</v>
      </c>
      <c r="U4571">
        <v>0</v>
      </c>
      <c r="V4571">
        <v>344</v>
      </c>
      <c r="W4571">
        <v>16</v>
      </c>
    </row>
    <row r="4572" spans="1:23" x14ac:dyDescent="0.3">
      <c r="A4572" t="s">
        <v>4582</v>
      </c>
      <c r="B4572" t="s">
        <v>21174</v>
      </c>
      <c r="C4572">
        <v>0</v>
      </c>
      <c r="D4572">
        <v>0</v>
      </c>
      <c r="E4572" t="s">
        <v>20050</v>
      </c>
      <c r="F4572" t="s">
        <v>16421</v>
      </c>
      <c r="G4572" t="s">
        <v>20080</v>
      </c>
      <c r="H4572" t="s">
        <v>20683</v>
      </c>
      <c r="I4572" t="s">
        <v>20684</v>
      </c>
      <c r="J4572" t="s">
        <v>16422</v>
      </c>
      <c r="K4572" t="s">
        <v>6594</v>
      </c>
      <c r="L4572" t="s">
        <v>6595</v>
      </c>
      <c r="M4572" t="s">
        <v>20083</v>
      </c>
      <c r="N4572" t="s">
        <v>6345</v>
      </c>
      <c r="O4572" t="s">
        <v>20167</v>
      </c>
      <c r="P4572" t="s">
        <v>20685</v>
      </c>
      <c r="Q4572" t="s">
        <v>20686</v>
      </c>
      <c r="R4572" t="s">
        <v>20687</v>
      </c>
      <c r="S4572">
        <v>1</v>
      </c>
      <c r="T4572">
        <v>0</v>
      </c>
      <c r="U4572">
        <v>0</v>
      </c>
      <c r="V4572">
        <v>355</v>
      </c>
      <c r="W4572">
        <v>18</v>
      </c>
    </row>
    <row r="4573" spans="1:23" x14ac:dyDescent="0.3">
      <c r="A4573" t="s">
        <v>4583</v>
      </c>
      <c r="B4573" t="s">
        <v>21174</v>
      </c>
      <c r="C4573">
        <v>0</v>
      </c>
      <c r="D4573">
        <v>0</v>
      </c>
      <c r="E4573" t="s">
        <v>20050</v>
      </c>
      <c r="F4573" t="s">
        <v>16423</v>
      </c>
      <c r="G4573" t="s">
        <v>20080</v>
      </c>
      <c r="H4573" t="s">
        <v>20683</v>
      </c>
      <c r="I4573" t="s">
        <v>20684</v>
      </c>
      <c r="J4573" t="s">
        <v>16424</v>
      </c>
      <c r="K4573" t="s">
        <v>6655</v>
      </c>
      <c r="L4573" t="s">
        <v>6595</v>
      </c>
      <c r="M4573" t="s">
        <v>20083</v>
      </c>
      <c r="N4573" t="s">
        <v>6345</v>
      </c>
      <c r="O4573" t="s">
        <v>20167</v>
      </c>
      <c r="P4573" t="s">
        <v>20685</v>
      </c>
      <c r="Q4573" t="s">
        <v>20686</v>
      </c>
      <c r="R4573" t="s">
        <v>20687</v>
      </c>
      <c r="S4573">
        <v>1</v>
      </c>
      <c r="T4573">
        <v>0</v>
      </c>
      <c r="U4573">
        <v>0</v>
      </c>
      <c r="V4573">
        <v>193</v>
      </c>
      <c r="W4573">
        <v>9</v>
      </c>
    </row>
    <row r="4574" spans="1:23" x14ac:dyDescent="0.3">
      <c r="A4574" t="s">
        <v>4584</v>
      </c>
      <c r="B4574" t="s">
        <v>21174</v>
      </c>
      <c r="C4574">
        <v>0</v>
      </c>
      <c r="D4574">
        <v>0</v>
      </c>
      <c r="E4574" t="s">
        <v>20050</v>
      </c>
      <c r="F4574" t="s">
        <v>16425</v>
      </c>
      <c r="G4574" t="s">
        <v>20080</v>
      </c>
      <c r="H4574" t="s">
        <v>20683</v>
      </c>
      <c r="I4574" t="s">
        <v>20684</v>
      </c>
      <c r="J4574" t="s">
        <v>16426</v>
      </c>
      <c r="K4574" t="s">
        <v>6655</v>
      </c>
      <c r="L4574" t="s">
        <v>6595</v>
      </c>
      <c r="M4574" t="s">
        <v>20083</v>
      </c>
      <c r="N4574" t="s">
        <v>6345</v>
      </c>
      <c r="O4574" t="s">
        <v>20167</v>
      </c>
      <c r="P4574" t="s">
        <v>20685</v>
      </c>
      <c r="Q4574" t="s">
        <v>20686</v>
      </c>
      <c r="R4574" t="s">
        <v>20687</v>
      </c>
      <c r="S4574">
        <v>1</v>
      </c>
      <c r="T4574">
        <v>0</v>
      </c>
      <c r="U4574">
        <v>0</v>
      </c>
      <c r="V4574">
        <v>254</v>
      </c>
      <c r="W4574">
        <v>12</v>
      </c>
    </row>
    <row r="4575" spans="1:23" x14ac:dyDescent="0.3">
      <c r="A4575" t="s">
        <v>4585</v>
      </c>
      <c r="B4575" t="s">
        <v>21174</v>
      </c>
      <c r="C4575">
        <v>0</v>
      </c>
      <c r="D4575">
        <v>0</v>
      </c>
      <c r="E4575" t="s">
        <v>20050</v>
      </c>
      <c r="F4575" t="s">
        <v>16427</v>
      </c>
      <c r="G4575" t="s">
        <v>20080</v>
      </c>
      <c r="H4575" t="s">
        <v>20683</v>
      </c>
      <c r="I4575" t="s">
        <v>20684</v>
      </c>
      <c r="J4575" t="s">
        <v>16428</v>
      </c>
      <c r="K4575" t="s">
        <v>6655</v>
      </c>
      <c r="L4575" t="s">
        <v>6595</v>
      </c>
      <c r="M4575" t="s">
        <v>20083</v>
      </c>
      <c r="N4575" t="s">
        <v>6345</v>
      </c>
      <c r="O4575" t="s">
        <v>20167</v>
      </c>
      <c r="P4575" t="s">
        <v>20685</v>
      </c>
      <c r="Q4575" t="s">
        <v>20686</v>
      </c>
      <c r="R4575" t="s">
        <v>20687</v>
      </c>
      <c r="S4575">
        <v>1</v>
      </c>
      <c r="T4575">
        <v>0</v>
      </c>
      <c r="U4575">
        <v>0</v>
      </c>
      <c r="V4575">
        <v>228</v>
      </c>
      <c r="W4575">
        <v>13</v>
      </c>
    </row>
    <row r="4576" spans="1:23" x14ac:dyDescent="0.3">
      <c r="A4576" t="s">
        <v>4586</v>
      </c>
      <c r="B4576" t="s">
        <v>21174</v>
      </c>
      <c r="C4576">
        <v>0</v>
      </c>
      <c r="D4576">
        <v>0</v>
      </c>
      <c r="E4576" t="s">
        <v>20050</v>
      </c>
      <c r="F4576" t="s">
        <v>16429</v>
      </c>
      <c r="G4576" t="s">
        <v>20080</v>
      </c>
      <c r="H4576" t="s">
        <v>20683</v>
      </c>
      <c r="I4576" t="s">
        <v>20684</v>
      </c>
      <c r="J4576" t="s">
        <v>16430</v>
      </c>
      <c r="K4576" t="s">
        <v>16431</v>
      </c>
      <c r="L4576" t="s">
        <v>6595</v>
      </c>
      <c r="M4576" t="s">
        <v>20083</v>
      </c>
      <c r="N4576" t="s">
        <v>6345</v>
      </c>
      <c r="O4576" t="s">
        <v>20167</v>
      </c>
      <c r="P4576" t="s">
        <v>20685</v>
      </c>
      <c r="Q4576" t="s">
        <v>20686</v>
      </c>
      <c r="R4576" t="s">
        <v>20687</v>
      </c>
      <c r="S4576">
        <v>1</v>
      </c>
      <c r="T4576">
        <v>0</v>
      </c>
      <c r="U4576">
        <v>0</v>
      </c>
      <c r="V4576">
        <v>189</v>
      </c>
      <c r="W4576">
        <v>10</v>
      </c>
    </row>
    <row r="4577" spans="1:23" x14ac:dyDescent="0.3">
      <c r="A4577" t="s">
        <v>4587</v>
      </c>
      <c r="B4577" t="s">
        <v>21174</v>
      </c>
      <c r="C4577">
        <v>0</v>
      </c>
      <c r="D4577">
        <v>0</v>
      </c>
      <c r="E4577" t="s">
        <v>20150</v>
      </c>
      <c r="F4577" t="s">
        <v>16432</v>
      </c>
      <c r="G4577" t="s">
        <v>20089</v>
      </c>
      <c r="H4577" t="s">
        <v>25012</v>
      </c>
      <c r="I4577" t="s">
        <v>25013</v>
      </c>
      <c r="J4577" t="s">
        <v>16433</v>
      </c>
      <c r="K4577" t="s">
        <v>6594</v>
      </c>
      <c r="L4577" t="s">
        <v>6595</v>
      </c>
      <c r="M4577" t="s">
        <v>20083</v>
      </c>
      <c r="N4577" t="s">
        <v>6345</v>
      </c>
      <c r="O4577" t="s">
        <v>20167</v>
      </c>
      <c r="P4577" t="s">
        <v>20685</v>
      </c>
      <c r="Q4577" t="s">
        <v>20686</v>
      </c>
      <c r="R4577" t="s">
        <v>20687</v>
      </c>
      <c r="S4577">
        <v>0</v>
      </c>
      <c r="T4577">
        <v>0</v>
      </c>
      <c r="U4577">
        <v>0</v>
      </c>
      <c r="V4577">
        <v>100</v>
      </c>
      <c r="W4577">
        <v>4</v>
      </c>
    </row>
    <row r="4578" spans="1:23" x14ac:dyDescent="0.3">
      <c r="A4578" t="s">
        <v>4588</v>
      </c>
      <c r="B4578" t="s">
        <v>21174</v>
      </c>
      <c r="C4578">
        <v>0</v>
      </c>
      <c r="D4578">
        <v>0</v>
      </c>
      <c r="E4578" t="s">
        <v>20050</v>
      </c>
      <c r="F4578" t="s">
        <v>16434</v>
      </c>
      <c r="G4578" t="s">
        <v>20080</v>
      </c>
      <c r="H4578" t="s">
        <v>20683</v>
      </c>
      <c r="I4578" t="s">
        <v>20684</v>
      </c>
      <c r="J4578" t="s">
        <v>16435</v>
      </c>
      <c r="K4578" t="s">
        <v>6655</v>
      </c>
      <c r="L4578" t="s">
        <v>6595</v>
      </c>
      <c r="M4578" t="s">
        <v>20083</v>
      </c>
      <c r="N4578" t="s">
        <v>6345</v>
      </c>
      <c r="O4578" t="s">
        <v>20167</v>
      </c>
      <c r="P4578" t="s">
        <v>20685</v>
      </c>
      <c r="Q4578" t="s">
        <v>20686</v>
      </c>
      <c r="R4578" t="s">
        <v>20687</v>
      </c>
      <c r="S4578">
        <v>1</v>
      </c>
      <c r="T4578">
        <v>0</v>
      </c>
      <c r="U4578">
        <v>0</v>
      </c>
      <c r="V4578">
        <v>254</v>
      </c>
      <c r="W4578">
        <v>13</v>
      </c>
    </row>
    <row r="4579" spans="1:23" x14ac:dyDescent="0.3">
      <c r="A4579" t="s">
        <v>4589</v>
      </c>
      <c r="B4579" t="s">
        <v>21174</v>
      </c>
      <c r="C4579">
        <v>0</v>
      </c>
      <c r="D4579">
        <v>0</v>
      </c>
      <c r="E4579" t="s">
        <v>20050</v>
      </c>
      <c r="F4579" t="s">
        <v>16436</v>
      </c>
      <c r="G4579" t="s">
        <v>20080</v>
      </c>
      <c r="H4579" t="s">
        <v>20683</v>
      </c>
      <c r="I4579" t="s">
        <v>20684</v>
      </c>
      <c r="J4579" t="s">
        <v>16437</v>
      </c>
      <c r="K4579" t="s">
        <v>6594</v>
      </c>
      <c r="L4579" t="s">
        <v>6595</v>
      </c>
      <c r="M4579" t="s">
        <v>20083</v>
      </c>
      <c r="N4579" t="s">
        <v>6345</v>
      </c>
      <c r="O4579" t="s">
        <v>20167</v>
      </c>
      <c r="P4579" t="s">
        <v>20685</v>
      </c>
      <c r="Q4579" t="s">
        <v>20686</v>
      </c>
      <c r="R4579" t="s">
        <v>20687</v>
      </c>
      <c r="S4579">
        <v>1</v>
      </c>
      <c r="T4579">
        <v>0</v>
      </c>
      <c r="U4579">
        <v>0</v>
      </c>
      <c r="V4579">
        <v>262</v>
      </c>
      <c r="W4579">
        <v>13</v>
      </c>
    </row>
    <row r="4580" spans="1:23" x14ac:dyDescent="0.3">
      <c r="A4580" t="s">
        <v>4590</v>
      </c>
      <c r="B4580" t="s">
        <v>21174</v>
      </c>
      <c r="C4580">
        <v>0</v>
      </c>
      <c r="D4580">
        <v>0</v>
      </c>
      <c r="E4580" t="s">
        <v>20050</v>
      </c>
      <c r="F4580" t="s">
        <v>16438</v>
      </c>
      <c r="G4580" t="s">
        <v>20080</v>
      </c>
      <c r="H4580" t="s">
        <v>20683</v>
      </c>
      <c r="I4580" t="s">
        <v>20684</v>
      </c>
      <c r="J4580" t="s">
        <v>16439</v>
      </c>
      <c r="K4580" t="s">
        <v>15898</v>
      </c>
      <c r="L4580" t="s">
        <v>6595</v>
      </c>
      <c r="M4580" t="s">
        <v>20083</v>
      </c>
      <c r="N4580" t="s">
        <v>6345</v>
      </c>
      <c r="O4580" t="s">
        <v>20167</v>
      </c>
      <c r="P4580" t="s">
        <v>20685</v>
      </c>
      <c r="Q4580" t="s">
        <v>20686</v>
      </c>
      <c r="R4580" t="s">
        <v>20687</v>
      </c>
      <c r="S4580">
        <v>1</v>
      </c>
      <c r="T4580">
        <v>0</v>
      </c>
      <c r="U4580">
        <v>0</v>
      </c>
      <c r="V4580">
        <v>293</v>
      </c>
      <c r="W4580">
        <v>13</v>
      </c>
    </row>
    <row r="4581" spans="1:23" x14ac:dyDescent="0.3">
      <c r="A4581" t="s">
        <v>4591</v>
      </c>
      <c r="B4581" t="s">
        <v>21174</v>
      </c>
      <c r="C4581">
        <v>0</v>
      </c>
      <c r="D4581">
        <v>0</v>
      </c>
      <c r="E4581" t="s">
        <v>20050</v>
      </c>
      <c r="F4581" t="s">
        <v>16440</v>
      </c>
      <c r="G4581" t="s">
        <v>20080</v>
      </c>
      <c r="H4581" t="s">
        <v>20683</v>
      </c>
      <c r="I4581" t="s">
        <v>20684</v>
      </c>
      <c r="J4581" t="s">
        <v>16441</v>
      </c>
      <c r="K4581" t="s">
        <v>15898</v>
      </c>
      <c r="L4581" t="s">
        <v>6595</v>
      </c>
      <c r="M4581" t="s">
        <v>20083</v>
      </c>
      <c r="N4581" t="s">
        <v>6345</v>
      </c>
      <c r="O4581" t="s">
        <v>20167</v>
      </c>
      <c r="P4581" t="s">
        <v>20685</v>
      </c>
      <c r="Q4581" t="s">
        <v>20686</v>
      </c>
      <c r="R4581" t="s">
        <v>20687</v>
      </c>
      <c r="S4581">
        <v>1</v>
      </c>
      <c r="T4581">
        <v>0</v>
      </c>
      <c r="U4581">
        <v>0</v>
      </c>
      <c r="V4581">
        <v>254</v>
      </c>
      <c r="W4581">
        <v>15</v>
      </c>
    </row>
    <row r="4582" spans="1:23" x14ac:dyDescent="0.3">
      <c r="A4582" t="s">
        <v>4592</v>
      </c>
      <c r="B4582" t="s">
        <v>21174</v>
      </c>
      <c r="C4582">
        <v>0</v>
      </c>
      <c r="D4582">
        <v>0</v>
      </c>
      <c r="E4582" t="s">
        <v>20050</v>
      </c>
      <c r="F4582" t="s">
        <v>16442</v>
      </c>
      <c r="G4582" t="s">
        <v>20080</v>
      </c>
      <c r="H4582" t="s">
        <v>20683</v>
      </c>
      <c r="I4582" t="s">
        <v>20684</v>
      </c>
      <c r="J4582" t="s">
        <v>16443</v>
      </c>
      <c r="K4582" t="s">
        <v>15871</v>
      </c>
      <c r="L4582" t="s">
        <v>6595</v>
      </c>
      <c r="M4582" t="s">
        <v>20083</v>
      </c>
      <c r="N4582" t="s">
        <v>6345</v>
      </c>
      <c r="O4582" t="s">
        <v>20167</v>
      </c>
      <c r="P4582" t="s">
        <v>20685</v>
      </c>
      <c r="Q4582" t="s">
        <v>20686</v>
      </c>
      <c r="R4582" t="s">
        <v>20687</v>
      </c>
      <c r="S4582">
        <v>1</v>
      </c>
      <c r="T4582">
        <v>0</v>
      </c>
      <c r="U4582">
        <v>0</v>
      </c>
      <c r="V4582">
        <v>363</v>
      </c>
      <c r="W4582">
        <v>16</v>
      </c>
    </row>
    <row r="4583" spans="1:23" x14ac:dyDescent="0.3">
      <c r="A4583" t="s">
        <v>4593</v>
      </c>
      <c r="B4583" t="s">
        <v>21174</v>
      </c>
      <c r="C4583">
        <v>0</v>
      </c>
      <c r="D4583">
        <v>0</v>
      </c>
      <c r="E4583" t="s">
        <v>20050</v>
      </c>
      <c r="F4583" t="s">
        <v>16444</v>
      </c>
      <c r="G4583" t="s">
        <v>20066</v>
      </c>
      <c r="H4583" t="s">
        <v>25014</v>
      </c>
      <c r="I4583" t="s">
        <v>25015</v>
      </c>
      <c r="J4583" t="s">
        <v>6836</v>
      </c>
      <c r="K4583" t="s">
        <v>16445</v>
      </c>
      <c r="L4583" t="s">
        <v>16446</v>
      </c>
      <c r="M4583" t="s">
        <v>20178</v>
      </c>
      <c r="N4583" t="s">
        <v>6345</v>
      </c>
      <c r="O4583" t="s">
        <v>20167</v>
      </c>
      <c r="P4583" t="s">
        <v>20184</v>
      </c>
      <c r="Q4583" t="s">
        <v>20185</v>
      </c>
      <c r="R4583" t="s">
        <v>25016</v>
      </c>
      <c r="S4583">
        <v>1</v>
      </c>
      <c r="T4583">
        <v>1</v>
      </c>
      <c r="U4583">
        <v>0</v>
      </c>
      <c r="V4583">
        <v>288</v>
      </c>
      <c r="W4583">
        <v>12</v>
      </c>
    </row>
    <row r="4584" spans="1:23" x14ac:dyDescent="0.3">
      <c r="A4584" t="s">
        <v>4594</v>
      </c>
      <c r="B4584" t="s">
        <v>21174</v>
      </c>
      <c r="C4584">
        <v>0</v>
      </c>
      <c r="D4584">
        <v>0</v>
      </c>
      <c r="E4584" t="s">
        <v>20050</v>
      </c>
      <c r="F4584" t="s">
        <v>16447</v>
      </c>
      <c r="G4584" t="s">
        <v>20080</v>
      </c>
      <c r="H4584" t="s">
        <v>20683</v>
      </c>
      <c r="I4584" t="s">
        <v>20684</v>
      </c>
      <c r="J4584" t="s">
        <v>16448</v>
      </c>
      <c r="K4584" t="s">
        <v>16431</v>
      </c>
      <c r="L4584" t="s">
        <v>6595</v>
      </c>
      <c r="M4584" t="s">
        <v>20083</v>
      </c>
      <c r="N4584" t="s">
        <v>6345</v>
      </c>
      <c r="O4584" t="s">
        <v>20167</v>
      </c>
      <c r="P4584" t="s">
        <v>20685</v>
      </c>
      <c r="Q4584" t="s">
        <v>20686</v>
      </c>
      <c r="R4584" t="s">
        <v>20687</v>
      </c>
      <c r="S4584">
        <v>1</v>
      </c>
      <c r="T4584">
        <v>0</v>
      </c>
      <c r="U4584">
        <v>0</v>
      </c>
      <c r="V4584">
        <v>339</v>
      </c>
      <c r="W4584">
        <v>15</v>
      </c>
    </row>
    <row r="4585" spans="1:23" x14ac:dyDescent="0.3">
      <c r="A4585" t="s">
        <v>4595</v>
      </c>
      <c r="B4585" t="s">
        <v>21174</v>
      </c>
      <c r="C4585">
        <v>0</v>
      </c>
      <c r="D4585">
        <v>0</v>
      </c>
      <c r="E4585" t="s">
        <v>20050</v>
      </c>
      <c r="F4585" t="s">
        <v>16449</v>
      </c>
      <c r="G4585" t="s">
        <v>20080</v>
      </c>
      <c r="H4585" t="s">
        <v>20683</v>
      </c>
      <c r="I4585" t="s">
        <v>20684</v>
      </c>
      <c r="J4585" t="s">
        <v>16450</v>
      </c>
      <c r="K4585" t="s">
        <v>15871</v>
      </c>
      <c r="L4585" t="s">
        <v>6595</v>
      </c>
      <c r="M4585" t="s">
        <v>20083</v>
      </c>
      <c r="N4585" t="s">
        <v>6345</v>
      </c>
      <c r="O4585" t="s">
        <v>20167</v>
      </c>
      <c r="P4585" t="s">
        <v>20685</v>
      </c>
      <c r="Q4585" t="s">
        <v>20686</v>
      </c>
      <c r="R4585" t="s">
        <v>20687</v>
      </c>
      <c r="S4585">
        <v>1</v>
      </c>
      <c r="T4585">
        <v>0</v>
      </c>
      <c r="U4585">
        <v>0</v>
      </c>
      <c r="V4585">
        <v>155</v>
      </c>
      <c r="W4585">
        <v>7</v>
      </c>
    </row>
    <row r="4586" spans="1:23" x14ac:dyDescent="0.3">
      <c r="A4586" t="s">
        <v>4596</v>
      </c>
      <c r="B4586" t="s">
        <v>21174</v>
      </c>
      <c r="C4586">
        <v>0</v>
      </c>
      <c r="D4586">
        <v>0</v>
      </c>
      <c r="E4586" t="s">
        <v>20050</v>
      </c>
      <c r="F4586" t="s">
        <v>16451</v>
      </c>
      <c r="G4586" t="s">
        <v>20080</v>
      </c>
      <c r="H4586" t="s">
        <v>20683</v>
      </c>
      <c r="I4586" t="s">
        <v>20684</v>
      </c>
      <c r="J4586" t="s">
        <v>16452</v>
      </c>
      <c r="K4586" t="s">
        <v>16431</v>
      </c>
      <c r="L4586" t="s">
        <v>6595</v>
      </c>
      <c r="M4586" t="s">
        <v>20083</v>
      </c>
      <c r="N4586" t="s">
        <v>6345</v>
      </c>
      <c r="O4586" t="s">
        <v>20167</v>
      </c>
      <c r="P4586" t="s">
        <v>20685</v>
      </c>
      <c r="Q4586" t="s">
        <v>20686</v>
      </c>
      <c r="R4586" t="s">
        <v>20687</v>
      </c>
      <c r="S4586">
        <v>1</v>
      </c>
      <c r="T4586">
        <v>0</v>
      </c>
      <c r="U4586">
        <v>0</v>
      </c>
      <c r="V4586">
        <v>188</v>
      </c>
      <c r="W4586">
        <v>10</v>
      </c>
    </row>
    <row r="4587" spans="1:23" x14ac:dyDescent="0.3">
      <c r="A4587" t="s">
        <v>4597</v>
      </c>
      <c r="B4587" t="s">
        <v>21174</v>
      </c>
      <c r="C4587">
        <v>0</v>
      </c>
      <c r="D4587">
        <v>0</v>
      </c>
      <c r="E4587" t="s">
        <v>20050</v>
      </c>
      <c r="F4587" t="s">
        <v>16453</v>
      </c>
      <c r="G4587" t="s">
        <v>20080</v>
      </c>
      <c r="H4587" t="s">
        <v>20683</v>
      </c>
      <c r="I4587" t="s">
        <v>20684</v>
      </c>
      <c r="J4587" t="s">
        <v>16454</v>
      </c>
      <c r="K4587" t="s">
        <v>16431</v>
      </c>
      <c r="L4587" t="s">
        <v>6595</v>
      </c>
      <c r="M4587" t="s">
        <v>20083</v>
      </c>
      <c r="N4587" t="s">
        <v>6345</v>
      </c>
      <c r="O4587" t="s">
        <v>20167</v>
      </c>
      <c r="P4587" t="s">
        <v>20685</v>
      </c>
      <c r="Q4587" t="s">
        <v>20686</v>
      </c>
      <c r="R4587" t="s">
        <v>20687</v>
      </c>
      <c r="S4587">
        <v>1</v>
      </c>
      <c r="T4587">
        <v>0</v>
      </c>
      <c r="U4587">
        <v>0</v>
      </c>
      <c r="V4587">
        <v>0</v>
      </c>
      <c r="W4587">
        <v>0</v>
      </c>
    </row>
    <row r="4588" spans="1:23" x14ac:dyDescent="0.3">
      <c r="A4588" t="s">
        <v>4598</v>
      </c>
      <c r="B4588" t="s">
        <v>21174</v>
      </c>
      <c r="C4588">
        <v>0</v>
      </c>
      <c r="D4588">
        <v>0</v>
      </c>
      <c r="E4588" t="s">
        <v>20150</v>
      </c>
      <c r="F4588" t="s">
        <v>16455</v>
      </c>
      <c r="G4588" t="s">
        <v>20089</v>
      </c>
      <c r="H4588" t="s">
        <v>25017</v>
      </c>
      <c r="I4588" t="s">
        <v>25018</v>
      </c>
      <c r="J4588" t="s">
        <v>9116</v>
      </c>
      <c r="K4588" t="s">
        <v>16456</v>
      </c>
      <c r="L4588" t="s">
        <v>16457</v>
      </c>
      <c r="M4588" t="s">
        <v>20515</v>
      </c>
      <c r="N4588" t="s">
        <v>6345</v>
      </c>
      <c r="O4588" t="s">
        <v>20167</v>
      </c>
      <c r="P4588" t="s">
        <v>20168</v>
      </c>
      <c r="Q4588" t="s">
        <v>6598</v>
      </c>
      <c r="R4588" t="s">
        <v>25019</v>
      </c>
      <c r="S4588">
        <v>0</v>
      </c>
      <c r="T4588">
        <v>1</v>
      </c>
      <c r="U4588">
        <v>0</v>
      </c>
      <c r="V4588">
        <v>209</v>
      </c>
      <c r="W4588">
        <v>10</v>
      </c>
    </row>
    <row r="4589" spans="1:23" x14ac:dyDescent="0.3">
      <c r="A4589" t="s">
        <v>4599</v>
      </c>
      <c r="B4589" t="s">
        <v>21174</v>
      </c>
      <c r="C4589">
        <v>0</v>
      </c>
      <c r="D4589">
        <v>0</v>
      </c>
      <c r="E4589" t="s">
        <v>20050</v>
      </c>
      <c r="F4589" t="s">
        <v>16458</v>
      </c>
      <c r="G4589" t="s">
        <v>21292</v>
      </c>
      <c r="H4589" t="s">
        <v>25020</v>
      </c>
      <c r="I4589" t="s">
        <v>25021</v>
      </c>
      <c r="J4589" t="s">
        <v>9116</v>
      </c>
      <c r="K4589" t="s">
        <v>16459</v>
      </c>
      <c r="L4589" t="s">
        <v>16460</v>
      </c>
      <c r="M4589" t="s">
        <v>20519</v>
      </c>
      <c r="N4589" t="s">
        <v>6345</v>
      </c>
      <c r="O4589" t="s">
        <v>20167</v>
      </c>
      <c r="P4589" t="s">
        <v>20184</v>
      </c>
      <c r="Q4589" t="s">
        <v>20185</v>
      </c>
      <c r="R4589" t="s">
        <v>25022</v>
      </c>
      <c r="S4589">
        <v>1</v>
      </c>
      <c r="T4589">
        <v>1</v>
      </c>
      <c r="U4589">
        <v>0</v>
      </c>
      <c r="V4589">
        <v>224</v>
      </c>
      <c r="W4589">
        <v>11</v>
      </c>
    </row>
    <row r="4590" spans="1:23" x14ac:dyDescent="0.3">
      <c r="A4590" t="s">
        <v>4600</v>
      </c>
      <c r="B4590" t="s">
        <v>21174</v>
      </c>
      <c r="C4590">
        <v>0</v>
      </c>
      <c r="D4590">
        <v>0</v>
      </c>
      <c r="E4590" t="s">
        <v>20050</v>
      </c>
      <c r="F4590" t="s">
        <v>16461</v>
      </c>
      <c r="G4590" t="s">
        <v>20080</v>
      </c>
      <c r="H4590" t="s">
        <v>25023</v>
      </c>
      <c r="I4590" t="s">
        <v>25024</v>
      </c>
      <c r="J4590" t="s">
        <v>16462</v>
      </c>
      <c r="K4590" t="s">
        <v>16463</v>
      </c>
      <c r="L4590" t="s">
        <v>16464</v>
      </c>
      <c r="M4590" t="s">
        <v>20457</v>
      </c>
      <c r="N4590" t="s">
        <v>6345</v>
      </c>
      <c r="O4590" t="s">
        <v>20167</v>
      </c>
      <c r="P4590" t="s">
        <v>20168</v>
      </c>
      <c r="Q4590" t="s">
        <v>6598</v>
      </c>
      <c r="R4590" t="s">
        <v>25025</v>
      </c>
      <c r="S4590">
        <v>1</v>
      </c>
      <c r="T4590">
        <v>1</v>
      </c>
      <c r="U4590">
        <v>0</v>
      </c>
      <c r="V4590">
        <v>147</v>
      </c>
      <c r="W4590">
        <v>8</v>
      </c>
    </row>
    <row r="4591" spans="1:23" x14ac:dyDescent="0.3">
      <c r="A4591" t="s">
        <v>4601</v>
      </c>
      <c r="B4591" t="s">
        <v>21174</v>
      </c>
      <c r="C4591">
        <v>0</v>
      </c>
      <c r="D4591">
        <v>0</v>
      </c>
      <c r="E4591" t="s">
        <v>20050</v>
      </c>
      <c r="F4591" t="s">
        <v>16465</v>
      </c>
      <c r="G4591" t="s">
        <v>20328</v>
      </c>
      <c r="H4591" t="s">
        <v>25026</v>
      </c>
      <c r="I4591" t="s">
        <v>25027</v>
      </c>
      <c r="J4591" t="s">
        <v>13752</v>
      </c>
      <c r="K4591" t="s">
        <v>16466</v>
      </c>
      <c r="L4591" t="s">
        <v>16467</v>
      </c>
      <c r="M4591" t="s">
        <v>20189</v>
      </c>
      <c r="N4591" t="s">
        <v>6345</v>
      </c>
      <c r="O4591" t="s">
        <v>20167</v>
      </c>
      <c r="P4591" t="s">
        <v>20168</v>
      </c>
      <c r="Q4591" t="s">
        <v>6598</v>
      </c>
      <c r="R4591" t="s">
        <v>25028</v>
      </c>
      <c r="S4591">
        <v>1</v>
      </c>
      <c r="T4591">
        <v>1</v>
      </c>
      <c r="U4591">
        <v>0</v>
      </c>
      <c r="V4591">
        <v>202</v>
      </c>
      <c r="W4591">
        <v>8</v>
      </c>
    </row>
    <row r="4592" spans="1:23" x14ac:dyDescent="0.3">
      <c r="A4592" t="s">
        <v>4602</v>
      </c>
      <c r="B4592" t="s">
        <v>21174</v>
      </c>
      <c r="C4592">
        <v>0</v>
      </c>
      <c r="D4592">
        <v>0</v>
      </c>
      <c r="E4592" t="s">
        <v>20050</v>
      </c>
      <c r="F4592" t="s">
        <v>16468</v>
      </c>
      <c r="G4592" t="s">
        <v>20040</v>
      </c>
      <c r="H4592" t="s">
        <v>25029</v>
      </c>
      <c r="I4592" t="s">
        <v>25030</v>
      </c>
      <c r="J4592" t="s">
        <v>9116</v>
      </c>
      <c r="K4592" t="s">
        <v>16456</v>
      </c>
      <c r="L4592" t="s">
        <v>16457</v>
      </c>
      <c r="M4592" t="s">
        <v>20515</v>
      </c>
      <c r="N4592" t="s">
        <v>6345</v>
      </c>
      <c r="O4592" t="s">
        <v>20167</v>
      </c>
      <c r="P4592" t="s">
        <v>20168</v>
      </c>
      <c r="Q4592" t="s">
        <v>6598</v>
      </c>
      <c r="R4592" t="s">
        <v>25019</v>
      </c>
      <c r="S4592">
        <v>1</v>
      </c>
      <c r="T4592">
        <v>1</v>
      </c>
      <c r="U4592">
        <v>0</v>
      </c>
      <c r="V4592">
        <v>170</v>
      </c>
      <c r="W4592">
        <v>8</v>
      </c>
    </row>
    <row r="4593" spans="1:23" x14ac:dyDescent="0.3">
      <c r="A4593" t="s">
        <v>4603</v>
      </c>
      <c r="B4593" t="s">
        <v>21174</v>
      </c>
      <c r="C4593">
        <v>0</v>
      </c>
      <c r="D4593">
        <v>0</v>
      </c>
      <c r="E4593" t="s">
        <v>20050</v>
      </c>
      <c r="F4593" t="s">
        <v>16469</v>
      </c>
      <c r="G4593" t="s">
        <v>20066</v>
      </c>
      <c r="H4593" t="s">
        <v>25031</v>
      </c>
      <c r="I4593" t="s">
        <v>25032</v>
      </c>
      <c r="J4593" t="s">
        <v>16470</v>
      </c>
      <c r="K4593" t="s">
        <v>16471</v>
      </c>
      <c r="L4593" t="s">
        <v>16472</v>
      </c>
      <c r="M4593" t="s">
        <v>20374</v>
      </c>
      <c r="N4593" t="s">
        <v>6345</v>
      </c>
      <c r="O4593" t="s">
        <v>20167</v>
      </c>
      <c r="P4593" t="s">
        <v>20168</v>
      </c>
      <c r="Q4593" t="s">
        <v>6598</v>
      </c>
      <c r="R4593" t="s">
        <v>25033</v>
      </c>
      <c r="S4593">
        <v>1</v>
      </c>
      <c r="T4593">
        <v>1</v>
      </c>
      <c r="U4593">
        <v>0</v>
      </c>
      <c r="V4593">
        <v>251</v>
      </c>
      <c r="W4593">
        <v>12</v>
      </c>
    </row>
    <row r="4594" spans="1:23" x14ac:dyDescent="0.3">
      <c r="A4594" t="s">
        <v>4604</v>
      </c>
      <c r="B4594" t="s">
        <v>21174</v>
      </c>
      <c r="C4594">
        <v>0</v>
      </c>
      <c r="D4594">
        <v>0</v>
      </c>
      <c r="E4594" t="s">
        <v>20050</v>
      </c>
      <c r="F4594" t="s">
        <v>16473</v>
      </c>
      <c r="G4594" t="s">
        <v>20080</v>
      </c>
      <c r="H4594" t="s">
        <v>25034</v>
      </c>
      <c r="I4594" t="s">
        <v>25035</v>
      </c>
      <c r="J4594" t="s">
        <v>16474</v>
      </c>
      <c r="K4594" t="s">
        <v>16475</v>
      </c>
      <c r="L4594" t="s">
        <v>16476</v>
      </c>
      <c r="M4594" t="s">
        <v>20355</v>
      </c>
      <c r="N4594" t="s">
        <v>6345</v>
      </c>
      <c r="O4594" t="s">
        <v>20167</v>
      </c>
      <c r="P4594" t="s">
        <v>20168</v>
      </c>
      <c r="Q4594" t="s">
        <v>6598</v>
      </c>
      <c r="R4594" t="s">
        <v>25036</v>
      </c>
      <c r="S4594">
        <v>1</v>
      </c>
      <c r="T4594">
        <v>1</v>
      </c>
      <c r="U4594">
        <v>0</v>
      </c>
      <c r="V4594">
        <v>148</v>
      </c>
      <c r="W4594">
        <v>8</v>
      </c>
    </row>
    <row r="4595" spans="1:23" x14ac:dyDescent="0.3">
      <c r="A4595" t="s">
        <v>4605</v>
      </c>
      <c r="B4595" t="s">
        <v>21174</v>
      </c>
      <c r="C4595">
        <v>0</v>
      </c>
      <c r="D4595">
        <v>0</v>
      </c>
      <c r="E4595" t="s">
        <v>20150</v>
      </c>
      <c r="F4595" t="s">
        <v>16477</v>
      </c>
      <c r="G4595" t="s">
        <v>20089</v>
      </c>
      <c r="H4595" t="s">
        <v>25037</v>
      </c>
      <c r="I4595" t="s">
        <v>25038</v>
      </c>
      <c r="J4595" t="s">
        <v>16478</v>
      </c>
      <c r="K4595" t="s">
        <v>16479</v>
      </c>
      <c r="L4595" t="s">
        <v>16480</v>
      </c>
      <c r="M4595" t="s">
        <v>20179</v>
      </c>
      <c r="N4595" t="s">
        <v>6345</v>
      </c>
      <c r="O4595" t="s">
        <v>20167</v>
      </c>
      <c r="P4595" t="s">
        <v>20173</v>
      </c>
      <c r="Q4595" t="s">
        <v>20174</v>
      </c>
      <c r="R4595" t="s">
        <v>25039</v>
      </c>
      <c r="S4595">
        <v>0</v>
      </c>
      <c r="T4595">
        <v>1</v>
      </c>
      <c r="U4595">
        <v>0</v>
      </c>
      <c r="V4595">
        <v>192</v>
      </c>
      <c r="W4595">
        <v>9</v>
      </c>
    </row>
    <row r="4596" spans="1:23" x14ac:dyDescent="0.3">
      <c r="A4596" t="s">
        <v>4606</v>
      </c>
      <c r="B4596" t="s">
        <v>21174</v>
      </c>
      <c r="C4596">
        <v>0</v>
      </c>
      <c r="D4596">
        <v>0</v>
      </c>
      <c r="E4596" t="s">
        <v>20050</v>
      </c>
      <c r="F4596" t="s">
        <v>16481</v>
      </c>
      <c r="G4596" t="s">
        <v>20080</v>
      </c>
      <c r="H4596" t="s">
        <v>20312</v>
      </c>
      <c r="I4596" t="s">
        <v>20313</v>
      </c>
      <c r="J4596" t="s">
        <v>16482</v>
      </c>
      <c r="K4596" t="s">
        <v>6387</v>
      </c>
      <c r="L4596" t="s">
        <v>6388</v>
      </c>
      <c r="M4596" t="s">
        <v>20083</v>
      </c>
      <c r="N4596" t="s">
        <v>6345</v>
      </c>
      <c r="O4596" t="s">
        <v>20167</v>
      </c>
      <c r="P4596" t="s">
        <v>20314</v>
      </c>
      <c r="Q4596" t="s">
        <v>6388</v>
      </c>
      <c r="R4596" t="s">
        <v>20315</v>
      </c>
      <c r="S4596">
        <v>1</v>
      </c>
      <c r="T4596">
        <v>0</v>
      </c>
      <c r="U4596">
        <v>0</v>
      </c>
      <c r="V4596">
        <v>330</v>
      </c>
      <c r="W4596">
        <v>15</v>
      </c>
    </row>
    <row r="4597" spans="1:23" x14ac:dyDescent="0.3">
      <c r="A4597" t="s">
        <v>4607</v>
      </c>
      <c r="B4597" t="s">
        <v>21174</v>
      </c>
      <c r="C4597">
        <v>0</v>
      </c>
      <c r="D4597">
        <v>0</v>
      </c>
      <c r="E4597" t="s">
        <v>20050</v>
      </c>
      <c r="F4597" t="s">
        <v>16483</v>
      </c>
      <c r="G4597" t="s">
        <v>20080</v>
      </c>
      <c r="H4597" t="s">
        <v>20312</v>
      </c>
      <c r="I4597" t="s">
        <v>20313</v>
      </c>
      <c r="J4597" t="s">
        <v>16484</v>
      </c>
      <c r="K4597" t="s">
        <v>6452</v>
      </c>
      <c r="L4597" t="s">
        <v>6388</v>
      </c>
      <c r="M4597" t="s">
        <v>20083</v>
      </c>
      <c r="N4597" t="s">
        <v>6345</v>
      </c>
      <c r="O4597" t="s">
        <v>20167</v>
      </c>
      <c r="P4597" t="s">
        <v>20314</v>
      </c>
      <c r="Q4597" t="s">
        <v>6388</v>
      </c>
      <c r="R4597" t="s">
        <v>20315</v>
      </c>
      <c r="S4597">
        <v>1</v>
      </c>
      <c r="T4597">
        <v>0</v>
      </c>
      <c r="U4597">
        <v>0</v>
      </c>
      <c r="V4597">
        <v>253</v>
      </c>
      <c r="W4597">
        <v>12</v>
      </c>
    </row>
    <row r="4598" spans="1:23" x14ac:dyDescent="0.3">
      <c r="A4598" t="s">
        <v>4608</v>
      </c>
      <c r="B4598" t="s">
        <v>21174</v>
      </c>
      <c r="C4598">
        <v>0</v>
      </c>
      <c r="D4598">
        <v>0</v>
      </c>
      <c r="E4598" t="s">
        <v>20050</v>
      </c>
      <c r="F4598" t="s">
        <v>16485</v>
      </c>
      <c r="G4598" t="s">
        <v>20080</v>
      </c>
      <c r="H4598" t="s">
        <v>25040</v>
      </c>
      <c r="I4598" t="s">
        <v>25041</v>
      </c>
      <c r="J4598" t="s">
        <v>16486</v>
      </c>
      <c r="K4598" t="s">
        <v>8009</v>
      </c>
      <c r="L4598" t="s">
        <v>8010</v>
      </c>
      <c r="M4598" t="s">
        <v>20442</v>
      </c>
      <c r="N4598" t="s">
        <v>6345</v>
      </c>
      <c r="O4598" t="s">
        <v>20167</v>
      </c>
      <c r="P4598" t="s">
        <v>20168</v>
      </c>
      <c r="Q4598" t="s">
        <v>6598</v>
      </c>
      <c r="R4598" t="s">
        <v>20530</v>
      </c>
      <c r="S4598">
        <v>1</v>
      </c>
      <c r="T4598">
        <v>1</v>
      </c>
      <c r="U4598">
        <v>0</v>
      </c>
      <c r="V4598">
        <v>183</v>
      </c>
      <c r="W4598">
        <v>8</v>
      </c>
    </row>
    <row r="4599" spans="1:23" x14ac:dyDescent="0.3">
      <c r="A4599" t="s">
        <v>4609</v>
      </c>
      <c r="B4599" t="s">
        <v>21174</v>
      </c>
      <c r="C4599">
        <v>0</v>
      </c>
      <c r="D4599">
        <v>0</v>
      </c>
      <c r="E4599" t="s">
        <v>20050</v>
      </c>
      <c r="F4599" t="s">
        <v>16487</v>
      </c>
      <c r="G4599" t="s">
        <v>20080</v>
      </c>
      <c r="H4599" t="s">
        <v>20312</v>
      </c>
      <c r="I4599" t="s">
        <v>20313</v>
      </c>
      <c r="J4599" t="s">
        <v>16488</v>
      </c>
      <c r="K4599" t="s">
        <v>6596</v>
      </c>
      <c r="L4599" t="s">
        <v>6388</v>
      </c>
      <c r="M4599" t="s">
        <v>20083</v>
      </c>
      <c r="N4599" t="s">
        <v>6345</v>
      </c>
      <c r="O4599" t="s">
        <v>20167</v>
      </c>
      <c r="P4599" t="s">
        <v>20314</v>
      </c>
      <c r="Q4599" t="s">
        <v>6388</v>
      </c>
      <c r="R4599" t="s">
        <v>20315</v>
      </c>
      <c r="S4599">
        <v>1</v>
      </c>
      <c r="T4599">
        <v>0</v>
      </c>
      <c r="U4599">
        <v>0</v>
      </c>
      <c r="V4599">
        <v>218</v>
      </c>
      <c r="W4599">
        <v>12</v>
      </c>
    </row>
    <row r="4600" spans="1:23" x14ac:dyDescent="0.3">
      <c r="A4600" t="s">
        <v>4610</v>
      </c>
      <c r="B4600" t="s">
        <v>21174</v>
      </c>
      <c r="C4600">
        <v>0</v>
      </c>
      <c r="D4600">
        <v>0</v>
      </c>
      <c r="E4600" t="s">
        <v>20050</v>
      </c>
      <c r="F4600" t="s">
        <v>16489</v>
      </c>
      <c r="G4600" t="s">
        <v>20080</v>
      </c>
      <c r="H4600" t="s">
        <v>20312</v>
      </c>
      <c r="I4600" t="s">
        <v>20313</v>
      </c>
      <c r="J4600" t="s">
        <v>16490</v>
      </c>
      <c r="K4600" t="s">
        <v>7617</v>
      </c>
      <c r="L4600" t="s">
        <v>6388</v>
      </c>
      <c r="M4600" t="s">
        <v>20083</v>
      </c>
      <c r="N4600" t="s">
        <v>6345</v>
      </c>
      <c r="O4600" t="s">
        <v>20167</v>
      </c>
      <c r="P4600" t="s">
        <v>20314</v>
      </c>
      <c r="Q4600" t="s">
        <v>6388</v>
      </c>
      <c r="R4600" t="s">
        <v>20315</v>
      </c>
      <c r="S4600">
        <v>1</v>
      </c>
      <c r="T4600">
        <v>0</v>
      </c>
      <c r="U4600">
        <v>0</v>
      </c>
      <c r="V4600">
        <v>395</v>
      </c>
      <c r="W4600">
        <v>18</v>
      </c>
    </row>
    <row r="4601" spans="1:23" x14ac:dyDescent="0.3">
      <c r="A4601" t="s">
        <v>4611</v>
      </c>
      <c r="B4601" t="s">
        <v>21174</v>
      </c>
      <c r="C4601">
        <v>0</v>
      </c>
      <c r="D4601">
        <v>0</v>
      </c>
      <c r="E4601" t="s">
        <v>20050</v>
      </c>
      <c r="F4601" t="s">
        <v>16491</v>
      </c>
      <c r="G4601" t="s">
        <v>20066</v>
      </c>
      <c r="H4601" t="s">
        <v>25042</v>
      </c>
      <c r="I4601" t="s">
        <v>25043</v>
      </c>
      <c r="J4601" t="s">
        <v>16492</v>
      </c>
      <c r="K4601" t="s">
        <v>16493</v>
      </c>
      <c r="L4601" t="s">
        <v>16494</v>
      </c>
      <c r="M4601" t="s">
        <v>20107</v>
      </c>
      <c r="N4601" t="s">
        <v>6345</v>
      </c>
      <c r="O4601" t="s">
        <v>20167</v>
      </c>
      <c r="P4601" t="s">
        <v>20337</v>
      </c>
      <c r="Q4601" t="s">
        <v>20338</v>
      </c>
      <c r="R4601" t="s">
        <v>25044</v>
      </c>
      <c r="S4601">
        <v>1</v>
      </c>
      <c r="T4601">
        <v>1</v>
      </c>
      <c r="U4601">
        <v>0</v>
      </c>
      <c r="V4601">
        <v>144</v>
      </c>
      <c r="W4601">
        <v>7</v>
      </c>
    </row>
    <row r="4602" spans="1:23" x14ac:dyDescent="0.3">
      <c r="A4602" t="s">
        <v>4612</v>
      </c>
      <c r="B4602" t="s">
        <v>21174</v>
      </c>
      <c r="C4602">
        <v>0</v>
      </c>
      <c r="D4602">
        <v>0</v>
      </c>
      <c r="E4602" t="s">
        <v>20050</v>
      </c>
      <c r="F4602" t="s">
        <v>16495</v>
      </c>
      <c r="G4602" t="s">
        <v>20080</v>
      </c>
      <c r="H4602" t="s">
        <v>20312</v>
      </c>
      <c r="I4602" t="s">
        <v>20313</v>
      </c>
      <c r="J4602" t="s">
        <v>16496</v>
      </c>
      <c r="K4602" t="s">
        <v>6658</v>
      </c>
      <c r="L4602" t="s">
        <v>6388</v>
      </c>
      <c r="M4602" t="s">
        <v>20083</v>
      </c>
      <c r="N4602" t="s">
        <v>6345</v>
      </c>
      <c r="O4602" t="s">
        <v>20167</v>
      </c>
      <c r="P4602" t="s">
        <v>20314</v>
      </c>
      <c r="Q4602" t="s">
        <v>6388</v>
      </c>
      <c r="R4602" t="s">
        <v>20315</v>
      </c>
      <c r="S4602">
        <v>1</v>
      </c>
      <c r="T4602">
        <v>0</v>
      </c>
      <c r="U4602">
        <v>0</v>
      </c>
      <c r="V4602">
        <v>403</v>
      </c>
      <c r="W4602">
        <v>17</v>
      </c>
    </row>
    <row r="4603" spans="1:23" x14ac:dyDescent="0.3">
      <c r="A4603" t="s">
        <v>4613</v>
      </c>
      <c r="B4603" t="s">
        <v>21174</v>
      </c>
      <c r="C4603">
        <v>0</v>
      </c>
      <c r="D4603">
        <v>0</v>
      </c>
      <c r="E4603" t="s">
        <v>20050</v>
      </c>
      <c r="F4603" t="s">
        <v>16497</v>
      </c>
      <c r="G4603" t="s">
        <v>20080</v>
      </c>
      <c r="H4603" t="s">
        <v>20312</v>
      </c>
      <c r="I4603" t="s">
        <v>20313</v>
      </c>
      <c r="J4603" t="s">
        <v>16496</v>
      </c>
      <c r="K4603" t="s">
        <v>6658</v>
      </c>
      <c r="L4603" t="s">
        <v>6388</v>
      </c>
      <c r="M4603" t="s">
        <v>20083</v>
      </c>
      <c r="N4603" t="s">
        <v>6345</v>
      </c>
      <c r="O4603" t="s">
        <v>20167</v>
      </c>
      <c r="P4603" t="s">
        <v>20314</v>
      </c>
      <c r="Q4603" t="s">
        <v>6388</v>
      </c>
      <c r="R4603" t="s">
        <v>20315</v>
      </c>
      <c r="S4603">
        <v>1</v>
      </c>
      <c r="T4603">
        <v>0</v>
      </c>
      <c r="U4603">
        <v>0</v>
      </c>
      <c r="V4603">
        <v>275</v>
      </c>
      <c r="W4603">
        <v>15</v>
      </c>
    </row>
    <row r="4604" spans="1:23" x14ac:dyDescent="0.3">
      <c r="A4604" t="s">
        <v>4614</v>
      </c>
      <c r="B4604" t="s">
        <v>21174</v>
      </c>
      <c r="C4604">
        <v>0</v>
      </c>
      <c r="D4604">
        <v>0</v>
      </c>
      <c r="E4604" t="s">
        <v>20050</v>
      </c>
      <c r="F4604" t="s">
        <v>16498</v>
      </c>
      <c r="G4604" t="s">
        <v>20080</v>
      </c>
      <c r="H4604" t="s">
        <v>20312</v>
      </c>
      <c r="I4604" t="s">
        <v>20313</v>
      </c>
      <c r="J4604" t="s">
        <v>16499</v>
      </c>
      <c r="K4604" t="s">
        <v>8782</v>
      </c>
      <c r="L4604" t="s">
        <v>6388</v>
      </c>
      <c r="M4604" t="s">
        <v>20083</v>
      </c>
      <c r="N4604" t="s">
        <v>6345</v>
      </c>
      <c r="O4604" t="s">
        <v>20167</v>
      </c>
      <c r="P4604" t="s">
        <v>20314</v>
      </c>
      <c r="Q4604" t="s">
        <v>6388</v>
      </c>
      <c r="R4604" t="s">
        <v>20315</v>
      </c>
      <c r="S4604">
        <v>1</v>
      </c>
      <c r="T4604">
        <v>0</v>
      </c>
      <c r="U4604">
        <v>0</v>
      </c>
      <c r="V4604">
        <v>446</v>
      </c>
      <c r="W4604">
        <v>21</v>
      </c>
    </row>
    <row r="4605" spans="1:23" x14ac:dyDescent="0.3">
      <c r="A4605" t="s">
        <v>4615</v>
      </c>
      <c r="B4605" t="s">
        <v>21174</v>
      </c>
      <c r="C4605">
        <v>0</v>
      </c>
      <c r="D4605">
        <v>0</v>
      </c>
      <c r="E4605" t="s">
        <v>20050</v>
      </c>
      <c r="F4605" t="s">
        <v>16500</v>
      </c>
      <c r="G4605" t="s">
        <v>20080</v>
      </c>
      <c r="H4605" t="s">
        <v>25045</v>
      </c>
      <c r="I4605" t="s">
        <v>25046</v>
      </c>
      <c r="J4605" t="s">
        <v>15893</v>
      </c>
      <c r="K4605" t="s">
        <v>15894</v>
      </c>
      <c r="L4605" t="s">
        <v>15895</v>
      </c>
      <c r="M4605" t="s">
        <v>20324</v>
      </c>
      <c r="N4605" t="s">
        <v>6345</v>
      </c>
      <c r="O4605" t="s">
        <v>20167</v>
      </c>
      <c r="P4605" t="s">
        <v>20168</v>
      </c>
      <c r="Q4605" t="s">
        <v>6598</v>
      </c>
      <c r="R4605" t="s">
        <v>24874</v>
      </c>
      <c r="S4605">
        <v>1</v>
      </c>
      <c r="T4605">
        <v>1</v>
      </c>
      <c r="U4605">
        <v>0</v>
      </c>
      <c r="V4605">
        <v>178</v>
      </c>
      <c r="W4605">
        <v>9</v>
      </c>
    </row>
    <row r="4606" spans="1:23" x14ac:dyDescent="0.3">
      <c r="A4606" t="s">
        <v>4616</v>
      </c>
      <c r="B4606" t="s">
        <v>21174</v>
      </c>
      <c r="C4606">
        <v>0</v>
      </c>
      <c r="D4606">
        <v>0</v>
      </c>
      <c r="E4606" t="s">
        <v>20050</v>
      </c>
      <c r="F4606" t="s">
        <v>16501</v>
      </c>
      <c r="G4606" t="s">
        <v>20080</v>
      </c>
      <c r="H4606" t="s">
        <v>20312</v>
      </c>
      <c r="I4606" t="s">
        <v>20313</v>
      </c>
      <c r="J4606" t="s">
        <v>16502</v>
      </c>
      <c r="K4606" t="s">
        <v>6480</v>
      </c>
      <c r="L4606" t="s">
        <v>6388</v>
      </c>
      <c r="M4606" t="s">
        <v>20083</v>
      </c>
      <c r="N4606" t="s">
        <v>6345</v>
      </c>
      <c r="O4606" t="s">
        <v>20167</v>
      </c>
      <c r="P4606" t="s">
        <v>20314</v>
      </c>
      <c r="Q4606" t="s">
        <v>6388</v>
      </c>
      <c r="R4606" t="s">
        <v>20315</v>
      </c>
      <c r="S4606">
        <v>1</v>
      </c>
      <c r="T4606">
        <v>0</v>
      </c>
      <c r="U4606">
        <v>0</v>
      </c>
      <c r="V4606">
        <v>432</v>
      </c>
      <c r="W4606">
        <v>18</v>
      </c>
    </row>
    <row r="4607" spans="1:23" x14ac:dyDescent="0.3">
      <c r="A4607" t="s">
        <v>4617</v>
      </c>
      <c r="B4607" t="s">
        <v>21174</v>
      </c>
      <c r="C4607">
        <v>0</v>
      </c>
      <c r="D4607">
        <v>0</v>
      </c>
      <c r="E4607" t="s">
        <v>20050</v>
      </c>
      <c r="F4607" t="s">
        <v>16503</v>
      </c>
      <c r="G4607" t="s">
        <v>20080</v>
      </c>
      <c r="H4607" t="s">
        <v>20312</v>
      </c>
      <c r="I4607" t="s">
        <v>20313</v>
      </c>
      <c r="J4607" t="s">
        <v>16504</v>
      </c>
      <c r="K4607" t="s">
        <v>16505</v>
      </c>
      <c r="L4607" t="s">
        <v>6388</v>
      </c>
      <c r="M4607" t="s">
        <v>20083</v>
      </c>
      <c r="N4607" t="s">
        <v>6345</v>
      </c>
      <c r="O4607" t="s">
        <v>20167</v>
      </c>
      <c r="P4607" t="s">
        <v>20314</v>
      </c>
      <c r="Q4607" t="s">
        <v>6388</v>
      </c>
      <c r="R4607" t="s">
        <v>20315</v>
      </c>
      <c r="S4607">
        <v>1</v>
      </c>
      <c r="T4607">
        <v>0</v>
      </c>
      <c r="U4607">
        <v>0</v>
      </c>
      <c r="V4607">
        <v>402</v>
      </c>
      <c r="W4607">
        <v>18</v>
      </c>
    </row>
    <row r="4608" spans="1:23" x14ac:dyDescent="0.3">
      <c r="A4608" t="s">
        <v>4618</v>
      </c>
      <c r="B4608" t="s">
        <v>21174</v>
      </c>
      <c r="C4608">
        <v>0</v>
      </c>
      <c r="D4608">
        <v>0</v>
      </c>
      <c r="E4608" t="s">
        <v>20050</v>
      </c>
      <c r="F4608" t="s">
        <v>16506</v>
      </c>
      <c r="G4608" t="s">
        <v>20080</v>
      </c>
      <c r="H4608" t="s">
        <v>20312</v>
      </c>
      <c r="I4608" t="s">
        <v>20313</v>
      </c>
      <c r="J4608" t="s">
        <v>16350</v>
      </c>
      <c r="K4608" t="s">
        <v>7543</v>
      </c>
      <c r="L4608" t="s">
        <v>6388</v>
      </c>
      <c r="M4608" t="s">
        <v>20083</v>
      </c>
      <c r="N4608" t="s">
        <v>6345</v>
      </c>
      <c r="O4608" t="s">
        <v>20167</v>
      </c>
      <c r="P4608" t="s">
        <v>20314</v>
      </c>
      <c r="Q4608" t="s">
        <v>6388</v>
      </c>
      <c r="R4608" t="s">
        <v>20315</v>
      </c>
      <c r="S4608">
        <v>1</v>
      </c>
      <c r="T4608">
        <v>0</v>
      </c>
      <c r="U4608">
        <v>0</v>
      </c>
      <c r="V4608">
        <v>520</v>
      </c>
      <c r="W4608">
        <v>23</v>
      </c>
    </row>
    <row r="4609" spans="1:23" x14ac:dyDescent="0.3">
      <c r="A4609" t="s">
        <v>4619</v>
      </c>
      <c r="B4609" t="s">
        <v>21174</v>
      </c>
      <c r="C4609">
        <v>0</v>
      </c>
      <c r="D4609">
        <v>0</v>
      </c>
      <c r="E4609" t="s">
        <v>20050</v>
      </c>
      <c r="F4609" t="s">
        <v>16507</v>
      </c>
      <c r="G4609" t="s">
        <v>20080</v>
      </c>
      <c r="H4609" t="s">
        <v>20312</v>
      </c>
      <c r="I4609" t="s">
        <v>20313</v>
      </c>
      <c r="J4609" t="s">
        <v>16508</v>
      </c>
      <c r="K4609" t="s">
        <v>6658</v>
      </c>
      <c r="L4609" t="s">
        <v>6388</v>
      </c>
      <c r="M4609" t="s">
        <v>20083</v>
      </c>
      <c r="N4609" t="s">
        <v>6345</v>
      </c>
      <c r="O4609" t="s">
        <v>20167</v>
      </c>
      <c r="P4609" t="s">
        <v>20314</v>
      </c>
      <c r="Q4609" t="s">
        <v>6388</v>
      </c>
      <c r="R4609" t="s">
        <v>20315</v>
      </c>
      <c r="S4609">
        <v>1</v>
      </c>
      <c r="T4609">
        <v>0</v>
      </c>
      <c r="U4609">
        <v>0</v>
      </c>
      <c r="V4609">
        <v>259</v>
      </c>
      <c r="W4609">
        <v>11</v>
      </c>
    </row>
    <row r="4610" spans="1:23" x14ac:dyDescent="0.3">
      <c r="A4610" t="s">
        <v>4620</v>
      </c>
      <c r="B4610" t="s">
        <v>21174</v>
      </c>
      <c r="C4610">
        <v>0</v>
      </c>
      <c r="D4610">
        <v>0</v>
      </c>
      <c r="E4610" t="s">
        <v>20050</v>
      </c>
      <c r="F4610" t="s">
        <v>16509</v>
      </c>
      <c r="G4610" t="s">
        <v>20080</v>
      </c>
      <c r="H4610" t="s">
        <v>20312</v>
      </c>
      <c r="I4610" t="s">
        <v>20313</v>
      </c>
      <c r="J4610" t="s">
        <v>16510</v>
      </c>
      <c r="K4610" t="s">
        <v>6487</v>
      </c>
      <c r="L4610" t="s">
        <v>6388</v>
      </c>
      <c r="M4610" t="s">
        <v>20083</v>
      </c>
      <c r="N4610" t="s">
        <v>6345</v>
      </c>
      <c r="O4610" t="s">
        <v>20167</v>
      </c>
      <c r="P4610" t="s">
        <v>20314</v>
      </c>
      <c r="Q4610" t="s">
        <v>6388</v>
      </c>
      <c r="R4610" t="s">
        <v>20315</v>
      </c>
      <c r="S4610">
        <v>1</v>
      </c>
      <c r="T4610">
        <v>0</v>
      </c>
      <c r="U4610">
        <v>0</v>
      </c>
      <c r="V4610">
        <v>462</v>
      </c>
      <c r="W4610">
        <v>22</v>
      </c>
    </row>
    <row r="4611" spans="1:23" x14ac:dyDescent="0.3">
      <c r="A4611" t="s">
        <v>4621</v>
      </c>
      <c r="B4611" t="s">
        <v>21174</v>
      </c>
      <c r="C4611">
        <v>0</v>
      </c>
      <c r="D4611">
        <v>0</v>
      </c>
      <c r="E4611" t="s">
        <v>20050</v>
      </c>
      <c r="F4611" t="s">
        <v>16511</v>
      </c>
      <c r="G4611" t="s">
        <v>20080</v>
      </c>
      <c r="H4611" t="s">
        <v>20312</v>
      </c>
      <c r="I4611" t="s">
        <v>20313</v>
      </c>
      <c r="J4611" t="s">
        <v>16512</v>
      </c>
      <c r="K4611" t="s">
        <v>8959</v>
      </c>
      <c r="L4611" t="s">
        <v>6388</v>
      </c>
      <c r="M4611" t="s">
        <v>20083</v>
      </c>
      <c r="N4611" t="s">
        <v>6345</v>
      </c>
      <c r="O4611" t="s">
        <v>20167</v>
      </c>
      <c r="P4611" t="s">
        <v>20314</v>
      </c>
      <c r="Q4611" t="s">
        <v>6388</v>
      </c>
      <c r="R4611" t="s">
        <v>20315</v>
      </c>
      <c r="S4611">
        <v>1</v>
      </c>
      <c r="T4611">
        <v>0</v>
      </c>
      <c r="U4611">
        <v>0</v>
      </c>
      <c r="V4611">
        <v>434</v>
      </c>
      <c r="W4611">
        <v>19</v>
      </c>
    </row>
    <row r="4612" spans="1:23" x14ac:dyDescent="0.3">
      <c r="A4612" t="s">
        <v>4622</v>
      </c>
      <c r="B4612" t="s">
        <v>21174</v>
      </c>
      <c r="C4612">
        <v>0</v>
      </c>
      <c r="D4612">
        <v>0</v>
      </c>
      <c r="E4612" t="s">
        <v>20050</v>
      </c>
      <c r="F4612" t="s">
        <v>16513</v>
      </c>
      <c r="G4612" t="s">
        <v>20080</v>
      </c>
      <c r="H4612" t="s">
        <v>20312</v>
      </c>
      <c r="I4612" t="s">
        <v>20313</v>
      </c>
      <c r="J4612" t="s">
        <v>16514</v>
      </c>
      <c r="K4612" t="s">
        <v>16515</v>
      </c>
      <c r="L4612" t="s">
        <v>6388</v>
      </c>
      <c r="M4612" t="s">
        <v>20083</v>
      </c>
      <c r="N4612" t="s">
        <v>6345</v>
      </c>
      <c r="O4612" t="s">
        <v>20167</v>
      </c>
      <c r="P4612" t="s">
        <v>20314</v>
      </c>
      <c r="Q4612" t="s">
        <v>6388</v>
      </c>
      <c r="R4612" t="s">
        <v>20315</v>
      </c>
      <c r="S4612">
        <v>1</v>
      </c>
      <c r="T4612">
        <v>0</v>
      </c>
      <c r="U4612">
        <v>0</v>
      </c>
      <c r="V4612">
        <v>295</v>
      </c>
      <c r="W4612">
        <v>15</v>
      </c>
    </row>
    <row r="4613" spans="1:23" x14ac:dyDescent="0.3">
      <c r="A4613" t="s">
        <v>4623</v>
      </c>
      <c r="B4613" t="s">
        <v>21174</v>
      </c>
      <c r="C4613">
        <v>0</v>
      </c>
      <c r="D4613">
        <v>0</v>
      </c>
      <c r="E4613" t="s">
        <v>20050</v>
      </c>
      <c r="F4613" t="s">
        <v>16516</v>
      </c>
      <c r="G4613" t="s">
        <v>20080</v>
      </c>
      <c r="H4613" t="s">
        <v>20312</v>
      </c>
      <c r="I4613" t="s">
        <v>20313</v>
      </c>
      <c r="J4613" t="s">
        <v>15879</v>
      </c>
      <c r="K4613" t="s">
        <v>7608</v>
      </c>
      <c r="L4613" t="s">
        <v>6388</v>
      </c>
      <c r="M4613" t="s">
        <v>20083</v>
      </c>
      <c r="N4613" t="s">
        <v>6345</v>
      </c>
      <c r="O4613" t="s">
        <v>20167</v>
      </c>
      <c r="P4613" t="s">
        <v>20314</v>
      </c>
      <c r="Q4613" t="s">
        <v>6388</v>
      </c>
      <c r="R4613" t="s">
        <v>20315</v>
      </c>
      <c r="S4613">
        <v>1</v>
      </c>
      <c r="T4613">
        <v>0</v>
      </c>
      <c r="U4613">
        <v>0</v>
      </c>
      <c r="V4613">
        <v>426</v>
      </c>
      <c r="W4613">
        <v>21</v>
      </c>
    </row>
    <row r="4614" spans="1:23" x14ac:dyDescent="0.3">
      <c r="A4614" t="s">
        <v>4624</v>
      </c>
      <c r="B4614" t="s">
        <v>21174</v>
      </c>
      <c r="C4614">
        <v>0</v>
      </c>
      <c r="D4614">
        <v>0</v>
      </c>
      <c r="E4614" t="s">
        <v>20050</v>
      </c>
      <c r="F4614" t="s">
        <v>16517</v>
      </c>
      <c r="G4614" t="s">
        <v>20080</v>
      </c>
      <c r="H4614" t="s">
        <v>20312</v>
      </c>
      <c r="I4614" t="s">
        <v>20313</v>
      </c>
      <c r="J4614" t="s">
        <v>15879</v>
      </c>
      <c r="K4614" t="s">
        <v>7608</v>
      </c>
      <c r="L4614" t="s">
        <v>6388</v>
      </c>
      <c r="M4614" t="s">
        <v>20083</v>
      </c>
      <c r="N4614" t="s">
        <v>6345</v>
      </c>
      <c r="O4614" t="s">
        <v>20167</v>
      </c>
      <c r="P4614" t="s">
        <v>20314</v>
      </c>
      <c r="Q4614" t="s">
        <v>6388</v>
      </c>
      <c r="R4614" t="s">
        <v>20315</v>
      </c>
      <c r="S4614">
        <v>1</v>
      </c>
      <c r="T4614">
        <v>0</v>
      </c>
      <c r="U4614">
        <v>0</v>
      </c>
      <c r="V4614">
        <v>597</v>
      </c>
      <c r="W4614">
        <v>27</v>
      </c>
    </row>
    <row r="4615" spans="1:23" x14ac:dyDescent="0.3">
      <c r="A4615" t="s">
        <v>4625</v>
      </c>
      <c r="B4615" t="s">
        <v>21174</v>
      </c>
      <c r="C4615">
        <v>0</v>
      </c>
      <c r="D4615">
        <v>0</v>
      </c>
      <c r="E4615" t="s">
        <v>20050</v>
      </c>
      <c r="F4615" t="s">
        <v>16518</v>
      </c>
      <c r="G4615" t="s">
        <v>20328</v>
      </c>
      <c r="H4615" t="s">
        <v>25047</v>
      </c>
      <c r="I4615" t="s">
        <v>25048</v>
      </c>
      <c r="J4615" t="s">
        <v>7990</v>
      </c>
      <c r="K4615" t="s">
        <v>16519</v>
      </c>
      <c r="L4615" t="s">
        <v>16520</v>
      </c>
      <c r="M4615" t="s">
        <v>21051</v>
      </c>
      <c r="N4615" t="s">
        <v>6345</v>
      </c>
      <c r="O4615" t="s">
        <v>20167</v>
      </c>
      <c r="P4615" t="s">
        <v>20173</v>
      </c>
      <c r="Q4615" t="s">
        <v>20174</v>
      </c>
      <c r="R4615" t="s">
        <v>25049</v>
      </c>
      <c r="S4615">
        <v>1</v>
      </c>
      <c r="T4615">
        <v>1</v>
      </c>
      <c r="U4615">
        <v>0</v>
      </c>
      <c r="V4615">
        <v>121</v>
      </c>
      <c r="W4615">
        <v>7</v>
      </c>
    </row>
    <row r="4616" spans="1:23" x14ac:dyDescent="0.3">
      <c r="A4616" t="s">
        <v>4626</v>
      </c>
      <c r="B4616" t="s">
        <v>21174</v>
      </c>
      <c r="C4616">
        <v>0</v>
      </c>
      <c r="D4616">
        <v>0</v>
      </c>
      <c r="E4616" t="s">
        <v>20050</v>
      </c>
      <c r="F4616" t="s">
        <v>16521</v>
      </c>
      <c r="G4616" t="s">
        <v>20040</v>
      </c>
      <c r="H4616" t="s">
        <v>25050</v>
      </c>
      <c r="I4616" t="s">
        <v>25051</v>
      </c>
      <c r="J4616" t="s">
        <v>16522</v>
      </c>
      <c r="K4616" t="s">
        <v>16523</v>
      </c>
      <c r="L4616" t="s">
        <v>16524</v>
      </c>
      <c r="M4616" t="s">
        <v>20442</v>
      </c>
      <c r="N4616" t="s">
        <v>6345</v>
      </c>
      <c r="O4616" t="s">
        <v>20167</v>
      </c>
      <c r="P4616" t="s">
        <v>20419</v>
      </c>
      <c r="Q4616" t="s">
        <v>20420</v>
      </c>
      <c r="R4616" t="s">
        <v>25052</v>
      </c>
      <c r="S4616">
        <v>1</v>
      </c>
      <c r="T4616">
        <v>0</v>
      </c>
      <c r="U4616">
        <v>0</v>
      </c>
      <c r="V4616">
        <v>438</v>
      </c>
      <c r="W4616">
        <v>19</v>
      </c>
    </row>
    <row r="4617" spans="1:23" x14ac:dyDescent="0.3">
      <c r="A4617" t="s">
        <v>4627</v>
      </c>
      <c r="B4617" t="s">
        <v>21174</v>
      </c>
      <c r="C4617">
        <v>0</v>
      </c>
      <c r="D4617">
        <v>0</v>
      </c>
      <c r="E4617" t="s">
        <v>20050</v>
      </c>
      <c r="F4617" t="s">
        <v>16526</v>
      </c>
      <c r="G4617" t="s">
        <v>20080</v>
      </c>
      <c r="H4617" t="s">
        <v>20312</v>
      </c>
      <c r="I4617" t="s">
        <v>20313</v>
      </c>
      <c r="J4617" t="s">
        <v>16525</v>
      </c>
      <c r="K4617" t="s">
        <v>7543</v>
      </c>
      <c r="L4617" t="s">
        <v>6388</v>
      </c>
      <c r="M4617" t="s">
        <v>20083</v>
      </c>
      <c r="N4617" t="s">
        <v>6345</v>
      </c>
      <c r="O4617" t="s">
        <v>20167</v>
      </c>
      <c r="P4617" t="s">
        <v>20314</v>
      </c>
      <c r="Q4617" t="s">
        <v>6388</v>
      </c>
      <c r="R4617" t="s">
        <v>20315</v>
      </c>
      <c r="S4617">
        <v>1</v>
      </c>
      <c r="T4617">
        <v>0</v>
      </c>
      <c r="U4617">
        <v>0</v>
      </c>
      <c r="V4617">
        <v>505</v>
      </c>
      <c r="W4617">
        <v>25</v>
      </c>
    </row>
    <row r="4618" spans="1:23" x14ac:dyDescent="0.3">
      <c r="A4618" t="s">
        <v>4628</v>
      </c>
      <c r="B4618" t="s">
        <v>21174</v>
      </c>
      <c r="C4618">
        <v>0</v>
      </c>
      <c r="D4618">
        <v>0</v>
      </c>
      <c r="E4618" t="s">
        <v>20050</v>
      </c>
      <c r="F4618" t="s">
        <v>16527</v>
      </c>
      <c r="G4618" t="s">
        <v>20080</v>
      </c>
      <c r="H4618" t="s">
        <v>20312</v>
      </c>
      <c r="I4618" t="s">
        <v>20313</v>
      </c>
      <c r="J4618" t="s">
        <v>16528</v>
      </c>
      <c r="K4618" t="s">
        <v>6406</v>
      </c>
      <c r="L4618" t="s">
        <v>6388</v>
      </c>
      <c r="M4618" t="s">
        <v>20083</v>
      </c>
      <c r="N4618" t="s">
        <v>6345</v>
      </c>
      <c r="O4618" t="s">
        <v>20167</v>
      </c>
      <c r="P4618" t="s">
        <v>20314</v>
      </c>
      <c r="Q4618" t="s">
        <v>6388</v>
      </c>
      <c r="R4618" t="s">
        <v>20315</v>
      </c>
      <c r="S4618">
        <v>1</v>
      </c>
      <c r="T4618">
        <v>0</v>
      </c>
      <c r="U4618">
        <v>0</v>
      </c>
      <c r="V4618">
        <v>229</v>
      </c>
      <c r="W4618">
        <v>11</v>
      </c>
    </row>
    <row r="4619" spans="1:23" x14ac:dyDescent="0.3">
      <c r="A4619" t="s">
        <v>4629</v>
      </c>
      <c r="B4619" t="s">
        <v>21174</v>
      </c>
      <c r="C4619">
        <v>0</v>
      </c>
      <c r="D4619">
        <v>0</v>
      </c>
      <c r="E4619" t="s">
        <v>20050</v>
      </c>
      <c r="F4619" t="s">
        <v>16529</v>
      </c>
      <c r="G4619" t="s">
        <v>20080</v>
      </c>
      <c r="H4619" t="s">
        <v>20312</v>
      </c>
      <c r="I4619" t="s">
        <v>20313</v>
      </c>
      <c r="J4619" t="s">
        <v>16528</v>
      </c>
      <c r="K4619" t="s">
        <v>6406</v>
      </c>
      <c r="L4619" t="s">
        <v>6388</v>
      </c>
      <c r="M4619" t="s">
        <v>20083</v>
      </c>
      <c r="N4619" t="s">
        <v>6345</v>
      </c>
      <c r="O4619" t="s">
        <v>20167</v>
      </c>
      <c r="P4619" t="s">
        <v>20314</v>
      </c>
      <c r="Q4619" t="s">
        <v>6388</v>
      </c>
      <c r="R4619" t="s">
        <v>20315</v>
      </c>
      <c r="S4619">
        <v>1</v>
      </c>
      <c r="T4619">
        <v>0</v>
      </c>
      <c r="U4619">
        <v>0</v>
      </c>
      <c r="V4619">
        <v>287</v>
      </c>
      <c r="W4619">
        <v>14</v>
      </c>
    </row>
    <row r="4620" spans="1:23" x14ac:dyDescent="0.3">
      <c r="A4620" t="s">
        <v>4630</v>
      </c>
      <c r="B4620" t="s">
        <v>21174</v>
      </c>
      <c r="C4620">
        <v>0</v>
      </c>
      <c r="D4620">
        <v>0</v>
      </c>
      <c r="E4620" t="s">
        <v>20050</v>
      </c>
      <c r="F4620" t="s">
        <v>16530</v>
      </c>
      <c r="G4620" t="s">
        <v>20080</v>
      </c>
      <c r="H4620" t="s">
        <v>20312</v>
      </c>
      <c r="I4620" t="s">
        <v>20313</v>
      </c>
      <c r="J4620" t="s">
        <v>16531</v>
      </c>
      <c r="K4620" t="s">
        <v>9287</v>
      </c>
      <c r="L4620" t="s">
        <v>6388</v>
      </c>
      <c r="M4620" t="s">
        <v>20083</v>
      </c>
      <c r="N4620" t="s">
        <v>6345</v>
      </c>
      <c r="O4620" t="s">
        <v>20167</v>
      </c>
      <c r="P4620" t="s">
        <v>20314</v>
      </c>
      <c r="Q4620" t="s">
        <v>6388</v>
      </c>
      <c r="R4620" t="s">
        <v>20315</v>
      </c>
      <c r="S4620">
        <v>1</v>
      </c>
      <c r="T4620">
        <v>0</v>
      </c>
      <c r="U4620">
        <v>0</v>
      </c>
      <c r="V4620">
        <v>237</v>
      </c>
      <c r="W4620">
        <v>15</v>
      </c>
    </row>
    <row r="4621" spans="1:23" x14ac:dyDescent="0.3">
      <c r="A4621" t="s">
        <v>4631</v>
      </c>
      <c r="B4621" t="s">
        <v>21174</v>
      </c>
      <c r="C4621">
        <v>0</v>
      </c>
      <c r="D4621">
        <v>0</v>
      </c>
      <c r="E4621" t="s">
        <v>20050</v>
      </c>
      <c r="F4621" t="s">
        <v>16533</v>
      </c>
      <c r="G4621" t="s">
        <v>20080</v>
      </c>
      <c r="H4621" t="s">
        <v>20312</v>
      </c>
      <c r="I4621" t="s">
        <v>20313</v>
      </c>
      <c r="J4621" t="s">
        <v>15937</v>
      </c>
      <c r="K4621" t="s">
        <v>7608</v>
      </c>
      <c r="L4621" t="s">
        <v>6388</v>
      </c>
      <c r="M4621" t="s">
        <v>20083</v>
      </c>
      <c r="N4621" t="s">
        <v>6345</v>
      </c>
      <c r="O4621" t="s">
        <v>20167</v>
      </c>
      <c r="P4621" t="s">
        <v>20314</v>
      </c>
      <c r="Q4621" t="s">
        <v>6388</v>
      </c>
      <c r="R4621" t="s">
        <v>20315</v>
      </c>
      <c r="S4621">
        <v>1</v>
      </c>
      <c r="T4621">
        <v>0</v>
      </c>
      <c r="U4621">
        <v>0</v>
      </c>
      <c r="V4621">
        <v>309</v>
      </c>
      <c r="W4621">
        <v>16</v>
      </c>
    </row>
    <row r="4622" spans="1:23" x14ac:dyDescent="0.3">
      <c r="A4622" t="s">
        <v>4632</v>
      </c>
      <c r="B4622" t="s">
        <v>21174</v>
      </c>
      <c r="C4622">
        <v>0</v>
      </c>
      <c r="D4622">
        <v>0</v>
      </c>
      <c r="E4622" t="s">
        <v>20050</v>
      </c>
      <c r="F4622" t="s">
        <v>16534</v>
      </c>
      <c r="G4622" t="s">
        <v>20080</v>
      </c>
      <c r="H4622" t="s">
        <v>20312</v>
      </c>
      <c r="I4622" t="s">
        <v>20313</v>
      </c>
      <c r="J4622" t="s">
        <v>16535</v>
      </c>
      <c r="K4622" t="s">
        <v>6660</v>
      </c>
      <c r="L4622" t="s">
        <v>6388</v>
      </c>
      <c r="M4622" t="s">
        <v>20083</v>
      </c>
      <c r="N4622" t="s">
        <v>6345</v>
      </c>
      <c r="O4622" t="s">
        <v>20167</v>
      </c>
      <c r="P4622" t="s">
        <v>20314</v>
      </c>
      <c r="Q4622" t="s">
        <v>6388</v>
      </c>
      <c r="R4622" t="s">
        <v>20315</v>
      </c>
      <c r="S4622">
        <v>1</v>
      </c>
      <c r="T4622">
        <v>0</v>
      </c>
      <c r="U4622">
        <v>0</v>
      </c>
      <c r="V4622">
        <v>244</v>
      </c>
      <c r="W4622">
        <v>11</v>
      </c>
    </row>
    <row r="4623" spans="1:23" x14ac:dyDescent="0.3">
      <c r="A4623" t="s">
        <v>4633</v>
      </c>
      <c r="B4623" t="s">
        <v>21174</v>
      </c>
      <c r="C4623">
        <v>0</v>
      </c>
      <c r="D4623">
        <v>0</v>
      </c>
      <c r="E4623" t="s">
        <v>20050</v>
      </c>
      <c r="F4623" t="s">
        <v>16536</v>
      </c>
      <c r="G4623" t="s">
        <v>20080</v>
      </c>
      <c r="H4623" t="s">
        <v>20312</v>
      </c>
      <c r="I4623" t="s">
        <v>20313</v>
      </c>
      <c r="J4623" t="s">
        <v>16537</v>
      </c>
      <c r="K4623" t="s">
        <v>6387</v>
      </c>
      <c r="L4623" t="s">
        <v>6388</v>
      </c>
      <c r="M4623" t="s">
        <v>20083</v>
      </c>
      <c r="N4623" t="s">
        <v>6345</v>
      </c>
      <c r="O4623" t="s">
        <v>20167</v>
      </c>
      <c r="P4623" t="s">
        <v>20314</v>
      </c>
      <c r="Q4623" t="s">
        <v>6388</v>
      </c>
      <c r="R4623" t="s">
        <v>20315</v>
      </c>
      <c r="S4623">
        <v>1</v>
      </c>
      <c r="T4623">
        <v>0</v>
      </c>
      <c r="U4623">
        <v>0</v>
      </c>
      <c r="V4623">
        <v>232</v>
      </c>
      <c r="W4623">
        <v>12</v>
      </c>
    </row>
    <row r="4624" spans="1:23" x14ac:dyDescent="0.3">
      <c r="A4624" t="s">
        <v>4634</v>
      </c>
      <c r="B4624" t="s">
        <v>21174</v>
      </c>
      <c r="C4624">
        <v>0</v>
      </c>
      <c r="D4624">
        <v>0</v>
      </c>
      <c r="E4624" t="s">
        <v>20050</v>
      </c>
      <c r="F4624" t="s">
        <v>16538</v>
      </c>
      <c r="G4624" t="s">
        <v>20080</v>
      </c>
      <c r="H4624" t="s">
        <v>20312</v>
      </c>
      <c r="I4624" t="s">
        <v>20313</v>
      </c>
      <c r="J4624" t="s">
        <v>16539</v>
      </c>
      <c r="K4624" t="s">
        <v>16062</v>
      </c>
      <c r="L4624" t="s">
        <v>6388</v>
      </c>
      <c r="M4624" t="s">
        <v>20083</v>
      </c>
      <c r="N4624" t="s">
        <v>6345</v>
      </c>
      <c r="O4624" t="s">
        <v>20167</v>
      </c>
      <c r="P4624" t="s">
        <v>20314</v>
      </c>
      <c r="Q4624" t="s">
        <v>6388</v>
      </c>
      <c r="R4624" t="s">
        <v>20315</v>
      </c>
      <c r="S4624">
        <v>1</v>
      </c>
      <c r="T4624">
        <v>0</v>
      </c>
      <c r="U4624">
        <v>0</v>
      </c>
      <c r="V4624">
        <v>282</v>
      </c>
      <c r="W4624">
        <v>12</v>
      </c>
    </row>
    <row r="4625" spans="1:23" x14ac:dyDescent="0.3">
      <c r="A4625" t="s">
        <v>4635</v>
      </c>
      <c r="B4625" t="s">
        <v>21174</v>
      </c>
      <c r="C4625">
        <v>0</v>
      </c>
      <c r="D4625">
        <v>0</v>
      </c>
      <c r="E4625" t="s">
        <v>20050</v>
      </c>
      <c r="F4625" t="s">
        <v>16540</v>
      </c>
      <c r="G4625" t="s">
        <v>20080</v>
      </c>
      <c r="H4625" t="s">
        <v>20312</v>
      </c>
      <c r="I4625" t="s">
        <v>20313</v>
      </c>
      <c r="J4625" t="s">
        <v>16541</v>
      </c>
      <c r="K4625" t="s">
        <v>6596</v>
      </c>
      <c r="L4625" t="s">
        <v>6388</v>
      </c>
      <c r="M4625" t="s">
        <v>20083</v>
      </c>
      <c r="N4625" t="s">
        <v>6345</v>
      </c>
      <c r="O4625" t="s">
        <v>20167</v>
      </c>
      <c r="P4625" t="s">
        <v>20314</v>
      </c>
      <c r="Q4625" t="s">
        <v>6388</v>
      </c>
      <c r="R4625" t="s">
        <v>20315</v>
      </c>
      <c r="S4625">
        <v>1</v>
      </c>
      <c r="T4625">
        <v>0</v>
      </c>
      <c r="U4625">
        <v>0</v>
      </c>
      <c r="V4625">
        <v>191</v>
      </c>
      <c r="W4625">
        <v>10</v>
      </c>
    </row>
    <row r="4626" spans="1:23" x14ac:dyDescent="0.3">
      <c r="A4626" t="s">
        <v>4636</v>
      </c>
      <c r="B4626" t="s">
        <v>21174</v>
      </c>
      <c r="C4626">
        <v>0</v>
      </c>
      <c r="D4626">
        <v>0</v>
      </c>
      <c r="E4626" t="s">
        <v>20050</v>
      </c>
      <c r="F4626" t="s">
        <v>16542</v>
      </c>
      <c r="G4626" t="s">
        <v>20080</v>
      </c>
      <c r="H4626" t="s">
        <v>20312</v>
      </c>
      <c r="I4626" t="s">
        <v>20313</v>
      </c>
      <c r="J4626" t="s">
        <v>16543</v>
      </c>
      <c r="K4626" t="s">
        <v>16515</v>
      </c>
      <c r="L4626" t="s">
        <v>6388</v>
      </c>
      <c r="M4626" t="s">
        <v>20083</v>
      </c>
      <c r="N4626" t="s">
        <v>6345</v>
      </c>
      <c r="O4626" t="s">
        <v>20167</v>
      </c>
      <c r="P4626" t="s">
        <v>20314</v>
      </c>
      <c r="Q4626" t="s">
        <v>6388</v>
      </c>
      <c r="R4626" t="s">
        <v>20315</v>
      </c>
      <c r="S4626">
        <v>1</v>
      </c>
      <c r="T4626">
        <v>0</v>
      </c>
      <c r="U4626">
        <v>0</v>
      </c>
      <c r="V4626">
        <v>131</v>
      </c>
      <c r="W4626">
        <v>8</v>
      </c>
    </row>
    <row r="4627" spans="1:23" x14ac:dyDescent="0.3">
      <c r="A4627" t="s">
        <v>4637</v>
      </c>
      <c r="B4627" t="s">
        <v>21174</v>
      </c>
      <c r="C4627">
        <v>0</v>
      </c>
      <c r="D4627">
        <v>0</v>
      </c>
      <c r="E4627" t="s">
        <v>20050</v>
      </c>
      <c r="F4627" t="s">
        <v>16544</v>
      </c>
      <c r="G4627" t="s">
        <v>20080</v>
      </c>
      <c r="H4627" t="s">
        <v>20312</v>
      </c>
      <c r="I4627" t="s">
        <v>20313</v>
      </c>
      <c r="J4627" t="s">
        <v>16545</v>
      </c>
      <c r="K4627" t="s">
        <v>6658</v>
      </c>
      <c r="L4627" t="s">
        <v>6388</v>
      </c>
      <c r="M4627" t="s">
        <v>20083</v>
      </c>
      <c r="N4627" t="s">
        <v>6345</v>
      </c>
      <c r="O4627" t="s">
        <v>20167</v>
      </c>
      <c r="P4627" t="s">
        <v>20314</v>
      </c>
      <c r="Q4627" t="s">
        <v>6388</v>
      </c>
      <c r="R4627" t="s">
        <v>20315</v>
      </c>
      <c r="S4627">
        <v>1</v>
      </c>
      <c r="T4627">
        <v>0</v>
      </c>
      <c r="U4627">
        <v>0</v>
      </c>
      <c r="V4627">
        <v>240</v>
      </c>
      <c r="W4627">
        <v>12</v>
      </c>
    </row>
    <row r="4628" spans="1:23" x14ac:dyDescent="0.3">
      <c r="A4628" t="s">
        <v>4638</v>
      </c>
      <c r="B4628" t="s">
        <v>21174</v>
      </c>
      <c r="C4628">
        <v>0</v>
      </c>
      <c r="D4628">
        <v>0</v>
      </c>
      <c r="E4628" t="s">
        <v>20050</v>
      </c>
      <c r="F4628" t="s">
        <v>16546</v>
      </c>
      <c r="G4628" t="s">
        <v>20080</v>
      </c>
      <c r="H4628" t="s">
        <v>20312</v>
      </c>
      <c r="I4628" t="s">
        <v>20313</v>
      </c>
      <c r="J4628" t="s">
        <v>16547</v>
      </c>
      <c r="K4628" t="s">
        <v>15855</v>
      </c>
      <c r="L4628" t="s">
        <v>6388</v>
      </c>
      <c r="M4628" t="s">
        <v>20083</v>
      </c>
      <c r="N4628" t="s">
        <v>6345</v>
      </c>
      <c r="O4628" t="s">
        <v>20167</v>
      </c>
      <c r="P4628" t="s">
        <v>20314</v>
      </c>
      <c r="Q4628" t="s">
        <v>6388</v>
      </c>
      <c r="R4628" t="s">
        <v>20315</v>
      </c>
      <c r="S4628">
        <v>1</v>
      </c>
      <c r="T4628">
        <v>0</v>
      </c>
      <c r="U4628">
        <v>0</v>
      </c>
      <c r="V4628">
        <v>228</v>
      </c>
      <c r="W4628">
        <v>11</v>
      </c>
    </row>
    <row r="4629" spans="1:23" x14ac:dyDescent="0.3">
      <c r="A4629" t="s">
        <v>4639</v>
      </c>
      <c r="B4629" t="s">
        <v>21174</v>
      </c>
      <c r="C4629">
        <v>0</v>
      </c>
      <c r="D4629">
        <v>0</v>
      </c>
      <c r="E4629" t="s">
        <v>20050</v>
      </c>
      <c r="F4629" t="s">
        <v>16548</v>
      </c>
      <c r="G4629" t="s">
        <v>20080</v>
      </c>
      <c r="H4629" t="s">
        <v>20312</v>
      </c>
      <c r="I4629" t="s">
        <v>20313</v>
      </c>
      <c r="J4629" t="s">
        <v>16547</v>
      </c>
      <c r="K4629" t="s">
        <v>15855</v>
      </c>
      <c r="L4629" t="s">
        <v>6388</v>
      </c>
      <c r="M4629" t="s">
        <v>20083</v>
      </c>
      <c r="N4629" t="s">
        <v>6345</v>
      </c>
      <c r="O4629" t="s">
        <v>20167</v>
      </c>
      <c r="P4629" t="s">
        <v>20314</v>
      </c>
      <c r="Q4629" t="s">
        <v>6388</v>
      </c>
      <c r="R4629" t="s">
        <v>20315</v>
      </c>
      <c r="S4629">
        <v>1</v>
      </c>
      <c r="T4629">
        <v>0</v>
      </c>
      <c r="U4629">
        <v>0</v>
      </c>
      <c r="V4629">
        <v>303</v>
      </c>
      <c r="W4629">
        <v>15</v>
      </c>
    </row>
    <row r="4630" spans="1:23" x14ac:dyDescent="0.3">
      <c r="A4630" t="s">
        <v>4640</v>
      </c>
      <c r="B4630" t="s">
        <v>21174</v>
      </c>
      <c r="C4630">
        <v>0</v>
      </c>
      <c r="D4630">
        <v>0</v>
      </c>
      <c r="E4630" t="s">
        <v>20050</v>
      </c>
      <c r="F4630" t="s">
        <v>16549</v>
      </c>
      <c r="G4630" t="s">
        <v>20080</v>
      </c>
      <c r="H4630" t="s">
        <v>20312</v>
      </c>
      <c r="I4630" t="s">
        <v>20313</v>
      </c>
      <c r="J4630" t="s">
        <v>16550</v>
      </c>
      <c r="K4630" t="s">
        <v>6406</v>
      </c>
      <c r="L4630" t="s">
        <v>6388</v>
      </c>
      <c r="M4630" t="s">
        <v>20083</v>
      </c>
      <c r="N4630" t="s">
        <v>6345</v>
      </c>
      <c r="O4630" t="s">
        <v>20167</v>
      </c>
      <c r="P4630" t="s">
        <v>20314</v>
      </c>
      <c r="Q4630" t="s">
        <v>6388</v>
      </c>
      <c r="R4630" t="s">
        <v>20315</v>
      </c>
      <c r="S4630">
        <v>1</v>
      </c>
      <c r="T4630">
        <v>0</v>
      </c>
      <c r="U4630">
        <v>0</v>
      </c>
      <c r="V4630">
        <v>182</v>
      </c>
      <c r="W4630">
        <v>10</v>
      </c>
    </row>
    <row r="4631" spans="1:23" x14ac:dyDescent="0.3">
      <c r="A4631" t="s">
        <v>4641</v>
      </c>
      <c r="B4631" t="s">
        <v>21174</v>
      </c>
      <c r="C4631">
        <v>0</v>
      </c>
      <c r="D4631">
        <v>0</v>
      </c>
      <c r="E4631" t="s">
        <v>20050</v>
      </c>
      <c r="F4631" t="s">
        <v>16552</v>
      </c>
      <c r="G4631" t="s">
        <v>20080</v>
      </c>
      <c r="H4631" t="s">
        <v>20312</v>
      </c>
      <c r="I4631" t="s">
        <v>20313</v>
      </c>
      <c r="J4631" t="s">
        <v>16551</v>
      </c>
      <c r="K4631" t="s">
        <v>6460</v>
      </c>
      <c r="L4631" t="s">
        <v>6388</v>
      </c>
      <c r="M4631" t="s">
        <v>20083</v>
      </c>
      <c r="N4631" t="s">
        <v>6345</v>
      </c>
      <c r="O4631" t="s">
        <v>20167</v>
      </c>
      <c r="P4631" t="s">
        <v>20314</v>
      </c>
      <c r="Q4631" t="s">
        <v>6388</v>
      </c>
      <c r="R4631" t="s">
        <v>20315</v>
      </c>
      <c r="S4631">
        <v>1</v>
      </c>
      <c r="T4631">
        <v>0</v>
      </c>
      <c r="U4631">
        <v>0</v>
      </c>
      <c r="V4631">
        <v>597</v>
      </c>
      <c r="W4631">
        <v>28</v>
      </c>
    </row>
    <row r="4632" spans="1:23" x14ac:dyDescent="0.3">
      <c r="A4632" t="s">
        <v>4642</v>
      </c>
      <c r="B4632" t="s">
        <v>21174</v>
      </c>
      <c r="C4632">
        <v>0</v>
      </c>
      <c r="D4632">
        <v>0</v>
      </c>
      <c r="E4632" t="s">
        <v>20050</v>
      </c>
      <c r="F4632" t="s">
        <v>16553</v>
      </c>
      <c r="G4632" t="s">
        <v>20066</v>
      </c>
      <c r="H4632" t="s">
        <v>25053</v>
      </c>
      <c r="I4632" t="s">
        <v>25054</v>
      </c>
      <c r="J4632" t="s">
        <v>12868</v>
      </c>
      <c r="K4632" t="s">
        <v>16554</v>
      </c>
      <c r="L4632" t="s">
        <v>16555</v>
      </c>
      <c r="M4632" t="s">
        <v>20131</v>
      </c>
      <c r="N4632" t="s">
        <v>6345</v>
      </c>
      <c r="O4632" t="s">
        <v>20167</v>
      </c>
      <c r="P4632" t="s">
        <v>20419</v>
      </c>
      <c r="Q4632" t="s">
        <v>20420</v>
      </c>
      <c r="R4632" t="s">
        <v>25055</v>
      </c>
      <c r="S4632">
        <v>1</v>
      </c>
      <c r="T4632">
        <v>1</v>
      </c>
      <c r="U4632">
        <v>0</v>
      </c>
      <c r="V4632">
        <v>110</v>
      </c>
      <c r="W4632">
        <v>6</v>
      </c>
    </row>
    <row r="4633" spans="1:23" x14ac:dyDescent="0.3">
      <c r="A4633" t="s">
        <v>4643</v>
      </c>
      <c r="B4633" t="s">
        <v>21174</v>
      </c>
      <c r="C4633">
        <v>0</v>
      </c>
      <c r="D4633">
        <v>0</v>
      </c>
      <c r="E4633" t="s">
        <v>20050</v>
      </c>
      <c r="F4633" t="s">
        <v>16556</v>
      </c>
      <c r="G4633" t="s">
        <v>20080</v>
      </c>
      <c r="H4633" t="s">
        <v>20312</v>
      </c>
      <c r="I4633" t="s">
        <v>20313</v>
      </c>
      <c r="J4633" t="s">
        <v>16557</v>
      </c>
      <c r="K4633" t="s">
        <v>6660</v>
      </c>
      <c r="L4633" t="s">
        <v>6388</v>
      </c>
      <c r="M4633" t="s">
        <v>20083</v>
      </c>
      <c r="N4633" t="s">
        <v>6345</v>
      </c>
      <c r="O4633" t="s">
        <v>20167</v>
      </c>
      <c r="P4633" t="s">
        <v>20314</v>
      </c>
      <c r="Q4633" t="s">
        <v>6388</v>
      </c>
      <c r="R4633" t="s">
        <v>20315</v>
      </c>
      <c r="S4633">
        <v>1</v>
      </c>
      <c r="T4633">
        <v>0</v>
      </c>
      <c r="U4633">
        <v>0</v>
      </c>
      <c r="V4633">
        <v>187</v>
      </c>
      <c r="W4633">
        <v>9</v>
      </c>
    </row>
    <row r="4634" spans="1:23" x14ac:dyDescent="0.3">
      <c r="A4634" t="s">
        <v>4644</v>
      </c>
      <c r="B4634" t="s">
        <v>21174</v>
      </c>
      <c r="C4634">
        <v>0</v>
      </c>
      <c r="D4634">
        <v>0</v>
      </c>
      <c r="E4634" t="s">
        <v>20050</v>
      </c>
      <c r="F4634" t="s">
        <v>16558</v>
      </c>
      <c r="G4634" t="s">
        <v>20080</v>
      </c>
      <c r="H4634" t="s">
        <v>20312</v>
      </c>
      <c r="I4634" t="s">
        <v>20313</v>
      </c>
      <c r="J4634" t="s">
        <v>15888</v>
      </c>
      <c r="K4634" t="s">
        <v>6460</v>
      </c>
      <c r="L4634" t="s">
        <v>6388</v>
      </c>
      <c r="M4634" t="s">
        <v>20083</v>
      </c>
      <c r="N4634" t="s">
        <v>6345</v>
      </c>
      <c r="O4634" t="s">
        <v>20167</v>
      </c>
      <c r="P4634" t="s">
        <v>20314</v>
      </c>
      <c r="Q4634" t="s">
        <v>6388</v>
      </c>
      <c r="R4634" t="s">
        <v>20315</v>
      </c>
      <c r="S4634">
        <v>1</v>
      </c>
      <c r="T4634">
        <v>0</v>
      </c>
      <c r="U4634">
        <v>0</v>
      </c>
      <c r="V4634">
        <v>357</v>
      </c>
      <c r="W4634">
        <v>16</v>
      </c>
    </row>
    <row r="4635" spans="1:23" x14ac:dyDescent="0.3">
      <c r="A4635" t="s">
        <v>4645</v>
      </c>
      <c r="B4635" t="s">
        <v>21174</v>
      </c>
      <c r="C4635">
        <v>0</v>
      </c>
      <c r="D4635">
        <v>0</v>
      </c>
      <c r="E4635" t="s">
        <v>20050</v>
      </c>
      <c r="F4635" t="s">
        <v>16559</v>
      </c>
      <c r="G4635" t="s">
        <v>20080</v>
      </c>
      <c r="H4635" t="s">
        <v>20312</v>
      </c>
      <c r="I4635" t="s">
        <v>20313</v>
      </c>
      <c r="J4635" t="s">
        <v>16560</v>
      </c>
      <c r="K4635" t="s">
        <v>6660</v>
      </c>
      <c r="L4635" t="s">
        <v>6388</v>
      </c>
      <c r="M4635" t="s">
        <v>20083</v>
      </c>
      <c r="N4635" t="s">
        <v>6345</v>
      </c>
      <c r="O4635" t="s">
        <v>20167</v>
      </c>
      <c r="P4635" t="s">
        <v>20314</v>
      </c>
      <c r="Q4635" t="s">
        <v>6388</v>
      </c>
      <c r="R4635" t="s">
        <v>20315</v>
      </c>
      <c r="S4635">
        <v>1</v>
      </c>
      <c r="T4635">
        <v>0</v>
      </c>
      <c r="U4635">
        <v>0</v>
      </c>
      <c r="V4635">
        <v>233</v>
      </c>
      <c r="W4635">
        <v>12</v>
      </c>
    </row>
    <row r="4636" spans="1:23" x14ac:dyDescent="0.3">
      <c r="A4636" t="s">
        <v>4646</v>
      </c>
      <c r="B4636" t="s">
        <v>21174</v>
      </c>
      <c r="C4636">
        <v>0</v>
      </c>
      <c r="D4636">
        <v>0</v>
      </c>
      <c r="E4636" t="s">
        <v>20050</v>
      </c>
      <c r="F4636" t="s">
        <v>16561</v>
      </c>
      <c r="G4636" t="s">
        <v>20080</v>
      </c>
      <c r="H4636" t="s">
        <v>20312</v>
      </c>
      <c r="I4636" t="s">
        <v>20313</v>
      </c>
      <c r="J4636" t="s">
        <v>16299</v>
      </c>
      <c r="K4636" t="s">
        <v>9287</v>
      </c>
      <c r="L4636" t="s">
        <v>6388</v>
      </c>
      <c r="M4636" t="s">
        <v>20083</v>
      </c>
      <c r="N4636" t="s">
        <v>6345</v>
      </c>
      <c r="O4636" t="s">
        <v>20167</v>
      </c>
      <c r="P4636" t="s">
        <v>20314</v>
      </c>
      <c r="Q4636" t="s">
        <v>6388</v>
      </c>
      <c r="R4636" t="s">
        <v>20315</v>
      </c>
      <c r="S4636">
        <v>1</v>
      </c>
      <c r="T4636">
        <v>0</v>
      </c>
      <c r="U4636">
        <v>0</v>
      </c>
      <c r="V4636">
        <v>177</v>
      </c>
      <c r="W4636">
        <v>9</v>
      </c>
    </row>
    <row r="4637" spans="1:23" x14ac:dyDescent="0.3">
      <c r="A4637" t="s">
        <v>4647</v>
      </c>
      <c r="B4637" t="s">
        <v>21174</v>
      </c>
      <c r="C4637">
        <v>0</v>
      </c>
      <c r="D4637">
        <v>0</v>
      </c>
      <c r="E4637" t="s">
        <v>20050</v>
      </c>
      <c r="F4637" t="s">
        <v>16562</v>
      </c>
      <c r="G4637" t="s">
        <v>20040</v>
      </c>
      <c r="H4637" t="s">
        <v>25056</v>
      </c>
      <c r="I4637" t="s">
        <v>25057</v>
      </c>
      <c r="J4637" t="s">
        <v>10966</v>
      </c>
      <c r="K4637" t="s">
        <v>16563</v>
      </c>
      <c r="L4637" t="s">
        <v>16564</v>
      </c>
      <c r="M4637" t="s">
        <v>20840</v>
      </c>
      <c r="N4637" t="s">
        <v>6345</v>
      </c>
      <c r="O4637" t="s">
        <v>20167</v>
      </c>
      <c r="P4637" t="s">
        <v>20419</v>
      </c>
      <c r="Q4637" t="s">
        <v>20420</v>
      </c>
      <c r="R4637" t="s">
        <v>25058</v>
      </c>
      <c r="S4637">
        <v>1</v>
      </c>
      <c r="T4637">
        <v>0</v>
      </c>
      <c r="U4637">
        <v>0</v>
      </c>
      <c r="V4637">
        <v>136</v>
      </c>
      <c r="W4637">
        <v>8</v>
      </c>
    </row>
    <row r="4638" spans="1:23" x14ac:dyDescent="0.3">
      <c r="A4638" t="s">
        <v>4648</v>
      </c>
      <c r="B4638" t="s">
        <v>21174</v>
      </c>
      <c r="C4638">
        <v>0</v>
      </c>
      <c r="D4638">
        <v>0</v>
      </c>
      <c r="E4638" t="s">
        <v>20050</v>
      </c>
      <c r="F4638" t="s">
        <v>16565</v>
      </c>
      <c r="G4638" t="s">
        <v>20080</v>
      </c>
      <c r="H4638" t="s">
        <v>20312</v>
      </c>
      <c r="I4638" t="s">
        <v>20313</v>
      </c>
      <c r="J4638" t="s">
        <v>16566</v>
      </c>
      <c r="K4638" t="s">
        <v>6417</v>
      </c>
      <c r="L4638" t="s">
        <v>6388</v>
      </c>
      <c r="M4638" t="s">
        <v>20083</v>
      </c>
      <c r="N4638" t="s">
        <v>6345</v>
      </c>
      <c r="O4638" t="s">
        <v>20167</v>
      </c>
      <c r="P4638" t="s">
        <v>20314</v>
      </c>
      <c r="Q4638" t="s">
        <v>6388</v>
      </c>
      <c r="R4638" t="s">
        <v>20315</v>
      </c>
      <c r="S4638">
        <v>1</v>
      </c>
      <c r="T4638">
        <v>0</v>
      </c>
      <c r="U4638">
        <v>0</v>
      </c>
      <c r="V4638">
        <v>308</v>
      </c>
      <c r="W4638">
        <v>16</v>
      </c>
    </row>
    <row r="4639" spans="1:23" x14ac:dyDescent="0.3">
      <c r="A4639" t="s">
        <v>4649</v>
      </c>
      <c r="B4639" t="s">
        <v>21174</v>
      </c>
      <c r="C4639">
        <v>0</v>
      </c>
      <c r="D4639">
        <v>0</v>
      </c>
      <c r="E4639" t="s">
        <v>20050</v>
      </c>
      <c r="F4639" t="s">
        <v>14224</v>
      </c>
      <c r="G4639" t="s">
        <v>20066</v>
      </c>
      <c r="H4639" t="s">
        <v>25059</v>
      </c>
      <c r="I4639" t="s">
        <v>25060</v>
      </c>
      <c r="J4639" t="s">
        <v>16567</v>
      </c>
      <c r="K4639" t="s">
        <v>16568</v>
      </c>
      <c r="L4639" t="s">
        <v>13979</v>
      </c>
      <c r="M4639" t="s">
        <v>20103</v>
      </c>
      <c r="N4639" t="s">
        <v>6345</v>
      </c>
      <c r="O4639" t="s">
        <v>20167</v>
      </c>
      <c r="P4639" t="s">
        <v>20419</v>
      </c>
      <c r="Q4639" t="s">
        <v>20420</v>
      </c>
      <c r="R4639" t="s">
        <v>25061</v>
      </c>
      <c r="S4639">
        <v>1</v>
      </c>
      <c r="T4639">
        <v>0</v>
      </c>
      <c r="U4639">
        <v>0</v>
      </c>
      <c r="V4639">
        <v>134</v>
      </c>
      <c r="W4639">
        <v>7</v>
      </c>
    </row>
    <row r="4640" spans="1:23" x14ac:dyDescent="0.3">
      <c r="A4640" t="s">
        <v>4650</v>
      </c>
      <c r="B4640" t="s">
        <v>21174</v>
      </c>
      <c r="C4640">
        <v>0</v>
      </c>
      <c r="D4640">
        <v>0</v>
      </c>
      <c r="E4640" t="s">
        <v>20050</v>
      </c>
      <c r="F4640" t="s">
        <v>16569</v>
      </c>
      <c r="G4640" t="s">
        <v>20080</v>
      </c>
      <c r="H4640" t="s">
        <v>20312</v>
      </c>
      <c r="I4640" t="s">
        <v>20313</v>
      </c>
      <c r="J4640" t="s">
        <v>16566</v>
      </c>
      <c r="K4640" t="s">
        <v>6417</v>
      </c>
      <c r="L4640" t="s">
        <v>6388</v>
      </c>
      <c r="M4640" t="s">
        <v>20083</v>
      </c>
      <c r="N4640" t="s">
        <v>6345</v>
      </c>
      <c r="O4640" t="s">
        <v>20167</v>
      </c>
      <c r="P4640" t="s">
        <v>20314</v>
      </c>
      <c r="Q4640" t="s">
        <v>6388</v>
      </c>
      <c r="R4640" t="s">
        <v>20315</v>
      </c>
      <c r="S4640">
        <v>1</v>
      </c>
      <c r="T4640">
        <v>0</v>
      </c>
      <c r="U4640">
        <v>0</v>
      </c>
      <c r="V4640">
        <v>403</v>
      </c>
      <c r="W4640">
        <v>20</v>
      </c>
    </row>
    <row r="4641" spans="1:23" x14ac:dyDescent="0.3">
      <c r="A4641" t="s">
        <v>4651</v>
      </c>
      <c r="B4641" t="s">
        <v>21174</v>
      </c>
      <c r="C4641">
        <v>0</v>
      </c>
      <c r="D4641">
        <v>0</v>
      </c>
      <c r="E4641" t="s">
        <v>20050</v>
      </c>
      <c r="F4641" t="s">
        <v>16570</v>
      </c>
      <c r="G4641" t="s">
        <v>20080</v>
      </c>
      <c r="H4641" t="s">
        <v>20312</v>
      </c>
      <c r="I4641" t="s">
        <v>20313</v>
      </c>
      <c r="J4641" t="s">
        <v>16571</v>
      </c>
      <c r="K4641" t="s">
        <v>16505</v>
      </c>
      <c r="L4641" t="s">
        <v>6388</v>
      </c>
      <c r="M4641" t="s">
        <v>20083</v>
      </c>
      <c r="N4641" t="s">
        <v>6345</v>
      </c>
      <c r="O4641" t="s">
        <v>20167</v>
      </c>
      <c r="P4641" t="s">
        <v>20314</v>
      </c>
      <c r="Q4641" t="s">
        <v>6388</v>
      </c>
      <c r="R4641" t="s">
        <v>20315</v>
      </c>
      <c r="S4641">
        <v>1</v>
      </c>
      <c r="T4641">
        <v>0</v>
      </c>
      <c r="U4641">
        <v>0</v>
      </c>
      <c r="V4641">
        <v>200</v>
      </c>
      <c r="W4641">
        <v>11</v>
      </c>
    </row>
    <row r="4642" spans="1:23" x14ac:dyDescent="0.3">
      <c r="A4642" t="s">
        <v>4652</v>
      </c>
      <c r="B4642" t="s">
        <v>21174</v>
      </c>
      <c r="C4642">
        <v>0</v>
      </c>
      <c r="D4642">
        <v>0</v>
      </c>
      <c r="E4642" t="s">
        <v>20050</v>
      </c>
      <c r="F4642" t="s">
        <v>16572</v>
      </c>
      <c r="G4642" t="s">
        <v>20080</v>
      </c>
      <c r="H4642" t="s">
        <v>20312</v>
      </c>
      <c r="I4642" t="s">
        <v>20313</v>
      </c>
      <c r="J4642" t="s">
        <v>16301</v>
      </c>
      <c r="K4642" t="s">
        <v>7617</v>
      </c>
      <c r="L4642" t="s">
        <v>6388</v>
      </c>
      <c r="M4642" t="s">
        <v>20083</v>
      </c>
      <c r="N4642" t="s">
        <v>6345</v>
      </c>
      <c r="O4642" t="s">
        <v>20167</v>
      </c>
      <c r="P4642" t="s">
        <v>20314</v>
      </c>
      <c r="Q4642" t="s">
        <v>6388</v>
      </c>
      <c r="R4642" t="s">
        <v>20315</v>
      </c>
      <c r="S4642">
        <v>1</v>
      </c>
      <c r="T4642">
        <v>0</v>
      </c>
      <c r="U4642">
        <v>0</v>
      </c>
      <c r="V4642">
        <v>334</v>
      </c>
      <c r="W4642">
        <v>16</v>
      </c>
    </row>
    <row r="4643" spans="1:23" x14ac:dyDescent="0.3">
      <c r="A4643" t="s">
        <v>4653</v>
      </c>
      <c r="B4643" t="s">
        <v>21174</v>
      </c>
      <c r="C4643">
        <v>0</v>
      </c>
      <c r="D4643">
        <v>0</v>
      </c>
      <c r="E4643" t="s">
        <v>20050</v>
      </c>
      <c r="F4643" t="s">
        <v>16573</v>
      </c>
      <c r="G4643" t="s">
        <v>20080</v>
      </c>
      <c r="H4643" t="s">
        <v>20312</v>
      </c>
      <c r="I4643" t="s">
        <v>20313</v>
      </c>
      <c r="J4643" t="s">
        <v>16301</v>
      </c>
      <c r="K4643" t="s">
        <v>7617</v>
      </c>
      <c r="L4643" t="s">
        <v>6388</v>
      </c>
      <c r="M4643" t="s">
        <v>20083</v>
      </c>
      <c r="N4643" t="s">
        <v>6345</v>
      </c>
      <c r="O4643" t="s">
        <v>20167</v>
      </c>
      <c r="P4643" t="s">
        <v>20314</v>
      </c>
      <c r="Q4643" t="s">
        <v>6388</v>
      </c>
      <c r="R4643" t="s">
        <v>20315</v>
      </c>
      <c r="S4643">
        <v>1</v>
      </c>
      <c r="T4643">
        <v>0</v>
      </c>
      <c r="U4643">
        <v>0</v>
      </c>
      <c r="V4643">
        <v>429</v>
      </c>
      <c r="W4643">
        <v>25</v>
      </c>
    </row>
    <row r="4644" spans="1:23" x14ac:dyDescent="0.3">
      <c r="A4644" t="s">
        <v>4654</v>
      </c>
      <c r="B4644" t="s">
        <v>21174</v>
      </c>
      <c r="C4644">
        <v>0</v>
      </c>
      <c r="D4644">
        <v>0</v>
      </c>
      <c r="E4644" t="s">
        <v>20150</v>
      </c>
      <c r="F4644" t="s">
        <v>16574</v>
      </c>
      <c r="G4644" t="s">
        <v>20089</v>
      </c>
      <c r="H4644" t="s">
        <v>21119</v>
      </c>
      <c r="I4644" t="s">
        <v>21120</v>
      </c>
      <c r="J4644" t="s">
        <v>16575</v>
      </c>
      <c r="K4644" t="s">
        <v>6652</v>
      </c>
      <c r="L4644" t="s">
        <v>6653</v>
      </c>
      <c r="M4644" t="s">
        <v>20107</v>
      </c>
      <c r="N4644" t="s">
        <v>6345</v>
      </c>
      <c r="O4644" t="s">
        <v>20167</v>
      </c>
      <c r="P4644" t="s">
        <v>20492</v>
      </c>
      <c r="Q4644" t="s">
        <v>20493</v>
      </c>
      <c r="R4644" t="s">
        <v>20771</v>
      </c>
      <c r="S4644">
        <v>0</v>
      </c>
      <c r="T4644">
        <v>0</v>
      </c>
      <c r="U4644">
        <v>0</v>
      </c>
      <c r="V4644">
        <v>217</v>
      </c>
      <c r="W4644">
        <v>10</v>
      </c>
    </row>
    <row r="4645" spans="1:23" x14ac:dyDescent="0.3">
      <c r="A4645" t="s">
        <v>4655</v>
      </c>
      <c r="B4645" t="s">
        <v>21174</v>
      </c>
      <c r="C4645">
        <v>0</v>
      </c>
      <c r="D4645">
        <v>0</v>
      </c>
      <c r="E4645" t="s">
        <v>20050</v>
      </c>
      <c r="F4645" t="s">
        <v>16576</v>
      </c>
      <c r="G4645" t="s">
        <v>20080</v>
      </c>
      <c r="H4645" t="s">
        <v>20312</v>
      </c>
      <c r="I4645" t="s">
        <v>20313</v>
      </c>
      <c r="J4645" t="s">
        <v>16577</v>
      </c>
      <c r="K4645" t="s">
        <v>15855</v>
      </c>
      <c r="L4645" t="s">
        <v>6388</v>
      </c>
      <c r="M4645" t="s">
        <v>20083</v>
      </c>
      <c r="N4645" t="s">
        <v>6345</v>
      </c>
      <c r="O4645" t="s">
        <v>20167</v>
      </c>
      <c r="P4645" t="s">
        <v>20314</v>
      </c>
      <c r="Q4645" t="s">
        <v>6388</v>
      </c>
      <c r="R4645" t="s">
        <v>20315</v>
      </c>
      <c r="S4645">
        <v>1</v>
      </c>
      <c r="T4645">
        <v>0</v>
      </c>
      <c r="U4645">
        <v>0</v>
      </c>
      <c r="V4645">
        <v>456</v>
      </c>
      <c r="W4645">
        <v>21</v>
      </c>
    </row>
    <row r="4646" spans="1:23" x14ac:dyDescent="0.3">
      <c r="A4646" t="s">
        <v>4656</v>
      </c>
      <c r="B4646" t="s">
        <v>21174</v>
      </c>
      <c r="C4646">
        <v>0</v>
      </c>
      <c r="D4646">
        <v>0</v>
      </c>
      <c r="E4646" t="s">
        <v>20050</v>
      </c>
      <c r="F4646" t="s">
        <v>16578</v>
      </c>
      <c r="G4646" t="s">
        <v>20066</v>
      </c>
      <c r="H4646" t="s">
        <v>25062</v>
      </c>
      <c r="I4646" t="s">
        <v>25063</v>
      </c>
      <c r="J4646" t="s">
        <v>16579</v>
      </c>
      <c r="K4646" t="s">
        <v>16580</v>
      </c>
      <c r="L4646" t="s">
        <v>16581</v>
      </c>
      <c r="M4646" t="s">
        <v>22164</v>
      </c>
      <c r="N4646" t="s">
        <v>6345</v>
      </c>
      <c r="O4646" t="s">
        <v>20167</v>
      </c>
      <c r="P4646" t="s">
        <v>20184</v>
      </c>
      <c r="Q4646" t="s">
        <v>20185</v>
      </c>
      <c r="R4646" t="s">
        <v>25064</v>
      </c>
      <c r="S4646">
        <v>1</v>
      </c>
      <c r="T4646">
        <v>1</v>
      </c>
      <c r="U4646">
        <v>0</v>
      </c>
      <c r="V4646">
        <v>134</v>
      </c>
      <c r="W4646">
        <v>6</v>
      </c>
    </row>
    <row r="4647" spans="1:23" x14ac:dyDescent="0.3">
      <c r="A4647" t="s">
        <v>4657</v>
      </c>
      <c r="B4647" t="s">
        <v>21174</v>
      </c>
      <c r="C4647">
        <v>0</v>
      </c>
      <c r="D4647">
        <v>0</v>
      </c>
      <c r="E4647" t="s">
        <v>20050</v>
      </c>
      <c r="F4647" t="s">
        <v>16582</v>
      </c>
      <c r="G4647" t="s">
        <v>20080</v>
      </c>
      <c r="H4647" t="s">
        <v>20312</v>
      </c>
      <c r="I4647" t="s">
        <v>20313</v>
      </c>
      <c r="J4647" t="s">
        <v>16583</v>
      </c>
      <c r="K4647" t="s">
        <v>15855</v>
      </c>
      <c r="L4647" t="s">
        <v>6388</v>
      </c>
      <c r="M4647" t="s">
        <v>20083</v>
      </c>
      <c r="N4647" t="s">
        <v>6345</v>
      </c>
      <c r="O4647" t="s">
        <v>20167</v>
      </c>
      <c r="P4647" t="s">
        <v>20314</v>
      </c>
      <c r="Q4647" t="s">
        <v>6388</v>
      </c>
      <c r="R4647" t="s">
        <v>20315</v>
      </c>
      <c r="S4647">
        <v>1</v>
      </c>
      <c r="T4647">
        <v>0</v>
      </c>
      <c r="U4647">
        <v>0</v>
      </c>
      <c r="V4647">
        <v>471</v>
      </c>
      <c r="W4647">
        <v>23</v>
      </c>
    </row>
    <row r="4648" spans="1:23" x14ac:dyDescent="0.3">
      <c r="A4648" t="s">
        <v>4658</v>
      </c>
      <c r="B4648" t="s">
        <v>21174</v>
      </c>
      <c r="C4648">
        <v>0</v>
      </c>
      <c r="D4648">
        <v>0</v>
      </c>
      <c r="E4648" t="s">
        <v>20050</v>
      </c>
      <c r="F4648" t="s">
        <v>16584</v>
      </c>
      <c r="G4648" t="s">
        <v>20080</v>
      </c>
      <c r="H4648" t="s">
        <v>20312</v>
      </c>
      <c r="I4648" t="s">
        <v>20313</v>
      </c>
      <c r="J4648" t="s">
        <v>16585</v>
      </c>
      <c r="K4648" t="s">
        <v>6847</v>
      </c>
      <c r="L4648" t="s">
        <v>6388</v>
      </c>
      <c r="M4648" t="s">
        <v>20083</v>
      </c>
      <c r="N4648" t="s">
        <v>6345</v>
      </c>
      <c r="O4648" t="s">
        <v>20167</v>
      </c>
      <c r="P4648" t="s">
        <v>20314</v>
      </c>
      <c r="Q4648" t="s">
        <v>6388</v>
      </c>
      <c r="R4648" t="s">
        <v>20315</v>
      </c>
      <c r="S4648">
        <v>1</v>
      </c>
      <c r="T4648">
        <v>0</v>
      </c>
      <c r="U4648">
        <v>0</v>
      </c>
      <c r="V4648">
        <v>443</v>
      </c>
      <c r="W4648">
        <v>21</v>
      </c>
    </row>
    <row r="4649" spans="1:23" x14ac:dyDescent="0.3">
      <c r="A4649" t="s">
        <v>4659</v>
      </c>
      <c r="B4649" t="s">
        <v>21174</v>
      </c>
      <c r="C4649">
        <v>0</v>
      </c>
      <c r="D4649">
        <v>0</v>
      </c>
      <c r="E4649" t="s">
        <v>20050</v>
      </c>
      <c r="F4649" t="s">
        <v>16586</v>
      </c>
      <c r="G4649" t="s">
        <v>20328</v>
      </c>
      <c r="H4649" t="s">
        <v>25065</v>
      </c>
      <c r="I4649" t="s">
        <v>25066</v>
      </c>
      <c r="J4649" t="s">
        <v>16587</v>
      </c>
      <c r="K4649" t="s">
        <v>16588</v>
      </c>
      <c r="L4649" t="s">
        <v>16589</v>
      </c>
      <c r="M4649" t="s">
        <v>20519</v>
      </c>
      <c r="N4649" t="s">
        <v>6345</v>
      </c>
      <c r="O4649" t="s">
        <v>20167</v>
      </c>
      <c r="P4649" t="s">
        <v>20173</v>
      </c>
      <c r="Q4649" t="s">
        <v>20174</v>
      </c>
      <c r="R4649" t="s">
        <v>25067</v>
      </c>
      <c r="S4649">
        <v>1</v>
      </c>
      <c r="T4649">
        <v>1</v>
      </c>
      <c r="U4649">
        <v>0</v>
      </c>
      <c r="V4649">
        <v>188</v>
      </c>
      <c r="W4649">
        <v>8</v>
      </c>
    </row>
    <row r="4650" spans="1:23" x14ac:dyDescent="0.3">
      <c r="A4650" t="s">
        <v>4660</v>
      </c>
      <c r="B4650" t="s">
        <v>21174</v>
      </c>
      <c r="C4650">
        <v>0</v>
      </c>
      <c r="D4650">
        <v>0</v>
      </c>
      <c r="E4650" t="s">
        <v>20050</v>
      </c>
      <c r="F4650" t="s">
        <v>16590</v>
      </c>
      <c r="G4650" t="s">
        <v>20080</v>
      </c>
      <c r="H4650" t="s">
        <v>20312</v>
      </c>
      <c r="I4650" t="s">
        <v>20313</v>
      </c>
      <c r="J4650" t="s">
        <v>16585</v>
      </c>
      <c r="K4650" t="s">
        <v>6847</v>
      </c>
      <c r="L4650" t="s">
        <v>6388</v>
      </c>
      <c r="M4650" t="s">
        <v>20083</v>
      </c>
      <c r="N4650" t="s">
        <v>6345</v>
      </c>
      <c r="O4650" t="s">
        <v>20167</v>
      </c>
      <c r="P4650" t="s">
        <v>20314</v>
      </c>
      <c r="Q4650" t="s">
        <v>6388</v>
      </c>
      <c r="R4650" t="s">
        <v>20315</v>
      </c>
      <c r="S4650">
        <v>1</v>
      </c>
      <c r="T4650">
        <v>0</v>
      </c>
      <c r="U4650">
        <v>0</v>
      </c>
      <c r="V4650">
        <v>395</v>
      </c>
      <c r="W4650">
        <v>18</v>
      </c>
    </row>
    <row r="4651" spans="1:23" x14ac:dyDescent="0.3">
      <c r="A4651" t="s">
        <v>4661</v>
      </c>
      <c r="B4651" t="s">
        <v>21174</v>
      </c>
      <c r="C4651">
        <v>0</v>
      </c>
      <c r="D4651">
        <v>0</v>
      </c>
      <c r="E4651" t="s">
        <v>20050</v>
      </c>
      <c r="F4651" t="s">
        <v>16591</v>
      </c>
      <c r="G4651" t="s">
        <v>20080</v>
      </c>
      <c r="H4651" t="s">
        <v>20312</v>
      </c>
      <c r="I4651" t="s">
        <v>20313</v>
      </c>
      <c r="J4651" t="s">
        <v>16592</v>
      </c>
      <c r="K4651" t="s">
        <v>16593</v>
      </c>
      <c r="L4651" t="s">
        <v>6388</v>
      </c>
      <c r="M4651" t="s">
        <v>20083</v>
      </c>
      <c r="N4651" t="s">
        <v>6345</v>
      </c>
      <c r="O4651" t="s">
        <v>20167</v>
      </c>
      <c r="P4651" t="s">
        <v>20314</v>
      </c>
      <c r="Q4651" t="s">
        <v>6388</v>
      </c>
      <c r="R4651" t="s">
        <v>20315</v>
      </c>
      <c r="S4651">
        <v>1</v>
      </c>
      <c r="T4651">
        <v>0</v>
      </c>
      <c r="U4651">
        <v>0</v>
      </c>
      <c r="V4651">
        <v>402</v>
      </c>
      <c r="W4651">
        <v>16</v>
      </c>
    </row>
    <row r="4652" spans="1:23" x14ac:dyDescent="0.3">
      <c r="A4652" t="s">
        <v>4662</v>
      </c>
      <c r="B4652" t="s">
        <v>21174</v>
      </c>
      <c r="C4652">
        <v>0</v>
      </c>
      <c r="D4652">
        <v>0</v>
      </c>
      <c r="E4652" t="s">
        <v>20050</v>
      </c>
      <c r="F4652" t="s">
        <v>16594</v>
      </c>
      <c r="G4652" t="s">
        <v>20080</v>
      </c>
      <c r="H4652" t="s">
        <v>20312</v>
      </c>
      <c r="I4652" t="s">
        <v>20313</v>
      </c>
      <c r="J4652" t="s">
        <v>16595</v>
      </c>
      <c r="K4652" t="s">
        <v>16062</v>
      </c>
      <c r="L4652" t="s">
        <v>6388</v>
      </c>
      <c r="M4652" t="s">
        <v>20083</v>
      </c>
      <c r="N4652" t="s">
        <v>6345</v>
      </c>
      <c r="O4652" t="s">
        <v>20167</v>
      </c>
      <c r="P4652" t="s">
        <v>20314</v>
      </c>
      <c r="Q4652" t="s">
        <v>6388</v>
      </c>
      <c r="R4652" t="s">
        <v>20315</v>
      </c>
      <c r="S4652">
        <v>1</v>
      </c>
      <c r="T4652">
        <v>0</v>
      </c>
      <c r="U4652">
        <v>0</v>
      </c>
      <c r="V4652">
        <v>230</v>
      </c>
      <c r="W4652">
        <v>12</v>
      </c>
    </row>
    <row r="4653" spans="1:23" x14ac:dyDescent="0.3">
      <c r="A4653" t="s">
        <v>4663</v>
      </c>
      <c r="B4653" t="s">
        <v>21174</v>
      </c>
      <c r="C4653">
        <v>0</v>
      </c>
      <c r="D4653">
        <v>0</v>
      </c>
      <c r="E4653" t="s">
        <v>20050</v>
      </c>
      <c r="F4653" t="s">
        <v>16596</v>
      </c>
      <c r="G4653" t="s">
        <v>20080</v>
      </c>
      <c r="H4653" t="s">
        <v>20312</v>
      </c>
      <c r="I4653" t="s">
        <v>20313</v>
      </c>
      <c r="J4653" t="s">
        <v>16597</v>
      </c>
      <c r="K4653" t="s">
        <v>6850</v>
      </c>
      <c r="L4653" t="s">
        <v>6388</v>
      </c>
      <c r="M4653" t="s">
        <v>20083</v>
      </c>
      <c r="N4653" t="s">
        <v>6345</v>
      </c>
      <c r="O4653" t="s">
        <v>20167</v>
      </c>
      <c r="P4653" t="s">
        <v>20314</v>
      </c>
      <c r="Q4653" t="s">
        <v>6388</v>
      </c>
      <c r="R4653" t="s">
        <v>20315</v>
      </c>
      <c r="S4653">
        <v>1</v>
      </c>
      <c r="T4653">
        <v>0</v>
      </c>
      <c r="U4653">
        <v>0</v>
      </c>
      <c r="V4653">
        <v>357</v>
      </c>
      <c r="W4653">
        <v>17</v>
      </c>
    </row>
    <row r="4654" spans="1:23" x14ac:dyDescent="0.3">
      <c r="A4654" t="s">
        <v>4664</v>
      </c>
      <c r="B4654" t="s">
        <v>21174</v>
      </c>
      <c r="C4654">
        <v>0</v>
      </c>
      <c r="D4654">
        <v>0</v>
      </c>
      <c r="E4654" t="s">
        <v>20050</v>
      </c>
      <c r="F4654" t="s">
        <v>16598</v>
      </c>
      <c r="G4654" t="s">
        <v>20080</v>
      </c>
      <c r="H4654" t="s">
        <v>20312</v>
      </c>
      <c r="I4654" t="s">
        <v>20313</v>
      </c>
      <c r="J4654" t="s">
        <v>16597</v>
      </c>
      <c r="K4654" t="s">
        <v>6850</v>
      </c>
      <c r="L4654" t="s">
        <v>6388</v>
      </c>
      <c r="M4654" t="s">
        <v>20083</v>
      </c>
      <c r="N4654" t="s">
        <v>6345</v>
      </c>
      <c r="O4654" t="s">
        <v>20167</v>
      </c>
      <c r="P4654" t="s">
        <v>20314</v>
      </c>
      <c r="Q4654" t="s">
        <v>6388</v>
      </c>
      <c r="R4654" t="s">
        <v>20315</v>
      </c>
      <c r="S4654">
        <v>1</v>
      </c>
      <c r="T4654">
        <v>0</v>
      </c>
      <c r="U4654">
        <v>0</v>
      </c>
      <c r="V4654">
        <v>333</v>
      </c>
      <c r="W4654">
        <v>17</v>
      </c>
    </row>
    <row r="4655" spans="1:23" x14ac:dyDescent="0.3">
      <c r="A4655" t="s">
        <v>4665</v>
      </c>
      <c r="B4655" t="s">
        <v>21174</v>
      </c>
      <c r="C4655">
        <v>0</v>
      </c>
      <c r="D4655">
        <v>0</v>
      </c>
      <c r="E4655" t="s">
        <v>20050</v>
      </c>
      <c r="F4655" t="s">
        <v>16599</v>
      </c>
      <c r="G4655" t="s">
        <v>20080</v>
      </c>
      <c r="H4655" t="s">
        <v>20312</v>
      </c>
      <c r="I4655" t="s">
        <v>20313</v>
      </c>
      <c r="J4655" t="s">
        <v>16600</v>
      </c>
      <c r="K4655" t="s">
        <v>6437</v>
      </c>
      <c r="L4655" t="s">
        <v>6388</v>
      </c>
      <c r="M4655" t="s">
        <v>20083</v>
      </c>
      <c r="N4655" t="s">
        <v>6345</v>
      </c>
      <c r="O4655" t="s">
        <v>20167</v>
      </c>
      <c r="P4655" t="s">
        <v>20314</v>
      </c>
      <c r="Q4655" t="s">
        <v>6388</v>
      </c>
      <c r="R4655" t="s">
        <v>20315</v>
      </c>
      <c r="S4655">
        <v>1</v>
      </c>
      <c r="T4655">
        <v>0</v>
      </c>
      <c r="U4655">
        <v>0</v>
      </c>
      <c r="V4655">
        <v>378</v>
      </c>
      <c r="W4655">
        <v>16</v>
      </c>
    </row>
    <row r="4656" spans="1:23" x14ac:dyDescent="0.3">
      <c r="A4656" t="s">
        <v>4666</v>
      </c>
      <c r="B4656" t="s">
        <v>21174</v>
      </c>
      <c r="C4656">
        <v>0</v>
      </c>
      <c r="D4656">
        <v>0</v>
      </c>
      <c r="E4656" t="s">
        <v>20050</v>
      </c>
      <c r="F4656" t="s">
        <v>16601</v>
      </c>
      <c r="G4656" t="s">
        <v>20080</v>
      </c>
      <c r="H4656" t="s">
        <v>20312</v>
      </c>
      <c r="I4656" t="s">
        <v>20313</v>
      </c>
      <c r="J4656" t="s">
        <v>16602</v>
      </c>
      <c r="K4656" t="s">
        <v>9151</v>
      </c>
      <c r="L4656" t="s">
        <v>6388</v>
      </c>
      <c r="M4656" t="s">
        <v>20083</v>
      </c>
      <c r="N4656" t="s">
        <v>6345</v>
      </c>
      <c r="O4656" t="s">
        <v>20167</v>
      </c>
      <c r="P4656" t="s">
        <v>20314</v>
      </c>
      <c r="Q4656" t="s">
        <v>6388</v>
      </c>
      <c r="R4656" t="s">
        <v>20315</v>
      </c>
      <c r="S4656">
        <v>1</v>
      </c>
      <c r="T4656">
        <v>0</v>
      </c>
      <c r="U4656">
        <v>0</v>
      </c>
      <c r="V4656">
        <v>181</v>
      </c>
      <c r="W4656">
        <v>10</v>
      </c>
    </row>
    <row r="4657" spans="1:23" x14ac:dyDescent="0.3">
      <c r="A4657" t="s">
        <v>4667</v>
      </c>
      <c r="B4657" t="s">
        <v>21174</v>
      </c>
      <c r="C4657">
        <v>0</v>
      </c>
      <c r="D4657">
        <v>0</v>
      </c>
      <c r="E4657" t="s">
        <v>20050</v>
      </c>
      <c r="F4657" t="s">
        <v>16603</v>
      </c>
      <c r="G4657" t="s">
        <v>20080</v>
      </c>
      <c r="H4657" t="s">
        <v>20312</v>
      </c>
      <c r="I4657" t="s">
        <v>20313</v>
      </c>
      <c r="J4657" t="s">
        <v>16604</v>
      </c>
      <c r="K4657" t="s">
        <v>8782</v>
      </c>
      <c r="L4657" t="s">
        <v>6388</v>
      </c>
      <c r="M4657" t="s">
        <v>20083</v>
      </c>
      <c r="N4657" t="s">
        <v>6345</v>
      </c>
      <c r="O4657" t="s">
        <v>20167</v>
      </c>
      <c r="P4657" t="s">
        <v>20314</v>
      </c>
      <c r="Q4657" t="s">
        <v>6388</v>
      </c>
      <c r="R4657" t="s">
        <v>20315</v>
      </c>
      <c r="S4657">
        <v>1</v>
      </c>
      <c r="T4657">
        <v>0</v>
      </c>
      <c r="U4657">
        <v>0</v>
      </c>
      <c r="V4657">
        <v>546</v>
      </c>
      <c r="W4657">
        <v>24</v>
      </c>
    </row>
    <row r="4658" spans="1:23" x14ac:dyDescent="0.3">
      <c r="A4658" t="s">
        <v>4668</v>
      </c>
      <c r="B4658" t="s">
        <v>21174</v>
      </c>
      <c r="C4658">
        <v>0</v>
      </c>
      <c r="D4658">
        <v>0</v>
      </c>
      <c r="E4658" t="s">
        <v>20050</v>
      </c>
      <c r="F4658" t="s">
        <v>16605</v>
      </c>
      <c r="G4658" t="s">
        <v>20080</v>
      </c>
      <c r="H4658" t="s">
        <v>25068</v>
      </c>
      <c r="I4658" t="s">
        <v>25069</v>
      </c>
      <c r="J4658" t="s">
        <v>16606</v>
      </c>
      <c r="K4658" t="s">
        <v>8458</v>
      </c>
      <c r="L4658" t="s">
        <v>8459</v>
      </c>
      <c r="M4658" t="s">
        <v>20955</v>
      </c>
      <c r="N4658" t="s">
        <v>6345</v>
      </c>
      <c r="O4658" t="s">
        <v>20167</v>
      </c>
      <c r="P4658" t="s">
        <v>20173</v>
      </c>
      <c r="Q4658" t="s">
        <v>20174</v>
      </c>
      <c r="R4658" t="s">
        <v>20956</v>
      </c>
      <c r="S4658">
        <v>1</v>
      </c>
      <c r="T4658">
        <v>1</v>
      </c>
      <c r="U4658">
        <v>0</v>
      </c>
      <c r="V4658">
        <v>275</v>
      </c>
      <c r="W4658">
        <v>12</v>
      </c>
    </row>
    <row r="4659" spans="1:23" x14ac:dyDescent="0.3">
      <c r="A4659" t="s">
        <v>4669</v>
      </c>
      <c r="B4659" t="s">
        <v>21174</v>
      </c>
      <c r="C4659">
        <v>0</v>
      </c>
      <c r="D4659">
        <v>0</v>
      </c>
      <c r="E4659" t="s">
        <v>20050</v>
      </c>
      <c r="F4659" t="s">
        <v>16607</v>
      </c>
      <c r="G4659" t="s">
        <v>20080</v>
      </c>
      <c r="H4659" t="s">
        <v>20312</v>
      </c>
      <c r="I4659" t="s">
        <v>20313</v>
      </c>
      <c r="J4659" t="s">
        <v>16608</v>
      </c>
      <c r="K4659" t="s">
        <v>7608</v>
      </c>
      <c r="L4659" t="s">
        <v>6388</v>
      </c>
      <c r="M4659" t="s">
        <v>20083</v>
      </c>
      <c r="N4659" t="s">
        <v>6345</v>
      </c>
      <c r="O4659" t="s">
        <v>20167</v>
      </c>
      <c r="P4659" t="s">
        <v>20314</v>
      </c>
      <c r="Q4659" t="s">
        <v>6388</v>
      </c>
      <c r="R4659" t="s">
        <v>20315</v>
      </c>
      <c r="S4659">
        <v>1</v>
      </c>
      <c r="T4659">
        <v>0</v>
      </c>
      <c r="U4659">
        <v>0</v>
      </c>
      <c r="V4659">
        <v>482</v>
      </c>
      <c r="W4659">
        <v>23</v>
      </c>
    </row>
    <row r="4660" spans="1:23" x14ac:dyDescent="0.3">
      <c r="A4660" t="s">
        <v>4670</v>
      </c>
      <c r="B4660" t="s">
        <v>21174</v>
      </c>
      <c r="C4660">
        <v>0</v>
      </c>
      <c r="D4660">
        <v>0</v>
      </c>
      <c r="E4660" t="s">
        <v>20050</v>
      </c>
      <c r="F4660" t="s">
        <v>16609</v>
      </c>
      <c r="G4660" t="s">
        <v>20080</v>
      </c>
      <c r="H4660" t="s">
        <v>20312</v>
      </c>
      <c r="I4660" t="s">
        <v>20313</v>
      </c>
      <c r="J4660" t="s">
        <v>16610</v>
      </c>
      <c r="K4660" t="s">
        <v>6596</v>
      </c>
      <c r="L4660" t="s">
        <v>6388</v>
      </c>
      <c r="M4660" t="s">
        <v>20083</v>
      </c>
      <c r="N4660" t="s">
        <v>6345</v>
      </c>
      <c r="O4660" t="s">
        <v>20167</v>
      </c>
      <c r="P4660" t="s">
        <v>20314</v>
      </c>
      <c r="Q4660" t="s">
        <v>6388</v>
      </c>
      <c r="R4660" t="s">
        <v>20315</v>
      </c>
      <c r="S4660">
        <v>1</v>
      </c>
      <c r="T4660">
        <v>0</v>
      </c>
      <c r="U4660">
        <v>0</v>
      </c>
      <c r="V4660">
        <v>501</v>
      </c>
      <c r="W4660">
        <v>24</v>
      </c>
    </row>
    <row r="4661" spans="1:23" x14ac:dyDescent="0.3">
      <c r="A4661" t="s">
        <v>4671</v>
      </c>
      <c r="B4661" t="s">
        <v>21174</v>
      </c>
      <c r="C4661">
        <v>0</v>
      </c>
      <c r="D4661">
        <v>0</v>
      </c>
      <c r="E4661" t="s">
        <v>20050</v>
      </c>
      <c r="F4661" t="s">
        <v>16611</v>
      </c>
      <c r="G4661" t="s">
        <v>20080</v>
      </c>
      <c r="H4661" t="s">
        <v>20312</v>
      </c>
      <c r="I4661" t="s">
        <v>20313</v>
      </c>
      <c r="J4661" t="s">
        <v>16612</v>
      </c>
      <c r="K4661" t="s">
        <v>16613</v>
      </c>
      <c r="L4661" t="s">
        <v>6388</v>
      </c>
      <c r="M4661" t="s">
        <v>20083</v>
      </c>
      <c r="N4661" t="s">
        <v>6345</v>
      </c>
      <c r="O4661" t="s">
        <v>20167</v>
      </c>
      <c r="P4661" t="s">
        <v>20314</v>
      </c>
      <c r="Q4661" t="s">
        <v>6388</v>
      </c>
      <c r="R4661" t="s">
        <v>20315</v>
      </c>
      <c r="S4661">
        <v>1</v>
      </c>
      <c r="T4661">
        <v>0</v>
      </c>
      <c r="U4661">
        <v>0</v>
      </c>
      <c r="V4661">
        <v>315</v>
      </c>
      <c r="W4661">
        <v>13</v>
      </c>
    </row>
    <row r="4662" spans="1:23" x14ac:dyDescent="0.3">
      <c r="A4662" t="s">
        <v>4672</v>
      </c>
      <c r="B4662" t="s">
        <v>21174</v>
      </c>
      <c r="C4662">
        <v>0</v>
      </c>
      <c r="D4662">
        <v>0</v>
      </c>
      <c r="E4662" t="s">
        <v>20050</v>
      </c>
      <c r="F4662" t="s">
        <v>16614</v>
      </c>
      <c r="G4662" t="s">
        <v>20080</v>
      </c>
      <c r="H4662" t="s">
        <v>20312</v>
      </c>
      <c r="I4662" t="s">
        <v>20313</v>
      </c>
      <c r="J4662" t="s">
        <v>16615</v>
      </c>
      <c r="K4662" t="s">
        <v>16613</v>
      </c>
      <c r="L4662" t="s">
        <v>6388</v>
      </c>
      <c r="M4662" t="s">
        <v>20083</v>
      </c>
      <c r="N4662" t="s">
        <v>6345</v>
      </c>
      <c r="O4662" t="s">
        <v>20167</v>
      </c>
      <c r="P4662" t="s">
        <v>20314</v>
      </c>
      <c r="Q4662" t="s">
        <v>6388</v>
      </c>
      <c r="R4662" t="s">
        <v>20315</v>
      </c>
      <c r="S4662">
        <v>1</v>
      </c>
      <c r="T4662">
        <v>0</v>
      </c>
      <c r="U4662">
        <v>0</v>
      </c>
      <c r="V4662">
        <v>207</v>
      </c>
      <c r="W4662">
        <v>10</v>
      </c>
    </row>
    <row r="4663" spans="1:23" x14ac:dyDescent="0.3">
      <c r="A4663" t="s">
        <v>4673</v>
      </c>
      <c r="B4663" t="s">
        <v>21174</v>
      </c>
      <c r="C4663">
        <v>0</v>
      </c>
      <c r="D4663">
        <v>0</v>
      </c>
      <c r="E4663" t="s">
        <v>20050</v>
      </c>
      <c r="F4663" t="s">
        <v>16616</v>
      </c>
      <c r="G4663" t="s">
        <v>20080</v>
      </c>
      <c r="H4663" t="s">
        <v>20312</v>
      </c>
      <c r="I4663" t="s">
        <v>20313</v>
      </c>
      <c r="J4663" t="s">
        <v>16617</v>
      </c>
      <c r="K4663" t="s">
        <v>9151</v>
      </c>
      <c r="L4663" t="s">
        <v>6388</v>
      </c>
      <c r="M4663" t="s">
        <v>20083</v>
      </c>
      <c r="N4663" t="s">
        <v>6345</v>
      </c>
      <c r="O4663" t="s">
        <v>20167</v>
      </c>
      <c r="P4663" t="s">
        <v>20314</v>
      </c>
      <c r="Q4663" t="s">
        <v>6388</v>
      </c>
      <c r="R4663" t="s">
        <v>20315</v>
      </c>
      <c r="S4663">
        <v>1</v>
      </c>
      <c r="T4663">
        <v>0</v>
      </c>
      <c r="U4663">
        <v>0</v>
      </c>
      <c r="V4663">
        <v>176</v>
      </c>
      <c r="W4663">
        <v>8</v>
      </c>
    </row>
    <row r="4664" spans="1:23" x14ac:dyDescent="0.3">
      <c r="A4664" t="s">
        <v>4674</v>
      </c>
      <c r="B4664" t="s">
        <v>21174</v>
      </c>
      <c r="C4664">
        <v>0</v>
      </c>
      <c r="D4664">
        <v>0</v>
      </c>
      <c r="E4664" t="s">
        <v>20050</v>
      </c>
      <c r="F4664" t="s">
        <v>16618</v>
      </c>
      <c r="G4664" t="s">
        <v>20080</v>
      </c>
      <c r="H4664" t="s">
        <v>20312</v>
      </c>
      <c r="I4664" t="s">
        <v>20313</v>
      </c>
      <c r="J4664" t="s">
        <v>16619</v>
      </c>
      <c r="K4664" t="s">
        <v>16505</v>
      </c>
      <c r="L4664" t="s">
        <v>6388</v>
      </c>
      <c r="M4664" t="s">
        <v>20083</v>
      </c>
      <c r="N4664" t="s">
        <v>6345</v>
      </c>
      <c r="O4664" t="s">
        <v>20167</v>
      </c>
      <c r="P4664" t="s">
        <v>20314</v>
      </c>
      <c r="Q4664" t="s">
        <v>6388</v>
      </c>
      <c r="R4664" t="s">
        <v>20315</v>
      </c>
      <c r="S4664">
        <v>1</v>
      </c>
      <c r="T4664">
        <v>0</v>
      </c>
      <c r="U4664">
        <v>0</v>
      </c>
      <c r="V4664">
        <v>131</v>
      </c>
      <c r="W4664">
        <v>7</v>
      </c>
    </row>
    <row r="4665" spans="1:23" x14ac:dyDescent="0.3">
      <c r="A4665" t="s">
        <v>4675</v>
      </c>
      <c r="B4665" t="s">
        <v>21174</v>
      </c>
      <c r="C4665">
        <v>0</v>
      </c>
      <c r="D4665">
        <v>0</v>
      </c>
      <c r="E4665" t="s">
        <v>20050</v>
      </c>
      <c r="F4665" t="s">
        <v>16620</v>
      </c>
      <c r="G4665" t="s">
        <v>20080</v>
      </c>
      <c r="H4665" t="s">
        <v>20312</v>
      </c>
      <c r="I4665" t="s">
        <v>20313</v>
      </c>
      <c r="J4665" t="s">
        <v>16621</v>
      </c>
      <c r="K4665" t="s">
        <v>16622</v>
      </c>
      <c r="L4665" t="s">
        <v>6388</v>
      </c>
      <c r="M4665" t="s">
        <v>20083</v>
      </c>
      <c r="N4665" t="s">
        <v>6345</v>
      </c>
      <c r="O4665" t="s">
        <v>20167</v>
      </c>
      <c r="P4665" t="s">
        <v>20314</v>
      </c>
      <c r="Q4665" t="s">
        <v>6388</v>
      </c>
      <c r="R4665" t="s">
        <v>20315</v>
      </c>
      <c r="S4665">
        <v>1</v>
      </c>
      <c r="T4665">
        <v>0</v>
      </c>
      <c r="U4665">
        <v>0</v>
      </c>
      <c r="V4665">
        <v>154</v>
      </c>
      <c r="W4665">
        <v>8</v>
      </c>
    </row>
    <row r="4666" spans="1:23" x14ac:dyDescent="0.3">
      <c r="A4666" t="s">
        <v>4676</v>
      </c>
      <c r="B4666" t="s">
        <v>21174</v>
      </c>
      <c r="C4666">
        <v>0</v>
      </c>
      <c r="D4666">
        <v>0</v>
      </c>
      <c r="E4666" t="s">
        <v>20050</v>
      </c>
      <c r="F4666" t="s">
        <v>16623</v>
      </c>
      <c r="G4666" t="s">
        <v>20080</v>
      </c>
      <c r="H4666" t="s">
        <v>20312</v>
      </c>
      <c r="I4666" t="s">
        <v>20313</v>
      </c>
      <c r="J4666" t="s">
        <v>16624</v>
      </c>
      <c r="K4666" t="s">
        <v>9151</v>
      </c>
      <c r="L4666" t="s">
        <v>6388</v>
      </c>
      <c r="M4666" t="s">
        <v>20083</v>
      </c>
      <c r="N4666" t="s">
        <v>6345</v>
      </c>
      <c r="O4666" t="s">
        <v>20167</v>
      </c>
      <c r="P4666" t="s">
        <v>20314</v>
      </c>
      <c r="Q4666" t="s">
        <v>6388</v>
      </c>
      <c r="R4666" t="s">
        <v>20315</v>
      </c>
      <c r="S4666">
        <v>1</v>
      </c>
      <c r="T4666">
        <v>0</v>
      </c>
      <c r="U4666">
        <v>0</v>
      </c>
      <c r="V4666">
        <v>168</v>
      </c>
      <c r="W4666">
        <v>7</v>
      </c>
    </row>
    <row r="4667" spans="1:23" x14ac:dyDescent="0.3">
      <c r="A4667" t="s">
        <v>4677</v>
      </c>
      <c r="B4667" t="s">
        <v>21174</v>
      </c>
      <c r="C4667">
        <v>0</v>
      </c>
      <c r="D4667">
        <v>0</v>
      </c>
      <c r="E4667" t="s">
        <v>20050</v>
      </c>
      <c r="F4667" t="s">
        <v>16625</v>
      </c>
      <c r="G4667" t="s">
        <v>20080</v>
      </c>
      <c r="H4667" t="s">
        <v>20312</v>
      </c>
      <c r="I4667" t="s">
        <v>20313</v>
      </c>
      <c r="J4667" t="s">
        <v>16626</v>
      </c>
      <c r="K4667" t="s">
        <v>16622</v>
      </c>
      <c r="L4667" t="s">
        <v>6388</v>
      </c>
      <c r="M4667" t="s">
        <v>20083</v>
      </c>
      <c r="N4667" t="s">
        <v>6345</v>
      </c>
      <c r="O4667" t="s">
        <v>20167</v>
      </c>
      <c r="P4667" t="s">
        <v>20314</v>
      </c>
      <c r="Q4667" t="s">
        <v>6388</v>
      </c>
      <c r="R4667" t="s">
        <v>20315</v>
      </c>
      <c r="S4667">
        <v>1</v>
      </c>
      <c r="T4667">
        <v>0</v>
      </c>
      <c r="U4667">
        <v>0</v>
      </c>
      <c r="V4667">
        <v>390</v>
      </c>
      <c r="W4667">
        <v>16</v>
      </c>
    </row>
    <row r="4668" spans="1:23" x14ac:dyDescent="0.3">
      <c r="A4668" t="s">
        <v>4678</v>
      </c>
      <c r="B4668" t="s">
        <v>21174</v>
      </c>
      <c r="C4668">
        <v>0</v>
      </c>
      <c r="D4668">
        <v>0</v>
      </c>
      <c r="E4668" t="s">
        <v>20050</v>
      </c>
      <c r="F4668" t="s">
        <v>16627</v>
      </c>
      <c r="G4668" t="s">
        <v>20080</v>
      </c>
      <c r="H4668" t="s">
        <v>20312</v>
      </c>
      <c r="I4668" t="s">
        <v>20313</v>
      </c>
      <c r="J4668" t="s">
        <v>16628</v>
      </c>
      <c r="K4668" t="s">
        <v>9287</v>
      </c>
      <c r="L4668" t="s">
        <v>6388</v>
      </c>
      <c r="M4668" t="s">
        <v>20083</v>
      </c>
      <c r="N4668" t="s">
        <v>6345</v>
      </c>
      <c r="O4668" t="s">
        <v>20167</v>
      </c>
      <c r="P4668" t="s">
        <v>20314</v>
      </c>
      <c r="Q4668" t="s">
        <v>6388</v>
      </c>
      <c r="R4668" t="s">
        <v>20315</v>
      </c>
      <c r="S4668">
        <v>1</v>
      </c>
      <c r="T4668">
        <v>0</v>
      </c>
      <c r="U4668">
        <v>0</v>
      </c>
      <c r="V4668">
        <v>314</v>
      </c>
      <c r="W4668">
        <v>15</v>
      </c>
    </row>
    <row r="4669" spans="1:23" x14ac:dyDescent="0.3">
      <c r="A4669" t="s">
        <v>4679</v>
      </c>
      <c r="B4669" t="s">
        <v>21174</v>
      </c>
      <c r="C4669">
        <v>0</v>
      </c>
      <c r="D4669">
        <v>0</v>
      </c>
      <c r="E4669" t="s">
        <v>20050</v>
      </c>
      <c r="F4669" t="s">
        <v>16629</v>
      </c>
      <c r="G4669" t="s">
        <v>20080</v>
      </c>
      <c r="H4669" t="s">
        <v>20312</v>
      </c>
      <c r="I4669" t="s">
        <v>20313</v>
      </c>
      <c r="J4669" t="s">
        <v>16630</v>
      </c>
      <c r="K4669" t="s">
        <v>16062</v>
      </c>
      <c r="L4669" t="s">
        <v>6388</v>
      </c>
      <c r="M4669" t="s">
        <v>20083</v>
      </c>
      <c r="N4669" t="s">
        <v>6345</v>
      </c>
      <c r="O4669" t="s">
        <v>20167</v>
      </c>
      <c r="P4669" t="s">
        <v>20314</v>
      </c>
      <c r="Q4669" t="s">
        <v>6388</v>
      </c>
      <c r="R4669" t="s">
        <v>20315</v>
      </c>
      <c r="S4669">
        <v>1</v>
      </c>
      <c r="T4669">
        <v>0</v>
      </c>
      <c r="U4669">
        <v>0</v>
      </c>
      <c r="V4669">
        <v>270</v>
      </c>
      <c r="W4669">
        <v>12</v>
      </c>
    </row>
    <row r="4670" spans="1:23" x14ac:dyDescent="0.3">
      <c r="A4670" t="s">
        <v>4680</v>
      </c>
      <c r="B4670" t="s">
        <v>21174</v>
      </c>
      <c r="C4670">
        <v>0</v>
      </c>
      <c r="D4670">
        <v>0</v>
      </c>
      <c r="E4670" t="s">
        <v>20050</v>
      </c>
      <c r="F4670" t="s">
        <v>16631</v>
      </c>
      <c r="G4670" t="s">
        <v>20080</v>
      </c>
      <c r="H4670" t="s">
        <v>20312</v>
      </c>
      <c r="I4670" t="s">
        <v>20313</v>
      </c>
      <c r="J4670" t="s">
        <v>16632</v>
      </c>
      <c r="K4670" t="s">
        <v>16515</v>
      </c>
      <c r="L4670" t="s">
        <v>6388</v>
      </c>
      <c r="M4670" t="s">
        <v>20083</v>
      </c>
      <c r="N4670" t="s">
        <v>6345</v>
      </c>
      <c r="O4670" t="s">
        <v>20167</v>
      </c>
      <c r="P4670" t="s">
        <v>20314</v>
      </c>
      <c r="Q4670" t="s">
        <v>6388</v>
      </c>
      <c r="R4670" t="s">
        <v>20315</v>
      </c>
      <c r="S4670">
        <v>1</v>
      </c>
      <c r="T4670">
        <v>0</v>
      </c>
      <c r="U4670">
        <v>0</v>
      </c>
      <c r="V4670">
        <v>484</v>
      </c>
      <c r="W4670">
        <v>25</v>
      </c>
    </row>
    <row r="4671" spans="1:23" x14ac:dyDescent="0.3">
      <c r="A4671" t="s">
        <v>4681</v>
      </c>
      <c r="B4671" t="s">
        <v>21174</v>
      </c>
      <c r="C4671">
        <v>0</v>
      </c>
      <c r="D4671">
        <v>0</v>
      </c>
      <c r="E4671" t="s">
        <v>20050</v>
      </c>
      <c r="F4671" t="s">
        <v>16633</v>
      </c>
      <c r="G4671" t="s">
        <v>20080</v>
      </c>
      <c r="H4671" t="s">
        <v>20312</v>
      </c>
      <c r="I4671" t="s">
        <v>20313</v>
      </c>
      <c r="J4671" t="s">
        <v>16612</v>
      </c>
      <c r="K4671" t="s">
        <v>16613</v>
      </c>
      <c r="L4671" t="s">
        <v>6388</v>
      </c>
      <c r="M4671" t="s">
        <v>20083</v>
      </c>
      <c r="N4671" t="s">
        <v>6345</v>
      </c>
      <c r="O4671" t="s">
        <v>20167</v>
      </c>
      <c r="P4671" t="s">
        <v>20314</v>
      </c>
      <c r="Q4671" t="s">
        <v>6388</v>
      </c>
      <c r="R4671" t="s">
        <v>20315</v>
      </c>
      <c r="S4671">
        <v>1</v>
      </c>
      <c r="T4671">
        <v>0</v>
      </c>
      <c r="U4671">
        <v>0</v>
      </c>
      <c r="V4671">
        <v>139</v>
      </c>
      <c r="W4671">
        <v>7</v>
      </c>
    </row>
    <row r="4672" spans="1:23" x14ac:dyDescent="0.3">
      <c r="A4672" t="s">
        <v>4682</v>
      </c>
      <c r="B4672" t="s">
        <v>21174</v>
      </c>
      <c r="C4672">
        <v>0</v>
      </c>
      <c r="D4672">
        <v>0</v>
      </c>
      <c r="E4672" t="s">
        <v>20050</v>
      </c>
      <c r="F4672" t="s">
        <v>16634</v>
      </c>
      <c r="G4672" t="s">
        <v>20080</v>
      </c>
      <c r="H4672" t="s">
        <v>20312</v>
      </c>
      <c r="I4672" t="s">
        <v>20313</v>
      </c>
      <c r="J4672" t="s">
        <v>16635</v>
      </c>
      <c r="K4672" t="s">
        <v>6480</v>
      </c>
      <c r="L4672" t="s">
        <v>6388</v>
      </c>
      <c r="M4672" t="s">
        <v>20083</v>
      </c>
      <c r="N4672" t="s">
        <v>6345</v>
      </c>
      <c r="O4672" t="s">
        <v>20167</v>
      </c>
      <c r="P4672" t="s">
        <v>20314</v>
      </c>
      <c r="Q4672" t="s">
        <v>6388</v>
      </c>
      <c r="R4672" t="s">
        <v>20315</v>
      </c>
      <c r="S4672">
        <v>1</v>
      </c>
      <c r="T4672">
        <v>0</v>
      </c>
      <c r="U4672">
        <v>0</v>
      </c>
      <c r="V4672">
        <v>322</v>
      </c>
      <c r="W4672">
        <v>16</v>
      </c>
    </row>
    <row r="4673" spans="1:23" x14ac:dyDescent="0.3">
      <c r="A4673" t="s">
        <v>4683</v>
      </c>
      <c r="B4673" t="s">
        <v>21174</v>
      </c>
      <c r="C4673">
        <v>0</v>
      </c>
      <c r="D4673">
        <v>0</v>
      </c>
      <c r="E4673" t="s">
        <v>20050</v>
      </c>
      <c r="F4673" t="s">
        <v>16636</v>
      </c>
      <c r="G4673" t="s">
        <v>20080</v>
      </c>
      <c r="H4673" t="s">
        <v>25070</v>
      </c>
      <c r="I4673" t="s">
        <v>25071</v>
      </c>
      <c r="J4673" t="s">
        <v>16637</v>
      </c>
      <c r="K4673" t="s">
        <v>6597</v>
      </c>
      <c r="L4673" t="s">
        <v>6598</v>
      </c>
      <c r="M4673" t="s">
        <v>20103</v>
      </c>
      <c r="N4673" t="s">
        <v>6345</v>
      </c>
      <c r="O4673" t="s">
        <v>20167</v>
      </c>
      <c r="P4673" t="s">
        <v>20168</v>
      </c>
      <c r="Q4673" t="s">
        <v>6598</v>
      </c>
      <c r="R4673" t="s">
        <v>20169</v>
      </c>
      <c r="S4673">
        <v>1</v>
      </c>
      <c r="T4673">
        <v>1</v>
      </c>
      <c r="U4673">
        <v>0</v>
      </c>
      <c r="V4673">
        <v>494</v>
      </c>
      <c r="W4673">
        <v>23</v>
      </c>
    </row>
    <row r="4674" spans="1:23" x14ac:dyDescent="0.3">
      <c r="A4674" t="s">
        <v>4684</v>
      </c>
      <c r="B4674" t="s">
        <v>21174</v>
      </c>
      <c r="C4674">
        <v>0</v>
      </c>
      <c r="D4674">
        <v>0</v>
      </c>
      <c r="E4674" t="s">
        <v>20050</v>
      </c>
      <c r="F4674" t="s">
        <v>16638</v>
      </c>
      <c r="G4674" t="s">
        <v>20080</v>
      </c>
      <c r="H4674" t="s">
        <v>25072</v>
      </c>
      <c r="I4674" t="s">
        <v>25073</v>
      </c>
      <c r="J4674" t="s">
        <v>16639</v>
      </c>
      <c r="K4674" t="s">
        <v>16640</v>
      </c>
      <c r="L4674" t="s">
        <v>16641</v>
      </c>
      <c r="M4674" t="s">
        <v>20523</v>
      </c>
      <c r="N4674" t="s">
        <v>6345</v>
      </c>
      <c r="O4674" t="s">
        <v>20167</v>
      </c>
      <c r="P4674" t="s">
        <v>20173</v>
      </c>
      <c r="Q4674" t="s">
        <v>20174</v>
      </c>
      <c r="R4674" t="s">
        <v>25074</v>
      </c>
      <c r="S4674">
        <v>1</v>
      </c>
      <c r="T4674">
        <v>1</v>
      </c>
      <c r="U4674">
        <v>0</v>
      </c>
      <c r="V4674">
        <v>156</v>
      </c>
      <c r="W4674">
        <v>8</v>
      </c>
    </row>
    <row r="4675" spans="1:23" x14ac:dyDescent="0.3">
      <c r="A4675" t="s">
        <v>4685</v>
      </c>
      <c r="B4675" t="s">
        <v>21174</v>
      </c>
      <c r="C4675">
        <v>0</v>
      </c>
      <c r="D4675">
        <v>0</v>
      </c>
      <c r="E4675" t="s">
        <v>20050</v>
      </c>
      <c r="F4675" t="s">
        <v>16642</v>
      </c>
      <c r="G4675" t="s">
        <v>20040</v>
      </c>
      <c r="H4675" t="s">
        <v>25075</v>
      </c>
      <c r="I4675" t="s">
        <v>25076</v>
      </c>
      <c r="J4675" t="s">
        <v>16643</v>
      </c>
      <c r="K4675" t="s">
        <v>16644</v>
      </c>
      <c r="L4675" t="s">
        <v>16645</v>
      </c>
      <c r="M4675" t="s">
        <v>20988</v>
      </c>
      <c r="N4675" t="s">
        <v>6345</v>
      </c>
      <c r="O4675" t="s">
        <v>20167</v>
      </c>
      <c r="P4675" t="s">
        <v>20173</v>
      </c>
      <c r="Q4675" t="s">
        <v>20174</v>
      </c>
      <c r="R4675" t="s">
        <v>25077</v>
      </c>
      <c r="S4675">
        <v>1</v>
      </c>
      <c r="T4675">
        <v>1</v>
      </c>
      <c r="U4675">
        <v>0</v>
      </c>
      <c r="V4675">
        <v>68</v>
      </c>
      <c r="W4675">
        <v>4</v>
      </c>
    </row>
    <row r="4676" spans="1:23" x14ac:dyDescent="0.3">
      <c r="A4676" t="s">
        <v>4686</v>
      </c>
      <c r="B4676" t="s">
        <v>21174</v>
      </c>
      <c r="C4676">
        <v>0</v>
      </c>
      <c r="D4676">
        <v>0</v>
      </c>
      <c r="E4676" t="s">
        <v>20050</v>
      </c>
      <c r="F4676" t="s">
        <v>16646</v>
      </c>
      <c r="G4676" t="s">
        <v>20066</v>
      </c>
      <c r="H4676" t="s">
        <v>25078</v>
      </c>
      <c r="I4676" t="s">
        <v>25079</v>
      </c>
      <c r="J4676" t="s">
        <v>13267</v>
      </c>
      <c r="K4676" t="s">
        <v>16647</v>
      </c>
      <c r="L4676" t="s">
        <v>16648</v>
      </c>
      <c r="M4676" t="s">
        <v>25080</v>
      </c>
      <c r="N4676" t="s">
        <v>6345</v>
      </c>
      <c r="O4676" t="s">
        <v>20167</v>
      </c>
      <c r="P4676" t="s">
        <v>20173</v>
      </c>
      <c r="Q4676" t="s">
        <v>20174</v>
      </c>
      <c r="R4676" t="s">
        <v>25081</v>
      </c>
      <c r="S4676">
        <v>1</v>
      </c>
      <c r="T4676">
        <v>1</v>
      </c>
      <c r="U4676">
        <v>0</v>
      </c>
      <c r="V4676">
        <v>61</v>
      </c>
      <c r="W4676">
        <v>4</v>
      </c>
    </row>
    <row r="4677" spans="1:23" x14ac:dyDescent="0.3">
      <c r="A4677" t="s">
        <v>4687</v>
      </c>
      <c r="B4677" t="s">
        <v>21174</v>
      </c>
      <c r="C4677">
        <v>0</v>
      </c>
      <c r="D4677">
        <v>0</v>
      </c>
      <c r="E4677" t="s">
        <v>20050</v>
      </c>
      <c r="F4677" t="s">
        <v>16649</v>
      </c>
      <c r="G4677" t="s">
        <v>20080</v>
      </c>
      <c r="H4677" t="s">
        <v>20683</v>
      </c>
      <c r="I4677" t="s">
        <v>20684</v>
      </c>
      <c r="J4677" t="s">
        <v>16437</v>
      </c>
      <c r="K4677" t="s">
        <v>6594</v>
      </c>
      <c r="L4677" t="s">
        <v>6595</v>
      </c>
      <c r="M4677" t="s">
        <v>20083</v>
      </c>
      <c r="N4677" t="s">
        <v>6345</v>
      </c>
      <c r="O4677" t="s">
        <v>20167</v>
      </c>
      <c r="P4677" t="s">
        <v>20685</v>
      </c>
      <c r="Q4677" t="s">
        <v>20686</v>
      </c>
      <c r="R4677" t="s">
        <v>20687</v>
      </c>
      <c r="S4677">
        <v>1</v>
      </c>
      <c r="T4677">
        <v>0</v>
      </c>
      <c r="U4677">
        <v>0</v>
      </c>
      <c r="V4677">
        <v>121</v>
      </c>
      <c r="W4677">
        <v>6</v>
      </c>
    </row>
    <row r="4678" spans="1:23" x14ac:dyDescent="0.3">
      <c r="A4678" t="s">
        <v>4688</v>
      </c>
      <c r="B4678" t="s">
        <v>21174</v>
      </c>
      <c r="C4678">
        <v>0</v>
      </c>
      <c r="D4678">
        <v>0</v>
      </c>
      <c r="E4678" t="s">
        <v>20050</v>
      </c>
      <c r="F4678" t="s">
        <v>16650</v>
      </c>
      <c r="G4678" t="s">
        <v>20080</v>
      </c>
      <c r="H4678" t="s">
        <v>20683</v>
      </c>
      <c r="I4678" t="s">
        <v>20684</v>
      </c>
      <c r="J4678" t="s">
        <v>16454</v>
      </c>
      <c r="K4678" t="s">
        <v>16431</v>
      </c>
      <c r="L4678" t="s">
        <v>6595</v>
      </c>
      <c r="M4678" t="s">
        <v>20083</v>
      </c>
      <c r="N4678" t="s">
        <v>6345</v>
      </c>
      <c r="O4678" t="s">
        <v>20167</v>
      </c>
      <c r="P4678" t="s">
        <v>20685</v>
      </c>
      <c r="Q4678" t="s">
        <v>20686</v>
      </c>
      <c r="R4678" t="s">
        <v>20687</v>
      </c>
      <c r="S4678">
        <v>1</v>
      </c>
      <c r="T4678">
        <v>0</v>
      </c>
      <c r="U4678">
        <v>0</v>
      </c>
      <c r="V4678">
        <v>203</v>
      </c>
      <c r="W4678">
        <v>10</v>
      </c>
    </row>
    <row r="4679" spans="1:23" x14ac:dyDescent="0.3">
      <c r="A4679" t="s">
        <v>4689</v>
      </c>
      <c r="B4679" t="s">
        <v>21174</v>
      </c>
      <c r="C4679">
        <v>0</v>
      </c>
      <c r="D4679">
        <v>0</v>
      </c>
      <c r="E4679" t="s">
        <v>20050</v>
      </c>
      <c r="F4679" t="s">
        <v>16651</v>
      </c>
      <c r="G4679" t="s">
        <v>20328</v>
      </c>
      <c r="H4679" t="s">
        <v>24989</v>
      </c>
      <c r="I4679" t="s">
        <v>24990</v>
      </c>
      <c r="J4679" t="s">
        <v>16652</v>
      </c>
      <c r="K4679" t="s">
        <v>9199</v>
      </c>
      <c r="L4679" t="s">
        <v>9200</v>
      </c>
      <c r="M4679" t="s">
        <v>20374</v>
      </c>
      <c r="N4679" t="s">
        <v>6345</v>
      </c>
      <c r="O4679" t="s">
        <v>20167</v>
      </c>
      <c r="P4679" t="s">
        <v>20419</v>
      </c>
      <c r="Q4679" t="s">
        <v>20420</v>
      </c>
      <c r="R4679" t="s">
        <v>21146</v>
      </c>
      <c r="S4679">
        <v>1</v>
      </c>
      <c r="T4679">
        <v>0</v>
      </c>
      <c r="U4679">
        <v>0</v>
      </c>
      <c r="V4679">
        <v>105</v>
      </c>
      <c r="W4679">
        <v>5</v>
      </c>
    </row>
    <row r="4680" spans="1:23" x14ac:dyDescent="0.3">
      <c r="A4680" t="s">
        <v>4690</v>
      </c>
      <c r="B4680" t="s">
        <v>21174</v>
      </c>
      <c r="C4680">
        <v>0</v>
      </c>
      <c r="D4680">
        <v>0</v>
      </c>
      <c r="E4680" t="s">
        <v>20050</v>
      </c>
      <c r="F4680" t="s">
        <v>16653</v>
      </c>
      <c r="G4680" t="s">
        <v>20080</v>
      </c>
      <c r="H4680" t="s">
        <v>25070</v>
      </c>
      <c r="I4680" t="s">
        <v>25071</v>
      </c>
      <c r="J4680" t="s">
        <v>16654</v>
      </c>
      <c r="K4680" t="s">
        <v>6597</v>
      </c>
      <c r="L4680" t="s">
        <v>6598</v>
      </c>
      <c r="M4680" t="s">
        <v>20103</v>
      </c>
      <c r="N4680" t="s">
        <v>6345</v>
      </c>
      <c r="O4680" t="s">
        <v>20167</v>
      </c>
      <c r="P4680" t="s">
        <v>20168</v>
      </c>
      <c r="Q4680" t="s">
        <v>6598</v>
      </c>
      <c r="R4680" t="s">
        <v>20169</v>
      </c>
      <c r="S4680">
        <v>1</v>
      </c>
      <c r="T4680">
        <v>1</v>
      </c>
      <c r="U4680">
        <v>0</v>
      </c>
      <c r="V4680">
        <v>176</v>
      </c>
      <c r="W4680">
        <v>8</v>
      </c>
    </row>
    <row r="4681" spans="1:23" x14ac:dyDescent="0.3">
      <c r="A4681" t="s">
        <v>4691</v>
      </c>
      <c r="B4681" t="s">
        <v>21174</v>
      </c>
      <c r="C4681">
        <v>0</v>
      </c>
      <c r="D4681">
        <v>0</v>
      </c>
      <c r="E4681" t="s">
        <v>20050</v>
      </c>
      <c r="F4681" t="s">
        <v>16655</v>
      </c>
      <c r="G4681" t="s">
        <v>20066</v>
      </c>
      <c r="H4681" t="s">
        <v>25082</v>
      </c>
      <c r="I4681" t="s">
        <v>25083</v>
      </c>
      <c r="J4681" t="s">
        <v>16656</v>
      </c>
      <c r="K4681" t="s">
        <v>16206</v>
      </c>
      <c r="L4681" t="s">
        <v>16207</v>
      </c>
      <c r="M4681" t="s">
        <v>20582</v>
      </c>
      <c r="N4681" t="s">
        <v>6345</v>
      </c>
      <c r="O4681" t="s">
        <v>20167</v>
      </c>
      <c r="P4681" t="s">
        <v>20325</v>
      </c>
      <c r="Q4681" t="s">
        <v>20326</v>
      </c>
      <c r="R4681" t="s">
        <v>24964</v>
      </c>
      <c r="S4681">
        <v>1</v>
      </c>
      <c r="T4681">
        <v>0</v>
      </c>
      <c r="U4681">
        <v>0</v>
      </c>
      <c r="V4681">
        <v>251</v>
      </c>
      <c r="W4681">
        <v>10</v>
      </c>
    </row>
    <row r="4682" spans="1:23" x14ac:dyDescent="0.3">
      <c r="A4682" t="s">
        <v>4692</v>
      </c>
      <c r="B4682" t="s">
        <v>21174</v>
      </c>
      <c r="C4682">
        <v>0</v>
      </c>
      <c r="D4682">
        <v>0</v>
      </c>
      <c r="E4682" t="s">
        <v>20150</v>
      </c>
      <c r="F4682" t="s">
        <v>16657</v>
      </c>
      <c r="G4682" t="s">
        <v>20089</v>
      </c>
      <c r="H4682" t="s">
        <v>25084</v>
      </c>
      <c r="I4682" t="s">
        <v>25085</v>
      </c>
      <c r="J4682" t="s">
        <v>16658</v>
      </c>
      <c r="K4682" t="s">
        <v>7543</v>
      </c>
      <c r="L4682" t="s">
        <v>6388</v>
      </c>
      <c r="M4682" t="s">
        <v>20083</v>
      </c>
      <c r="N4682" t="s">
        <v>6345</v>
      </c>
      <c r="O4682" t="s">
        <v>20167</v>
      </c>
      <c r="P4682" t="s">
        <v>20314</v>
      </c>
      <c r="Q4682" t="s">
        <v>6388</v>
      </c>
      <c r="R4682" t="s">
        <v>20315</v>
      </c>
      <c r="S4682">
        <v>0</v>
      </c>
      <c r="T4682">
        <v>0</v>
      </c>
      <c r="U4682">
        <v>0</v>
      </c>
      <c r="V4682">
        <v>122</v>
      </c>
      <c r="W4682">
        <v>5</v>
      </c>
    </row>
    <row r="4683" spans="1:23" x14ac:dyDescent="0.3">
      <c r="A4683" t="s">
        <v>4693</v>
      </c>
      <c r="B4683" t="s">
        <v>21174</v>
      </c>
      <c r="C4683">
        <v>0</v>
      </c>
      <c r="D4683">
        <v>0</v>
      </c>
      <c r="E4683" t="s">
        <v>20050</v>
      </c>
      <c r="F4683" t="s">
        <v>16659</v>
      </c>
      <c r="G4683" t="s">
        <v>20080</v>
      </c>
      <c r="H4683" t="s">
        <v>20683</v>
      </c>
      <c r="I4683" t="s">
        <v>20684</v>
      </c>
      <c r="J4683" t="s">
        <v>16430</v>
      </c>
      <c r="K4683" t="s">
        <v>16431</v>
      </c>
      <c r="L4683" t="s">
        <v>6595</v>
      </c>
      <c r="M4683" t="s">
        <v>20083</v>
      </c>
      <c r="N4683" t="s">
        <v>6345</v>
      </c>
      <c r="O4683" t="s">
        <v>20167</v>
      </c>
      <c r="P4683" t="s">
        <v>20685</v>
      </c>
      <c r="Q4683" t="s">
        <v>20686</v>
      </c>
      <c r="R4683" t="s">
        <v>20687</v>
      </c>
      <c r="S4683">
        <v>1</v>
      </c>
      <c r="T4683">
        <v>0</v>
      </c>
      <c r="U4683">
        <v>0</v>
      </c>
      <c r="V4683">
        <v>308</v>
      </c>
      <c r="W4683">
        <v>15</v>
      </c>
    </row>
    <row r="4684" spans="1:23" x14ac:dyDescent="0.3">
      <c r="A4684" t="s">
        <v>4694</v>
      </c>
      <c r="B4684" t="s">
        <v>21174</v>
      </c>
      <c r="C4684">
        <v>0</v>
      </c>
      <c r="D4684">
        <v>0</v>
      </c>
      <c r="E4684" t="s">
        <v>20050</v>
      </c>
      <c r="F4684" t="s">
        <v>16660</v>
      </c>
      <c r="G4684" t="s">
        <v>20328</v>
      </c>
      <c r="H4684" t="s">
        <v>25086</v>
      </c>
      <c r="I4684" t="s">
        <v>25087</v>
      </c>
      <c r="J4684" t="s">
        <v>16661</v>
      </c>
      <c r="K4684" t="s">
        <v>16259</v>
      </c>
      <c r="L4684" t="s">
        <v>16260</v>
      </c>
      <c r="M4684" t="s">
        <v>20340</v>
      </c>
      <c r="N4684" t="s">
        <v>6345</v>
      </c>
      <c r="O4684" t="s">
        <v>20167</v>
      </c>
      <c r="P4684" t="s">
        <v>20419</v>
      </c>
      <c r="Q4684" t="s">
        <v>20420</v>
      </c>
      <c r="R4684" t="s">
        <v>25088</v>
      </c>
      <c r="S4684">
        <v>1</v>
      </c>
      <c r="T4684">
        <v>0</v>
      </c>
      <c r="U4684">
        <v>0</v>
      </c>
      <c r="V4684">
        <v>252</v>
      </c>
      <c r="W4684">
        <v>12</v>
      </c>
    </row>
    <row r="4685" spans="1:23" x14ac:dyDescent="0.3">
      <c r="A4685" t="s">
        <v>4695</v>
      </c>
      <c r="B4685" t="s">
        <v>21174</v>
      </c>
      <c r="C4685">
        <v>0</v>
      </c>
      <c r="D4685">
        <v>0</v>
      </c>
      <c r="E4685" t="s">
        <v>20150</v>
      </c>
      <c r="F4685" t="s">
        <v>16351</v>
      </c>
      <c r="G4685" t="s">
        <v>20089</v>
      </c>
      <c r="H4685" t="s">
        <v>21842</v>
      </c>
      <c r="I4685" t="s">
        <v>24986</v>
      </c>
      <c r="J4685" t="s">
        <v>16662</v>
      </c>
      <c r="K4685" t="s">
        <v>9287</v>
      </c>
      <c r="L4685" t="s">
        <v>6388</v>
      </c>
      <c r="M4685" t="s">
        <v>20083</v>
      </c>
      <c r="N4685" t="s">
        <v>6345</v>
      </c>
      <c r="O4685" t="s">
        <v>20167</v>
      </c>
      <c r="P4685" t="s">
        <v>20314</v>
      </c>
      <c r="Q4685" t="s">
        <v>6388</v>
      </c>
      <c r="R4685" t="s">
        <v>20315</v>
      </c>
      <c r="S4685">
        <v>0</v>
      </c>
      <c r="T4685">
        <v>0</v>
      </c>
      <c r="U4685">
        <v>0</v>
      </c>
      <c r="V4685">
        <v>110</v>
      </c>
      <c r="W4685">
        <v>6</v>
      </c>
    </row>
    <row r="4686" spans="1:23" x14ac:dyDescent="0.3">
      <c r="A4686" t="s">
        <v>4696</v>
      </c>
      <c r="B4686" t="s">
        <v>21174</v>
      </c>
      <c r="C4686">
        <v>0</v>
      </c>
      <c r="D4686">
        <v>0</v>
      </c>
      <c r="E4686" t="s">
        <v>20050</v>
      </c>
      <c r="F4686" t="s">
        <v>16663</v>
      </c>
      <c r="G4686" t="s">
        <v>20066</v>
      </c>
      <c r="H4686" t="s">
        <v>25089</v>
      </c>
      <c r="I4686" t="s">
        <v>25090</v>
      </c>
      <c r="J4686" t="s">
        <v>12311</v>
      </c>
      <c r="K4686" t="s">
        <v>16664</v>
      </c>
      <c r="L4686" t="s">
        <v>16665</v>
      </c>
      <c r="M4686" t="s">
        <v>20096</v>
      </c>
      <c r="N4686" t="s">
        <v>6345</v>
      </c>
      <c r="O4686" t="s">
        <v>20167</v>
      </c>
      <c r="P4686" t="s">
        <v>20173</v>
      </c>
      <c r="Q4686" t="s">
        <v>20174</v>
      </c>
      <c r="R4686" t="s">
        <v>25091</v>
      </c>
      <c r="S4686">
        <v>1</v>
      </c>
      <c r="T4686">
        <v>1</v>
      </c>
      <c r="U4686">
        <v>0</v>
      </c>
      <c r="V4686">
        <v>112</v>
      </c>
      <c r="W4686">
        <v>7</v>
      </c>
    </row>
    <row r="4687" spans="1:23" x14ac:dyDescent="0.3">
      <c r="A4687" t="s">
        <v>4697</v>
      </c>
      <c r="B4687" t="s">
        <v>21174</v>
      </c>
      <c r="C4687">
        <v>0</v>
      </c>
      <c r="D4687">
        <v>0</v>
      </c>
      <c r="E4687" t="s">
        <v>20050</v>
      </c>
      <c r="F4687" t="s">
        <v>16666</v>
      </c>
      <c r="G4687" t="s">
        <v>20040</v>
      </c>
      <c r="H4687" t="s">
        <v>25092</v>
      </c>
      <c r="I4687" t="s">
        <v>25093</v>
      </c>
      <c r="J4687" t="s">
        <v>16667</v>
      </c>
      <c r="K4687" t="s">
        <v>6425</v>
      </c>
      <c r="L4687" t="s">
        <v>6426</v>
      </c>
      <c r="M4687" t="s">
        <v>20661</v>
      </c>
      <c r="N4687" t="s">
        <v>6345</v>
      </c>
      <c r="O4687" t="s">
        <v>20167</v>
      </c>
      <c r="P4687" t="s">
        <v>20173</v>
      </c>
      <c r="Q4687" t="s">
        <v>20174</v>
      </c>
      <c r="R4687" t="s">
        <v>20844</v>
      </c>
      <c r="S4687">
        <v>1</v>
      </c>
      <c r="T4687">
        <v>1</v>
      </c>
      <c r="U4687">
        <v>0</v>
      </c>
      <c r="V4687">
        <v>263</v>
      </c>
      <c r="W4687">
        <v>12</v>
      </c>
    </row>
    <row r="4688" spans="1:23" x14ac:dyDescent="0.3">
      <c r="A4688" t="s">
        <v>4698</v>
      </c>
      <c r="B4688" t="s">
        <v>21174</v>
      </c>
      <c r="C4688">
        <v>0</v>
      </c>
      <c r="D4688">
        <v>0</v>
      </c>
      <c r="E4688" t="s">
        <v>20088</v>
      </c>
      <c r="F4688" t="s">
        <v>16668</v>
      </c>
      <c r="G4688" t="s">
        <v>20089</v>
      </c>
      <c r="H4688" t="s">
        <v>20316</v>
      </c>
      <c r="I4688" t="s">
        <v>20317</v>
      </c>
      <c r="J4688" t="s">
        <v>7619</v>
      </c>
      <c r="K4688" t="s">
        <v>6452</v>
      </c>
      <c r="L4688" t="s">
        <v>6388</v>
      </c>
      <c r="M4688" t="s">
        <v>20083</v>
      </c>
      <c r="N4688" t="s">
        <v>6345</v>
      </c>
      <c r="O4688" t="s">
        <v>20167</v>
      </c>
      <c r="P4688" t="s">
        <v>20314</v>
      </c>
      <c r="Q4688" t="s">
        <v>6388</v>
      </c>
      <c r="R4688" t="s">
        <v>20315</v>
      </c>
      <c r="S4688">
        <v>0</v>
      </c>
      <c r="T4688">
        <v>0</v>
      </c>
      <c r="U4688">
        <v>0</v>
      </c>
      <c r="V4688">
        <v>194</v>
      </c>
      <c r="W4688">
        <v>8</v>
      </c>
    </row>
    <row r="4689" spans="1:23" x14ac:dyDescent="0.3">
      <c r="A4689" t="s">
        <v>4699</v>
      </c>
      <c r="B4689" t="s">
        <v>21174</v>
      </c>
      <c r="C4689">
        <v>0</v>
      </c>
      <c r="D4689">
        <v>0</v>
      </c>
      <c r="E4689" t="s">
        <v>20088</v>
      </c>
      <c r="F4689" t="s">
        <v>16669</v>
      </c>
      <c r="G4689" t="s">
        <v>20089</v>
      </c>
      <c r="H4689" t="s">
        <v>20318</v>
      </c>
      <c r="I4689" t="s">
        <v>20319</v>
      </c>
      <c r="J4689" t="s">
        <v>7621</v>
      </c>
      <c r="K4689" t="s">
        <v>6460</v>
      </c>
      <c r="L4689" t="s">
        <v>6388</v>
      </c>
      <c r="M4689" t="s">
        <v>20083</v>
      </c>
      <c r="N4689" t="s">
        <v>6345</v>
      </c>
      <c r="O4689" t="s">
        <v>20167</v>
      </c>
      <c r="P4689" t="s">
        <v>20314</v>
      </c>
      <c r="Q4689" t="s">
        <v>6388</v>
      </c>
      <c r="R4689" t="s">
        <v>20315</v>
      </c>
      <c r="S4689">
        <v>0</v>
      </c>
      <c r="T4689">
        <v>0</v>
      </c>
      <c r="U4689">
        <v>1</v>
      </c>
      <c r="V4689">
        <v>189</v>
      </c>
      <c r="W4689">
        <v>8</v>
      </c>
    </row>
    <row r="4690" spans="1:23" x14ac:dyDescent="0.3">
      <c r="A4690" t="s">
        <v>4700</v>
      </c>
      <c r="B4690" t="s">
        <v>21174</v>
      </c>
      <c r="C4690">
        <v>0</v>
      </c>
      <c r="D4690">
        <v>0</v>
      </c>
      <c r="E4690" t="s">
        <v>20150</v>
      </c>
      <c r="F4690" t="s">
        <v>16352</v>
      </c>
      <c r="G4690" t="s">
        <v>20089</v>
      </c>
      <c r="H4690" t="s">
        <v>21842</v>
      </c>
      <c r="I4690" t="s">
        <v>24986</v>
      </c>
      <c r="J4690" t="s">
        <v>9286</v>
      </c>
      <c r="K4690" t="s">
        <v>9287</v>
      </c>
      <c r="L4690" t="s">
        <v>6388</v>
      </c>
      <c r="M4690" t="s">
        <v>20083</v>
      </c>
      <c r="N4690" t="s">
        <v>6345</v>
      </c>
      <c r="O4690" t="s">
        <v>20167</v>
      </c>
      <c r="P4690" t="s">
        <v>20314</v>
      </c>
      <c r="Q4690" t="s">
        <v>6388</v>
      </c>
      <c r="R4690" t="s">
        <v>20315</v>
      </c>
      <c r="S4690">
        <v>0</v>
      </c>
      <c r="T4690">
        <v>0</v>
      </c>
      <c r="U4690">
        <v>0</v>
      </c>
      <c r="V4690">
        <v>151</v>
      </c>
      <c r="W4690">
        <v>7</v>
      </c>
    </row>
    <row r="4691" spans="1:23" x14ac:dyDescent="0.3">
      <c r="A4691" t="s">
        <v>4701</v>
      </c>
      <c r="B4691" t="s">
        <v>21174</v>
      </c>
      <c r="C4691">
        <v>0</v>
      </c>
      <c r="D4691">
        <v>0</v>
      </c>
      <c r="E4691" t="s">
        <v>20050</v>
      </c>
      <c r="F4691" t="s">
        <v>16670</v>
      </c>
      <c r="G4691" t="s">
        <v>20080</v>
      </c>
      <c r="H4691" t="s">
        <v>20199</v>
      </c>
      <c r="I4691" t="s">
        <v>20200</v>
      </c>
      <c r="J4691" t="s">
        <v>16671</v>
      </c>
      <c r="K4691" t="s">
        <v>6751</v>
      </c>
      <c r="L4691" t="s">
        <v>6752</v>
      </c>
      <c r="M4691" t="s">
        <v>20083</v>
      </c>
      <c r="N4691" t="s">
        <v>6345</v>
      </c>
      <c r="O4691" t="s">
        <v>20167</v>
      </c>
      <c r="P4691" t="s">
        <v>20201</v>
      </c>
      <c r="Q4691" t="s">
        <v>6752</v>
      </c>
      <c r="R4691" t="s">
        <v>20202</v>
      </c>
      <c r="S4691">
        <v>1</v>
      </c>
      <c r="T4691">
        <v>0</v>
      </c>
      <c r="U4691">
        <v>0</v>
      </c>
      <c r="V4691">
        <v>336</v>
      </c>
      <c r="W4691">
        <v>16</v>
      </c>
    </row>
    <row r="4692" spans="1:23" x14ac:dyDescent="0.3">
      <c r="A4692" t="s">
        <v>4702</v>
      </c>
      <c r="B4692" t="s">
        <v>21174</v>
      </c>
      <c r="C4692">
        <v>0</v>
      </c>
      <c r="D4692">
        <v>0</v>
      </c>
      <c r="E4692" t="s">
        <v>20050</v>
      </c>
      <c r="F4692" t="s">
        <v>16672</v>
      </c>
      <c r="G4692" t="s">
        <v>20080</v>
      </c>
      <c r="H4692" t="s">
        <v>20199</v>
      </c>
      <c r="I4692" t="s">
        <v>20200</v>
      </c>
      <c r="J4692" t="s">
        <v>16673</v>
      </c>
      <c r="K4692" t="s">
        <v>6751</v>
      </c>
      <c r="L4692" t="s">
        <v>6752</v>
      </c>
      <c r="M4692" t="s">
        <v>20083</v>
      </c>
      <c r="N4692" t="s">
        <v>6345</v>
      </c>
      <c r="O4692" t="s">
        <v>20167</v>
      </c>
      <c r="P4692" t="s">
        <v>20201</v>
      </c>
      <c r="Q4692" t="s">
        <v>6752</v>
      </c>
      <c r="R4692" t="s">
        <v>20202</v>
      </c>
      <c r="S4692">
        <v>1</v>
      </c>
      <c r="T4692">
        <v>0</v>
      </c>
      <c r="U4692">
        <v>0</v>
      </c>
      <c r="V4692">
        <v>423</v>
      </c>
      <c r="W4692">
        <v>18</v>
      </c>
    </row>
    <row r="4693" spans="1:23" x14ac:dyDescent="0.3">
      <c r="A4693" t="s">
        <v>4703</v>
      </c>
      <c r="B4693" t="s">
        <v>21174</v>
      </c>
      <c r="C4693">
        <v>0</v>
      </c>
      <c r="D4693">
        <v>0</v>
      </c>
      <c r="E4693" t="s">
        <v>20050</v>
      </c>
      <c r="F4693" t="s">
        <v>16674</v>
      </c>
      <c r="G4693" t="s">
        <v>20080</v>
      </c>
      <c r="H4693" t="s">
        <v>20199</v>
      </c>
      <c r="I4693" t="s">
        <v>20200</v>
      </c>
      <c r="J4693" t="s">
        <v>16675</v>
      </c>
      <c r="K4693" t="s">
        <v>6751</v>
      </c>
      <c r="L4693" t="s">
        <v>6752</v>
      </c>
      <c r="M4693" t="s">
        <v>20083</v>
      </c>
      <c r="N4693" t="s">
        <v>6345</v>
      </c>
      <c r="O4693" t="s">
        <v>20167</v>
      </c>
      <c r="P4693" t="s">
        <v>20201</v>
      </c>
      <c r="Q4693" t="s">
        <v>6752</v>
      </c>
      <c r="R4693" t="s">
        <v>20202</v>
      </c>
      <c r="S4693">
        <v>1</v>
      </c>
      <c r="T4693">
        <v>0</v>
      </c>
      <c r="U4693">
        <v>0</v>
      </c>
      <c r="V4693">
        <v>390</v>
      </c>
      <c r="W4693">
        <v>18</v>
      </c>
    </row>
    <row r="4694" spans="1:23" x14ac:dyDescent="0.3">
      <c r="A4694" t="s">
        <v>4704</v>
      </c>
      <c r="B4694" t="s">
        <v>21174</v>
      </c>
      <c r="C4694">
        <v>0</v>
      </c>
      <c r="D4694">
        <v>0</v>
      </c>
      <c r="E4694" t="s">
        <v>20050</v>
      </c>
      <c r="F4694" t="s">
        <v>16676</v>
      </c>
      <c r="G4694" t="s">
        <v>20080</v>
      </c>
      <c r="H4694" t="s">
        <v>20199</v>
      </c>
      <c r="I4694" t="s">
        <v>20200</v>
      </c>
      <c r="J4694" t="s">
        <v>16677</v>
      </c>
      <c r="K4694" t="s">
        <v>6751</v>
      </c>
      <c r="L4694" t="s">
        <v>6752</v>
      </c>
      <c r="M4694" t="s">
        <v>20083</v>
      </c>
      <c r="N4694" t="s">
        <v>6345</v>
      </c>
      <c r="O4694" t="s">
        <v>20167</v>
      </c>
      <c r="P4694" t="s">
        <v>20201</v>
      </c>
      <c r="Q4694" t="s">
        <v>6752</v>
      </c>
      <c r="R4694" t="s">
        <v>20202</v>
      </c>
      <c r="S4694">
        <v>1</v>
      </c>
      <c r="T4694">
        <v>0</v>
      </c>
      <c r="U4694">
        <v>0</v>
      </c>
      <c r="V4694">
        <v>305</v>
      </c>
      <c r="W4694">
        <v>17</v>
      </c>
    </row>
    <row r="4695" spans="1:23" x14ac:dyDescent="0.3">
      <c r="A4695" t="s">
        <v>4705</v>
      </c>
      <c r="B4695" t="s">
        <v>21174</v>
      </c>
      <c r="C4695">
        <v>0</v>
      </c>
      <c r="D4695">
        <v>0</v>
      </c>
      <c r="E4695" t="s">
        <v>20050</v>
      </c>
      <c r="F4695" t="s">
        <v>16678</v>
      </c>
      <c r="G4695" t="s">
        <v>20080</v>
      </c>
      <c r="H4695" t="s">
        <v>20199</v>
      </c>
      <c r="I4695" t="s">
        <v>20200</v>
      </c>
      <c r="J4695" t="s">
        <v>16679</v>
      </c>
      <c r="K4695" t="s">
        <v>6751</v>
      </c>
      <c r="L4695" t="s">
        <v>6752</v>
      </c>
      <c r="M4695" t="s">
        <v>20083</v>
      </c>
      <c r="N4695" t="s">
        <v>6345</v>
      </c>
      <c r="O4695" t="s">
        <v>20167</v>
      </c>
      <c r="P4695" t="s">
        <v>20201</v>
      </c>
      <c r="Q4695" t="s">
        <v>6752</v>
      </c>
      <c r="R4695" t="s">
        <v>20202</v>
      </c>
      <c r="S4695">
        <v>1</v>
      </c>
      <c r="T4695">
        <v>0</v>
      </c>
      <c r="U4695">
        <v>0</v>
      </c>
      <c r="V4695">
        <v>477</v>
      </c>
      <c r="W4695">
        <v>21</v>
      </c>
    </row>
    <row r="4696" spans="1:23" x14ac:dyDescent="0.3">
      <c r="A4696" t="s">
        <v>4706</v>
      </c>
      <c r="B4696" t="s">
        <v>21174</v>
      </c>
      <c r="C4696">
        <v>0</v>
      </c>
      <c r="D4696">
        <v>0</v>
      </c>
      <c r="E4696" t="s">
        <v>20050</v>
      </c>
      <c r="F4696" t="s">
        <v>16680</v>
      </c>
      <c r="G4696" t="s">
        <v>20040</v>
      </c>
      <c r="H4696" t="s">
        <v>25094</v>
      </c>
      <c r="I4696" t="s">
        <v>25095</v>
      </c>
      <c r="J4696" t="s">
        <v>16681</v>
      </c>
      <c r="K4696" t="s">
        <v>16682</v>
      </c>
      <c r="L4696" t="s">
        <v>16683</v>
      </c>
      <c r="M4696" t="s">
        <v>20190</v>
      </c>
      <c r="N4696" t="s">
        <v>6345</v>
      </c>
      <c r="O4696" t="s">
        <v>20167</v>
      </c>
      <c r="P4696" t="s">
        <v>20173</v>
      </c>
      <c r="Q4696" t="s">
        <v>20174</v>
      </c>
      <c r="R4696" t="s">
        <v>25096</v>
      </c>
      <c r="S4696">
        <v>1</v>
      </c>
      <c r="T4696">
        <v>1</v>
      </c>
      <c r="U4696">
        <v>0</v>
      </c>
      <c r="V4696">
        <v>151</v>
      </c>
      <c r="W4696">
        <v>8</v>
      </c>
    </row>
    <row r="4697" spans="1:23" x14ac:dyDescent="0.3">
      <c r="A4697" t="s">
        <v>4707</v>
      </c>
      <c r="B4697" t="s">
        <v>21174</v>
      </c>
      <c r="C4697">
        <v>0</v>
      </c>
      <c r="D4697">
        <v>0</v>
      </c>
      <c r="E4697" t="s">
        <v>20050</v>
      </c>
      <c r="F4697" t="s">
        <v>16684</v>
      </c>
      <c r="G4697" t="s">
        <v>20080</v>
      </c>
      <c r="H4697" t="s">
        <v>20199</v>
      </c>
      <c r="I4697" t="s">
        <v>20200</v>
      </c>
      <c r="J4697" t="s">
        <v>16685</v>
      </c>
      <c r="K4697" t="s">
        <v>6751</v>
      </c>
      <c r="L4697" t="s">
        <v>6752</v>
      </c>
      <c r="M4697" t="s">
        <v>20083</v>
      </c>
      <c r="N4697" t="s">
        <v>6345</v>
      </c>
      <c r="O4697" t="s">
        <v>20167</v>
      </c>
      <c r="P4697" t="s">
        <v>20201</v>
      </c>
      <c r="Q4697" t="s">
        <v>6752</v>
      </c>
      <c r="R4697" t="s">
        <v>20202</v>
      </c>
      <c r="S4697">
        <v>1</v>
      </c>
      <c r="T4697">
        <v>0</v>
      </c>
      <c r="U4697">
        <v>0</v>
      </c>
      <c r="V4697">
        <v>177</v>
      </c>
      <c r="W4697">
        <v>9</v>
      </c>
    </row>
    <row r="4698" spans="1:23" x14ac:dyDescent="0.3">
      <c r="A4698" t="s">
        <v>4708</v>
      </c>
      <c r="B4698" t="s">
        <v>21174</v>
      </c>
      <c r="C4698">
        <v>0</v>
      </c>
      <c r="D4698">
        <v>0</v>
      </c>
      <c r="E4698" t="s">
        <v>20050</v>
      </c>
      <c r="F4698" t="s">
        <v>16686</v>
      </c>
      <c r="G4698" t="s">
        <v>20080</v>
      </c>
      <c r="H4698" t="s">
        <v>25097</v>
      </c>
      <c r="I4698" t="s">
        <v>25098</v>
      </c>
      <c r="J4698" t="s">
        <v>16687</v>
      </c>
      <c r="K4698" t="s">
        <v>7756</v>
      </c>
      <c r="L4698" t="s">
        <v>7757</v>
      </c>
      <c r="M4698" t="s">
        <v>20351</v>
      </c>
      <c r="N4698" t="s">
        <v>6345</v>
      </c>
      <c r="O4698" t="s">
        <v>20167</v>
      </c>
      <c r="P4698" t="s">
        <v>20173</v>
      </c>
      <c r="Q4698" t="s">
        <v>20174</v>
      </c>
      <c r="R4698" t="s">
        <v>20352</v>
      </c>
      <c r="S4698">
        <v>1</v>
      </c>
      <c r="T4698">
        <v>1</v>
      </c>
      <c r="U4698">
        <v>0</v>
      </c>
      <c r="V4698">
        <v>204</v>
      </c>
      <c r="W4698">
        <v>9</v>
      </c>
    </row>
    <row r="4699" spans="1:23" x14ac:dyDescent="0.3">
      <c r="A4699" t="s">
        <v>4709</v>
      </c>
      <c r="B4699" t="s">
        <v>21174</v>
      </c>
      <c r="C4699">
        <v>0</v>
      </c>
      <c r="D4699">
        <v>0</v>
      </c>
      <c r="E4699" t="s">
        <v>20050</v>
      </c>
      <c r="F4699" t="s">
        <v>16688</v>
      </c>
      <c r="G4699" t="s">
        <v>20066</v>
      </c>
      <c r="H4699" t="s">
        <v>25099</v>
      </c>
      <c r="I4699" t="s">
        <v>25100</v>
      </c>
      <c r="J4699" t="s">
        <v>16689</v>
      </c>
      <c r="K4699" t="s">
        <v>16690</v>
      </c>
      <c r="L4699" t="s">
        <v>16691</v>
      </c>
      <c r="M4699" t="s">
        <v>25101</v>
      </c>
      <c r="N4699" t="s">
        <v>6345</v>
      </c>
      <c r="O4699" t="s">
        <v>20167</v>
      </c>
      <c r="P4699" t="s">
        <v>20173</v>
      </c>
      <c r="Q4699" t="s">
        <v>20174</v>
      </c>
      <c r="R4699" t="s">
        <v>25102</v>
      </c>
      <c r="S4699">
        <v>1</v>
      </c>
      <c r="T4699">
        <v>1</v>
      </c>
      <c r="U4699">
        <v>0</v>
      </c>
      <c r="V4699">
        <v>126</v>
      </c>
      <c r="W4699">
        <v>7</v>
      </c>
    </row>
    <row r="4700" spans="1:23" x14ac:dyDescent="0.3">
      <c r="A4700" t="s">
        <v>4710</v>
      </c>
      <c r="B4700" t="s">
        <v>21174</v>
      </c>
      <c r="C4700">
        <v>0</v>
      </c>
      <c r="D4700">
        <v>0</v>
      </c>
      <c r="E4700" t="s">
        <v>20050</v>
      </c>
      <c r="F4700" t="s">
        <v>16692</v>
      </c>
      <c r="G4700" t="s">
        <v>20080</v>
      </c>
      <c r="H4700" t="s">
        <v>20683</v>
      </c>
      <c r="I4700" t="s">
        <v>20684</v>
      </c>
      <c r="J4700" t="s">
        <v>16693</v>
      </c>
      <c r="K4700" t="s">
        <v>6594</v>
      </c>
      <c r="L4700" t="s">
        <v>6595</v>
      </c>
      <c r="M4700" t="s">
        <v>20083</v>
      </c>
      <c r="N4700" t="s">
        <v>6345</v>
      </c>
      <c r="O4700" t="s">
        <v>20167</v>
      </c>
      <c r="P4700" t="s">
        <v>20685</v>
      </c>
      <c r="Q4700" t="s">
        <v>20686</v>
      </c>
      <c r="R4700" t="s">
        <v>20687</v>
      </c>
      <c r="S4700">
        <v>1</v>
      </c>
      <c r="T4700">
        <v>0</v>
      </c>
      <c r="U4700">
        <v>0</v>
      </c>
      <c r="V4700">
        <v>314</v>
      </c>
      <c r="W4700">
        <v>15</v>
      </c>
    </row>
    <row r="4701" spans="1:23" x14ac:dyDescent="0.3">
      <c r="A4701" t="s">
        <v>4711</v>
      </c>
      <c r="B4701" t="s">
        <v>21174</v>
      </c>
      <c r="C4701">
        <v>0</v>
      </c>
      <c r="D4701">
        <v>0</v>
      </c>
      <c r="E4701" t="s">
        <v>20050</v>
      </c>
      <c r="F4701" t="s">
        <v>16694</v>
      </c>
      <c r="G4701" t="s">
        <v>20328</v>
      </c>
      <c r="H4701" t="s">
        <v>25103</v>
      </c>
      <c r="I4701" t="s">
        <v>25104</v>
      </c>
      <c r="J4701" t="s">
        <v>16695</v>
      </c>
      <c r="K4701" t="s">
        <v>16696</v>
      </c>
      <c r="L4701" t="s">
        <v>16697</v>
      </c>
      <c r="M4701" t="s">
        <v>20258</v>
      </c>
      <c r="N4701" t="s">
        <v>6345</v>
      </c>
      <c r="O4701" t="s">
        <v>20167</v>
      </c>
      <c r="P4701" t="s">
        <v>20173</v>
      </c>
      <c r="Q4701" t="s">
        <v>20174</v>
      </c>
      <c r="R4701" t="s">
        <v>25105</v>
      </c>
      <c r="S4701">
        <v>1</v>
      </c>
      <c r="T4701">
        <v>1</v>
      </c>
      <c r="U4701">
        <v>0</v>
      </c>
      <c r="V4701">
        <v>70</v>
      </c>
      <c r="W4701">
        <v>4</v>
      </c>
    </row>
    <row r="4702" spans="1:23" x14ac:dyDescent="0.3">
      <c r="A4702" t="s">
        <v>4712</v>
      </c>
      <c r="B4702" t="s">
        <v>21174</v>
      </c>
      <c r="C4702">
        <v>0</v>
      </c>
      <c r="D4702">
        <v>0</v>
      </c>
      <c r="E4702" t="s">
        <v>20050</v>
      </c>
      <c r="F4702" t="s">
        <v>16698</v>
      </c>
      <c r="G4702" t="s">
        <v>20328</v>
      </c>
      <c r="H4702" t="s">
        <v>25106</v>
      </c>
      <c r="I4702" t="s">
        <v>25107</v>
      </c>
      <c r="J4702" t="s">
        <v>11373</v>
      </c>
      <c r="K4702" t="s">
        <v>16699</v>
      </c>
      <c r="L4702" t="s">
        <v>16700</v>
      </c>
      <c r="M4702" t="s">
        <v>20534</v>
      </c>
      <c r="N4702" t="s">
        <v>6345</v>
      </c>
      <c r="O4702" t="s">
        <v>20167</v>
      </c>
      <c r="P4702" t="s">
        <v>20173</v>
      </c>
      <c r="Q4702" t="s">
        <v>20174</v>
      </c>
      <c r="R4702" t="s">
        <v>25108</v>
      </c>
      <c r="S4702">
        <v>1</v>
      </c>
      <c r="T4702">
        <v>1</v>
      </c>
      <c r="U4702">
        <v>0</v>
      </c>
      <c r="V4702">
        <v>88</v>
      </c>
      <c r="W4702">
        <v>4</v>
      </c>
    </row>
    <row r="4703" spans="1:23" x14ac:dyDescent="0.3">
      <c r="A4703" t="s">
        <v>4713</v>
      </c>
      <c r="B4703" t="s">
        <v>21174</v>
      </c>
      <c r="C4703">
        <v>0</v>
      </c>
      <c r="D4703">
        <v>0</v>
      </c>
      <c r="E4703" t="s">
        <v>20050</v>
      </c>
      <c r="F4703" t="s">
        <v>16701</v>
      </c>
      <c r="G4703" t="s">
        <v>20328</v>
      </c>
      <c r="H4703" t="s">
        <v>25065</v>
      </c>
      <c r="I4703" t="s">
        <v>25066</v>
      </c>
      <c r="J4703" t="s">
        <v>16587</v>
      </c>
      <c r="K4703" t="s">
        <v>16588</v>
      </c>
      <c r="L4703" t="s">
        <v>16589</v>
      </c>
      <c r="M4703" t="s">
        <v>20519</v>
      </c>
      <c r="N4703" t="s">
        <v>6345</v>
      </c>
      <c r="O4703" t="s">
        <v>20167</v>
      </c>
      <c r="P4703" t="s">
        <v>20173</v>
      </c>
      <c r="Q4703" t="s">
        <v>20174</v>
      </c>
      <c r="R4703" t="s">
        <v>25067</v>
      </c>
      <c r="S4703">
        <v>1</v>
      </c>
      <c r="T4703">
        <v>1</v>
      </c>
      <c r="U4703">
        <v>0</v>
      </c>
      <c r="V4703">
        <v>229</v>
      </c>
      <c r="W4703">
        <v>11</v>
      </c>
    </row>
    <row r="4704" spans="1:23" x14ac:dyDescent="0.3">
      <c r="A4704" t="s">
        <v>4714</v>
      </c>
      <c r="B4704" t="s">
        <v>21174</v>
      </c>
      <c r="C4704">
        <v>0</v>
      </c>
      <c r="D4704">
        <v>0</v>
      </c>
      <c r="E4704" t="s">
        <v>20050</v>
      </c>
      <c r="F4704" t="s">
        <v>16702</v>
      </c>
      <c r="G4704" t="s">
        <v>20066</v>
      </c>
      <c r="H4704" t="s">
        <v>25109</v>
      </c>
      <c r="I4704" t="s">
        <v>25110</v>
      </c>
      <c r="J4704" t="s">
        <v>16703</v>
      </c>
      <c r="K4704" t="s">
        <v>7124</v>
      </c>
      <c r="L4704" t="s">
        <v>7125</v>
      </c>
      <c r="M4704" t="s">
        <v>20227</v>
      </c>
      <c r="N4704" t="s">
        <v>6345</v>
      </c>
      <c r="O4704" t="s">
        <v>20167</v>
      </c>
      <c r="P4704" t="s">
        <v>20173</v>
      </c>
      <c r="Q4704" t="s">
        <v>20174</v>
      </c>
      <c r="R4704" t="s">
        <v>20665</v>
      </c>
      <c r="S4704">
        <v>1</v>
      </c>
      <c r="T4704">
        <v>1</v>
      </c>
      <c r="U4704">
        <v>0</v>
      </c>
      <c r="V4704">
        <v>154</v>
      </c>
      <c r="W4704">
        <v>8</v>
      </c>
    </row>
    <row r="4705" spans="1:23" x14ac:dyDescent="0.3">
      <c r="A4705" t="s">
        <v>4715</v>
      </c>
      <c r="B4705" t="s">
        <v>21174</v>
      </c>
      <c r="C4705">
        <v>0</v>
      </c>
      <c r="D4705">
        <v>0</v>
      </c>
      <c r="E4705" t="s">
        <v>20050</v>
      </c>
      <c r="F4705" t="s">
        <v>16704</v>
      </c>
      <c r="G4705" t="s">
        <v>20040</v>
      </c>
      <c r="H4705" t="s">
        <v>25111</v>
      </c>
      <c r="I4705" t="s">
        <v>25112</v>
      </c>
      <c r="J4705" t="s">
        <v>9116</v>
      </c>
      <c r="K4705" t="s">
        <v>16705</v>
      </c>
      <c r="L4705" t="s">
        <v>16706</v>
      </c>
      <c r="M4705" t="s">
        <v>20348</v>
      </c>
      <c r="N4705" t="s">
        <v>6345</v>
      </c>
      <c r="O4705" t="s">
        <v>20167</v>
      </c>
      <c r="P4705" t="s">
        <v>20173</v>
      </c>
      <c r="Q4705" t="s">
        <v>20174</v>
      </c>
      <c r="R4705" t="s">
        <v>25113</v>
      </c>
      <c r="S4705">
        <v>1</v>
      </c>
      <c r="T4705">
        <v>1</v>
      </c>
      <c r="U4705">
        <v>0</v>
      </c>
      <c r="V4705">
        <v>60</v>
      </c>
      <c r="W4705">
        <v>3</v>
      </c>
    </row>
    <row r="4706" spans="1:23" x14ac:dyDescent="0.3">
      <c r="A4706" t="s">
        <v>4716</v>
      </c>
      <c r="B4706" t="s">
        <v>21174</v>
      </c>
      <c r="C4706">
        <v>0</v>
      </c>
      <c r="D4706">
        <v>0</v>
      </c>
      <c r="E4706" t="s">
        <v>20050</v>
      </c>
      <c r="F4706" t="s">
        <v>16707</v>
      </c>
      <c r="G4706" t="s">
        <v>20066</v>
      </c>
      <c r="H4706" t="s">
        <v>25114</v>
      </c>
      <c r="I4706" t="s">
        <v>25115</v>
      </c>
      <c r="J4706" t="s">
        <v>6517</v>
      </c>
      <c r="K4706" t="s">
        <v>16708</v>
      </c>
      <c r="L4706" t="s">
        <v>16709</v>
      </c>
      <c r="M4706" t="s">
        <v>20206</v>
      </c>
      <c r="N4706" t="s">
        <v>6345</v>
      </c>
      <c r="O4706" t="s">
        <v>20167</v>
      </c>
      <c r="P4706" t="s">
        <v>20173</v>
      </c>
      <c r="Q4706" t="s">
        <v>20174</v>
      </c>
      <c r="R4706" t="s">
        <v>25116</v>
      </c>
      <c r="S4706">
        <v>1</v>
      </c>
      <c r="T4706">
        <v>1</v>
      </c>
      <c r="U4706">
        <v>0</v>
      </c>
      <c r="V4706">
        <v>112</v>
      </c>
      <c r="W4706">
        <v>6</v>
      </c>
    </row>
    <row r="4707" spans="1:23" x14ac:dyDescent="0.3">
      <c r="A4707" t="s">
        <v>4717</v>
      </c>
      <c r="B4707" t="s">
        <v>21174</v>
      </c>
      <c r="C4707">
        <v>0</v>
      </c>
      <c r="D4707">
        <v>0</v>
      </c>
      <c r="E4707" t="s">
        <v>20050</v>
      </c>
      <c r="F4707" t="s">
        <v>16710</v>
      </c>
      <c r="G4707" t="s">
        <v>20080</v>
      </c>
      <c r="H4707" t="s">
        <v>25117</v>
      </c>
      <c r="I4707" t="s">
        <v>25118</v>
      </c>
      <c r="J4707" t="s">
        <v>10957</v>
      </c>
      <c r="K4707" t="s">
        <v>7124</v>
      </c>
      <c r="L4707" t="s">
        <v>7125</v>
      </c>
      <c r="M4707" t="s">
        <v>20227</v>
      </c>
      <c r="N4707" t="s">
        <v>6345</v>
      </c>
      <c r="O4707" t="s">
        <v>20167</v>
      </c>
      <c r="P4707" t="s">
        <v>20173</v>
      </c>
      <c r="Q4707" t="s">
        <v>20174</v>
      </c>
      <c r="R4707" t="s">
        <v>20665</v>
      </c>
      <c r="S4707">
        <v>1</v>
      </c>
      <c r="T4707">
        <v>1</v>
      </c>
      <c r="U4707">
        <v>0</v>
      </c>
      <c r="V4707">
        <v>256</v>
      </c>
      <c r="W4707">
        <v>13</v>
      </c>
    </row>
    <row r="4708" spans="1:23" x14ac:dyDescent="0.3">
      <c r="A4708" t="s">
        <v>4718</v>
      </c>
      <c r="B4708" t="s">
        <v>21174</v>
      </c>
      <c r="C4708">
        <v>0</v>
      </c>
      <c r="D4708">
        <v>0</v>
      </c>
      <c r="E4708" t="s">
        <v>20050</v>
      </c>
      <c r="F4708" t="s">
        <v>16711</v>
      </c>
      <c r="G4708" t="s">
        <v>20066</v>
      </c>
      <c r="H4708" t="s">
        <v>25119</v>
      </c>
      <c r="I4708" t="s">
        <v>25120</v>
      </c>
      <c r="J4708" t="s">
        <v>16712</v>
      </c>
      <c r="K4708" t="s">
        <v>16713</v>
      </c>
      <c r="L4708" t="s">
        <v>16714</v>
      </c>
      <c r="M4708" t="s">
        <v>20504</v>
      </c>
      <c r="N4708" t="s">
        <v>6345</v>
      </c>
      <c r="O4708" t="s">
        <v>20167</v>
      </c>
      <c r="P4708" t="s">
        <v>20173</v>
      </c>
      <c r="Q4708" t="s">
        <v>20174</v>
      </c>
      <c r="R4708" t="s">
        <v>25121</v>
      </c>
      <c r="S4708">
        <v>1</v>
      </c>
      <c r="T4708">
        <v>1</v>
      </c>
      <c r="U4708">
        <v>0</v>
      </c>
      <c r="V4708">
        <v>116</v>
      </c>
      <c r="W4708">
        <v>5</v>
      </c>
    </row>
    <row r="4709" spans="1:23" x14ac:dyDescent="0.3">
      <c r="A4709" t="s">
        <v>4719</v>
      </c>
      <c r="B4709" t="s">
        <v>21174</v>
      </c>
      <c r="C4709">
        <v>0</v>
      </c>
      <c r="D4709">
        <v>0</v>
      </c>
      <c r="E4709" t="s">
        <v>20050</v>
      </c>
      <c r="F4709" t="s">
        <v>16715</v>
      </c>
      <c r="G4709" t="s">
        <v>20328</v>
      </c>
      <c r="H4709" t="s">
        <v>24989</v>
      </c>
      <c r="I4709" t="s">
        <v>24990</v>
      </c>
      <c r="J4709" t="s">
        <v>16716</v>
      </c>
      <c r="K4709" t="s">
        <v>9199</v>
      </c>
      <c r="L4709" t="s">
        <v>9200</v>
      </c>
      <c r="M4709" t="s">
        <v>20374</v>
      </c>
      <c r="N4709" t="s">
        <v>6345</v>
      </c>
      <c r="O4709" t="s">
        <v>20167</v>
      </c>
      <c r="P4709" t="s">
        <v>20419</v>
      </c>
      <c r="Q4709" t="s">
        <v>20420</v>
      </c>
      <c r="R4709" t="s">
        <v>21146</v>
      </c>
      <c r="S4709">
        <v>1</v>
      </c>
      <c r="T4709">
        <v>0</v>
      </c>
      <c r="U4709">
        <v>0</v>
      </c>
      <c r="V4709">
        <v>124</v>
      </c>
      <c r="W4709">
        <v>6</v>
      </c>
    </row>
    <row r="4710" spans="1:23" x14ac:dyDescent="0.3">
      <c r="A4710" t="s">
        <v>4720</v>
      </c>
      <c r="B4710" t="s">
        <v>21174</v>
      </c>
      <c r="C4710">
        <v>0</v>
      </c>
      <c r="D4710">
        <v>0</v>
      </c>
      <c r="E4710" t="s">
        <v>20050</v>
      </c>
      <c r="F4710" t="s">
        <v>16717</v>
      </c>
      <c r="G4710" t="s">
        <v>20328</v>
      </c>
      <c r="H4710" t="s">
        <v>25103</v>
      </c>
      <c r="I4710" t="s">
        <v>25104</v>
      </c>
      <c r="J4710" t="s">
        <v>16695</v>
      </c>
      <c r="K4710" t="s">
        <v>16696</v>
      </c>
      <c r="L4710" t="s">
        <v>16697</v>
      </c>
      <c r="M4710" t="s">
        <v>20258</v>
      </c>
      <c r="N4710" t="s">
        <v>6345</v>
      </c>
      <c r="O4710" t="s">
        <v>20167</v>
      </c>
      <c r="P4710" t="s">
        <v>20173</v>
      </c>
      <c r="Q4710" t="s">
        <v>20174</v>
      </c>
      <c r="R4710" t="s">
        <v>25105</v>
      </c>
      <c r="S4710">
        <v>1</v>
      </c>
      <c r="T4710">
        <v>1</v>
      </c>
      <c r="U4710">
        <v>0</v>
      </c>
      <c r="V4710">
        <v>0</v>
      </c>
      <c r="W4710">
        <v>0</v>
      </c>
    </row>
    <row r="4711" spans="1:23" x14ac:dyDescent="0.3">
      <c r="A4711" t="s">
        <v>4721</v>
      </c>
      <c r="B4711" t="s">
        <v>21174</v>
      </c>
      <c r="C4711">
        <v>0</v>
      </c>
      <c r="D4711">
        <v>0</v>
      </c>
      <c r="E4711" t="s">
        <v>20050</v>
      </c>
      <c r="F4711" t="s">
        <v>16718</v>
      </c>
      <c r="G4711" t="s">
        <v>20066</v>
      </c>
      <c r="H4711" t="s">
        <v>25114</v>
      </c>
      <c r="I4711" t="s">
        <v>25115</v>
      </c>
      <c r="J4711" t="s">
        <v>6517</v>
      </c>
      <c r="K4711" t="s">
        <v>16708</v>
      </c>
      <c r="L4711" t="s">
        <v>16709</v>
      </c>
      <c r="M4711" t="s">
        <v>20206</v>
      </c>
      <c r="N4711" t="s">
        <v>6345</v>
      </c>
      <c r="O4711" t="s">
        <v>20167</v>
      </c>
      <c r="P4711" t="s">
        <v>20173</v>
      </c>
      <c r="Q4711" t="s">
        <v>20174</v>
      </c>
      <c r="R4711" t="s">
        <v>25116</v>
      </c>
      <c r="S4711">
        <v>1</v>
      </c>
      <c r="T4711">
        <v>1</v>
      </c>
      <c r="U4711">
        <v>0</v>
      </c>
      <c r="V4711">
        <v>215</v>
      </c>
      <c r="W4711">
        <v>9</v>
      </c>
    </row>
    <row r="4712" spans="1:23" x14ac:dyDescent="0.3">
      <c r="A4712" t="s">
        <v>4722</v>
      </c>
      <c r="B4712" t="s">
        <v>21174</v>
      </c>
      <c r="C4712">
        <v>0</v>
      </c>
      <c r="D4712">
        <v>0</v>
      </c>
      <c r="E4712" t="s">
        <v>20050</v>
      </c>
      <c r="F4712" t="s">
        <v>16719</v>
      </c>
      <c r="G4712" t="s">
        <v>20080</v>
      </c>
      <c r="H4712" t="s">
        <v>25122</v>
      </c>
      <c r="I4712" t="s">
        <v>25123</v>
      </c>
      <c r="J4712" t="s">
        <v>16720</v>
      </c>
      <c r="K4712" t="s">
        <v>7077</v>
      </c>
      <c r="L4712" t="s">
        <v>7078</v>
      </c>
      <c r="M4712" t="s">
        <v>20075</v>
      </c>
      <c r="N4712" t="s">
        <v>6345</v>
      </c>
      <c r="O4712" t="s">
        <v>20167</v>
      </c>
      <c r="P4712" t="s">
        <v>20173</v>
      </c>
      <c r="Q4712" t="s">
        <v>20174</v>
      </c>
      <c r="R4712" t="s">
        <v>20637</v>
      </c>
      <c r="S4712">
        <v>1</v>
      </c>
      <c r="T4712">
        <v>1</v>
      </c>
      <c r="U4712">
        <v>0</v>
      </c>
      <c r="V4712">
        <v>305</v>
      </c>
      <c r="W4712">
        <v>14</v>
      </c>
    </row>
    <row r="4713" spans="1:23" x14ac:dyDescent="0.3">
      <c r="A4713" t="s">
        <v>4723</v>
      </c>
      <c r="B4713" t="s">
        <v>21174</v>
      </c>
      <c r="C4713">
        <v>0</v>
      </c>
      <c r="D4713">
        <v>0</v>
      </c>
      <c r="E4713" t="s">
        <v>20050</v>
      </c>
      <c r="F4713" t="s">
        <v>16721</v>
      </c>
      <c r="G4713" t="s">
        <v>20080</v>
      </c>
      <c r="H4713" t="s">
        <v>25122</v>
      </c>
      <c r="I4713" t="s">
        <v>25123</v>
      </c>
      <c r="J4713" t="s">
        <v>16722</v>
      </c>
      <c r="K4713" t="s">
        <v>7077</v>
      </c>
      <c r="L4713" t="s">
        <v>7078</v>
      </c>
      <c r="M4713" t="s">
        <v>20075</v>
      </c>
      <c r="N4713" t="s">
        <v>6345</v>
      </c>
      <c r="O4713" t="s">
        <v>20167</v>
      </c>
      <c r="P4713" t="s">
        <v>20173</v>
      </c>
      <c r="Q4713" t="s">
        <v>20174</v>
      </c>
      <c r="R4713" t="s">
        <v>20637</v>
      </c>
      <c r="S4713">
        <v>1</v>
      </c>
      <c r="T4713">
        <v>1</v>
      </c>
      <c r="U4713">
        <v>0</v>
      </c>
      <c r="V4713">
        <v>319</v>
      </c>
      <c r="W4713">
        <v>16</v>
      </c>
    </row>
    <row r="4714" spans="1:23" x14ac:dyDescent="0.3">
      <c r="A4714" t="s">
        <v>4724</v>
      </c>
      <c r="B4714" t="s">
        <v>21174</v>
      </c>
      <c r="C4714">
        <v>0</v>
      </c>
      <c r="D4714">
        <v>0</v>
      </c>
      <c r="E4714" t="s">
        <v>20050</v>
      </c>
      <c r="F4714" t="s">
        <v>16723</v>
      </c>
      <c r="G4714" t="s">
        <v>20080</v>
      </c>
      <c r="H4714" t="s">
        <v>25122</v>
      </c>
      <c r="I4714" t="s">
        <v>25123</v>
      </c>
      <c r="J4714" t="s">
        <v>16724</v>
      </c>
      <c r="K4714" t="s">
        <v>7077</v>
      </c>
      <c r="L4714" t="s">
        <v>7078</v>
      </c>
      <c r="M4714" t="s">
        <v>20075</v>
      </c>
      <c r="N4714" t="s">
        <v>6345</v>
      </c>
      <c r="O4714" t="s">
        <v>20167</v>
      </c>
      <c r="P4714" t="s">
        <v>20173</v>
      </c>
      <c r="Q4714" t="s">
        <v>20174</v>
      </c>
      <c r="R4714" t="s">
        <v>20637</v>
      </c>
      <c r="S4714">
        <v>1</v>
      </c>
      <c r="T4714">
        <v>1</v>
      </c>
      <c r="U4714">
        <v>0</v>
      </c>
      <c r="V4714">
        <v>75</v>
      </c>
      <c r="W4714">
        <v>4</v>
      </c>
    </row>
    <row r="4715" spans="1:23" x14ac:dyDescent="0.3">
      <c r="A4715" t="s">
        <v>4725</v>
      </c>
      <c r="B4715" t="s">
        <v>21174</v>
      </c>
      <c r="C4715">
        <v>0</v>
      </c>
      <c r="D4715">
        <v>0</v>
      </c>
      <c r="E4715" t="s">
        <v>20050</v>
      </c>
      <c r="F4715" t="s">
        <v>16725</v>
      </c>
      <c r="G4715" t="s">
        <v>20066</v>
      </c>
      <c r="H4715" t="s">
        <v>25124</v>
      </c>
      <c r="I4715" t="s">
        <v>25125</v>
      </c>
      <c r="J4715" t="s">
        <v>16726</v>
      </c>
      <c r="K4715" t="s">
        <v>16727</v>
      </c>
      <c r="L4715" t="s">
        <v>16728</v>
      </c>
      <c r="M4715" t="s">
        <v>20736</v>
      </c>
      <c r="N4715" t="s">
        <v>6345</v>
      </c>
      <c r="O4715" t="s">
        <v>20167</v>
      </c>
      <c r="P4715" t="s">
        <v>20173</v>
      </c>
      <c r="Q4715" t="s">
        <v>20174</v>
      </c>
      <c r="R4715" t="s">
        <v>25126</v>
      </c>
      <c r="S4715">
        <v>1</v>
      </c>
      <c r="T4715">
        <v>1</v>
      </c>
      <c r="U4715">
        <v>0</v>
      </c>
      <c r="V4715">
        <v>103</v>
      </c>
      <c r="W4715">
        <v>5</v>
      </c>
    </row>
    <row r="4716" spans="1:23" x14ac:dyDescent="0.3">
      <c r="A4716" t="s">
        <v>4726</v>
      </c>
      <c r="B4716" t="s">
        <v>21174</v>
      </c>
      <c r="C4716">
        <v>0</v>
      </c>
      <c r="D4716">
        <v>0</v>
      </c>
      <c r="E4716" t="s">
        <v>20050</v>
      </c>
      <c r="F4716" t="s">
        <v>16729</v>
      </c>
      <c r="G4716" t="s">
        <v>20328</v>
      </c>
      <c r="H4716" t="s">
        <v>25127</v>
      </c>
      <c r="I4716" t="s">
        <v>25128</v>
      </c>
      <c r="J4716" t="s">
        <v>16730</v>
      </c>
      <c r="K4716" t="s">
        <v>16731</v>
      </c>
      <c r="L4716" t="s">
        <v>16732</v>
      </c>
      <c r="M4716" t="s">
        <v>20131</v>
      </c>
      <c r="N4716" t="s">
        <v>6345</v>
      </c>
      <c r="O4716" t="s">
        <v>20167</v>
      </c>
      <c r="P4716" t="s">
        <v>20173</v>
      </c>
      <c r="Q4716" t="s">
        <v>20174</v>
      </c>
      <c r="R4716" t="s">
        <v>25129</v>
      </c>
      <c r="S4716">
        <v>1</v>
      </c>
      <c r="T4716">
        <v>1</v>
      </c>
      <c r="U4716">
        <v>0</v>
      </c>
      <c r="V4716">
        <v>94</v>
      </c>
      <c r="W4716">
        <v>5</v>
      </c>
    </row>
    <row r="4717" spans="1:23" x14ac:dyDescent="0.3">
      <c r="A4717" t="s">
        <v>4727</v>
      </c>
      <c r="B4717" t="s">
        <v>21174</v>
      </c>
      <c r="C4717">
        <v>0</v>
      </c>
      <c r="D4717">
        <v>0</v>
      </c>
      <c r="E4717" t="s">
        <v>20050</v>
      </c>
      <c r="F4717" t="s">
        <v>16733</v>
      </c>
      <c r="G4717" t="s">
        <v>20040</v>
      </c>
      <c r="H4717" t="s">
        <v>25130</v>
      </c>
      <c r="I4717" t="s">
        <v>25131</v>
      </c>
      <c r="J4717" t="s">
        <v>16734</v>
      </c>
      <c r="K4717" t="s">
        <v>16735</v>
      </c>
      <c r="L4717" t="s">
        <v>16736</v>
      </c>
      <c r="M4717" t="s">
        <v>20119</v>
      </c>
      <c r="N4717" t="s">
        <v>6345</v>
      </c>
      <c r="O4717" t="s">
        <v>20167</v>
      </c>
      <c r="P4717" t="s">
        <v>20173</v>
      </c>
      <c r="Q4717" t="s">
        <v>20174</v>
      </c>
      <c r="R4717" t="s">
        <v>25132</v>
      </c>
      <c r="S4717">
        <v>1</v>
      </c>
      <c r="T4717">
        <v>1</v>
      </c>
      <c r="U4717">
        <v>0</v>
      </c>
      <c r="V4717">
        <v>59</v>
      </c>
      <c r="W4717">
        <v>3</v>
      </c>
    </row>
    <row r="4718" spans="1:23" x14ac:dyDescent="0.3">
      <c r="A4718" t="s">
        <v>4728</v>
      </c>
      <c r="B4718" t="s">
        <v>21174</v>
      </c>
      <c r="C4718">
        <v>0</v>
      </c>
      <c r="D4718">
        <v>0</v>
      </c>
      <c r="E4718" t="s">
        <v>20050</v>
      </c>
      <c r="F4718" t="s">
        <v>16737</v>
      </c>
      <c r="G4718" t="s">
        <v>20080</v>
      </c>
      <c r="H4718" t="s">
        <v>25117</v>
      </c>
      <c r="I4718" t="s">
        <v>25118</v>
      </c>
      <c r="J4718" t="s">
        <v>15786</v>
      </c>
      <c r="K4718" t="s">
        <v>7124</v>
      </c>
      <c r="L4718" t="s">
        <v>7125</v>
      </c>
      <c r="M4718" t="s">
        <v>20227</v>
      </c>
      <c r="N4718" t="s">
        <v>6345</v>
      </c>
      <c r="O4718" t="s">
        <v>20167</v>
      </c>
      <c r="P4718" t="s">
        <v>20173</v>
      </c>
      <c r="Q4718" t="s">
        <v>20174</v>
      </c>
      <c r="R4718" t="s">
        <v>20665</v>
      </c>
      <c r="S4718">
        <v>1</v>
      </c>
      <c r="T4718">
        <v>1</v>
      </c>
      <c r="U4718">
        <v>0</v>
      </c>
      <c r="V4718">
        <v>108</v>
      </c>
      <c r="W4718">
        <v>7</v>
      </c>
    </row>
    <row r="4719" spans="1:23" x14ac:dyDescent="0.3">
      <c r="A4719" t="s">
        <v>4729</v>
      </c>
      <c r="B4719" t="s">
        <v>21174</v>
      </c>
      <c r="C4719">
        <v>0</v>
      </c>
      <c r="D4719">
        <v>0</v>
      </c>
      <c r="E4719" t="s">
        <v>20050</v>
      </c>
      <c r="F4719" t="s">
        <v>16738</v>
      </c>
      <c r="G4719" t="s">
        <v>20066</v>
      </c>
      <c r="H4719" t="s">
        <v>25109</v>
      </c>
      <c r="I4719" t="s">
        <v>25110</v>
      </c>
      <c r="J4719" t="s">
        <v>16703</v>
      </c>
      <c r="K4719" t="s">
        <v>7124</v>
      </c>
      <c r="L4719" t="s">
        <v>7125</v>
      </c>
      <c r="M4719" t="s">
        <v>20227</v>
      </c>
      <c r="N4719" t="s">
        <v>6345</v>
      </c>
      <c r="O4719" t="s">
        <v>20167</v>
      </c>
      <c r="P4719" t="s">
        <v>20173</v>
      </c>
      <c r="Q4719" t="s">
        <v>20174</v>
      </c>
      <c r="R4719" t="s">
        <v>20665</v>
      </c>
      <c r="S4719">
        <v>1</v>
      </c>
      <c r="T4719">
        <v>1</v>
      </c>
      <c r="U4719">
        <v>0</v>
      </c>
      <c r="V4719">
        <v>315</v>
      </c>
      <c r="W4719">
        <v>16</v>
      </c>
    </row>
    <row r="4720" spans="1:23" x14ac:dyDescent="0.3">
      <c r="A4720" t="s">
        <v>4730</v>
      </c>
      <c r="B4720" t="s">
        <v>21174</v>
      </c>
      <c r="C4720">
        <v>0</v>
      </c>
      <c r="D4720">
        <v>0</v>
      </c>
      <c r="E4720" t="s">
        <v>20050</v>
      </c>
      <c r="F4720" t="s">
        <v>16739</v>
      </c>
      <c r="G4720" t="s">
        <v>20328</v>
      </c>
      <c r="H4720" t="s">
        <v>25133</v>
      </c>
      <c r="I4720" t="s">
        <v>25134</v>
      </c>
      <c r="J4720" t="s">
        <v>14376</v>
      </c>
      <c r="K4720" t="s">
        <v>16740</v>
      </c>
      <c r="L4720" t="s">
        <v>16741</v>
      </c>
      <c r="M4720" t="s">
        <v>20113</v>
      </c>
      <c r="N4720" t="s">
        <v>6345</v>
      </c>
      <c r="O4720" t="s">
        <v>20167</v>
      </c>
      <c r="P4720" t="s">
        <v>20173</v>
      </c>
      <c r="Q4720" t="s">
        <v>20174</v>
      </c>
      <c r="R4720" t="s">
        <v>25135</v>
      </c>
      <c r="S4720">
        <v>1</v>
      </c>
      <c r="T4720">
        <v>1</v>
      </c>
      <c r="U4720">
        <v>0</v>
      </c>
      <c r="V4720">
        <v>76</v>
      </c>
      <c r="W4720">
        <v>4</v>
      </c>
    </row>
    <row r="4721" spans="1:23" x14ac:dyDescent="0.3">
      <c r="A4721" t="s">
        <v>4731</v>
      </c>
      <c r="B4721" t="s">
        <v>21174</v>
      </c>
      <c r="C4721">
        <v>0</v>
      </c>
      <c r="D4721">
        <v>0</v>
      </c>
      <c r="E4721" t="s">
        <v>20050</v>
      </c>
      <c r="F4721" t="s">
        <v>16742</v>
      </c>
      <c r="G4721" t="s">
        <v>20328</v>
      </c>
      <c r="H4721" t="s">
        <v>25136</v>
      </c>
      <c r="I4721" t="s">
        <v>25137</v>
      </c>
      <c r="J4721" t="s">
        <v>16743</v>
      </c>
      <c r="K4721" t="s">
        <v>16744</v>
      </c>
      <c r="L4721" t="s">
        <v>16745</v>
      </c>
      <c r="M4721" t="s">
        <v>20422</v>
      </c>
      <c r="N4721" t="s">
        <v>6345</v>
      </c>
      <c r="O4721" t="s">
        <v>20167</v>
      </c>
      <c r="P4721" t="s">
        <v>20173</v>
      </c>
      <c r="Q4721" t="s">
        <v>20174</v>
      </c>
      <c r="R4721" t="s">
        <v>25138</v>
      </c>
      <c r="S4721">
        <v>1</v>
      </c>
      <c r="T4721">
        <v>1</v>
      </c>
      <c r="U4721">
        <v>0</v>
      </c>
      <c r="V4721">
        <v>77</v>
      </c>
      <c r="W4721">
        <v>4</v>
      </c>
    </row>
    <row r="4722" spans="1:23" x14ac:dyDescent="0.3">
      <c r="A4722" t="s">
        <v>4732</v>
      </c>
      <c r="B4722" t="s">
        <v>21174</v>
      </c>
      <c r="C4722">
        <v>0</v>
      </c>
      <c r="D4722">
        <v>0</v>
      </c>
      <c r="E4722" t="s">
        <v>20050</v>
      </c>
      <c r="F4722" t="s">
        <v>16746</v>
      </c>
      <c r="G4722" t="s">
        <v>20066</v>
      </c>
      <c r="H4722" t="s">
        <v>25139</v>
      </c>
      <c r="I4722" t="s">
        <v>25140</v>
      </c>
      <c r="J4722" t="s">
        <v>12261</v>
      </c>
      <c r="K4722" t="s">
        <v>16747</v>
      </c>
      <c r="L4722" t="s">
        <v>16748</v>
      </c>
      <c r="M4722" t="s">
        <v>20271</v>
      </c>
      <c r="N4722" t="s">
        <v>6345</v>
      </c>
      <c r="O4722" t="s">
        <v>20167</v>
      </c>
      <c r="P4722" t="s">
        <v>20173</v>
      </c>
      <c r="Q4722" t="s">
        <v>20174</v>
      </c>
      <c r="R4722" t="s">
        <v>25141</v>
      </c>
      <c r="S4722">
        <v>1</v>
      </c>
      <c r="T4722">
        <v>1</v>
      </c>
      <c r="U4722">
        <v>0</v>
      </c>
      <c r="V4722">
        <v>86</v>
      </c>
      <c r="W4722">
        <v>4</v>
      </c>
    </row>
    <row r="4723" spans="1:23" x14ac:dyDescent="0.3">
      <c r="A4723" t="s">
        <v>4733</v>
      </c>
      <c r="B4723" t="s">
        <v>21174</v>
      </c>
      <c r="C4723">
        <v>0</v>
      </c>
      <c r="D4723">
        <v>0</v>
      </c>
      <c r="E4723" t="s">
        <v>20050</v>
      </c>
      <c r="F4723" t="s">
        <v>16749</v>
      </c>
      <c r="G4723" t="s">
        <v>20066</v>
      </c>
      <c r="H4723" t="s">
        <v>25142</v>
      </c>
      <c r="I4723" t="s">
        <v>25143</v>
      </c>
      <c r="J4723" t="s">
        <v>16750</v>
      </c>
      <c r="K4723" t="s">
        <v>16751</v>
      </c>
      <c r="L4723" t="s">
        <v>16752</v>
      </c>
      <c r="M4723" t="s">
        <v>20221</v>
      </c>
      <c r="N4723" t="s">
        <v>6345</v>
      </c>
      <c r="O4723" t="s">
        <v>20167</v>
      </c>
      <c r="P4723" t="s">
        <v>20173</v>
      </c>
      <c r="Q4723" t="s">
        <v>20174</v>
      </c>
      <c r="R4723" t="s">
        <v>25144</v>
      </c>
      <c r="S4723">
        <v>1</v>
      </c>
      <c r="T4723">
        <v>1</v>
      </c>
      <c r="U4723">
        <v>0</v>
      </c>
      <c r="V4723">
        <v>188</v>
      </c>
      <c r="W4723">
        <v>9</v>
      </c>
    </row>
    <row r="4724" spans="1:23" x14ac:dyDescent="0.3">
      <c r="A4724" t="s">
        <v>4734</v>
      </c>
      <c r="B4724" t="s">
        <v>21174</v>
      </c>
      <c r="C4724">
        <v>0</v>
      </c>
      <c r="D4724">
        <v>0</v>
      </c>
      <c r="E4724" t="s">
        <v>20150</v>
      </c>
      <c r="F4724" t="s">
        <v>16753</v>
      </c>
      <c r="G4724" t="s">
        <v>20089</v>
      </c>
      <c r="H4724" t="s">
        <v>25145</v>
      </c>
      <c r="I4724" t="s">
        <v>25146</v>
      </c>
      <c r="J4724" t="s">
        <v>7697</v>
      </c>
      <c r="K4724" t="s">
        <v>7698</v>
      </c>
      <c r="L4724" t="s">
        <v>7699</v>
      </c>
      <c r="M4724" t="s">
        <v>20280</v>
      </c>
      <c r="N4724" t="s">
        <v>6345</v>
      </c>
      <c r="O4724" t="s">
        <v>20167</v>
      </c>
      <c r="P4724" t="s">
        <v>20184</v>
      </c>
      <c r="Q4724" t="s">
        <v>20185</v>
      </c>
      <c r="R4724" t="s">
        <v>20281</v>
      </c>
      <c r="S4724">
        <v>0</v>
      </c>
      <c r="T4724">
        <v>1</v>
      </c>
      <c r="U4724">
        <v>0</v>
      </c>
      <c r="V4724">
        <v>28</v>
      </c>
      <c r="W4724">
        <v>1</v>
      </c>
    </row>
    <row r="4725" spans="1:23" x14ac:dyDescent="0.3">
      <c r="A4725" t="s">
        <v>4735</v>
      </c>
      <c r="B4725" t="s">
        <v>21174</v>
      </c>
      <c r="C4725">
        <v>0</v>
      </c>
      <c r="D4725">
        <v>0</v>
      </c>
      <c r="E4725" t="s">
        <v>20050</v>
      </c>
      <c r="F4725" t="s">
        <v>16754</v>
      </c>
      <c r="G4725" t="s">
        <v>20040</v>
      </c>
      <c r="H4725" t="s">
        <v>25147</v>
      </c>
      <c r="I4725" t="s">
        <v>25148</v>
      </c>
      <c r="J4725" t="s">
        <v>16755</v>
      </c>
      <c r="K4725" t="s">
        <v>6751</v>
      </c>
      <c r="L4725" t="s">
        <v>16756</v>
      </c>
      <c r="M4725" t="s">
        <v>20736</v>
      </c>
      <c r="N4725" t="s">
        <v>6345</v>
      </c>
      <c r="O4725" t="s">
        <v>20167</v>
      </c>
      <c r="P4725" t="s">
        <v>20168</v>
      </c>
      <c r="Q4725" t="s">
        <v>6598</v>
      </c>
      <c r="R4725" t="s">
        <v>25149</v>
      </c>
      <c r="S4725">
        <v>1</v>
      </c>
      <c r="T4725">
        <v>1</v>
      </c>
      <c r="U4725">
        <v>0</v>
      </c>
      <c r="V4725">
        <v>197</v>
      </c>
      <c r="W4725">
        <v>9</v>
      </c>
    </row>
    <row r="4726" spans="1:23" x14ac:dyDescent="0.3">
      <c r="A4726" t="s">
        <v>4736</v>
      </c>
      <c r="B4726" t="s">
        <v>21174</v>
      </c>
      <c r="C4726">
        <v>0</v>
      </c>
      <c r="D4726">
        <v>0</v>
      </c>
      <c r="E4726" t="s">
        <v>20050</v>
      </c>
      <c r="F4726" t="s">
        <v>16757</v>
      </c>
      <c r="G4726" t="s">
        <v>20080</v>
      </c>
      <c r="H4726" t="s">
        <v>25007</v>
      </c>
      <c r="I4726" t="s">
        <v>25008</v>
      </c>
      <c r="J4726" t="s">
        <v>16758</v>
      </c>
      <c r="K4726" t="s">
        <v>6409</v>
      </c>
      <c r="L4726" t="s">
        <v>6380</v>
      </c>
      <c r="M4726" t="s">
        <v>20157</v>
      </c>
      <c r="N4726" t="s">
        <v>6345</v>
      </c>
      <c r="O4726" t="s">
        <v>20167</v>
      </c>
      <c r="P4726" t="s">
        <v>20173</v>
      </c>
      <c r="Q4726" t="s">
        <v>20174</v>
      </c>
      <c r="R4726" t="s">
        <v>20902</v>
      </c>
      <c r="S4726">
        <v>1</v>
      </c>
      <c r="T4726">
        <v>1</v>
      </c>
      <c r="U4726">
        <v>0</v>
      </c>
      <c r="V4726">
        <v>71</v>
      </c>
      <c r="W4726">
        <v>4</v>
      </c>
    </row>
    <row r="4727" spans="1:23" x14ac:dyDescent="0.3">
      <c r="A4727" t="s">
        <v>4737</v>
      </c>
      <c r="B4727" t="s">
        <v>21174</v>
      </c>
      <c r="C4727">
        <v>0</v>
      </c>
      <c r="D4727">
        <v>0</v>
      </c>
      <c r="E4727" t="s">
        <v>20050</v>
      </c>
      <c r="F4727" t="s">
        <v>16759</v>
      </c>
      <c r="G4727" t="s">
        <v>20066</v>
      </c>
      <c r="H4727" t="s">
        <v>25150</v>
      </c>
      <c r="I4727" t="s">
        <v>25151</v>
      </c>
      <c r="J4727" t="s">
        <v>16606</v>
      </c>
      <c r="K4727" t="s">
        <v>8458</v>
      </c>
      <c r="L4727" t="s">
        <v>8459</v>
      </c>
      <c r="M4727" t="s">
        <v>20955</v>
      </c>
      <c r="N4727" t="s">
        <v>6345</v>
      </c>
      <c r="O4727" t="s">
        <v>20167</v>
      </c>
      <c r="P4727" t="s">
        <v>20173</v>
      </c>
      <c r="Q4727" t="s">
        <v>20174</v>
      </c>
      <c r="R4727" t="s">
        <v>20956</v>
      </c>
      <c r="S4727">
        <v>1</v>
      </c>
      <c r="T4727">
        <v>1</v>
      </c>
      <c r="U4727">
        <v>0</v>
      </c>
      <c r="V4727">
        <v>289</v>
      </c>
      <c r="W4727">
        <v>15</v>
      </c>
    </row>
    <row r="4728" spans="1:23" x14ac:dyDescent="0.3">
      <c r="A4728" t="s">
        <v>4738</v>
      </c>
      <c r="B4728" t="s">
        <v>21174</v>
      </c>
      <c r="C4728">
        <v>0</v>
      </c>
      <c r="D4728">
        <v>0</v>
      </c>
      <c r="E4728" t="s">
        <v>20150</v>
      </c>
      <c r="F4728" t="s">
        <v>16760</v>
      </c>
      <c r="G4728" t="s">
        <v>20089</v>
      </c>
      <c r="H4728" t="s">
        <v>25152</v>
      </c>
      <c r="I4728" t="s">
        <v>25153</v>
      </c>
      <c r="J4728" t="s">
        <v>14283</v>
      </c>
      <c r="K4728" t="s">
        <v>16761</v>
      </c>
      <c r="L4728" t="s">
        <v>16762</v>
      </c>
      <c r="M4728" t="s">
        <v>20119</v>
      </c>
      <c r="N4728" t="s">
        <v>6345</v>
      </c>
      <c r="O4728" t="s">
        <v>20167</v>
      </c>
      <c r="P4728" t="s">
        <v>20337</v>
      </c>
      <c r="Q4728" t="s">
        <v>20338</v>
      </c>
      <c r="R4728" t="s">
        <v>25154</v>
      </c>
      <c r="S4728">
        <v>0</v>
      </c>
      <c r="T4728">
        <v>1</v>
      </c>
      <c r="U4728">
        <v>0</v>
      </c>
      <c r="V4728">
        <v>67</v>
      </c>
      <c r="W4728">
        <v>3</v>
      </c>
    </row>
    <row r="4729" spans="1:23" x14ac:dyDescent="0.3">
      <c r="A4729" t="s">
        <v>4739</v>
      </c>
      <c r="B4729" t="s">
        <v>21174</v>
      </c>
      <c r="C4729">
        <v>0</v>
      </c>
      <c r="D4729">
        <v>0</v>
      </c>
      <c r="E4729" t="s">
        <v>20088</v>
      </c>
      <c r="F4729" t="s">
        <v>16763</v>
      </c>
      <c r="G4729" t="s">
        <v>20089</v>
      </c>
      <c r="H4729" t="s">
        <v>20318</v>
      </c>
      <c r="I4729" t="s">
        <v>20319</v>
      </c>
      <c r="J4729" t="s">
        <v>7621</v>
      </c>
      <c r="K4729" t="s">
        <v>6460</v>
      </c>
      <c r="L4729" t="s">
        <v>6388</v>
      </c>
      <c r="M4729" t="s">
        <v>20083</v>
      </c>
      <c r="N4729" t="s">
        <v>6345</v>
      </c>
      <c r="O4729" t="s">
        <v>20167</v>
      </c>
      <c r="P4729" t="s">
        <v>20314</v>
      </c>
      <c r="Q4729" t="s">
        <v>6388</v>
      </c>
      <c r="R4729" t="s">
        <v>20315</v>
      </c>
      <c r="S4729">
        <v>0</v>
      </c>
      <c r="T4729">
        <v>0</v>
      </c>
      <c r="U4729">
        <v>1</v>
      </c>
      <c r="V4729">
        <v>340</v>
      </c>
      <c r="W4729">
        <v>16</v>
      </c>
    </row>
    <row r="4730" spans="1:23" x14ac:dyDescent="0.3">
      <c r="A4730" t="s">
        <v>4740</v>
      </c>
      <c r="B4730" t="s">
        <v>21174</v>
      </c>
      <c r="C4730">
        <v>0</v>
      </c>
      <c r="D4730">
        <v>0</v>
      </c>
      <c r="E4730" t="s">
        <v>20050</v>
      </c>
      <c r="F4730" t="s">
        <v>16764</v>
      </c>
      <c r="G4730" t="s">
        <v>20066</v>
      </c>
      <c r="H4730" t="s">
        <v>25155</v>
      </c>
      <c r="I4730" t="s">
        <v>25156</v>
      </c>
      <c r="J4730" t="s">
        <v>16765</v>
      </c>
      <c r="K4730" t="s">
        <v>16766</v>
      </c>
      <c r="L4730" t="s">
        <v>16767</v>
      </c>
      <c r="M4730" t="s">
        <v>20946</v>
      </c>
      <c r="N4730" t="s">
        <v>6345</v>
      </c>
      <c r="O4730" t="s">
        <v>20167</v>
      </c>
      <c r="P4730" t="s">
        <v>20173</v>
      </c>
      <c r="Q4730" t="s">
        <v>20174</v>
      </c>
      <c r="R4730" t="s">
        <v>25157</v>
      </c>
      <c r="S4730">
        <v>1</v>
      </c>
      <c r="T4730">
        <v>1</v>
      </c>
      <c r="U4730">
        <v>0</v>
      </c>
      <c r="V4730">
        <v>85</v>
      </c>
      <c r="W4730">
        <v>4</v>
      </c>
    </row>
    <row r="4731" spans="1:23" x14ac:dyDescent="0.3">
      <c r="A4731" t="s">
        <v>4741</v>
      </c>
      <c r="B4731" t="s">
        <v>21174</v>
      </c>
      <c r="C4731">
        <v>0</v>
      </c>
      <c r="D4731">
        <v>0</v>
      </c>
      <c r="E4731" t="s">
        <v>20050</v>
      </c>
      <c r="F4731" t="s">
        <v>16768</v>
      </c>
      <c r="G4731" t="s">
        <v>20066</v>
      </c>
      <c r="H4731" t="s">
        <v>25158</v>
      </c>
      <c r="I4731" t="s">
        <v>25159</v>
      </c>
      <c r="J4731" t="s">
        <v>9783</v>
      </c>
      <c r="K4731" t="s">
        <v>16769</v>
      </c>
      <c r="L4731" t="s">
        <v>16770</v>
      </c>
      <c r="M4731" t="s">
        <v>20443</v>
      </c>
      <c r="N4731" t="s">
        <v>6345</v>
      </c>
      <c r="O4731" t="s">
        <v>20167</v>
      </c>
      <c r="P4731" t="s">
        <v>20173</v>
      </c>
      <c r="Q4731" t="s">
        <v>20174</v>
      </c>
      <c r="R4731" t="s">
        <v>25160</v>
      </c>
      <c r="S4731">
        <v>1</v>
      </c>
      <c r="T4731">
        <v>1</v>
      </c>
      <c r="U4731">
        <v>0</v>
      </c>
      <c r="V4731">
        <v>78</v>
      </c>
      <c r="W4731">
        <v>5</v>
      </c>
    </row>
    <row r="4732" spans="1:23" x14ac:dyDescent="0.3">
      <c r="A4732" t="s">
        <v>4742</v>
      </c>
      <c r="B4732" t="s">
        <v>21174</v>
      </c>
      <c r="C4732">
        <v>0</v>
      </c>
      <c r="D4732">
        <v>0</v>
      </c>
      <c r="E4732" t="s">
        <v>20050</v>
      </c>
      <c r="F4732" t="s">
        <v>16771</v>
      </c>
      <c r="G4732" t="s">
        <v>20080</v>
      </c>
      <c r="H4732" t="s">
        <v>25072</v>
      </c>
      <c r="I4732" t="s">
        <v>25073</v>
      </c>
      <c r="J4732" t="s">
        <v>16639</v>
      </c>
      <c r="K4732" t="s">
        <v>16640</v>
      </c>
      <c r="L4732" t="s">
        <v>16641</v>
      </c>
      <c r="M4732" t="s">
        <v>20523</v>
      </c>
      <c r="N4732" t="s">
        <v>6345</v>
      </c>
      <c r="O4732" t="s">
        <v>20167</v>
      </c>
      <c r="P4732" t="s">
        <v>20173</v>
      </c>
      <c r="Q4732" t="s">
        <v>20174</v>
      </c>
      <c r="R4732" t="s">
        <v>25074</v>
      </c>
      <c r="S4732">
        <v>1</v>
      </c>
      <c r="T4732">
        <v>1</v>
      </c>
      <c r="U4732">
        <v>0</v>
      </c>
      <c r="V4732">
        <v>95</v>
      </c>
      <c r="W4732">
        <v>5</v>
      </c>
    </row>
    <row r="4733" spans="1:23" x14ac:dyDescent="0.3">
      <c r="A4733" t="s">
        <v>4743</v>
      </c>
      <c r="B4733" t="s">
        <v>21174</v>
      </c>
      <c r="C4733">
        <v>0</v>
      </c>
      <c r="D4733">
        <v>0</v>
      </c>
      <c r="E4733" t="s">
        <v>20050</v>
      </c>
      <c r="F4733" t="s">
        <v>16772</v>
      </c>
      <c r="G4733" t="s">
        <v>20066</v>
      </c>
      <c r="H4733" t="s">
        <v>25161</v>
      </c>
      <c r="I4733" t="s">
        <v>25162</v>
      </c>
      <c r="J4733" t="s">
        <v>9116</v>
      </c>
      <c r="K4733" t="s">
        <v>16773</v>
      </c>
      <c r="L4733" t="s">
        <v>16774</v>
      </c>
      <c r="M4733" t="s">
        <v>20374</v>
      </c>
      <c r="N4733" t="s">
        <v>6345</v>
      </c>
      <c r="O4733" t="s">
        <v>20167</v>
      </c>
      <c r="P4733" t="s">
        <v>20184</v>
      </c>
      <c r="Q4733" t="s">
        <v>20185</v>
      </c>
      <c r="R4733" t="s">
        <v>25163</v>
      </c>
      <c r="S4733">
        <v>1</v>
      </c>
      <c r="T4733">
        <v>1</v>
      </c>
      <c r="U4733">
        <v>0</v>
      </c>
      <c r="V4733">
        <v>308</v>
      </c>
      <c r="W4733">
        <v>13</v>
      </c>
    </row>
    <row r="4734" spans="1:23" x14ac:dyDescent="0.3">
      <c r="A4734" t="s">
        <v>4744</v>
      </c>
      <c r="B4734" t="s">
        <v>21174</v>
      </c>
      <c r="C4734">
        <v>0</v>
      </c>
      <c r="D4734">
        <v>0</v>
      </c>
      <c r="E4734" t="s">
        <v>20050</v>
      </c>
      <c r="F4734" t="s">
        <v>16775</v>
      </c>
      <c r="G4734" t="s">
        <v>20066</v>
      </c>
      <c r="H4734" t="s">
        <v>25089</v>
      </c>
      <c r="I4734" t="s">
        <v>25090</v>
      </c>
      <c r="J4734" t="s">
        <v>12311</v>
      </c>
      <c r="K4734" t="s">
        <v>16664</v>
      </c>
      <c r="L4734" t="s">
        <v>16665</v>
      </c>
      <c r="M4734" t="s">
        <v>20096</v>
      </c>
      <c r="N4734" t="s">
        <v>6345</v>
      </c>
      <c r="O4734" t="s">
        <v>20167</v>
      </c>
      <c r="P4734" t="s">
        <v>20173</v>
      </c>
      <c r="Q4734" t="s">
        <v>20174</v>
      </c>
      <c r="R4734" t="s">
        <v>25091</v>
      </c>
      <c r="S4734">
        <v>1</v>
      </c>
      <c r="T4734">
        <v>1</v>
      </c>
      <c r="U4734">
        <v>0</v>
      </c>
      <c r="V4734">
        <v>0</v>
      </c>
      <c r="W4734">
        <v>0</v>
      </c>
    </row>
    <row r="4735" spans="1:23" x14ac:dyDescent="0.3">
      <c r="A4735" t="s">
        <v>4745</v>
      </c>
      <c r="B4735" t="s">
        <v>21174</v>
      </c>
      <c r="C4735">
        <v>0</v>
      </c>
      <c r="D4735">
        <v>0</v>
      </c>
      <c r="E4735" t="s">
        <v>20050</v>
      </c>
      <c r="F4735" t="s">
        <v>16776</v>
      </c>
      <c r="G4735" t="s">
        <v>20080</v>
      </c>
      <c r="H4735" t="s">
        <v>25164</v>
      </c>
      <c r="I4735" t="s">
        <v>25165</v>
      </c>
      <c r="J4735" t="s">
        <v>16777</v>
      </c>
      <c r="K4735" t="s">
        <v>16778</v>
      </c>
      <c r="L4735" t="s">
        <v>16779</v>
      </c>
      <c r="M4735" t="s">
        <v>20336</v>
      </c>
      <c r="N4735" t="s">
        <v>6345</v>
      </c>
      <c r="O4735" t="s">
        <v>20167</v>
      </c>
      <c r="P4735" t="s">
        <v>20173</v>
      </c>
      <c r="Q4735" t="s">
        <v>20174</v>
      </c>
      <c r="R4735" t="s">
        <v>25166</v>
      </c>
      <c r="S4735">
        <v>1</v>
      </c>
      <c r="T4735">
        <v>1</v>
      </c>
      <c r="U4735">
        <v>0</v>
      </c>
      <c r="V4735">
        <v>105</v>
      </c>
      <c r="W4735">
        <v>5</v>
      </c>
    </row>
    <row r="4736" spans="1:23" x14ac:dyDescent="0.3">
      <c r="A4736" t="s">
        <v>4746</v>
      </c>
      <c r="B4736" t="s">
        <v>21174</v>
      </c>
      <c r="C4736">
        <v>0</v>
      </c>
      <c r="D4736">
        <v>0</v>
      </c>
      <c r="E4736" t="s">
        <v>20050</v>
      </c>
      <c r="F4736" t="s">
        <v>16780</v>
      </c>
      <c r="G4736" t="s">
        <v>20040</v>
      </c>
      <c r="H4736" t="s">
        <v>25167</v>
      </c>
      <c r="I4736" t="s">
        <v>25168</v>
      </c>
      <c r="J4736" t="s">
        <v>14974</v>
      </c>
      <c r="K4736" t="s">
        <v>16781</v>
      </c>
      <c r="L4736" t="s">
        <v>16782</v>
      </c>
      <c r="M4736" t="s">
        <v>20267</v>
      </c>
      <c r="N4736" t="s">
        <v>6345</v>
      </c>
      <c r="O4736" t="s">
        <v>20167</v>
      </c>
      <c r="P4736" t="s">
        <v>20173</v>
      </c>
      <c r="Q4736" t="s">
        <v>20174</v>
      </c>
      <c r="R4736" t="s">
        <v>25169</v>
      </c>
      <c r="S4736">
        <v>1</v>
      </c>
      <c r="T4736">
        <v>1</v>
      </c>
      <c r="U4736">
        <v>0</v>
      </c>
      <c r="V4736">
        <v>63</v>
      </c>
      <c r="W4736">
        <v>4</v>
      </c>
    </row>
    <row r="4737" spans="1:23" x14ac:dyDescent="0.3">
      <c r="A4737" t="s">
        <v>4747</v>
      </c>
      <c r="B4737" t="s">
        <v>21174</v>
      </c>
      <c r="C4737">
        <v>0</v>
      </c>
      <c r="D4737">
        <v>0</v>
      </c>
      <c r="E4737" t="s">
        <v>20050</v>
      </c>
      <c r="F4737" t="s">
        <v>16783</v>
      </c>
      <c r="G4737" t="s">
        <v>20040</v>
      </c>
      <c r="H4737" t="s">
        <v>25092</v>
      </c>
      <c r="I4737" t="s">
        <v>25093</v>
      </c>
      <c r="J4737" t="s">
        <v>16784</v>
      </c>
      <c r="K4737" t="s">
        <v>6425</v>
      </c>
      <c r="L4737" t="s">
        <v>6426</v>
      </c>
      <c r="M4737" t="s">
        <v>20661</v>
      </c>
      <c r="N4737" t="s">
        <v>6345</v>
      </c>
      <c r="O4737" t="s">
        <v>20167</v>
      </c>
      <c r="P4737" t="s">
        <v>20173</v>
      </c>
      <c r="Q4737" t="s">
        <v>20174</v>
      </c>
      <c r="R4737" t="s">
        <v>20844</v>
      </c>
      <c r="S4737">
        <v>1</v>
      </c>
      <c r="T4737">
        <v>1</v>
      </c>
      <c r="U4737">
        <v>0</v>
      </c>
      <c r="V4737">
        <v>208</v>
      </c>
      <c r="W4737">
        <v>11</v>
      </c>
    </row>
    <row r="4738" spans="1:23" x14ac:dyDescent="0.3">
      <c r="A4738" t="s">
        <v>4748</v>
      </c>
      <c r="B4738" t="s">
        <v>21174</v>
      </c>
      <c r="C4738">
        <v>0</v>
      </c>
      <c r="D4738">
        <v>0</v>
      </c>
      <c r="E4738" t="s">
        <v>20050</v>
      </c>
      <c r="F4738" t="s">
        <v>16785</v>
      </c>
      <c r="G4738" t="s">
        <v>20066</v>
      </c>
      <c r="H4738" t="s">
        <v>25170</v>
      </c>
      <c r="I4738" t="s">
        <v>25171</v>
      </c>
      <c r="J4738" t="s">
        <v>16786</v>
      </c>
      <c r="K4738" t="s">
        <v>16787</v>
      </c>
      <c r="L4738" t="s">
        <v>16788</v>
      </c>
      <c r="M4738" t="s">
        <v>20434</v>
      </c>
      <c r="N4738" t="s">
        <v>6345</v>
      </c>
      <c r="O4738" t="s">
        <v>20167</v>
      </c>
      <c r="P4738" t="s">
        <v>20173</v>
      </c>
      <c r="Q4738" t="s">
        <v>20174</v>
      </c>
      <c r="R4738" t="s">
        <v>25172</v>
      </c>
      <c r="S4738">
        <v>1</v>
      </c>
      <c r="T4738">
        <v>1</v>
      </c>
      <c r="U4738">
        <v>0</v>
      </c>
      <c r="V4738">
        <v>57</v>
      </c>
      <c r="W4738">
        <v>3</v>
      </c>
    </row>
    <row r="4739" spans="1:23" x14ac:dyDescent="0.3">
      <c r="A4739" t="s">
        <v>4749</v>
      </c>
      <c r="B4739" t="s">
        <v>21174</v>
      </c>
      <c r="C4739">
        <v>0</v>
      </c>
      <c r="D4739">
        <v>0</v>
      </c>
      <c r="E4739" t="s">
        <v>20050</v>
      </c>
      <c r="F4739" t="s">
        <v>16789</v>
      </c>
      <c r="G4739" t="s">
        <v>20066</v>
      </c>
      <c r="H4739" t="s">
        <v>25173</v>
      </c>
      <c r="I4739" t="s">
        <v>25174</v>
      </c>
      <c r="J4739" t="s">
        <v>16790</v>
      </c>
      <c r="K4739" t="s">
        <v>16791</v>
      </c>
      <c r="L4739" t="s">
        <v>16792</v>
      </c>
      <c r="M4739" t="s">
        <v>20238</v>
      </c>
      <c r="N4739" t="s">
        <v>6345</v>
      </c>
      <c r="O4739" t="s">
        <v>20167</v>
      </c>
      <c r="P4739" t="s">
        <v>20173</v>
      </c>
      <c r="Q4739" t="s">
        <v>20174</v>
      </c>
      <c r="R4739" t="s">
        <v>25175</v>
      </c>
      <c r="S4739">
        <v>1</v>
      </c>
      <c r="T4739">
        <v>1</v>
      </c>
      <c r="U4739">
        <v>0</v>
      </c>
      <c r="V4739">
        <v>96</v>
      </c>
      <c r="W4739">
        <v>4</v>
      </c>
    </row>
    <row r="4740" spans="1:23" x14ac:dyDescent="0.3">
      <c r="A4740" t="s">
        <v>4750</v>
      </c>
      <c r="B4740" t="s">
        <v>21174</v>
      </c>
      <c r="C4740">
        <v>0</v>
      </c>
      <c r="D4740">
        <v>0</v>
      </c>
      <c r="E4740" t="s">
        <v>20050</v>
      </c>
      <c r="F4740" t="s">
        <v>16793</v>
      </c>
      <c r="G4740" t="s">
        <v>20080</v>
      </c>
      <c r="H4740" t="s">
        <v>25176</v>
      </c>
      <c r="I4740" t="s">
        <v>25177</v>
      </c>
      <c r="J4740" t="s">
        <v>16794</v>
      </c>
      <c r="K4740" t="s">
        <v>16795</v>
      </c>
      <c r="L4740" t="s">
        <v>16796</v>
      </c>
      <c r="M4740" t="s">
        <v>20243</v>
      </c>
      <c r="N4740" t="s">
        <v>6345</v>
      </c>
      <c r="O4740" t="s">
        <v>20167</v>
      </c>
      <c r="P4740" t="s">
        <v>20173</v>
      </c>
      <c r="Q4740" t="s">
        <v>20174</v>
      </c>
      <c r="R4740" t="s">
        <v>25178</v>
      </c>
      <c r="S4740">
        <v>1</v>
      </c>
      <c r="T4740">
        <v>1</v>
      </c>
      <c r="U4740">
        <v>0</v>
      </c>
      <c r="V4740">
        <v>65</v>
      </c>
      <c r="W4740">
        <v>4</v>
      </c>
    </row>
    <row r="4741" spans="1:23" x14ac:dyDescent="0.3">
      <c r="A4741" t="s">
        <v>4751</v>
      </c>
      <c r="B4741" t="s">
        <v>21174</v>
      </c>
      <c r="C4741">
        <v>0</v>
      </c>
      <c r="D4741">
        <v>0</v>
      </c>
      <c r="E4741" t="s">
        <v>20050</v>
      </c>
      <c r="F4741" t="s">
        <v>16797</v>
      </c>
      <c r="G4741" t="s">
        <v>20040</v>
      </c>
      <c r="H4741" t="s">
        <v>25094</v>
      </c>
      <c r="I4741" t="s">
        <v>25095</v>
      </c>
      <c r="J4741" t="s">
        <v>16798</v>
      </c>
      <c r="K4741" t="s">
        <v>16682</v>
      </c>
      <c r="L4741" t="s">
        <v>16683</v>
      </c>
      <c r="M4741" t="s">
        <v>20190</v>
      </c>
      <c r="N4741" t="s">
        <v>6345</v>
      </c>
      <c r="O4741" t="s">
        <v>20167</v>
      </c>
      <c r="P4741" t="s">
        <v>20173</v>
      </c>
      <c r="Q4741" t="s">
        <v>20174</v>
      </c>
      <c r="R4741" t="s">
        <v>25096</v>
      </c>
      <c r="S4741">
        <v>1</v>
      </c>
      <c r="T4741">
        <v>1</v>
      </c>
      <c r="U4741">
        <v>0</v>
      </c>
      <c r="V4741">
        <v>130</v>
      </c>
      <c r="W4741">
        <v>7</v>
      </c>
    </row>
    <row r="4742" spans="1:23" x14ac:dyDescent="0.3">
      <c r="A4742" t="s">
        <v>4752</v>
      </c>
      <c r="B4742" t="s">
        <v>21174</v>
      </c>
      <c r="C4742">
        <v>0</v>
      </c>
      <c r="D4742">
        <v>0</v>
      </c>
      <c r="E4742" t="s">
        <v>20050</v>
      </c>
      <c r="F4742" t="s">
        <v>16799</v>
      </c>
      <c r="G4742" t="s">
        <v>20080</v>
      </c>
      <c r="H4742" t="s">
        <v>25179</v>
      </c>
      <c r="I4742" t="s">
        <v>25180</v>
      </c>
      <c r="J4742" t="s">
        <v>16800</v>
      </c>
      <c r="K4742" t="s">
        <v>6858</v>
      </c>
      <c r="L4742" t="s">
        <v>6859</v>
      </c>
      <c r="M4742" t="s">
        <v>20172</v>
      </c>
      <c r="N4742" t="s">
        <v>6345</v>
      </c>
      <c r="O4742" t="s">
        <v>20167</v>
      </c>
      <c r="P4742" t="s">
        <v>20173</v>
      </c>
      <c r="Q4742" t="s">
        <v>20174</v>
      </c>
      <c r="R4742" t="s">
        <v>20175</v>
      </c>
      <c r="S4742">
        <v>1</v>
      </c>
      <c r="T4742">
        <v>1</v>
      </c>
      <c r="U4742">
        <v>0</v>
      </c>
      <c r="V4742">
        <v>292</v>
      </c>
      <c r="W4742">
        <v>12</v>
      </c>
    </row>
    <row r="4743" spans="1:23" x14ac:dyDescent="0.3">
      <c r="A4743" t="s">
        <v>4753</v>
      </c>
      <c r="B4743" t="s">
        <v>21174</v>
      </c>
      <c r="C4743">
        <v>0</v>
      </c>
      <c r="D4743">
        <v>0</v>
      </c>
      <c r="E4743" t="s">
        <v>20050</v>
      </c>
      <c r="F4743" t="s">
        <v>16801</v>
      </c>
      <c r="G4743" t="s">
        <v>20080</v>
      </c>
      <c r="H4743" t="s">
        <v>25181</v>
      </c>
      <c r="I4743" t="s">
        <v>25182</v>
      </c>
      <c r="J4743" t="s">
        <v>16802</v>
      </c>
      <c r="K4743" t="s">
        <v>6858</v>
      </c>
      <c r="L4743" t="s">
        <v>6859</v>
      </c>
      <c r="M4743" t="s">
        <v>20172</v>
      </c>
      <c r="N4743" t="s">
        <v>6345</v>
      </c>
      <c r="O4743" t="s">
        <v>20167</v>
      </c>
      <c r="P4743" t="s">
        <v>20173</v>
      </c>
      <c r="Q4743" t="s">
        <v>20174</v>
      </c>
      <c r="R4743" t="s">
        <v>20175</v>
      </c>
      <c r="S4743">
        <v>1</v>
      </c>
      <c r="T4743">
        <v>1</v>
      </c>
      <c r="U4743">
        <v>0</v>
      </c>
      <c r="V4743">
        <v>387</v>
      </c>
      <c r="W4743">
        <v>20</v>
      </c>
    </row>
    <row r="4744" spans="1:23" x14ac:dyDescent="0.3">
      <c r="A4744" t="s">
        <v>4754</v>
      </c>
      <c r="B4744" t="s">
        <v>21174</v>
      </c>
      <c r="C4744">
        <v>0</v>
      </c>
      <c r="D4744">
        <v>0</v>
      </c>
      <c r="E4744" t="s">
        <v>20050</v>
      </c>
      <c r="F4744" t="s">
        <v>16803</v>
      </c>
      <c r="G4744" t="s">
        <v>20040</v>
      </c>
      <c r="H4744" t="s">
        <v>25183</v>
      </c>
      <c r="I4744" t="s">
        <v>25184</v>
      </c>
      <c r="J4744" t="s">
        <v>16804</v>
      </c>
      <c r="K4744" t="s">
        <v>16805</v>
      </c>
      <c r="L4744" t="s">
        <v>16806</v>
      </c>
      <c r="M4744" t="s">
        <v>23869</v>
      </c>
      <c r="N4744" t="s">
        <v>6345</v>
      </c>
      <c r="O4744" t="s">
        <v>20167</v>
      </c>
      <c r="P4744" t="s">
        <v>20173</v>
      </c>
      <c r="Q4744" t="s">
        <v>20174</v>
      </c>
      <c r="R4744" t="s">
        <v>25185</v>
      </c>
      <c r="S4744">
        <v>1</v>
      </c>
      <c r="T4744">
        <v>1</v>
      </c>
      <c r="U4744">
        <v>0</v>
      </c>
      <c r="V4744">
        <v>141</v>
      </c>
      <c r="W4744">
        <v>8</v>
      </c>
    </row>
    <row r="4745" spans="1:23" x14ac:dyDescent="0.3">
      <c r="A4745" t="s">
        <v>4755</v>
      </c>
      <c r="B4745" t="s">
        <v>21174</v>
      </c>
      <c r="C4745">
        <v>0</v>
      </c>
      <c r="D4745">
        <v>0</v>
      </c>
      <c r="E4745" t="s">
        <v>20050</v>
      </c>
      <c r="F4745" t="s">
        <v>16807</v>
      </c>
      <c r="G4745" t="s">
        <v>20066</v>
      </c>
      <c r="H4745" t="s">
        <v>25186</v>
      </c>
      <c r="I4745" t="s">
        <v>25187</v>
      </c>
      <c r="J4745" t="s">
        <v>16808</v>
      </c>
      <c r="K4745" t="s">
        <v>8275</v>
      </c>
      <c r="L4745" t="s">
        <v>8276</v>
      </c>
      <c r="M4745" t="s">
        <v>20967</v>
      </c>
      <c r="N4745" t="s">
        <v>6345</v>
      </c>
      <c r="O4745" t="s">
        <v>20167</v>
      </c>
      <c r="P4745" t="s">
        <v>20173</v>
      </c>
      <c r="Q4745" t="s">
        <v>20174</v>
      </c>
      <c r="R4745" t="s">
        <v>20968</v>
      </c>
      <c r="S4745">
        <v>1</v>
      </c>
      <c r="T4745">
        <v>1</v>
      </c>
      <c r="U4745">
        <v>0</v>
      </c>
      <c r="V4745">
        <v>105</v>
      </c>
      <c r="W4745">
        <v>6</v>
      </c>
    </row>
    <row r="4746" spans="1:23" x14ac:dyDescent="0.3">
      <c r="A4746" t="s">
        <v>4756</v>
      </c>
      <c r="B4746" t="s">
        <v>21174</v>
      </c>
      <c r="C4746">
        <v>0</v>
      </c>
      <c r="D4746">
        <v>0</v>
      </c>
      <c r="E4746" t="s">
        <v>20050</v>
      </c>
      <c r="F4746" t="s">
        <v>16809</v>
      </c>
      <c r="G4746" t="s">
        <v>20040</v>
      </c>
      <c r="H4746" t="s">
        <v>25188</v>
      </c>
      <c r="I4746" t="s">
        <v>25189</v>
      </c>
      <c r="J4746" t="s">
        <v>16810</v>
      </c>
      <c r="K4746" t="s">
        <v>16811</v>
      </c>
      <c r="L4746" t="s">
        <v>16812</v>
      </c>
      <c r="M4746" t="s">
        <v>24130</v>
      </c>
      <c r="N4746" t="s">
        <v>6345</v>
      </c>
      <c r="O4746" t="s">
        <v>20167</v>
      </c>
      <c r="P4746" t="s">
        <v>20173</v>
      </c>
      <c r="Q4746" t="s">
        <v>20174</v>
      </c>
      <c r="R4746" t="s">
        <v>25190</v>
      </c>
      <c r="S4746">
        <v>1</v>
      </c>
      <c r="T4746">
        <v>1</v>
      </c>
      <c r="U4746">
        <v>0</v>
      </c>
      <c r="V4746">
        <v>129</v>
      </c>
      <c r="W4746">
        <v>6</v>
      </c>
    </row>
    <row r="4747" spans="1:23" x14ac:dyDescent="0.3">
      <c r="A4747" t="s">
        <v>4757</v>
      </c>
      <c r="B4747" t="s">
        <v>21174</v>
      </c>
      <c r="C4747">
        <v>0</v>
      </c>
      <c r="D4747">
        <v>0</v>
      </c>
      <c r="E4747" t="s">
        <v>20050</v>
      </c>
      <c r="F4747" t="s">
        <v>16813</v>
      </c>
      <c r="G4747" t="s">
        <v>20066</v>
      </c>
      <c r="H4747" t="s">
        <v>25186</v>
      </c>
      <c r="I4747" t="s">
        <v>25187</v>
      </c>
      <c r="J4747" t="s">
        <v>16808</v>
      </c>
      <c r="K4747" t="s">
        <v>8275</v>
      </c>
      <c r="L4747" t="s">
        <v>8276</v>
      </c>
      <c r="M4747" t="s">
        <v>20967</v>
      </c>
      <c r="N4747" t="s">
        <v>6345</v>
      </c>
      <c r="O4747" t="s">
        <v>20167</v>
      </c>
      <c r="P4747" t="s">
        <v>20173</v>
      </c>
      <c r="Q4747" t="s">
        <v>20174</v>
      </c>
      <c r="R4747" t="s">
        <v>20968</v>
      </c>
      <c r="S4747">
        <v>1</v>
      </c>
      <c r="T4747">
        <v>1</v>
      </c>
      <c r="U4747">
        <v>0</v>
      </c>
      <c r="V4747">
        <v>303</v>
      </c>
      <c r="W4747">
        <v>14</v>
      </c>
    </row>
    <row r="4748" spans="1:23" x14ac:dyDescent="0.3">
      <c r="A4748" t="s">
        <v>4758</v>
      </c>
      <c r="B4748" t="s">
        <v>21174</v>
      </c>
      <c r="C4748">
        <v>0</v>
      </c>
      <c r="D4748">
        <v>0</v>
      </c>
      <c r="E4748" t="s">
        <v>20050</v>
      </c>
      <c r="F4748" t="s">
        <v>16814</v>
      </c>
      <c r="G4748" t="s">
        <v>20066</v>
      </c>
      <c r="H4748" t="s">
        <v>25191</v>
      </c>
      <c r="I4748" t="s">
        <v>25192</v>
      </c>
      <c r="J4748" t="s">
        <v>16815</v>
      </c>
      <c r="K4748" t="s">
        <v>8528</v>
      </c>
      <c r="L4748" t="s">
        <v>8529</v>
      </c>
      <c r="M4748" t="s">
        <v>20991</v>
      </c>
      <c r="N4748" t="s">
        <v>6345</v>
      </c>
      <c r="O4748" t="s">
        <v>20167</v>
      </c>
      <c r="P4748" t="s">
        <v>20173</v>
      </c>
      <c r="Q4748" t="s">
        <v>20174</v>
      </c>
      <c r="R4748" t="s">
        <v>20992</v>
      </c>
      <c r="S4748">
        <v>1</v>
      </c>
      <c r="T4748">
        <v>1</v>
      </c>
      <c r="U4748">
        <v>0</v>
      </c>
      <c r="V4748">
        <v>312</v>
      </c>
      <c r="W4748">
        <v>13</v>
      </c>
    </row>
    <row r="4749" spans="1:23" x14ac:dyDescent="0.3">
      <c r="A4749" t="s">
        <v>4759</v>
      </c>
      <c r="B4749" t="s">
        <v>21174</v>
      </c>
      <c r="C4749">
        <v>0</v>
      </c>
      <c r="D4749">
        <v>0</v>
      </c>
      <c r="E4749" t="s">
        <v>20050</v>
      </c>
      <c r="F4749" t="s">
        <v>16816</v>
      </c>
      <c r="G4749" t="s">
        <v>20328</v>
      </c>
      <c r="H4749" t="s">
        <v>25193</v>
      </c>
      <c r="I4749" t="s">
        <v>25194</v>
      </c>
      <c r="J4749" t="s">
        <v>16817</v>
      </c>
      <c r="K4749" t="s">
        <v>8875</v>
      </c>
      <c r="L4749" t="s">
        <v>8876</v>
      </c>
      <c r="M4749" t="s">
        <v>21068</v>
      </c>
      <c r="N4749" t="s">
        <v>6345</v>
      </c>
      <c r="O4749" t="s">
        <v>20167</v>
      </c>
      <c r="P4749" t="s">
        <v>20173</v>
      </c>
      <c r="Q4749" t="s">
        <v>20174</v>
      </c>
      <c r="R4749" t="s">
        <v>21069</v>
      </c>
      <c r="S4749">
        <v>1</v>
      </c>
      <c r="T4749">
        <v>1</v>
      </c>
      <c r="U4749">
        <v>0</v>
      </c>
      <c r="V4749">
        <v>90</v>
      </c>
      <c r="W4749">
        <v>4</v>
      </c>
    </row>
    <row r="4750" spans="1:23" x14ac:dyDescent="0.3">
      <c r="A4750" t="s">
        <v>4760</v>
      </c>
      <c r="B4750" t="s">
        <v>21174</v>
      </c>
      <c r="C4750">
        <v>0</v>
      </c>
      <c r="D4750">
        <v>0</v>
      </c>
      <c r="E4750" t="s">
        <v>20050</v>
      </c>
      <c r="F4750" t="s">
        <v>16818</v>
      </c>
      <c r="G4750" t="s">
        <v>20066</v>
      </c>
      <c r="H4750" t="s">
        <v>25195</v>
      </c>
      <c r="I4750" t="s">
        <v>25196</v>
      </c>
      <c r="J4750" t="s">
        <v>16819</v>
      </c>
      <c r="K4750" t="s">
        <v>16820</v>
      </c>
      <c r="L4750" t="s">
        <v>16821</v>
      </c>
      <c r="M4750" t="s">
        <v>25197</v>
      </c>
      <c r="N4750" t="s">
        <v>6345</v>
      </c>
      <c r="O4750" t="s">
        <v>20167</v>
      </c>
      <c r="P4750" t="s">
        <v>20173</v>
      </c>
      <c r="Q4750" t="s">
        <v>20174</v>
      </c>
      <c r="R4750" t="s">
        <v>25198</v>
      </c>
      <c r="S4750">
        <v>1</v>
      </c>
      <c r="T4750">
        <v>1</v>
      </c>
      <c r="U4750">
        <v>0</v>
      </c>
      <c r="V4750">
        <v>142</v>
      </c>
      <c r="W4750">
        <v>8</v>
      </c>
    </row>
    <row r="4751" spans="1:23" x14ac:dyDescent="0.3">
      <c r="A4751" t="s">
        <v>4761</v>
      </c>
      <c r="B4751" t="s">
        <v>21174</v>
      </c>
      <c r="C4751">
        <v>0</v>
      </c>
      <c r="D4751">
        <v>0</v>
      </c>
      <c r="E4751" t="s">
        <v>20050</v>
      </c>
      <c r="F4751" t="s">
        <v>16822</v>
      </c>
      <c r="G4751" t="s">
        <v>20066</v>
      </c>
      <c r="H4751" t="s">
        <v>27378</v>
      </c>
      <c r="I4751" t="s">
        <v>25199</v>
      </c>
      <c r="J4751" t="s">
        <v>15786</v>
      </c>
      <c r="K4751" t="s">
        <v>16823</v>
      </c>
      <c r="L4751" t="s">
        <v>16824</v>
      </c>
      <c r="M4751" t="s">
        <v>25200</v>
      </c>
      <c r="N4751" t="s">
        <v>6345</v>
      </c>
      <c r="O4751" t="s">
        <v>20167</v>
      </c>
      <c r="P4751" t="s">
        <v>20173</v>
      </c>
      <c r="Q4751" t="s">
        <v>20174</v>
      </c>
      <c r="R4751" t="s">
        <v>25201</v>
      </c>
      <c r="S4751">
        <v>1</v>
      </c>
      <c r="T4751">
        <v>1</v>
      </c>
      <c r="U4751">
        <v>0</v>
      </c>
      <c r="V4751">
        <v>44</v>
      </c>
      <c r="W4751">
        <v>3</v>
      </c>
    </row>
    <row r="4752" spans="1:23" x14ac:dyDescent="0.3">
      <c r="A4752" t="s">
        <v>4762</v>
      </c>
      <c r="B4752" t="s">
        <v>21174</v>
      </c>
      <c r="C4752">
        <v>0</v>
      </c>
      <c r="D4752">
        <v>0</v>
      </c>
      <c r="E4752" t="s">
        <v>20050</v>
      </c>
      <c r="F4752" t="s">
        <v>16825</v>
      </c>
      <c r="G4752" t="s">
        <v>20066</v>
      </c>
      <c r="H4752" t="s">
        <v>25202</v>
      </c>
      <c r="I4752" t="s">
        <v>25203</v>
      </c>
      <c r="J4752" t="s">
        <v>16826</v>
      </c>
      <c r="K4752" t="s">
        <v>16827</v>
      </c>
      <c r="L4752" t="s">
        <v>16828</v>
      </c>
      <c r="M4752" t="s">
        <v>20582</v>
      </c>
      <c r="N4752" t="s">
        <v>6345</v>
      </c>
      <c r="O4752" t="s">
        <v>20167</v>
      </c>
      <c r="P4752" t="s">
        <v>20173</v>
      </c>
      <c r="Q4752" t="s">
        <v>20174</v>
      </c>
      <c r="R4752" t="s">
        <v>25204</v>
      </c>
      <c r="S4752">
        <v>1</v>
      </c>
      <c r="T4752">
        <v>1</v>
      </c>
      <c r="U4752">
        <v>0</v>
      </c>
      <c r="V4752">
        <v>97</v>
      </c>
      <c r="W4752">
        <v>5</v>
      </c>
    </row>
    <row r="4753" spans="1:23" x14ac:dyDescent="0.3">
      <c r="A4753" t="s">
        <v>4763</v>
      </c>
      <c r="B4753" t="s">
        <v>21174</v>
      </c>
      <c r="C4753">
        <v>0</v>
      </c>
      <c r="D4753">
        <v>0</v>
      </c>
      <c r="E4753" t="s">
        <v>20050</v>
      </c>
      <c r="F4753" t="s">
        <v>16829</v>
      </c>
      <c r="G4753" t="s">
        <v>20066</v>
      </c>
      <c r="H4753" t="s">
        <v>25205</v>
      </c>
      <c r="I4753" t="s">
        <v>25206</v>
      </c>
      <c r="J4753" t="s">
        <v>16830</v>
      </c>
      <c r="K4753" t="s">
        <v>16831</v>
      </c>
      <c r="L4753" t="s">
        <v>16832</v>
      </c>
      <c r="M4753" t="s">
        <v>21060</v>
      </c>
      <c r="N4753" t="s">
        <v>6345</v>
      </c>
      <c r="O4753" t="s">
        <v>20167</v>
      </c>
      <c r="P4753" t="s">
        <v>20173</v>
      </c>
      <c r="Q4753" t="s">
        <v>20174</v>
      </c>
      <c r="R4753" t="s">
        <v>25207</v>
      </c>
      <c r="S4753">
        <v>1</v>
      </c>
      <c r="T4753">
        <v>1</v>
      </c>
      <c r="U4753">
        <v>0</v>
      </c>
      <c r="V4753">
        <v>54</v>
      </c>
      <c r="W4753">
        <v>3</v>
      </c>
    </row>
    <row r="4754" spans="1:23" x14ac:dyDescent="0.3">
      <c r="A4754" t="s">
        <v>4764</v>
      </c>
      <c r="B4754" t="s">
        <v>21174</v>
      </c>
      <c r="C4754">
        <v>0</v>
      </c>
      <c r="D4754">
        <v>0</v>
      </c>
      <c r="E4754" t="s">
        <v>20050</v>
      </c>
      <c r="F4754" t="s">
        <v>16833</v>
      </c>
      <c r="G4754" t="s">
        <v>20066</v>
      </c>
      <c r="H4754" t="s">
        <v>25208</v>
      </c>
      <c r="I4754" t="s">
        <v>25209</v>
      </c>
      <c r="J4754" t="s">
        <v>16834</v>
      </c>
      <c r="K4754" t="s">
        <v>16835</v>
      </c>
      <c r="L4754" t="s">
        <v>16836</v>
      </c>
      <c r="M4754" t="s">
        <v>20054</v>
      </c>
      <c r="N4754" t="s">
        <v>6345</v>
      </c>
      <c r="O4754" t="s">
        <v>20167</v>
      </c>
      <c r="P4754" t="s">
        <v>20337</v>
      </c>
      <c r="Q4754" t="s">
        <v>20338</v>
      </c>
      <c r="R4754" t="s">
        <v>25210</v>
      </c>
      <c r="S4754">
        <v>1</v>
      </c>
      <c r="T4754">
        <v>1</v>
      </c>
      <c r="U4754">
        <v>0</v>
      </c>
      <c r="V4754">
        <v>192</v>
      </c>
      <c r="W4754">
        <v>9</v>
      </c>
    </row>
    <row r="4755" spans="1:23" x14ac:dyDescent="0.3">
      <c r="A4755" t="s">
        <v>4765</v>
      </c>
      <c r="B4755" t="s">
        <v>21174</v>
      </c>
      <c r="C4755">
        <v>0</v>
      </c>
      <c r="D4755">
        <v>0</v>
      </c>
      <c r="E4755" t="s">
        <v>20050</v>
      </c>
      <c r="F4755" t="s">
        <v>16837</v>
      </c>
      <c r="G4755" t="s">
        <v>20080</v>
      </c>
      <c r="H4755" t="s">
        <v>25097</v>
      </c>
      <c r="I4755" t="s">
        <v>25098</v>
      </c>
      <c r="J4755" t="s">
        <v>16687</v>
      </c>
      <c r="K4755" t="s">
        <v>7756</v>
      </c>
      <c r="L4755" t="s">
        <v>7757</v>
      </c>
      <c r="M4755" t="s">
        <v>20351</v>
      </c>
      <c r="N4755" t="s">
        <v>6345</v>
      </c>
      <c r="O4755" t="s">
        <v>20167</v>
      </c>
      <c r="P4755" t="s">
        <v>20173</v>
      </c>
      <c r="Q4755" t="s">
        <v>20174</v>
      </c>
      <c r="R4755" t="s">
        <v>20352</v>
      </c>
      <c r="S4755">
        <v>1</v>
      </c>
      <c r="T4755">
        <v>1</v>
      </c>
      <c r="U4755">
        <v>0</v>
      </c>
      <c r="V4755">
        <v>118</v>
      </c>
      <c r="W4755">
        <v>6</v>
      </c>
    </row>
    <row r="4756" spans="1:23" x14ac:dyDescent="0.3">
      <c r="A4756" t="s">
        <v>4766</v>
      </c>
      <c r="B4756" t="s">
        <v>21174</v>
      </c>
      <c r="C4756">
        <v>0</v>
      </c>
      <c r="D4756">
        <v>0</v>
      </c>
      <c r="E4756" t="s">
        <v>20150</v>
      </c>
      <c r="F4756" t="s">
        <v>16838</v>
      </c>
      <c r="G4756" t="s">
        <v>20089</v>
      </c>
      <c r="H4756" t="s">
        <v>25211</v>
      </c>
      <c r="I4756" t="s">
        <v>25212</v>
      </c>
      <c r="J4756" t="s">
        <v>16839</v>
      </c>
      <c r="K4756" t="s">
        <v>6594</v>
      </c>
      <c r="L4756" t="s">
        <v>6595</v>
      </c>
      <c r="M4756" t="s">
        <v>20083</v>
      </c>
      <c r="N4756" t="s">
        <v>6345</v>
      </c>
      <c r="O4756" t="s">
        <v>20167</v>
      </c>
      <c r="P4756" t="s">
        <v>20685</v>
      </c>
      <c r="Q4756" t="s">
        <v>20686</v>
      </c>
      <c r="R4756" t="s">
        <v>20687</v>
      </c>
      <c r="S4756">
        <v>0</v>
      </c>
      <c r="T4756">
        <v>0</v>
      </c>
      <c r="U4756">
        <v>1</v>
      </c>
      <c r="V4756">
        <v>183</v>
      </c>
      <c r="W4756">
        <v>8</v>
      </c>
    </row>
    <row r="4757" spans="1:23" x14ac:dyDescent="0.3">
      <c r="A4757" t="s">
        <v>4767</v>
      </c>
      <c r="B4757" t="s">
        <v>21174</v>
      </c>
      <c r="C4757">
        <v>0</v>
      </c>
      <c r="D4757">
        <v>0</v>
      </c>
      <c r="E4757" t="s">
        <v>20050</v>
      </c>
      <c r="F4757" t="s">
        <v>16840</v>
      </c>
      <c r="G4757" t="s">
        <v>20066</v>
      </c>
      <c r="H4757" t="s">
        <v>25099</v>
      </c>
      <c r="I4757" t="s">
        <v>25100</v>
      </c>
      <c r="J4757" t="s">
        <v>16689</v>
      </c>
      <c r="K4757" t="s">
        <v>16690</v>
      </c>
      <c r="L4757" t="s">
        <v>16691</v>
      </c>
      <c r="M4757" t="s">
        <v>25101</v>
      </c>
      <c r="N4757" t="s">
        <v>6345</v>
      </c>
      <c r="O4757" t="s">
        <v>20167</v>
      </c>
      <c r="P4757" t="s">
        <v>20173</v>
      </c>
      <c r="Q4757" t="s">
        <v>20174</v>
      </c>
      <c r="R4757" t="s">
        <v>25102</v>
      </c>
      <c r="S4757">
        <v>1</v>
      </c>
      <c r="T4757">
        <v>1</v>
      </c>
      <c r="U4757">
        <v>0</v>
      </c>
      <c r="V4757">
        <v>175</v>
      </c>
      <c r="W4757">
        <v>8</v>
      </c>
    </row>
    <row r="4758" spans="1:23" x14ac:dyDescent="0.3">
      <c r="A4758" t="s">
        <v>4768</v>
      </c>
      <c r="B4758" t="s">
        <v>21174</v>
      </c>
      <c r="C4758">
        <v>0</v>
      </c>
      <c r="D4758">
        <v>0</v>
      </c>
      <c r="E4758" t="s">
        <v>20050</v>
      </c>
      <c r="F4758" t="s">
        <v>16841</v>
      </c>
      <c r="G4758" t="s">
        <v>20066</v>
      </c>
      <c r="H4758" t="s">
        <v>25213</v>
      </c>
      <c r="I4758" t="s">
        <v>25214</v>
      </c>
      <c r="J4758" t="s">
        <v>16842</v>
      </c>
      <c r="K4758" t="s">
        <v>16843</v>
      </c>
      <c r="L4758" t="s">
        <v>16844</v>
      </c>
      <c r="M4758" t="s">
        <v>20146</v>
      </c>
      <c r="N4758" t="s">
        <v>6345</v>
      </c>
      <c r="O4758" t="s">
        <v>20167</v>
      </c>
      <c r="P4758" t="s">
        <v>20337</v>
      </c>
      <c r="Q4758" t="s">
        <v>20338</v>
      </c>
      <c r="R4758" t="s">
        <v>25215</v>
      </c>
      <c r="S4758">
        <v>1</v>
      </c>
      <c r="T4758">
        <v>1</v>
      </c>
      <c r="U4758">
        <v>0</v>
      </c>
      <c r="V4758">
        <v>203</v>
      </c>
      <c r="W4758">
        <v>9</v>
      </c>
    </row>
    <row r="4759" spans="1:23" x14ac:dyDescent="0.3">
      <c r="A4759" t="s">
        <v>4769</v>
      </c>
      <c r="B4759" t="s">
        <v>21174</v>
      </c>
      <c r="C4759">
        <v>0</v>
      </c>
      <c r="D4759">
        <v>0</v>
      </c>
      <c r="E4759" t="s">
        <v>20050</v>
      </c>
      <c r="F4759" t="s">
        <v>16845</v>
      </c>
      <c r="G4759" t="s">
        <v>21292</v>
      </c>
      <c r="H4759" t="s">
        <v>25216</v>
      </c>
      <c r="I4759" t="s">
        <v>25217</v>
      </c>
      <c r="J4759" t="s">
        <v>16846</v>
      </c>
      <c r="K4759" t="s">
        <v>16847</v>
      </c>
      <c r="L4759" t="s">
        <v>13133</v>
      </c>
      <c r="M4759" t="s">
        <v>21470</v>
      </c>
      <c r="N4759" t="s">
        <v>6345</v>
      </c>
      <c r="O4759" t="s">
        <v>20167</v>
      </c>
      <c r="P4759" t="s">
        <v>20492</v>
      </c>
      <c r="Q4759" t="s">
        <v>20493</v>
      </c>
      <c r="R4759" t="s">
        <v>25218</v>
      </c>
      <c r="S4759">
        <v>1</v>
      </c>
      <c r="T4759">
        <v>1</v>
      </c>
      <c r="U4759">
        <v>0</v>
      </c>
      <c r="V4759">
        <v>182</v>
      </c>
      <c r="W4759">
        <v>8</v>
      </c>
    </row>
    <row r="4760" spans="1:23" x14ac:dyDescent="0.3">
      <c r="A4760" t="s">
        <v>4770</v>
      </c>
      <c r="B4760" t="s">
        <v>21174</v>
      </c>
      <c r="C4760">
        <v>0</v>
      </c>
      <c r="D4760">
        <v>0</v>
      </c>
      <c r="E4760" t="s">
        <v>20050</v>
      </c>
      <c r="F4760" t="s">
        <v>16848</v>
      </c>
      <c r="G4760" t="s">
        <v>20080</v>
      </c>
      <c r="H4760" t="s">
        <v>20312</v>
      </c>
      <c r="I4760" t="s">
        <v>20313</v>
      </c>
      <c r="J4760" t="s">
        <v>16595</v>
      </c>
      <c r="K4760" t="s">
        <v>16062</v>
      </c>
      <c r="L4760" t="s">
        <v>6388</v>
      </c>
      <c r="M4760" t="s">
        <v>20083</v>
      </c>
      <c r="N4760" t="s">
        <v>6345</v>
      </c>
      <c r="O4760" t="s">
        <v>20167</v>
      </c>
      <c r="P4760" t="s">
        <v>20314</v>
      </c>
      <c r="Q4760" t="s">
        <v>6388</v>
      </c>
      <c r="R4760" t="s">
        <v>20315</v>
      </c>
      <c r="S4760">
        <v>1</v>
      </c>
      <c r="T4760">
        <v>0</v>
      </c>
      <c r="U4760">
        <v>0</v>
      </c>
      <c r="V4760">
        <v>190</v>
      </c>
      <c r="W4760">
        <v>9</v>
      </c>
    </row>
    <row r="4761" spans="1:23" x14ac:dyDescent="0.3">
      <c r="A4761" t="s">
        <v>4771</v>
      </c>
      <c r="B4761" t="s">
        <v>21174</v>
      </c>
      <c r="C4761">
        <v>0</v>
      </c>
      <c r="D4761">
        <v>0</v>
      </c>
      <c r="E4761" t="s">
        <v>20050</v>
      </c>
      <c r="F4761" t="s">
        <v>16849</v>
      </c>
      <c r="G4761" t="s">
        <v>20066</v>
      </c>
      <c r="H4761" t="s">
        <v>25219</v>
      </c>
      <c r="I4761" t="s">
        <v>25220</v>
      </c>
      <c r="J4761" t="s">
        <v>16850</v>
      </c>
      <c r="K4761" t="s">
        <v>16851</v>
      </c>
      <c r="L4761" t="s">
        <v>16852</v>
      </c>
      <c r="M4761" t="s">
        <v>20630</v>
      </c>
      <c r="N4761" t="s">
        <v>6345</v>
      </c>
      <c r="O4761" t="s">
        <v>20167</v>
      </c>
      <c r="P4761" t="s">
        <v>20337</v>
      </c>
      <c r="Q4761" t="s">
        <v>20338</v>
      </c>
      <c r="R4761" t="s">
        <v>25221</v>
      </c>
      <c r="S4761">
        <v>1</v>
      </c>
      <c r="T4761">
        <v>1</v>
      </c>
      <c r="U4761">
        <v>0</v>
      </c>
      <c r="V4761">
        <v>176</v>
      </c>
      <c r="W4761">
        <v>8</v>
      </c>
    </row>
    <row r="4762" spans="1:23" x14ac:dyDescent="0.3">
      <c r="A4762" t="s">
        <v>4772</v>
      </c>
      <c r="B4762" t="s">
        <v>21174</v>
      </c>
      <c r="C4762">
        <v>0</v>
      </c>
      <c r="D4762">
        <v>0</v>
      </c>
      <c r="E4762" t="s">
        <v>20050</v>
      </c>
      <c r="F4762" t="s">
        <v>16853</v>
      </c>
      <c r="G4762" t="s">
        <v>20066</v>
      </c>
      <c r="H4762" t="s">
        <v>25158</v>
      </c>
      <c r="I4762" t="s">
        <v>25159</v>
      </c>
      <c r="J4762" t="s">
        <v>9783</v>
      </c>
      <c r="K4762" t="s">
        <v>16769</v>
      </c>
      <c r="L4762" t="s">
        <v>16770</v>
      </c>
      <c r="M4762" t="s">
        <v>20443</v>
      </c>
      <c r="N4762" t="s">
        <v>6345</v>
      </c>
      <c r="O4762" t="s">
        <v>20167</v>
      </c>
      <c r="P4762" t="s">
        <v>20173</v>
      </c>
      <c r="Q4762" t="s">
        <v>20174</v>
      </c>
      <c r="R4762" t="s">
        <v>25160</v>
      </c>
      <c r="S4762">
        <v>1</v>
      </c>
      <c r="T4762">
        <v>1</v>
      </c>
      <c r="U4762">
        <v>0</v>
      </c>
      <c r="V4762">
        <v>78</v>
      </c>
      <c r="W4762">
        <v>4</v>
      </c>
    </row>
    <row r="4763" spans="1:23" x14ac:dyDescent="0.3">
      <c r="A4763" t="s">
        <v>4773</v>
      </c>
      <c r="B4763" t="s">
        <v>21174</v>
      </c>
      <c r="C4763">
        <v>0</v>
      </c>
      <c r="D4763">
        <v>0</v>
      </c>
      <c r="E4763" t="s">
        <v>20050</v>
      </c>
      <c r="F4763" t="s">
        <v>16854</v>
      </c>
      <c r="G4763" t="s">
        <v>20080</v>
      </c>
      <c r="H4763" t="s">
        <v>20312</v>
      </c>
      <c r="I4763" t="s">
        <v>20313</v>
      </c>
      <c r="J4763" t="s">
        <v>16619</v>
      </c>
      <c r="K4763" t="s">
        <v>16505</v>
      </c>
      <c r="L4763" t="s">
        <v>6388</v>
      </c>
      <c r="M4763" t="s">
        <v>20083</v>
      </c>
      <c r="N4763" t="s">
        <v>6345</v>
      </c>
      <c r="O4763" t="s">
        <v>20167</v>
      </c>
      <c r="P4763" t="s">
        <v>20314</v>
      </c>
      <c r="Q4763" t="s">
        <v>6388</v>
      </c>
      <c r="R4763" t="s">
        <v>20315</v>
      </c>
      <c r="S4763">
        <v>1</v>
      </c>
      <c r="T4763">
        <v>0</v>
      </c>
      <c r="U4763">
        <v>0</v>
      </c>
      <c r="V4763">
        <v>262</v>
      </c>
      <c r="W4763">
        <v>12</v>
      </c>
    </row>
    <row r="4764" spans="1:23" x14ac:dyDescent="0.3">
      <c r="A4764" t="s">
        <v>4774</v>
      </c>
      <c r="B4764" t="s">
        <v>21174</v>
      </c>
      <c r="C4764">
        <v>0</v>
      </c>
      <c r="D4764">
        <v>0</v>
      </c>
      <c r="E4764" t="s">
        <v>20050</v>
      </c>
      <c r="F4764" t="s">
        <v>16855</v>
      </c>
      <c r="G4764" t="s">
        <v>21292</v>
      </c>
      <c r="H4764" t="s">
        <v>25222</v>
      </c>
      <c r="I4764" t="s">
        <v>25223</v>
      </c>
      <c r="J4764" t="s">
        <v>11651</v>
      </c>
      <c r="K4764" t="s">
        <v>16856</v>
      </c>
      <c r="L4764" t="s">
        <v>16857</v>
      </c>
      <c r="M4764" t="s">
        <v>20582</v>
      </c>
      <c r="N4764" t="s">
        <v>6345</v>
      </c>
      <c r="O4764" t="s">
        <v>20167</v>
      </c>
      <c r="P4764" t="s">
        <v>20419</v>
      </c>
      <c r="Q4764" t="s">
        <v>20420</v>
      </c>
      <c r="R4764" t="s">
        <v>25224</v>
      </c>
      <c r="S4764">
        <v>1</v>
      </c>
      <c r="T4764">
        <v>0</v>
      </c>
      <c r="U4764">
        <v>0</v>
      </c>
      <c r="V4764">
        <v>179</v>
      </c>
      <c r="W4764">
        <v>8</v>
      </c>
    </row>
    <row r="4765" spans="1:23" x14ac:dyDescent="0.3">
      <c r="A4765" t="s">
        <v>4775</v>
      </c>
      <c r="B4765" t="s">
        <v>21174</v>
      </c>
      <c r="C4765">
        <v>0</v>
      </c>
      <c r="D4765">
        <v>0</v>
      </c>
      <c r="E4765" t="s">
        <v>20050</v>
      </c>
      <c r="F4765" t="s">
        <v>16858</v>
      </c>
      <c r="G4765" t="s">
        <v>20080</v>
      </c>
      <c r="H4765" t="s">
        <v>25225</v>
      </c>
      <c r="I4765" t="s">
        <v>25226</v>
      </c>
      <c r="J4765" t="s">
        <v>16859</v>
      </c>
      <c r="K4765" t="s">
        <v>16065</v>
      </c>
      <c r="L4765" t="s">
        <v>16066</v>
      </c>
      <c r="M4765" t="s">
        <v>20519</v>
      </c>
      <c r="N4765" t="s">
        <v>6345</v>
      </c>
      <c r="O4765" t="s">
        <v>20167</v>
      </c>
      <c r="P4765" t="s">
        <v>20419</v>
      </c>
      <c r="Q4765" t="s">
        <v>20420</v>
      </c>
      <c r="R4765" t="s">
        <v>24929</v>
      </c>
      <c r="S4765">
        <v>1</v>
      </c>
      <c r="T4765">
        <v>0</v>
      </c>
      <c r="U4765">
        <v>0</v>
      </c>
      <c r="V4765">
        <v>225</v>
      </c>
      <c r="W4765">
        <v>10</v>
      </c>
    </row>
    <row r="4766" spans="1:23" x14ac:dyDescent="0.3">
      <c r="A4766" t="s">
        <v>4776</v>
      </c>
      <c r="B4766" t="s">
        <v>21174</v>
      </c>
      <c r="C4766">
        <v>0</v>
      </c>
      <c r="D4766">
        <v>0</v>
      </c>
      <c r="E4766" t="s">
        <v>20050</v>
      </c>
      <c r="F4766" t="s">
        <v>16860</v>
      </c>
      <c r="G4766" t="s">
        <v>20066</v>
      </c>
      <c r="H4766" t="s">
        <v>25227</v>
      </c>
      <c r="I4766" t="s">
        <v>25228</v>
      </c>
      <c r="J4766" t="s">
        <v>16861</v>
      </c>
      <c r="K4766" t="s">
        <v>16065</v>
      </c>
      <c r="L4766" t="s">
        <v>16066</v>
      </c>
      <c r="M4766" t="s">
        <v>20519</v>
      </c>
      <c r="N4766" t="s">
        <v>6345</v>
      </c>
      <c r="O4766" t="s">
        <v>20167</v>
      </c>
      <c r="P4766" t="s">
        <v>20419</v>
      </c>
      <c r="Q4766" t="s">
        <v>20420</v>
      </c>
      <c r="R4766" t="s">
        <v>24929</v>
      </c>
      <c r="S4766">
        <v>1</v>
      </c>
      <c r="T4766">
        <v>0</v>
      </c>
      <c r="U4766">
        <v>0</v>
      </c>
      <c r="V4766">
        <v>224</v>
      </c>
      <c r="W4766">
        <v>12</v>
      </c>
    </row>
    <row r="4767" spans="1:23" x14ac:dyDescent="0.3">
      <c r="A4767" t="s">
        <v>4777</v>
      </c>
      <c r="B4767" t="s">
        <v>21174</v>
      </c>
      <c r="C4767">
        <v>0</v>
      </c>
      <c r="D4767">
        <v>0</v>
      </c>
      <c r="E4767" t="s">
        <v>20050</v>
      </c>
      <c r="F4767" t="s">
        <v>16862</v>
      </c>
      <c r="G4767" t="s">
        <v>20040</v>
      </c>
      <c r="H4767" t="s">
        <v>25229</v>
      </c>
      <c r="I4767" t="s">
        <v>25230</v>
      </c>
      <c r="J4767" t="s">
        <v>16863</v>
      </c>
      <c r="K4767" t="s">
        <v>16864</v>
      </c>
      <c r="L4767" t="s">
        <v>16865</v>
      </c>
      <c r="M4767" t="s">
        <v>20410</v>
      </c>
      <c r="N4767" t="s">
        <v>6345</v>
      </c>
      <c r="O4767" t="s">
        <v>20167</v>
      </c>
      <c r="P4767" t="s">
        <v>20419</v>
      </c>
      <c r="Q4767" t="s">
        <v>20420</v>
      </c>
      <c r="R4767" t="s">
        <v>25231</v>
      </c>
      <c r="S4767">
        <v>1</v>
      </c>
      <c r="T4767">
        <v>0</v>
      </c>
      <c r="U4767">
        <v>0</v>
      </c>
      <c r="V4767">
        <v>207</v>
      </c>
      <c r="W4767">
        <v>10</v>
      </c>
    </row>
    <row r="4768" spans="1:23" x14ac:dyDescent="0.3">
      <c r="A4768" t="s">
        <v>4778</v>
      </c>
      <c r="B4768" t="s">
        <v>21174</v>
      </c>
      <c r="C4768">
        <v>0</v>
      </c>
      <c r="D4768">
        <v>0</v>
      </c>
      <c r="E4768" t="s">
        <v>20050</v>
      </c>
      <c r="F4768" t="s">
        <v>16866</v>
      </c>
      <c r="G4768" t="s">
        <v>20066</v>
      </c>
      <c r="H4768" t="s">
        <v>25232</v>
      </c>
      <c r="I4768" t="s">
        <v>25233</v>
      </c>
      <c r="J4768" t="s">
        <v>16867</v>
      </c>
      <c r="K4768" t="s">
        <v>8528</v>
      </c>
      <c r="L4768" t="s">
        <v>8529</v>
      </c>
      <c r="M4768" t="s">
        <v>20991</v>
      </c>
      <c r="N4768" t="s">
        <v>6345</v>
      </c>
      <c r="O4768" t="s">
        <v>20167</v>
      </c>
      <c r="P4768" t="s">
        <v>20173</v>
      </c>
      <c r="Q4768" t="s">
        <v>20174</v>
      </c>
      <c r="R4768" t="s">
        <v>20992</v>
      </c>
      <c r="S4768">
        <v>1</v>
      </c>
      <c r="T4768">
        <v>1</v>
      </c>
      <c r="U4768">
        <v>0</v>
      </c>
      <c r="V4768">
        <v>262</v>
      </c>
      <c r="W4768">
        <v>13</v>
      </c>
    </row>
    <row r="4769" spans="1:23" x14ac:dyDescent="0.3">
      <c r="A4769" t="s">
        <v>4779</v>
      </c>
      <c r="B4769" t="s">
        <v>21174</v>
      </c>
      <c r="C4769">
        <v>0</v>
      </c>
      <c r="D4769">
        <v>0</v>
      </c>
      <c r="E4769" t="s">
        <v>20050</v>
      </c>
      <c r="F4769" t="s">
        <v>16868</v>
      </c>
      <c r="G4769" t="s">
        <v>20080</v>
      </c>
      <c r="H4769" t="s">
        <v>20312</v>
      </c>
      <c r="I4769" t="s">
        <v>20313</v>
      </c>
      <c r="J4769" t="s">
        <v>16545</v>
      </c>
      <c r="K4769" t="s">
        <v>6658</v>
      </c>
      <c r="L4769" t="s">
        <v>6388</v>
      </c>
      <c r="M4769" t="s">
        <v>20083</v>
      </c>
      <c r="N4769" t="s">
        <v>6345</v>
      </c>
      <c r="O4769" t="s">
        <v>20167</v>
      </c>
      <c r="P4769" t="s">
        <v>20314</v>
      </c>
      <c r="Q4769" t="s">
        <v>6388</v>
      </c>
      <c r="R4769" t="s">
        <v>20315</v>
      </c>
      <c r="S4769">
        <v>1</v>
      </c>
      <c r="T4769">
        <v>0</v>
      </c>
      <c r="U4769">
        <v>0</v>
      </c>
      <c r="V4769">
        <v>169</v>
      </c>
      <c r="W4769">
        <v>9</v>
      </c>
    </row>
    <row r="4770" spans="1:23" x14ac:dyDescent="0.3">
      <c r="A4770" t="s">
        <v>4780</v>
      </c>
      <c r="B4770" t="s">
        <v>21174</v>
      </c>
      <c r="C4770">
        <v>0</v>
      </c>
      <c r="D4770">
        <v>0</v>
      </c>
      <c r="E4770" t="s">
        <v>20050</v>
      </c>
      <c r="F4770" t="s">
        <v>16869</v>
      </c>
      <c r="G4770" t="s">
        <v>20080</v>
      </c>
      <c r="H4770" t="s">
        <v>20312</v>
      </c>
      <c r="I4770" t="s">
        <v>20313</v>
      </c>
      <c r="J4770" t="s">
        <v>16531</v>
      </c>
      <c r="K4770" t="s">
        <v>9287</v>
      </c>
      <c r="L4770" t="s">
        <v>6388</v>
      </c>
      <c r="M4770" t="s">
        <v>20083</v>
      </c>
      <c r="N4770" t="s">
        <v>6345</v>
      </c>
      <c r="O4770" t="s">
        <v>20167</v>
      </c>
      <c r="P4770" t="s">
        <v>20314</v>
      </c>
      <c r="Q4770" t="s">
        <v>6388</v>
      </c>
      <c r="R4770" t="s">
        <v>20315</v>
      </c>
      <c r="S4770">
        <v>1</v>
      </c>
      <c r="T4770">
        <v>0</v>
      </c>
      <c r="U4770">
        <v>0</v>
      </c>
      <c r="V4770">
        <v>246</v>
      </c>
      <c r="W4770">
        <v>12</v>
      </c>
    </row>
    <row r="4771" spans="1:23" x14ac:dyDescent="0.3">
      <c r="A4771" t="s">
        <v>4781</v>
      </c>
      <c r="B4771" t="s">
        <v>21174</v>
      </c>
      <c r="C4771">
        <v>0</v>
      </c>
      <c r="D4771">
        <v>0</v>
      </c>
      <c r="E4771" t="s">
        <v>20050</v>
      </c>
      <c r="F4771" t="s">
        <v>16870</v>
      </c>
      <c r="G4771" t="s">
        <v>20040</v>
      </c>
      <c r="H4771" t="s">
        <v>25234</v>
      </c>
      <c r="I4771" t="s">
        <v>25235</v>
      </c>
      <c r="J4771" t="s">
        <v>16871</v>
      </c>
      <c r="K4771" t="s">
        <v>16872</v>
      </c>
      <c r="L4771" t="s">
        <v>16873</v>
      </c>
      <c r="M4771" t="s">
        <v>20422</v>
      </c>
      <c r="N4771" t="s">
        <v>6345</v>
      </c>
      <c r="O4771" t="s">
        <v>20167</v>
      </c>
      <c r="P4771" t="s">
        <v>20419</v>
      </c>
      <c r="Q4771" t="s">
        <v>20420</v>
      </c>
      <c r="R4771" t="s">
        <v>25236</v>
      </c>
      <c r="S4771">
        <v>1</v>
      </c>
      <c r="T4771">
        <v>0</v>
      </c>
      <c r="U4771">
        <v>0</v>
      </c>
      <c r="V4771">
        <v>188</v>
      </c>
      <c r="W4771">
        <v>9</v>
      </c>
    </row>
    <row r="4772" spans="1:23" x14ac:dyDescent="0.3">
      <c r="A4772" t="s">
        <v>4782</v>
      </c>
      <c r="B4772" t="s">
        <v>21174</v>
      </c>
      <c r="C4772">
        <v>0</v>
      </c>
      <c r="D4772">
        <v>0</v>
      </c>
      <c r="E4772" t="s">
        <v>20050</v>
      </c>
      <c r="F4772" t="s">
        <v>16877</v>
      </c>
      <c r="G4772" t="s">
        <v>20080</v>
      </c>
      <c r="H4772" t="s">
        <v>25237</v>
      </c>
      <c r="I4772" t="s">
        <v>25238</v>
      </c>
      <c r="J4772" t="s">
        <v>16878</v>
      </c>
      <c r="K4772" t="s">
        <v>6855</v>
      </c>
      <c r="L4772" t="s">
        <v>6856</v>
      </c>
      <c r="M4772" t="s">
        <v>20258</v>
      </c>
      <c r="N4772" t="s">
        <v>6345</v>
      </c>
      <c r="O4772" t="s">
        <v>20167</v>
      </c>
      <c r="P4772" t="s">
        <v>20419</v>
      </c>
      <c r="Q4772" t="s">
        <v>20420</v>
      </c>
      <c r="R4772" t="s">
        <v>20497</v>
      </c>
      <c r="S4772">
        <v>1</v>
      </c>
      <c r="T4772">
        <v>0</v>
      </c>
      <c r="U4772">
        <v>0</v>
      </c>
      <c r="V4772">
        <v>637</v>
      </c>
      <c r="W4772">
        <v>26</v>
      </c>
    </row>
    <row r="4773" spans="1:23" x14ac:dyDescent="0.3">
      <c r="A4773" t="s">
        <v>4783</v>
      </c>
      <c r="B4773" t="s">
        <v>21174</v>
      </c>
      <c r="C4773">
        <v>0</v>
      </c>
      <c r="D4773">
        <v>0</v>
      </c>
      <c r="E4773" t="s">
        <v>20050</v>
      </c>
      <c r="F4773" t="s">
        <v>16879</v>
      </c>
      <c r="G4773" t="s">
        <v>20080</v>
      </c>
      <c r="H4773" t="s">
        <v>25237</v>
      </c>
      <c r="I4773" t="s">
        <v>25238</v>
      </c>
      <c r="J4773" t="s">
        <v>16880</v>
      </c>
      <c r="K4773" t="s">
        <v>6855</v>
      </c>
      <c r="L4773" t="s">
        <v>6856</v>
      </c>
      <c r="M4773" t="s">
        <v>20258</v>
      </c>
      <c r="N4773" t="s">
        <v>6345</v>
      </c>
      <c r="O4773" t="s">
        <v>20167</v>
      </c>
      <c r="P4773" t="s">
        <v>20419</v>
      </c>
      <c r="Q4773" t="s">
        <v>20420</v>
      </c>
      <c r="R4773" t="s">
        <v>20497</v>
      </c>
      <c r="S4773">
        <v>1</v>
      </c>
      <c r="T4773">
        <v>0</v>
      </c>
      <c r="U4773">
        <v>0</v>
      </c>
      <c r="V4773">
        <v>347</v>
      </c>
      <c r="W4773">
        <v>18</v>
      </c>
    </row>
    <row r="4774" spans="1:23" x14ac:dyDescent="0.3">
      <c r="A4774" t="s">
        <v>4784</v>
      </c>
      <c r="B4774" t="s">
        <v>21174</v>
      </c>
      <c r="C4774">
        <v>0</v>
      </c>
      <c r="D4774">
        <v>0</v>
      </c>
      <c r="E4774" t="s">
        <v>20050</v>
      </c>
      <c r="F4774" t="s">
        <v>16881</v>
      </c>
      <c r="G4774" t="s">
        <v>20040</v>
      </c>
      <c r="H4774" t="s">
        <v>25239</v>
      </c>
      <c r="I4774" t="s">
        <v>25240</v>
      </c>
      <c r="J4774" t="s">
        <v>16882</v>
      </c>
      <c r="K4774" t="s">
        <v>16883</v>
      </c>
      <c r="L4774" t="s">
        <v>16884</v>
      </c>
      <c r="M4774" t="s">
        <v>20757</v>
      </c>
      <c r="N4774" t="s">
        <v>6345</v>
      </c>
      <c r="O4774" t="s">
        <v>20167</v>
      </c>
      <c r="P4774" t="s">
        <v>20492</v>
      </c>
      <c r="Q4774" t="s">
        <v>20493</v>
      </c>
      <c r="R4774" t="s">
        <v>25241</v>
      </c>
      <c r="S4774">
        <v>1</v>
      </c>
      <c r="T4774">
        <v>0</v>
      </c>
      <c r="U4774">
        <v>0</v>
      </c>
      <c r="V4774">
        <v>110</v>
      </c>
      <c r="W4774">
        <v>6</v>
      </c>
    </row>
    <row r="4775" spans="1:23" x14ac:dyDescent="0.3">
      <c r="A4775" t="s">
        <v>4785</v>
      </c>
      <c r="B4775" t="s">
        <v>21174</v>
      </c>
      <c r="C4775">
        <v>0</v>
      </c>
      <c r="D4775">
        <v>0</v>
      </c>
      <c r="E4775" t="s">
        <v>20050</v>
      </c>
      <c r="F4775" t="s">
        <v>16885</v>
      </c>
      <c r="G4775" t="s">
        <v>20080</v>
      </c>
      <c r="H4775" t="s">
        <v>25242</v>
      </c>
      <c r="I4775" t="s">
        <v>25243</v>
      </c>
      <c r="J4775" t="s">
        <v>16886</v>
      </c>
      <c r="K4775" t="s">
        <v>7221</v>
      </c>
      <c r="L4775" t="s">
        <v>7222</v>
      </c>
      <c r="M4775" t="s">
        <v>20206</v>
      </c>
      <c r="N4775" t="s">
        <v>6345</v>
      </c>
      <c r="O4775" t="s">
        <v>20167</v>
      </c>
      <c r="P4775" t="s">
        <v>20419</v>
      </c>
      <c r="Q4775" t="s">
        <v>20420</v>
      </c>
      <c r="R4775" t="s">
        <v>20716</v>
      </c>
      <c r="S4775">
        <v>1</v>
      </c>
      <c r="T4775">
        <v>0</v>
      </c>
      <c r="U4775">
        <v>0</v>
      </c>
      <c r="V4775">
        <v>209</v>
      </c>
      <c r="W4775">
        <v>10</v>
      </c>
    </row>
    <row r="4776" spans="1:23" x14ac:dyDescent="0.3">
      <c r="A4776" t="s">
        <v>4786</v>
      </c>
      <c r="B4776" t="s">
        <v>21174</v>
      </c>
      <c r="C4776">
        <v>0</v>
      </c>
      <c r="D4776">
        <v>0</v>
      </c>
      <c r="E4776" t="s">
        <v>20088</v>
      </c>
      <c r="F4776" t="s">
        <v>16887</v>
      </c>
      <c r="G4776" t="s">
        <v>20089</v>
      </c>
      <c r="H4776" t="s">
        <v>21765</v>
      </c>
      <c r="I4776" t="s">
        <v>25244</v>
      </c>
      <c r="J4776" t="s">
        <v>16888</v>
      </c>
      <c r="K4776" t="s">
        <v>6855</v>
      </c>
      <c r="L4776" t="s">
        <v>6856</v>
      </c>
      <c r="M4776" t="s">
        <v>20258</v>
      </c>
      <c r="N4776" t="s">
        <v>6345</v>
      </c>
      <c r="O4776" t="s">
        <v>20167</v>
      </c>
      <c r="P4776" t="s">
        <v>20419</v>
      </c>
      <c r="Q4776" t="s">
        <v>20420</v>
      </c>
      <c r="R4776" t="s">
        <v>20497</v>
      </c>
      <c r="S4776">
        <v>0</v>
      </c>
      <c r="T4776">
        <v>0</v>
      </c>
      <c r="U4776">
        <v>0</v>
      </c>
      <c r="V4776">
        <v>245</v>
      </c>
      <c r="W4776">
        <v>11</v>
      </c>
    </row>
    <row r="4777" spans="1:23" x14ac:dyDescent="0.3">
      <c r="A4777" t="s">
        <v>4787</v>
      </c>
      <c r="B4777" t="s">
        <v>21174</v>
      </c>
      <c r="C4777">
        <v>0</v>
      </c>
      <c r="D4777">
        <v>0</v>
      </c>
      <c r="E4777" t="s">
        <v>20050</v>
      </c>
      <c r="F4777" t="s">
        <v>16889</v>
      </c>
      <c r="G4777" t="s">
        <v>20040</v>
      </c>
      <c r="H4777" t="s">
        <v>25245</v>
      </c>
      <c r="I4777" t="s">
        <v>25246</v>
      </c>
      <c r="J4777" t="s">
        <v>16890</v>
      </c>
      <c r="K4777" t="s">
        <v>16891</v>
      </c>
      <c r="L4777" t="s">
        <v>16892</v>
      </c>
      <c r="M4777" t="s">
        <v>20331</v>
      </c>
      <c r="N4777" t="s">
        <v>6345</v>
      </c>
      <c r="O4777" t="s">
        <v>20167</v>
      </c>
      <c r="P4777" t="s">
        <v>20419</v>
      </c>
      <c r="Q4777" t="s">
        <v>20420</v>
      </c>
      <c r="R4777" t="s">
        <v>25247</v>
      </c>
      <c r="S4777">
        <v>1</v>
      </c>
      <c r="T4777">
        <v>0</v>
      </c>
      <c r="U4777">
        <v>0</v>
      </c>
      <c r="V4777">
        <v>118</v>
      </c>
      <c r="W4777">
        <v>6</v>
      </c>
    </row>
    <row r="4778" spans="1:23" x14ac:dyDescent="0.3">
      <c r="A4778" t="s">
        <v>4788</v>
      </c>
      <c r="B4778" t="s">
        <v>21174</v>
      </c>
      <c r="C4778">
        <v>0</v>
      </c>
      <c r="D4778">
        <v>0</v>
      </c>
      <c r="E4778" t="s">
        <v>20050</v>
      </c>
      <c r="F4778" t="s">
        <v>16893</v>
      </c>
      <c r="G4778" t="s">
        <v>20080</v>
      </c>
      <c r="H4778" t="s">
        <v>25242</v>
      </c>
      <c r="I4778" t="s">
        <v>25243</v>
      </c>
      <c r="J4778" t="s">
        <v>16894</v>
      </c>
      <c r="K4778" t="s">
        <v>7221</v>
      </c>
      <c r="L4778" t="s">
        <v>7222</v>
      </c>
      <c r="M4778" t="s">
        <v>20206</v>
      </c>
      <c r="N4778" t="s">
        <v>6345</v>
      </c>
      <c r="O4778" t="s">
        <v>20167</v>
      </c>
      <c r="P4778" t="s">
        <v>20419</v>
      </c>
      <c r="Q4778" t="s">
        <v>20420</v>
      </c>
      <c r="R4778" t="s">
        <v>20716</v>
      </c>
      <c r="S4778">
        <v>1</v>
      </c>
      <c r="T4778">
        <v>0</v>
      </c>
      <c r="U4778">
        <v>0</v>
      </c>
      <c r="V4778">
        <v>311</v>
      </c>
      <c r="W4778">
        <v>14</v>
      </c>
    </row>
    <row r="4779" spans="1:23" x14ac:dyDescent="0.3">
      <c r="A4779" t="s">
        <v>4789</v>
      </c>
      <c r="B4779" t="s">
        <v>21174</v>
      </c>
      <c r="C4779">
        <v>0</v>
      </c>
      <c r="D4779">
        <v>0</v>
      </c>
      <c r="E4779" t="s">
        <v>20050</v>
      </c>
      <c r="F4779" t="s">
        <v>16895</v>
      </c>
      <c r="G4779" t="s">
        <v>20080</v>
      </c>
      <c r="H4779" t="s">
        <v>25242</v>
      </c>
      <c r="I4779" t="s">
        <v>25243</v>
      </c>
      <c r="J4779" t="s">
        <v>16896</v>
      </c>
      <c r="K4779" t="s">
        <v>7221</v>
      </c>
      <c r="L4779" t="s">
        <v>7222</v>
      </c>
      <c r="M4779" t="s">
        <v>20206</v>
      </c>
      <c r="N4779" t="s">
        <v>6345</v>
      </c>
      <c r="O4779" t="s">
        <v>20167</v>
      </c>
      <c r="P4779" t="s">
        <v>20419</v>
      </c>
      <c r="Q4779" t="s">
        <v>20420</v>
      </c>
      <c r="R4779" t="s">
        <v>20716</v>
      </c>
      <c r="S4779">
        <v>1</v>
      </c>
      <c r="T4779">
        <v>0</v>
      </c>
      <c r="U4779">
        <v>0</v>
      </c>
      <c r="V4779">
        <v>628</v>
      </c>
      <c r="W4779">
        <v>31</v>
      </c>
    </row>
    <row r="4780" spans="1:23" x14ac:dyDescent="0.3">
      <c r="A4780" t="s">
        <v>4790</v>
      </c>
      <c r="B4780" t="s">
        <v>21174</v>
      </c>
      <c r="C4780">
        <v>0</v>
      </c>
      <c r="D4780">
        <v>0</v>
      </c>
      <c r="E4780" t="s">
        <v>20050</v>
      </c>
      <c r="F4780" t="s">
        <v>16897</v>
      </c>
      <c r="G4780" t="s">
        <v>20040</v>
      </c>
      <c r="H4780" t="s">
        <v>25248</v>
      </c>
      <c r="I4780" t="s">
        <v>25249</v>
      </c>
      <c r="J4780" t="s">
        <v>8303</v>
      </c>
      <c r="K4780" t="s">
        <v>16875</v>
      </c>
      <c r="L4780" t="s">
        <v>16898</v>
      </c>
      <c r="M4780" t="s">
        <v>20736</v>
      </c>
      <c r="N4780" t="s">
        <v>6345</v>
      </c>
      <c r="O4780" t="s">
        <v>20167</v>
      </c>
      <c r="P4780" t="s">
        <v>20419</v>
      </c>
      <c r="Q4780" t="s">
        <v>20420</v>
      </c>
      <c r="R4780" t="s">
        <v>25250</v>
      </c>
      <c r="S4780">
        <v>1</v>
      </c>
      <c r="T4780">
        <v>0</v>
      </c>
      <c r="U4780">
        <v>0</v>
      </c>
      <c r="V4780">
        <v>137</v>
      </c>
      <c r="W4780">
        <v>8</v>
      </c>
    </row>
    <row r="4781" spans="1:23" x14ac:dyDescent="0.3">
      <c r="A4781" t="s">
        <v>4791</v>
      </c>
      <c r="B4781" t="s">
        <v>21174</v>
      </c>
      <c r="C4781">
        <v>0</v>
      </c>
      <c r="D4781">
        <v>0</v>
      </c>
      <c r="E4781" t="s">
        <v>20050</v>
      </c>
      <c r="F4781" t="s">
        <v>16899</v>
      </c>
      <c r="G4781" t="s">
        <v>20040</v>
      </c>
      <c r="H4781" t="s">
        <v>25251</v>
      </c>
      <c r="I4781" t="s">
        <v>25252</v>
      </c>
      <c r="J4781" t="s">
        <v>11517</v>
      </c>
      <c r="K4781" t="s">
        <v>16900</v>
      </c>
      <c r="L4781" t="s">
        <v>16901</v>
      </c>
      <c r="M4781" t="s">
        <v>20286</v>
      </c>
      <c r="N4781" t="s">
        <v>6345</v>
      </c>
      <c r="O4781" t="s">
        <v>20167</v>
      </c>
      <c r="P4781" t="s">
        <v>20419</v>
      </c>
      <c r="Q4781" t="s">
        <v>20420</v>
      </c>
      <c r="R4781" t="s">
        <v>25253</v>
      </c>
      <c r="S4781">
        <v>1</v>
      </c>
      <c r="T4781">
        <v>0</v>
      </c>
      <c r="U4781">
        <v>0</v>
      </c>
      <c r="V4781">
        <v>171</v>
      </c>
      <c r="W4781">
        <v>9</v>
      </c>
    </row>
    <row r="4782" spans="1:23" x14ac:dyDescent="0.3">
      <c r="A4782" t="s">
        <v>4792</v>
      </c>
      <c r="B4782" t="s">
        <v>21174</v>
      </c>
      <c r="C4782">
        <v>0</v>
      </c>
      <c r="D4782">
        <v>0</v>
      </c>
      <c r="E4782" t="s">
        <v>20050</v>
      </c>
      <c r="F4782" t="s">
        <v>14399</v>
      </c>
      <c r="G4782" t="s">
        <v>20066</v>
      </c>
      <c r="H4782" t="s">
        <v>25059</v>
      </c>
      <c r="I4782" t="s">
        <v>25060</v>
      </c>
      <c r="J4782" t="s">
        <v>16567</v>
      </c>
      <c r="K4782" t="s">
        <v>16568</v>
      </c>
      <c r="L4782" t="s">
        <v>13979</v>
      </c>
      <c r="M4782" t="s">
        <v>20103</v>
      </c>
      <c r="N4782" t="s">
        <v>6345</v>
      </c>
      <c r="O4782" t="s">
        <v>20167</v>
      </c>
      <c r="P4782" t="s">
        <v>20419</v>
      </c>
      <c r="Q4782" t="s">
        <v>20420</v>
      </c>
      <c r="R4782" t="s">
        <v>25061</v>
      </c>
      <c r="S4782">
        <v>1</v>
      </c>
      <c r="T4782">
        <v>0</v>
      </c>
      <c r="U4782">
        <v>0</v>
      </c>
      <c r="V4782">
        <v>102</v>
      </c>
      <c r="W4782">
        <v>5</v>
      </c>
    </row>
    <row r="4783" spans="1:23" x14ac:dyDescent="0.3">
      <c r="A4783" t="s">
        <v>4793</v>
      </c>
      <c r="B4783" t="s">
        <v>21174</v>
      </c>
      <c r="C4783">
        <v>0</v>
      </c>
      <c r="D4783">
        <v>0</v>
      </c>
      <c r="E4783" t="s">
        <v>20050</v>
      </c>
      <c r="F4783" t="s">
        <v>16902</v>
      </c>
      <c r="G4783" t="s">
        <v>20080</v>
      </c>
      <c r="H4783" t="s">
        <v>25237</v>
      </c>
      <c r="I4783" t="s">
        <v>25238</v>
      </c>
      <c r="J4783" t="s">
        <v>12868</v>
      </c>
      <c r="K4783" t="s">
        <v>6855</v>
      </c>
      <c r="L4783" t="s">
        <v>6856</v>
      </c>
      <c r="M4783" t="s">
        <v>20258</v>
      </c>
      <c r="N4783" t="s">
        <v>6345</v>
      </c>
      <c r="O4783" t="s">
        <v>20167</v>
      </c>
      <c r="P4783" t="s">
        <v>20419</v>
      </c>
      <c r="Q4783" t="s">
        <v>20420</v>
      </c>
      <c r="R4783" t="s">
        <v>20497</v>
      </c>
      <c r="S4783">
        <v>1</v>
      </c>
      <c r="T4783">
        <v>0</v>
      </c>
      <c r="U4783">
        <v>0</v>
      </c>
      <c r="V4783">
        <v>209</v>
      </c>
      <c r="W4783">
        <v>9</v>
      </c>
    </row>
    <row r="4784" spans="1:23" x14ac:dyDescent="0.3">
      <c r="A4784" t="s">
        <v>4794</v>
      </c>
      <c r="B4784" t="s">
        <v>21174</v>
      </c>
      <c r="C4784">
        <v>0</v>
      </c>
      <c r="D4784">
        <v>0</v>
      </c>
      <c r="E4784" t="s">
        <v>20050</v>
      </c>
      <c r="F4784" t="s">
        <v>16903</v>
      </c>
      <c r="G4784" t="s">
        <v>20080</v>
      </c>
      <c r="H4784" t="s">
        <v>20312</v>
      </c>
      <c r="I4784" t="s">
        <v>20313</v>
      </c>
      <c r="J4784" t="s">
        <v>16532</v>
      </c>
      <c r="K4784" t="s">
        <v>8959</v>
      </c>
      <c r="L4784" t="s">
        <v>6388</v>
      </c>
      <c r="M4784" t="s">
        <v>20083</v>
      </c>
      <c r="N4784" t="s">
        <v>6345</v>
      </c>
      <c r="O4784" t="s">
        <v>20167</v>
      </c>
      <c r="P4784" t="s">
        <v>20314</v>
      </c>
      <c r="Q4784" t="s">
        <v>6388</v>
      </c>
      <c r="R4784" t="s">
        <v>20315</v>
      </c>
      <c r="S4784">
        <v>1</v>
      </c>
      <c r="T4784">
        <v>0</v>
      </c>
      <c r="U4784">
        <v>0</v>
      </c>
      <c r="V4784">
        <v>90</v>
      </c>
      <c r="W4784">
        <v>4</v>
      </c>
    </row>
    <row r="4785" spans="1:23" x14ac:dyDescent="0.3">
      <c r="A4785" t="s">
        <v>4795</v>
      </c>
      <c r="B4785" t="s">
        <v>21174</v>
      </c>
      <c r="C4785">
        <v>0</v>
      </c>
      <c r="D4785">
        <v>0</v>
      </c>
      <c r="E4785" t="s">
        <v>20050</v>
      </c>
      <c r="F4785" t="s">
        <v>16904</v>
      </c>
      <c r="G4785" t="s">
        <v>20040</v>
      </c>
      <c r="H4785" t="s">
        <v>25254</v>
      </c>
      <c r="I4785" t="s">
        <v>25255</v>
      </c>
      <c r="J4785" t="s">
        <v>11373</v>
      </c>
      <c r="K4785" t="s">
        <v>7821</v>
      </c>
      <c r="L4785" t="s">
        <v>7822</v>
      </c>
      <c r="M4785" t="s">
        <v>20242</v>
      </c>
      <c r="N4785" t="s">
        <v>6345</v>
      </c>
      <c r="O4785" t="s">
        <v>20167</v>
      </c>
      <c r="P4785" t="s">
        <v>20419</v>
      </c>
      <c r="Q4785" t="s">
        <v>20420</v>
      </c>
      <c r="R4785" t="s">
        <v>20421</v>
      </c>
      <c r="S4785">
        <v>1</v>
      </c>
      <c r="T4785">
        <v>0</v>
      </c>
      <c r="U4785">
        <v>0</v>
      </c>
      <c r="V4785">
        <v>113</v>
      </c>
      <c r="W4785">
        <v>6</v>
      </c>
    </row>
    <row r="4786" spans="1:23" x14ac:dyDescent="0.3">
      <c r="A4786" t="s">
        <v>4796</v>
      </c>
      <c r="B4786" t="s">
        <v>21174</v>
      </c>
      <c r="C4786">
        <v>0</v>
      </c>
      <c r="D4786">
        <v>0</v>
      </c>
      <c r="E4786" t="s">
        <v>20050</v>
      </c>
      <c r="F4786" t="s">
        <v>16905</v>
      </c>
      <c r="G4786" t="s">
        <v>20040</v>
      </c>
      <c r="H4786" t="s">
        <v>25256</v>
      </c>
      <c r="I4786" t="s">
        <v>25257</v>
      </c>
      <c r="J4786" t="s">
        <v>16906</v>
      </c>
      <c r="K4786" t="s">
        <v>7821</v>
      </c>
      <c r="L4786" t="s">
        <v>16907</v>
      </c>
      <c r="M4786" t="s">
        <v>20195</v>
      </c>
      <c r="N4786" t="s">
        <v>6345</v>
      </c>
      <c r="O4786" t="s">
        <v>20167</v>
      </c>
      <c r="P4786" t="s">
        <v>20419</v>
      </c>
      <c r="Q4786" t="s">
        <v>20420</v>
      </c>
      <c r="R4786" t="s">
        <v>25258</v>
      </c>
      <c r="S4786">
        <v>1</v>
      </c>
      <c r="T4786">
        <v>0</v>
      </c>
      <c r="U4786">
        <v>0</v>
      </c>
      <c r="V4786">
        <v>208</v>
      </c>
      <c r="W4786">
        <v>9</v>
      </c>
    </row>
    <row r="4787" spans="1:23" x14ac:dyDescent="0.3">
      <c r="A4787" t="s">
        <v>4797</v>
      </c>
      <c r="B4787" t="s">
        <v>21174</v>
      </c>
      <c r="C4787">
        <v>0</v>
      </c>
      <c r="D4787">
        <v>0</v>
      </c>
      <c r="E4787" t="s">
        <v>20050</v>
      </c>
      <c r="F4787" t="s">
        <v>16908</v>
      </c>
      <c r="G4787" t="s">
        <v>20328</v>
      </c>
      <c r="H4787" t="s">
        <v>25259</v>
      </c>
      <c r="I4787" t="s">
        <v>25260</v>
      </c>
      <c r="J4787" t="s">
        <v>16874</v>
      </c>
      <c r="K4787" t="s">
        <v>16875</v>
      </c>
      <c r="L4787" t="s">
        <v>16876</v>
      </c>
      <c r="M4787" t="s">
        <v>20453</v>
      </c>
      <c r="N4787" t="s">
        <v>6345</v>
      </c>
      <c r="O4787" t="s">
        <v>20167</v>
      </c>
      <c r="P4787" t="s">
        <v>20419</v>
      </c>
      <c r="Q4787" t="s">
        <v>20420</v>
      </c>
      <c r="R4787" t="s">
        <v>25261</v>
      </c>
      <c r="S4787">
        <v>1</v>
      </c>
      <c r="T4787">
        <v>0</v>
      </c>
      <c r="U4787">
        <v>0</v>
      </c>
      <c r="V4787">
        <v>315</v>
      </c>
      <c r="W4787">
        <v>13</v>
      </c>
    </row>
    <row r="4788" spans="1:23" x14ac:dyDescent="0.3">
      <c r="A4788" t="s">
        <v>4798</v>
      </c>
      <c r="B4788" t="s">
        <v>21174</v>
      </c>
      <c r="C4788">
        <v>0</v>
      </c>
      <c r="D4788">
        <v>0</v>
      </c>
      <c r="E4788" t="s">
        <v>20050</v>
      </c>
      <c r="F4788" t="s">
        <v>16909</v>
      </c>
      <c r="G4788" t="s">
        <v>20328</v>
      </c>
      <c r="H4788" t="s">
        <v>24989</v>
      </c>
      <c r="I4788" t="s">
        <v>24990</v>
      </c>
      <c r="J4788" t="s">
        <v>16910</v>
      </c>
      <c r="K4788" t="s">
        <v>9199</v>
      </c>
      <c r="L4788" t="s">
        <v>9200</v>
      </c>
      <c r="M4788" t="s">
        <v>20374</v>
      </c>
      <c r="N4788" t="s">
        <v>6345</v>
      </c>
      <c r="O4788" t="s">
        <v>20167</v>
      </c>
      <c r="P4788" t="s">
        <v>20419</v>
      </c>
      <c r="Q4788" t="s">
        <v>20420</v>
      </c>
      <c r="R4788" t="s">
        <v>21146</v>
      </c>
      <c r="S4788">
        <v>1</v>
      </c>
      <c r="T4788">
        <v>0</v>
      </c>
      <c r="U4788">
        <v>0</v>
      </c>
      <c r="V4788">
        <v>137</v>
      </c>
      <c r="W4788">
        <v>7</v>
      </c>
    </row>
    <row r="4789" spans="1:23" x14ac:dyDescent="0.3">
      <c r="A4789" t="s">
        <v>4799</v>
      </c>
      <c r="B4789" t="s">
        <v>21174</v>
      </c>
      <c r="C4789">
        <v>0</v>
      </c>
      <c r="D4789">
        <v>0</v>
      </c>
      <c r="E4789" t="s">
        <v>20050</v>
      </c>
      <c r="F4789" t="s">
        <v>16911</v>
      </c>
      <c r="G4789" t="s">
        <v>20328</v>
      </c>
      <c r="H4789" t="s">
        <v>24989</v>
      </c>
      <c r="I4789" t="s">
        <v>24990</v>
      </c>
      <c r="J4789" t="s">
        <v>7313</v>
      </c>
      <c r="K4789" t="s">
        <v>9199</v>
      </c>
      <c r="L4789" t="s">
        <v>9200</v>
      </c>
      <c r="M4789" t="s">
        <v>20374</v>
      </c>
      <c r="N4789" t="s">
        <v>6345</v>
      </c>
      <c r="O4789" t="s">
        <v>20167</v>
      </c>
      <c r="P4789" t="s">
        <v>20419</v>
      </c>
      <c r="Q4789" t="s">
        <v>20420</v>
      </c>
      <c r="R4789" t="s">
        <v>21146</v>
      </c>
      <c r="S4789">
        <v>1</v>
      </c>
      <c r="T4789">
        <v>0</v>
      </c>
      <c r="U4789">
        <v>0</v>
      </c>
      <c r="V4789">
        <v>286</v>
      </c>
      <c r="W4789">
        <v>15</v>
      </c>
    </row>
    <row r="4790" spans="1:23" x14ac:dyDescent="0.3">
      <c r="A4790" t="s">
        <v>4800</v>
      </c>
      <c r="B4790" t="s">
        <v>21174</v>
      </c>
      <c r="C4790">
        <v>0</v>
      </c>
      <c r="D4790">
        <v>0</v>
      </c>
      <c r="E4790" t="s">
        <v>20050</v>
      </c>
      <c r="F4790" t="s">
        <v>16912</v>
      </c>
      <c r="G4790" t="s">
        <v>20080</v>
      </c>
      <c r="H4790" t="s">
        <v>20312</v>
      </c>
      <c r="I4790" t="s">
        <v>20313</v>
      </c>
      <c r="J4790" t="s">
        <v>16628</v>
      </c>
      <c r="K4790" t="s">
        <v>9287</v>
      </c>
      <c r="L4790" t="s">
        <v>6388</v>
      </c>
      <c r="M4790" t="s">
        <v>20083</v>
      </c>
      <c r="N4790" t="s">
        <v>6345</v>
      </c>
      <c r="O4790" t="s">
        <v>20167</v>
      </c>
      <c r="P4790" t="s">
        <v>20314</v>
      </c>
      <c r="Q4790" t="s">
        <v>6388</v>
      </c>
      <c r="R4790" t="s">
        <v>20315</v>
      </c>
      <c r="S4790">
        <v>1</v>
      </c>
      <c r="T4790">
        <v>0</v>
      </c>
      <c r="U4790">
        <v>0</v>
      </c>
      <c r="V4790">
        <v>182</v>
      </c>
      <c r="W4790">
        <v>9</v>
      </c>
    </row>
    <row r="4791" spans="1:23" x14ac:dyDescent="0.3">
      <c r="A4791" t="s">
        <v>4801</v>
      </c>
      <c r="B4791" t="s">
        <v>21174</v>
      </c>
      <c r="C4791">
        <v>0</v>
      </c>
      <c r="D4791">
        <v>0</v>
      </c>
      <c r="E4791" t="s">
        <v>20050</v>
      </c>
      <c r="F4791" t="s">
        <v>16913</v>
      </c>
      <c r="G4791" t="s">
        <v>21292</v>
      </c>
      <c r="H4791" t="s">
        <v>25262</v>
      </c>
      <c r="I4791" t="s">
        <v>25263</v>
      </c>
      <c r="J4791" t="s">
        <v>9303</v>
      </c>
      <c r="K4791" t="s">
        <v>16029</v>
      </c>
      <c r="L4791" t="s">
        <v>16914</v>
      </c>
      <c r="M4791" t="s">
        <v>20227</v>
      </c>
      <c r="N4791" t="s">
        <v>6345</v>
      </c>
      <c r="O4791" t="s">
        <v>20167</v>
      </c>
      <c r="P4791" t="s">
        <v>20492</v>
      </c>
      <c r="Q4791" t="s">
        <v>20493</v>
      </c>
      <c r="R4791" t="s">
        <v>25264</v>
      </c>
      <c r="S4791">
        <v>1</v>
      </c>
      <c r="T4791">
        <v>0</v>
      </c>
      <c r="U4791">
        <v>0</v>
      </c>
      <c r="V4791">
        <v>145</v>
      </c>
      <c r="W4791">
        <v>8</v>
      </c>
    </row>
    <row r="4792" spans="1:23" x14ac:dyDescent="0.3">
      <c r="A4792" t="s">
        <v>4802</v>
      </c>
      <c r="B4792" t="s">
        <v>21174</v>
      </c>
      <c r="C4792">
        <v>0</v>
      </c>
      <c r="D4792">
        <v>0</v>
      </c>
      <c r="E4792" t="s">
        <v>20050</v>
      </c>
      <c r="F4792" t="s">
        <v>16915</v>
      </c>
      <c r="G4792" t="s">
        <v>20080</v>
      </c>
      <c r="H4792" t="s">
        <v>20312</v>
      </c>
      <c r="I4792" t="s">
        <v>20313</v>
      </c>
      <c r="J4792" t="s">
        <v>16624</v>
      </c>
      <c r="K4792" t="s">
        <v>9151</v>
      </c>
      <c r="L4792" t="s">
        <v>6388</v>
      </c>
      <c r="M4792" t="s">
        <v>20083</v>
      </c>
      <c r="N4792" t="s">
        <v>6345</v>
      </c>
      <c r="O4792" t="s">
        <v>20167</v>
      </c>
      <c r="P4792" t="s">
        <v>20314</v>
      </c>
      <c r="Q4792" t="s">
        <v>6388</v>
      </c>
      <c r="R4792" t="s">
        <v>20315</v>
      </c>
      <c r="S4792">
        <v>1</v>
      </c>
      <c r="T4792">
        <v>0</v>
      </c>
      <c r="U4792">
        <v>0</v>
      </c>
      <c r="V4792">
        <v>296</v>
      </c>
      <c r="W4792">
        <v>13</v>
      </c>
    </row>
    <row r="4793" spans="1:23" x14ac:dyDescent="0.3">
      <c r="A4793" t="s">
        <v>4803</v>
      </c>
      <c r="B4793" t="s">
        <v>21174</v>
      </c>
      <c r="C4793">
        <v>0</v>
      </c>
      <c r="D4793">
        <v>0</v>
      </c>
      <c r="E4793" t="s">
        <v>20050</v>
      </c>
      <c r="F4793" t="s">
        <v>16916</v>
      </c>
      <c r="G4793" t="s">
        <v>20066</v>
      </c>
      <c r="H4793" t="s">
        <v>25082</v>
      </c>
      <c r="I4793" t="s">
        <v>25083</v>
      </c>
      <c r="J4793" t="s">
        <v>16917</v>
      </c>
      <c r="K4793" t="s">
        <v>16206</v>
      </c>
      <c r="L4793" t="s">
        <v>16207</v>
      </c>
      <c r="M4793" t="s">
        <v>20582</v>
      </c>
      <c r="N4793" t="s">
        <v>6345</v>
      </c>
      <c r="O4793" t="s">
        <v>20167</v>
      </c>
      <c r="P4793" t="s">
        <v>20325</v>
      </c>
      <c r="Q4793" t="s">
        <v>20326</v>
      </c>
      <c r="R4793" t="s">
        <v>24964</v>
      </c>
      <c r="S4793">
        <v>1</v>
      </c>
      <c r="T4793">
        <v>0</v>
      </c>
      <c r="U4793">
        <v>0</v>
      </c>
      <c r="V4793">
        <v>367</v>
      </c>
      <c r="W4793">
        <v>15</v>
      </c>
    </row>
    <row r="4794" spans="1:23" x14ac:dyDescent="0.3">
      <c r="A4794" t="s">
        <v>4804</v>
      </c>
      <c r="B4794" t="s">
        <v>21174</v>
      </c>
      <c r="C4794">
        <v>0</v>
      </c>
      <c r="D4794">
        <v>0</v>
      </c>
      <c r="E4794" t="s">
        <v>20050</v>
      </c>
      <c r="F4794" t="s">
        <v>16918</v>
      </c>
      <c r="G4794" t="s">
        <v>20066</v>
      </c>
      <c r="H4794" t="s">
        <v>25082</v>
      </c>
      <c r="I4794" t="s">
        <v>25083</v>
      </c>
      <c r="J4794" t="s">
        <v>16919</v>
      </c>
      <c r="K4794" t="s">
        <v>16206</v>
      </c>
      <c r="L4794" t="s">
        <v>16207</v>
      </c>
      <c r="M4794" t="s">
        <v>20582</v>
      </c>
      <c r="N4794" t="s">
        <v>6345</v>
      </c>
      <c r="O4794" t="s">
        <v>20167</v>
      </c>
      <c r="P4794" t="s">
        <v>20325</v>
      </c>
      <c r="Q4794" t="s">
        <v>20326</v>
      </c>
      <c r="R4794" t="s">
        <v>24964</v>
      </c>
      <c r="S4794">
        <v>1</v>
      </c>
      <c r="T4794">
        <v>0</v>
      </c>
      <c r="U4794">
        <v>0</v>
      </c>
      <c r="V4794">
        <v>294</v>
      </c>
      <c r="W4794">
        <v>15</v>
      </c>
    </row>
    <row r="4795" spans="1:23" x14ac:dyDescent="0.3">
      <c r="A4795" t="s">
        <v>4805</v>
      </c>
      <c r="B4795" t="s">
        <v>21174</v>
      </c>
      <c r="C4795">
        <v>0</v>
      </c>
      <c r="D4795">
        <v>0</v>
      </c>
      <c r="E4795" t="s">
        <v>20050</v>
      </c>
      <c r="F4795" t="s">
        <v>16920</v>
      </c>
      <c r="G4795" t="s">
        <v>20040</v>
      </c>
      <c r="H4795" t="s">
        <v>25265</v>
      </c>
      <c r="I4795" t="s">
        <v>25266</v>
      </c>
      <c r="J4795" t="s">
        <v>16921</v>
      </c>
      <c r="K4795" t="s">
        <v>16922</v>
      </c>
      <c r="L4795" t="s">
        <v>16923</v>
      </c>
      <c r="M4795" t="s">
        <v>20519</v>
      </c>
      <c r="N4795" t="s">
        <v>6345</v>
      </c>
      <c r="O4795" t="s">
        <v>20167</v>
      </c>
      <c r="P4795" t="s">
        <v>20325</v>
      </c>
      <c r="Q4795" t="s">
        <v>20326</v>
      </c>
      <c r="R4795" t="s">
        <v>25267</v>
      </c>
      <c r="S4795">
        <v>1</v>
      </c>
      <c r="T4795">
        <v>1</v>
      </c>
      <c r="U4795">
        <v>0</v>
      </c>
      <c r="V4795">
        <v>147</v>
      </c>
      <c r="W4795">
        <v>6</v>
      </c>
    </row>
    <row r="4796" spans="1:23" x14ac:dyDescent="0.3">
      <c r="A4796" t="s">
        <v>4806</v>
      </c>
      <c r="B4796" t="s">
        <v>21174</v>
      </c>
      <c r="C4796">
        <v>0</v>
      </c>
      <c r="D4796">
        <v>0</v>
      </c>
      <c r="E4796" t="s">
        <v>20050</v>
      </c>
      <c r="F4796" t="s">
        <v>16924</v>
      </c>
      <c r="G4796" t="s">
        <v>20080</v>
      </c>
      <c r="H4796" t="s">
        <v>25268</v>
      </c>
      <c r="I4796" t="s">
        <v>25269</v>
      </c>
      <c r="J4796" t="s">
        <v>16925</v>
      </c>
      <c r="K4796" t="s">
        <v>8364</v>
      </c>
      <c r="L4796" t="s">
        <v>8365</v>
      </c>
      <c r="M4796" t="s">
        <v>20320</v>
      </c>
      <c r="N4796" t="s">
        <v>6345</v>
      </c>
      <c r="O4796" t="s">
        <v>20167</v>
      </c>
      <c r="P4796" t="s">
        <v>20325</v>
      </c>
      <c r="Q4796" t="s">
        <v>20326</v>
      </c>
      <c r="R4796" t="s">
        <v>20927</v>
      </c>
      <c r="S4796">
        <v>1</v>
      </c>
      <c r="T4796">
        <v>0</v>
      </c>
      <c r="U4796">
        <v>0</v>
      </c>
      <c r="V4796">
        <v>395</v>
      </c>
      <c r="W4796">
        <v>16</v>
      </c>
    </row>
    <row r="4797" spans="1:23" x14ac:dyDescent="0.3">
      <c r="A4797" t="s">
        <v>4807</v>
      </c>
      <c r="B4797" t="s">
        <v>21174</v>
      </c>
      <c r="C4797">
        <v>0</v>
      </c>
      <c r="D4797">
        <v>0</v>
      </c>
      <c r="E4797" t="s">
        <v>20050</v>
      </c>
      <c r="F4797" t="s">
        <v>16926</v>
      </c>
      <c r="G4797" t="s">
        <v>20080</v>
      </c>
      <c r="H4797" t="s">
        <v>25268</v>
      </c>
      <c r="I4797" t="s">
        <v>25269</v>
      </c>
      <c r="J4797" t="s">
        <v>16927</v>
      </c>
      <c r="K4797" t="s">
        <v>8364</v>
      </c>
      <c r="L4797" t="s">
        <v>8365</v>
      </c>
      <c r="M4797" t="s">
        <v>20320</v>
      </c>
      <c r="N4797" t="s">
        <v>6345</v>
      </c>
      <c r="O4797" t="s">
        <v>20167</v>
      </c>
      <c r="P4797" t="s">
        <v>20325</v>
      </c>
      <c r="Q4797" t="s">
        <v>20326</v>
      </c>
      <c r="R4797" t="s">
        <v>20927</v>
      </c>
      <c r="S4797">
        <v>1</v>
      </c>
      <c r="T4797">
        <v>0</v>
      </c>
      <c r="U4797">
        <v>0</v>
      </c>
      <c r="V4797">
        <v>225</v>
      </c>
      <c r="W4797">
        <v>10</v>
      </c>
    </row>
    <row r="4798" spans="1:23" x14ac:dyDescent="0.3">
      <c r="A4798" t="s">
        <v>4808</v>
      </c>
      <c r="B4798" t="s">
        <v>21174</v>
      </c>
      <c r="C4798">
        <v>0</v>
      </c>
      <c r="D4798">
        <v>0</v>
      </c>
      <c r="E4798" t="s">
        <v>20050</v>
      </c>
      <c r="F4798" t="s">
        <v>16928</v>
      </c>
      <c r="G4798" t="s">
        <v>20080</v>
      </c>
      <c r="H4798" t="s">
        <v>25270</v>
      </c>
      <c r="I4798" t="s">
        <v>25271</v>
      </c>
      <c r="J4798" t="s">
        <v>16929</v>
      </c>
      <c r="K4798" t="s">
        <v>8650</v>
      </c>
      <c r="L4798" t="s">
        <v>8651</v>
      </c>
      <c r="M4798" t="s">
        <v>20893</v>
      </c>
      <c r="N4798" t="s">
        <v>6345</v>
      </c>
      <c r="O4798" t="s">
        <v>20167</v>
      </c>
      <c r="P4798" t="s">
        <v>20325</v>
      </c>
      <c r="Q4798" t="s">
        <v>20326</v>
      </c>
      <c r="R4798" t="s">
        <v>21022</v>
      </c>
      <c r="S4798">
        <v>1</v>
      </c>
      <c r="T4798">
        <v>1</v>
      </c>
      <c r="U4798">
        <v>0</v>
      </c>
      <c r="V4798">
        <v>152</v>
      </c>
      <c r="W4798">
        <v>8</v>
      </c>
    </row>
    <row r="4799" spans="1:23" x14ac:dyDescent="0.3">
      <c r="A4799" t="s">
        <v>4809</v>
      </c>
      <c r="B4799" t="s">
        <v>21174</v>
      </c>
      <c r="C4799">
        <v>0</v>
      </c>
      <c r="D4799">
        <v>0</v>
      </c>
      <c r="E4799" t="s">
        <v>20050</v>
      </c>
      <c r="F4799" t="s">
        <v>16930</v>
      </c>
      <c r="G4799" t="s">
        <v>20080</v>
      </c>
      <c r="H4799" t="s">
        <v>25272</v>
      </c>
      <c r="I4799" t="s">
        <v>25273</v>
      </c>
      <c r="J4799" t="s">
        <v>16931</v>
      </c>
      <c r="K4799" t="s">
        <v>7628</v>
      </c>
      <c r="L4799" t="s">
        <v>7629</v>
      </c>
      <c r="M4799" t="s">
        <v>20324</v>
      </c>
      <c r="N4799" t="s">
        <v>6345</v>
      </c>
      <c r="O4799" t="s">
        <v>20167</v>
      </c>
      <c r="P4799" t="s">
        <v>20325</v>
      </c>
      <c r="Q4799" t="s">
        <v>20326</v>
      </c>
      <c r="R4799" t="s">
        <v>20327</v>
      </c>
      <c r="S4799">
        <v>1</v>
      </c>
      <c r="T4799">
        <v>0</v>
      </c>
      <c r="U4799">
        <v>0</v>
      </c>
      <c r="V4799">
        <v>298</v>
      </c>
      <c r="W4799">
        <v>13</v>
      </c>
    </row>
    <row r="4800" spans="1:23" x14ac:dyDescent="0.3">
      <c r="A4800" t="s">
        <v>4810</v>
      </c>
      <c r="B4800" t="s">
        <v>21174</v>
      </c>
      <c r="C4800">
        <v>0</v>
      </c>
      <c r="D4800">
        <v>0</v>
      </c>
      <c r="E4800" t="s">
        <v>20050</v>
      </c>
      <c r="F4800" t="s">
        <v>16932</v>
      </c>
      <c r="G4800" t="s">
        <v>20080</v>
      </c>
      <c r="H4800" t="s">
        <v>25272</v>
      </c>
      <c r="I4800" t="s">
        <v>25273</v>
      </c>
      <c r="J4800" t="s">
        <v>7723</v>
      </c>
      <c r="K4800" t="s">
        <v>7628</v>
      </c>
      <c r="L4800" t="s">
        <v>7629</v>
      </c>
      <c r="M4800" t="s">
        <v>20324</v>
      </c>
      <c r="N4800" t="s">
        <v>6345</v>
      </c>
      <c r="O4800" t="s">
        <v>20167</v>
      </c>
      <c r="P4800" t="s">
        <v>20325</v>
      </c>
      <c r="Q4800" t="s">
        <v>20326</v>
      </c>
      <c r="R4800" t="s">
        <v>20327</v>
      </c>
      <c r="S4800">
        <v>1</v>
      </c>
      <c r="T4800">
        <v>0</v>
      </c>
      <c r="U4800">
        <v>0</v>
      </c>
      <c r="V4800">
        <v>302</v>
      </c>
      <c r="W4800">
        <v>13</v>
      </c>
    </row>
    <row r="4801" spans="1:23" x14ac:dyDescent="0.3">
      <c r="A4801" t="s">
        <v>4811</v>
      </c>
      <c r="B4801" t="s">
        <v>21174</v>
      </c>
      <c r="C4801">
        <v>0</v>
      </c>
      <c r="D4801">
        <v>0</v>
      </c>
      <c r="E4801" t="s">
        <v>20050</v>
      </c>
      <c r="F4801" t="s">
        <v>16933</v>
      </c>
      <c r="G4801" t="s">
        <v>20080</v>
      </c>
      <c r="H4801" t="s">
        <v>25272</v>
      </c>
      <c r="I4801" t="s">
        <v>25273</v>
      </c>
      <c r="J4801" t="s">
        <v>7723</v>
      </c>
      <c r="K4801" t="s">
        <v>7628</v>
      </c>
      <c r="L4801" t="s">
        <v>7629</v>
      </c>
      <c r="M4801" t="s">
        <v>20324</v>
      </c>
      <c r="N4801" t="s">
        <v>6345</v>
      </c>
      <c r="O4801" t="s">
        <v>20167</v>
      </c>
      <c r="P4801" t="s">
        <v>20325</v>
      </c>
      <c r="Q4801" t="s">
        <v>20326</v>
      </c>
      <c r="R4801" t="s">
        <v>20327</v>
      </c>
      <c r="S4801">
        <v>1</v>
      </c>
      <c r="T4801">
        <v>0</v>
      </c>
      <c r="U4801">
        <v>0</v>
      </c>
      <c r="V4801">
        <v>204</v>
      </c>
      <c r="W4801">
        <v>10</v>
      </c>
    </row>
    <row r="4802" spans="1:23" x14ac:dyDescent="0.3">
      <c r="A4802" t="s">
        <v>4812</v>
      </c>
      <c r="B4802" t="s">
        <v>21174</v>
      </c>
      <c r="C4802">
        <v>0</v>
      </c>
      <c r="D4802">
        <v>0</v>
      </c>
      <c r="E4802" t="s">
        <v>20050</v>
      </c>
      <c r="F4802" t="s">
        <v>16934</v>
      </c>
      <c r="G4802" t="s">
        <v>20328</v>
      </c>
      <c r="H4802" t="s">
        <v>25274</v>
      </c>
      <c r="I4802" t="s">
        <v>25275</v>
      </c>
      <c r="J4802" t="s">
        <v>14734</v>
      </c>
      <c r="K4802" t="s">
        <v>16935</v>
      </c>
      <c r="L4802" t="s">
        <v>16936</v>
      </c>
      <c r="M4802" t="s">
        <v>20630</v>
      </c>
      <c r="N4802" t="s">
        <v>6345</v>
      </c>
      <c r="O4802" t="s">
        <v>20167</v>
      </c>
      <c r="P4802" t="s">
        <v>20325</v>
      </c>
      <c r="Q4802" t="s">
        <v>20326</v>
      </c>
      <c r="R4802" t="s">
        <v>25276</v>
      </c>
      <c r="S4802">
        <v>1</v>
      </c>
      <c r="T4802">
        <v>1</v>
      </c>
      <c r="U4802">
        <v>0</v>
      </c>
      <c r="V4802">
        <v>370</v>
      </c>
      <c r="W4802">
        <v>17</v>
      </c>
    </row>
    <row r="4803" spans="1:23" x14ac:dyDescent="0.3">
      <c r="A4803" t="s">
        <v>4813</v>
      </c>
      <c r="B4803" t="s">
        <v>21174</v>
      </c>
      <c r="C4803">
        <v>0</v>
      </c>
      <c r="D4803">
        <v>0</v>
      </c>
      <c r="E4803" t="s">
        <v>20050</v>
      </c>
      <c r="F4803" t="s">
        <v>16937</v>
      </c>
      <c r="G4803" t="s">
        <v>20080</v>
      </c>
      <c r="H4803" t="s">
        <v>25277</v>
      </c>
      <c r="I4803" t="s">
        <v>25278</v>
      </c>
      <c r="J4803" t="s">
        <v>16938</v>
      </c>
      <c r="K4803" t="s">
        <v>9168</v>
      </c>
      <c r="L4803" t="s">
        <v>9169</v>
      </c>
      <c r="M4803" t="s">
        <v>20504</v>
      </c>
      <c r="N4803" t="s">
        <v>6345</v>
      </c>
      <c r="O4803" t="s">
        <v>20167</v>
      </c>
      <c r="P4803" t="s">
        <v>20325</v>
      </c>
      <c r="Q4803" t="s">
        <v>20326</v>
      </c>
      <c r="R4803" t="s">
        <v>21135</v>
      </c>
      <c r="S4803">
        <v>1</v>
      </c>
      <c r="T4803">
        <v>0</v>
      </c>
      <c r="U4803">
        <v>0</v>
      </c>
      <c r="V4803">
        <v>428</v>
      </c>
      <c r="W4803">
        <v>20</v>
      </c>
    </row>
    <row r="4804" spans="1:23" x14ac:dyDescent="0.3">
      <c r="A4804" t="s">
        <v>4814</v>
      </c>
      <c r="B4804" t="s">
        <v>21174</v>
      </c>
      <c r="C4804">
        <v>0</v>
      </c>
      <c r="D4804">
        <v>0</v>
      </c>
      <c r="E4804" t="s">
        <v>20050</v>
      </c>
      <c r="F4804" t="s">
        <v>16939</v>
      </c>
      <c r="G4804" t="s">
        <v>20066</v>
      </c>
      <c r="H4804" t="s">
        <v>25279</v>
      </c>
      <c r="I4804" t="s">
        <v>25280</v>
      </c>
      <c r="J4804" t="s">
        <v>16940</v>
      </c>
      <c r="K4804" t="s">
        <v>16941</v>
      </c>
      <c r="L4804" t="s">
        <v>16942</v>
      </c>
      <c r="M4804" t="s">
        <v>20422</v>
      </c>
      <c r="N4804" t="s">
        <v>6345</v>
      </c>
      <c r="O4804" t="s">
        <v>20167</v>
      </c>
      <c r="P4804" t="s">
        <v>20325</v>
      </c>
      <c r="Q4804" t="s">
        <v>20326</v>
      </c>
      <c r="R4804" t="s">
        <v>25281</v>
      </c>
      <c r="S4804">
        <v>1</v>
      </c>
      <c r="T4804">
        <v>0</v>
      </c>
      <c r="U4804">
        <v>0</v>
      </c>
      <c r="V4804">
        <v>495</v>
      </c>
      <c r="W4804">
        <v>20</v>
      </c>
    </row>
    <row r="4805" spans="1:23" x14ac:dyDescent="0.3">
      <c r="A4805" t="s">
        <v>4815</v>
      </c>
      <c r="B4805" t="s">
        <v>21174</v>
      </c>
      <c r="C4805">
        <v>0</v>
      </c>
      <c r="D4805">
        <v>0</v>
      </c>
      <c r="E4805" t="s">
        <v>20050</v>
      </c>
      <c r="F4805" t="s">
        <v>16943</v>
      </c>
      <c r="G4805" t="s">
        <v>20328</v>
      </c>
      <c r="H4805" t="s">
        <v>24995</v>
      </c>
      <c r="I4805" t="s">
        <v>24996</v>
      </c>
      <c r="J4805" t="s">
        <v>13660</v>
      </c>
      <c r="K4805" t="s">
        <v>16394</v>
      </c>
      <c r="L4805" t="s">
        <v>16395</v>
      </c>
      <c r="M4805" t="s">
        <v>20331</v>
      </c>
      <c r="N4805" t="s">
        <v>6345</v>
      </c>
      <c r="O4805" t="s">
        <v>20167</v>
      </c>
      <c r="P4805" t="s">
        <v>20325</v>
      </c>
      <c r="Q4805" t="s">
        <v>20326</v>
      </c>
      <c r="R4805" t="s">
        <v>24997</v>
      </c>
      <c r="S4805">
        <v>1</v>
      </c>
      <c r="T4805">
        <v>0</v>
      </c>
      <c r="U4805">
        <v>0</v>
      </c>
      <c r="V4805">
        <v>105</v>
      </c>
      <c r="W4805">
        <v>5</v>
      </c>
    </row>
    <row r="4806" spans="1:23" x14ac:dyDescent="0.3">
      <c r="A4806" t="s">
        <v>4816</v>
      </c>
      <c r="B4806" t="s">
        <v>21174</v>
      </c>
      <c r="C4806">
        <v>0</v>
      </c>
      <c r="D4806">
        <v>0</v>
      </c>
      <c r="E4806" t="s">
        <v>20050</v>
      </c>
      <c r="F4806" t="s">
        <v>16944</v>
      </c>
      <c r="G4806" t="s">
        <v>20080</v>
      </c>
      <c r="H4806" t="s">
        <v>25270</v>
      </c>
      <c r="I4806" t="s">
        <v>25271</v>
      </c>
      <c r="J4806" t="s">
        <v>6537</v>
      </c>
      <c r="K4806" t="s">
        <v>8650</v>
      </c>
      <c r="L4806" t="s">
        <v>8651</v>
      </c>
      <c r="M4806" t="s">
        <v>20893</v>
      </c>
      <c r="N4806" t="s">
        <v>6345</v>
      </c>
      <c r="O4806" t="s">
        <v>20167</v>
      </c>
      <c r="P4806" t="s">
        <v>20325</v>
      </c>
      <c r="Q4806" t="s">
        <v>20326</v>
      </c>
      <c r="R4806" t="s">
        <v>21022</v>
      </c>
      <c r="S4806">
        <v>1</v>
      </c>
      <c r="T4806">
        <v>1</v>
      </c>
      <c r="U4806">
        <v>0</v>
      </c>
      <c r="V4806">
        <v>293</v>
      </c>
      <c r="W4806">
        <v>13</v>
      </c>
    </row>
    <row r="4807" spans="1:23" x14ac:dyDescent="0.3">
      <c r="A4807" t="s">
        <v>4817</v>
      </c>
      <c r="B4807" t="s">
        <v>21174</v>
      </c>
      <c r="C4807">
        <v>0</v>
      </c>
      <c r="D4807">
        <v>0</v>
      </c>
      <c r="E4807" t="s">
        <v>20050</v>
      </c>
      <c r="F4807" t="s">
        <v>16945</v>
      </c>
      <c r="G4807" t="s">
        <v>20080</v>
      </c>
      <c r="H4807" t="s">
        <v>25270</v>
      </c>
      <c r="I4807" t="s">
        <v>25271</v>
      </c>
      <c r="J4807" t="s">
        <v>16946</v>
      </c>
      <c r="K4807" t="s">
        <v>8650</v>
      </c>
      <c r="L4807" t="s">
        <v>8651</v>
      </c>
      <c r="M4807" t="s">
        <v>20893</v>
      </c>
      <c r="N4807" t="s">
        <v>6345</v>
      </c>
      <c r="O4807" t="s">
        <v>20167</v>
      </c>
      <c r="P4807" t="s">
        <v>20325</v>
      </c>
      <c r="Q4807" t="s">
        <v>20326</v>
      </c>
      <c r="R4807" t="s">
        <v>21022</v>
      </c>
      <c r="S4807">
        <v>1</v>
      </c>
      <c r="T4807">
        <v>1</v>
      </c>
      <c r="U4807">
        <v>0</v>
      </c>
      <c r="V4807">
        <v>478</v>
      </c>
      <c r="W4807">
        <v>21</v>
      </c>
    </row>
    <row r="4808" spans="1:23" x14ac:dyDescent="0.3">
      <c r="A4808" t="s">
        <v>4818</v>
      </c>
      <c r="B4808" t="s">
        <v>21174</v>
      </c>
      <c r="C4808">
        <v>0</v>
      </c>
      <c r="D4808">
        <v>0</v>
      </c>
      <c r="E4808" t="s">
        <v>20050</v>
      </c>
      <c r="F4808" t="s">
        <v>16947</v>
      </c>
      <c r="G4808" t="s">
        <v>20080</v>
      </c>
      <c r="H4808" t="s">
        <v>25270</v>
      </c>
      <c r="I4808" t="s">
        <v>25271</v>
      </c>
      <c r="J4808" t="s">
        <v>16948</v>
      </c>
      <c r="K4808" t="s">
        <v>8650</v>
      </c>
      <c r="L4808" t="s">
        <v>8651</v>
      </c>
      <c r="M4808" t="s">
        <v>20893</v>
      </c>
      <c r="N4808" t="s">
        <v>6345</v>
      </c>
      <c r="O4808" t="s">
        <v>20167</v>
      </c>
      <c r="P4808" t="s">
        <v>20325</v>
      </c>
      <c r="Q4808" t="s">
        <v>20326</v>
      </c>
      <c r="R4808" t="s">
        <v>21022</v>
      </c>
      <c r="S4808">
        <v>1</v>
      </c>
      <c r="T4808">
        <v>1</v>
      </c>
      <c r="U4808">
        <v>0</v>
      </c>
      <c r="V4808">
        <v>470</v>
      </c>
      <c r="W4808">
        <v>21</v>
      </c>
    </row>
    <row r="4809" spans="1:23" x14ac:dyDescent="0.3">
      <c r="A4809" t="s">
        <v>4819</v>
      </c>
      <c r="B4809" t="s">
        <v>21174</v>
      </c>
      <c r="C4809">
        <v>0</v>
      </c>
      <c r="D4809">
        <v>0</v>
      </c>
      <c r="E4809" t="s">
        <v>20050</v>
      </c>
      <c r="F4809" t="s">
        <v>16949</v>
      </c>
      <c r="G4809" t="s">
        <v>20328</v>
      </c>
      <c r="H4809" t="s">
        <v>25274</v>
      </c>
      <c r="I4809" t="s">
        <v>25275</v>
      </c>
      <c r="J4809" t="s">
        <v>16950</v>
      </c>
      <c r="K4809" t="s">
        <v>16935</v>
      </c>
      <c r="L4809" t="s">
        <v>16936</v>
      </c>
      <c r="M4809" t="s">
        <v>20630</v>
      </c>
      <c r="N4809" t="s">
        <v>6345</v>
      </c>
      <c r="O4809" t="s">
        <v>20167</v>
      </c>
      <c r="P4809" t="s">
        <v>20325</v>
      </c>
      <c r="Q4809" t="s">
        <v>20326</v>
      </c>
      <c r="R4809" t="s">
        <v>25276</v>
      </c>
      <c r="S4809">
        <v>1</v>
      </c>
      <c r="T4809">
        <v>1</v>
      </c>
      <c r="U4809">
        <v>0</v>
      </c>
      <c r="V4809">
        <v>115</v>
      </c>
      <c r="W4809">
        <v>5</v>
      </c>
    </row>
    <row r="4810" spans="1:23" x14ac:dyDescent="0.3">
      <c r="A4810" t="s">
        <v>4820</v>
      </c>
      <c r="B4810" t="s">
        <v>21174</v>
      </c>
      <c r="C4810">
        <v>0</v>
      </c>
      <c r="D4810">
        <v>0</v>
      </c>
      <c r="E4810" t="s">
        <v>20050</v>
      </c>
      <c r="F4810" t="s">
        <v>16951</v>
      </c>
      <c r="G4810" t="s">
        <v>20080</v>
      </c>
      <c r="H4810" t="s">
        <v>25277</v>
      </c>
      <c r="I4810" t="s">
        <v>25278</v>
      </c>
      <c r="J4810" t="s">
        <v>16938</v>
      </c>
      <c r="K4810" t="s">
        <v>9168</v>
      </c>
      <c r="L4810" t="s">
        <v>9169</v>
      </c>
      <c r="M4810" t="s">
        <v>20504</v>
      </c>
      <c r="N4810" t="s">
        <v>6345</v>
      </c>
      <c r="O4810" t="s">
        <v>20167</v>
      </c>
      <c r="P4810" t="s">
        <v>20325</v>
      </c>
      <c r="Q4810" t="s">
        <v>20326</v>
      </c>
      <c r="R4810" t="s">
        <v>21135</v>
      </c>
      <c r="S4810">
        <v>1</v>
      </c>
      <c r="T4810">
        <v>0</v>
      </c>
      <c r="U4810">
        <v>0</v>
      </c>
      <c r="V4810">
        <v>120</v>
      </c>
      <c r="W4810">
        <v>6</v>
      </c>
    </row>
    <row r="4811" spans="1:23" x14ac:dyDescent="0.3">
      <c r="A4811" t="s">
        <v>4821</v>
      </c>
      <c r="B4811" t="s">
        <v>21174</v>
      </c>
      <c r="C4811">
        <v>0</v>
      </c>
      <c r="D4811">
        <v>0</v>
      </c>
      <c r="E4811" t="s">
        <v>20150</v>
      </c>
      <c r="F4811" t="s">
        <v>16952</v>
      </c>
      <c r="G4811" t="s">
        <v>20089</v>
      </c>
      <c r="H4811" t="s">
        <v>24993</v>
      </c>
      <c r="I4811" t="s">
        <v>24994</v>
      </c>
      <c r="J4811" t="s">
        <v>16390</v>
      </c>
      <c r="K4811" t="s">
        <v>6395</v>
      </c>
      <c r="L4811" t="s">
        <v>6396</v>
      </c>
      <c r="M4811" t="s">
        <v>20083</v>
      </c>
      <c r="N4811" t="s">
        <v>6345</v>
      </c>
      <c r="O4811" t="s">
        <v>20167</v>
      </c>
      <c r="P4811" t="s">
        <v>20655</v>
      </c>
      <c r="Q4811" t="s">
        <v>6396</v>
      </c>
      <c r="R4811" t="s">
        <v>20656</v>
      </c>
      <c r="S4811">
        <v>0</v>
      </c>
      <c r="T4811">
        <v>0</v>
      </c>
      <c r="U4811">
        <v>0</v>
      </c>
      <c r="V4811">
        <v>187</v>
      </c>
      <c r="W4811">
        <v>8</v>
      </c>
    </row>
    <row r="4812" spans="1:23" x14ac:dyDescent="0.3">
      <c r="A4812" t="s">
        <v>4822</v>
      </c>
      <c r="B4812" t="s">
        <v>21174</v>
      </c>
      <c r="C4812">
        <v>0</v>
      </c>
      <c r="D4812">
        <v>0</v>
      </c>
      <c r="E4812" t="s">
        <v>20088</v>
      </c>
      <c r="F4812" t="s">
        <v>16953</v>
      </c>
      <c r="G4812" t="s">
        <v>20089</v>
      </c>
      <c r="H4812" t="s">
        <v>24984</v>
      </c>
      <c r="I4812" t="s">
        <v>24985</v>
      </c>
      <c r="J4812" t="s">
        <v>16330</v>
      </c>
      <c r="K4812" t="s">
        <v>6343</v>
      </c>
      <c r="L4812" t="s">
        <v>6344</v>
      </c>
      <c r="M4812" t="s">
        <v>20083</v>
      </c>
      <c r="N4812" t="s">
        <v>6345</v>
      </c>
      <c r="O4812" t="s">
        <v>20167</v>
      </c>
      <c r="P4812" t="s">
        <v>20569</v>
      </c>
      <c r="Q4812" t="s">
        <v>20570</v>
      </c>
      <c r="R4812" t="s">
        <v>20571</v>
      </c>
      <c r="S4812">
        <v>0</v>
      </c>
      <c r="T4812">
        <v>1</v>
      </c>
      <c r="U4812">
        <v>1</v>
      </c>
      <c r="V4812">
        <v>171</v>
      </c>
      <c r="W4812">
        <v>8</v>
      </c>
    </row>
    <row r="4813" spans="1:23" x14ac:dyDescent="0.3">
      <c r="A4813" t="s">
        <v>4823</v>
      </c>
      <c r="B4813" t="s">
        <v>21174</v>
      </c>
      <c r="C4813">
        <v>0</v>
      </c>
      <c r="D4813">
        <v>0</v>
      </c>
      <c r="E4813" t="s">
        <v>20050</v>
      </c>
      <c r="F4813" t="s">
        <v>16954</v>
      </c>
      <c r="G4813" t="s">
        <v>20040</v>
      </c>
      <c r="H4813" t="s">
        <v>25282</v>
      </c>
      <c r="I4813" t="s">
        <v>25283</v>
      </c>
      <c r="J4813" t="s">
        <v>16955</v>
      </c>
      <c r="K4813" t="s">
        <v>16956</v>
      </c>
      <c r="L4813" t="s">
        <v>16957</v>
      </c>
      <c r="M4813" t="s">
        <v>20442</v>
      </c>
      <c r="N4813" t="s">
        <v>6345</v>
      </c>
      <c r="O4813" t="s">
        <v>20167</v>
      </c>
      <c r="P4813" t="s">
        <v>20492</v>
      </c>
      <c r="Q4813" t="s">
        <v>20493</v>
      </c>
      <c r="R4813" t="s">
        <v>25284</v>
      </c>
      <c r="S4813">
        <v>1</v>
      </c>
      <c r="T4813">
        <v>1</v>
      </c>
      <c r="U4813">
        <v>0</v>
      </c>
      <c r="V4813">
        <v>42</v>
      </c>
      <c r="W4813">
        <v>2</v>
      </c>
    </row>
    <row r="4814" spans="1:23" x14ac:dyDescent="0.3">
      <c r="A4814" t="s">
        <v>4824</v>
      </c>
      <c r="B4814" t="s">
        <v>21174</v>
      </c>
      <c r="C4814">
        <v>0</v>
      </c>
      <c r="D4814">
        <v>0</v>
      </c>
      <c r="E4814" t="s">
        <v>20050</v>
      </c>
      <c r="F4814" t="s">
        <v>16958</v>
      </c>
      <c r="G4814" t="s">
        <v>20080</v>
      </c>
      <c r="H4814" t="s">
        <v>25285</v>
      </c>
      <c r="I4814" t="s">
        <v>25286</v>
      </c>
      <c r="J4814" t="s">
        <v>16959</v>
      </c>
      <c r="K4814" t="s">
        <v>6934</v>
      </c>
      <c r="L4814" t="s">
        <v>6935</v>
      </c>
      <c r="M4814" t="s">
        <v>20545</v>
      </c>
      <c r="N4814" t="s">
        <v>6345</v>
      </c>
      <c r="O4814" t="s">
        <v>20167</v>
      </c>
      <c r="P4814" t="s">
        <v>20492</v>
      </c>
      <c r="Q4814" t="s">
        <v>20493</v>
      </c>
      <c r="R4814" t="s">
        <v>20562</v>
      </c>
      <c r="S4814">
        <v>1</v>
      </c>
      <c r="T4814">
        <v>0</v>
      </c>
      <c r="U4814">
        <v>0</v>
      </c>
      <c r="V4814">
        <v>493</v>
      </c>
      <c r="W4814">
        <v>20</v>
      </c>
    </row>
    <row r="4815" spans="1:23" x14ac:dyDescent="0.3">
      <c r="A4815" t="s">
        <v>4825</v>
      </c>
      <c r="B4815" t="s">
        <v>21174</v>
      </c>
      <c r="C4815">
        <v>0</v>
      </c>
      <c r="D4815">
        <v>0</v>
      </c>
      <c r="E4815" t="s">
        <v>20150</v>
      </c>
      <c r="F4815" t="s">
        <v>16960</v>
      </c>
      <c r="G4815" t="s">
        <v>20089</v>
      </c>
      <c r="H4815" t="s">
        <v>25287</v>
      </c>
      <c r="I4815" t="s">
        <v>25288</v>
      </c>
      <c r="J4815" t="s">
        <v>16961</v>
      </c>
      <c r="K4815" t="s">
        <v>6343</v>
      </c>
      <c r="L4815" t="s">
        <v>6344</v>
      </c>
      <c r="M4815" t="s">
        <v>20083</v>
      </c>
      <c r="N4815" t="s">
        <v>6345</v>
      </c>
      <c r="O4815" t="s">
        <v>20167</v>
      </c>
      <c r="P4815" t="s">
        <v>20569</v>
      </c>
      <c r="Q4815" t="s">
        <v>20570</v>
      </c>
      <c r="R4815" t="s">
        <v>20571</v>
      </c>
      <c r="S4815">
        <v>0</v>
      </c>
      <c r="T4815">
        <v>1</v>
      </c>
      <c r="U4815">
        <v>0</v>
      </c>
      <c r="V4815">
        <v>59</v>
      </c>
      <c r="W4815">
        <v>3</v>
      </c>
    </row>
    <row r="4816" spans="1:23" x14ac:dyDescent="0.3">
      <c r="A4816" t="s">
        <v>4826</v>
      </c>
      <c r="B4816" t="s">
        <v>21174</v>
      </c>
      <c r="C4816">
        <v>0</v>
      </c>
      <c r="D4816">
        <v>0</v>
      </c>
      <c r="E4816" t="s">
        <v>20050</v>
      </c>
      <c r="F4816" t="s">
        <v>16962</v>
      </c>
      <c r="G4816" t="s">
        <v>20040</v>
      </c>
      <c r="H4816" t="s">
        <v>25289</v>
      </c>
      <c r="I4816" t="s">
        <v>25290</v>
      </c>
      <c r="J4816" t="s">
        <v>16963</v>
      </c>
      <c r="K4816" t="s">
        <v>16964</v>
      </c>
      <c r="L4816" t="s">
        <v>16965</v>
      </c>
      <c r="M4816" t="s">
        <v>20835</v>
      </c>
      <c r="N4816" t="s">
        <v>6345</v>
      </c>
      <c r="O4816" t="s">
        <v>20167</v>
      </c>
      <c r="P4816" t="s">
        <v>20492</v>
      </c>
      <c r="Q4816" t="s">
        <v>20493</v>
      </c>
      <c r="R4816" t="s">
        <v>25291</v>
      </c>
      <c r="S4816">
        <v>1</v>
      </c>
      <c r="T4816">
        <v>0</v>
      </c>
      <c r="U4816">
        <v>0</v>
      </c>
      <c r="V4816">
        <v>85</v>
      </c>
      <c r="W4816">
        <v>4</v>
      </c>
    </row>
    <row r="4817" spans="1:23" x14ac:dyDescent="0.3">
      <c r="A4817" t="s">
        <v>4827</v>
      </c>
      <c r="B4817" t="s">
        <v>21174</v>
      </c>
      <c r="C4817">
        <v>0</v>
      </c>
      <c r="D4817">
        <v>0</v>
      </c>
      <c r="E4817" t="s">
        <v>20050</v>
      </c>
      <c r="F4817" t="s">
        <v>16966</v>
      </c>
      <c r="G4817" t="s">
        <v>20040</v>
      </c>
      <c r="H4817" t="s">
        <v>25292</v>
      </c>
      <c r="I4817" t="s">
        <v>25293</v>
      </c>
      <c r="J4817" t="s">
        <v>16967</v>
      </c>
      <c r="K4817" t="s">
        <v>16968</v>
      </c>
      <c r="L4817" t="s">
        <v>16969</v>
      </c>
      <c r="M4817" t="s">
        <v>20515</v>
      </c>
      <c r="N4817" t="s">
        <v>6345</v>
      </c>
      <c r="O4817" t="s">
        <v>20167</v>
      </c>
      <c r="P4817" t="s">
        <v>20492</v>
      </c>
      <c r="Q4817" t="s">
        <v>20493</v>
      </c>
      <c r="R4817" t="s">
        <v>25294</v>
      </c>
      <c r="S4817">
        <v>1</v>
      </c>
      <c r="T4817">
        <v>1</v>
      </c>
      <c r="U4817">
        <v>0</v>
      </c>
      <c r="V4817">
        <v>206</v>
      </c>
      <c r="W4817">
        <v>10</v>
      </c>
    </row>
    <row r="4818" spans="1:23" x14ac:dyDescent="0.3">
      <c r="A4818" t="s">
        <v>4828</v>
      </c>
      <c r="B4818" t="s">
        <v>21174</v>
      </c>
      <c r="C4818">
        <v>0</v>
      </c>
      <c r="D4818">
        <v>0</v>
      </c>
      <c r="E4818" t="s">
        <v>20050</v>
      </c>
      <c r="F4818" t="s">
        <v>16970</v>
      </c>
      <c r="G4818" t="s">
        <v>20040</v>
      </c>
      <c r="H4818" t="s">
        <v>25292</v>
      </c>
      <c r="I4818" t="s">
        <v>25293</v>
      </c>
      <c r="J4818" t="s">
        <v>11517</v>
      </c>
      <c r="K4818" t="s">
        <v>16968</v>
      </c>
      <c r="L4818" t="s">
        <v>16969</v>
      </c>
      <c r="M4818" t="s">
        <v>20515</v>
      </c>
      <c r="N4818" t="s">
        <v>6345</v>
      </c>
      <c r="O4818" t="s">
        <v>20167</v>
      </c>
      <c r="P4818" t="s">
        <v>20492</v>
      </c>
      <c r="Q4818" t="s">
        <v>20493</v>
      </c>
      <c r="R4818" t="s">
        <v>25294</v>
      </c>
      <c r="S4818">
        <v>1</v>
      </c>
      <c r="T4818">
        <v>1</v>
      </c>
      <c r="U4818">
        <v>0</v>
      </c>
      <c r="V4818">
        <v>191</v>
      </c>
      <c r="W4818">
        <v>8</v>
      </c>
    </row>
    <row r="4819" spans="1:23" x14ac:dyDescent="0.3">
      <c r="A4819" t="s">
        <v>4829</v>
      </c>
      <c r="B4819" t="s">
        <v>21174</v>
      </c>
      <c r="C4819">
        <v>0</v>
      </c>
      <c r="D4819">
        <v>0</v>
      </c>
      <c r="E4819" t="s">
        <v>20050</v>
      </c>
      <c r="F4819" t="s">
        <v>16971</v>
      </c>
      <c r="G4819" t="s">
        <v>20066</v>
      </c>
      <c r="H4819" t="s">
        <v>25295</v>
      </c>
      <c r="I4819" t="s">
        <v>25296</v>
      </c>
      <c r="J4819" t="s">
        <v>16972</v>
      </c>
      <c r="K4819" t="s">
        <v>16973</v>
      </c>
      <c r="L4819" t="s">
        <v>16974</v>
      </c>
      <c r="M4819" t="s">
        <v>20131</v>
      </c>
      <c r="N4819" t="s">
        <v>6345</v>
      </c>
      <c r="O4819" t="s">
        <v>20167</v>
      </c>
      <c r="P4819" t="s">
        <v>20492</v>
      </c>
      <c r="Q4819" t="s">
        <v>20493</v>
      </c>
      <c r="R4819" t="s">
        <v>25297</v>
      </c>
      <c r="S4819">
        <v>1</v>
      </c>
      <c r="T4819">
        <v>0</v>
      </c>
      <c r="U4819">
        <v>0</v>
      </c>
      <c r="V4819">
        <v>240</v>
      </c>
      <c r="W4819">
        <v>11</v>
      </c>
    </row>
    <row r="4820" spans="1:23" x14ac:dyDescent="0.3">
      <c r="A4820" t="s">
        <v>4830</v>
      </c>
      <c r="B4820" t="s">
        <v>21174</v>
      </c>
      <c r="C4820">
        <v>0</v>
      </c>
      <c r="D4820">
        <v>0</v>
      </c>
      <c r="E4820" t="s">
        <v>20050</v>
      </c>
      <c r="F4820" t="s">
        <v>16975</v>
      </c>
      <c r="G4820" t="s">
        <v>20328</v>
      </c>
      <c r="H4820" t="s">
        <v>25298</v>
      </c>
      <c r="I4820" t="s">
        <v>25299</v>
      </c>
      <c r="J4820" t="s">
        <v>12261</v>
      </c>
      <c r="K4820" t="s">
        <v>6599</v>
      </c>
      <c r="L4820" t="s">
        <v>6600</v>
      </c>
      <c r="M4820" t="s">
        <v>20484</v>
      </c>
      <c r="N4820" t="s">
        <v>6345</v>
      </c>
      <c r="O4820" t="s">
        <v>20167</v>
      </c>
      <c r="P4820" t="s">
        <v>20492</v>
      </c>
      <c r="Q4820" t="s">
        <v>20493</v>
      </c>
      <c r="R4820" t="s">
        <v>20883</v>
      </c>
      <c r="S4820">
        <v>1</v>
      </c>
      <c r="T4820">
        <v>1</v>
      </c>
      <c r="U4820">
        <v>0</v>
      </c>
      <c r="V4820">
        <v>564</v>
      </c>
      <c r="W4820">
        <v>23</v>
      </c>
    </row>
    <row r="4821" spans="1:23" x14ac:dyDescent="0.3">
      <c r="A4821" t="s">
        <v>4831</v>
      </c>
      <c r="B4821" t="s">
        <v>21174</v>
      </c>
      <c r="C4821">
        <v>0</v>
      </c>
      <c r="D4821">
        <v>0</v>
      </c>
      <c r="E4821" t="s">
        <v>20050</v>
      </c>
      <c r="F4821" t="s">
        <v>16976</v>
      </c>
      <c r="G4821" t="s">
        <v>20328</v>
      </c>
      <c r="H4821" t="s">
        <v>25298</v>
      </c>
      <c r="I4821" t="s">
        <v>25299</v>
      </c>
      <c r="J4821" t="s">
        <v>9343</v>
      </c>
      <c r="K4821" t="s">
        <v>6599</v>
      </c>
      <c r="L4821" t="s">
        <v>6600</v>
      </c>
      <c r="M4821" t="s">
        <v>20484</v>
      </c>
      <c r="N4821" t="s">
        <v>6345</v>
      </c>
      <c r="O4821" t="s">
        <v>20167</v>
      </c>
      <c r="P4821" t="s">
        <v>20492</v>
      </c>
      <c r="Q4821" t="s">
        <v>20493</v>
      </c>
      <c r="R4821" t="s">
        <v>20883</v>
      </c>
      <c r="S4821">
        <v>1</v>
      </c>
      <c r="T4821">
        <v>1</v>
      </c>
      <c r="U4821">
        <v>0</v>
      </c>
      <c r="V4821">
        <v>262</v>
      </c>
      <c r="W4821">
        <v>14</v>
      </c>
    </row>
    <row r="4822" spans="1:23" x14ac:dyDescent="0.3">
      <c r="A4822" t="s">
        <v>4832</v>
      </c>
      <c r="B4822" t="s">
        <v>21174</v>
      </c>
      <c r="C4822">
        <v>0</v>
      </c>
      <c r="D4822">
        <v>0</v>
      </c>
      <c r="E4822" t="s">
        <v>20150</v>
      </c>
      <c r="F4822" t="s">
        <v>16977</v>
      </c>
      <c r="G4822" t="s">
        <v>20089</v>
      </c>
      <c r="H4822" t="s">
        <v>25152</v>
      </c>
      <c r="I4822" t="s">
        <v>25153</v>
      </c>
      <c r="J4822" t="s">
        <v>16978</v>
      </c>
      <c r="K4822" t="s">
        <v>16979</v>
      </c>
      <c r="L4822" t="s">
        <v>16980</v>
      </c>
      <c r="M4822" t="s">
        <v>20183</v>
      </c>
      <c r="N4822" t="s">
        <v>6345</v>
      </c>
      <c r="O4822" t="s">
        <v>20167</v>
      </c>
      <c r="P4822" t="s">
        <v>20337</v>
      </c>
      <c r="Q4822" t="s">
        <v>20338</v>
      </c>
      <c r="R4822" t="s">
        <v>25300</v>
      </c>
      <c r="S4822">
        <v>0</v>
      </c>
      <c r="T4822">
        <v>1</v>
      </c>
      <c r="U4822">
        <v>0</v>
      </c>
      <c r="V4822">
        <v>71</v>
      </c>
      <c r="W4822">
        <v>3</v>
      </c>
    </row>
    <row r="4823" spans="1:23" x14ac:dyDescent="0.3">
      <c r="A4823" t="s">
        <v>4833</v>
      </c>
      <c r="B4823" t="s">
        <v>21174</v>
      </c>
      <c r="C4823">
        <v>0</v>
      </c>
      <c r="D4823">
        <v>0</v>
      </c>
      <c r="E4823" t="s">
        <v>20050</v>
      </c>
      <c r="F4823" t="s">
        <v>16981</v>
      </c>
      <c r="G4823" t="s">
        <v>20080</v>
      </c>
      <c r="H4823" t="s">
        <v>20312</v>
      </c>
      <c r="I4823" t="s">
        <v>20313</v>
      </c>
      <c r="J4823" t="s">
        <v>8829</v>
      </c>
      <c r="K4823" t="s">
        <v>6596</v>
      </c>
      <c r="L4823" t="s">
        <v>6388</v>
      </c>
      <c r="M4823" t="s">
        <v>20083</v>
      </c>
      <c r="N4823" t="s">
        <v>6345</v>
      </c>
      <c r="O4823" t="s">
        <v>20167</v>
      </c>
      <c r="P4823" t="s">
        <v>20314</v>
      </c>
      <c r="Q4823" t="s">
        <v>6388</v>
      </c>
      <c r="R4823" t="s">
        <v>20315</v>
      </c>
      <c r="S4823">
        <v>1</v>
      </c>
      <c r="T4823">
        <v>0</v>
      </c>
      <c r="U4823">
        <v>0</v>
      </c>
      <c r="V4823">
        <v>260</v>
      </c>
      <c r="W4823">
        <v>12</v>
      </c>
    </row>
    <row r="4824" spans="1:23" x14ac:dyDescent="0.3">
      <c r="A4824" t="s">
        <v>4834</v>
      </c>
      <c r="B4824" t="s">
        <v>21174</v>
      </c>
      <c r="C4824">
        <v>0</v>
      </c>
      <c r="D4824">
        <v>0</v>
      </c>
      <c r="E4824" t="s">
        <v>20050</v>
      </c>
      <c r="F4824" t="s">
        <v>16982</v>
      </c>
      <c r="G4824" t="s">
        <v>20066</v>
      </c>
      <c r="H4824" t="s">
        <v>25301</v>
      </c>
      <c r="I4824" t="s">
        <v>25302</v>
      </c>
      <c r="J4824" t="s">
        <v>16882</v>
      </c>
      <c r="K4824" t="s">
        <v>16883</v>
      </c>
      <c r="L4824" t="s">
        <v>16884</v>
      </c>
      <c r="M4824" t="s">
        <v>20757</v>
      </c>
      <c r="N4824" t="s">
        <v>6345</v>
      </c>
      <c r="O4824" t="s">
        <v>20167</v>
      </c>
      <c r="P4824" t="s">
        <v>20492</v>
      </c>
      <c r="Q4824" t="s">
        <v>20493</v>
      </c>
      <c r="R4824" t="s">
        <v>25241</v>
      </c>
      <c r="S4824">
        <v>1</v>
      </c>
      <c r="T4824">
        <v>0</v>
      </c>
      <c r="U4824">
        <v>0</v>
      </c>
      <c r="V4824">
        <v>0</v>
      </c>
      <c r="W4824">
        <v>0</v>
      </c>
    </row>
    <row r="4825" spans="1:23" x14ac:dyDescent="0.3">
      <c r="A4825" t="s">
        <v>4835</v>
      </c>
      <c r="B4825" t="s">
        <v>21174</v>
      </c>
      <c r="C4825">
        <v>0</v>
      </c>
      <c r="D4825">
        <v>0</v>
      </c>
      <c r="E4825" t="s">
        <v>20088</v>
      </c>
      <c r="F4825" t="s">
        <v>16983</v>
      </c>
      <c r="G4825" t="s">
        <v>20089</v>
      </c>
      <c r="H4825" t="s">
        <v>21765</v>
      </c>
      <c r="I4825" t="s">
        <v>25244</v>
      </c>
      <c r="J4825" t="s">
        <v>16888</v>
      </c>
      <c r="K4825" t="s">
        <v>6855</v>
      </c>
      <c r="L4825" t="s">
        <v>6856</v>
      </c>
      <c r="M4825" t="s">
        <v>20258</v>
      </c>
      <c r="N4825" t="s">
        <v>6345</v>
      </c>
      <c r="O4825" t="s">
        <v>20167</v>
      </c>
      <c r="P4825" t="s">
        <v>20419</v>
      </c>
      <c r="Q4825" t="s">
        <v>20420</v>
      </c>
      <c r="R4825" t="s">
        <v>20497</v>
      </c>
      <c r="S4825">
        <v>0</v>
      </c>
      <c r="T4825">
        <v>0</v>
      </c>
      <c r="U4825">
        <v>0</v>
      </c>
      <c r="V4825">
        <v>134</v>
      </c>
      <c r="W4825">
        <v>6</v>
      </c>
    </row>
    <row r="4826" spans="1:23" x14ac:dyDescent="0.3">
      <c r="A4826" t="s">
        <v>4836</v>
      </c>
      <c r="B4826" t="s">
        <v>21174</v>
      </c>
      <c r="C4826">
        <v>0</v>
      </c>
      <c r="D4826">
        <v>0</v>
      </c>
      <c r="E4826" t="s">
        <v>20150</v>
      </c>
      <c r="F4826" t="s">
        <v>16984</v>
      </c>
      <c r="G4826" t="s">
        <v>20089</v>
      </c>
      <c r="H4826" t="s">
        <v>25303</v>
      </c>
      <c r="I4826" t="s">
        <v>25304</v>
      </c>
      <c r="J4826" t="s">
        <v>16985</v>
      </c>
      <c r="K4826" t="s">
        <v>8959</v>
      </c>
      <c r="L4826" t="s">
        <v>6388</v>
      </c>
      <c r="M4826" t="s">
        <v>20083</v>
      </c>
      <c r="N4826" t="s">
        <v>6345</v>
      </c>
      <c r="O4826" t="s">
        <v>20167</v>
      </c>
      <c r="P4826" t="s">
        <v>20314</v>
      </c>
      <c r="Q4826" t="s">
        <v>6388</v>
      </c>
      <c r="R4826" t="s">
        <v>20315</v>
      </c>
      <c r="S4826">
        <v>0</v>
      </c>
      <c r="T4826">
        <v>0</v>
      </c>
      <c r="U4826">
        <v>0</v>
      </c>
      <c r="V4826">
        <v>23</v>
      </c>
      <c r="W4826">
        <v>2</v>
      </c>
    </row>
    <row r="4827" spans="1:23" x14ac:dyDescent="0.3">
      <c r="A4827" t="s">
        <v>4837</v>
      </c>
      <c r="B4827" t="s">
        <v>21174</v>
      </c>
      <c r="C4827">
        <v>0</v>
      </c>
      <c r="D4827">
        <v>0</v>
      </c>
      <c r="E4827" t="s">
        <v>20150</v>
      </c>
      <c r="F4827" t="s">
        <v>16986</v>
      </c>
      <c r="G4827" t="s">
        <v>20089</v>
      </c>
      <c r="H4827" t="s">
        <v>24987</v>
      </c>
      <c r="I4827" t="s">
        <v>24988</v>
      </c>
      <c r="J4827" t="s">
        <v>16354</v>
      </c>
      <c r="K4827" t="s">
        <v>6658</v>
      </c>
      <c r="L4827" t="s">
        <v>6388</v>
      </c>
      <c r="M4827" t="s">
        <v>20083</v>
      </c>
      <c r="N4827" t="s">
        <v>6345</v>
      </c>
      <c r="O4827" t="s">
        <v>20167</v>
      </c>
      <c r="P4827" t="s">
        <v>20314</v>
      </c>
      <c r="Q4827" t="s">
        <v>6388</v>
      </c>
      <c r="R4827" t="s">
        <v>20315</v>
      </c>
      <c r="S4827">
        <v>0</v>
      </c>
      <c r="T4827">
        <v>0</v>
      </c>
      <c r="V4827">
        <v>200</v>
      </c>
      <c r="W4827">
        <v>8</v>
      </c>
    </row>
    <row r="4828" spans="1:23" x14ac:dyDescent="0.3">
      <c r="A4828" t="s">
        <v>4838</v>
      </c>
      <c r="B4828" t="s">
        <v>21174</v>
      </c>
      <c r="C4828">
        <v>0</v>
      </c>
      <c r="D4828">
        <v>0</v>
      </c>
      <c r="E4828" t="s">
        <v>20050</v>
      </c>
      <c r="F4828" t="s">
        <v>16987</v>
      </c>
      <c r="G4828" t="s">
        <v>20080</v>
      </c>
      <c r="H4828" t="s">
        <v>25305</v>
      </c>
      <c r="I4828" t="s">
        <v>25306</v>
      </c>
      <c r="J4828" t="s">
        <v>16988</v>
      </c>
      <c r="K4828" t="s">
        <v>7213</v>
      </c>
      <c r="L4828" t="s">
        <v>7214</v>
      </c>
      <c r="M4828" t="s">
        <v>20258</v>
      </c>
      <c r="N4828" t="s">
        <v>6345</v>
      </c>
      <c r="O4828" t="s">
        <v>20167</v>
      </c>
      <c r="P4828" t="s">
        <v>20492</v>
      </c>
      <c r="Q4828" t="s">
        <v>20493</v>
      </c>
      <c r="R4828" t="s">
        <v>20714</v>
      </c>
      <c r="S4828">
        <v>1</v>
      </c>
      <c r="T4828">
        <v>1</v>
      </c>
      <c r="U4828">
        <v>0</v>
      </c>
      <c r="V4828">
        <v>359</v>
      </c>
      <c r="W4828">
        <v>16</v>
      </c>
    </row>
    <row r="4829" spans="1:23" x14ac:dyDescent="0.3">
      <c r="A4829" t="s">
        <v>4839</v>
      </c>
      <c r="B4829" t="s">
        <v>21174</v>
      </c>
      <c r="C4829">
        <v>0</v>
      </c>
      <c r="D4829">
        <v>0</v>
      </c>
      <c r="E4829" t="s">
        <v>20050</v>
      </c>
      <c r="F4829" t="s">
        <v>16989</v>
      </c>
      <c r="G4829" t="s">
        <v>20066</v>
      </c>
      <c r="H4829" t="s">
        <v>25301</v>
      </c>
      <c r="I4829" t="s">
        <v>25302</v>
      </c>
      <c r="J4829" t="s">
        <v>16988</v>
      </c>
      <c r="K4829" t="s">
        <v>7213</v>
      </c>
      <c r="L4829" t="s">
        <v>7214</v>
      </c>
      <c r="M4829" t="s">
        <v>20258</v>
      </c>
      <c r="N4829" t="s">
        <v>6345</v>
      </c>
      <c r="O4829" t="s">
        <v>20167</v>
      </c>
      <c r="P4829" t="s">
        <v>20492</v>
      </c>
      <c r="Q4829" t="s">
        <v>20493</v>
      </c>
      <c r="R4829" t="s">
        <v>20714</v>
      </c>
      <c r="S4829">
        <v>1</v>
      </c>
      <c r="T4829">
        <v>1</v>
      </c>
      <c r="U4829">
        <v>0</v>
      </c>
      <c r="V4829">
        <v>428</v>
      </c>
      <c r="W4829">
        <v>20</v>
      </c>
    </row>
    <row r="4830" spans="1:23" x14ac:dyDescent="0.3">
      <c r="A4830" t="s">
        <v>4840</v>
      </c>
      <c r="B4830" t="s">
        <v>21174</v>
      </c>
      <c r="C4830">
        <v>0</v>
      </c>
      <c r="D4830">
        <v>0</v>
      </c>
      <c r="E4830" t="s">
        <v>20050</v>
      </c>
      <c r="F4830" t="s">
        <v>16990</v>
      </c>
      <c r="G4830" t="s">
        <v>20080</v>
      </c>
      <c r="H4830" t="s">
        <v>25307</v>
      </c>
      <c r="I4830" t="s">
        <v>25308</v>
      </c>
      <c r="J4830" t="s">
        <v>11886</v>
      </c>
      <c r="K4830" t="s">
        <v>6652</v>
      </c>
      <c r="L4830" t="s">
        <v>6653</v>
      </c>
      <c r="M4830" t="s">
        <v>20107</v>
      </c>
      <c r="N4830" t="s">
        <v>6345</v>
      </c>
      <c r="O4830" t="s">
        <v>20167</v>
      </c>
      <c r="P4830" t="s">
        <v>20492</v>
      </c>
      <c r="Q4830" t="s">
        <v>20493</v>
      </c>
      <c r="R4830" t="s">
        <v>20771</v>
      </c>
      <c r="S4830">
        <v>1</v>
      </c>
      <c r="T4830">
        <v>0</v>
      </c>
      <c r="U4830">
        <v>0</v>
      </c>
      <c r="V4830">
        <v>127</v>
      </c>
      <c r="W4830">
        <v>6</v>
      </c>
    </row>
    <row r="4831" spans="1:23" x14ac:dyDescent="0.3">
      <c r="A4831" t="s">
        <v>4841</v>
      </c>
      <c r="B4831" t="s">
        <v>21174</v>
      </c>
      <c r="C4831">
        <v>0</v>
      </c>
      <c r="D4831">
        <v>0</v>
      </c>
      <c r="E4831" t="s">
        <v>20050</v>
      </c>
      <c r="F4831" t="s">
        <v>16991</v>
      </c>
      <c r="G4831" t="s">
        <v>20040</v>
      </c>
      <c r="H4831" t="s">
        <v>25309</v>
      </c>
      <c r="I4831" t="s">
        <v>25310</v>
      </c>
      <c r="J4831" t="s">
        <v>16992</v>
      </c>
      <c r="K4831" t="s">
        <v>16993</v>
      </c>
      <c r="L4831" t="s">
        <v>16994</v>
      </c>
      <c r="M4831" t="s">
        <v>20206</v>
      </c>
      <c r="N4831" t="s">
        <v>6345</v>
      </c>
      <c r="O4831" t="s">
        <v>20167</v>
      </c>
      <c r="P4831" t="s">
        <v>20492</v>
      </c>
      <c r="Q4831" t="s">
        <v>20493</v>
      </c>
      <c r="R4831" t="s">
        <v>25311</v>
      </c>
      <c r="S4831">
        <v>1</v>
      </c>
      <c r="T4831">
        <v>0</v>
      </c>
      <c r="U4831">
        <v>0</v>
      </c>
      <c r="V4831">
        <v>71</v>
      </c>
      <c r="W4831">
        <v>4</v>
      </c>
    </row>
    <row r="4832" spans="1:23" x14ac:dyDescent="0.3">
      <c r="A4832" t="s">
        <v>4842</v>
      </c>
      <c r="B4832" t="s">
        <v>21174</v>
      </c>
      <c r="C4832">
        <v>0</v>
      </c>
      <c r="D4832">
        <v>0</v>
      </c>
      <c r="E4832" t="s">
        <v>20050</v>
      </c>
      <c r="F4832" t="s">
        <v>16995</v>
      </c>
      <c r="G4832" t="s">
        <v>20080</v>
      </c>
      <c r="H4832" t="s">
        <v>25307</v>
      </c>
      <c r="I4832" t="s">
        <v>25308</v>
      </c>
      <c r="J4832" t="s">
        <v>11707</v>
      </c>
      <c r="K4832" t="s">
        <v>6652</v>
      </c>
      <c r="L4832" t="s">
        <v>6653</v>
      </c>
      <c r="M4832" t="s">
        <v>20107</v>
      </c>
      <c r="N4832" t="s">
        <v>6345</v>
      </c>
      <c r="O4832" t="s">
        <v>20167</v>
      </c>
      <c r="P4832" t="s">
        <v>20492</v>
      </c>
      <c r="Q4832" t="s">
        <v>20493</v>
      </c>
      <c r="R4832" t="s">
        <v>20771</v>
      </c>
      <c r="S4832">
        <v>1</v>
      </c>
      <c r="T4832">
        <v>0</v>
      </c>
      <c r="U4832">
        <v>0</v>
      </c>
      <c r="V4832">
        <v>272</v>
      </c>
      <c r="W4832">
        <v>15</v>
      </c>
    </row>
    <row r="4833" spans="1:23" x14ac:dyDescent="0.3">
      <c r="A4833" t="s">
        <v>4843</v>
      </c>
      <c r="B4833" t="s">
        <v>21174</v>
      </c>
      <c r="C4833">
        <v>0</v>
      </c>
      <c r="D4833">
        <v>0</v>
      </c>
      <c r="E4833" t="s">
        <v>20050</v>
      </c>
      <c r="F4833" t="s">
        <v>16996</v>
      </c>
      <c r="G4833" t="s">
        <v>20080</v>
      </c>
      <c r="H4833" t="s">
        <v>25307</v>
      </c>
      <c r="I4833" t="s">
        <v>25308</v>
      </c>
      <c r="J4833" t="s">
        <v>11707</v>
      </c>
      <c r="K4833" t="s">
        <v>6652</v>
      </c>
      <c r="L4833" t="s">
        <v>6653</v>
      </c>
      <c r="M4833" t="s">
        <v>20107</v>
      </c>
      <c r="N4833" t="s">
        <v>6345</v>
      </c>
      <c r="O4833" t="s">
        <v>20167</v>
      </c>
      <c r="P4833" t="s">
        <v>20492</v>
      </c>
      <c r="Q4833" t="s">
        <v>20493</v>
      </c>
      <c r="R4833" t="s">
        <v>20771</v>
      </c>
      <c r="S4833">
        <v>1</v>
      </c>
      <c r="T4833">
        <v>0</v>
      </c>
      <c r="U4833">
        <v>0</v>
      </c>
      <c r="V4833">
        <v>184</v>
      </c>
      <c r="W4833">
        <v>10</v>
      </c>
    </row>
    <row r="4834" spans="1:23" x14ac:dyDescent="0.3">
      <c r="A4834" t="s">
        <v>4844</v>
      </c>
      <c r="B4834" t="s">
        <v>21174</v>
      </c>
      <c r="C4834">
        <v>0</v>
      </c>
      <c r="D4834">
        <v>0</v>
      </c>
      <c r="E4834" t="s">
        <v>20050</v>
      </c>
      <c r="F4834" t="s">
        <v>16997</v>
      </c>
      <c r="G4834" t="s">
        <v>20080</v>
      </c>
      <c r="H4834" t="s">
        <v>25307</v>
      </c>
      <c r="I4834" t="s">
        <v>25308</v>
      </c>
      <c r="J4834" t="s">
        <v>16998</v>
      </c>
      <c r="K4834" t="s">
        <v>6652</v>
      </c>
      <c r="L4834" t="s">
        <v>6653</v>
      </c>
      <c r="M4834" t="s">
        <v>20107</v>
      </c>
      <c r="N4834" t="s">
        <v>6345</v>
      </c>
      <c r="O4834" t="s">
        <v>20167</v>
      </c>
      <c r="P4834" t="s">
        <v>20492</v>
      </c>
      <c r="Q4834" t="s">
        <v>20493</v>
      </c>
      <c r="R4834" t="s">
        <v>20771</v>
      </c>
      <c r="S4834">
        <v>1</v>
      </c>
      <c r="T4834">
        <v>0</v>
      </c>
      <c r="U4834">
        <v>0</v>
      </c>
      <c r="V4834">
        <v>356</v>
      </c>
      <c r="W4834">
        <v>16</v>
      </c>
    </row>
    <row r="4835" spans="1:23" x14ac:dyDescent="0.3">
      <c r="A4835" t="s">
        <v>4845</v>
      </c>
      <c r="B4835" t="s">
        <v>21174</v>
      </c>
      <c r="C4835">
        <v>0</v>
      </c>
      <c r="D4835">
        <v>0</v>
      </c>
      <c r="E4835" t="s">
        <v>20050</v>
      </c>
      <c r="F4835" t="s">
        <v>16999</v>
      </c>
      <c r="G4835" t="s">
        <v>20080</v>
      </c>
      <c r="H4835" t="s">
        <v>25307</v>
      </c>
      <c r="I4835" t="s">
        <v>25308</v>
      </c>
      <c r="J4835" t="s">
        <v>17000</v>
      </c>
      <c r="K4835" t="s">
        <v>6652</v>
      </c>
      <c r="L4835" t="s">
        <v>6653</v>
      </c>
      <c r="M4835" t="s">
        <v>20107</v>
      </c>
      <c r="N4835" t="s">
        <v>6345</v>
      </c>
      <c r="O4835" t="s">
        <v>20167</v>
      </c>
      <c r="P4835" t="s">
        <v>20492</v>
      </c>
      <c r="Q4835" t="s">
        <v>20493</v>
      </c>
      <c r="R4835" t="s">
        <v>20771</v>
      </c>
      <c r="S4835">
        <v>1</v>
      </c>
      <c r="T4835">
        <v>0</v>
      </c>
      <c r="U4835">
        <v>0</v>
      </c>
      <c r="V4835">
        <v>176</v>
      </c>
      <c r="W4835">
        <v>9</v>
      </c>
    </row>
    <row r="4836" spans="1:23" x14ac:dyDescent="0.3">
      <c r="A4836" t="s">
        <v>4846</v>
      </c>
      <c r="B4836" t="s">
        <v>21174</v>
      </c>
      <c r="C4836">
        <v>0</v>
      </c>
      <c r="D4836">
        <v>0</v>
      </c>
      <c r="E4836" t="s">
        <v>20150</v>
      </c>
      <c r="F4836" t="s">
        <v>17001</v>
      </c>
      <c r="G4836" t="s">
        <v>20089</v>
      </c>
      <c r="H4836" t="s">
        <v>25312</v>
      </c>
      <c r="I4836" t="s">
        <v>25313</v>
      </c>
      <c r="J4836" t="s">
        <v>17002</v>
      </c>
      <c r="K4836" t="s">
        <v>6655</v>
      </c>
      <c r="L4836" t="s">
        <v>6595</v>
      </c>
      <c r="M4836" t="s">
        <v>20083</v>
      </c>
      <c r="N4836" t="s">
        <v>6345</v>
      </c>
      <c r="O4836" t="s">
        <v>20167</v>
      </c>
      <c r="P4836" t="s">
        <v>20685</v>
      </c>
      <c r="Q4836" t="s">
        <v>20686</v>
      </c>
      <c r="R4836" t="s">
        <v>20687</v>
      </c>
      <c r="S4836">
        <v>0</v>
      </c>
      <c r="T4836">
        <v>0</v>
      </c>
      <c r="U4836">
        <v>0</v>
      </c>
      <c r="V4836">
        <v>32</v>
      </c>
      <c r="W4836">
        <v>2</v>
      </c>
    </row>
    <row r="4837" spans="1:23" x14ac:dyDescent="0.3">
      <c r="A4837" t="s">
        <v>4847</v>
      </c>
      <c r="B4837" t="s">
        <v>21174</v>
      </c>
      <c r="C4837">
        <v>0</v>
      </c>
      <c r="D4837">
        <v>0</v>
      </c>
      <c r="E4837" t="s">
        <v>20050</v>
      </c>
      <c r="F4837" t="s">
        <v>17003</v>
      </c>
      <c r="G4837" t="s">
        <v>20328</v>
      </c>
      <c r="H4837" t="s">
        <v>25314</v>
      </c>
      <c r="I4837" t="s">
        <v>25315</v>
      </c>
      <c r="J4837" t="s">
        <v>17004</v>
      </c>
      <c r="K4837" t="s">
        <v>17005</v>
      </c>
      <c r="L4837" t="s">
        <v>17006</v>
      </c>
      <c r="M4837" t="s">
        <v>20146</v>
      </c>
      <c r="N4837" t="s">
        <v>6345</v>
      </c>
      <c r="O4837" t="s">
        <v>20167</v>
      </c>
      <c r="P4837" t="s">
        <v>20492</v>
      </c>
      <c r="Q4837" t="s">
        <v>20493</v>
      </c>
      <c r="R4837" t="s">
        <v>25316</v>
      </c>
      <c r="S4837">
        <v>1</v>
      </c>
      <c r="T4837">
        <v>1</v>
      </c>
      <c r="U4837">
        <v>0</v>
      </c>
      <c r="V4837">
        <v>109</v>
      </c>
      <c r="W4837">
        <v>5</v>
      </c>
    </row>
    <row r="4838" spans="1:23" x14ac:dyDescent="0.3">
      <c r="A4838" t="s">
        <v>4848</v>
      </c>
      <c r="B4838" t="s">
        <v>21174</v>
      </c>
      <c r="C4838">
        <v>0</v>
      </c>
      <c r="D4838">
        <v>0</v>
      </c>
      <c r="E4838" t="s">
        <v>20050</v>
      </c>
      <c r="F4838" t="s">
        <v>17007</v>
      </c>
      <c r="G4838" t="s">
        <v>20040</v>
      </c>
      <c r="H4838" t="s">
        <v>25317</v>
      </c>
      <c r="I4838" t="s">
        <v>25318</v>
      </c>
      <c r="J4838" t="s">
        <v>11977</v>
      </c>
      <c r="K4838" t="s">
        <v>16103</v>
      </c>
      <c r="L4838" t="s">
        <v>16104</v>
      </c>
      <c r="M4838" t="s">
        <v>20119</v>
      </c>
      <c r="N4838" t="s">
        <v>6345</v>
      </c>
      <c r="O4838" t="s">
        <v>20167</v>
      </c>
      <c r="P4838" t="s">
        <v>20492</v>
      </c>
      <c r="Q4838" t="s">
        <v>20493</v>
      </c>
      <c r="R4838" t="s">
        <v>25319</v>
      </c>
      <c r="S4838">
        <v>1</v>
      </c>
      <c r="T4838">
        <v>0</v>
      </c>
      <c r="U4838">
        <v>0</v>
      </c>
      <c r="V4838">
        <v>141</v>
      </c>
      <c r="W4838">
        <v>8</v>
      </c>
    </row>
    <row r="4839" spans="1:23" x14ac:dyDescent="0.3">
      <c r="A4839" t="s">
        <v>27408</v>
      </c>
      <c r="B4839" t="s">
        <v>21174</v>
      </c>
      <c r="C4839">
        <v>0</v>
      </c>
      <c r="D4839">
        <v>0</v>
      </c>
      <c r="E4839" t="s">
        <v>27409</v>
      </c>
      <c r="F4839" t="s">
        <v>27410</v>
      </c>
      <c r="G4839" t="s">
        <v>20089</v>
      </c>
      <c r="H4839" t="s">
        <v>25287</v>
      </c>
      <c r="I4839" t="s">
        <v>25288</v>
      </c>
      <c r="J4839" t="s">
        <v>27411</v>
      </c>
      <c r="K4839" t="s">
        <v>6343</v>
      </c>
      <c r="L4839" t="s">
        <v>6344</v>
      </c>
      <c r="M4839" t="s">
        <v>20083</v>
      </c>
      <c r="N4839" t="s">
        <v>6345</v>
      </c>
      <c r="O4839" t="s">
        <v>20167</v>
      </c>
      <c r="P4839" t="s">
        <v>20569</v>
      </c>
      <c r="Q4839" t="s">
        <v>20570</v>
      </c>
      <c r="R4839" t="s">
        <v>20571</v>
      </c>
      <c r="S4839">
        <v>0</v>
      </c>
      <c r="T4839">
        <v>1</v>
      </c>
      <c r="U4839">
        <v>0</v>
      </c>
      <c r="V4839">
        <v>20</v>
      </c>
      <c r="W4839">
        <v>1</v>
      </c>
    </row>
    <row r="4840" spans="1:23" x14ac:dyDescent="0.3">
      <c r="A4840" t="s">
        <v>4849</v>
      </c>
      <c r="B4840" t="s">
        <v>21174</v>
      </c>
      <c r="C4840">
        <v>0</v>
      </c>
      <c r="D4840">
        <v>0</v>
      </c>
      <c r="E4840" t="s">
        <v>20050</v>
      </c>
      <c r="F4840" t="s">
        <v>17008</v>
      </c>
      <c r="G4840" t="s">
        <v>20040</v>
      </c>
      <c r="H4840" t="s">
        <v>25292</v>
      </c>
      <c r="I4840" t="s">
        <v>25293</v>
      </c>
      <c r="J4840" t="s">
        <v>17009</v>
      </c>
      <c r="K4840" t="s">
        <v>16968</v>
      </c>
      <c r="L4840" t="s">
        <v>16969</v>
      </c>
      <c r="M4840" t="s">
        <v>20515</v>
      </c>
      <c r="N4840" t="s">
        <v>6345</v>
      </c>
      <c r="O4840" t="s">
        <v>20167</v>
      </c>
      <c r="P4840" t="s">
        <v>20492</v>
      </c>
      <c r="Q4840" t="s">
        <v>20493</v>
      </c>
      <c r="R4840" t="s">
        <v>25294</v>
      </c>
      <c r="S4840">
        <v>1</v>
      </c>
      <c r="T4840">
        <v>1</v>
      </c>
      <c r="U4840">
        <v>0</v>
      </c>
      <c r="V4840">
        <v>159</v>
      </c>
      <c r="W4840">
        <v>7</v>
      </c>
    </row>
    <row r="4841" spans="1:23" x14ac:dyDescent="0.3">
      <c r="A4841" t="s">
        <v>4850</v>
      </c>
      <c r="B4841" t="s">
        <v>21174</v>
      </c>
      <c r="C4841">
        <v>0</v>
      </c>
      <c r="D4841">
        <v>0</v>
      </c>
      <c r="E4841" t="s">
        <v>20050</v>
      </c>
      <c r="F4841" t="s">
        <v>17010</v>
      </c>
      <c r="G4841" t="s">
        <v>20066</v>
      </c>
      <c r="H4841" t="s">
        <v>25320</v>
      </c>
      <c r="I4841" t="s">
        <v>25321</v>
      </c>
      <c r="J4841" t="s">
        <v>17011</v>
      </c>
      <c r="K4841" t="s">
        <v>17012</v>
      </c>
      <c r="L4841" t="s">
        <v>17013</v>
      </c>
      <c r="M4841" t="s">
        <v>20113</v>
      </c>
      <c r="N4841" t="s">
        <v>6345</v>
      </c>
      <c r="O4841" t="s">
        <v>20167</v>
      </c>
      <c r="P4841" t="s">
        <v>20492</v>
      </c>
      <c r="Q4841" t="s">
        <v>20493</v>
      </c>
      <c r="R4841" t="s">
        <v>25322</v>
      </c>
      <c r="S4841">
        <v>1</v>
      </c>
      <c r="T4841">
        <v>0</v>
      </c>
      <c r="U4841">
        <v>0</v>
      </c>
      <c r="V4841">
        <v>148</v>
      </c>
      <c r="W4841">
        <v>7</v>
      </c>
    </row>
    <row r="4842" spans="1:23" x14ac:dyDescent="0.3">
      <c r="A4842" t="s">
        <v>4851</v>
      </c>
      <c r="B4842" t="s">
        <v>21174</v>
      </c>
      <c r="C4842">
        <v>0</v>
      </c>
      <c r="D4842">
        <v>0</v>
      </c>
      <c r="E4842" t="s">
        <v>20050</v>
      </c>
      <c r="F4842" t="s">
        <v>17014</v>
      </c>
      <c r="G4842" t="s">
        <v>20066</v>
      </c>
      <c r="H4842" t="s">
        <v>25323</v>
      </c>
      <c r="I4842" t="s">
        <v>25324</v>
      </c>
      <c r="J4842" t="s">
        <v>17015</v>
      </c>
      <c r="K4842" t="s">
        <v>17016</v>
      </c>
      <c r="L4842" t="s">
        <v>17017</v>
      </c>
      <c r="M4842" t="s">
        <v>20355</v>
      </c>
      <c r="N4842" t="s">
        <v>6345</v>
      </c>
      <c r="O4842" t="s">
        <v>20167</v>
      </c>
      <c r="P4842" t="s">
        <v>20492</v>
      </c>
      <c r="Q4842" t="s">
        <v>20493</v>
      </c>
      <c r="R4842" t="s">
        <v>25325</v>
      </c>
      <c r="S4842">
        <v>1</v>
      </c>
      <c r="T4842">
        <v>1</v>
      </c>
      <c r="U4842">
        <v>0</v>
      </c>
      <c r="V4842">
        <v>200</v>
      </c>
      <c r="W4842">
        <v>9</v>
      </c>
    </row>
    <row r="4843" spans="1:23" x14ac:dyDescent="0.3">
      <c r="A4843" t="s">
        <v>4852</v>
      </c>
      <c r="B4843" t="s">
        <v>21174</v>
      </c>
      <c r="C4843">
        <v>0</v>
      </c>
      <c r="D4843">
        <v>0</v>
      </c>
      <c r="E4843" t="s">
        <v>20050</v>
      </c>
      <c r="F4843" t="s">
        <v>17018</v>
      </c>
      <c r="G4843" t="s">
        <v>20066</v>
      </c>
      <c r="H4843" t="s">
        <v>25326</v>
      </c>
      <c r="I4843" t="s">
        <v>25327</v>
      </c>
      <c r="J4843" t="s">
        <v>17019</v>
      </c>
      <c r="K4843" t="s">
        <v>15924</v>
      </c>
      <c r="L4843" t="s">
        <v>15925</v>
      </c>
      <c r="M4843" t="s">
        <v>20271</v>
      </c>
      <c r="N4843" t="s">
        <v>6345</v>
      </c>
      <c r="O4843" t="s">
        <v>20167</v>
      </c>
      <c r="P4843" t="s">
        <v>20492</v>
      </c>
      <c r="Q4843" t="s">
        <v>20493</v>
      </c>
      <c r="R4843" t="s">
        <v>24891</v>
      </c>
      <c r="S4843">
        <v>1</v>
      </c>
      <c r="T4843">
        <v>0</v>
      </c>
      <c r="U4843">
        <v>0</v>
      </c>
      <c r="V4843">
        <v>238</v>
      </c>
      <c r="W4843">
        <v>12</v>
      </c>
    </row>
    <row r="4844" spans="1:23" x14ac:dyDescent="0.3">
      <c r="A4844" t="s">
        <v>4853</v>
      </c>
      <c r="B4844" t="s">
        <v>21174</v>
      </c>
      <c r="C4844">
        <v>0</v>
      </c>
      <c r="D4844">
        <v>0</v>
      </c>
      <c r="E4844" t="s">
        <v>20050</v>
      </c>
      <c r="F4844" t="s">
        <v>17020</v>
      </c>
      <c r="G4844" t="s">
        <v>20040</v>
      </c>
      <c r="H4844" t="s">
        <v>25328</v>
      </c>
      <c r="I4844" t="s">
        <v>25329</v>
      </c>
      <c r="J4844" t="s">
        <v>17021</v>
      </c>
      <c r="K4844" t="s">
        <v>17022</v>
      </c>
      <c r="L4844" t="s">
        <v>17023</v>
      </c>
      <c r="M4844" t="s">
        <v>20753</v>
      </c>
      <c r="N4844" t="s">
        <v>6345</v>
      </c>
      <c r="O4844" t="s">
        <v>20167</v>
      </c>
      <c r="P4844" t="s">
        <v>20492</v>
      </c>
      <c r="Q4844" t="s">
        <v>20493</v>
      </c>
      <c r="R4844" t="s">
        <v>25330</v>
      </c>
      <c r="S4844">
        <v>1</v>
      </c>
      <c r="T4844">
        <v>0</v>
      </c>
      <c r="U4844">
        <v>0</v>
      </c>
      <c r="V4844">
        <v>91</v>
      </c>
      <c r="W4844">
        <v>4</v>
      </c>
    </row>
    <row r="4845" spans="1:23" x14ac:dyDescent="0.3">
      <c r="A4845" t="s">
        <v>4854</v>
      </c>
      <c r="B4845" t="s">
        <v>21174</v>
      </c>
      <c r="C4845">
        <v>0</v>
      </c>
      <c r="D4845">
        <v>0</v>
      </c>
      <c r="E4845" t="s">
        <v>20050</v>
      </c>
      <c r="F4845" t="s">
        <v>17024</v>
      </c>
      <c r="G4845" t="s">
        <v>20080</v>
      </c>
      <c r="H4845" t="s">
        <v>25331</v>
      </c>
      <c r="I4845" t="s">
        <v>25332</v>
      </c>
      <c r="J4845" t="s">
        <v>11071</v>
      </c>
      <c r="K4845" t="s">
        <v>7957</v>
      </c>
      <c r="L4845" t="s">
        <v>7958</v>
      </c>
      <c r="M4845" t="s">
        <v>20221</v>
      </c>
      <c r="N4845" t="s">
        <v>6345</v>
      </c>
      <c r="O4845" t="s">
        <v>20167</v>
      </c>
      <c r="P4845" t="s">
        <v>20492</v>
      </c>
      <c r="Q4845" t="s">
        <v>20493</v>
      </c>
      <c r="R4845" t="s">
        <v>20494</v>
      </c>
      <c r="S4845">
        <v>1</v>
      </c>
      <c r="T4845">
        <v>1</v>
      </c>
      <c r="U4845">
        <v>0</v>
      </c>
      <c r="V4845">
        <v>147</v>
      </c>
      <c r="W4845">
        <v>8</v>
      </c>
    </row>
    <row r="4846" spans="1:23" x14ac:dyDescent="0.3">
      <c r="A4846" t="s">
        <v>4855</v>
      </c>
      <c r="B4846" t="s">
        <v>21174</v>
      </c>
      <c r="C4846">
        <v>0</v>
      </c>
      <c r="D4846">
        <v>0</v>
      </c>
      <c r="E4846" t="s">
        <v>20050</v>
      </c>
      <c r="F4846" t="s">
        <v>17025</v>
      </c>
      <c r="G4846" t="s">
        <v>20080</v>
      </c>
      <c r="H4846" t="s">
        <v>25331</v>
      </c>
      <c r="I4846" t="s">
        <v>25332</v>
      </c>
      <c r="J4846" t="s">
        <v>17026</v>
      </c>
      <c r="K4846" t="s">
        <v>7957</v>
      </c>
      <c r="L4846" t="s">
        <v>7958</v>
      </c>
      <c r="M4846" t="s">
        <v>20221</v>
      </c>
      <c r="N4846" t="s">
        <v>6345</v>
      </c>
      <c r="O4846" t="s">
        <v>20167</v>
      </c>
      <c r="P4846" t="s">
        <v>20492</v>
      </c>
      <c r="Q4846" t="s">
        <v>20493</v>
      </c>
      <c r="R4846" t="s">
        <v>20494</v>
      </c>
      <c r="S4846">
        <v>1</v>
      </c>
      <c r="T4846">
        <v>1</v>
      </c>
      <c r="U4846">
        <v>0</v>
      </c>
      <c r="V4846">
        <v>307</v>
      </c>
      <c r="W4846">
        <v>13</v>
      </c>
    </row>
    <row r="4847" spans="1:23" x14ac:dyDescent="0.3">
      <c r="A4847" t="s">
        <v>4856</v>
      </c>
      <c r="B4847" t="s">
        <v>21174</v>
      </c>
      <c r="C4847">
        <v>0</v>
      </c>
      <c r="D4847">
        <v>0</v>
      </c>
      <c r="E4847" t="s">
        <v>20050</v>
      </c>
      <c r="F4847" t="s">
        <v>17027</v>
      </c>
      <c r="G4847" t="s">
        <v>20040</v>
      </c>
      <c r="H4847" t="s">
        <v>25333</v>
      </c>
      <c r="I4847" t="s">
        <v>25334</v>
      </c>
      <c r="J4847" t="s">
        <v>17028</v>
      </c>
      <c r="K4847" t="s">
        <v>16217</v>
      </c>
      <c r="L4847" t="s">
        <v>16218</v>
      </c>
      <c r="M4847" t="s">
        <v>20242</v>
      </c>
      <c r="N4847" t="s">
        <v>6345</v>
      </c>
      <c r="O4847" t="s">
        <v>20167</v>
      </c>
      <c r="P4847" t="s">
        <v>20492</v>
      </c>
      <c r="Q4847" t="s">
        <v>20493</v>
      </c>
      <c r="R4847" t="s">
        <v>24968</v>
      </c>
      <c r="S4847">
        <v>1</v>
      </c>
      <c r="T4847">
        <v>0</v>
      </c>
      <c r="U4847">
        <v>0</v>
      </c>
      <c r="V4847">
        <v>188</v>
      </c>
      <c r="W4847">
        <v>9</v>
      </c>
    </row>
    <row r="4848" spans="1:23" x14ac:dyDescent="0.3">
      <c r="A4848" t="s">
        <v>4857</v>
      </c>
      <c r="B4848" t="s">
        <v>21174</v>
      </c>
      <c r="C4848">
        <v>0</v>
      </c>
      <c r="D4848">
        <v>0</v>
      </c>
      <c r="E4848" t="s">
        <v>20050</v>
      </c>
      <c r="F4848" t="s">
        <v>17029</v>
      </c>
      <c r="G4848" t="s">
        <v>20328</v>
      </c>
      <c r="H4848" t="s">
        <v>25335</v>
      </c>
      <c r="I4848" t="s">
        <v>25336</v>
      </c>
      <c r="J4848" t="s">
        <v>17030</v>
      </c>
      <c r="K4848" t="s">
        <v>15924</v>
      </c>
      <c r="L4848" t="s">
        <v>15925</v>
      </c>
      <c r="M4848" t="s">
        <v>20271</v>
      </c>
      <c r="N4848" t="s">
        <v>6345</v>
      </c>
      <c r="O4848" t="s">
        <v>20167</v>
      </c>
      <c r="P4848" t="s">
        <v>20492</v>
      </c>
      <c r="Q4848" t="s">
        <v>20493</v>
      </c>
      <c r="R4848" t="s">
        <v>24891</v>
      </c>
      <c r="S4848">
        <v>1</v>
      </c>
      <c r="T4848">
        <v>0</v>
      </c>
      <c r="U4848">
        <v>0</v>
      </c>
      <c r="V4848">
        <v>294</v>
      </c>
      <c r="W4848">
        <v>13</v>
      </c>
    </row>
    <row r="4849" spans="1:23" x14ac:dyDescent="0.3">
      <c r="A4849" t="s">
        <v>4858</v>
      </c>
      <c r="B4849" t="s">
        <v>21174</v>
      </c>
      <c r="C4849">
        <v>0</v>
      </c>
      <c r="D4849">
        <v>0</v>
      </c>
      <c r="E4849" t="s">
        <v>20050</v>
      </c>
      <c r="F4849" t="s">
        <v>17031</v>
      </c>
      <c r="G4849" t="s">
        <v>20040</v>
      </c>
      <c r="H4849" t="s">
        <v>25289</v>
      </c>
      <c r="I4849" t="s">
        <v>25290</v>
      </c>
      <c r="J4849" t="s">
        <v>17032</v>
      </c>
      <c r="K4849" t="s">
        <v>16964</v>
      </c>
      <c r="L4849" t="s">
        <v>16965</v>
      </c>
      <c r="M4849" t="s">
        <v>20835</v>
      </c>
      <c r="N4849" t="s">
        <v>6345</v>
      </c>
      <c r="O4849" t="s">
        <v>20167</v>
      </c>
      <c r="P4849" t="s">
        <v>20492</v>
      </c>
      <c r="Q4849" t="s">
        <v>20493</v>
      </c>
      <c r="R4849" t="s">
        <v>25291</v>
      </c>
      <c r="S4849">
        <v>1</v>
      </c>
      <c r="T4849">
        <v>0</v>
      </c>
      <c r="U4849">
        <v>0</v>
      </c>
      <c r="V4849">
        <v>222</v>
      </c>
      <c r="W4849">
        <v>10</v>
      </c>
    </row>
    <row r="4850" spans="1:23" x14ac:dyDescent="0.3">
      <c r="A4850" t="s">
        <v>4859</v>
      </c>
      <c r="B4850" t="s">
        <v>21174</v>
      </c>
      <c r="C4850">
        <v>0</v>
      </c>
      <c r="D4850">
        <v>0</v>
      </c>
      <c r="E4850" t="s">
        <v>20050</v>
      </c>
      <c r="F4850" t="s">
        <v>17033</v>
      </c>
      <c r="G4850" t="s">
        <v>20040</v>
      </c>
      <c r="H4850" t="s">
        <v>25337</v>
      </c>
      <c r="I4850" t="s">
        <v>25338</v>
      </c>
      <c r="J4850" t="s">
        <v>17034</v>
      </c>
      <c r="K4850" t="s">
        <v>6662</v>
      </c>
      <c r="L4850" t="s">
        <v>6663</v>
      </c>
      <c r="M4850" t="s">
        <v>20273</v>
      </c>
      <c r="N4850" t="s">
        <v>6345</v>
      </c>
      <c r="O4850" t="s">
        <v>20167</v>
      </c>
      <c r="P4850" t="s">
        <v>20492</v>
      </c>
      <c r="Q4850" t="s">
        <v>20493</v>
      </c>
      <c r="R4850" t="s">
        <v>24896</v>
      </c>
      <c r="S4850">
        <v>1</v>
      </c>
      <c r="T4850">
        <v>0</v>
      </c>
      <c r="U4850">
        <v>0</v>
      </c>
      <c r="V4850">
        <v>239</v>
      </c>
      <c r="W4850">
        <v>11</v>
      </c>
    </row>
    <row r="4851" spans="1:23" x14ac:dyDescent="0.3">
      <c r="A4851" t="s">
        <v>4860</v>
      </c>
      <c r="B4851" t="s">
        <v>21174</v>
      </c>
      <c r="C4851">
        <v>0</v>
      </c>
      <c r="D4851">
        <v>0</v>
      </c>
      <c r="E4851" t="s">
        <v>20050</v>
      </c>
      <c r="F4851" t="s">
        <v>17035</v>
      </c>
      <c r="G4851" t="s">
        <v>20040</v>
      </c>
      <c r="H4851" t="s">
        <v>25339</v>
      </c>
      <c r="I4851" t="s">
        <v>25340</v>
      </c>
      <c r="J4851" t="s">
        <v>8254</v>
      </c>
      <c r="K4851" t="s">
        <v>16226</v>
      </c>
      <c r="L4851" t="s">
        <v>16227</v>
      </c>
      <c r="M4851" t="s">
        <v>20195</v>
      </c>
      <c r="N4851" t="s">
        <v>6345</v>
      </c>
      <c r="O4851" t="s">
        <v>20167</v>
      </c>
      <c r="P4851" t="s">
        <v>20492</v>
      </c>
      <c r="Q4851" t="s">
        <v>20493</v>
      </c>
      <c r="R4851" t="s">
        <v>25341</v>
      </c>
      <c r="S4851">
        <v>1</v>
      </c>
      <c r="T4851">
        <v>0</v>
      </c>
      <c r="U4851">
        <v>0</v>
      </c>
      <c r="V4851">
        <v>131</v>
      </c>
      <c r="W4851">
        <v>7</v>
      </c>
    </row>
    <row r="4852" spans="1:23" x14ac:dyDescent="0.3">
      <c r="A4852" t="s">
        <v>4861</v>
      </c>
      <c r="B4852" t="s">
        <v>21174</v>
      </c>
      <c r="C4852">
        <v>0</v>
      </c>
      <c r="D4852">
        <v>0</v>
      </c>
      <c r="E4852" t="s">
        <v>20050</v>
      </c>
      <c r="F4852" t="s">
        <v>17036</v>
      </c>
      <c r="G4852" t="s">
        <v>21292</v>
      </c>
      <c r="H4852" t="s">
        <v>25216</v>
      </c>
      <c r="I4852" t="s">
        <v>25217</v>
      </c>
      <c r="J4852" t="s">
        <v>16846</v>
      </c>
      <c r="K4852" t="s">
        <v>16847</v>
      </c>
      <c r="L4852" t="s">
        <v>13133</v>
      </c>
      <c r="M4852" t="s">
        <v>21470</v>
      </c>
      <c r="N4852" t="s">
        <v>6345</v>
      </c>
      <c r="O4852" t="s">
        <v>20167</v>
      </c>
      <c r="P4852" t="s">
        <v>20492</v>
      </c>
      <c r="Q4852" t="s">
        <v>20493</v>
      </c>
      <c r="R4852" t="s">
        <v>25218</v>
      </c>
      <c r="S4852">
        <v>1</v>
      </c>
      <c r="T4852">
        <v>1</v>
      </c>
      <c r="U4852">
        <v>0</v>
      </c>
      <c r="V4852">
        <v>90</v>
      </c>
      <c r="W4852">
        <v>6</v>
      </c>
    </row>
    <row r="4853" spans="1:23" x14ac:dyDescent="0.3">
      <c r="A4853" t="s">
        <v>4862</v>
      </c>
      <c r="B4853" t="s">
        <v>21174</v>
      </c>
      <c r="C4853">
        <v>0</v>
      </c>
      <c r="D4853">
        <v>0</v>
      </c>
      <c r="E4853" t="s">
        <v>20050</v>
      </c>
      <c r="F4853" t="s">
        <v>17037</v>
      </c>
      <c r="G4853" t="s">
        <v>20066</v>
      </c>
      <c r="H4853" t="s">
        <v>25342</v>
      </c>
      <c r="I4853" t="s">
        <v>25343</v>
      </c>
      <c r="J4853" t="s">
        <v>17038</v>
      </c>
      <c r="K4853" t="s">
        <v>17039</v>
      </c>
      <c r="L4853" t="s">
        <v>17040</v>
      </c>
      <c r="M4853" t="s">
        <v>20331</v>
      </c>
      <c r="N4853" t="s">
        <v>6345</v>
      </c>
      <c r="O4853" t="s">
        <v>20167</v>
      </c>
      <c r="P4853" t="s">
        <v>20337</v>
      </c>
      <c r="Q4853" t="s">
        <v>20338</v>
      </c>
      <c r="R4853" t="s">
        <v>25344</v>
      </c>
      <c r="S4853">
        <v>1</v>
      </c>
      <c r="T4853">
        <v>1</v>
      </c>
      <c r="U4853">
        <v>0</v>
      </c>
      <c r="V4853">
        <v>46</v>
      </c>
      <c r="W4853">
        <v>2</v>
      </c>
    </row>
    <row r="4854" spans="1:23" x14ac:dyDescent="0.3">
      <c r="A4854" t="s">
        <v>4863</v>
      </c>
      <c r="B4854" t="s">
        <v>21174</v>
      </c>
      <c r="C4854">
        <v>0</v>
      </c>
      <c r="D4854">
        <v>0</v>
      </c>
      <c r="E4854" t="s">
        <v>20150</v>
      </c>
      <c r="F4854" t="s">
        <v>17041</v>
      </c>
      <c r="G4854" t="s">
        <v>20089</v>
      </c>
      <c r="H4854" t="s">
        <v>25345</v>
      </c>
      <c r="I4854" t="s">
        <v>25346</v>
      </c>
      <c r="J4854" t="s">
        <v>9263</v>
      </c>
      <c r="K4854" t="s">
        <v>6395</v>
      </c>
      <c r="L4854" t="s">
        <v>6396</v>
      </c>
      <c r="M4854" t="s">
        <v>20083</v>
      </c>
      <c r="N4854" t="s">
        <v>6345</v>
      </c>
      <c r="O4854" t="s">
        <v>20167</v>
      </c>
      <c r="P4854" t="s">
        <v>20655</v>
      </c>
      <c r="Q4854" t="s">
        <v>6396</v>
      </c>
      <c r="R4854" t="s">
        <v>20656</v>
      </c>
      <c r="S4854">
        <v>0</v>
      </c>
      <c r="T4854">
        <v>0</v>
      </c>
      <c r="U4854">
        <v>0</v>
      </c>
      <c r="V4854">
        <v>432</v>
      </c>
      <c r="W4854">
        <v>18</v>
      </c>
    </row>
    <row r="4855" spans="1:23" x14ac:dyDescent="0.3">
      <c r="A4855" t="s">
        <v>4864</v>
      </c>
      <c r="B4855" t="s">
        <v>21174</v>
      </c>
      <c r="C4855">
        <v>0</v>
      </c>
      <c r="D4855">
        <v>0</v>
      </c>
      <c r="E4855" t="s">
        <v>20050</v>
      </c>
      <c r="F4855" t="s">
        <v>17042</v>
      </c>
      <c r="G4855" t="s">
        <v>20066</v>
      </c>
      <c r="H4855" t="s">
        <v>25347</v>
      </c>
      <c r="I4855" t="s">
        <v>25348</v>
      </c>
      <c r="J4855" t="s">
        <v>17043</v>
      </c>
      <c r="K4855" t="s">
        <v>17044</v>
      </c>
      <c r="L4855" t="s">
        <v>17045</v>
      </c>
      <c r="M4855" t="s">
        <v>20340</v>
      </c>
      <c r="N4855" t="s">
        <v>6345</v>
      </c>
      <c r="O4855" t="s">
        <v>20167</v>
      </c>
      <c r="P4855" t="s">
        <v>20492</v>
      </c>
      <c r="Q4855" t="s">
        <v>20493</v>
      </c>
      <c r="R4855" t="s">
        <v>25349</v>
      </c>
      <c r="S4855">
        <v>1</v>
      </c>
      <c r="T4855">
        <v>0</v>
      </c>
      <c r="U4855">
        <v>0</v>
      </c>
      <c r="V4855">
        <v>191</v>
      </c>
      <c r="W4855">
        <v>9</v>
      </c>
    </row>
    <row r="4856" spans="1:23" x14ac:dyDescent="0.3">
      <c r="A4856" t="s">
        <v>4865</v>
      </c>
      <c r="B4856" t="s">
        <v>21174</v>
      </c>
      <c r="C4856">
        <v>0</v>
      </c>
      <c r="D4856">
        <v>0</v>
      </c>
      <c r="E4856" t="s">
        <v>20050</v>
      </c>
      <c r="F4856" t="s">
        <v>17046</v>
      </c>
      <c r="G4856" t="s">
        <v>20066</v>
      </c>
      <c r="H4856" t="s">
        <v>25350</v>
      </c>
      <c r="I4856" t="s">
        <v>25351</v>
      </c>
      <c r="J4856" t="s">
        <v>11071</v>
      </c>
      <c r="K4856" t="s">
        <v>6934</v>
      </c>
      <c r="L4856" t="s">
        <v>6935</v>
      </c>
      <c r="M4856" t="s">
        <v>20545</v>
      </c>
      <c r="N4856" t="s">
        <v>6345</v>
      </c>
      <c r="O4856" t="s">
        <v>20167</v>
      </c>
      <c r="P4856" t="s">
        <v>20492</v>
      </c>
      <c r="Q4856" t="s">
        <v>20493</v>
      </c>
      <c r="R4856" t="s">
        <v>20562</v>
      </c>
      <c r="S4856">
        <v>1</v>
      </c>
      <c r="T4856">
        <v>0</v>
      </c>
      <c r="U4856">
        <v>0</v>
      </c>
      <c r="V4856">
        <v>299</v>
      </c>
      <c r="W4856">
        <v>15</v>
      </c>
    </row>
    <row r="4857" spans="1:23" x14ac:dyDescent="0.3">
      <c r="A4857" t="s">
        <v>4866</v>
      </c>
      <c r="B4857" t="s">
        <v>21174</v>
      </c>
      <c r="C4857">
        <v>0</v>
      </c>
      <c r="D4857">
        <v>0</v>
      </c>
      <c r="E4857" t="s">
        <v>20050</v>
      </c>
      <c r="F4857" t="s">
        <v>17047</v>
      </c>
      <c r="G4857" t="s">
        <v>20066</v>
      </c>
      <c r="H4857" t="s">
        <v>25352</v>
      </c>
      <c r="I4857" t="s">
        <v>25353</v>
      </c>
      <c r="J4857" t="s">
        <v>6433</v>
      </c>
      <c r="K4857" t="s">
        <v>7957</v>
      </c>
      <c r="L4857" t="s">
        <v>7958</v>
      </c>
      <c r="M4857" t="s">
        <v>20221</v>
      </c>
      <c r="N4857" t="s">
        <v>6345</v>
      </c>
      <c r="O4857" t="s">
        <v>20167</v>
      </c>
      <c r="P4857" t="s">
        <v>20492</v>
      </c>
      <c r="Q4857" t="s">
        <v>20493</v>
      </c>
      <c r="R4857" t="s">
        <v>20494</v>
      </c>
      <c r="S4857">
        <v>1</v>
      </c>
      <c r="T4857">
        <v>1</v>
      </c>
      <c r="U4857">
        <v>0</v>
      </c>
      <c r="V4857">
        <v>501</v>
      </c>
      <c r="W4857">
        <v>26</v>
      </c>
    </row>
    <row r="4858" spans="1:23" x14ac:dyDescent="0.3">
      <c r="A4858" t="s">
        <v>4867</v>
      </c>
      <c r="B4858" t="s">
        <v>21174</v>
      </c>
      <c r="C4858">
        <v>0</v>
      </c>
      <c r="D4858">
        <v>0</v>
      </c>
      <c r="E4858" t="s">
        <v>20050</v>
      </c>
      <c r="F4858" t="s">
        <v>17048</v>
      </c>
      <c r="G4858" t="s">
        <v>20066</v>
      </c>
      <c r="H4858" t="s">
        <v>25354</v>
      </c>
      <c r="I4858" t="s">
        <v>25355</v>
      </c>
      <c r="J4858" t="s">
        <v>17049</v>
      </c>
      <c r="K4858" t="s">
        <v>6745</v>
      </c>
      <c r="L4858" t="s">
        <v>6746</v>
      </c>
      <c r="M4858" t="s">
        <v>20545</v>
      </c>
      <c r="N4858" t="s">
        <v>6345</v>
      </c>
      <c r="O4858" t="s">
        <v>20167</v>
      </c>
      <c r="P4858" t="s">
        <v>20184</v>
      </c>
      <c r="Q4858" t="s">
        <v>20185</v>
      </c>
      <c r="R4858" t="s">
        <v>20595</v>
      </c>
      <c r="S4858">
        <v>1</v>
      </c>
      <c r="T4858">
        <v>1</v>
      </c>
      <c r="U4858">
        <v>0</v>
      </c>
      <c r="V4858">
        <v>289</v>
      </c>
      <c r="W4858">
        <v>16</v>
      </c>
    </row>
    <row r="4859" spans="1:23" x14ac:dyDescent="0.3">
      <c r="A4859" t="s">
        <v>4868</v>
      </c>
      <c r="B4859" t="s">
        <v>21174</v>
      </c>
      <c r="C4859">
        <v>0</v>
      </c>
      <c r="D4859">
        <v>0</v>
      </c>
      <c r="E4859" t="s">
        <v>20050</v>
      </c>
      <c r="F4859" t="s">
        <v>17050</v>
      </c>
      <c r="G4859" t="s">
        <v>20080</v>
      </c>
      <c r="H4859" t="s">
        <v>25356</v>
      </c>
      <c r="I4859" t="s">
        <v>25357</v>
      </c>
      <c r="J4859" t="s">
        <v>17051</v>
      </c>
      <c r="K4859" t="s">
        <v>6745</v>
      </c>
      <c r="L4859" t="s">
        <v>6746</v>
      </c>
      <c r="M4859" t="s">
        <v>20545</v>
      </c>
      <c r="N4859" t="s">
        <v>6345</v>
      </c>
      <c r="O4859" t="s">
        <v>20167</v>
      </c>
      <c r="P4859" t="s">
        <v>20184</v>
      </c>
      <c r="Q4859" t="s">
        <v>20185</v>
      </c>
      <c r="R4859" t="s">
        <v>20595</v>
      </c>
      <c r="S4859">
        <v>1</v>
      </c>
      <c r="T4859">
        <v>1</v>
      </c>
      <c r="U4859">
        <v>0</v>
      </c>
      <c r="V4859">
        <v>220</v>
      </c>
      <c r="W4859">
        <v>11</v>
      </c>
    </row>
    <row r="4860" spans="1:23" x14ac:dyDescent="0.3">
      <c r="A4860" t="s">
        <v>4869</v>
      </c>
      <c r="B4860" t="s">
        <v>21174</v>
      </c>
      <c r="C4860">
        <v>0</v>
      </c>
      <c r="D4860">
        <v>0</v>
      </c>
      <c r="E4860" t="s">
        <v>20050</v>
      </c>
      <c r="F4860" t="s">
        <v>17052</v>
      </c>
      <c r="G4860" t="s">
        <v>20080</v>
      </c>
      <c r="H4860" t="s">
        <v>25356</v>
      </c>
      <c r="I4860" t="s">
        <v>25357</v>
      </c>
      <c r="J4860" t="s">
        <v>17053</v>
      </c>
      <c r="K4860" t="s">
        <v>6745</v>
      </c>
      <c r="L4860" t="s">
        <v>6746</v>
      </c>
      <c r="M4860" t="s">
        <v>20545</v>
      </c>
      <c r="N4860" t="s">
        <v>6345</v>
      </c>
      <c r="O4860" t="s">
        <v>20167</v>
      </c>
      <c r="P4860" t="s">
        <v>20184</v>
      </c>
      <c r="Q4860" t="s">
        <v>20185</v>
      </c>
      <c r="R4860" t="s">
        <v>20595</v>
      </c>
      <c r="S4860">
        <v>1</v>
      </c>
      <c r="T4860">
        <v>1</v>
      </c>
      <c r="U4860">
        <v>0</v>
      </c>
      <c r="V4860">
        <v>206</v>
      </c>
      <c r="W4860">
        <v>9</v>
      </c>
    </row>
    <row r="4861" spans="1:23" x14ac:dyDescent="0.3">
      <c r="A4861" t="s">
        <v>4870</v>
      </c>
      <c r="B4861" t="s">
        <v>21174</v>
      </c>
      <c r="C4861">
        <v>0</v>
      </c>
      <c r="D4861">
        <v>0</v>
      </c>
      <c r="E4861" t="s">
        <v>20050</v>
      </c>
      <c r="F4861" t="s">
        <v>17054</v>
      </c>
      <c r="G4861" t="s">
        <v>21292</v>
      </c>
      <c r="H4861" t="s">
        <v>25020</v>
      </c>
      <c r="I4861" t="s">
        <v>25021</v>
      </c>
      <c r="J4861" t="s">
        <v>9116</v>
      </c>
      <c r="K4861" t="s">
        <v>16459</v>
      </c>
      <c r="L4861" t="s">
        <v>16460</v>
      </c>
      <c r="M4861" t="s">
        <v>20519</v>
      </c>
      <c r="N4861" t="s">
        <v>6345</v>
      </c>
      <c r="O4861" t="s">
        <v>20167</v>
      </c>
      <c r="P4861" t="s">
        <v>20184</v>
      </c>
      <c r="Q4861" t="s">
        <v>20185</v>
      </c>
      <c r="R4861" t="s">
        <v>25022</v>
      </c>
      <c r="S4861">
        <v>1</v>
      </c>
      <c r="T4861">
        <v>1</v>
      </c>
      <c r="U4861">
        <v>0</v>
      </c>
      <c r="V4861">
        <v>45</v>
      </c>
      <c r="W4861">
        <v>3</v>
      </c>
    </row>
    <row r="4862" spans="1:23" x14ac:dyDescent="0.3">
      <c r="A4862" t="s">
        <v>4871</v>
      </c>
      <c r="B4862" t="s">
        <v>21174</v>
      </c>
      <c r="C4862">
        <v>0</v>
      </c>
      <c r="D4862">
        <v>0</v>
      </c>
      <c r="E4862" t="s">
        <v>20050</v>
      </c>
      <c r="F4862" t="s">
        <v>17055</v>
      </c>
      <c r="G4862" t="s">
        <v>20328</v>
      </c>
      <c r="H4862" t="s">
        <v>25358</v>
      </c>
      <c r="I4862" t="s">
        <v>25359</v>
      </c>
      <c r="J4862" t="s">
        <v>17056</v>
      </c>
      <c r="K4862" t="s">
        <v>17057</v>
      </c>
      <c r="L4862" t="s">
        <v>17058</v>
      </c>
      <c r="M4862" t="s">
        <v>20293</v>
      </c>
      <c r="N4862" t="s">
        <v>6345</v>
      </c>
      <c r="O4862" t="s">
        <v>20167</v>
      </c>
      <c r="P4862" t="s">
        <v>20184</v>
      </c>
      <c r="Q4862" t="s">
        <v>20185</v>
      </c>
      <c r="R4862" t="s">
        <v>25360</v>
      </c>
      <c r="S4862">
        <v>1</v>
      </c>
      <c r="T4862">
        <v>1</v>
      </c>
      <c r="U4862">
        <v>0</v>
      </c>
      <c r="V4862">
        <v>77</v>
      </c>
      <c r="W4862">
        <v>4</v>
      </c>
    </row>
    <row r="4863" spans="1:23" x14ac:dyDescent="0.3">
      <c r="A4863" t="s">
        <v>4872</v>
      </c>
      <c r="B4863" t="s">
        <v>21174</v>
      </c>
      <c r="C4863">
        <v>0</v>
      </c>
      <c r="D4863">
        <v>0</v>
      </c>
      <c r="E4863" t="s">
        <v>20050</v>
      </c>
      <c r="F4863" t="s">
        <v>17059</v>
      </c>
      <c r="G4863" t="s">
        <v>20066</v>
      </c>
      <c r="H4863" t="s">
        <v>25361</v>
      </c>
      <c r="I4863" t="s">
        <v>25362</v>
      </c>
      <c r="J4863" t="s">
        <v>17060</v>
      </c>
      <c r="K4863" t="s">
        <v>17061</v>
      </c>
      <c r="L4863" t="s">
        <v>17062</v>
      </c>
      <c r="M4863" t="s">
        <v>20630</v>
      </c>
      <c r="N4863" t="s">
        <v>6345</v>
      </c>
      <c r="O4863" t="s">
        <v>20167</v>
      </c>
      <c r="P4863" t="s">
        <v>20184</v>
      </c>
      <c r="Q4863" t="s">
        <v>20185</v>
      </c>
      <c r="R4863" t="s">
        <v>25363</v>
      </c>
      <c r="S4863">
        <v>1</v>
      </c>
      <c r="T4863">
        <v>1</v>
      </c>
      <c r="U4863">
        <v>0</v>
      </c>
      <c r="V4863">
        <v>134</v>
      </c>
      <c r="W4863">
        <v>7</v>
      </c>
    </row>
    <row r="4864" spans="1:23" x14ac:dyDescent="0.3">
      <c r="A4864" t="s">
        <v>4873</v>
      </c>
      <c r="B4864" t="s">
        <v>21174</v>
      </c>
      <c r="C4864">
        <v>0</v>
      </c>
      <c r="D4864">
        <v>0</v>
      </c>
      <c r="E4864" t="s">
        <v>20050</v>
      </c>
      <c r="F4864" t="s">
        <v>17063</v>
      </c>
      <c r="G4864" t="s">
        <v>20066</v>
      </c>
      <c r="H4864" t="s">
        <v>25014</v>
      </c>
      <c r="I4864" t="s">
        <v>25015</v>
      </c>
      <c r="J4864" t="s">
        <v>17064</v>
      </c>
      <c r="K4864" t="s">
        <v>16445</v>
      </c>
      <c r="L4864" t="s">
        <v>16446</v>
      </c>
      <c r="M4864" t="s">
        <v>20178</v>
      </c>
      <c r="N4864" t="s">
        <v>6345</v>
      </c>
      <c r="O4864" t="s">
        <v>20167</v>
      </c>
      <c r="P4864" t="s">
        <v>20184</v>
      </c>
      <c r="Q4864" t="s">
        <v>20185</v>
      </c>
      <c r="R4864" t="s">
        <v>25016</v>
      </c>
      <c r="S4864">
        <v>1</v>
      </c>
      <c r="T4864">
        <v>1</v>
      </c>
      <c r="U4864">
        <v>0</v>
      </c>
      <c r="V4864">
        <v>123</v>
      </c>
      <c r="W4864">
        <v>7</v>
      </c>
    </row>
    <row r="4865" spans="1:23" x14ac:dyDescent="0.3">
      <c r="A4865" t="s">
        <v>4874</v>
      </c>
      <c r="B4865" t="s">
        <v>21174</v>
      </c>
      <c r="C4865">
        <v>0</v>
      </c>
      <c r="D4865">
        <v>0</v>
      </c>
      <c r="E4865" t="s">
        <v>20050</v>
      </c>
      <c r="F4865" t="s">
        <v>17065</v>
      </c>
      <c r="G4865" t="s">
        <v>20040</v>
      </c>
      <c r="H4865" t="s">
        <v>25364</v>
      </c>
      <c r="I4865" t="s">
        <v>25365</v>
      </c>
      <c r="J4865" t="s">
        <v>16786</v>
      </c>
      <c r="K4865" t="s">
        <v>17066</v>
      </c>
      <c r="L4865" t="s">
        <v>17067</v>
      </c>
      <c r="M4865" t="s">
        <v>20410</v>
      </c>
      <c r="N4865" t="s">
        <v>6345</v>
      </c>
      <c r="O4865" t="s">
        <v>20167</v>
      </c>
      <c r="P4865" t="s">
        <v>20184</v>
      </c>
      <c r="Q4865" t="s">
        <v>20185</v>
      </c>
      <c r="R4865" t="s">
        <v>25366</v>
      </c>
      <c r="S4865">
        <v>1</v>
      </c>
      <c r="T4865">
        <v>1</v>
      </c>
      <c r="U4865">
        <v>0</v>
      </c>
      <c r="V4865">
        <v>80</v>
      </c>
      <c r="W4865">
        <v>4</v>
      </c>
    </row>
    <row r="4866" spans="1:23" x14ac:dyDescent="0.3">
      <c r="A4866" t="s">
        <v>4875</v>
      </c>
      <c r="B4866" t="s">
        <v>21174</v>
      </c>
      <c r="C4866">
        <v>0</v>
      </c>
      <c r="D4866">
        <v>0</v>
      </c>
      <c r="E4866" t="s">
        <v>20050</v>
      </c>
      <c r="F4866" t="s">
        <v>17068</v>
      </c>
      <c r="G4866" t="s">
        <v>20066</v>
      </c>
      <c r="H4866" t="s">
        <v>25367</v>
      </c>
      <c r="I4866" t="s">
        <v>25368</v>
      </c>
      <c r="J4866" t="s">
        <v>17069</v>
      </c>
      <c r="K4866" t="s">
        <v>16773</v>
      </c>
      <c r="L4866" t="s">
        <v>16774</v>
      </c>
      <c r="M4866" t="s">
        <v>20374</v>
      </c>
      <c r="N4866" t="s">
        <v>6345</v>
      </c>
      <c r="O4866" t="s">
        <v>20167</v>
      </c>
      <c r="P4866" t="s">
        <v>20184</v>
      </c>
      <c r="Q4866" t="s">
        <v>20185</v>
      </c>
      <c r="R4866" t="s">
        <v>25163</v>
      </c>
      <c r="S4866">
        <v>1</v>
      </c>
      <c r="T4866">
        <v>1</v>
      </c>
      <c r="U4866">
        <v>0</v>
      </c>
      <c r="V4866">
        <v>83</v>
      </c>
      <c r="W4866">
        <v>5</v>
      </c>
    </row>
    <row r="4867" spans="1:23" x14ac:dyDescent="0.3">
      <c r="A4867" t="s">
        <v>4876</v>
      </c>
      <c r="B4867" t="s">
        <v>21174</v>
      </c>
      <c r="C4867">
        <v>0</v>
      </c>
      <c r="D4867">
        <v>0</v>
      </c>
      <c r="E4867" t="s">
        <v>20050</v>
      </c>
      <c r="F4867" t="s">
        <v>17070</v>
      </c>
      <c r="G4867" t="s">
        <v>20066</v>
      </c>
      <c r="H4867" t="s">
        <v>25369</v>
      </c>
      <c r="I4867" t="s">
        <v>25370</v>
      </c>
      <c r="J4867" t="s">
        <v>17071</v>
      </c>
      <c r="K4867" t="s">
        <v>17072</v>
      </c>
      <c r="L4867" t="s">
        <v>17073</v>
      </c>
      <c r="M4867" t="s">
        <v>20422</v>
      </c>
      <c r="N4867" t="s">
        <v>6345</v>
      </c>
      <c r="O4867" t="s">
        <v>20167</v>
      </c>
      <c r="P4867" t="s">
        <v>20184</v>
      </c>
      <c r="Q4867" t="s">
        <v>20185</v>
      </c>
      <c r="R4867" t="s">
        <v>25371</v>
      </c>
      <c r="S4867">
        <v>1</v>
      </c>
      <c r="T4867">
        <v>1</v>
      </c>
      <c r="U4867">
        <v>0</v>
      </c>
      <c r="V4867">
        <v>140</v>
      </c>
      <c r="W4867">
        <v>7</v>
      </c>
    </row>
    <row r="4868" spans="1:23" x14ac:dyDescent="0.3">
      <c r="A4868" t="s">
        <v>4877</v>
      </c>
      <c r="B4868" t="s">
        <v>21174</v>
      </c>
      <c r="C4868">
        <v>0</v>
      </c>
      <c r="D4868">
        <v>0</v>
      </c>
      <c r="E4868" t="s">
        <v>20050</v>
      </c>
      <c r="F4868" t="s">
        <v>17074</v>
      </c>
      <c r="G4868" t="s">
        <v>20080</v>
      </c>
      <c r="H4868" t="s">
        <v>25372</v>
      </c>
      <c r="I4868" t="s">
        <v>25373</v>
      </c>
      <c r="J4868" t="s">
        <v>17075</v>
      </c>
      <c r="K4868" t="s">
        <v>6601</v>
      </c>
      <c r="L4868" t="s">
        <v>6602</v>
      </c>
      <c r="M4868" t="s">
        <v>20282</v>
      </c>
      <c r="N4868" t="s">
        <v>6345</v>
      </c>
      <c r="O4868" t="s">
        <v>20167</v>
      </c>
      <c r="P4868" t="s">
        <v>20184</v>
      </c>
      <c r="Q4868" t="s">
        <v>20185</v>
      </c>
      <c r="R4868" t="s">
        <v>20846</v>
      </c>
      <c r="S4868">
        <v>1</v>
      </c>
      <c r="T4868">
        <v>1</v>
      </c>
      <c r="U4868">
        <v>0</v>
      </c>
      <c r="V4868">
        <v>185</v>
      </c>
      <c r="W4868">
        <v>8</v>
      </c>
    </row>
    <row r="4869" spans="1:23" x14ac:dyDescent="0.3">
      <c r="A4869" t="s">
        <v>4878</v>
      </c>
      <c r="B4869" t="s">
        <v>21174</v>
      </c>
      <c r="C4869">
        <v>0</v>
      </c>
      <c r="D4869">
        <v>0</v>
      </c>
      <c r="E4869" t="s">
        <v>20050</v>
      </c>
      <c r="F4869" t="s">
        <v>17076</v>
      </c>
      <c r="G4869" t="s">
        <v>20328</v>
      </c>
      <c r="H4869" t="s">
        <v>25374</v>
      </c>
      <c r="I4869" t="s">
        <v>25375</v>
      </c>
      <c r="J4869" t="s">
        <v>7723</v>
      </c>
      <c r="K4869" t="s">
        <v>17077</v>
      </c>
      <c r="L4869" t="s">
        <v>17078</v>
      </c>
      <c r="M4869" t="s">
        <v>20206</v>
      </c>
      <c r="N4869" t="s">
        <v>6345</v>
      </c>
      <c r="O4869" t="s">
        <v>20167</v>
      </c>
      <c r="P4869" t="s">
        <v>20184</v>
      </c>
      <c r="Q4869" t="s">
        <v>20185</v>
      </c>
      <c r="R4869" t="s">
        <v>25376</v>
      </c>
      <c r="S4869">
        <v>1</v>
      </c>
      <c r="T4869">
        <v>1</v>
      </c>
      <c r="U4869">
        <v>0</v>
      </c>
      <c r="V4869">
        <v>79</v>
      </c>
      <c r="W4869">
        <v>4</v>
      </c>
    </row>
    <row r="4870" spans="1:23" x14ac:dyDescent="0.3">
      <c r="A4870" t="s">
        <v>4879</v>
      </c>
      <c r="B4870" t="s">
        <v>21174</v>
      </c>
      <c r="C4870">
        <v>0</v>
      </c>
      <c r="D4870">
        <v>0</v>
      </c>
      <c r="E4870" t="s">
        <v>20050</v>
      </c>
      <c r="F4870" t="s">
        <v>17079</v>
      </c>
      <c r="G4870" t="s">
        <v>20328</v>
      </c>
      <c r="H4870" t="s">
        <v>25377</v>
      </c>
      <c r="I4870" t="s">
        <v>25378</v>
      </c>
      <c r="J4870" t="s">
        <v>17080</v>
      </c>
      <c r="K4870" t="s">
        <v>17081</v>
      </c>
      <c r="L4870" t="s">
        <v>17082</v>
      </c>
      <c r="M4870" t="s">
        <v>20298</v>
      </c>
      <c r="N4870" t="s">
        <v>6345</v>
      </c>
      <c r="O4870" t="s">
        <v>20167</v>
      </c>
      <c r="P4870" t="s">
        <v>20184</v>
      </c>
      <c r="Q4870" t="s">
        <v>20185</v>
      </c>
      <c r="R4870" t="s">
        <v>25379</v>
      </c>
      <c r="S4870">
        <v>1</v>
      </c>
      <c r="T4870">
        <v>1</v>
      </c>
      <c r="U4870">
        <v>0</v>
      </c>
      <c r="V4870">
        <v>77</v>
      </c>
      <c r="W4870">
        <v>4</v>
      </c>
    </row>
    <row r="4871" spans="1:23" x14ac:dyDescent="0.3">
      <c r="A4871" t="s">
        <v>4880</v>
      </c>
      <c r="B4871" t="s">
        <v>21174</v>
      </c>
      <c r="C4871">
        <v>0</v>
      </c>
      <c r="D4871">
        <v>0</v>
      </c>
      <c r="E4871" t="s">
        <v>20050</v>
      </c>
      <c r="F4871" t="s">
        <v>17083</v>
      </c>
      <c r="G4871" t="s">
        <v>20328</v>
      </c>
      <c r="H4871" t="s">
        <v>24998</v>
      </c>
      <c r="I4871" t="s">
        <v>24999</v>
      </c>
      <c r="J4871" t="s">
        <v>16397</v>
      </c>
      <c r="K4871" t="s">
        <v>16398</v>
      </c>
      <c r="L4871" t="s">
        <v>16399</v>
      </c>
      <c r="M4871" t="s">
        <v>20227</v>
      </c>
      <c r="N4871" t="s">
        <v>6345</v>
      </c>
      <c r="O4871" t="s">
        <v>20167</v>
      </c>
      <c r="P4871" t="s">
        <v>20184</v>
      </c>
      <c r="Q4871" t="s">
        <v>20185</v>
      </c>
      <c r="R4871" t="s">
        <v>25000</v>
      </c>
      <c r="S4871">
        <v>1</v>
      </c>
      <c r="T4871">
        <v>1</v>
      </c>
      <c r="U4871">
        <v>0</v>
      </c>
      <c r="V4871">
        <v>109</v>
      </c>
      <c r="W4871">
        <v>6</v>
      </c>
    </row>
    <row r="4872" spans="1:23" x14ac:dyDescent="0.3">
      <c r="A4872" t="s">
        <v>4881</v>
      </c>
      <c r="B4872" t="s">
        <v>21174</v>
      </c>
      <c r="C4872">
        <v>0</v>
      </c>
      <c r="D4872">
        <v>0</v>
      </c>
      <c r="E4872" t="s">
        <v>20050</v>
      </c>
      <c r="F4872" t="s">
        <v>17084</v>
      </c>
      <c r="G4872" t="s">
        <v>20066</v>
      </c>
      <c r="H4872" t="s">
        <v>25001</v>
      </c>
      <c r="I4872" t="s">
        <v>25002</v>
      </c>
      <c r="J4872" t="s">
        <v>16401</v>
      </c>
      <c r="K4872" t="s">
        <v>16402</v>
      </c>
      <c r="L4872" t="s">
        <v>16403</v>
      </c>
      <c r="M4872" t="s">
        <v>20221</v>
      </c>
      <c r="N4872" t="s">
        <v>6345</v>
      </c>
      <c r="O4872" t="s">
        <v>20167</v>
      </c>
      <c r="P4872" t="s">
        <v>20184</v>
      </c>
      <c r="Q4872" t="s">
        <v>20185</v>
      </c>
      <c r="R4872" t="s">
        <v>25003</v>
      </c>
      <c r="S4872">
        <v>1</v>
      </c>
      <c r="T4872">
        <v>1</v>
      </c>
      <c r="U4872">
        <v>0</v>
      </c>
      <c r="V4872">
        <v>0</v>
      </c>
      <c r="W4872">
        <v>0</v>
      </c>
    </row>
    <row r="4873" spans="1:23" x14ac:dyDescent="0.3">
      <c r="A4873" t="s">
        <v>4882</v>
      </c>
      <c r="B4873" t="s">
        <v>21174</v>
      </c>
      <c r="C4873">
        <v>0</v>
      </c>
      <c r="D4873">
        <v>0</v>
      </c>
      <c r="E4873" t="s">
        <v>20050</v>
      </c>
      <c r="F4873" t="s">
        <v>17085</v>
      </c>
      <c r="G4873" t="s">
        <v>20080</v>
      </c>
      <c r="H4873" t="s">
        <v>25372</v>
      </c>
      <c r="I4873" t="s">
        <v>25373</v>
      </c>
      <c r="J4873" t="s">
        <v>6431</v>
      </c>
      <c r="K4873" t="s">
        <v>6601</v>
      </c>
      <c r="L4873" t="s">
        <v>6602</v>
      </c>
      <c r="M4873" t="s">
        <v>20282</v>
      </c>
      <c r="N4873" t="s">
        <v>6345</v>
      </c>
      <c r="O4873" t="s">
        <v>20167</v>
      </c>
      <c r="P4873" t="s">
        <v>20184</v>
      </c>
      <c r="Q4873" t="s">
        <v>20185</v>
      </c>
      <c r="R4873" t="s">
        <v>20846</v>
      </c>
      <c r="S4873">
        <v>1</v>
      </c>
      <c r="T4873">
        <v>1</v>
      </c>
      <c r="U4873">
        <v>0</v>
      </c>
      <c r="V4873">
        <v>272</v>
      </c>
      <c r="W4873">
        <v>13</v>
      </c>
    </row>
    <row r="4874" spans="1:23" x14ac:dyDescent="0.3">
      <c r="A4874" t="s">
        <v>4883</v>
      </c>
      <c r="B4874" t="s">
        <v>21174</v>
      </c>
      <c r="C4874">
        <v>0</v>
      </c>
      <c r="D4874">
        <v>0</v>
      </c>
      <c r="E4874" t="s">
        <v>20050</v>
      </c>
      <c r="F4874" t="s">
        <v>17086</v>
      </c>
      <c r="G4874" t="s">
        <v>20080</v>
      </c>
      <c r="H4874" t="s">
        <v>25372</v>
      </c>
      <c r="I4874" t="s">
        <v>25373</v>
      </c>
      <c r="J4874" t="s">
        <v>17087</v>
      </c>
      <c r="K4874" t="s">
        <v>6601</v>
      </c>
      <c r="L4874" t="s">
        <v>6602</v>
      </c>
      <c r="M4874" t="s">
        <v>20282</v>
      </c>
      <c r="N4874" t="s">
        <v>6345</v>
      </c>
      <c r="O4874" t="s">
        <v>20167</v>
      </c>
      <c r="P4874" t="s">
        <v>20184</v>
      </c>
      <c r="Q4874" t="s">
        <v>20185</v>
      </c>
      <c r="R4874" t="s">
        <v>20846</v>
      </c>
      <c r="S4874">
        <v>1</v>
      </c>
      <c r="T4874">
        <v>1</v>
      </c>
      <c r="U4874">
        <v>0</v>
      </c>
      <c r="V4874">
        <v>276</v>
      </c>
      <c r="W4874">
        <v>15</v>
      </c>
    </row>
    <row r="4875" spans="1:23" x14ac:dyDescent="0.3">
      <c r="A4875" t="s">
        <v>4884</v>
      </c>
      <c r="B4875" t="s">
        <v>21174</v>
      </c>
      <c r="C4875">
        <v>0</v>
      </c>
      <c r="D4875">
        <v>0</v>
      </c>
      <c r="E4875" t="s">
        <v>20050</v>
      </c>
      <c r="F4875" t="s">
        <v>17088</v>
      </c>
      <c r="G4875" t="s">
        <v>20328</v>
      </c>
      <c r="H4875" t="s">
        <v>25380</v>
      </c>
      <c r="I4875" t="s">
        <v>25381</v>
      </c>
      <c r="J4875" t="s">
        <v>15635</v>
      </c>
      <c r="K4875" t="s">
        <v>17089</v>
      </c>
      <c r="L4875" t="s">
        <v>17090</v>
      </c>
      <c r="M4875" t="s">
        <v>20835</v>
      </c>
      <c r="N4875" t="s">
        <v>6345</v>
      </c>
      <c r="O4875" t="s">
        <v>20167</v>
      </c>
      <c r="P4875" t="s">
        <v>20184</v>
      </c>
      <c r="Q4875" t="s">
        <v>20185</v>
      </c>
      <c r="R4875" t="s">
        <v>25382</v>
      </c>
      <c r="S4875">
        <v>1</v>
      </c>
      <c r="T4875">
        <v>1</v>
      </c>
      <c r="U4875">
        <v>0</v>
      </c>
      <c r="V4875">
        <v>82</v>
      </c>
      <c r="W4875">
        <v>4</v>
      </c>
    </row>
    <row r="4876" spans="1:23" x14ac:dyDescent="0.3">
      <c r="A4876" t="s">
        <v>4885</v>
      </c>
      <c r="B4876" t="s">
        <v>21174</v>
      </c>
      <c r="C4876">
        <v>0</v>
      </c>
      <c r="D4876">
        <v>0</v>
      </c>
      <c r="E4876" t="s">
        <v>20050</v>
      </c>
      <c r="F4876" t="s">
        <v>17091</v>
      </c>
      <c r="G4876" t="s">
        <v>20066</v>
      </c>
      <c r="H4876" t="s">
        <v>25383</v>
      </c>
      <c r="I4876" t="s">
        <v>25384</v>
      </c>
      <c r="J4876" t="s">
        <v>17092</v>
      </c>
      <c r="K4876" t="s">
        <v>6861</v>
      </c>
      <c r="L4876" t="s">
        <v>6862</v>
      </c>
      <c r="M4876" t="s">
        <v>20183</v>
      </c>
      <c r="N4876" t="s">
        <v>6345</v>
      </c>
      <c r="O4876" t="s">
        <v>20167</v>
      </c>
      <c r="P4876" t="s">
        <v>20184</v>
      </c>
      <c r="Q4876" t="s">
        <v>20185</v>
      </c>
      <c r="R4876" t="s">
        <v>20186</v>
      </c>
      <c r="S4876">
        <v>1</v>
      </c>
      <c r="T4876">
        <v>1</v>
      </c>
      <c r="U4876">
        <v>0</v>
      </c>
      <c r="V4876">
        <v>219</v>
      </c>
      <c r="W4876">
        <v>10</v>
      </c>
    </row>
    <row r="4877" spans="1:23" x14ac:dyDescent="0.3">
      <c r="A4877" t="s">
        <v>4886</v>
      </c>
      <c r="B4877" t="s">
        <v>21174</v>
      </c>
      <c r="C4877">
        <v>0</v>
      </c>
      <c r="D4877">
        <v>0</v>
      </c>
      <c r="E4877" t="s">
        <v>20150</v>
      </c>
      <c r="F4877" t="s">
        <v>17093</v>
      </c>
      <c r="G4877" t="s">
        <v>20089</v>
      </c>
      <c r="H4877" t="s">
        <v>21119</v>
      </c>
      <c r="I4877" t="s">
        <v>21120</v>
      </c>
      <c r="J4877" t="s">
        <v>16575</v>
      </c>
      <c r="K4877" t="s">
        <v>6652</v>
      </c>
      <c r="L4877" t="s">
        <v>6653</v>
      </c>
      <c r="M4877" t="s">
        <v>20107</v>
      </c>
      <c r="N4877" t="s">
        <v>6345</v>
      </c>
      <c r="O4877" t="s">
        <v>20167</v>
      </c>
      <c r="P4877" t="s">
        <v>20492</v>
      </c>
      <c r="Q4877" t="s">
        <v>20493</v>
      </c>
      <c r="R4877" t="s">
        <v>20771</v>
      </c>
      <c r="S4877">
        <v>0</v>
      </c>
      <c r="T4877">
        <v>0</v>
      </c>
      <c r="U4877">
        <v>0</v>
      </c>
      <c r="V4877">
        <v>178</v>
      </c>
      <c r="W4877">
        <v>8</v>
      </c>
    </row>
    <row r="4878" spans="1:23" x14ac:dyDescent="0.3">
      <c r="A4878" t="s">
        <v>4887</v>
      </c>
      <c r="B4878" t="s">
        <v>21174</v>
      </c>
      <c r="C4878">
        <v>0</v>
      </c>
      <c r="D4878">
        <v>0</v>
      </c>
      <c r="E4878" t="s">
        <v>20050</v>
      </c>
      <c r="F4878" t="s">
        <v>17094</v>
      </c>
      <c r="G4878" t="s">
        <v>20066</v>
      </c>
      <c r="H4878" t="s">
        <v>25385</v>
      </c>
      <c r="I4878" t="s">
        <v>25386</v>
      </c>
      <c r="J4878" t="s">
        <v>17095</v>
      </c>
      <c r="K4878" t="s">
        <v>17096</v>
      </c>
      <c r="L4878" t="s">
        <v>17097</v>
      </c>
      <c r="M4878" t="s">
        <v>20157</v>
      </c>
      <c r="N4878" t="s">
        <v>6345</v>
      </c>
      <c r="O4878" t="s">
        <v>20167</v>
      </c>
      <c r="P4878" t="s">
        <v>20184</v>
      </c>
      <c r="Q4878" t="s">
        <v>20185</v>
      </c>
      <c r="R4878" t="s">
        <v>25387</v>
      </c>
      <c r="S4878">
        <v>1</v>
      </c>
      <c r="T4878">
        <v>1</v>
      </c>
      <c r="U4878">
        <v>0</v>
      </c>
      <c r="V4878">
        <v>138</v>
      </c>
      <c r="W4878">
        <v>7</v>
      </c>
    </row>
    <row r="4879" spans="1:23" x14ac:dyDescent="0.3">
      <c r="A4879" t="s">
        <v>4888</v>
      </c>
      <c r="B4879" t="s">
        <v>21174</v>
      </c>
      <c r="C4879">
        <v>0</v>
      </c>
      <c r="D4879">
        <v>0</v>
      </c>
      <c r="E4879" t="s">
        <v>20050</v>
      </c>
      <c r="F4879" t="s">
        <v>17098</v>
      </c>
      <c r="G4879" t="s">
        <v>20066</v>
      </c>
      <c r="H4879" t="s">
        <v>25388</v>
      </c>
      <c r="I4879" t="s">
        <v>25389</v>
      </c>
      <c r="J4879" t="s">
        <v>17099</v>
      </c>
      <c r="K4879" t="s">
        <v>17100</v>
      </c>
      <c r="L4879" t="s">
        <v>17101</v>
      </c>
      <c r="M4879" t="s">
        <v>20582</v>
      </c>
      <c r="N4879" t="s">
        <v>6345</v>
      </c>
      <c r="O4879" t="s">
        <v>20167</v>
      </c>
      <c r="P4879" t="s">
        <v>20337</v>
      </c>
      <c r="Q4879" t="s">
        <v>20338</v>
      </c>
      <c r="R4879" t="s">
        <v>25390</v>
      </c>
      <c r="S4879">
        <v>1</v>
      </c>
      <c r="T4879">
        <v>1</v>
      </c>
      <c r="U4879">
        <v>0</v>
      </c>
      <c r="V4879">
        <v>109</v>
      </c>
      <c r="W4879">
        <v>6</v>
      </c>
    </row>
    <row r="4880" spans="1:23" x14ac:dyDescent="0.3">
      <c r="A4880" t="s">
        <v>4889</v>
      </c>
      <c r="B4880" t="s">
        <v>21174</v>
      </c>
      <c r="C4880">
        <v>0</v>
      </c>
      <c r="D4880">
        <v>0</v>
      </c>
      <c r="E4880" t="s">
        <v>20050</v>
      </c>
      <c r="F4880" t="s">
        <v>17102</v>
      </c>
      <c r="G4880" t="s">
        <v>20066</v>
      </c>
      <c r="H4880" t="s">
        <v>25062</v>
      </c>
      <c r="I4880" t="s">
        <v>25063</v>
      </c>
      <c r="J4880" t="s">
        <v>16579</v>
      </c>
      <c r="K4880" t="s">
        <v>16580</v>
      </c>
      <c r="L4880" t="s">
        <v>16581</v>
      </c>
      <c r="M4880" t="s">
        <v>22164</v>
      </c>
      <c r="N4880" t="s">
        <v>6345</v>
      </c>
      <c r="O4880" t="s">
        <v>20167</v>
      </c>
      <c r="P4880" t="s">
        <v>20184</v>
      </c>
      <c r="Q4880" t="s">
        <v>20185</v>
      </c>
      <c r="R4880" t="s">
        <v>25064</v>
      </c>
      <c r="S4880">
        <v>1</v>
      </c>
      <c r="T4880">
        <v>1</v>
      </c>
      <c r="U4880">
        <v>0</v>
      </c>
      <c r="V4880">
        <v>81</v>
      </c>
      <c r="W4880">
        <v>5</v>
      </c>
    </row>
    <row r="4881" spans="1:23" x14ac:dyDescent="0.3">
      <c r="A4881" t="s">
        <v>4890</v>
      </c>
      <c r="B4881" t="s">
        <v>21174</v>
      </c>
      <c r="C4881">
        <v>0</v>
      </c>
      <c r="D4881">
        <v>0</v>
      </c>
      <c r="E4881" t="s">
        <v>20050</v>
      </c>
      <c r="F4881" t="s">
        <v>17103</v>
      </c>
      <c r="G4881" t="s">
        <v>21292</v>
      </c>
      <c r="H4881" t="s">
        <v>25391</v>
      </c>
      <c r="I4881" t="s">
        <v>25392</v>
      </c>
      <c r="J4881" t="s">
        <v>17104</v>
      </c>
      <c r="K4881" t="s">
        <v>7698</v>
      </c>
      <c r="L4881" t="s">
        <v>7699</v>
      </c>
      <c r="M4881" t="s">
        <v>20280</v>
      </c>
      <c r="N4881" t="s">
        <v>6345</v>
      </c>
      <c r="O4881" t="s">
        <v>20167</v>
      </c>
      <c r="P4881" t="s">
        <v>20184</v>
      </c>
      <c r="Q4881" t="s">
        <v>20185</v>
      </c>
      <c r="R4881" t="s">
        <v>20281</v>
      </c>
      <c r="S4881">
        <v>1</v>
      </c>
      <c r="T4881">
        <v>1</v>
      </c>
      <c r="U4881">
        <v>0</v>
      </c>
      <c r="V4881">
        <v>295</v>
      </c>
      <c r="W4881">
        <v>13</v>
      </c>
    </row>
    <row r="4882" spans="1:23" x14ac:dyDescent="0.3">
      <c r="A4882" t="s">
        <v>4891</v>
      </c>
      <c r="B4882" t="s">
        <v>21174</v>
      </c>
      <c r="C4882">
        <v>0</v>
      </c>
      <c r="D4882">
        <v>0</v>
      </c>
      <c r="E4882" t="s">
        <v>20050</v>
      </c>
      <c r="F4882" t="s">
        <v>17105</v>
      </c>
      <c r="G4882" t="s">
        <v>20066</v>
      </c>
      <c r="H4882" t="s">
        <v>25393</v>
      </c>
      <c r="I4882" t="s">
        <v>25394</v>
      </c>
      <c r="J4882" t="s">
        <v>17106</v>
      </c>
      <c r="K4882" t="s">
        <v>6861</v>
      </c>
      <c r="L4882" t="s">
        <v>6862</v>
      </c>
      <c r="M4882" t="s">
        <v>20183</v>
      </c>
      <c r="N4882" t="s">
        <v>6345</v>
      </c>
      <c r="O4882" t="s">
        <v>20167</v>
      </c>
      <c r="P4882" t="s">
        <v>20184</v>
      </c>
      <c r="Q4882" t="s">
        <v>20185</v>
      </c>
      <c r="R4882" t="s">
        <v>20186</v>
      </c>
      <c r="S4882">
        <v>1</v>
      </c>
      <c r="T4882">
        <v>1</v>
      </c>
      <c r="U4882">
        <v>0</v>
      </c>
      <c r="V4882">
        <v>153</v>
      </c>
      <c r="W4882">
        <v>8</v>
      </c>
    </row>
    <row r="4883" spans="1:23" x14ac:dyDescent="0.3">
      <c r="A4883" t="s">
        <v>4892</v>
      </c>
      <c r="B4883" t="s">
        <v>21174</v>
      </c>
      <c r="C4883">
        <v>0</v>
      </c>
      <c r="D4883">
        <v>0</v>
      </c>
      <c r="E4883" t="s">
        <v>20050</v>
      </c>
      <c r="F4883" t="s">
        <v>17107</v>
      </c>
      <c r="G4883" t="s">
        <v>21292</v>
      </c>
      <c r="H4883" t="s">
        <v>25391</v>
      </c>
      <c r="I4883" t="s">
        <v>25392</v>
      </c>
      <c r="J4883" t="s">
        <v>17104</v>
      </c>
      <c r="K4883" t="s">
        <v>7698</v>
      </c>
      <c r="L4883" t="s">
        <v>7699</v>
      </c>
      <c r="M4883" t="s">
        <v>20280</v>
      </c>
      <c r="N4883" t="s">
        <v>6345</v>
      </c>
      <c r="O4883" t="s">
        <v>20167</v>
      </c>
      <c r="P4883" t="s">
        <v>20184</v>
      </c>
      <c r="Q4883" t="s">
        <v>20185</v>
      </c>
      <c r="R4883" t="s">
        <v>20281</v>
      </c>
      <c r="S4883">
        <v>1</v>
      </c>
      <c r="T4883">
        <v>1</v>
      </c>
      <c r="U4883">
        <v>0</v>
      </c>
      <c r="V4883">
        <v>214</v>
      </c>
      <c r="W4883">
        <v>11</v>
      </c>
    </row>
    <row r="4884" spans="1:23" x14ac:dyDescent="0.3">
      <c r="A4884" t="s">
        <v>4893</v>
      </c>
      <c r="B4884" t="s">
        <v>21174</v>
      </c>
      <c r="C4884">
        <v>0</v>
      </c>
      <c r="D4884">
        <v>0</v>
      </c>
      <c r="E4884" t="s">
        <v>20050</v>
      </c>
      <c r="F4884" t="s">
        <v>17108</v>
      </c>
      <c r="G4884" t="s">
        <v>20040</v>
      </c>
      <c r="H4884" t="s">
        <v>25395</v>
      </c>
      <c r="I4884" t="s">
        <v>25396</v>
      </c>
      <c r="J4884" t="s">
        <v>17109</v>
      </c>
      <c r="K4884" t="s">
        <v>16077</v>
      </c>
      <c r="L4884" t="s">
        <v>16078</v>
      </c>
      <c r="M4884" t="s">
        <v>20534</v>
      </c>
      <c r="N4884" t="s">
        <v>6345</v>
      </c>
      <c r="O4884" t="s">
        <v>20167</v>
      </c>
      <c r="P4884" t="s">
        <v>20168</v>
      </c>
      <c r="Q4884" t="s">
        <v>6598</v>
      </c>
      <c r="R4884" t="s">
        <v>24930</v>
      </c>
      <c r="S4884">
        <v>1</v>
      </c>
      <c r="T4884">
        <v>1</v>
      </c>
      <c r="U4884">
        <v>0</v>
      </c>
      <c r="V4884">
        <v>100</v>
      </c>
      <c r="W4884">
        <v>6</v>
      </c>
    </row>
    <row r="4885" spans="1:23" x14ac:dyDescent="0.3">
      <c r="A4885" t="s">
        <v>4894</v>
      </c>
      <c r="B4885" t="s">
        <v>21174</v>
      </c>
      <c r="C4885">
        <v>0</v>
      </c>
      <c r="D4885">
        <v>0</v>
      </c>
      <c r="E4885" t="s">
        <v>20050</v>
      </c>
      <c r="F4885" t="s">
        <v>17110</v>
      </c>
      <c r="G4885" t="s">
        <v>20080</v>
      </c>
      <c r="H4885" t="s">
        <v>25397</v>
      </c>
      <c r="I4885" t="s">
        <v>25398</v>
      </c>
      <c r="J4885" t="s">
        <v>17111</v>
      </c>
      <c r="K4885" t="s">
        <v>7217</v>
      </c>
      <c r="L4885" t="s">
        <v>7218</v>
      </c>
      <c r="M4885" t="s">
        <v>20504</v>
      </c>
      <c r="N4885" t="s">
        <v>6345</v>
      </c>
      <c r="O4885" t="s">
        <v>20167</v>
      </c>
      <c r="P4885" t="s">
        <v>20168</v>
      </c>
      <c r="Q4885" t="s">
        <v>6598</v>
      </c>
      <c r="R4885" t="s">
        <v>20715</v>
      </c>
      <c r="S4885">
        <v>1</v>
      </c>
      <c r="T4885">
        <v>1</v>
      </c>
      <c r="U4885">
        <v>0</v>
      </c>
      <c r="V4885">
        <v>387</v>
      </c>
      <c r="W4885">
        <v>16</v>
      </c>
    </row>
    <row r="4886" spans="1:23" x14ac:dyDescent="0.3">
      <c r="A4886" t="s">
        <v>4895</v>
      </c>
      <c r="B4886" t="s">
        <v>21174</v>
      </c>
      <c r="C4886">
        <v>0</v>
      </c>
      <c r="D4886">
        <v>0</v>
      </c>
      <c r="E4886" t="s">
        <v>20050</v>
      </c>
      <c r="F4886" t="s">
        <v>17112</v>
      </c>
      <c r="G4886" t="s">
        <v>20080</v>
      </c>
      <c r="H4886" t="s">
        <v>25397</v>
      </c>
      <c r="I4886" t="s">
        <v>25398</v>
      </c>
      <c r="J4886" t="s">
        <v>17113</v>
      </c>
      <c r="K4886" t="s">
        <v>7217</v>
      </c>
      <c r="L4886" t="s">
        <v>7218</v>
      </c>
      <c r="M4886" t="s">
        <v>20504</v>
      </c>
      <c r="N4886" t="s">
        <v>6345</v>
      </c>
      <c r="O4886" t="s">
        <v>20167</v>
      </c>
      <c r="P4886" t="s">
        <v>20168</v>
      </c>
      <c r="Q4886" t="s">
        <v>6598</v>
      </c>
      <c r="R4886" t="s">
        <v>20715</v>
      </c>
      <c r="S4886">
        <v>1</v>
      </c>
      <c r="T4886">
        <v>1</v>
      </c>
      <c r="U4886">
        <v>0</v>
      </c>
      <c r="V4886">
        <v>242</v>
      </c>
      <c r="W4886">
        <v>11</v>
      </c>
    </row>
    <row r="4887" spans="1:23" x14ac:dyDescent="0.3">
      <c r="A4887" t="s">
        <v>4896</v>
      </c>
      <c r="B4887" t="s">
        <v>21174</v>
      </c>
      <c r="C4887">
        <v>0</v>
      </c>
      <c r="D4887">
        <v>0</v>
      </c>
      <c r="E4887" t="s">
        <v>20050</v>
      </c>
      <c r="F4887" t="s">
        <v>17114</v>
      </c>
      <c r="G4887" t="s">
        <v>20080</v>
      </c>
      <c r="H4887" t="s">
        <v>25040</v>
      </c>
      <c r="I4887" t="s">
        <v>25041</v>
      </c>
      <c r="J4887" t="s">
        <v>16486</v>
      </c>
      <c r="K4887" t="s">
        <v>8009</v>
      </c>
      <c r="L4887" t="s">
        <v>8010</v>
      </c>
      <c r="M4887" t="s">
        <v>20442</v>
      </c>
      <c r="N4887" t="s">
        <v>6345</v>
      </c>
      <c r="O4887" t="s">
        <v>20167</v>
      </c>
      <c r="P4887" t="s">
        <v>20168</v>
      </c>
      <c r="Q4887" t="s">
        <v>6598</v>
      </c>
      <c r="R4887" t="s">
        <v>20530</v>
      </c>
      <c r="S4887">
        <v>1</v>
      </c>
      <c r="T4887">
        <v>1</v>
      </c>
      <c r="U4887">
        <v>0</v>
      </c>
      <c r="V4887">
        <v>44</v>
      </c>
      <c r="W4887">
        <v>2</v>
      </c>
    </row>
    <row r="4888" spans="1:23" x14ac:dyDescent="0.3">
      <c r="A4888" t="s">
        <v>4897</v>
      </c>
      <c r="B4888" t="s">
        <v>21174</v>
      </c>
      <c r="C4888">
        <v>0</v>
      </c>
      <c r="D4888">
        <v>0</v>
      </c>
      <c r="E4888" t="s">
        <v>20050</v>
      </c>
      <c r="F4888" t="s">
        <v>17115</v>
      </c>
      <c r="G4888" t="s">
        <v>20040</v>
      </c>
      <c r="H4888" t="s">
        <v>25395</v>
      </c>
      <c r="I4888" t="s">
        <v>25396</v>
      </c>
      <c r="J4888" t="s">
        <v>14376</v>
      </c>
      <c r="K4888" t="s">
        <v>16077</v>
      </c>
      <c r="L4888" t="s">
        <v>16078</v>
      </c>
      <c r="M4888" t="s">
        <v>20534</v>
      </c>
      <c r="N4888" t="s">
        <v>6345</v>
      </c>
      <c r="O4888" t="s">
        <v>20167</v>
      </c>
      <c r="P4888" t="s">
        <v>20168</v>
      </c>
      <c r="Q4888" t="s">
        <v>6598</v>
      </c>
      <c r="R4888" t="s">
        <v>24930</v>
      </c>
      <c r="S4888">
        <v>1</v>
      </c>
      <c r="T4888">
        <v>1</v>
      </c>
      <c r="U4888">
        <v>0</v>
      </c>
      <c r="V4888">
        <v>275</v>
      </c>
      <c r="W4888">
        <v>12</v>
      </c>
    </row>
    <row r="4889" spans="1:23" x14ac:dyDescent="0.3">
      <c r="A4889" t="s">
        <v>4898</v>
      </c>
      <c r="B4889" t="s">
        <v>21174</v>
      </c>
      <c r="C4889">
        <v>0</v>
      </c>
      <c r="D4889">
        <v>0</v>
      </c>
      <c r="E4889" t="s">
        <v>20050</v>
      </c>
      <c r="F4889" t="s">
        <v>17116</v>
      </c>
      <c r="G4889" t="s">
        <v>20080</v>
      </c>
      <c r="H4889" t="s">
        <v>25070</v>
      </c>
      <c r="I4889" t="s">
        <v>25071</v>
      </c>
      <c r="J4889" t="s">
        <v>9116</v>
      </c>
      <c r="K4889" t="s">
        <v>6597</v>
      </c>
      <c r="L4889" t="s">
        <v>6598</v>
      </c>
      <c r="M4889" t="s">
        <v>20103</v>
      </c>
      <c r="N4889" t="s">
        <v>6345</v>
      </c>
      <c r="O4889" t="s">
        <v>20167</v>
      </c>
      <c r="P4889" t="s">
        <v>20168</v>
      </c>
      <c r="Q4889" t="s">
        <v>6598</v>
      </c>
      <c r="R4889" t="s">
        <v>20169</v>
      </c>
      <c r="S4889">
        <v>1</v>
      </c>
      <c r="T4889">
        <v>1</v>
      </c>
      <c r="U4889">
        <v>0</v>
      </c>
      <c r="V4889">
        <v>117</v>
      </c>
      <c r="W4889">
        <v>6</v>
      </c>
    </row>
    <row r="4890" spans="1:23" x14ac:dyDescent="0.3">
      <c r="A4890" t="s">
        <v>4899</v>
      </c>
      <c r="B4890" t="s">
        <v>21174</v>
      </c>
      <c r="C4890">
        <v>0</v>
      </c>
      <c r="D4890">
        <v>0</v>
      </c>
      <c r="E4890" t="s">
        <v>20050</v>
      </c>
      <c r="F4890" t="s">
        <v>17117</v>
      </c>
      <c r="G4890" t="s">
        <v>20066</v>
      </c>
      <c r="H4890" t="s">
        <v>25031</v>
      </c>
      <c r="I4890" t="s">
        <v>25032</v>
      </c>
      <c r="J4890" t="s">
        <v>16470</v>
      </c>
      <c r="K4890" t="s">
        <v>16471</v>
      </c>
      <c r="L4890" t="s">
        <v>16472</v>
      </c>
      <c r="M4890" t="s">
        <v>20374</v>
      </c>
      <c r="N4890" t="s">
        <v>6345</v>
      </c>
      <c r="O4890" t="s">
        <v>20167</v>
      </c>
      <c r="P4890" t="s">
        <v>20168</v>
      </c>
      <c r="Q4890" t="s">
        <v>6598</v>
      </c>
      <c r="R4890" t="s">
        <v>25033</v>
      </c>
      <c r="S4890">
        <v>1</v>
      </c>
      <c r="T4890">
        <v>1</v>
      </c>
      <c r="U4890">
        <v>0</v>
      </c>
      <c r="V4890">
        <v>222</v>
      </c>
      <c r="W4890">
        <v>11</v>
      </c>
    </row>
    <row r="4891" spans="1:23" x14ac:dyDescent="0.3">
      <c r="A4891" t="s">
        <v>4900</v>
      </c>
      <c r="B4891" t="s">
        <v>21174</v>
      </c>
      <c r="C4891">
        <v>0</v>
      </c>
      <c r="D4891">
        <v>0</v>
      </c>
      <c r="E4891" t="s">
        <v>20050</v>
      </c>
      <c r="F4891" t="s">
        <v>17118</v>
      </c>
      <c r="G4891" t="s">
        <v>20080</v>
      </c>
      <c r="H4891" t="s">
        <v>25045</v>
      </c>
      <c r="I4891" t="s">
        <v>25046</v>
      </c>
      <c r="J4891" t="s">
        <v>17119</v>
      </c>
      <c r="K4891" t="s">
        <v>15894</v>
      </c>
      <c r="L4891" t="s">
        <v>15895</v>
      </c>
      <c r="M4891" t="s">
        <v>20324</v>
      </c>
      <c r="N4891" t="s">
        <v>6345</v>
      </c>
      <c r="O4891" t="s">
        <v>20167</v>
      </c>
      <c r="P4891" t="s">
        <v>20168</v>
      </c>
      <c r="Q4891" t="s">
        <v>6598</v>
      </c>
      <c r="R4891" t="s">
        <v>24874</v>
      </c>
      <c r="S4891">
        <v>1</v>
      </c>
      <c r="T4891">
        <v>1</v>
      </c>
      <c r="U4891">
        <v>0</v>
      </c>
      <c r="V4891">
        <v>76</v>
      </c>
      <c r="W4891">
        <v>4</v>
      </c>
    </row>
    <row r="4892" spans="1:23" x14ac:dyDescent="0.3">
      <c r="A4892" t="s">
        <v>4901</v>
      </c>
      <c r="B4892" t="s">
        <v>21174</v>
      </c>
      <c r="C4892">
        <v>0</v>
      </c>
      <c r="D4892">
        <v>0</v>
      </c>
      <c r="E4892" t="s">
        <v>20050</v>
      </c>
      <c r="F4892" t="s">
        <v>17120</v>
      </c>
      <c r="G4892" t="s">
        <v>20080</v>
      </c>
      <c r="H4892" t="s">
        <v>25045</v>
      </c>
      <c r="I4892" t="s">
        <v>25046</v>
      </c>
      <c r="J4892" t="s">
        <v>17121</v>
      </c>
      <c r="K4892" t="s">
        <v>15894</v>
      </c>
      <c r="L4892" t="s">
        <v>15895</v>
      </c>
      <c r="M4892" t="s">
        <v>20324</v>
      </c>
      <c r="N4892" t="s">
        <v>6345</v>
      </c>
      <c r="O4892" t="s">
        <v>20167</v>
      </c>
      <c r="P4892" t="s">
        <v>20168</v>
      </c>
      <c r="Q4892" t="s">
        <v>6598</v>
      </c>
      <c r="R4892" t="s">
        <v>24874</v>
      </c>
      <c r="S4892">
        <v>1</v>
      </c>
      <c r="T4892">
        <v>1</v>
      </c>
      <c r="U4892">
        <v>0</v>
      </c>
      <c r="V4892">
        <v>79</v>
      </c>
      <c r="W4892">
        <v>4</v>
      </c>
    </row>
    <row r="4893" spans="1:23" x14ac:dyDescent="0.3">
      <c r="A4893" t="s">
        <v>4902</v>
      </c>
      <c r="B4893" t="s">
        <v>21174</v>
      </c>
      <c r="C4893">
        <v>0</v>
      </c>
      <c r="D4893">
        <v>0</v>
      </c>
      <c r="E4893" t="s">
        <v>20050</v>
      </c>
      <c r="F4893" t="s">
        <v>17122</v>
      </c>
      <c r="G4893" t="s">
        <v>20040</v>
      </c>
      <c r="H4893" t="s">
        <v>25399</v>
      </c>
      <c r="I4893" t="s">
        <v>25400</v>
      </c>
      <c r="J4893" t="s">
        <v>17123</v>
      </c>
      <c r="K4893" t="s">
        <v>6751</v>
      </c>
      <c r="L4893" t="s">
        <v>17124</v>
      </c>
      <c r="M4893" t="s">
        <v>20757</v>
      </c>
      <c r="N4893" t="s">
        <v>6345</v>
      </c>
      <c r="O4893" t="s">
        <v>20167</v>
      </c>
      <c r="P4893" t="s">
        <v>20168</v>
      </c>
      <c r="Q4893" t="s">
        <v>6598</v>
      </c>
      <c r="R4893" t="s">
        <v>25401</v>
      </c>
      <c r="S4893">
        <v>1</v>
      </c>
      <c r="T4893">
        <v>1</v>
      </c>
      <c r="U4893">
        <v>0</v>
      </c>
      <c r="V4893">
        <v>126</v>
      </c>
      <c r="W4893">
        <v>6</v>
      </c>
    </row>
    <row r="4894" spans="1:23" x14ac:dyDescent="0.3">
      <c r="A4894" t="s">
        <v>4903</v>
      </c>
      <c r="B4894" t="s">
        <v>21174</v>
      </c>
      <c r="C4894">
        <v>0</v>
      </c>
      <c r="D4894">
        <v>0</v>
      </c>
      <c r="E4894" t="s">
        <v>20050</v>
      </c>
      <c r="F4894" t="s">
        <v>17125</v>
      </c>
      <c r="G4894" t="s">
        <v>20040</v>
      </c>
      <c r="H4894" t="s">
        <v>25402</v>
      </c>
      <c r="I4894" t="s">
        <v>25403</v>
      </c>
      <c r="J4894" t="s">
        <v>17126</v>
      </c>
      <c r="K4894" t="s">
        <v>9242</v>
      </c>
      <c r="L4894" t="s">
        <v>9243</v>
      </c>
      <c r="M4894" t="s">
        <v>20054</v>
      </c>
      <c r="N4894" t="s">
        <v>6345</v>
      </c>
      <c r="O4894" t="s">
        <v>20167</v>
      </c>
      <c r="P4894" t="s">
        <v>20168</v>
      </c>
      <c r="Q4894" t="s">
        <v>6598</v>
      </c>
      <c r="R4894" t="s">
        <v>21162</v>
      </c>
      <c r="S4894">
        <v>1</v>
      </c>
      <c r="T4894">
        <v>1</v>
      </c>
      <c r="U4894">
        <v>0</v>
      </c>
      <c r="V4894">
        <v>223</v>
      </c>
      <c r="W4894">
        <v>9</v>
      </c>
    </row>
    <row r="4895" spans="1:23" x14ac:dyDescent="0.3">
      <c r="A4895" t="s">
        <v>4904</v>
      </c>
      <c r="B4895" t="s">
        <v>21174</v>
      </c>
      <c r="C4895">
        <v>0</v>
      </c>
      <c r="D4895">
        <v>0</v>
      </c>
      <c r="E4895" t="s">
        <v>20050</v>
      </c>
      <c r="F4895" t="s">
        <v>17127</v>
      </c>
      <c r="G4895" t="s">
        <v>20080</v>
      </c>
      <c r="H4895" t="s">
        <v>25397</v>
      </c>
      <c r="I4895" t="s">
        <v>25398</v>
      </c>
      <c r="J4895" t="s">
        <v>17128</v>
      </c>
      <c r="K4895" t="s">
        <v>7217</v>
      </c>
      <c r="L4895" t="s">
        <v>7218</v>
      </c>
      <c r="M4895" t="s">
        <v>20504</v>
      </c>
      <c r="N4895" t="s">
        <v>6345</v>
      </c>
      <c r="O4895" t="s">
        <v>20167</v>
      </c>
      <c r="P4895" t="s">
        <v>20168</v>
      </c>
      <c r="Q4895" t="s">
        <v>6598</v>
      </c>
      <c r="R4895" t="s">
        <v>20715</v>
      </c>
      <c r="S4895">
        <v>1</v>
      </c>
      <c r="T4895">
        <v>1</v>
      </c>
      <c r="U4895">
        <v>0</v>
      </c>
      <c r="V4895">
        <v>98</v>
      </c>
      <c r="W4895">
        <v>5</v>
      </c>
    </row>
    <row r="4896" spans="1:23" x14ac:dyDescent="0.3">
      <c r="A4896" t="s">
        <v>4905</v>
      </c>
      <c r="B4896" t="s">
        <v>21174</v>
      </c>
      <c r="C4896">
        <v>0</v>
      </c>
      <c r="D4896">
        <v>0</v>
      </c>
      <c r="E4896" t="s">
        <v>20050</v>
      </c>
      <c r="F4896" t="s">
        <v>17129</v>
      </c>
      <c r="G4896" t="s">
        <v>20040</v>
      </c>
      <c r="H4896" t="s">
        <v>25147</v>
      </c>
      <c r="I4896" t="s">
        <v>25148</v>
      </c>
      <c r="J4896" t="s">
        <v>16755</v>
      </c>
      <c r="K4896" t="s">
        <v>6751</v>
      </c>
      <c r="L4896" t="s">
        <v>16756</v>
      </c>
      <c r="M4896" t="s">
        <v>20736</v>
      </c>
      <c r="N4896" t="s">
        <v>6345</v>
      </c>
      <c r="O4896" t="s">
        <v>20167</v>
      </c>
      <c r="P4896" t="s">
        <v>20168</v>
      </c>
      <c r="Q4896" t="s">
        <v>6598</v>
      </c>
      <c r="R4896" t="s">
        <v>25149</v>
      </c>
      <c r="S4896">
        <v>1</v>
      </c>
      <c r="T4896">
        <v>1</v>
      </c>
      <c r="U4896">
        <v>0</v>
      </c>
      <c r="V4896">
        <v>150</v>
      </c>
      <c r="W4896">
        <v>8</v>
      </c>
    </row>
    <row r="4897" spans="1:23" x14ac:dyDescent="0.3">
      <c r="A4897" t="s">
        <v>4906</v>
      </c>
      <c r="B4897" t="s">
        <v>21174</v>
      </c>
      <c r="C4897">
        <v>0</v>
      </c>
      <c r="D4897">
        <v>0</v>
      </c>
      <c r="E4897" t="s">
        <v>20050</v>
      </c>
      <c r="F4897" t="s">
        <v>17130</v>
      </c>
      <c r="G4897" t="s">
        <v>20040</v>
      </c>
      <c r="H4897" t="s">
        <v>25402</v>
      </c>
      <c r="I4897" t="s">
        <v>25403</v>
      </c>
      <c r="J4897" t="s">
        <v>17131</v>
      </c>
      <c r="K4897" t="s">
        <v>9242</v>
      </c>
      <c r="L4897" t="s">
        <v>9243</v>
      </c>
      <c r="M4897" t="s">
        <v>20054</v>
      </c>
      <c r="N4897" t="s">
        <v>6345</v>
      </c>
      <c r="O4897" t="s">
        <v>20167</v>
      </c>
      <c r="P4897" t="s">
        <v>20168</v>
      </c>
      <c r="Q4897" t="s">
        <v>6598</v>
      </c>
      <c r="R4897" t="s">
        <v>21162</v>
      </c>
      <c r="S4897">
        <v>1</v>
      </c>
      <c r="T4897">
        <v>1</v>
      </c>
      <c r="U4897">
        <v>0</v>
      </c>
      <c r="V4897">
        <v>102</v>
      </c>
      <c r="W4897">
        <v>4</v>
      </c>
    </row>
    <row r="4898" spans="1:23" x14ac:dyDescent="0.3">
      <c r="A4898" t="s">
        <v>4907</v>
      </c>
      <c r="B4898" t="s">
        <v>21174</v>
      </c>
      <c r="C4898">
        <v>0</v>
      </c>
      <c r="D4898">
        <v>0</v>
      </c>
      <c r="E4898" t="s">
        <v>20050</v>
      </c>
      <c r="F4898" t="s">
        <v>17132</v>
      </c>
      <c r="G4898" t="s">
        <v>20040</v>
      </c>
      <c r="H4898" t="s">
        <v>25404</v>
      </c>
      <c r="I4898" t="s">
        <v>25405</v>
      </c>
      <c r="J4898" t="s">
        <v>17133</v>
      </c>
      <c r="K4898" t="s">
        <v>17134</v>
      </c>
      <c r="L4898" t="s">
        <v>16564</v>
      </c>
      <c r="M4898" t="s">
        <v>20119</v>
      </c>
      <c r="N4898" t="s">
        <v>6345</v>
      </c>
      <c r="O4898" t="s">
        <v>20167</v>
      </c>
      <c r="P4898" t="s">
        <v>20168</v>
      </c>
      <c r="Q4898" t="s">
        <v>6598</v>
      </c>
      <c r="R4898" t="s">
        <v>25406</v>
      </c>
      <c r="S4898">
        <v>1</v>
      </c>
      <c r="T4898">
        <v>1</v>
      </c>
      <c r="U4898">
        <v>0</v>
      </c>
      <c r="V4898">
        <v>130</v>
      </c>
      <c r="W4898">
        <v>7</v>
      </c>
    </row>
    <row r="4899" spans="1:23" x14ac:dyDescent="0.3">
      <c r="A4899" t="s">
        <v>4908</v>
      </c>
      <c r="B4899" t="s">
        <v>21174</v>
      </c>
      <c r="C4899">
        <v>0</v>
      </c>
      <c r="D4899">
        <v>0</v>
      </c>
      <c r="E4899" t="s">
        <v>20050</v>
      </c>
      <c r="F4899" t="s">
        <v>17135</v>
      </c>
      <c r="G4899" t="s">
        <v>20040</v>
      </c>
      <c r="H4899" t="s">
        <v>25407</v>
      </c>
      <c r="I4899" t="s">
        <v>25408</v>
      </c>
      <c r="J4899" t="s">
        <v>17136</v>
      </c>
      <c r="K4899" t="s">
        <v>17137</v>
      </c>
      <c r="L4899" t="s">
        <v>17138</v>
      </c>
      <c r="M4899" t="s">
        <v>20286</v>
      </c>
      <c r="N4899" t="s">
        <v>6345</v>
      </c>
      <c r="O4899" t="s">
        <v>20167</v>
      </c>
      <c r="P4899" t="s">
        <v>20168</v>
      </c>
      <c r="Q4899" t="s">
        <v>6598</v>
      </c>
      <c r="R4899" t="s">
        <v>25409</v>
      </c>
      <c r="S4899">
        <v>1</v>
      </c>
      <c r="T4899">
        <v>1</v>
      </c>
      <c r="U4899">
        <v>0</v>
      </c>
      <c r="V4899">
        <v>149</v>
      </c>
      <c r="W4899">
        <v>8</v>
      </c>
    </row>
    <row r="4900" spans="1:23" x14ac:dyDescent="0.3">
      <c r="A4900" t="s">
        <v>4909</v>
      </c>
      <c r="B4900" t="s">
        <v>21174</v>
      </c>
      <c r="C4900">
        <v>0</v>
      </c>
      <c r="D4900">
        <v>0</v>
      </c>
      <c r="E4900" t="s">
        <v>20050</v>
      </c>
      <c r="F4900" t="s">
        <v>17139</v>
      </c>
      <c r="G4900" t="s">
        <v>20080</v>
      </c>
      <c r="H4900" t="s">
        <v>25070</v>
      </c>
      <c r="I4900" t="s">
        <v>25071</v>
      </c>
      <c r="J4900" t="s">
        <v>17140</v>
      </c>
      <c r="K4900" t="s">
        <v>6597</v>
      </c>
      <c r="L4900" t="s">
        <v>6598</v>
      </c>
      <c r="M4900" t="s">
        <v>20103</v>
      </c>
      <c r="N4900" t="s">
        <v>6345</v>
      </c>
      <c r="O4900" t="s">
        <v>20167</v>
      </c>
      <c r="P4900" t="s">
        <v>20168</v>
      </c>
      <c r="Q4900" t="s">
        <v>6598</v>
      </c>
      <c r="R4900" t="s">
        <v>20169</v>
      </c>
      <c r="S4900">
        <v>1</v>
      </c>
      <c r="T4900">
        <v>1</v>
      </c>
      <c r="U4900">
        <v>0</v>
      </c>
      <c r="V4900">
        <v>273</v>
      </c>
      <c r="W4900">
        <v>12</v>
      </c>
    </row>
    <row r="4901" spans="1:23" x14ac:dyDescent="0.3">
      <c r="A4901" t="s">
        <v>4910</v>
      </c>
      <c r="B4901" t="s">
        <v>21174</v>
      </c>
      <c r="C4901">
        <v>0</v>
      </c>
      <c r="D4901">
        <v>0</v>
      </c>
      <c r="E4901" t="s">
        <v>20050</v>
      </c>
      <c r="F4901" t="s">
        <v>17141</v>
      </c>
      <c r="G4901" t="s">
        <v>20080</v>
      </c>
      <c r="H4901" t="s">
        <v>25070</v>
      </c>
      <c r="I4901" t="s">
        <v>25071</v>
      </c>
      <c r="J4901" t="s">
        <v>17142</v>
      </c>
      <c r="K4901" t="s">
        <v>6597</v>
      </c>
      <c r="L4901" t="s">
        <v>6598</v>
      </c>
      <c r="M4901" t="s">
        <v>20103</v>
      </c>
      <c r="N4901" t="s">
        <v>6345</v>
      </c>
      <c r="O4901" t="s">
        <v>20167</v>
      </c>
      <c r="P4901" t="s">
        <v>20168</v>
      </c>
      <c r="Q4901" t="s">
        <v>6598</v>
      </c>
      <c r="R4901" t="s">
        <v>20169</v>
      </c>
      <c r="S4901">
        <v>1</v>
      </c>
      <c r="T4901">
        <v>1</v>
      </c>
      <c r="U4901">
        <v>0</v>
      </c>
      <c r="V4901">
        <v>198</v>
      </c>
      <c r="W4901">
        <v>9</v>
      </c>
    </row>
    <row r="4902" spans="1:23" x14ac:dyDescent="0.3">
      <c r="A4902" t="s">
        <v>4911</v>
      </c>
      <c r="B4902" t="s">
        <v>21174</v>
      </c>
      <c r="C4902">
        <v>0</v>
      </c>
      <c r="D4902">
        <v>0</v>
      </c>
      <c r="E4902" t="s">
        <v>20050</v>
      </c>
      <c r="F4902" t="s">
        <v>17143</v>
      </c>
      <c r="G4902" t="s">
        <v>20328</v>
      </c>
      <c r="H4902" t="s">
        <v>25410</v>
      </c>
      <c r="I4902" t="s">
        <v>25411</v>
      </c>
      <c r="J4902" t="s">
        <v>8288</v>
      </c>
      <c r="K4902" t="s">
        <v>17144</v>
      </c>
      <c r="L4902" t="s">
        <v>17145</v>
      </c>
      <c r="M4902" t="s">
        <v>20258</v>
      </c>
      <c r="N4902" t="s">
        <v>6345</v>
      </c>
      <c r="O4902" t="s">
        <v>20167</v>
      </c>
      <c r="P4902" t="s">
        <v>20168</v>
      </c>
      <c r="Q4902" t="s">
        <v>6598</v>
      </c>
      <c r="R4902" t="s">
        <v>25412</v>
      </c>
      <c r="S4902">
        <v>1</v>
      </c>
      <c r="T4902">
        <v>1</v>
      </c>
      <c r="U4902">
        <v>0</v>
      </c>
      <c r="V4902">
        <v>242</v>
      </c>
      <c r="W4902">
        <v>11</v>
      </c>
    </row>
    <row r="4903" spans="1:23" x14ac:dyDescent="0.3">
      <c r="A4903" t="s">
        <v>4912</v>
      </c>
      <c r="B4903" t="s">
        <v>21174</v>
      </c>
      <c r="C4903">
        <v>0</v>
      </c>
      <c r="D4903">
        <v>0</v>
      </c>
      <c r="E4903" t="s">
        <v>20050</v>
      </c>
      <c r="F4903" t="s">
        <v>17146</v>
      </c>
      <c r="G4903" t="s">
        <v>20080</v>
      </c>
      <c r="H4903" t="s">
        <v>25034</v>
      </c>
      <c r="I4903" t="s">
        <v>25035</v>
      </c>
      <c r="J4903" t="s">
        <v>17147</v>
      </c>
      <c r="K4903" t="s">
        <v>16475</v>
      </c>
      <c r="L4903" t="s">
        <v>16476</v>
      </c>
      <c r="M4903" t="s">
        <v>20355</v>
      </c>
      <c r="N4903" t="s">
        <v>6345</v>
      </c>
      <c r="O4903" t="s">
        <v>20167</v>
      </c>
      <c r="P4903" t="s">
        <v>20168</v>
      </c>
      <c r="Q4903" t="s">
        <v>6598</v>
      </c>
      <c r="R4903" t="s">
        <v>25036</v>
      </c>
      <c r="S4903">
        <v>1</v>
      </c>
      <c r="T4903">
        <v>1</v>
      </c>
      <c r="U4903">
        <v>0</v>
      </c>
      <c r="V4903">
        <v>66</v>
      </c>
      <c r="W4903">
        <v>3</v>
      </c>
    </row>
    <row r="4904" spans="1:23" x14ac:dyDescent="0.3">
      <c r="A4904" t="s">
        <v>4913</v>
      </c>
      <c r="B4904" t="s">
        <v>21174</v>
      </c>
      <c r="C4904">
        <v>0</v>
      </c>
      <c r="D4904">
        <v>0</v>
      </c>
      <c r="E4904" t="s">
        <v>20050</v>
      </c>
      <c r="F4904" t="s">
        <v>17148</v>
      </c>
      <c r="G4904" t="s">
        <v>20328</v>
      </c>
      <c r="H4904" t="s">
        <v>25026</v>
      </c>
      <c r="I4904" t="s">
        <v>25027</v>
      </c>
      <c r="J4904" t="s">
        <v>13752</v>
      </c>
      <c r="K4904" t="s">
        <v>16466</v>
      </c>
      <c r="L4904" t="s">
        <v>16467</v>
      </c>
      <c r="M4904" t="s">
        <v>20189</v>
      </c>
      <c r="N4904" t="s">
        <v>6345</v>
      </c>
      <c r="O4904" t="s">
        <v>20167</v>
      </c>
      <c r="P4904" t="s">
        <v>20168</v>
      </c>
      <c r="Q4904" t="s">
        <v>6598</v>
      </c>
      <c r="R4904" t="s">
        <v>25028</v>
      </c>
      <c r="S4904">
        <v>1</v>
      </c>
      <c r="T4904">
        <v>1</v>
      </c>
      <c r="U4904">
        <v>0</v>
      </c>
      <c r="V4904">
        <v>121</v>
      </c>
      <c r="W4904">
        <v>7</v>
      </c>
    </row>
    <row r="4905" spans="1:23" x14ac:dyDescent="0.3">
      <c r="A4905" t="s">
        <v>4914</v>
      </c>
      <c r="B4905" t="s">
        <v>21174</v>
      </c>
      <c r="C4905">
        <v>0</v>
      </c>
      <c r="D4905">
        <v>0</v>
      </c>
      <c r="E4905" t="s">
        <v>20050</v>
      </c>
      <c r="F4905" t="s">
        <v>17149</v>
      </c>
      <c r="G4905" t="s">
        <v>20040</v>
      </c>
      <c r="H4905" t="s">
        <v>25402</v>
      </c>
      <c r="I4905" t="s">
        <v>25403</v>
      </c>
      <c r="J4905" t="s">
        <v>17150</v>
      </c>
      <c r="K4905" t="s">
        <v>9242</v>
      </c>
      <c r="L4905" t="s">
        <v>9243</v>
      </c>
      <c r="M4905" t="s">
        <v>20054</v>
      </c>
      <c r="N4905" t="s">
        <v>6345</v>
      </c>
      <c r="O4905" t="s">
        <v>20167</v>
      </c>
      <c r="P4905" t="s">
        <v>20168</v>
      </c>
      <c r="Q4905" t="s">
        <v>6598</v>
      </c>
      <c r="R4905" t="s">
        <v>21162</v>
      </c>
      <c r="S4905">
        <v>1</v>
      </c>
      <c r="T4905">
        <v>1</v>
      </c>
      <c r="U4905">
        <v>0</v>
      </c>
      <c r="V4905">
        <v>207</v>
      </c>
      <c r="W4905">
        <v>8</v>
      </c>
    </row>
    <row r="4906" spans="1:23" x14ac:dyDescent="0.3">
      <c r="A4906" t="s">
        <v>4915</v>
      </c>
      <c r="B4906" t="s">
        <v>21174</v>
      </c>
      <c r="C4906">
        <v>0</v>
      </c>
      <c r="D4906">
        <v>0</v>
      </c>
      <c r="E4906" t="s">
        <v>20050</v>
      </c>
      <c r="F4906" t="s">
        <v>17151</v>
      </c>
      <c r="G4906" t="s">
        <v>20040</v>
      </c>
      <c r="H4906" t="s">
        <v>25402</v>
      </c>
      <c r="I4906" t="s">
        <v>25403</v>
      </c>
      <c r="J4906" t="s">
        <v>17152</v>
      </c>
      <c r="K4906" t="s">
        <v>9242</v>
      </c>
      <c r="L4906" t="s">
        <v>9243</v>
      </c>
      <c r="M4906" t="s">
        <v>20054</v>
      </c>
      <c r="N4906" t="s">
        <v>6345</v>
      </c>
      <c r="O4906" t="s">
        <v>20167</v>
      </c>
      <c r="P4906" t="s">
        <v>20168</v>
      </c>
      <c r="Q4906" t="s">
        <v>6598</v>
      </c>
      <c r="R4906" t="s">
        <v>21162</v>
      </c>
      <c r="S4906">
        <v>1</v>
      </c>
      <c r="T4906">
        <v>1</v>
      </c>
      <c r="U4906">
        <v>0</v>
      </c>
      <c r="V4906">
        <v>264</v>
      </c>
      <c r="W4906">
        <v>13</v>
      </c>
    </row>
    <row r="4907" spans="1:23" x14ac:dyDescent="0.3">
      <c r="A4907" t="s">
        <v>4916</v>
      </c>
      <c r="B4907" t="s">
        <v>21174</v>
      </c>
      <c r="C4907">
        <v>0</v>
      </c>
      <c r="D4907">
        <v>0</v>
      </c>
      <c r="E4907" t="s">
        <v>20050</v>
      </c>
      <c r="F4907" t="s">
        <v>17153</v>
      </c>
      <c r="G4907" t="s">
        <v>20066</v>
      </c>
      <c r="H4907" t="s">
        <v>25413</v>
      </c>
      <c r="I4907" t="s">
        <v>25414</v>
      </c>
      <c r="J4907" t="s">
        <v>17154</v>
      </c>
      <c r="K4907" t="s">
        <v>17155</v>
      </c>
      <c r="L4907" t="s">
        <v>17156</v>
      </c>
      <c r="M4907" t="s">
        <v>20534</v>
      </c>
      <c r="N4907" t="s">
        <v>6345</v>
      </c>
      <c r="O4907" t="s">
        <v>20167</v>
      </c>
      <c r="P4907" t="s">
        <v>20337</v>
      </c>
      <c r="Q4907" t="s">
        <v>20338</v>
      </c>
      <c r="R4907" t="s">
        <v>25415</v>
      </c>
      <c r="S4907">
        <v>1</v>
      </c>
      <c r="T4907">
        <v>1</v>
      </c>
      <c r="U4907">
        <v>0</v>
      </c>
      <c r="V4907">
        <v>164</v>
      </c>
      <c r="W4907">
        <v>8</v>
      </c>
    </row>
    <row r="4908" spans="1:23" x14ac:dyDescent="0.3">
      <c r="A4908" t="s">
        <v>4917</v>
      </c>
      <c r="B4908" t="s">
        <v>21174</v>
      </c>
      <c r="C4908">
        <v>0</v>
      </c>
      <c r="D4908">
        <v>0</v>
      </c>
      <c r="E4908" t="s">
        <v>20050</v>
      </c>
      <c r="F4908" t="s">
        <v>17157</v>
      </c>
      <c r="G4908" t="s">
        <v>20066</v>
      </c>
      <c r="H4908" t="s">
        <v>25042</v>
      </c>
      <c r="I4908" t="s">
        <v>25043</v>
      </c>
      <c r="J4908" t="s">
        <v>16492</v>
      </c>
      <c r="K4908" t="s">
        <v>16493</v>
      </c>
      <c r="L4908" t="s">
        <v>16494</v>
      </c>
      <c r="M4908" t="s">
        <v>20107</v>
      </c>
      <c r="N4908" t="s">
        <v>6345</v>
      </c>
      <c r="O4908" t="s">
        <v>20167</v>
      </c>
      <c r="P4908" t="s">
        <v>20337</v>
      </c>
      <c r="Q4908" t="s">
        <v>20338</v>
      </c>
      <c r="R4908" t="s">
        <v>25044</v>
      </c>
      <c r="S4908">
        <v>1</v>
      </c>
      <c r="T4908">
        <v>1</v>
      </c>
      <c r="U4908">
        <v>0</v>
      </c>
      <c r="V4908">
        <v>90</v>
      </c>
      <c r="W4908">
        <v>5</v>
      </c>
    </row>
    <row r="4909" spans="1:23" x14ac:dyDescent="0.3">
      <c r="A4909" t="s">
        <v>4918</v>
      </c>
      <c r="B4909" t="s">
        <v>21174</v>
      </c>
      <c r="C4909">
        <v>0</v>
      </c>
      <c r="D4909">
        <v>0</v>
      </c>
      <c r="E4909" t="s">
        <v>20050</v>
      </c>
      <c r="F4909" t="s">
        <v>17158</v>
      </c>
      <c r="G4909" t="s">
        <v>20066</v>
      </c>
      <c r="H4909" t="s">
        <v>25219</v>
      </c>
      <c r="I4909" t="s">
        <v>25220</v>
      </c>
      <c r="J4909" t="s">
        <v>16850</v>
      </c>
      <c r="K4909" t="s">
        <v>16851</v>
      </c>
      <c r="L4909" t="s">
        <v>16852</v>
      </c>
      <c r="M4909" t="s">
        <v>20630</v>
      </c>
      <c r="N4909" t="s">
        <v>6345</v>
      </c>
      <c r="O4909" t="s">
        <v>20167</v>
      </c>
      <c r="P4909" t="s">
        <v>20337</v>
      </c>
      <c r="Q4909" t="s">
        <v>20338</v>
      </c>
      <c r="R4909" t="s">
        <v>25221</v>
      </c>
      <c r="S4909">
        <v>1</v>
      </c>
      <c r="T4909">
        <v>1</v>
      </c>
      <c r="U4909">
        <v>0</v>
      </c>
      <c r="V4909">
        <v>16</v>
      </c>
      <c r="W4909">
        <v>1</v>
      </c>
    </row>
    <row r="4910" spans="1:23" x14ac:dyDescent="0.3">
      <c r="A4910" t="s">
        <v>4919</v>
      </c>
      <c r="B4910" t="s">
        <v>21174</v>
      </c>
      <c r="C4910">
        <v>0</v>
      </c>
      <c r="D4910">
        <v>0</v>
      </c>
      <c r="E4910" t="s">
        <v>20050</v>
      </c>
      <c r="F4910" t="s">
        <v>17159</v>
      </c>
      <c r="G4910" t="s">
        <v>20080</v>
      </c>
      <c r="H4910" t="s">
        <v>25416</v>
      </c>
      <c r="I4910" t="s">
        <v>25417</v>
      </c>
      <c r="J4910" t="s">
        <v>9843</v>
      </c>
      <c r="K4910" t="s">
        <v>6352</v>
      </c>
      <c r="L4910" t="s">
        <v>6353</v>
      </c>
      <c r="M4910" t="s">
        <v>20075</v>
      </c>
      <c r="N4910" t="s">
        <v>6345</v>
      </c>
      <c r="O4910" t="s">
        <v>20167</v>
      </c>
      <c r="P4910" t="s">
        <v>20337</v>
      </c>
      <c r="Q4910" t="s">
        <v>20338</v>
      </c>
      <c r="R4910" t="s">
        <v>20709</v>
      </c>
      <c r="S4910">
        <v>1</v>
      </c>
      <c r="T4910">
        <v>1</v>
      </c>
      <c r="U4910">
        <v>0</v>
      </c>
      <c r="V4910">
        <v>226</v>
      </c>
      <c r="W4910">
        <v>10</v>
      </c>
    </row>
    <row r="4911" spans="1:23" x14ac:dyDescent="0.3">
      <c r="A4911" t="s">
        <v>4920</v>
      </c>
      <c r="B4911" t="s">
        <v>21174</v>
      </c>
      <c r="C4911">
        <v>0</v>
      </c>
      <c r="D4911">
        <v>0</v>
      </c>
      <c r="E4911" t="s">
        <v>20050</v>
      </c>
      <c r="F4911" t="s">
        <v>17160</v>
      </c>
      <c r="G4911" t="s">
        <v>20080</v>
      </c>
      <c r="H4911" t="s">
        <v>25416</v>
      </c>
      <c r="I4911" t="s">
        <v>25417</v>
      </c>
      <c r="J4911" t="s">
        <v>17161</v>
      </c>
      <c r="K4911" t="s">
        <v>6352</v>
      </c>
      <c r="L4911" t="s">
        <v>6353</v>
      </c>
      <c r="M4911" t="s">
        <v>20075</v>
      </c>
      <c r="N4911" t="s">
        <v>6345</v>
      </c>
      <c r="O4911" t="s">
        <v>20167</v>
      </c>
      <c r="P4911" t="s">
        <v>20337</v>
      </c>
      <c r="Q4911" t="s">
        <v>20338</v>
      </c>
      <c r="R4911" t="s">
        <v>20709</v>
      </c>
      <c r="S4911">
        <v>1</v>
      </c>
      <c r="T4911">
        <v>1</v>
      </c>
      <c r="U4911">
        <v>0</v>
      </c>
      <c r="V4911">
        <v>265</v>
      </c>
      <c r="W4911">
        <v>12</v>
      </c>
    </row>
    <row r="4912" spans="1:23" x14ac:dyDescent="0.3">
      <c r="A4912" t="s">
        <v>4921</v>
      </c>
      <c r="B4912" t="s">
        <v>21174</v>
      </c>
      <c r="C4912">
        <v>0</v>
      </c>
      <c r="D4912">
        <v>0</v>
      </c>
      <c r="E4912" t="s">
        <v>20050</v>
      </c>
      <c r="F4912" t="s">
        <v>17162</v>
      </c>
      <c r="G4912" t="s">
        <v>20066</v>
      </c>
      <c r="H4912" t="s">
        <v>25418</v>
      </c>
      <c r="I4912" t="s">
        <v>25419</v>
      </c>
      <c r="J4912" t="s">
        <v>17161</v>
      </c>
      <c r="K4912" t="s">
        <v>6352</v>
      </c>
      <c r="L4912" t="s">
        <v>6353</v>
      </c>
      <c r="M4912" t="s">
        <v>20075</v>
      </c>
      <c r="N4912" t="s">
        <v>6345</v>
      </c>
      <c r="O4912" t="s">
        <v>20167</v>
      </c>
      <c r="P4912" t="s">
        <v>20337</v>
      </c>
      <c r="Q4912" t="s">
        <v>20338</v>
      </c>
      <c r="R4912" t="s">
        <v>20709</v>
      </c>
      <c r="S4912">
        <v>1</v>
      </c>
      <c r="T4912">
        <v>1</v>
      </c>
      <c r="U4912">
        <v>0</v>
      </c>
      <c r="V4912">
        <v>364</v>
      </c>
      <c r="W4912">
        <v>18</v>
      </c>
    </row>
    <row r="4913" spans="1:23" x14ac:dyDescent="0.3">
      <c r="A4913" t="s">
        <v>4922</v>
      </c>
      <c r="B4913" t="s">
        <v>21174</v>
      </c>
      <c r="C4913">
        <v>0</v>
      </c>
      <c r="D4913">
        <v>0</v>
      </c>
      <c r="E4913" t="s">
        <v>20050</v>
      </c>
      <c r="F4913" t="s">
        <v>17163</v>
      </c>
      <c r="G4913" t="s">
        <v>20066</v>
      </c>
      <c r="H4913" t="s">
        <v>25213</v>
      </c>
      <c r="I4913" t="s">
        <v>25214</v>
      </c>
      <c r="J4913" t="s">
        <v>16842</v>
      </c>
      <c r="K4913" t="s">
        <v>16843</v>
      </c>
      <c r="L4913" t="s">
        <v>16844</v>
      </c>
      <c r="M4913" t="s">
        <v>20146</v>
      </c>
      <c r="N4913" t="s">
        <v>6345</v>
      </c>
      <c r="O4913" t="s">
        <v>20167</v>
      </c>
      <c r="P4913" t="s">
        <v>20337</v>
      </c>
      <c r="Q4913" t="s">
        <v>20338</v>
      </c>
      <c r="R4913" t="s">
        <v>25215</v>
      </c>
      <c r="S4913">
        <v>1</v>
      </c>
      <c r="T4913">
        <v>1</v>
      </c>
      <c r="U4913">
        <v>0</v>
      </c>
      <c r="V4913">
        <v>77</v>
      </c>
      <c r="W4913">
        <v>4</v>
      </c>
    </row>
    <row r="4914" spans="1:23" x14ac:dyDescent="0.3">
      <c r="A4914" t="s">
        <v>4923</v>
      </c>
      <c r="B4914" t="s">
        <v>21174</v>
      </c>
      <c r="C4914">
        <v>0</v>
      </c>
      <c r="D4914">
        <v>0</v>
      </c>
      <c r="E4914" t="s">
        <v>20050</v>
      </c>
      <c r="F4914" t="s">
        <v>17164</v>
      </c>
      <c r="G4914" t="s">
        <v>20040</v>
      </c>
      <c r="H4914" t="s">
        <v>25420</v>
      </c>
      <c r="I4914" t="s">
        <v>25421</v>
      </c>
      <c r="J4914" t="s">
        <v>17165</v>
      </c>
      <c r="K4914" t="s">
        <v>17166</v>
      </c>
      <c r="L4914" t="s">
        <v>17167</v>
      </c>
      <c r="M4914" t="s">
        <v>20189</v>
      </c>
      <c r="N4914" t="s">
        <v>6345</v>
      </c>
      <c r="O4914" t="s">
        <v>20167</v>
      </c>
      <c r="P4914" t="s">
        <v>20337</v>
      </c>
      <c r="Q4914" t="s">
        <v>20338</v>
      </c>
      <c r="R4914" t="s">
        <v>25422</v>
      </c>
      <c r="S4914">
        <v>1</v>
      </c>
      <c r="T4914">
        <v>1</v>
      </c>
      <c r="U4914">
        <v>0</v>
      </c>
      <c r="V4914">
        <v>65</v>
      </c>
      <c r="W4914">
        <v>4</v>
      </c>
    </row>
    <row r="4915" spans="1:23" x14ac:dyDescent="0.3">
      <c r="A4915" t="s">
        <v>4924</v>
      </c>
      <c r="B4915" t="s">
        <v>21174</v>
      </c>
      <c r="C4915">
        <v>0</v>
      </c>
      <c r="D4915">
        <v>0</v>
      </c>
      <c r="E4915" t="s">
        <v>20050</v>
      </c>
      <c r="F4915" t="s">
        <v>17168</v>
      </c>
      <c r="G4915" t="s">
        <v>20066</v>
      </c>
      <c r="H4915" t="s">
        <v>25004</v>
      </c>
      <c r="I4915" t="s">
        <v>25005</v>
      </c>
      <c r="J4915" t="s">
        <v>16405</v>
      </c>
      <c r="K4915" t="s">
        <v>16406</v>
      </c>
      <c r="L4915" t="s">
        <v>16407</v>
      </c>
      <c r="M4915" t="s">
        <v>20840</v>
      </c>
      <c r="N4915" t="s">
        <v>6345</v>
      </c>
      <c r="O4915" t="s">
        <v>20167</v>
      </c>
      <c r="P4915" t="s">
        <v>20337</v>
      </c>
      <c r="Q4915" t="s">
        <v>20338</v>
      </c>
      <c r="R4915" t="s">
        <v>25006</v>
      </c>
      <c r="S4915">
        <v>1</v>
      </c>
      <c r="T4915">
        <v>1</v>
      </c>
      <c r="U4915">
        <v>0</v>
      </c>
      <c r="V4915">
        <v>102</v>
      </c>
      <c r="W4915">
        <v>5</v>
      </c>
    </row>
    <row r="4916" spans="1:23" x14ac:dyDescent="0.3">
      <c r="A4916" t="s">
        <v>4925</v>
      </c>
      <c r="B4916" t="s">
        <v>21174</v>
      </c>
      <c r="C4916">
        <v>0</v>
      </c>
      <c r="D4916">
        <v>0</v>
      </c>
      <c r="E4916" t="s">
        <v>20050</v>
      </c>
      <c r="F4916" t="s">
        <v>17169</v>
      </c>
      <c r="G4916" t="s">
        <v>20066</v>
      </c>
      <c r="H4916" t="s">
        <v>25423</v>
      </c>
      <c r="I4916" t="s">
        <v>25424</v>
      </c>
      <c r="J4916" t="s">
        <v>17170</v>
      </c>
      <c r="K4916" t="s">
        <v>17171</v>
      </c>
      <c r="L4916" t="s">
        <v>17172</v>
      </c>
      <c r="M4916" t="s">
        <v>20195</v>
      </c>
      <c r="N4916" t="s">
        <v>6345</v>
      </c>
      <c r="O4916" t="s">
        <v>20167</v>
      </c>
      <c r="P4916" t="s">
        <v>20337</v>
      </c>
      <c r="Q4916" t="s">
        <v>20338</v>
      </c>
      <c r="R4916" t="s">
        <v>25425</v>
      </c>
      <c r="S4916">
        <v>1</v>
      </c>
      <c r="T4916">
        <v>1</v>
      </c>
      <c r="U4916">
        <v>0</v>
      </c>
      <c r="V4916">
        <v>169</v>
      </c>
      <c r="W4916">
        <v>8</v>
      </c>
    </row>
    <row r="4917" spans="1:23" x14ac:dyDescent="0.3">
      <c r="A4917" t="s">
        <v>4926</v>
      </c>
      <c r="B4917" t="s">
        <v>21174</v>
      </c>
      <c r="C4917">
        <v>0</v>
      </c>
      <c r="D4917">
        <v>0</v>
      </c>
      <c r="E4917" t="s">
        <v>20050</v>
      </c>
      <c r="F4917" t="s">
        <v>17173</v>
      </c>
      <c r="G4917" t="s">
        <v>20066</v>
      </c>
      <c r="H4917" t="s">
        <v>25426</v>
      </c>
      <c r="I4917" t="s">
        <v>25427</v>
      </c>
      <c r="J4917" t="s">
        <v>7149</v>
      </c>
      <c r="K4917" t="s">
        <v>17174</v>
      </c>
      <c r="L4917" t="s">
        <v>17175</v>
      </c>
      <c r="M4917" t="s">
        <v>20591</v>
      </c>
      <c r="N4917" t="s">
        <v>6345</v>
      </c>
      <c r="O4917" t="s">
        <v>20167</v>
      </c>
      <c r="P4917" t="s">
        <v>20337</v>
      </c>
      <c r="Q4917" t="s">
        <v>20338</v>
      </c>
      <c r="R4917" t="s">
        <v>25428</v>
      </c>
      <c r="S4917">
        <v>1</v>
      </c>
      <c r="T4917">
        <v>1</v>
      </c>
      <c r="U4917">
        <v>0</v>
      </c>
      <c r="V4917">
        <v>79</v>
      </c>
      <c r="W4917">
        <v>4</v>
      </c>
    </row>
    <row r="4918" spans="1:23" x14ac:dyDescent="0.3">
      <c r="A4918" t="s">
        <v>4927</v>
      </c>
      <c r="B4918" t="s">
        <v>21174</v>
      </c>
      <c r="C4918">
        <v>0</v>
      </c>
      <c r="D4918">
        <v>0</v>
      </c>
      <c r="E4918" t="s">
        <v>20050</v>
      </c>
      <c r="F4918" t="s">
        <v>17176</v>
      </c>
      <c r="G4918" t="s">
        <v>20328</v>
      </c>
      <c r="H4918" t="s">
        <v>25429</v>
      </c>
      <c r="I4918" t="s">
        <v>25430</v>
      </c>
      <c r="J4918" t="s">
        <v>17177</v>
      </c>
      <c r="K4918" t="s">
        <v>16979</v>
      </c>
      <c r="L4918" t="s">
        <v>16980</v>
      </c>
      <c r="M4918" t="s">
        <v>20183</v>
      </c>
      <c r="N4918" t="s">
        <v>6345</v>
      </c>
      <c r="O4918" t="s">
        <v>20167</v>
      </c>
      <c r="P4918" t="s">
        <v>20337</v>
      </c>
      <c r="Q4918" t="s">
        <v>20338</v>
      </c>
      <c r="R4918" t="s">
        <v>25300</v>
      </c>
      <c r="S4918">
        <v>1</v>
      </c>
      <c r="T4918">
        <v>1</v>
      </c>
      <c r="U4918">
        <v>0</v>
      </c>
      <c r="V4918">
        <v>233</v>
      </c>
      <c r="W4918">
        <v>11</v>
      </c>
    </row>
    <row r="4919" spans="1:23" x14ac:dyDescent="0.3">
      <c r="A4919" t="s">
        <v>4928</v>
      </c>
      <c r="B4919" t="s">
        <v>21174</v>
      </c>
      <c r="C4919">
        <v>0</v>
      </c>
      <c r="D4919">
        <v>0</v>
      </c>
      <c r="E4919" t="s">
        <v>20050</v>
      </c>
      <c r="F4919" t="s">
        <v>17178</v>
      </c>
      <c r="G4919" t="s">
        <v>20066</v>
      </c>
      <c r="H4919" t="s">
        <v>21013</v>
      </c>
      <c r="I4919" t="s">
        <v>21014</v>
      </c>
      <c r="J4919" t="s">
        <v>8631</v>
      </c>
      <c r="K4919" t="s">
        <v>8632</v>
      </c>
      <c r="L4919" t="s">
        <v>8633</v>
      </c>
      <c r="M4919" t="s">
        <v>20147</v>
      </c>
      <c r="N4919" t="s">
        <v>6345</v>
      </c>
      <c r="O4919" t="s">
        <v>20167</v>
      </c>
      <c r="P4919" t="s">
        <v>20337</v>
      </c>
      <c r="Q4919" t="s">
        <v>20338</v>
      </c>
      <c r="R4919" t="s">
        <v>21015</v>
      </c>
      <c r="S4919">
        <v>1</v>
      </c>
      <c r="T4919">
        <v>1</v>
      </c>
      <c r="U4919">
        <v>0</v>
      </c>
      <c r="V4919">
        <v>407</v>
      </c>
      <c r="W4919">
        <v>20</v>
      </c>
    </row>
    <row r="4920" spans="1:23" x14ac:dyDescent="0.3">
      <c r="A4920" t="s">
        <v>4929</v>
      </c>
      <c r="B4920" t="s">
        <v>21174</v>
      </c>
      <c r="C4920">
        <v>0</v>
      </c>
      <c r="D4920">
        <v>0</v>
      </c>
      <c r="E4920" t="s">
        <v>20050</v>
      </c>
      <c r="F4920" t="s">
        <v>17179</v>
      </c>
      <c r="G4920" t="s">
        <v>20080</v>
      </c>
      <c r="H4920" t="s">
        <v>25431</v>
      </c>
      <c r="I4920" t="s">
        <v>25432</v>
      </c>
      <c r="J4920" t="s">
        <v>17180</v>
      </c>
      <c r="K4920" t="s">
        <v>8632</v>
      </c>
      <c r="L4920" t="s">
        <v>8633</v>
      </c>
      <c r="M4920" t="s">
        <v>20147</v>
      </c>
      <c r="N4920" t="s">
        <v>6345</v>
      </c>
      <c r="O4920" t="s">
        <v>20167</v>
      </c>
      <c r="P4920" t="s">
        <v>20337</v>
      </c>
      <c r="Q4920" t="s">
        <v>20338</v>
      </c>
      <c r="R4920" t="s">
        <v>21015</v>
      </c>
      <c r="S4920">
        <v>1</v>
      </c>
      <c r="T4920">
        <v>1</v>
      </c>
      <c r="U4920">
        <v>0</v>
      </c>
      <c r="V4920">
        <v>479</v>
      </c>
      <c r="W4920">
        <v>20</v>
      </c>
    </row>
    <row r="4921" spans="1:23" x14ac:dyDescent="0.3">
      <c r="A4921" t="s">
        <v>4930</v>
      </c>
      <c r="B4921" t="s">
        <v>21174</v>
      </c>
      <c r="C4921">
        <v>0</v>
      </c>
      <c r="D4921">
        <v>0</v>
      </c>
      <c r="E4921" t="s">
        <v>20050</v>
      </c>
      <c r="F4921" t="s">
        <v>17181</v>
      </c>
      <c r="G4921" t="s">
        <v>20080</v>
      </c>
      <c r="H4921" t="s">
        <v>25433</v>
      </c>
      <c r="I4921" t="s">
        <v>25434</v>
      </c>
      <c r="J4921" t="s">
        <v>17182</v>
      </c>
      <c r="K4921" t="s">
        <v>6603</v>
      </c>
      <c r="L4921" t="s">
        <v>6604</v>
      </c>
      <c r="M4921" t="s">
        <v>20336</v>
      </c>
      <c r="N4921" t="s">
        <v>6345</v>
      </c>
      <c r="O4921" t="s">
        <v>20167</v>
      </c>
      <c r="P4921" t="s">
        <v>20337</v>
      </c>
      <c r="Q4921" t="s">
        <v>20338</v>
      </c>
      <c r="R4921" t="s">
        <v>20339</v>
      </c>
      <c r="S4921">
        <v>1</v>
      </c>
      <c r="T4921">
        <v>1</v>
      </c>
      <c r="U4921">
        <v>0</v>
      </c>
      <c r="V4921">
        <v>456</v>
      </c>
      <c r="W4921">
        <v>18</v>
      </c>
    </row>
    <row r="4922" spans="1:23" x14ac:dyDescent="0.3">
      <c r="A4922" t="s">
        <v>4931</v>
      </c>
      <c r="B4922" t="s">
        <v>21174</v>
      </c>
      <c r="C4922">
        <v>0</v>
      </c>
      <c r="D4922">
        <v>0</v>
      </c>
      <c r="E4922" t="s">
        <v>20050</v>
      </c>
      <c r="F4922" t="s">
        <v>17183</v>
      </c>
      <c r="G4922" t="s">
        <v>20066</v>
      </c>
      <c r="H4922" t="s">
        <v>25435</v>
      </c>
      <c r="I4922" t="s">
        <v>25436</v>
      </c>
      <c r="J4922" t="s">
        <v>17184</v>
      </c>
      <c r="K4922" t="s">
        <v>6603</v>
      </c>
      <c r="L4922" t="s">
        <v>6604</v>
      </c>
      <c r="M4922" t="s">
        <v>20336</v>
      </c>
      <c r="N4922" t="s">
        <v>6345</v>
      </c>
      <c r="O4922" t="s">
        <v>20167</v>
      </c>
      <c r="P4922" t="s">
        <v>20337</v>
      </c>
      <c r="Q4922" t="s">
        <v>20338</v>
      </c>
      <c r="R4922" t="s">
        <v>20339</v>
      </c>
      <c r="S4922">
        <v>1</v>
      </c>
      <c r="T4922">
        <v>1</v>
      </c>
      <c r="U4922">
        <v>0</v>
      </c>
      <c r="V4922">
        <v>638</v>
      </c>
      <c r="W4922">
        <v>30</v>
      </c>
    </row>
    <row r="4923" spans="1:23" x14ac:dyDescent="0.3">
      <c r="A4923" t="s">
        <v>4932</v>
      </c>
      <c r="B4923" t="s">
        <v>21174</v>
      </c>
      <c r="C4923">
        <v>0</v>
      </c>
      <c r="D4923">
        <v>0</v>
      </c>
      <c r="E4923" t="s">
        <v>20050</v>
      </c>
      <c r="F4923" t="s">
        <v>17185</v>
      </c>
      <c r="G4923" t="s">
        <v>20328</v>
      </c>
      <c r="H4923" t="s">
        <v>25429</v>
      </c>
      <c r="I4923" t="s">
        <v>25430</v>
      </c>
      <c r="J4923" t="s">
        <v>16978</v>
      </c>
      <c r="K4923" t="s">
        <v>16979</v>
      </c>
      <c r="L4923" t="s">
        <v>16980</v>
      </c>
      <c r="M4923" t="s">
        <v>20183</v>
      </c>
      <c r="N4923" t="s">
        <v>6345</v>
      </c>
      <c r="O4923" t="s">
        <v>20167</v>
      </c>
      <c r="P4923" t="s">
        <v>20337</v>
      </c>
      <c r="Q4923" t="s">
        <v>20338</v>
      </c>
      <c r="R4923" t="s">
        <v>25300</v>
      </c>
      <c r="S4923">
        <v>1</v>
      </c>
      <c r="T4923">
        <v>1</v>
      </c>
      <c r="U4923">
        <v>0</v>
      </c>
      <c r="V4923">
        <v>148</v>
      </c>
      <c r="W4923">
        <v>8</v>
      </c>
    </row>
    <row r="4924" spans="1:23" x14ac:dyDescent="0.3">
      <c r="A4924" t="s">
        <v>4933</v>
      </c>
      <c r="B4924" t="s">
        <v>21044</v>
      </c>
      <c r="C4924">
        <v>0</v>
      </c>
      <c r="D4924">
        <v>0</v>
      </c>
      <c r="E4924" t="s">
        <v>20050</v>
      </c>
      <c r="F4924" t="s">
        <v>17186</v>
      </c>
      <c r="G4924" t="s">
        <v>20051</v>
      </c>
      <c r="H4924" t="s">
        <v>20507</v>
      </c>
      <c r="I4924" t="s">
        <v>20508</v>
      </c>
      <c r="J4924" t="s">
        <v>17187</v>
      </c>
      <c r="K4924" t="s">
        <v>6940</v>
      </c>
      <c r="L4924" t="s">
        <v>6941</v>
      </c>
      <c r="M4924" t="s">
        <v>20442</v>
      </c>
      <c r="N4924" t="s">
        <v>6348</v>
      </c>
      <c r="O4924" t="s">
        <v>20213</v>
      </c>
      <c r="P4924" t="s">
        <v>20509</v>
      </c>
      <c r="Q4924" t="s">
        <v>20510</v>
      </c>
      <c r="R4924" t="s">
        <v>20540</v>
      </c>
      <c r="S4924">
        <v>1</v>
      </c>
      <c r="T4924">
        <v>1</v>
      </c>
      <c r="U4924">
        <v>0</v>
      </c>
      <c r="V4924">
        <v>185</v>
      </c>
      <c r="W4924">
        <v>15</v>
      </c>
    </row>
    <row r="4925" spans="1:23" x14ac:dyDescent="0.3">
      <c r="A4925" t="s">
        <v>4934</v>
      </c>
      <c r="B4925" t="s">
        <v>21044</v>
      </c>
      <c r="C4925">
        <v>0</v>
      </c>
      <c r="D4925">
        <v>0</v>
      </c>
      <c r="E4925" t="s">
        <v>20050</v>
      </c>
      <c r="F4925" t="s">
        <v>17188</v>
      </c>
      <c r="G4925" t="s">
        <v>20080</v>
      </c>
      <c r="H4925" t="s">
        <v>20572</v>
      </c>
      <c r="I4925" t="s">
        <v>20573</v>
      </c>
      <c r="J4925" t="s">
        <v>17189</v>
      </c>
      <c r="K4925" t="s">
        <v>6964</v>
      </c>
      <c r="L4925" t="s">
        <v>6471</v>
      </c>
      <c r="M4925" t="s">
        <v>20083</v>
      </c>
      <c r="N4925" t="s">
        <v>6348</v>
      </c>
      <c r="O4925" t="s">
        <v>20213</v>
      </c>
      <c r="P4925" t="s">
        <v>20549</v>
      </c>
      <c r="Q4925" t="s">
        <v>20550</v>
      </c>
      <c r="R4925" t="s">
        <v>20551</v>
      </c>
      <c r="S4925">
        <v>1</v>
      </c>
      <c r="T4925">
        <v>1</v>
      </c>
      <c r="U4925">
        <v>0</v>
      </c>
      <c r="V4925">
        <v>147</v>
      </c>
      <c r="W4925">
        <v>13</v>
      </c>
    </row>
    <row r="4926" spans="1:23" x14ac:dyDescent="0.3">
      <c r="A4926" t="s">
        <v>4935</v>
      </c>
      <c r="B4926" t="s">
        <v>21501</v>
      </c>
      <c r="C4926">
        <v>1</v>
      </c>
      <c r="D4926">
        <v>1</v>
      </c>
      <c r="E4926" t="s">
        <v>20050</v>
      </c>
      <c r="F4926" t="s">
        <v>17191</v>
      </c>
      <c r="G4926" t="s">
        <v>20051</v>
      </c>
      <c r="H4926" t="s">
        <v>20584</v>
      </c>
      <c r="I4926" t="s">
        <v>20585</v>
      </c>
      <c r="J4926" t="s">
        <v>17192</v>
      </c>
      <c r="K4926" t="s">
        <v>6612</v>
      </c>
      <c r="L4926" t="s">
        <v>6613</v>
      </c>
      <c r="M4926" t="s">
        <v>20582</v>
      </c>
      <c r="N4926" t="s">
        <v>6348</v>
      </c>
      <c r="O4926" t="s">
        <v>20213</v>
      </c>
      <c r="P4926" t="s">
        <v>20586</v>
      </c>
      <c r="Q4926" t="s">
        <v>20587</v>
      </c>
      <c r="R4926" t="s">
        <v>20588</v>
      </c>
      <c r="S4926">
        <v>1</v>
      </c>
      <c r="T4926">
        <v>1</v>
      </c>
      <c r="U4926">
        <v>0</v>
      </c>
      <c r="V4926">
        <v>20</v>
      </c>
      <c r="W4926">
        <v>2</v>
      </c>
    </row>
    <row r="4927" spans="1:23" x14ac:dyDescent="0.3">
      <c r="A4927" t="s">
        <v>4936</v>
      </c>
      <c r="B4927" t="s">
        <v>21501</v>
      </c>
      <c r="C4927">
        <v>1</v>
      </c>
      <c r="D4927">
        <v>1</v>
      </c>
      <c r="E4927" t="s">
        <v>20050</v>
      </c>
      <c r="F4927" t="s">
        <v>17193</v>
      </c>
      <c r="G4927" t="s">
        <v>20051</v>
      </c>
      <c r="H4927" t="s">
        <v>20424</v>
      </c>
      <c r="I4927" t="s">
        <v>20425</v>
      </c>
      <c r="J4927" t="s">
        <v>17194</v>
      </c>
      <c r="K4927" t="s">
        <v>7300</v>
      </c>
      <c r="L4927" t="s">
        <v>7301</v>
      </c>
      <c r="M4927" t="s">
        <v>20271</v>
      </c>
      <c r="N4927" t="s">
        <v>6348</v>
      </c>
      <c r="O4927" t="s">
        <v>20213</v>
      </c>
      <c r="P4927" t="s">
        <v>20426</v>
      </c>
      <c r="Q4927" t="s">
        <v>20427</v>
      </c>
      <c r="R4927" t="s">
        <v>20782</v>
      </c>
      <c r="S4927">
        <v>1</v>
      </c>
      <c r="T4927">
        <v>1</v>
      </c>
      <c r="U4927">
        <v>0</v>
      </c>
      <c r="V4927">
        <v>19</v>
      </c>
      <c r="W4927">
        <v>2</v>
      </c>
    </row>
    <row r="4928" spans="1:23" x14ac:dyDescent="0.3">
      <c r="A4928" t="s">
        <v>4937</v>
      </c>
      <c r="B4928" t="s">
        <v>21501</v>
      </c>
      <c r="C4928">
        <v>1</v>
      </c>
      <c r="D4928">
        <v>1</v>
      </c>
      <c r="E4928" t="s">
        <v>20050</v>
      </c>
      <c r="F4928" t="s">
        <v>17195</v>
      </c>
      <c r="G4928" t="s">
        <v>20051</v>
      </c>
      <c r="H4928" t="s">
        <v>20578</v>
      </c>
      <c r="I4928" t="s">
        <v>20579</v>
      </c>
      <c r="J4928" t="s">
        <v>17196</v>
      </c>
      <c r="K4928" t="s">
        <v>6610</v>
      </c>
      <c r="L4928" t="s">
        <v>6611</v>
      </c>
      <c r="M4928" t="s">
        <v>20582</v>
      </c>
      <c r="N4928" t="s">
        <v>6348</v>
      </c>
      <c r="O4928" t="s">
        <v>20213</v>
      </c>
      <c r="P4928" t="s">
        <v>20580</v>
      </c>
      <c r="Q4928" t="s">
        <v>6611</v>
      </c>
      <c r="R4928" t="s">
        <v>20583</v>
      </c>
      <c r="S4928">
        <v>1</v>
      </c>
      <c r="T4928">
        <v>1</v>
      </c>
      <c r="U4928">
        <v>0</v>
      </c>
      <c r="V4928">
        <v>7</v>
      </c>
      <c r="W4928">
        <v>1</v>
      </c>
    </row>
    <row r="4929" spans="1:23" x14ac:dyDescent="0.3">
      <c r="A4929" t="s">
        <v>4938</v>
      </c>
      <c r="B4929" t="s">
        <v>21044</v>
      </c>
      <c r="C4929">
        <v>0</v>
      </c>
      <c r="D4929">
        <v>0</v>
      </c>
      <c r="E4929" t="s">
        <v>20088</v>
      </c>
      <c r="F4929" t="s">
        <v>17197</v>
      </c>
      <c r="G4929" t="s">
        <v>20089</v>
      </c>
      <c r="H4929" t="s">
        <v>20513</v>
      </c>
      <c r="I4929" t="s">
        <v>25437</v>
      </c>
      <c r="J4929" t="s">
        <v>17198</v>
      </c>
      <c r="K4929" t="s">
        <v>6614</v>
      </c>
      <c r="L4929" t="s">
        <v>6615</v>
      </c>
      <c r="M4929" t="s">
        <v>20355</v>
      </c>
      <c r="N4929" t="s">
        <v>6348</v>
      </c>
      <c r="O4929" t="s">
        <v>20213</v>
      </c>
      <c r="P4929" t="s">
        <v>20641</v>
      </c>
      <c r="Q4929" t="s">
        <v>20642</v>
      </c>
      <c r="R4929" t="s">
        <v>20713</v>
      </c>
      <c r="S4929">
        <v>0</v>
      </c>
      <c r="T4929">
        <v>1</v>
      </c>
      <c r="U4929">
        <v>1</v>
      </c>
      <c r="V4929">
        <v>208</v>
      </c>
      <c r="W4929">
        <v>20</v>
      </c>
    </row>
    <row r="4930" spans="1:23" x14ac:dyDescent="0.3">
      <c r="A4930" t="s">
        <v>4939</v>
      </c>
      <c r="B4930" t="s">
        <v>21044</v>
      </c>
      <c r="C4930">
        <v>0</v>
      </c>
      <c r="D4930">
        <v>0</v>
      </c>
      <c r="E4930" t="s">
        <v>20150</v>
      </c>
      <c r="F4930" t="s">
        <v>17199</v>
      </c>
      <c r="G4930" t="s">
        <v>20089</v>
      </c>
      <c r="H4930" t="s">
        <v>25438</v>
      </c>
      <c r="I4930" t="s">
        <v>25439</v>
      </c>
      <c r="J4930" t="s">
        <v>17200</v>
      </c>
      <c r="K4930" t="s">
        <v>6620</v>
      </c>
      <c r="L4930" t="s">
        <v>6621</v>
      </c>
      <c r="M4930" t="s">
        <v>20189</v>
      </c>
      <c r="N4930" t="s">
        <v>6348</v>
      </c>
      <c r="O4930" t="s">
        <v>20213</v>
      </c>
      <c r="P4930" t="s">
        <v>20426</v>
      </c>
      <c r="Q4930" t="s">
        <v>20427</v>
      </c>
      <c r="R4930" t="s">
        <v>20467</v>
      </c>
      <c r="S4930">
        <v>0</v>
      </c>
      <c r="T4930">
        <v>1</v>
      </c>
      <c r="U4930">
        <v>1</v>
      </c>
      <c r="V4930">
        <v>171</v>
      </c>
      <c r="W4930">
        <v>17</v>
      </c>
    </row>
    <row r="4931" spans="1:23" x14ac:dyDescent="0.3">
      <c r="A4931" t="s">
        <v>4940</v>
      </c>
      <c r="B4931" t="s">
        <v>21044</v>
      </c>
      <c r="C4931">
        <v>0</v>
      </c>
      <c r="D4931">
        <v>0</v>
      </c>
      <c r="E4931" t="s">
        <v>20088</v>
      </c>
      <c r="F4931" t="s">
        <v>17201</v>
      </c>
      <c r="G4931" t="s">
        <v>20089</v>
      </c>
      <c r="H4931" t="s">
        <v>20513</v>
      </c>
      <c r="I4931" t="s">
        <v>25437</v>
      </c>
      <c r="J4931" t="s">
        <v>17202</v>
      </c>
      <c r="K4931" t="s">
        <v>6610</v>
      </c>
      <c r="L4931" t="s">
        <v>6611</v>
      </c>
      <c r="M4931" t="s">
        <v>20582</v>
      </c>
      <c r="N4931" t="s">
        <v>6348</v>
      </c>
      <c r="O4931" t="s">
        <v>20213</v>
      </c>
      <c r="P4931" t="s">
        <v>20580</v>
      </c>
      <c r="Q4931" t="s">
        <v>6611</v>
      </c>
      <c r="R4931" t="s">
        <v>20583</v>
      </c>
      <c r="S4931">
        <v>0</v>
      </c>
      <c r="T4931">
        <v>1</v>
      </c>
      <c r="U4931">
        <v>1</v>
      </c>
      <c r="V4931">
        <v>260</v>
      </c>
      <c r="W4931">
        <v>23</v>
      </c>
    </row>
    <row r="4932" spans="1:23" x14ac:dyDescent="0.3">
      <c r="A4932" t="s">
        <v>4941</v>
      </c>
      <c r="B4932" t="s">
        <v>21439</v>
      </c>
      <c r="C4932">
        <v>1</v>
      </c>
      <c r="D4932">
        <v>1</v>
      </c>
      <c r="E4932" t="s">
        <v>20088</v>
      </c>
      <c r="F4932" t="s">
        <v>25440</v>
      </c>
      <c r="G4932" t="s">
        <v>20089</v>
      </c>
      <c r="H4932" t="s">
        <v>21489</v>
      </c>
      <c r="I4932" t="s">
        <v>25441</v>
      </c>
      <c r="J4932" t="s">
        <v>17203</v>
      </c>
      <c r="K4932" t="s">
        <v>6605</v>
      </c>
      <c r="L4932" t="s">
        <v>6471</v>
      </c>
      <c r="M4932" t="s">
        <v>20083</v>
      </c>
      <c r="N4932" t="s">
        <v>6348</v>
      </c>
      <c r="O4932" t="s">
        <v>20213</v>
      </c>
      <c r="P4932" t="s">
        <v>20549</v>
      </c>
      <c r="Q4932" t="s">
        <v>20550</v>
      </c>
      <c r="R4932" t="s">
        <v>20551</v>
      </c>
      <c r="S4932">
        <v>0</v>
      </c>
      <c r="T4932">
        <v>1</v>
      </c>
      <c r="U4932">
        <v>0</v>
      </c>
      <c r="V4932">
        <v>74</v>
      </c>
      <c r="W4932">
        <v>3</v>
      </c>
    </row>
    <row r="4933" spans="1:23" x14ac:dyDescent="0.3">
      <c r="A4933" t="s">
        <v>4942</v>
      </c>
      <c r="B4933" t="s">
        <v>21044</v>
      </c>
      <c r="C4933">
        <v>0</v>
      </c>
      <c r="D4933">
        <v>0</v>
      </c>
      <c r="E4933" t="s">
        <v>20050</v>
      </c>
      <c r="F4933" t="s">
        <v>17208</v>
      </c>
      <c r="G4933" t="s">
        <v>20051</v>
      </c>
      <c r="H4933" t="s">
        <v>20372</v>
      </c>
      <c r="I4933" t="s">
        <v>20373</v>
      </c>
      <c r="J4933" t="s">
        <v>17209</v>
      </c>
      <c r="K4933" t="s">
        <v>6618</v>
      </c>
      <c r="L4933" t="s">
        <v>6619</v>
      </c>
      <c r="M4933" t="s">
        <v>20131</v>
      </c>
      <c r="N4933" t="s">
        <v>6348</v>
      </c>
      <c r="O4933" t="s">
        <v>20213</v>
      </c>
      <c r="P4933" t="s">
        <v>20375</v>
      </c>
      <c r="Q4933" t="s">
        <v>6619</v>
      </c>
      <c r="R4933" t="s">
        <v>20801</v>
      </c>
      <c r="S4933">
        <v>1</v>
      </c>
      <c r="T4933">
        <v>1</v>
      </c>
      <c r="U4933">
        <v>0</v>
      </c>
      <c r="V4933">
        <v>138</v>
      </c>
      <c r="W4933">
        <v>12</v>
      </c>
    </row>
    <row r="4934" spans="1:23" x14ac:dyDescent="0.3">
      <c r="A4934" t="s">
        <v>4943</v>
      </c>
      <c r="B4934" t="s">
        <v>21044</v>
      </c>
      <c r="C4934">
        <v>0</v>
      </c>
      <c r="D4934">
        <v>0</v>
      </c>
      <c r="E4934" t="s">
        <v>20050</v>
      </c>
      <c r="F4934" t="s">
        <v>17210</v>
      </c>
      <c r="G4934" t="s">
        <v>20051</v>
      </c>
      <c r="H4934" t="s">
        <v>20372</v>
      </c>
      <c r="I4934" t="s">
        <v>20373</v>
      </c>
      <c r="J4934" t="s">
        <v>17211</v>
      </c>
      <c r="K4934" t="s">
        <v>7782</v>
      </c>
      <c r="L4934" t="s">
        <v>7783</v>
      </c>
      <c r="M4934" t="s">
        <v>20374</v>
      </c>
      <c r="N4934" t="s">
        <v>6348</v>
      </c>
      <c r="O4934" t="s">
        <v>20213</v>
      </c>
      <c r="P4934" t="s">
        <v>20375</v>
      </c>
      <c r="Q4934" t="s">
        <v>6619</v>
      </c>
      <c r="R4934" t="s">
        <v>20376</v>
      </c>
      <c r="S4934">
        <v>1</v>
      </c>
      <c r="T4934">
        <v>1</v>
      </c>
      <c r="U4934">
        <v>0</v>
      </c>
      <c r="V4934">
        <v>138</v>
      </c>
      <c r="W4934">
        <v>12</v>
      </c>
    </row>
    <row r="4935" spans="1:23" x14ac:dyDescent="0.3">
      <c r="A4935" t="s">
        <v>4944</v>
      </c>
      <c r="B4935" t="s">
        <v>21044</v>
      </c>
      <c r="C4935">
        <v>0</v>
      </c>
      <c r="D4935">
        <v>0</v>
      </c>
      <c r="E4935" t="s">
        <v>20050</v>
      </c>
      <c r="F4935" t="s">
        <v>17212</v>
      </c>
      <c r="G4935" t="s">
        <v>20080</v>
      </c>
      <c r="H4935" t="s">
        <v>20217</v>
      </c>
      <c r="I4935" t="s">
        <v>20218</v>
      </c>
      <c r="J4935" t="s">
        <v>17213</v>
      </c>
      <c r="K4935" t="s">
        <v>6874</v>
      </c>
      <c r="L4935" t="s">
        <v>6607</v>
      </c>
      <c r="M4935" t="s">
        <v>20083</v>
      </c>
      <c r="N4935" t="s">
        <v>6348</v>
      </c>
      <c r="O4935" t="s">
        <v>20213</v>
      </c>
      <c r="P4935" t="s">
        <v>20214</v>
      </c>
      <c r="Q4935" t="s">
        <v>20215</v>
      </c>
      <c r="R4935" t="s">
        <v>20216</v>
      </c>
      <c r="S4935">
        <v>1</v>
      </c>
      <c r="T4935">
        <v>1</v>
      </c>
      <c r="U4935">
        <v>0</v>
      </c>
      <c r="V4935">
        <v>153</v>
      </c>
      <c r="W4935">
        <v>12</v>
      </c>
    </row>
    <row r="4936" spans="1:23" x14ac:dyDescent="0.3">
      <c r="A4936" t="s">
        <v>4945</v>
      </c>
      <c r="B4936" t="s">
        <v>21044</v>
      </c>
      <c r="C4936">
        <v>0</v>
      </c>
      <c r="D4936">
        <v>0</v>
      </c>
      <c r="E4936" t="s">
        <v>20050</v>
      </c>
      <c r="F4936" t="s">
        <v>17214</v>
      </c>
      <c r="G4936" t="s">
        <v>20051</v>
      </c>
      <c r="H4936" t="s">
        <v>20211</v>
      </c>
      <c r="I4936" t="s">
        <v>20212</v>
      </c>
      <c r="J4936" t="s">
        <v>15752</v>
      </c>
      <c r="K4936" t="s">
        <v>17215</v>
      </c>
      <c r="L4936" t="s">
        <v>17216</v>
      </c>
      <c r="M4936" t="s">
        <v>20647</v>
      </c>
      <c r="N4936" t="s">
        <v>6348</v>
      </c>
      <c r="O4936" t="s">
        <v>20213</v>
      </c>
      <c r="P4936" t="s">
        <v>20894</v>
      </c>
      <c r="Q4936" t="s">
        <v>20895</v>
      </c>
      <c r="R4936" t="s">
        <v>25442</v>
      </c>
      <c r="S4936">
        <v>1</v>
      </c>
      <c r="T4936">
        <v>1</v>
      </c>
      <c r="U4936">
        <v>0</v>
      </c>
      <c r="V4936">
        <v>292</v>
      </c>
      <c r="W4936">
        <v>23</v>
      </c>
    </row>
    <row r="4937" spans="1:23" x14ac:dyDescent="0.3">
      <c r="A4937" t="s">
        <v>4946</v>
      </c>
      <c r="B4937" t="s">
        <v>21044</v>
      </c>
      <c r="C4937">
        <v>0</v>
      </c>
      <c r="D4937">
        <v>0</v>
      </c>
      <c r="E4937" t="s">
        <v>20050</v>
      </c>
      <c r="F4937" t="s">
        <v>17218</v>
      </c>
      <c r="G4937" t="s">
        <v>20080</v>
      </c>
      <c r="H4937" t="s">
        <v>20357</v>
      </c>
      <c r="I4937" t="s">
        <v>20358</v>
      </c>
      <c r="J4937" t="s">
        <v>17219</v>
      </c>
      <c r="K4937" t="s">
        <v>6482</v>
      </c>
      <c r="L4937" t="s">
        <v>6347</v>
      </c>
      <c r="M4937" t="s">
        <v>20083</v>
      </c>
      <c r="N4937" t="s">
        <v>6348</v>
      </c>
      <c r="O4937" t="s">
        <v>20213</v>
      </c>
      <c r="P4937" t="s">
        <v>20359</v>
      </c>
      <c r="Q4937" t="s">
        <v>20360</v>
      </c>
      <c r="R4937" t="s">
        <v>20361</v>
      </c>
      <c r="S4937">
        <v>1</v>
      </c>
      <c r="T4937">
        <v>0</v>
      </c>
      <c r="U4937">
        <v>0</v>
      </c>
      <c r="V4937">
        <v>192</v>
      </c>
      <c r="W4937">
        <v>18</v>
      </c>
    </row>
    <row r="4938" spans="1:23" x14ac:dyDescent="0.3">
      <c r="A4938" t="s">
        <v>4947</v>
      </c>
      <c r="B4938" t="s">
        <v>21044</v>
      </c>
      <c r="C4938">
        <v>0</v>
      </c>
      <c r="D4938">
        <v>0</v>
      </c>
      <c r="E4938" t="s">
        <v>20050</v>
      </c>
      <c r="F4938" t="s">
        <v>17220</v>
      </c>
      <c r="G4938" t="s">
        <v>20051</v>
      </c>
      <c r="H4938" t="s">
        <v>20495</v>
      </c>
      <c r="I4938" t="s">
        <v>20496</v>
      </c>
      <c r="J4938" t="s">
        <v>17221</v>
      </c>
      <c r="K4938" t="s">
        <v>8745</v>
      </c>
      <c r="L4938" t="s">
        <v>8746</v>
      </c>
      <c r="M4938" t="s">
        <v>20355</v>
      </c>
      <c r="N4938" t="s">
        <v>6348</v>
      </c>
      <c r="O4938" t="s">
        <v>20213</v>
      </c>
      <c r="P4938" t="s">
        <v>20390</v>
      </c>
      <c r="Q4938" t="s">
        <v>20391</v>
      </c>
      <c r="R4938" t="s">
        <v>21031</v>
      </c>
      <c r="S4938">
        <v>1</v>
      </c>
      <c r="T4938">
        <v>1</v>
      </c>
      <c r="U4938">
        <v>0</v>
      </c>
      <c r="V4938">
        <v>259</v>
      </c>
      <c r="W4938">
        <v>22</v>
      </c>
    </row>
    <row r="4939" spans="1:23" x14ac:dyDescent="0.3">
      <c r="A4939" t="s">
        <v>4948</v>
      </c>
      <c r="B4939" t="s">
        <v>21044</v>
      </c>
      <c r="C4939">
        <v>0</v>
      </c>
      <c r="D4939">
        <v>0</v>
      </c>
      <c r="E4939" t="s">
        <v>20088</v>
      </c>
      <c r="F4939" t="s">
        <v>17222</v>
      </c>
      <c r="G4939" t="s">
        <v>20089</v>
      </c>
      <c r="H4939" t="s">
        <v>20513</v>
      </c>
      <c r="I4939" t="s">
        <v>25437</v>
      </c>
      <c r="J4939" t="s">
        <v>12419</v>
      </c>
      <c r="K4939" t="s">
        <v>17223</v>
      </c>
      <c r="L4939" t="s">
        <v>17224</v>
      </c>
      <c r="M4939" t="s">
        <v>20227</v>
      </c>
      <c r="N4939" t="s">
        <v>6348</v>
      </c>
      <c r="O4939" t="s">
        <v>20213</v>
      </c>
      <c r="P4939" t="s">
        <v>20580</v>
      </c>
      <c r="Q4939" t="s">
        <v>6611</v>
      </c>
      <c r="R4939" t="s">
        <v>25443</v>
      </c>
      <c r="S4939">
        <v>0</v>
      </c>
      <c r="T4939">
        <v>1</v>
      </c>
      <c r="U4939">
        <v>1</v>
      </c>
      <c r="V4939">
        <v>114</v>
      </c>
      <c r="W4939">
        <v>10</v>
      </c>
    </row>
    <row r="4940" spans="1:23" x14ac:dyDescent="0.3">
      <c r="A4940" t="s">
        <v>4949</v>
      </c>
      <c r="B4940" t="s">
        <v>21501</v>
      </c>
      <c r="C4940">
        <v>1</v>
      </c>
      <c r="D4940">
        <v>1</v>
      </c>
      <c r="E4940" t="s">
        <v>20088</v>
      </c>
      <c r="F4940" t="s">
        <v>17225</v>
      </c>
      <c r="G4940" t="s">
        <v>20089</v>
      </c>
      <c r="H4940" t="s">
        <v>21466</v>
      </c>
      <c r="I4940" t="s">
        <v>25444</v>
      </c>
      <c r="J4940" t="s">
        <v>17226</v>
      </c>
      <c r="K4940" t="s">
        <v>6874</v>
      </c>
      <c r="L4940" t="s">
        <v>6607</v>
      </c>
      <c r="M4940" t="s">
        <v>20083</v>
      </c>
      <c r="N4940" t="s">
        <v>6348</v>
      </c>
      <c r="O4940" t="s">
        <v>20213</v>
      </c>
      <c r="P4940" t="s">
        <v>20214</v>
      </c>
      <c r="Q4940" t="s">
        <v>20215</v>
      </c>
      <c r="R4940" t="s">
        <v>20216</v>
      </c>
      <c r="S4940">
        <v>0</v>
      </c>
      <c r="T4940">
        <v>1</v>
      </c>
      <c r="U4940">
        <v>0</v>
      </c>
      <c r="V4940">
        <v>37</v>
      </c>
      <c r="W4940">
        <v>2</v>
      </c>
    </row>
    <row r="4941" spans="1:23" x14ac:dyDescent="0.3">
      <c r="A4941" t="s">
        <v>4950</v>
      </c>
      <c r="B4941" t="s">
        <v>21044</v>
      </c>
      <c r="C4941">
        <v>0</v>
      </c>
      <c r="D4941">
        <v>0</v>
      </c>
      <c r="E4941" t="s">
        <v>20050</v>
      </c>
      <c r="F4941" t="s">
        <v>17227</v>
      </c>
      <c r="G4941" t="s">
        <v>20080</v>
      </c>
      <c r="H4941" t="s">
        <v>20572</v>
      </c>
      <c r="I4941" t="s">
        <v>20573</v>
      </c>
      <c r="J4941" t="s">
        <v>17228</v>
      </c>
      <c r="K4941" t="s">
        <v>6964</v>
      </c>
      <c r="L4941" t="s">
        <v>6471</v>
      </c>
      <c r="M4941" t="s">
        <v>20083</v>
      </c>
      <c r="N4941" t="s">
        <v>6348</v>
      </c>
      <c r="O4941" t="s">
        <v>20213</v>
      </c>
      <c r="P4941" t="s">
        <v>20549</v>
      </c>
      <c r="Q4941" t="s">
        <v>20550</v>
      </c>
      <c r="R4941" t="s">
        <v>20551</v>
      </c>
      <c r="S4941">
        <v>1</v>
      </c>
      <c r="T4941">
        <v>1</v>
      </c>
      <c r="U4941">
        <v>0</v>
      </c>
      <c r="V4941">
        <v>193</v>
      </c>
      <c r="W4941">
        <v>21</v>
      </c>
    </row>
    <row r="4942" spans="1:23" x14ac:dyDescent="0.3">
      <c r="A4942" t="s">
        <v>4951</v>
      </c>
      <c r="B4942" t="s">
        <v>21501</v>
      </c>
      <c r="C4942">
        <v>1</v>
      </c>
      <c r="D4942">
        <v>1</v>
      </c>
      <c r="E4942" t="s">
        <v>20088</v>
      </c>
      <c r="F4942" t="s">
        <v>17229</v>
      </c>
      <c r="G4942" t="s">
        <v>20089</v>
      </c>
      <c r="H4942" t="s">
        <v>20513</v>
      </c>
      <c r="I4942" t="s">
        <v>25437</v>
      </c>
      <c r="J4942" t="s">
        <v>6868</v>
      </c>
      <c r="K4942" t="s">
        <v>6869</v>
      </c>
      <c r="L4942" t="s">
        <v>6870</v>
      </c>
      <c r="M4942" t="s">
        <v>20206</v>
      </c>
      <c r="N4942" t="s">
        <v>6348</v>
      </c>
      <c r="O4942" t="s">
        <v>20213</v>
      </c>
      <c r="P4942" t="s">
        <v>20580</v>
      </c>
      <c r="Q4942" t="s">
        <v>6611</v>
      </c>
      <c r="R4942" t="s">
        <v>20829</v>
      </c>
      <c r="S4942">
        <v>0</v>
      </c>
      <c r="T4942">
        <v>1</v>
      </c>
      <c r="U4942">
        <v>0</v>
      </c>
      <c r="V4942">
        <v>64</v>
      </c>
      <c r="W4942">
        <v>3</v>
      </c>
    </row>
    <row r="4943" spans="1:23" x14ac:dyDescent="0.3">
      <c r="A4943" t="s">
        <v>4952</v>
      </c>
      <c r="B4943" t="s">
        <v>21439</v>
      </c>
      <c r="C4943">
        <v>1</v>
      </c>
      <c r="D4943">
        <v>1</v>
      </c>
      <c r="E4943" t="s">
        <v>20065</v>
      </c>
      <c r="F4943" t="s">
        <v>17230</v>
      </c>
      <c r="G4943" t="s">
        <v>21576</v>
      </c>
      <c r="H4943" t="s">
        <v>25445</v>
      </c>
      <c r="I4943" t="s">
        <v>25446</v>
      </c>
      <c r="J4943" t="s">
        <v>17231</v>
      </c>
      <c r="K4943" t="s">
        <v>6616</v>
      </c>
      <c r="L4943" t="s">
        <v>6617</v>
      </c>
      <c r="M4943" t="s">
        <v>20119</v>
      </c>
      <c r="N4943" t="s">
        <v>6348</v>
      </c>
      <c r="O4943" t="s">
        <v>20213</v>
      </c>
      <c r="P4943" t="s">
        <v>20349</v>
      </c>
      <c r="Q4943" t="s">
        <v>6617</v>
      </c>
      <c r="R4943" t="s">
        <v>20745</v>
      </c>
      <c r="S4943">
        <v>1</v>
      </c>
      <c r="T4943">
        <v>1</v>
      </c>
      <c r="U4943">
        <v>0</v>
      </c>
      <c r="V4943">
        <v>15</v>
      </c>
      <c r="W4943">
        <v>1</v>
      </c>
    </row>
    <row r="4944" spans="1:23" x14ac:dyDescent="0.3">
      <c r="A4944" t="s">
        <v>4953</v>
      </c>
      <c r="B4944" t="s">
        <v>21439</v>
      </c>
      <c r="C4944">
        <v>1</v>
      </c>
      <c r="D4944">
        <v>1</v>
      </c>
      <c r="E4944" t="s">
        <v>20150</v>
      </c>
      <c r="F4944" t="s">
        <v>17234</v>
      </c>
      <c r="G4944" t="s">
        <v>20089</v>
      </c>
      <c r="H4944" t="s">
        <v>25447</v>
      </c>
      <c r="I4944" t="s">
        <v>25448</v>
      </c>
      <c r="J4944" t="s">
        <v>17235</v>
      </c>
      <c r="K4944" t="s">
        <v>17236</v>
      </c>
      <c r="L4944" t="s">
        <v>6347</v>
      </c>
      <c r="M4944" t="s">
        <v>20083</v>
      </c>
      <c r="N4944" t="s">
        <v>6348</v>
      </c>
      <c r="O4944" t="s">
        <v>20213</v>
      </c>
      <c r="P4944" t="s">
        <v>20359</v>
      </c>
      <c r="Q4944" t="s">
        <v>20360</v>
      </c>
      <c r="R4944" t="s">
        <v>20361</v>
      </c>
      <c r="S4944">
        <v>0</v>
      </c>
      <c r="T4944">
        <v>0</v>
      </c>
      <c r="U4944">
        <v>0</v>
      </c>
      <c r="V4944">
        <v>76</v>
      </c>
      <c r="W4944">
        <v>3</v>
      </c>
    </row>
    <row r="4945" spans="1:23" x14ac:dyDescent="0.3">
      <c r="A4945" t="s">
        <v>4954</v>
      </c>
      <c r="B4945" t="s">
        <v>21044</v>
      </c>
      <c r="C4945">
        <v>0</v>
      </c>
      <c r="D4945">
        <v>0</v>
      </c>
      <c r="E4945" t="s">
        <v>20088</v>
      </c>
      <c r="F4945" t="s">
        <v>17237</v>
      </c>
      <c r="G4945" t="s">
        <v>20089</v>
      </c>
      <c r="H4945" t="s">
        <v>25449</v>
      </c>
      <c r="I4945" t="s">
        <v>25450</v>
      </c>
      <c r="J4945" t="s">
        <v>17238</v>
      </c>
      <c r="K4945" t="s">
        <v>6616</v>
      </c>
      <c r="L4945" t="s">
        <v>6617</v>
      </c>
      <c r="M4945" t="s">
        <v>20119</v>
      </c>
      <c r="N4945" t="s">
        <v>6348</v>
      </c>
      <c r="O4945" t="s">
        <v>20213</v>
      </c>
      <c r="P4945" t="s">
        <v>20349</v>
      </c>
      <c r="Q4945" t="s">
        <v>6617</v>
      </c>
      <c r="R4945" t="s">
        <v>20745</v>
      </c>
      <c r="S4945">
        <v>0</v>
      </c>
      <c r="T4945">
        <v>1</v>
      </c>
      <c r="U4945">
        <v>1</v>
      </c>
      <c r="V4945">
        <v>91</v>
      </c>
      <c r="W4945">
        <v>11</v>
      </c>
    </row>
    <row r="4946" spans="1:23" x14ac:dyDescent="0.3">
      <c r="A4946" t="s">
        <v>4955</v>
      </c>
      <c r="B4946" t="s">
        <v>21044</v>
      </c>
      <c r="C4946">
        <v>0</v>
      </c>
      <c r="D4946">
        <v>0</v>
      </c>
      <c r="E4946" t="s">
        <v>20088</v>
      </c>
      <c r="F4946" t="s">
        <v>17239</v>
      </c>
      <c r="G4946" t="s">
        <v>20089</v>
      </c>
      <c r="H4946" t="s">
        <v>25451</v>
      </c>
      <c r="I4946" t="s">
        <v>25452</v>
      </c>
      <c r="J4946" t="s">
        <v>17240</v>
      </c>
      <c r="K4946" t="s">
        <v>6482</v>
      </c>
      <c r="L4946" t="s">
        <v>6347</v>
      </c>
      <c r="M4946" t="s">
        <v>20083</v>
      </c>
      <c r="N4946" t="s">
        <v>6348</v>
      </c>
      <c r="O4946" t="s">
        <v>20213</v>
      </c>
      <c r="P4946" t="s">
        <v>20359</v>
      </c>
      <c r="Q4946" t="s">
        <v>20360</v>
      </c>
      <c r="R4946" t="s">
        <v>20361</v>
      </c>
      <c r="S4946">
        <v>0</v>
      </c>
      <c r="T4946">
        <v>0</v>
      </c>
      <c r="U4946">
        <v>1</v>
      </c>
      <c r="V4946">
        <v>185</v>
      </c>
      <c r="W4946">
        <v>22</v>
      </c>
    </row>
    <row r="4947" spans="1:23" x14ac:dyDescent="0.3">
      <c r="A4947" t="s">
        <v>4956</v>
      </c>
      <c r="B4947" t="s">
        <v>21044</v>
      </c>
      <c r="C4947">
        <v>0</v>
      </c>
      <c r="D4947">
        <v>0</v>
      </c>
      <c r="E4947" t="s">
        <v>20088</v>
      </c>
      <c r="F4947" t="s">
        <v>17243</v>
      </c>
      <c r="G4947" t="s">
        <v>20089</v>
      </c>
      <c r="H4947" t="s">
        <v>25453</v>
      </c>
      <c r="I4947" t="s">
        <v>25454</v>
      </c>
      <c r="J4947" t="s">
        <v>17244</v>
      </c>
      <c r="K4947" t="s">
        <v>17245</v>
      </c>
      <c r="L4947" t="s">
        <v>17246</v>
      </c>
      <c r="M4947" t="s">
        <v>20443</v>
      </c>
      <c r="N4947" t="s">
        <v>6348</v>
      </c>
      <c r="O4947" t="s">
        <v>20213</v>
      </c>
      <c r="P4947" t="s">
        <v>20641</v>
      </c>
      <c r="Q4947" t="s">
        <v>20642</v>
      </c>
      <c r="R4947" t="s">
        <v>25455</v>
      </c>
      <c r="S4947">
        <v>0</v>
      </c>
      <c r="T4947">
        <v>1</v>
      </c>
      <c r="U4947">
        <v>1</v>
      </c>
      <c r="V4947">
        <v>125</v>
      </c>
      <c r="W4947">
        <v>12</v>
      </c>
    </row>
    <row r="4948" spans="1:23" x14ac:dyDescent="0.3">
      <c r="A4948" t="s">
        <v>4957</v>
      </c>
      <c r="B4948" t="s">
        <v>21044</v>
      </c>
      <c r="C4948">
        <v>0</v>
      </c>
      <c r="D4948">
        <v>0</v>
      </c>
      <c r="E4948" t="s">
        <v>20088</v>
      </c>
      <c r="F4948" t="s">
        <v>17247</v>
      </c>
      <c r="G4948" t="s">
        <v>20089</v>
      </c>
      <c r="H4948" t="s">
        <v>25456</v>
      </c>
      <c r="I4948" t="s">
        <v>25457</v>
      </c>
      <c r="J4948" t="s">
        <v>17248</v>
      </c>
      <c r="K4948" t="s">
        <v>6482</v>
      </c>
      <c r="L4948" t="s">
        <v>6347</v>
      </c>
      <c r="M4948" t="s">
        <v>20083</v>
      </c>
      <c r="N4948" t="s">
        <v>6348</v>
      </c>
      <c r="O4948" t="s">
        <v>20213</v>
      </c>
      <c r="P4948" t="s">
        <v>20359</v>
      </c>
      <c r="Q4948" t="s">
        <v>20360</v>
      </c>
      <c r="R4948" t="s">
        <v>20361</v>
      </c>
      <c r="S4948">
        <v>0</v>
      </c>
      <c r="T4948">
        <v>0</v>
      </c>
      <c r="U4948">
        <v>1</v>
      </c>
      <c r="V4948">
        <v>88</v>
      </c>
      <c r="W4948">
        <v>12</v>
      </c>
    </row>
    <row r="4949" spans="1:23" x14ac:dyDescent="0.3">
      <c r="A4949" t="s">
        <v>4958</v>
      </c>
      <c r="B4949" t="s">
        <v>21044</v>
      </c>
      <c r="C4949">
        <v>0</v>
      </c>
      <c r="D4949">
        <v>0</v>
      </c>
      <c r="E4949" t="s">
        <v>20088</v>
      </c>
      <c r="F4949" t="s">
        <v>17249</v>
      </c>
      <c r="G4949" t="s">
        <v>20089</v>
      </c>
      <c r="H4949" t="s">
        <v>25458</v>
      </c>
      <c r="I4949" t="s">
        <v>25459</v>
      </c>
      <c r="J4949" t="s">
        <v>17250</v>
      </c>
      <c r="K4949" t="s">
        <v>17251</v>
      </c>
      <c r="L4949" t="s">
        <v>17252</v>
      </c>
      <c r="M4949" t="s">
        <v>20753</v>
      </c>
      <c r="N4949" t="s">
        <v>6348</v>
      </c>
      <c r="O4949" t="s">
        <v>20213</v>
      </c>
      <c r="P4949" t="s">
        <v>20894</v>
      </c>
      <c r="Q4949" t="s">
        <v>20895</v>
      </c>
      <c r="R4949" t="s">
        <v>25460</v>
      </c>
      <c r="S4949">
        <v>0</v>
      </c>
      <c r="T4949">
        <v>1</v>
      </c>
      <c r="U4949">
        <v>1</v>
      </c>
      <c r="V4949">
        <v>28</v>
      </c>
      <c r="W4949">
        <v>4</v>
      </c>
    </row>
    <row r="4950" spans="1:23" x14ac:dyDescent="0.3">
      <c r="A4950" t="s">
        <v>4959</v>
      </c>
      <c r="B4950" t="s">
        <v>21044</v>
      </c>
      <c r="C4950">
        <v>0</v>
      </c>
      <c r="D4950">
        <v>0</v>
      </c>
      <c r="E4950" t="s">
        <v>20088</v>
      </c>
      <c r="F4950" t="s">
        <v>17253</v>
      </c>
      <c r="G4950" t="s">
        <v>20089</v>
      </c>
      <c r="H4950" t="s">
        <v>20513</v>
      </c>
      <c r="I4950" t="s">
        <v>25437</v>
      </c>
      <c r="J4950" t="s">
        <v>17254</v>
      </c>
      <c r="K4950" t="s">
        <v>7827</v>
      </c>
      <c r="L4950" t="s">
        <v>7828</v>
      </c>
      <c r="M4950" t="s">
        <v>20273</v>
      </c>
      <c r="N4950" t="s">
        <v>6348</v>
      </c>
      <c r="O4950" t="s">
        <v>20213</v>
      </c>
      <c r="P4950" t="s">
        <v>20426</v>
      </c>
      <c r="Q4950" t="s">
        <v>20427</v>
      </c>
      <c r="R4950" t="s">
        <v>20428</v>
      </c>
      <c r="S4950">
        <v>0</v>
      </c>
      <c r="T4950">
        <v>1</v>
      </c>
      <c r="U4950">
        <v>1</v>
      </c>
      <c r="V4950">
        <v>209</v>
      </c>
      <c r="W4950">
        <v>17</v>
      </c>
    </row>
    <row r="4951" spans="1:23" x14ac:dyDescent="0.3">
      <c r="A4951" t="s">
        <v>4960</v>
      </c>
      <c r="B4951" t="s">
        <v>21044</v>
      </c>
      <c r="C4951">
        <v>0</v>
      </c>
      <c r="D4951">
        <v>0</v>
      </c>
      <c r="E4951" t="s">
        <v>20088</v>
      </c>
      <c r="F4951" t="s">
        <v>17255</v>
      </c>
      <c r="G4951" t="s">
        <v>20089</v>
      </c>
      <c r="H4951" t="s">
        <v>21615</v>
      </c>
      <c r="I4951" t="s">
        <v>25461</v>
      </c>
      <c r="J4951" t="s">
        <v>17256</v>
      </c>
      <c r="K4951" t="s">
        <v>17236</v>
      </c>
      <c r="L4951" t="s">
        <v>6347</v>
      </c>
      <c r="M4951" t="s">
        <v>20083</v>
      </c>
      <c r="N4951" t="s">
        <v>6348</v>
      </c>
      <c r="O4951" t="s">
        <v>20213</v>
      </c>
      <c r="P4951" t="s">
        <v>20359</v>
      </c>
      <c r="Q4951" t="s">
        <v>20360</v>
      </c>
      <c r="R4951" t="s">
        <v>20361</v>
      </c>
      <c r="S4951">
        <v>0</v>
      </c>
      <c r="T4951">
        <v>0</v>
      </c>
      <c r="U4951">
        <v>1</v>
      </c>
      <c r="V4951">
        <v>206</v>
      </c>
      <c r="W4951">
        <v>37</v>
      </c>
    </row>
    <row r="4952" spans="1:23" x14ac:dyDescent="0.3">
      <c r="A4952" t="s">
        <v>4961</v>
      </c>
      <c r="B4952" t="s">
        <v>21044</v>
      </c>
      <c r="C4952">
        <v>0</v>
      </c>
      <c r="D4952">
        <v>0</v>
      </c>
      <c r="E4952" t="s">
        <v>20065</v>
      </c>
      <c r="F4952" t="s">
        <v>17257</v>
      </c>
      <c r="G4952" t="s">
        <v>20041</v>
      </c>
      <c r="H4952" t="s">
        <v>25462</v>
      </c>
      <c r="I4952" t="s">
        <v>25463</v>
      </c>
      <c r="J4952" t="s">
        <v>17258</v>
      </c>
      <c r="K4952" t="s">
        <v>6882</v>
      </c>
      <c r="L4952" t="s">
        <v>6347</v>
      </c>
      <c r="M4952" t="s">
        <v>20083</v>
      </c>
      <c r="N4952" t="s">
        <v>6348</v>
      </c>
      <c r="O4952" t="s">
        <v>20213</v>
      </c>
      <c r="P4952" t="s">
        <v>20359</v>
      </c>
      <c r="Q4952" t="s">
        <v>20360</v>
      </c>
      <c r="R4952" t="s">
        <v>20361</v>
      </c>
      <c r="S4952">
        <v>1</v>
      </c>
      <c r="T4952">
        <v>0</v>
      </c>
      <c r="U4952">
        <v>0</v>
      </c>
      <c r="V4952">
        <v>217</v>
      </c>
      <c r="W4952">
        <v>23</v>
      </c>
    </row>
    <row r="4953" spans="1:23" x14ac:dyDescent="0.3">
      <c r="A4953" t="s">
        <v>4962</v>
      </c>
      <c r="B4953" t="s">
        <v>21483</v>
      </c>
      <c r="C4953">
        <v>1</v>
      </c>
      <c r="D4953">
        <v>1</v>
      </c>
      <c r="E4953" t="s">
        <v>20150</v>
      </c>
      <c r="F4953" t="s">
        <v>17259</v>
      </c>
      <c r="G4953" t="s">
        <v>20089</v>
      </c>
      <c r="H4953" t="s">
        <v>25464</v>
      </c>
      <c r="I4953" t="s">
        <v>25465</v>
      </c>
      <c r="J4953" t="s">
        <v>6876</v>
      </c>
      <c r="K4953" t="s">
        <v>6346</v>
      </c>
      <c r="L4953" t="s">
        <v>6347</v>
      </c>
      <c r="M4953" t="s">
        <v>20083</v>
      </c>
      <c r="N4953" t="s">
        <v>6348</v>
      </c>
      <c r="O4953" t="s">
        <v>20213</v>
      </c>
      <c r="P4953" t="s">
        <v>20359</v>
      </c>
      <c r="Q4953" t="s">
        <v>20360</v>
      </c>
      <c r="R4953" t="s">
        <v>20361</v>
      </c>
      <c r="S4953">
        <v>0</v>
      </c>
      <c r="T4953">
        <v>0</v>
      </c>
      <c r="U4953">
        <v>0</v>
      </c>
      <c r="V4953">
        <v>120</v>
      </c>
      <c r="W4953">
        <v>5</v>
      </c>
    </row>
    <row r="4954" spans="1:23" x14ac:dyDescent="0.3">
      <c r="A4954" t="s">
        <v>4963</v>
      </c>
      <c r="B4954" t="s">
        <v>21044</v>
      </c>
      <c r="C4954">
        <v>0</v>
      </c>
      <c r="D4954">
        <v>0</v>
      </c>
      <c r="E4954" t="s">
        <v>20088</v>
      </c>
      <c r="F4954" t="s">
        <v>17260</v>
      </c>
      <c r="G4954" t="s">
        <v>20089</v>
      </c>
      <c r="H4954" t="s">
        <v>20513</v>
      </c>
      <c r="I4954" t="s">
        <v>25437</v>
      </c>
      <c r="J4954" t="s">
        <v>17205</v>
      </c>
      <c r="K4954" t="s">
        <v>17206</v>
      </c>
      <c r="L4954" t="s">
        <v>17207</v>
      </c>
      <c r="M4954" t="s">
        <v>20282</v>
      </c>
      <c r="N4954" t="s">
        <v>6348</v>
      </c>
      <c r="O4954" t="s">
        <v>20213</v>
      </c>
      <c r="P4954" t="s">
        <v>20586</v>
      </c>
      <c r="Q4954" t="s">
        <v>20587</v>
      </c>
      <c r="R4954" t="s">
        <v>25466</v>
      </c>
      <c r="S4954">
        <v>0</v>
      </c>
      <c r="T4954">
        <v>1</v>
      </c>
      <c r="U4954">
        <v>1</v>
      </c>
      <c r="V4954">
        <v>137</v>
      </c>
      <c r="W4954">
        <v>12</v>
      </c>
    </row>
    <row r="4955" spans="1:23" x14ac:dyDescent="0.3">
      <c r="A4955" t="s">
        <v>4964</v>
      </c>
      <c r="B4955" t="s">
        <v>21439</v>
      </c>
      <c r="C4955">
        <v>1</v>
      </c>
      <c r="D4955">
        <v>1</v>
      </c>
      <c r="E4955" t="s">
        <v>20065</v>
      </c>
      <c r="F4955" t="s">
        <v>17261</v>
      </c>
      <c r="G4955" t="s">
        <v>20066</v>
      </c>
      <c r="H4955" t="s">
        <v>25467</v>
      </c>
      <c r="I4955" t="s">
        <v>25468</v>
      </c>
      <c r="J4955" t="s">
        <v>17262</v>
      </c>
      <c r="K4955" t="s">
        <v>6614</v>
      </c>
      <c r="L4955" t="s">
        <v>6615</v>
      </c>
      <c r="M4955" t="s">
        <v>20355</v>
      </c>
      <c r="N4955" t="s">
        <v>6348</v>
      </c>
      <c r="O4955" t="s">
        <v>20213</v>
      </c>
      <c r="P4955" t="s">
        <v>20641</v>
      </c>
      <c r="Q4955" t="s">
        <v>20642</v>
      </c>
      <c r="R4955" t="s">
        <v>20713</v>
      </c>
      <c r="S4955">
        <v>1</v>
      </c>
      <c r="T4955">
        <v>1</v>
      </c>
      <c r="U4955">
        <v>0</v>
      </c>
      <c r="V4955">
        <v>27</v>
      </c>
      <c r="W4955">
        <v>1</v>
      </c>
    </row>
    <row r="4956" spans="1:23" x14ac:dyDescent="0.3">
      <c r="A4956" t="s">
        <v>4965</v>
      </c>
      <c r="B4956" t="s">
        <v>21439</v>
      </c>
      <c r="C4956">
        <v>1</v>
      </c>
      <c r="D4956">
        <v>1</v>
      </c>
      <c r="E4956" t="s">
        <v>20150</v>
      </c>
      <c r="F4956" t="s">
        <v>17263</v>
      </c>
      <c r="G4956" t="s">
        <v>20089</v>
      </c>
      <c r="H4956" t="s">
        <v>25469</v>
      </c>
      <c r="I4956" t="s">
        <v>25470</v>
      </c>
      <c r="J4956" t="s">
        <v>17264</v>
      </c>
      <c r="K4956" t="s">
        <v>6346</v>
      </c>
      <c r="L4956" t="s">
        <v>6347</v>
      </c>
      <c r="M4956" t="s">
        <v>20083</v>
      </c>
      <c r="N4956" t="s">
        <v>6348</v>
      </c>
      <c r="O4956" t="s">
        <v>20213</v>
      </c>
      <c r="P4956" t="s">
        <v>20359</v>
      </c>
      <c r="Q4956" t="s">
        <v>20360</v>
      </c>
      <c r="R4956" t="s">
        <v>20361</v>
      </c>
      <c r="S4956">
        <v>0</v>
      </c>
      <c r="T4956">
        <v>0</v>
      </c>
      <c r="U4956">
        <v>0</v>
      </c>
      <c r="V4956">
        <v>0</v>
      </c>
      <c r="W4956">
        <v>0</v>
      </c>
    </row>
    <row r="4957" spans="1:23" x14ac:dyDescent="0.3">
      <c r="A4957" t="s">
        <v>4966</v>
      </c>
      <c r="B4957" t="s">
        <v>21528</v>
      </c>
      <c r="C4957">
        <v>1</v>
      </c>
      <c r="D4957">
        <v>1</v>
      </c>
      <c r="E4957" t="s">
        <v>20050</v>
      </c>
      <c r="F4957" t="s">
        <v>17265</v>
      </c>
      <c r="G4957" t="s">
        <v>20051</v>
      </c>
      <c r="H4957" t="s">
        <v>20424</v>
      </c>
      <c r="I4957" t="s">
        <v>20425</v>
      </c>
      <c r="J4957" t="s">
        <v>17266</v>
      </c>
      <c r="K4957" t="s">
        <v>6620</v>
      </c>
      <c r="L4957" t="s">
        <v>6621</v>
      </c>
      <c r="M4957" t="s">
        <v>20189</v>
      </c>
      <c r="N4957" t="s">
        <v>6348</v>
      </c>
      <c r="O4957" t="s">
        <v>20213</v>
      </c>
      <c r="P4957" t="s">
        <v>20426</v>
      </c>
      <c r="Q4957" t="s">
        <v>20427</v>
      </c>
      <c r="R4957" t="s">
        <v>20467</v>
      </c>
      <c r="S4957">
        <v>1</v>
      </c>
      <c r="T4957">
        <v>1</v>
      </c>
      <c r="U4957">
        <v>0</v>
      </c>
      <c r="V4957">
        <v>1549</v>
      </c>
      <c r="W4957">
        <v>76</v>
      </c>
    </row>
    <row r="4958" spans="1:23" x14ac:dyDescent="0.3">
      <c r="A4958" t="s">
        <v>4967</v>
      </c>
      <c r="B4958" t="s">
        <v>21528</v>
      </c>
      <c r="C4958">
        <v>1</v>
      </c>
      <c r="D4958">
        <v>1</v>
      </c>
      <c r="E4958" t="s">
        <v>20050</v>
      </c>
      <c r="F4958" t="s">
        <v>17267</v>
      </c>
      <c r="G4958" t="s">
        <v>20051</v>
      </c>
      <c r="H4958" t="s">
        <v>20578</v>
      </c>
      <c r="I4958" t="s">
        <v>20579</v>
      </c>
      <c r="J4958" t="s">
        <v>17196</v>
      </c>
      <c r="K4958" t="s">
        <v>6610</v>
      </c>
      <c r="L4958" t="s">
        <v>6611</v>
      </c>
      <c r="M4958" t="s">
        <v>20582</v>
      </c>
      <c r="N4958" t="s">
        <v>6348</v>
      </c>
      <c r="O4958" t="s">
        <v>20213</v>
      </c>
      <c r="P4958" t="s">
        <v>20580</v>
      </c>
      <c r="Q4958" t="s">
        <v>6611</v>
      </c>
      <c r="R4958" t="s">
        <v>20583</v>
      </c>
      <c r="S4958">
        <v>1</v>
      </c>
      <c r="T4958">
        <v>1</v>
      </c>
      <c r="U4958">
        <v>0</v>
      </c>
      <c r="V4958">
        <v>1526</v>
      </c>
      <c r="W4958">
        <v>72</v>
      </c>
    </row>
    <row r="4959" spans="1:23" x14ac:dyDescent="0.3">
      <c r="A4959" t="s">
        <v>4968</v>
      </c>
      <c r="B4959" t="s">
        <v>21528</v>
      </c>
      <c r="C4959">
        <v>1</v>
      </c>
      <c r="D4959">
        <v>1</v>
      </c>
      <c r="E4959" t="s">
        <v>20050</v>
      </c>
      <c r="F4959" t="s">
        <v>17268</v>
      </c>
      <c r="G4959" t="s">
        <v>20066</v>
      </c>
      <c r="H4959" t="s">
        <v>25471</v>
      </c>
      <c r="I4959" t="s">
        <v>25472</v>
      </c>
      <c r="J4959" t="s">
        <v>17269</v>
      </c>
      <c r="K4959" t="s">
        <v>6616</v>
      </c>
      <c r="L4959" t="s">
        <v>6617</v>
      </c>
      <c r="M4959" t="s">
        <v>20119</v>
      </c>
      <c r="N4959" t="s">
        <v>6348</v>
      </c>
      <c r="O4959" t="s">
        <v>20213</v>
      </c>
      <c r="P4959" t="s">
        <v>20349</v>
      </c>
      <c r="Q4959" t="s">
        <v>6617</v>
      </c>
      <c r="R4959" t="s">
        <v>20745</v>
      </c>
      <c r="S4959">
        <v>1</v>
      </c>
      <c r="T4959">
        <v>1</v>
      </c>
      <c r="U4959">
        <v>0</v>
      </c>
      <c r="V4959">
        <v>1725</v>
      </c>
      <c r="W4959">
        <v>75</v>
      </c>
    </row>
    <row r="4960" spans="1:23" x14ac:dyDescent="0.3">
      <c r="A4960" t="s">
        <v>4969</v>
      </c>
      <c r="B4960" t="s">
        <v>21439</v>
      </c>
      <c r="C4960">
        <v>1</v>
      </c>
      <c r="D4960">
        <v>1</v>
      </c>
      <c r="E4960" t="s">
        <v>20065</v>
      </c>
      <c r="F4960" t="s">
        <v>17270</v>
      </c>
      <c r="G4960" t="s">
        <v>20051</v>
      </c>
      <c r="H4960" t="s">
        <v>20424</v>
      </c>
      <c r="I4960" t="s">
        <v>20425</v>
      </c>
      <c r="J4960" t="s">
        <v>17271</v>
      </c>
      <c r="K4960" t="s">
        <v>7827</v>
      </c>
      <c r="L4960" t="s">
        <v>7828</v>
      </c>
      <c r="M4960" t="s">
        <v>20273</v>
      </c>
      <c r="N4960" t="s">
        <v>6348</v>
      </c>
      <c r="O4960" t="s">
        <v>20213</v>
      </c>
      <c r="P4960" t="s">
        <v>20426</v>
      </c>
      <c r="Q4960" t="s">
        <v>20427</v>
      </c>
      <c r="R4960" t="s">
        <v>20428</v>
      </c>
      <c r="S4960">
        <v>1</v>
      </c>
      <c r="T4960">
        <v>1</v>
      </c>
      <c r="U4960">
        <v>0</v>
      </c>
      <c r="V4960">
        <v>13</v>
      </c>
      <c r="W4960">
        <v>1</v>
      </c>
    </row>
    <row r="4961" spans="1:23" x14ac:dyDescent="0.3">
      <c r="A4961" t="s">
        <v>4970</v>
      </c>
      <c r="B4961" t="s">
        <v>21501</v>
      </c>
      <c r="C4961">
        <v>1</v>
      </c>
      <c r="D4961">
        <v>1</v>
      </c>
      <c r="E4961" t="s">
        <v>20150</v>
      </c>
      <c r="F4961" t="s">
        <v>17272</v>
      </c>
      <c r="G4961" t="s">
        <v>20089</v>
      </c>
      <c r="H4961" t="s">
        <v>20513</v>
      </c>
      <c r="I4961" t="s">
        <v>25437</v>
      </c>
      <c r="J4961" t="s">
        <v>17273</v>
      </c>
      <c r="K4961" t="s">
        <v>6614</v>
      </c>
      <c r="L4961" t="s">
        <v>6615</v>
      </c>
      <c r="M4961" t="s">
        <v>20355</v>
      </c>
      <c r="N4961" t="s">
        <v>6348</v>
      </c>
      <c r="O4961" t="s">
        <v>20213</v>
      </c>
      <c r="P4961" t="s">
        <v>20641</v>
      </c>
      <c r="Q4961" t="s">
        <v>20642</v>
      </c>
      <c r="R4961" t="s">
        <v>20713</v>
      </c>
      <c r="S4961">
        <v>0</v>
      </c>
      <c r="T4961">
        <v>1</v>
      </c>
      <c r="V4961">
        <v>30</v>
      </c>
      <c r="W4961">
        <v>2</v>
      </c>
    </row>
    <row r="4962" spans="1:23" x14ac:dyDescent="0.3">
      <c r="A4962" t="s">
        <v>4971</v>
      </c>
      <c r="B4962" t="s">
        <v>21044</v>
      </c>
      <c r="C4962">
        <v>0</v>
      </c>
      <c r="D4962">
        <v>0</v>
      </c>
      <c r="E4962" t="s">
        <v>20088</v>
      </c>
      <c r="F4962" t="s">
        <v>17274</v>
      </c>
      <c r="G4962" t="s">
        <v>20089</v>
      </c>
      <c r="H4962" t="s">
        <v>25473</v>
      </c>
      <c r="I4962" t="s">
        <v>25474</v>
      </c>
      <c r="J4962" t="s">
        <v>17275</v>
      </c>
      <c r="K4962" t="s">
        <v>6608</v>
      </c>
      <c r="L4962" t="s">
        <v>6347</v>
      </c>
      <c r="M4962" t="s">
        <v>20083</v>
      </c>
      <c r="N4962" t="s">
        <v>6348</v>
      </c>
      <c r="O4962" t="s">
        <v>20213</v>
      </c>
      <c r="P4962" t="s">
        <v>20359</v>
      </c>
      <c r="Q4962" t="s">
        <v>20360</v>
      </c>
      <c r="R4962" t="s">
        <v>20361</v>
      </c>
      <c r="S4962">
        <v>0</v>
      </c>
      <c r="T4962">
        <v>0</v>
      </c>
      <c r="U4962">
        <v>1</v>
      </c>
      <c r="V4962">
        <v>64</v>
      </c>
      <c r="W4962">
        <v>11</v>
      </c>
    </row>
    <row r="4963" spans="1:23" x14ac:dyDescent="0.3">
      <c r="A4963" t="s">
        <v>4972</v>
      </c>
      <c r="B4963" t="s">
        <v>21528</v>
      </c>
      <c r="C4963">
        <v>1</v>
      </c>
      <c r="D4963">
        <v>1</v>
      </c>
      <c r="E4963" t="s">
        <v>20050</v>
      </c>
      <c r="F4963" t="s">
        <v>17276</v>
      </c>
      <c r="G4963" t="s">
        <v>20051</v>
      </c>
      <c r="H4963" t="s">
        <v>20372</v>
      </c>
      <c r="I4963" t="s">
        <v>20373</v>
      </c>
      <c r="J4963" t="s">
        <v>17277</v>
      </c>
      <c r="K4963" t="s">
        <v>6618</v>
      </c>
      <c r="L4963" t="s">
        <v>6619</v>
      </c>
      <c r="M4963" t="s">
        <v>20131</v>
      </c>
      <c r="N4963" t="s">
        <v>6348</v>
      </c>
      <c r="O4963" t="s">
        <v>20213</v>
      </c>
      <c r="P4963" t="s">
        <v>20375</v>
      </c>
      <c r="Q4963" t="s">
        <v>6619</v>
      </c>
      <c r="R4963" t="s">
        <v>20801</v>
      </c>
      <c r="S4963">
        <v>1</v>
      </c>
      <c r="T4963">
        <v>1</v>
      </c>
      <c r="U4963">
        <v>0</v>
      </c>
      <c r="V4963">
        <v>1816</v>
      </c>
      <c r="W4963">
        <v>90</v>
      </c>
    </row>
    <row r="4964" spans="1:23" x14ac:dyDescent="0.3">
      <c r="A4964" t="s">
        <v>4973</v>
      </c>
      <c r="B4964" t="s">
        <v>21528</v>
      </c>
      <c r="C4964">
        <v>1</v>
      </c>
      <c r="D4964">
        <v>1</v>
      </c>
      <c r="E4964" t="s">
        <v>20050</v>
      </c>
      <c r="F4964" t="s">
        <v>17278</v>
      </c>
      <c r="G4964" t="s">
        <v>20051</v>
      </c>
      <c r="H4964" t="s">
        <v>20584</v>
      </c>
      <c r="I4964" t="s">
        <v>20585</v>
      </c>
      <c r="J4964" t="s">
        <v>17192</v>
      </c>
      <c r="K4964" t="s">
        <v>6612</v>
      </c>
      <c r="L4964" t="s">
        <v>6613</v>
      </c>
      <c r="M4964" t="s">
        <v>20582</v>
      </c>
      <c r="N4964" t="s">
        <v>6348</v>
      </c>
      <c r="O4964" t="s">
        <v>20213</v>
      </c>
      <c r="P4964" t="s">
        <v>20586</v>
      </c>
      <c r="Q4964" t="s">
        <v>20587</v>
      </c>
      <c r="R4964" t="s">
        <v>20588</v>
      </c>
      <c r="S4964">
        <v>1</v>
      </c>
      <c r="T4964">
        <v>1</v>
      </c>
      <c r="U4964">
        <v>0</v>
      </c>
      <c r="V4964">
        <v>1395</v>
      </c>
      <c r="W4964">
        <v>62</v>
      </c>
    </row>
    <row r="4965" spans="1:23" x14ac:dyDescent="0.3">
      <c r="A4965" t="s">
        <v>4974</v>
      </c>
      <c r="B4965" t="s">
        <v>21439</v>
      </c>
      <c r="C4965">
        <v>1</v>
      </c>
      <c r="D4965">
        <v>1</v>
      </c>
      <c r="E4965" t="s">
        <v>20088</v>
      </c>
      <c r="F4965" t="s">
        <v>17279</v>
      </c>
      <c r="G4965" t="s">
        <v>20089</v>
      </c>
      <c r="H4965" t="s">
        <v>25469</v>
      </c>
      <c r="I4965" t="s">
        <v>25470</v>
      </c>
      <c r="J4965" t="s">
        <v>6880</v>
      </c>
      <c r="K4965" t="s">
        <v>6418</v>
      </c>
      <c r="L4965" t="s">
        <v>6347</v>
      </c>
      <c r="M4965" t="s">
        <v>20083</v>
      </c>
      <c r="N4965" t="s">
        <v>6348</v>
      </c>
      <c r="O4965" t="s">
        <v>20213</v>
      </c>
      <c r="P4965" t="s">
        <v>20359</v>
      </c>
      <c r="Q4965" t="s">
        <v>20360</v>
      </c>
      <c r="R4965" t="s">
        <v>20361</v>
      </c>
      <c r="S4965">
        <v>0</v>
      </c>
      <c r="T4965">
        <v>0</v>
      </c>
      <c r="V4965">
        <v>33</v>
      </c>
      <c r="W4965">
        <v>2</v>
      </c>
    </row>
    <row r="4966" spans="1:23" x14ac:dyDescent="0.3">
      <c r="A4966" t="s">
        <v>4975</v>
      </c>
      <c r="B4966" t="s">
        <v>21528</v>
      </c>
      <c r="C4966">
        <v>1</v>
      </c>
      <c r="D4966">
        <v>1</v>
      </c>
      <c r="E4966" t="s">
        <v>20050</v>
      </c>
      <c r="F4966" t="s">
        <v>17280</v>
      </c>
      <c r="G4966" t="s">
        <v>20080</v>
      </c>
      <c r="H4966" t="s">
        <v>20217</v>
      </c>
      <c r="I4966" t="s">
        <v>20218</v>
      </c>
      <c r="J4966" t="s">
        <v>6884</v>
      </c>
      <c r="K4966" t="s">
        <v>6874</v>
      </c>
      <c r="L4966" t="s">
        <v>6607</v>
      </c>
      <c r="M4966" t="s">
        <v>20083</v>
      </c>
      <c r="N4966" t="s">
        <v>6348</v>
      </c>
      <c r="O4966" t="s">
        <v>20213</v>
      </c>
      <c r="P4966" t="s">
        <v>20214</v>
      </c>
      <c r="Q4966" t="s">
        <v>20215</v>
      </c>
      <c r="R4966" t="s">
        <v>20216</v>
      </c>
      <c r="S4966">
        <v>1</v>
      </c>
      <c r="T4966">
        <v>1</v>
      </c>
      <c r="U4966">
        <v>0</v>
      </c>
      <c r="V4966">
        <v>1666</v>
      </c>
      <c r="W4966">
        <v>73</v>
      </c>
    </row>
    <row r="4967" spans="1:23" x14ac:dyDescent="0.3">
      <c r="A4967" t="s">
        <v>4976</v>
      </c>
      <c r="B4967" t="s">
        <v>21528</v>
      </c>
      <c r="C4967">
        <v>1</v>
      </c>
      <c r="D4967">
        <v>1</v>
      </c>
      <c r="E4967" t="s">
        <v>20050</v>
      </c>
      <c r="F4967" t="s">
        <v>17281</v>
      </c>
      <c r="G4967" t="s">
        <v>20080</v>
      </c>
      <c r="H4967" t="s">
        <v>20217</v>
      </c>
      <c r="I4967" t="s">
        <v>20218</v>
      </c>
      <c r="J4967" t="s">
        <v>17282</v>
      </c>
      <c r="K4967" t="s">
        <v>6606</v>
      </c>
      <c r="L4967" t="s">
        <v>6607</v>
      </c>
      <c r="M4967" t="s">
        <v>20083</v>
      </c>
      <c r="N4967" t="s">
        <v>6348</v>
      </c>
      <c r="O4967" t="s">
        <v>20213</v>
      </c>
      <c r="P4967" t="s">
        <v>20214</v>
      </c>
      <c r="Q4967" t="s">
        <v>20215</v>
      </c>
      <c r="R4967" t="s">
        <v>20216</v>
      </c>
      <c r="S4967">
        <v>1</v>
      </c>
      <c r="T4967">
        <v>1</v>
      </c>
      <c r="U4967">
        <v>0</v>
      </c>
      <c r="V4967">
        <v>1820</v>
      </c>
      <c r="W4967">
        <v>80</v>
      </c>
    </row>
    <row r="4968" spans="1:23" x14ac:dyDescent="0.3">
      <c r="A4968" t="s">
        <v>4977</v>
      </c>
      <c r="B4968" t="s">
        <v>21528</v>
      </c>
      <c r="C4968">
        <v>1</v>
      </c>
      <c r="D4968">
        <v>1</v>
      </c>
      <c r="E4968" t="s">
        <v>20065</v>
      </c>
      <c r="F4968" t="s">
        <v>17283</v>
      </c>
      <c r="G4968" t="s">
        <v>20080</v>
      </c>
      <c r="H4968" t="s">
        <v>20357</v>
      </c>
      <c r="I4968" t="s">
        <v>20358</v>
      </c>
      <c r="J4968" t="s">
        <v>6877</v>
      </c>
      <c r="K4968" t="s">
        <v>6878</v>
      </c>
      <c r="L4968" t="s">
        <v>6347</v>
      </c>
      <c r="M4968" t="s">
        <v>20083</v>
      </c>
      <c r="N4968" t="s">
        <v>6348</v>
      </c>
      <c r="O4968" t="s">
        <v>20213</v>
      </c>
      <c r="P4968" t="s">
        <v>20359</v>
      </c>
      <c r="Q4968" t="s">
        <v>20360</v>
      </c>
      <c r="R4968" t="s">
        <v>20361</v>
      </c>
      <c r="S4968">
        <v>1</v>
      </c>
      <c r="T4968">
        <v>0</v>
      </c>
      <c r="U4968">
        <v>0</v>
      </c>
      <c r="V4968">
        <v>2160</v>
      </c>
      <c r="W4968">
        <v>103</v>
      </c>
    </row>
    <row r="4969" spans="1:23" x14ac:dyDescent="0.3">
      <c r="A4969" t="s">
        <v>4978</v>
      </c>
      <c r="B4969" t="s">
        <v>21528</v>
      </c>
      <c r="C4969">
        <v>1</v>
      </c>
      <c r="D4969">
        <v>1</v>
      </c>
      <c r="E4969" t="s">
        <v>20065</v>
      </c>
      <c r="F4969" t="s">
        <v>17284</v>
      </c>
      <c r="G4969" t="s">
        <v>20080</v>
      </c>
      <c r="H4969" t="s">
        <v>20357</v>
      </c>
      <c r="I4969" t="s">
        <v>20358</v>
      </c>
      <c r="J4969" t="s">
        <v>6879</v>
      </c>
      <c r="K4969" t="s">
        <v>6418</v>
      </c>
      <c r="L4969" t="s">
        <v>6347</v>
      </c>
      <c r="M4969" t="s">
        <v>20083</v>
      </c>
      <c r="N4969" t="s">
        <v>6348</v>
      </c>
      <c r="O4969" t="s">
        <v>20213</v>
      </c>
      <c r="P4969" t="s">
        <v>20359</v>
      </c>
      <c r="Q4969" t="s">
        <v>20360</v>
      </c>
      <c r="R4969" t="s">
        <v>20361</v>
      </c>
      <c r="S4969">
        <v>1</v>
      </c>
      <c r="T4969">
        <v>0</v>
      </c>
      <c r="U4969">
        <v>0</v>
      </c>
      <c r="V4969">
        <v>2915</v>
      </c>
      <c r="W4969">
        <v>129</v>
      </c>
    </row>
    <row r="4970" spans="1:23" x14ac:dyDescent="0.3">
      <c r="A4970" t="s">
        <v>4979</v>
      </c>
      <c r="B4970" t="s">
        <v>21528</v>
      </c>
      <c r="C4970">
        <v>1</v>
      </c>
      <c r="D4970">
        <v>1</v>
      </c>
      <c r="E4970" t="s">
        <v>20065</v>
      </c>
      <c r="F4970" t="s">
        <v>17285</v>
      </c>
      <c r="G4970" t="s">
        <v>20080</v>
      </c>
      <c r="H4970" t="s">
        <v>20357</v>
      </c>
      <c r="I4970" t="s">
        <v>20358</v>
      </c>
      <c r="J4970" t="s">
        <v>6880</v>
      </c>
      <c r="K4970" t="s">
        <v>6418</v>
      </c>
      <c r="L4970" t="s">
        <v>6347</v>
      </c>
      <c r="M4970" t="s">
        <v>20083</v>
      </c>
      <c r="N4970" t="s">
        <v>6348</v>
      </c>
      <c r="O4970" t="s">
        <v>20213</v>
      </c>
      <c r="P4970" t="s">
        <v>20359</v>
      </c>
      <c r="Q4970" t="s">
        <v>20360</v>
      </c>
      <c r="R4970" t="s">
        <v>20361</v>
      </c>
      <c r="S4970">
        <v>1</v>
      </c>
      <c r="T4970">
        <v>0</v>
      </c>
      <c r="U4970">
        <v>0</v>
      </c>
      <c r="V4970">
        <v>8</v>
      </c>
      <c r="W4970">
        <v>1</v>
      </c>
    </row>
    <row r="4971" spans="1:23" x14ac:dyDescent="0.3">
      <c r="A4971" t="s">
        <v>4980</v>
      </c>
      <c r="B4971" t="s">
        <v>21522</v>
      </c>
      <c r="C4971">
        <v>1</v>
      </c>
      <c r="D4971">
        <v>1</v>
      </c>
      <c r="E4971" t="s">
        <v>20065</v>
      </c>
      <c r="F4971" t="s">
        <v>17286</v>
      </c>
      <c r="G4971" t="s">
        <v>20080</v>
      </c>
      <c r="H4971" t="s">
        <v>20357</v>
      </c>
      <c r="I4971" t="s">
        <v>20358</v>
      </c>
      <c r="J4971" t="s">
        <v>6879</v>
      </c>
      <c r="K4971" t="s">
        <v>6418</v>
      </c>
      <c r="L4971" t="s">
        <v>6347</v>
      </c>
      <c r="M4971" t="s">
        <v>20083</v>
      </c>
      <c r="N4971" t="s">
        <v>6348</v>
      </c>
      <c r="O4971" t="s">
        <v>20213</v>
      </c>
      <c r="P4971" t="s">
        <v>20359</v>
      </c>
      <c r="Q4971" t="s">
        <v>20360</v>
      </c>
      <c r="R4971" t="s">
        <v>20361</v>
      </c>
      <c r="S4971">
        <v>1</v>
      </c>
      <c r="T4971">
        <v>0</v>
      </c>
      <c r="U4971">
        <v>0</v>
      </c>
      <c r="V4971">
        <v>103</v>
      </c>
      <c r="W4971">
        <v>6</v>
      </c>
    </row>
    <row r="4972" spans="1:23" x14ac:dyDescent="0.3">
      <c r="A4972" t="s">
        <v>4981</v>
      </c>
      <c r="B4972" t="s">
        <v>21439</v>
      </c>
      <c r="C4972">
        <v>1</v>
      </c>
      <c r="D4972">
        <v>1</v>
      </c>
      <c r="E4972" t="s">
        <v>20150</v>
      </c>
      <c r="F4972" t="s">
        <v>17287</v>
      </c>
      <c r="G4972" t="s">
        <v>20089</v>
      </c>
      <c r="H4972" t="s">
        <v>21547</v>
      </c>
      <c r="I4972" t="s">
        <v>25475</v>
      </c>
      <c r="J4972" t="s">
        <v>17288</v>
      </c>
      <c r="K4972" t="s">
        <v>6346</v>
      </c>
      <c r="L4972" t="s">
        <v>6347</v>
      </c>
      <c r="M4972" t="s">
        <v>20083</v>
      </c>
      <c r="N4972" t="s">
        <v>6348</v>
      </c>
      <c r="O4972" t="s">
        <v>20213</v>
      </c>
      <c r="P4972" t="s">
        <v>20359</v>
      </c>
      <c r="Q4972" t="s">
        <v>20360</v>
      </c>
      <c r="R4972" t="s">
        <v>20361</v>
      </c>
      <c r="S4972">
        <v>0</v>
      </c>
      <c r="T4972">
        <v>0</v>
      </c>
      <c r="V4972">
        <v>18</v>
      </c>
      <c r="W4972">
        <v>1</v>
      </c>
    </row>
    <row r="4973" spans="1:23" x14ac:dyDescent="0.3">
      <c r="A4973" t="s">
        <v>4982</v>
      </c>
      <c r="B4973" t="s">
        <v>21439</v>
      </c>
      <c r="C4973">
        <v>1</v>
      </c>
      <c r="D4973">
        <v>1</v>
      </c>
      <c r="E4973" t="s">
        <v>20088</v>
      </c>
      <c r="F4973" t="s">
        <v>17289</v>
      </c>
      <c r="G4973" t="s">
        <v>20089</v>
      </c>
      <c r="H4973" t="s">
        <v>25476</v>
      </c>
      <c r="I4973" t="s">
        <v>25477</v>
      </c>
      <c r="J4973" t="s">
        <v>17264</v>
      </c>
      <c r="K4973" t="s">
        <v>6346</v>
      </c>
      <c r="L4973" t="s">
        <v>6347</v>
      </c>
      <c r="M4973" t="s">
        <v>20083</v>
      </c>
      <c r="N4973" t="s">
        <v>6348</v>
      </c>
      <c r="O4973" t="s">
        <v>20213</v>
      </c>
      <c r="P4973" t="s">
        <v>20359</v>
      </c>
      <c r="Q4973" t="s">
        <v>20360</v>
      </c>
      <c r="R4973" t="s">
        <v>20361</v>
      </c>
      <c r="S4973">
        <v>0</v>
      </c>
      <c r="T4973">
        <v>0</v>
      </c>
      <c r="V4973">
        <v>50</v>
      </c>
      <c r="W4973">
        <v>2</v>
      </c>
    </row>
    <row r="4974" spans="1:23" x14ac:dyDescent="0.3">
      <c r="A4974" t="s">
        <v>4983</v>
      </c>
      <c r="B4974" t="s">
        <v>21439</v>
      </c>
      <c r="C4974">
        <v>1</v>
      </c>
      <c r="D4974">
        <v>1</v>
      </c>
      <c r="E4974" t="s">
        <v>20088</v>
      </c>
      <c r="F4974" t="s">
        <v>17290</v>
      </c>
      <c r="G4974" t="s">
        <v>20089</v>
      </c>
      <c r="H4974" t="s">
        <v>21518</v>
      </c>
      <c r="I4974" t="s">
        <v>25478</v>
      </c>
      <c r="J4974" t="s">
        <v>17291</v>
      </c>
      <c r="K4974" t="s">
        <v>6610</v>
      </c>
      <c r="L4974" t="s">
        <v>6611</v>
      </c>
      <c r="M4974" t="s">
        <v>20582</v>
      </c>
      <c r="N4974" t="s">
        <v>6348</v>
      </c>
      <c r="O4974" t="s">
        <v>20213</v>
      </c>
      <c r="P4974" t="s">
        <v>20580</v>
      </c>
      <c r="Q4974" t="s">
        <v>6611</v>
      </c>
      <c r="R4974" t="s">
        <v>20583</v>
      </c>
      <c r="S4974">
        <v>0</v>
      </c>
      <c r="T4974">
        <v>1</v>
      </c>
      <c r="V4974">
        <v>46</v>
      </c>
      <c r="W4974">
        <v>2</v>
      </c>
    </row>
    <row r="4975" spans="1:23" x14ac:dyDescent="0.3">
      <c r="A4975" t="s">
        <v>4984</v>
      </c>
      <c r="B4975" t="s">
        <v>21439</v>
      </c>
      <c r="C4975">
        <v>1</v>
      </c>
      <c r="D4975">
        <v>1</v>
      </c>
      <c r="E4975" t="s">
        <v>20088</v>
      </c>
      <c r="F4975" t="s">
        <v>17292</v>
      </c>
      <c r="G4975" t="s">
        <v>20089</v>
      </c>
      <c r="H4975" t="s">
        <v>27379</v>
      </c>
      <c r="I4975" t="s">
        <v>25479</v>
      </c>
      <c r="J4975" t="s">
        <v>17293</v>
      </c>
      <c r="K4975" t="s">
        <v>6612</v>
      </c>
      <c r="L4975" t="s">
        <v>6613</v>
      </c>
      <c r="M4975" t="s">
        <v>20582</v>
      </c>
      <c r="N4975" t="s">
        <v>6348</v>
      </c>
      <c r="O4975" t="s">
        <v>20213</v>
      </c>
      <c r="P4975" t="s">
        <v>20586</v>
      </c>
      <c r="Q4975" t="s">
        <v>20587</v>
      </c>
      <c r="R4975" t="s">
        <v>20588</v>
      </c>
      <c r="S4975">
        <v>0</v>
      </c>
      <c r="T4975">
        <v>1</v>
      </c>
      <c r="V4975">
        <v>75</v>
      </c>
      <c r="W4975">
        <v>3</v>
      </c>
    </row>
    <row r="4976" spans="1:23" x14ac:dyDescent="0.3">
      <c r="A4976" t="s">
        <v>4985</v>
      </c>
      <c r="B4976" t="s">
        <v>21439</v>
      </c>
      <c r="C4976">
        <v>1</v>
      </c>
      <c r="D4976">
        <v>1</v>
      </c>
      <c r="E4976" t="s">
        <v>20088</v>
      </c>
      <c r="F4976" t="s">
        <v>17294</v>
      </c>
      <c r="G4976" t="s">
        <v>20089</v>
      </c>
      <c r="H4976" t="s">
        <v>21520</v>
      </c>
      <c r="I4976" t="s">
        <v>25517</v>
      </c>
      <c r="J4976" t="s">
        <v>17295</v>
      </c>
      <c r="K4976" t="s">
        <v>6610</v>
      </c>
      <c r="L4976" t="s">
        <v>6611</v>
      </c>
      <c r="M4976" t="s">
        <v>20582</v>
      </c>
      <c r="N4976" t="s">
        <v>6348</v>
      </c>
      <c r="O4976" t="s">
        <v>20213</v>
      </c>
      <c r="P4976" t="s">
        <v>20580</v>
      </c>
      <c r="Q4976" t="s">
        <v>6611</v>
      </c>
      <c r="R4976" t="s">
        <v>20583</v>
      </c>
      <c r="S4976">
        <v>0</v>
      </c>
      <c r="T4976">
        <v>1</v>
      </c>
      <c r="V4976">
        <v>45</v>
      </c>
      <c r="W4976">
        <v>2</v>
      </c>
    </row>
    <row r="4977" spans="1:23" x14ac:dyDescent="0.3">
      <c r="A4977" t="s">
        <v>4986</v>
      </c>
      <c r="B4977" t="s">
        <v>21439</v>
      </c>
      <c r="C4977">
        <v>1</v>
      </c>
      <c r="D4977">
        <v>1</v>
      </c>
      <c r="E4977" t="s">
        <v>20088</v>
      </c>
      <c r="F4977" t="s">
        <v>17296</v>
      </c>
      <c r="G4977" t="s">
        <v>20089</v>
      </c>
      <c r="H4977" t="s">
        <v>20513</v>
      </c>
      <c r="I4977" t="s">
        <v>25437</v>
      </c>
      <c r="J4977" t="s">
        <v>6868</v>
      </c>
      <c r="K4977" t="s">
        <v>6869</v>
      </c>
      <c r="L4977" t="s">
        <v>6870</v>
      </c>
      <c r="M4977" t="s">
        <v>20206</v>
      </c>
      <c r="N4977" t="s">
        <v>6348</v>
      </c>
      <c r="O4977" t="s">
        <v>20213</v>
      </c>
      <c r="P4977" t="s">
        <v>20580</v>
      </c>
      <c r="Q4977" t="s">
        <v>6611</v>
      </c>
      <c r="R4977" t="s">
        <v>20829</v>
      </c>
      <c r="S4977">
        <v>0</v>
      </c>
      <c r="T4977">
        <v>1</v>
      </c>
      <c r="V4977">
        <v>55</v>
      </c>
      <c r="W4977">
        <v>2</v>
      </c>
    </row>
    <row r="4978" spans="1:23" x14ac:dyDescent="0.3">
      <c r="A4978" t="s">
        <v>4987</v>
      </c>
      <c r="B4978" t="s">
        <v>21439</v>
      </c>
      <c r="C4978">
        <v>1</v>
      </c>
      <c r="D4978">
        <v>1</v>
      </c>
      <c r="E4978" t="s">
        <v>20088</v>
      </c>
      <c r="F4978" t="s">
        <v>17297</v>
      </c>
      <c r="G4978" t="s">
        <v>20089</v>
      </c>
      <c r="H4978" t="s">
        <v>21440</v>
      </c>
      <c r="I4978" t="s">
        <v>25519</v>
      </c>
      <c r="J4978" t="s">
        <v>17298</v>
      </c>
      <c r="K4978" t="s">
        <v>6964</v>
      </c>
      <c r="L4978" t="s">
        <v>6471</v>
      </c>
      <c r="M4978" t="s">
        <v>20083</v>
      </c>
      <c r="N4978" t="s">
        <v>6348</v>
      </c>
      <c r="O4978" t="s">
        <v>20213</v>
      </c>
      <c r="P4978" t="s">
        <v>20549</v>
      </c>
      <c r="Q4978" t="s">
        <v>20550</v>
      </c>
      <c r="R4978" t="s">
        <v>20551</v>
      </c>
      <c r="S4978">
        <v>0</v>
      </c>
      <c r="T4978">
        <v>1</v>
      </c>
      <c r="V4978">
        <v>92</v>
      </c>
      <c r="W4978">
        <v>4</v>
      </c>
    </row>
    <row r="4979" spans="1:23" x14ac:dyDescent="0.3">
      <c r="A4979" t="s">
        <v>4988</v>
      </c>
      <c r="B4979" t="s">
        <v>21439</v>
      </c>
      <c r="C4979">
        <v>1</v>
      </c>
      <c r="D4979">
        <v>1</v>
      </c>
      <c r="E4979" t="s">
        <v>20088</v>
      </c>
      <c r="F4979" t="s">
        <v>17299</v>
      </c>
      <c r="G4979" t="s">
        <v>20089</v>
      </c>
      <c r="H4979" t="s">
        <v>20513</v>
      </c>
      <c r="I4979" t="s">
        <v>25437</v>
      </c>
      <c r="J4979" t="s">
        <v>17300</v>
      </c>
      <c r="K4979" t="s">
        <v>6866</v>
      </c>
      <c r="L4979" t="s">
        <v>6867</v>
      </c>
      <c r="M4979" t="s">
        <v>20840</v>
      </c>
      <c r="N4979" t="s">
        <v>6348</v>
      </c>
      <c r="O4979" t="s">
        <v>20213</v>
      </c>
      <c r="P4979" t="s">
        <v>20641</v>
      </c>
      <c r="Q4979" t="s">
        <v>20642</v>
      </c>
      <c r="R4979" t="s">
        <v>20906</v>
      </c>
      <c r="S4979">
        <v>0</v>
      </c>
      <c r="T4979">
        <v>1</v>
      </c>
      <c r="V4979">
        <v>45</v>
      </c>
      <c r="W4979">
        <v>2</v>
      </c>
    </row>
    <row r="4980" spans="1:23" x14ac:dyDescent="0.3">
      <c r="A4980" t="s">
        <v>4989</v>
      </c>
      <c r="B4980" t="s">
        <v>21501</v>
      </c>
      <c r="C4980">
        <v>1</v>
      </c>
      <c r="D4980">
        <v>1</v>
      </c>
      <c r="E4980" t="s">
        <v>20065</v>
      </c>
      <c r="F4980" t="s">
        <v>17301</v>
      </c>
      <c r="G4980" t="s">
        <v>20051</v>
      </c>
      <c r="H4980" t="s">
        <v>20584</v>
      </c>
      <c r="I4980" t="s">
        <v>20585</v>
      </c>
      <c r="J4980" t="s">
        <v>17192</v>
      </c>
      <c r="K4980" t="s">
        <v>6612</v>
      </c>
      <c r="L4980" t="s">
        <v>6613</v>
      </c>
      <c r="M4980" t="s">
        <v>20582</v>
      </c>
      <c r="N4980" t="s">
        <v>6348</v>
      </c>
      <c r="O4980" t="s">
        <v>20213</v>
      </c>
      <c r="P4980" t="s">
        <v>20586</v>
      </c>
      <c r="Q4980" t="s">
        <v>20587</v>
      </c>
      <c r="R4980" t="s">
        <v>20588</v>
      </c>
      <c r="S4980">
        <v>1</v>
      </c>
      <c r="T4980">
        <v>1</v>
      </c>
      <c r="U4980">
        <v>0</v>
      </c>
      <c r="V4980">
        <v>13</v>
      </c>
      <c r="W4980">
        <v>1</v>
      </c>
    </row>
    <row r="4981" spans="1:23" x14ac:dyDescent="0.3">
      <c r="A4981" t="s">
        <v>4990</v>
      </c>
      <c r="B4981" t="s">
        <v>21044</v>
      </c>
      <c r="C4981">
        <v>0</v>
      </c>
      <c r="D4981">
        <v>0</v>
      </c>
      <c r="E4981" t="s">
        <v>20088</v>
      </c>
      <c r="F4981" t="s">
        <v>17302</v>
      </c>
      <c r="G4981" t="s">
        <v>20089</v>
      </c>
      <c r="H4981" t="s">
        <v>25480</v>
      </c>
      <c r="I4981" t="s">
        <v>25481</v>
      </c>
      <c r="J4981" t="s">
        <v>6875</v>
      </c>
      <c r="K4981" t="s">
        <v>6605</v>
      </c>
      <c r="L4981" t="s">
        <v>6471</v>
      </c>
      <c r="M4981" t="s">
        <v>20083</v>
      </c>
      <c r="N4981" t="s">
        <v>6348</v>
      </c>
      <c r="O4981" t="s">
        <v>20213</v>
      </c>
      <c r="P4981" t="s">
        <v>20549</v>
      </c>
      <c r="Q4981" t="s">
        <v>20550</v>
      </c>
      <c r="R4981" t="s">
        <v>20551</v>
      </c>
      <c r="S4981">
        <v>0</v>
      </c>
      <c r="T4981">
        <v>1</v>
      </c>
      <c r="U4981">
        <v>1</v>
      </c>
      <c r="V4981">
        <v>118</v>
      </c>
      <c r="W4981">
        <v>13</v>
      </c>
    </row>
    <row r="4982" spans="1:23" x14ac:dyDescent="0.3">
      <c r="A4982" t="s">
        <v>4991</v>
      </c>
      <c r="B4982" t="s">
        <v>21439</v>
      </c>
      <c r="C4982">
        <v>1</v>
      </c>
      <c r="D4982">
        <v>1</v>
      </c>
      <c r="E4982" t="s">
        <v>20088</v>
      </c>
      <c r="F4982" t="s">
        <v>17303</v>
      </c>
      <c r="G4982" t="s">
        <v>20089</v>
      </c>
      <c r="H4982" t="s">
        <v>20513</v>
      </c>
      <c r="I4982" t="s">
        <v>25437</v>
      </c>
      <c r="J4982" t="s">
        <v>17304</v>
      </c>
      <c r="K4982" t="s">
        <v>6874</v>
      </c>
      <c r="L4982" t="s">
        <v>6607</v>
      </c>
      <c r="M4982" t="s">
        <v>20083</v>
      </c>
      <c r="N4982" t="s">
        <v>6348</v>
      </c>
      <c r="O4982" t="s">
        <v>20213</v>
      </c>
      <c r="P4982" t="s">
        <v>20214</v>
      </c>
      <c r="Q4982" t="s">
        <v>20215</v>
      </c>
      <c r="R4982" t="s">
        <v>20216</v>
      </c>
      <c r="S4982">
        <v>0</v>
      </c>
      <c r="T4982">
        <v>1</v>
      </c>
      <c r="V4982">
        <v>86</v>
      </c>
      <c r="W4982">
        <v>4</v>
      </c>
    </row>
    <row r="4983" spans="1:23" x14ac:dyDescent="0.3">
      <c r="A4983" t="s">
        <v>4992</v>
      </c>
      <c r="B4983" t="s">
        <v>21439</v>
      </c>
      <c r="C4983">
        <v>1</v>
      </c>
      <c r="D4983">
        <v>1</v>
      </c>
      <c r="E4983" t="s">
        <v>20088</v>
      </c>
      <c r="F4983" t="s">
        <v>17305</v>
      </c>
      <c r="G4983" t="s">
        <v>20089</v>
      </c>
      <c r="H4983" t="s">
        <v>21520</v>
      </c>
      <c r="I4983" t="s">
        <v>25517</v>
      </c>
      <c r="J4983" t="s">
        <v>17306</v>
      </c>
      <c r="K4983" t="s">
        <v>7110</v>
      </c>
      <c r="L4983" t="s">
        <v>7111</v>
      </c>
      <c r="M4983" t="s">
        <v>20324</v>
      </c>
      <c r="N4983" t="s">
        <v>6348</v>
      </c>
      <c r="O4983" t="s">
        <v>20213</v>
      </c>
      <c r="P4983" t="s">
        <v>20375</v>
      </c>
      <c r="Q4983" t="s">
        <v>6619</v>
      </c>
      <c r="R4983" t="s">
        <v>20657</v>
      </c>
      <c r="S4983">
        <v>0</v>
      </c>
      <c r="T4983">
        <v>1</v>
      </c>
      <c r="V4983">
        <v>59</v>
      </c>
      <c r="W4983">
        <v>2</v>
      </c>
    </row>
    <row r="4984" spans="1:23" x14ac:dyDescent="0.3">
      <c r="A4984" t="s">
        <v>4993</v>
      </c>
      <c r="B4984" t="s">
        <v>21439</v>
      </c>
      <c r="C4984">
        <v>1</v>
      </c>
      <c r="D4984">
        <v>1</v>
      </c>
      <c r="E4984" t="s">
        <v>20088</v>
      </c>
      <c r="F4984" t="s">
        <v>17307</v>
      </c>
      <c r="G4984" t="s">
        <v>20089</v>
      </c>
      <c r="H4984" t="s">
        <v>21518</v>
      </c>
      <c r="I4984" t="s">
        <v>25478</v>
      </c>
      <c r="J4984" t="s">
        <v>17308</v>
      </c>
      <c r="K4984" t="s">
        <v>6882</v>
      </c>
      <c r="L4984" t="s">
        <v>6347</v>
      </c>
      <c r="M4984" t="s">
        <v>20083</v>
      </c>
      <c r="N4984" t="s">
        <v>6348</v>
      </c>
      <c r="O4984" t="s">
        <v>20213</v>
      </c>
      <c r="P4984" t="s">
        <v>20359</v>
      </c>
      <c r="Q4984" t="s">
        <v>20360</v>
      </c>
      <c r="R4984" t="s">
        <v>20361</v>
      </c>
      <c r="S4984">
        <v>0</v>
      </c>
      <c r="T4984">
        <v>0</v>
      </c>
      <c r="V4984">
        <v>51</v>
      </c>
      <c r="W4984">
        <v>2</v>
      </c>
    </row>
    <row r="4985" spans="1:23" x14ac:dyDescent="0.3">
      <c r="A4985" t="s">
        <v>4994</v>
      </c>
      <c r="B4985" t="s">
        <v>21439</v>
      </c>
      <c r="C4985">
        <v>1</v>
      </c>
      <c r="D4985">
        <v>1</v>
      </c>
      <c r="E4985" t="s">
        <v>20088</v>
      </c>
      <c r="F4985" t="s">
        <v>17309</v>
      </c>
      <c r="G4985" t="s">
        <v>20066</v>
      </c>
      <c r="H4985" t="s">
        <v>25482</v>
      </c>
      <c r="I4985" t="s">
        <v>25483</v>
      </c>
      <c r="J4985" t="s">
        <v>17310</v>
      </c>
      <c r="K4985" t="s">
        <v>6964</v>
      </c>
      <c r="L4985" t="s">
        <v>6471</v>
      </c>
      <c r="M4985" t="s">
        <v>20083</v>
      </c>
      <c r="N4985" t="s">
        <v>6348</v>
      </c>
      <c r="O4985" t="s">
        <v>20213</v>
      </c>
      <c r="P4985" t="s">
        <v>20549</v>
      </c>
      <c r="Q4985" t="s">
        <v>20550</v>
      </c>
      <c r="R4985" t="s">
        <v>20551</v>
      </c>
      <c r="S4985">
        <v>0</v>
      </c>
      <c r="T4985">
        <v>1</v>
      </c>
      <c r="V4985">
        <v>109</v>
      </c>
      <c r="W4985">
        <v>5</v>
      </c>
    </row>
    <row r="4986" spans="1:23" x14ac:dyDescent="0.3">
      <c r="A4986" t="s">
        <v>4995</v>
      </c>
      <c r="B4986" t="s">
        <v>21439</v>
      </c>
      <c r="C4986">
        <v>1</v>
      </c>
      <c r="D4986">
        <v>1</v>
      </c>
      <c r="E4986" t="s">
        <v>20088</v>
      </c>
      <c r="F4986" t="s">
        <v>17311</v>
      </c>
      <c r="G4986" t="s">
        <v>20089</v>
      </c>
      <c r="H4986" t="s">
        <v>25484</v>
      </c>
      <c r="I4986" t="s">
        <v>25485</v>
      </c>
      <c r="J4986" t="s">
        <v>15078</v>
      </c>
      <c r="K4986" t="s">
        <v>6606</v>
      </c>
      <c r="L4986" t="s">
        <v>6607</v>
      </c>
      <c r="M4986" t="s">
        <v>20083</v>
      </c>
      <c r="N4986" t="s">
        <v>6348</v>
      </c>
      <c r="O4986" t="s">
        <v>20213</v>
      </c>
      <c r="P4986" t="s">
        <v>20214</v>
      </c>
      <c r="Q4986" t="s">
        <v>20215</v>
      </c>
      <c r="R4986" t="s">
        <v>20216</v>
      </c>
      <c r="S4986">
        <v>0</v>
      </c>
      <c r="T4986">
        <v>1</v>
      </c>
      <c r="V4986">
        <v>49</v>
      </c>
      <c r="W4986">
        <v>2</v>
      </c>
    </row>
    <row r="4987" spans="1:23" x14ac:dyDescent="0.3">
      <c r="A4987" t="s">
        <v>4996</v>
      </c>
      <c r="B4987" t="s">
        <v>21439</v>
      </c>
      <c r="C4987">
        <v>1</v>
      </c>
      <c r="D4987">
        <v>1</v>
      </c>
      <c r="E4987" t="s">
        <v>20150</v>
      </c>
      <c r="F4987" t="s">
        <v>17312</v>
      </c>
      <c r="G4987" t="s">
        <v>20089</v>
      </c>
      <c r="H4987" t="s">
        <v>25447</v>
      </c>
      <c r="I4987" t="s">
        <v>25448</v>
      </c>
      <c r="J4987" t="s">
        <v>17306</v>
      </c>
      <c r="K4987" t="s">
        <v>7110</v>
      </c>
      <c r="L4987" t="s">
        <v>7111</v>
      </c>
      <c r="M4987" t="s">
        <v>20324</v>
      </c>
      <c r="N4987" t="s">
        <v>6348</v>
      </c>
      <c r="O4987" t="s">
        <v>20213</v>
      </c>
      <c r="P4987" t="s">
        <v>20375</v>
      </c>
      <c r="Q4987" t="s">
        <v>6619</v>
      </c>
      <c r="R4987" t="s">
        <v>20657</v>
      </c>
      <c r="S4987">
        <v>0</v>
      </c>
      <c r="T4987">
        <v>1</v>
      </c>
      <c r="V4987">
        <v>58</v>
      </c>
      <c r="W4987">
        <v>2</v>
      </c>
    </row>
    <row r="4988" spans="1:23" x14ac:dyDescent="0.3">
      <c r="A4988" t="s">
        <v>4997</v>
      </c>
      <c r="B4988" t="s">
        <v>21439</v>
      </c>
      <c r="C4988">
        <v>1</v>
      </c>
      <c r="D4988">
        <v>1</v>
      </c>
      <c r="E4988" t="s">
        <v>20150</v>
      </c>
      <c r="F4988" t="s">
        <v>17313</v>
      </c>
      <c r="G4988" t="s">
        <v>20089</v>
      </c>
      <c r="H4988" t="s">
        <v>25476</v>
      </c>
      <c r="I4988" t="s">
        <v>25477</v>
      </c>
      <c r="J4988" t="s">
        <v>17314</v>
      </c>
      <c r="K4988" t="s">
        <v>6878</v>
      </c>
      <c r="L4988" t="s">
        <v>6347</v>
      </c>
      <c r="M4988" t="s">
        <v>20083</v>
      </c>
      <c r="N4988" t="s">
        <v>6348</v>
      </c>
      <c r="O4988" t="s">
        <v>20213</v>
      </c>
      <c r="P4988" t="s">
        <v>20359</v>
      </c>
      <c r="Q4988" t="s">
        <v>20360</v>
      </c>
      <c r="R4988" t="s">
        <v>20361</v>
      </c>
      <c r="S4988">
        <v>0</v>
      </c>
      <c r="T4988">
        <v>0</v>
      </c>
      <c r="V4988">
        <v>73</v>
      </c>
      <c r="W4988">
        <v>2</v>
      </c>
    </row>
    <row r="4989" spans="1:23" x14ac:dyDescent="0.3">
      <c r="A4989" t="s">
        <v>4998</v>
      </c>
      <c r="B4989" t="s">
        <v>21439</v>
      </c>
      <c r="C4989">
        <v>1</v>
      </c>
      <c r="D4989">
        <v>1</v>
      </c>
      <c r="E4989" t="s">
        <v>20150</v>
      </c>
      <c r="F4989" t="s">
        <v>17315</v>
      </c>
      <c r="G4989" t="s">
        <v>20089</v>
      </c>
      <c r="H4989" t="s">
        <v>25469</v>
      </c>
      <c r="I4989" t="s">
        <v>25470</v>
      </c>
      <c r="J4989" t="s">
        <v>6880</v>
      </c>
      <c r="K4989" t="s">
        <v>6418</v>
      </c>
      <c r="L4989" t="s">
        <v>6347</v>
      </c>
      <c r="M4989" t="s">
        <v>20083</v>
      </c>
      <c r="N4989" t="s">
        <v>6348</v>
      </c>
      <c r="O4989" t="s">
        <v>20213</v>
      </c>
      <c r="P4989" t="s">
        <v>20359</v>
      </c>
      <c r="Q4989" t="s">
        <v>20360</v>
      </c>
      <c r="R4989" t="s">
        <v>20361</v>
      </c>
      <c r="S4989">
        <v>0</v>
      </c>
      <c r="T4989">
        <v>0</v>
      </c>
      <c r="V4989">
        <v>72</v>
      </c>
      <c r="W4989">
        <v>3</v>
      </c>
    </row>
    <row r="4990" spans="1:23" x14ac:dyDescent="0.3">
      <c r="A4990" t="s">
        <v>4999</v>
      </c>
      <c r="B4990" t="s">
        <v>21439</v>
      </c>
      <c r="C4990">
        <v>1</v>
      </c>
      <c r="D4990">
        <v>1</v>
      </c>
      <c r="E4990" t="s">
        <v>20088</v>
      </c>
      <c r="F4990" t="s">
        <v>17316</v>
      </c>
      <c r="G4990" t="s">
        <v>20089</v>
      </c>
      <c r="H4990" t="s">
        <v>21518</v>
      </c>
      <c r="I4990" t="s">
        <v>25478</v>
      </c>
      <c r="J4990" t="s">
        <v>17308</v>
      </c>
      <c r="K4990" t="s">
        <v>6882</v>
      </c>
      <c r="L4990" t="s">
        <v>6347</v>
      </c>
      <c r="M4990" t="s">
        <v>20083</v>
      </c>
      <c r="N4990" t="s">
        <v>6348</v>
      </c>
      <c r="O4990" t="s">
        <v>20213</v>
      </c>
      <c r="P4990" t="s">
        <v>20359</v>
      </c>
      <c r="Q4990" t="s">
        <v>20360</v>
      </c>
      <c r="R4990" t="s">
        <v>20361</v>
      </c>
      <c r="S4990">
        <v>0</v>
      </c>
      <c r="T4990">
        <v>0</v>
      </c>
      <c r="U4990">
        <v>0</v>
      </c>
      <c r="V4990">
        <v>25</v>
      </c>
      <c r="W4990">
        <v>1</v>
      </c>
    </row>
    <row r="4991" spans="1:23" x14ac:dyDescent="0.3">
      <c r="A4991" t="s">
        <v>5000</v>
      </c>
      <c r="B4991" t="s">
        <v>21439</v>
      </c>
      <c r="C4991">
        <v>1</v>
      </c>
      <c r="D4991">
        <v>1</v>
      </c>
      <c r="E4991" t="s">
        <v>20088</v>
      </c>
      <c r="F4991" t="s">
        <v>25486</v>
      </c>
      <c r="G4991" t="s">
        <v>20089</v>
      </c>
      <c r="H4991" t="s">
        <v>21489</v>
      </c>
      <c r="I4991" t="s">
        <v>25441</v>
      </c>
      <c r="J4991" t="s">
        <v>17318</v>
      </c>
      <c r="K4991" t="s">
        <v>6605</v>
      </c>
      <c r="L4991" t="s">
        <v>6471</v>
      </c>
      <c r="M4991" t="s">
        <v>20083</v>
      </c>
      <c r="N4991" t="s">
        <v>6348</v>
      </c>
      <c r="O4991" t="s">
        <v>20213</v>
      </c>
      <c r="P4991" t="s">
        <v>20549</v>
      </c>
      <c r="Q4991" t="s">
        <v>20550</v>
      </c>
      <c r="R4991" t="s">
        <v>20551</v>
      </c>
      <c r="S4991">
        <v>0</v>
      </c>
      <c r="T4991">
        <v>1</v>
      </c>
      <c r="U4991">
        <v>0</v>
      </c>
      <c r="V4991">
        <v>75</v>
      </c>
      <c r="W4991">
        <v>4</v>
      </c>
    </row>
    <row r="4992" spans="1:23" x14ac:dyDescent="0.3">
      <c r="A4992" t="s">
        <v>5001</v>
      </c>
      <c r="B4992" t="s">
        <v>21439</v>
      </c>
      <c r="C4992">
        <v>1</v>
      </c>
      <c r="D4992">
        <v>1</v>
      </c>
      <c r="E4992" t="s">
        <v>20065</v>
      </c>
      <c r="F4992" t="s">
        <v>17319</v>
      </c>
      <c r="G4992" t="s">
        <v>21576</v>
      </c>
      <c r="H4992" t="s">
        <v>25445</v>
      </c>
      <c r="I4992" t="s">
        <v>25446</v>
      </c>
      <c r="J4992" t="s">
        <v>17231</v>
      </c>
      <c r="K4992" t="s">
        <v>6616</v>
      </c>
      <c r="L4992" t="s">
        <v>6617</v>
      </c>
      <c r="M4992" t="s">
        <v>20119</v>
      </c>
      <c r="N4992" t="s">
        <v>6348</v>
      </c>
      <c r="O4992" t="s">
        <v>20213</v>
      </c>
      <c r="P4992" t="s">
        <v>20349</v>
      </c>
      <c r="Q4992" t="s">
        <v>6617</v>
      </c>
      <c r="R4992" t="s">
        <v>20745</v>
      </c>
      <c r="S4992">
        <v>1</v>
      </c>
      <c r="T4992">
        <v>1</v>
      </c>
      <c r="V4992">
        <v>41</v>
      </c>
      <c r="W4992">
        <v>2</v>
      </c>
    </row>
    <row r="4993" spans="1:23" x14ac:dyDescent="0.3">
      <c r="A4993" t="s">
        <v>5002</v>
      </c>
      <c r="B4993" t="s">
        <v>21439</v>
      </c>
      <c r="C4993">
        <v>1</v>
      </c>
      <c r="D4993">
        <v>1</v>
      </c>
      <c r="E4993" t="s">
        <v>20065</v>
      </c>
      <c r="F4993" t="s">
        <v>17320</v>
      </c>
      <c r="G4993" t="s">
        <v>20041</v>
      </c>
      <c r="H4993" t="s">
        <v>25462</v>
      </c>
      <c r="I4993" t="s">
        <v>25463</v>
      </c>
      <c r="J4993" t="s">
        <v>17321</v>
      </c>
      <c r="K4993" t="s">
        <v>7300</v>
      </c>
      <c r="L4993" t="s">
        <v>7301</v>
      </c>
      <c r="M4993" t="s">
        <v>20271</v>
      </c>
      <c r="N4993" t="s">
        <v>6348</v>
      </c>
      <c r="O4993" t="s">
        <v>20213</v>
      </c>
      <c r="P4993" t="s">
        <v>20426</v>
      </c>
      <c r="Q4993" t="s">
        <v>20427</v>
      </c>
      <c r="R4993" t="s">
        <v>20782</v>
      </c>
      <c r="S4993">
        <v>1</v>
      </c>
      <c r="T4993">
        <v>1</v>
      </c>
      <c r="V4993">
        <v>44</v>
      </c>
      <c r="W4993">
        <v>2</v>
      </c>
    </row>
    <row r="4994" spans="1:23" x14ac:dyDescent="0.3">
      <c r="A4994" t="s">
        <v>5003</v>
      </c>
      <c r="B4994" t="s">
        <v>21439</v>
      </c>
      <c r="C4994">
        <v>1</v>
      </c>
      <c r="D4994">
        <v>1</v>
      </c>
      <c r="E4994" t="s">
        <v>20065</v>
      </c>
      <c r="F4994" t="s">
        <v>17322</v>
      </c>
      <c r="G4994" t="s">
        <v>20041</v>
      </c>
      <c r="H4994" t="s">
        <v>25462</v>
      </c>
      <c r="I4994" t="s">
        <v>25463</v>
      </c>
      <c r="J4994" t="s">
        <v>17323</v>
      </c>
      <c r="K4994" t="s">
        <v>17324</v>
      </c>
      <c r="L4994" t="s">
        <v>17325</v>
      </c>
      <c r="M4994" t="s">
        <v>20172</v>
      </c>
      <c r="N4994" t="s">
        <v>6348</v>
      </c>
      <c r="O4994" t="s">
        <v>20213</v>
      </c>
      <c r="P4994" t="s">
        <v>20894</v>
      </c>
      <c r="Q4994" t="s">
        <v>20895</v>
      </c>
      <c r="R4994" t="s">
        <v>25487</v>
      </c>
      <c r="S4994">
        <v>1</v>
      </c>
      <c r="T4994">
        <v>1</v>
      </c>
      <c r="V4994">
        <v>55</v>
      </c>
      <c r="W4994">
        <v>2</v>
      </c>
    </row>
    <row r="4995" spans="1:23" x14ac:dyDescent="0.3">
      <c r="A4995" t="s">
        <v>5004</v>
      </c>
      <c r="B4995" t="s">
        <v>21439</v>
      </c>
      <c r="C4995">
        <v>1</v>
      </c>
      <c r="D4995">
        <v>1</v>
      </c>
      <c r="E4995" t="s">
        <v>20065</v>
      </c>
      <c r="F4995" t="s">
        <v>17326</v>
      </c>
      <c r="G4995" t="s">
        <v>20051</v>
      </c>
      <c r="H4995" t="s">
        <v>20424</v>
      </c>
      <c r="I4995" t="s">
        <v>20425</v>
      </c>
      <c r="J4995" t="s">
        <v>17271</v>
      </c>
      <c r="K4995" t="s">
        <v>7827</v>
      </c>
      <c r="L4995" t="s">
        <v>7828</v>
      </c>
      <c r="M4995" t="s">
        <v>20273</v>
      </c>
      <c r="N4995" t="s">
        <v>6348</v>
      </c>
      <c r="O4995" t="s">
        <v>20213</v>
      </c>
      <c r="P4995" t="s">
        <v>20426</v>
      </c>
      <c r="Q4995" t="s">
        <v>20427</v>
      </c>
      <c r="R4995" t="s">
        <v>20428</v>
      </c>
      <c r="S4995">
        <v>1</v>
      </c>
      <c r="T4995">
        <v>1</v>
      </c>
      <c r="V4995">
        <v>82</v>
      </c>
      <c r="W4995">
        <v>1</v>
      </c>
    </row>
    <row r="4996" spans="1:23" x14ac:dyDescent="0.3">
      <c r="A4996" t="s">
        <v>5005</v>
      </c>
      <c r="B4996" t="s">
        <v>21439</v>
      </c>
      <c r="C4996">
        <v>1</v>
      </c>
      <c r="D4996">
        <v>1</v>
      </c>
      <c r="E4996" t="s">
        <v>20065</v>
      </c>
      <c r="F4996" t="s">
        <v>17327</v>
      </c>
      <c r="G4996" t="s">
        <v>20066</v>
      </c>
      <c r="H4996" t="s">
        <v>25467</v>
      </c>
      <c r="I4996" t="s">
        <v>25468</v>
      </c>
      <c r="J4996" t="s">
        <v>17262</v>
      </c>
      <c r="K4996" t="s">
        <v>6614</v>
      </c>
      <c r="L4996" t="s">
        <v>6615</v>
      </c>
      <c r="M4996" t="s">
        <v>20355</v>
      </c>
      <c r="N4996" t="s">
        <v>6348</v>
      </c>
      <c r="O4996" t="s">
        <v>20213</v>
      </c>
      <c r="P4996" t="s">
        <v>20641</v>
      </c>
      <c r="Q4996" t="s">
        <v>20642</v>
      </c>
      <c r="R4996" t="s">
        <v>20713</v>
      </c>
      <c r="S4996">
        <v>1</v>
      </c>
      <c r="T4996">
        <v>1</v>
      </c>
      <c r="V4996">
        <v>113</v>
      </c>
      <c r="W4996">
        <v>5</v>
      </c>
    </row>
    <row r="4997" spans="1:23" x14ac:dyDescent="0.3">
      <c r="A4997" t="s">
        <v>5006</v>
      </c>
      <c r="B4997" t="s">
        <v>21439</v>
      </c>
      <c r="C4997">
        <v>1</v>
      </c>
      <c r="D4997">
        <v>1</v>
      </c>
      <c r="E4997" t="s">
        <v>20050</v>
      </c>
      <c r="F4997" t="s">
        <v>17328</v>
      </c>
      <c r="H4997" t="s">
        <v>25488</v>
      </c>
      <c r="I4997" t="s">
        <v>25489</v>
      </c>
      <c r="J4997" t="s">
        <v>17329</v>
      </c>
      <c r="K4997" t="s">
        <v>8558</v>
      </c>
      <c r="L4997" t="s">
        <v>6347</v>
      </c>
      <c r="M4997" t="s">
        <v>20083</v>
      </c>
      <c r="N4997" t="s">
        <v>6348</v>
      </c>
      <c r="O4997" t="s">
        <v>20213</v>
      </c>
      <c r="P4997" t="s">
        <v>20359</v>
      </c>
      <c r="Q4997" t="s">
        <v>20360</v>
      </c>
      <c r="R4997" t="s">
        <v>20361</v>
      </c>
      <c r="S4997">
        <v>1</v>
      </c>
      <c r="T4997">
        <v>0</v>
      </c>
      <c r="V4997">
        <v>157</v>
      </c>
      <c r="W4997">
        <v>6</v>
      </c>
    </row>
    <row r="4998" spans="1:23" x14ac:dyDescent="0.3">
      <c r="A4998" t="s">
        <v>5007</v>
      </c>
      <c r="B4998" t="s">
        <v>21528</v>
      </c>
      <c r="C4998">
        <v>1</v>
      </c>
      <c r="D4998">
        <v>1</v>
      </c>
      <c r="E4998" t="s">
        <v>20088</v>
      </c>
      <c r="F4998" t="s">
        <v>17330</v>
      </c>
      <c r="G4998" t="s">
        <v>20089</v>
      </c>
      <c r="H4998" t="s">
        <v>25490</v>
      </c>
      <c r="I4998" t="s">
        <v>25491</v>
      </c>
      <c r="J4998" t="s">
        <v>17331</v>
      </c>
      <c r="K4998" t="s">
        <v>6608</v>
      </c>
      <c r="L4998" t="s">
        <v>6347</v>
      </c>
      <c r="M4998" t="s">
        <v>20083</v>
      </c>
      <c r="N4998" t="s">
        <v>6348</v>
      </c>
      <c r="O4998" t="s">
        <v>20213</v>
      </c>
      <c r="P4998" t="s">
        <v>20359</v>
      </c>
      <c r="Q4998" t="s">
        <v>20360</v>
      </c>
      <c r="R4998" t="s">
        <v>20361</v>
      </c>
      <c r="S4998">
        <v>0</v>
      </c>
      <c r="T4998">
        <v>0</v>
      </c>
      <c r="U4998">
        <v>0</v>
      </c>
      <c r="V4998">
        <v>100</v>
      </c>
      <c r="W4998">
        <v>8</v>
      </c>
    </row>
    <row r="4999" spans="1:23" x14ac:dyDescent="0.3">
      <c r="A4999" t="s">
        <v>5008</v>
      </c>
      <c r="B4999" t="s">
        <v>21505</v>
      </c>
      <c r="C4999">
        <v>1</v>
      </c>
      <c r="D4999">
        <v>0</v>
      </c>
      <c r="E4999" t="s">
        <v>20088</v>
      </c>
      <c r="F4999" t="s">
        <v>17332</v>
      </c>
      <c r="G4999" t="s">
        <v>20089</v>
      </c>
      <c r="H4999" t="s">
        <v>20934</v>
      </c>
      <c r="I4999" t="s">
        <v>20935</v>
      </c>
      <c r="J4999" t="s">
        <v>8394</v>
      </c>
      <c r="K4999" t="s">
        <v>6605</v>
      </c>
      <c r="L4999" t="s">
        <v>6471</v>
      </c>
      <c r="M4999" t="s">
        <v>20083</v>
      </c>
      <c r="N4999" t="s">
        <v>6348</v>
      </c>
      <c r="O4999" t="s">
        <v>20213</v>
      </c>
      <c r="P4999" t="s">
        <v>20549</v>
      </c>
      <c r="Q4999" t="s">
        <v>20550</v>
      </c>
      <c r="R4999" t="s">
        <v>20551</v>
      </c>
      <c r="S4999">
        <v>0</v>
      </c>
      <c r="T4999">
        <v>1</v>
      </c>
      <c r="U4999">
        <v>0</v>
      </c>
      <c r="V4999">
        <v>191</v>
      </c>
      <c r="W4999">
        <v>9</v>
      </c>
    </row>
    <row r="5000" spans="1:23" x14ac:dyDescent="0.3">
      <c r="A5000" t="s">
        <v>5009</v>
      </c>
      <c r="B5000" t="s">
        <v>21505</v>
      </c>
      <c r="C5000">
        <v>1</v>
      </c>
      <c r="D5000">
        <v>0</v>
      </c>
      <c r="E5000" t="s">
        <v>20050</v>
      </c>
      <c r="F5000" t="s">
        <v>17333</v>
      </c>
      <c r="G5000" t="s">
        <v>20080</v>
      </c>
      <c r="H5000" t="s">
        <v>25492</v>
      </c>
      <c r="I5000" t="s">
        <v>25493</v>
      </c>
      <c r="J5000" t="s">
        <v>17334</v>
      </c>
      <c r="K5000" t="s">
        <v>6616</v>
      </c>
      <c r="L5000" t="s">
        <v>6617</v>
      </c>
      <c r="M5000" t="s">
        <v>20119</v>
      </c>
      <c r="N5000" t="s">
        <v>6348</v>
      </c>
      <c r="O5000" t="s">
        <v>20213</v>
      </c>
      <c r="P5000" t="s">
        <v>20349</v>
      </c>
      <c r="Q5000" t="s">
        <v>6617</v>
      </c>
      <c r="R5000" t="s">
        <v>20745</v>
      </c>
      <c r="S5000">
        <v>1</v>
      </c>
      <c r="T5000">
        <v>1</v>
      </c>
      <c r="U5000">
        <v>0</v>
      </c>
      <c r="V5000">
        <v>159</v>
      </c>
      <c r="W5000">
        <v>8</v>
      </c>
    </row>
    <row r="5001" spans="1:23" x14ac:dyDescent="0.3">
      <c r="A5001" t="s">
        <v>5010</v>
      </c>
      <c r="B5001" t="s">
        <v>21505</v>
      </c>
      <c r="C5001">
        <v>1</v>
      </c>
      <c r="D5001">
        <v>0</v>
      </c>
      <c r="E5001" t="s">
        <v>20088</v>
      </c>
      <c r="F5001" t="s">
        <v>17335</v>
      </c>
      <c r="G5001" t="s">
        <v>20089</v>
      </c>
      <c r="H5001" t="s">
        <v>21008</v>
      </c>
      <c r="I5001" t="s">
        <v>21009</v>
      </c>
      <c r="J5001" t="s">
        <v>8595</v>
      </c>
      <c r="K5001" t="s">
        <v>6874</v>
      </c>
      <c r="L5001" t="s">
        <v>6607</v>
      </c>
      <c r="M5001" t="s">
        <v>20083</v>
      </c>
      <c r="N5001" t="s">
        <v>6348</v>
      </c>
      <c r="O5001" t="s">
        <v>20213</v>
      </c>
      <c r="P5001" t="s">
        <v>20214</v>
      </c>
      <c r="Q5001" t="s">
        <v>20215</v>
      </c>
      <c r="R5001" t="s">
        <v>20216</v>
      </c>
      <c r="S5001">
        <v>0</v>
      </c>
      <c r="T5001">
        <v>1</v>
      </c>
      <c r="U5001">
        <v>0</v>
      </c>
      <c r="V5001">
        <v>193</v>
      </c>
      <c r="W5001">
        <v>11</v>
      </c>
    </row>
    <row r="5002" spans="1:23" x14ac:dyDescent="0.3">
      <c r="A5002" t="s">
        <v>5011</v>
      </c>
      <c r="B5002" t="s">
        <v>21505</v>
      </c>
      <c r="C5002">
        <v>1</v>
      </c>
      <c r="D5002">
        <v>0</v>
      </c>
      <c r="E5002" t="s">
        <v>20065</v>
      </c>
      <c r="F5002" t="s">
        <v>17336</v>
      </c>
      <c r="G5002" t="s">
        <v>20080</v>
      </c>
      <c r="H5002" t="s">
        <v>20357</v>
      </c>
      <c r="I5002" t="s">
        <v>20358</v>
      </c>
      <c r="J5002" t="s">
        <v>6885</v>
      </c>
      <c r="K5002" t="s">
        <v>6608</v>
      </c>
      <c r="L5002" t="s">
        <v>6347</v>
      </c>
      <c r="M5002" t="s">
        <v>20083</v>
      </c>
      <c r="N5002" t="s">
        <v>6348</v>
      </c>
      <c r="O5002" t="s">
        <v>20213</v>
      </c>
      <c r="P5002" t="s">
        <v>20359</v>
      </c>
      <c r="Q5002" t="s">
        <v>20360</v>
      </c>
      <c r="R5002" t="s">
        <v>20361</v>
      </c>
      <c r="S5002">
        <v>1</v>
      </c>
      <c r="T5002">
        <v>0</v>
      </c>
      <c r="U5002">
        <v>0</v>
      </c>
      <c r="V5002">
        <v>202</v>
      </c>
      <c r="W5002">
        <v>10</v>
      </c>
    </row>
    <row r="5003" spans="1:23" x14ac:dyDescent="0.3">
      <c r="A5003" t="s">
        <v>5012</v>
      </c>
      <c r="B5003" t="s">
        <v>21505</v>
      </c>
      <c r="C5003">
        <v>1</v>
      </c>
      <c r="D5003">
        <v>0</v>
      </c>
      <c r="E5003" t="s">
        <v>20088</v>
      </c>
      <c r="F5003" t="s">
        <v>17337</v>
      </c>
      <c r="G5003" t="s">
        <v>20089</v>
      </c>
      <c r="H5003" t="s">
        <v>25494</v>
      </c>
      <c r="I5003" t="s">
        <v>25495</v>
      </c>
      <c r="J5003" t="s">
        <v>17338</v>
      </c>
      <c r="K5003" t="s">
        <v>6346</v>
      </c>
      <c r="L5003" t="s">
        <v>6347</v>
      </c>
      <c r="M5003" t="s">
        <v>20083</v>
      </c>
      <c r="N5003" t="s">
        <v>6348</v>
      </c>
      <c r="O5003" t="s">
        <v>20213</v>
      </c>
      <c r="P5003" t="s">
        <v>20359</v>
      </c>
      <c r="Q5003" t="s">
        <v>20360</v>
      </c>
      <c r="R5003" t="s">
        <v>20361</v>
      </c>
      <c r="S5003">
        <v>0</v>
      </c>
      <c r="T5003">
        <v>0</v>
      </c>
      <c r="U5003">
        <v>0</v>
      </c>
      <c r="V5003">
        <v>189</v>
      </c>
      <c r="W5003">
        <v>12</v>
      </c>
    </row>
    <row r="5004" spans="1:23" x14ac:dyDescent="0.3">
      <c r="A5004" t="s">
        <v>5013</v>
      </c>
      <c r="B5004" t="s">
        <v>21439</v>
      </c>
      <c r="C5004">
        <v>1</v>
      </c>
      <c r="D5004">
        <v>1</v>
      </c>
      <c r="E5004" t="s">
        <v>20088</v>
      </c>
      <c r="F5004" t="s">
        <v>17339</v>
      </c>
      <c r="G5004" t="s">
        <v>20089</v>
      </c>
      <c r="H5004" t="s">
        <v>25447</v>
      </c>
      <c r="I5004" t="s">
        <v>25448</v>
      </c>
      <c r="J5004" t="s">
        <v>17306</v>
      </c>
      <c r="K5004" t="s">
        <v>7110</v>
      </c>
      <c r="L5004" t="s">
        <v>7111</v>
      </c>
      <c r="M5004" t="s">
        <v>20324</v>
      </c>
      <c r="N5004" t="s">
        <v>6348</v>
      </c>
      <c r="O5004" t="s">
        <v>20213</v>
      </c>
      <c r="P5004" t="s">
        <v>20375</v>
      </c>
      <c r="Q5004" t="s">
        <v>6619</v>
      </c>
      <c r="R5004" t="s">
        <v>20657</v>
      </c>
      <c r="S5004">
        <v>0</v>
      </c>
      <c r="T5004">
        <v>1</v>
      </c>
      <c r="U5004">
        <v>0</v>
      </c>
      <c r="V5004">
        <v>18</v>
      </c>
      <c r="W5004">
        <v>1</v>
      </c>
    </row>
    <row r="5005" spans="1:23" x14ac:dyDescent="0.3">
      <c r="A5005" t="s">
        <v>5014</v>
      </c>
      <c r="B5005" t="s">
        <v>21522</v>
      </c>
      <c r="C5005">
        <v>1</v>
      </c>
      <c r="D5005">
        <v>1</v>
      </c>
      <c r="E5005" t="s">
        <v>20050</v>
      </c>
      <c r="F5005" t="s">
        <v>17340</v>
      </c>
      <c r="G5005" t="s">
        <v>20051</v>
      </c>
      <c r="H5005" t="s">
        <v>20639</v>
      </c>
      <c r="I5005" t="s">
        <v>20640</v>
      </c>
      <c r="J5005" t="s">
        <v>17341</v>
      </c>
      <c r="K5005" t="s">
        <v>6614</v>
      </c>
      <c r="L5005" t="s">
        <v>6615</v>
      </c>
      <c r="M5005" t="s">
        <v>20355</v>
      </c>
      <c r="N5005" t="s">
        <v>6348</v>
      </c>
      <c r="O5005" t="s">
        <v>20213</v>
      </c>
      <c r="P5005" t="s">
        <v>20641</v>
      </c>
      <c r="Q5005" t="s">
        <v>20642</v>
      </c>
      <c r="R5005" t="s">
        <v>20713</v>
      </c>
      <c r="S5005">
        <v>1</v>
      </c>
      <c r="T5005">
        <v>1</v>
      </c>
      <c r="U5005">
        <v>0</v>
      </c>
      <c r="V5005">
        <v>29</v>
      </c>
      <c r="W5005">
        <v>2</v>
      </c>
    </row>
    <row r="5006" spans="1:23" x14ac:dyDescent="0.3">
      <c r="A5006" t="s">
        <v>5015</v>
      </c>
      <c r="B5006" t="s">
        <v>21501</v>
      </c>
      <c r="C5006">
        <v>1</v>
      </c>
      <c r="D5006">
        <v>1</v>
      </c>
      <c r="E5006" t="s">
        <v>20050</v>
      </c>
      <c r="F5006" t="s">
        <v>17342</v>
      </c>
      <c r="G5006" t="s">
        <v>20051</v>
      </c>
      <c r="H5006" t="s">
        <v>20584</v>
      </c>
      <c r="I5006" t="s">
        <v>20585</v>
      </c>
      <c r="J5006" t="s">
        <v>6889</v>
      </c>
      <c r="K5006" t="s">
        <v>6612</v>
      </c>
      <c r="L5006" t="s">
        <v>6613</v>
      </c>
      <c r="M5006" t="s">
        <v>20582</v>
      </c>
      <c r="N5006" t="s">
        <v>6348</v>
      </c>
      <c r="O5006" t="s">
        <v>20213</v>
      </c>
      <c r="P5006" t="s">
        <v>20586</v>
      </c>
      <c r="Q5006" t="s">
        <v>20587</v>
      </c>
      <c r="R5006" t="s">
        <v>20588</v>
      </c>
      <c r="S5006">
        <v>1</v>
      </c>
      <c r="T5006">
        <v>1</v>
      </c>
      <c r="U5006">
        <v>0</v>
      </c>
      <c r="V5006">
        <v>22</v>
      </c>
      <c r="W5006">
        <v>2</v>
      </c>
    </row>
    <row r="5007" spans="1:23" x14ac:dyDescent="0.3">
      <c r="A5007" t="s">
        <v>5016</v>
      </c>
      <c r="B5007" t="s">
        <v>21650</v>
      </c>
      <c r="C5007">
        <v>1</v>
      </c>
      <c r="D5007">
        <v>1</v>
      </c>
      <c r="E5007" t="s">
        <v>20088</v>
      </c>
      <c r="F5007" t="s">
        <v>17344</v>
      </c>
      <c r="G5007" t="s">
        <v>20089</v>
      </c>
      <c r="H5007" t="s">
        <v>25496</v>
      </c>
      <c r="I5007" t="s">
        <v>25497</v>
      </c>
      <c r="J5007" t="s">
        <v>17345</v>
      </c>
      <c r="K5007" t="s">
        <v>6874</v>
      </c>
      <c r="L5007" t="s">
        <v>6607</v>
      </c>
      <c r="M5007" t="s">
        <v>20083</v>
      </c>
      <c r="N5007" t="s">
        <v>6348</v>
      </c>
      <c r="O5007" t="s">
        <v>20213</v>
      </c>
      <c r="P5007" t="s">
        <v>20214</v>
      </c>
      <c r="Q5007" t="s">
        <v>20215</v>
      </c>
      <c r="R5007" t="s">
        <v>20216</v>
      </c>
      <c r="S5007">
        <v>0</v>
      </c>
      <c r="T5007">
        <v>1</v>
      </c>
      <c r="U5007">
        <v>1</v>
      </c>
      <c r="V5007">
        <v>287</v>
      </c>
      <c r="W5007">
        <v>35</v>
      </c>
    </row>
    <row r="5008" spans="1:23" x14ac:dyDescent="0.3">
      <c r="A5008" t="s">
        <v>5017</v>
      </c>
      <c r="B5008" t="s">
        <v>21044</v>
      </c>
      <c r="C5008">
        <v>0</v>
      </c>
      <c r="D5008">
        <v>0</v>
      </c>
      <c r="E5008" t="s">
        <v>20088</v>
      </c>
      <c r="F5008" t="s">
        <v>17347</v>
      </c>
      <c r="G5008" t="s">
        <v>20089</v>
      </c>
      <c r="H5008" t="s">
        <v>20513</v>
      </c>
      <c r="I5008" t="s">
        <v>25437</v>
      </c>
      <c r="J5008" t="s">
        <v>17348</v>
      </c>
      <c r="K5008" t="s">
        <v>17349</v>
      </c>
      <c r="L5008" t="s">
        <v>17350</v>
      </c>
      <c r="M5008" t="s">
        <v>20206</v>
      </c>
      <c r="N5008" t="s">
        <v>6348</v>
      </c>
      <c r="O5008" t="s">
        <v>20213</v>
      </c>
      <c r="P5008" t="s">
        <v>20586</v>
      </c>
      <c r="Q5008" t="s">
        <v>20587</v>
      </c>
      <c r="R5008" t="s">
        <v>25498</v>
      </c>
      <c r="S5008">
        <v>0</v>
      </c>
      <c r="T5008">
        <v>1</v>
      </c>
      <c r="U5008">
        <v>1</v>
      </c>
      <c r="V5008">
        <v>251</v>
      </c>
      <c r="W5008">
        <v>21</v>
      </c>
    </row>
    <row r="5009" spans="1:23" x14ac:dyDescent="0.3">
      <c r="A5009" t="s">
        <v>5018</v>
      </c>
      <c r="B5009" t="s">
        <v>21505</v>
      </c>
      <c r="C5009">
        <v>1</v>
      </c>
      <c r="D5009">
        <v>0</v>
      </c>
      <c r="E5009" t="s">
        <v>20088</v>
      </c>
      <c r="F5009" t="s">
        <v>17351</v>
      </c>
      <c r="G5009" t="s">
        <v>20089</v>
      </c>
      <c r="H5009" t="s">
        <v>25499</v>
      </c>
      <c r="I5009" t="s">
        <v>25500</v>
      </c>
      <c r="J5009" t="s">
        <v>17352</v>
      </c>
      <c r="K5009" t="s">
        <v>17353</v>
      </c>
      <c r="L5009" t="s">
        <v>17354</v>
      </c>
      <c r="M5009" t="s">
        <v>20893</v>
      </c>
      <c r="N5009" t="s">
        <v>6348</v>
      </c>
      <c r="O5009" t="s">
        <v>20213</v>
      </c>
      <c r="P5009" t="s">
        <v>20509</v>
      </c>
      <c r="Q5009" t="s">
        <v>20510</v>
      </c>
      <c r="R5009" t="s">
        <v>25501</v>
      </c>
      <c r="S5009">
        <v>0</v>
      </c>
      <c r="T5009">
        <v>1</v>
      </c>
      <c r="U5009">
        <v>0</v>
      </c>
      <c r="V5009">
        <v>149</v>
      </c>
      <c r="W5009">
        <v>8</v>
      </c>
    </row>
    <row r="5010" spans="1:23" x14ac:dyDescent="0.3">
      <c r="A5010" t="s">
        <v>5019</v>
      </c>
      <c r="B5010" t="s">
        <v>21439</v>
      </c>
      <c r="C5010">
        <v>1</v>
      </c>
      <c r="D5010">
        <v>1</v>
      </c>
      <c r="E5010" t="s">
        <v>20065</v>
      </c>
      <c r="F5010" t="s">
        <v>17355</v>
      </c>
      <c r="G5010" t="s">
        <v>20051</v>
      </c>
      <c r="H5010" t="s">
        <v>20424</v>
      </c>
      <c r="I5010" t="s">
        <v>20425</v>
      </c>
      <c r="J5010" t="s">
        <v>17271</v>
      </c>
      <c r="K5010" t="s">
        <v>7827</v>
      </c>
      <c r="L5010" t="s">
        <v>7828</v>
      </c>
      <c r="M5010" t="s">
        <v>20273</v>
      </c>
      <c r="N5010" t="s">
        <v>6348</v>
      </c>
      <c r="O5010" t="s">
        <v>20213</v>
      </c>
      <c r="P5010" t="s">
        <v>20426</v>
      </c>
      <c r="Q5010" t="s">
        <v>20427</v>
      </c>
      <c r="R5010" t="s">
        <v>20428</v>
      </c>
      <c r="S5010">
        <v>1</v>
      </c>
      <c r="T5010">
        <v>1</v>
      </c>
      <c r="U5010">
        <v>0</v>
      </c>
      <c r="V5010">
        <v>17</v>
      </c>
      <c r="W5010">
        <v>1</v>
      </c>
    </row>
    <row r="5011" spans="1:23" x14ac:dyDescent="0.3">
      <c r="A5011" t="s">
        <v>5020</v>
      </c>
      <c r="B5011" t="s">
        <v>21522</v>
      </c>
      <c r="C5011">
        <v>1</v>
      </c>
      <c r="D5011">
        <v>1</v>
      </c>
      <c r="E5011" t="s">
        <v>20050</v>
      </c>
      <c r="F5011" t="s">
        <v>17356</v>
      </c>
      <c r="G5011" t="s">
        <v>20051</v>
      </c>
      <c r="H5011" t="s">
        <v>20584</v>
      </c>
      <c r="I5011" t="s">
        <v>20585</v>
      </c>
      <c r="J5011" t="s">
        <v>17357</v>
      </c>
      <c r="K5011" t="s">
        <v>17358</v>
      </c>
      <c r="L5011" t="s">
        <v>17359</v>
      </c>
      <c r="M5011" t="s">
        <v>20515</v>
      </c>
      <c r="N5011" t="s">
        <v>6348</v>
      </c>
      <c r="O5011" t="s">
        <v>20213</v>
      </c>
      <c r="P5011" t="s">
        <v>20586</v>
      </c>
      <c r="Q5011" t="s">
        <v>20587</v>
      </c>
      <c r="R5011" t="s">
        <v>25502</v>
      </c>
      <c r="S5011">
        <v>1</v>
      </c>
      <c r="T5011">
        <v>1</v>
      </c>
      <c r="U5011">
        <v>0</v>
      </c>
      <c r="V5011">
        <v>29</v>
      </c>
      <c r="W5011">
        <v>3</v>
      </c>
    </row>
    <row r="5012" spans="1:23" x14ac:dyDescent="0.3">
      <c r="A5012" t="s">
        <v>5021</v>
      </c>
      <c r="B5012" t="s">
        <v>21522</v>
      </c>
      <c r="C5012">
        <v>1</v>
      </c>
      <c r="D5012">
        <v>1</v>
      </c>
      <c r="E5012" t="s">
        <v>20065</v>
      </c>
      <c r="F5012" t="s">
        <v>17360</v>
      </c>
      <c r="G5012" t="s">
        <v>20080</v>
      </c>
      <c r="H5012" t="s">
        <v>20357</v>
      </c>
      <c r="I5012" t="s">
        <v>20358</v>
      </c>
      <c r="J5012" t="s">
        <v>6877</v>
      </c>
      <c r="K5012" t="s">
        <v>6878</v>
      </c>
      <c r="L5012" t="s">
        <v>6347</v>
      </c>
      <c r="M5012" t="s">
        <v>20083</v>
      </c>
      <c r="N5012" t="s">
        <v>6348</v>
      </c>
      <c r="O5012" t="s">
        <v>20213</v>
      </c>
      <c r="P5012" t="s">
        <v>20359</v>
      </c>
      <c r="Q5012" t="s">
        <v>20360</v>
      </c>
      <c r="R5012" t="s">
        <v>20361</v>
      </c>
      <c r="S5012">
        <v>1</v>
      </c>
      <c r="T5012">
        <v>0</v>
      </c>
      <c r="U5012">
        <v>0</v>
      </c>
      <c r="V5012">
        <v>56</v>
      </c>
      <c r="W5012">
        <v>3</v>
      </c>
    </row>
    <row r="5013" spans="1:23" x14ac:dyDescent="0.3">
      <c r="A5013" t="s">
        <v>5022</v>
      </c>
      <c r="B5013" t="s">
        <v>21501</v>
      </c>
      <c r="C5013">
        <v>1</v>
      </c>
      <c r="D5013">
        <v>1</v>
      </c>
      <c r="E5013" t="s">
        <v>20088</v>
      </c>
      <c r="F5013" t="s">
        <v>17361</v>
      </c>
      <c r="G5013" t="s">
        <v>20089</v>
      </c>
      <c r="H5013" t="s">
        <v>21518</v>
      </c>
      <c r="I5013" t="s">
        <v>25478</v>
      </c>
      <c r="J5013" t="s">
        <v>17362</v>
      </c>
      <c r="K5013" t="s">
        <v>6605</v>
      </c>
      <c r="L5013" t="s">
        <v>6471</v>
      </c>
      <c r="M5013" t="s">
        <v>20083</v>
      </c>
      <c r="N5013" t="s">
        <v>6348</v>
      </c>
      <c r="O5013" t="s">
        <v>20213</v>
      </c>
      <c r="P5013" t="s">
        <v>20549</v>
      </c>
      <c r="Q5013" t="s">
        <v>20550</v>
      </c>
      <c r="R5013" t="s">
        <v>20551</v>
      </c>
      <c r="S5013">
        <v>0</v>
      </c>
      <c r="T5013">
        <v>1</v>
      </c>
      <c r="U5013">
        <v>0</v>
      </c>
      <c r="V5013">
        <v>47</v>
      </c>
      <c r="W5013">
        <v>2</v>
      </c>
    </row>
    <row r="5014" spans="1:23" x14ac:dyDescent="0.3">
      <c r="A5014" t="s">
        <v>5023</v>
      </c>
      <c r="B5014" t="s">
        <v>21501</v>
      </c>
      <c r="C5014">
        <v>1</v>
      </c>
      <c r="D5014">
        <v>1</v>
      </c>
      <c r="E5014" t="s">
        <v>20065</v>
      </c>
      <c r="F5014" t="s">
        <v>17363</v>
      </c>
      <c r="G5014" t="s">
        <v>20080</v>
      </c>
      <c r="H5014" t="s">
        <v>20572</v>
      </c>
      <c r="I5014" t="s">
        <v>20573</v>
      </c>
      <c r="J5014" t="s">
        <v>17364</v>
      </c>
      <c r="K5014" t="s">
        <v>6964</v>
      </c>
      <c r="L5014" t="s">
        <v>6471</v>
      </c>
      <c r="M5014" t="s">
        <v>20083</v>
      </c>
      <c r="N5014" t="s">
        <v>6348</v>
      </c>
      <c r="O5014" t="s">
        <v>20213</v>
      </c>
      <c r="P5014" t="s">
        <v>20549</v>
      </c>
      <c r="Q5014" t="s">
        <v>20550</v>
      </c>
      <c r="R5014" t="s">
        <v>20551</v>
      </c>
      <c r="S5014">
        <v>1</v>
      </c>
      <c r="T5014">
        <v>1</v>
      </c>
      <c r="U5014">
        <v>0</v>
      </c>
      <c r="V5014">
        <v>16</v>
      </c>
      <c r="W5014">
        <v>1</v>
      </c>
    </row>
    <row r="5015" spans="1:23" x14ac:dyDescent="0.3">
      <c r="A5015" t="s">
        <v>5024</v>
      </c>
      <c r="B5015" t="s">
        <v>21501</v>
      </c>
      <c r="C5015">
        <v>1</v>
      </c>
      <c r="D5015">
        <v>1</v>
      </c>
      <c r="E5015" t="s">
        <v>20065</v>
      </c>
      <c r="F5015" t="s">
        <v>17365</v>
      </c>
      <c r="G5015" t="s">
        <v>20080</v>
      </c>
      <c r="H5015" t="s">
        <v>20357</v>
      </c>
      <c r="I5015" t="s">
        <v>20358</v>
      </c>
      <c r="J5015" t="s">
        <v>6881</v>
      </c>
      <c r="K5015" t="s">
        <v>6882</v>
      </c>
      <c r="L5015" t="s">
        <v>6347</v>
      </c>
      <c r="M5015" t="s">
        <v>20083</v>
      </c>
      <c r="N5015" t="s">
        <v>6348</v>
      </c>
      <c r="O5015" t="s">
        <v>20213</v>
      </c>
      <c r="P5015" t="s">
        <v>20359</v>
      </c>
      <c r="Q5015" t="s">
        <v>20360</v>
      </c>
      <c r="R5015" t="s">
        <v>20361</v>
      </c>
      <c r="S5015">
        <v>1</v>
      </c>
      <c r="T5015">
        <v>0</v>
      </c>
      <c r="U5015">
        <v>0</v>
      </c>
      <c r="V5015">
        <v>65</v>
      </c>
      <c r="W5015">
        <v>4</v>
      </c>
    </row>
    <row r="5016" spans="1:23" x14ac:dyDescent="0.3">
      <c r="A5016" t="s">
        <v>5025</v>
      </c>
      <c r="B5016" t="s">
        <v>21501</v>
      </c>
      <c r="C5016">
        <v>1</v>
      </c>
      <c r="D5016">
        <v>1</v>
      </c>
      <c r="E5016" t="s">
        <v>20065</v>
      </c>
      <c r="F5016" t="s">
        <v>17366</v>
      </c>
      <c r="G5016" t="s">
        <v>20080</v>
      </c>
      <c r="H5016" t="s">
        <v>20357</v>
      </c>
      <c r="I5016" t="s">
        <v>20358</v>
      </c>
      <c r="J5016" t="s">
        <v>6881</v>
      </c>
      <c r="K5016" t="s">
        <v>6882</v>
      </c>
      <c r="L5016" t="s">
        <v>6347</v>
      </c>
      <c r="M5016" t="s">
        <v>20083</v>
      </c>
      <c r="N5016" t="s">
        <v>6348</v>
      </c>
      <c r="O5016" t="s">
        <v>20213</v>
      </c>
      <c r="P5016" t="s">
        <v>20359</v>
      </c>
      <c r="Q5016" t="s">
        <v>20360</v>
      </c>
      <c r="R5016" t="s">
        <v>20361</v>
      </c>
      <c r="S5016">
        <v>1</v>
      </c>
      <c r="T5016">
        <v>0</v>
      </c>
      <c r="U5016">
        <v>0</v>
      </c>
      <c r="V5016">
        <v>15</v>
      </c>
      <c r="W5016">
        <v>1</v>
      </c>
    </row>
    <row r="5017" spans="1:23" x14ac:dyDescent="0.3">
      <c r="A5017" t="s">
        <v>5026</v>
      </c>
      <c r="B5017" t="s">
        <v>21501</v>
      </c>
      <c r="C5017">
        <v>1</v>
      </c>
      <c r="D5017">
        <v>1</v>
      </c>
      <c r="E5017" t="s">
        <v>20065</v>
      </c>
      <c r="F5017" t="s">
        <v>17367</v>
      </c>
      <c r="G5017" t="s">
        <v>20080</v>
      </c>
      <c r="H5017" t="s">
        <v>20357</v>
      </c>
      <c r="I5017" t="s">
        <v>20358</v>
      </c>
      <c r="J5017" t="s">
        <v>6881</v>
      </c>
      <c r="K5017" t="s">
        <v>6882</v>
      </c>
      <c r="L5017" t="s">
        <v>6347</v>
      </c>
      <c r="M5017" t="s">
        <v>20083</v>
      </c>
      <c r="N5017" t="s">
        <v>6348</v>
      </c>
      <c r="O5017" t="s">
        <v>20213</v>
      </c>
      <c r="P5017" t="s">
        <v>20359</v>
      </c>
      <c r="Q5017" t="s">
        <v>20360</v>
      </c>
      <c r="R5017" t="s">
        <v>20361</v>
      </c>
      <c r="S5017">
        <v>1</v>
      </c>
      <c r="T5017">
        <v>0</v>
      </c>
      <c r="U5017">
        <v>0</v>
      </c>
      <c r="V5017">
        <v>30</v>
      </c>
      <c r="W5017">
        <v>1</v>
      </c>
    </row>
    <row r="5018" spans="1:23" x14ac:dyDescent="0.3">
      <c r="A5018" t="s">
        <v>5027</v>
      </c>
      <c r="B5018" t="s">
        <v>21439</v>
      </c>
      <c r="C5018">
        <v>1</v>
      </c>
      <c r="D5018">
        <v>1</v>
      </c>
      <c r="E5018" t="s">
        <v>20150</v>
      </c>
      <c r="F5018" t="s">
        <v>17368</v>
      </c>
      <c r="G5018" t="s">
        <v>20089</v>
      </c>
      <c r="H5018" t="s">
        <v>22925</v>
      </c>
      <c r="I5018" t="s">
        <v>25503</v>
      </c>
      <c r="J5018" t="s">
        <v>17369</v>
      </c>
      <c r="K5018" t="s">
        <v>6606</v>
      </c>
      <c r="L5018" t="s">
        <v>6607</v>
      </c>
      <c r="M5018" t="s">
        <v>20083</v>
      </c>
      <c r="N5018" t="s">
        <v>6348</v>
      </c>
      <c r="O5018" t="s">
        <v>20213</v>
      </c>
      <c r="P5018" t="s">
        <v>20214</v>
      </c>
      <c r="Q5018" t="s">
        <v>20215</v>
      </c>
      <c r="R5018" t="s">
        <v>20216</v>
      </c>
      <c r="S5018">
        <v>0</v>
      </c>
      <c r="T5018">
        <v>1</v>
      </c>
      <c r="U5018">
        <v>0</v>
      </c>
      <c r="V5018">
        <v>37</v>
      </c>
      <c r="W5018">
        <v>2</v>
      </c>
    </row>
    <row r="5019" spans="1:23" x14ac:dyDescent="0.3">
      <c r="A5019" t="s">
        <v>5028</v>
      </c>
      <c r="B5019" t="s">
        <v>21483</v>
      </c>
      <c r="C5019">
        <v>1</v>
      </c>
      <c r="D5019">
        <v>1</v>
      </c>
      <c r="E5019" t="s">
        <v>20065</v>
      </c>
      <c r="F5019" t="s">
        <v>17370</v>
      </c>
      <c r="G5019" t="s">
        <v>20080</v>
      </c>
      <c r="H5019" t="s">
        <v>20357</v>
      </c>
      <c r="I5019" t="s">
        <v>20358</v>
      </c>
      <c r="J5019" t="s">
        <v>6880</v>
      </c>
      <c r="K5019" t="s">
        <v>6418</v>
      </c>
      <c r="L5019" t="s">
        <v>6347</v>
      </c>
      <c r="M5019" t="s">
        <v>20083</v>
      </c>
      <c r="N5019" t="s">
        <v>6348</v>
      </c>
      <c r="O5019" t="s">
        <v>20213</v>
      </c>
      <c r="P5019" t="s">
        <v>20359</v>
      </c>
      <c r="Q5019" t="s">
        <v>20360</v>
      </c>
      <c r="R5019" t="s">
        <v>20361</v>
      </c>
      <c r="S5019">
        <v>1</v>
      </c>
      <c r="T5019">
        <v>0</v>
      </c>
      <c r="U5019">
        <v>0</v>
      </c>
      <c r="V5019">
        <v>45</v>
      </c>
      <c r="W5019">
        <v>3</v>
      </c>
    </row>
    <row r="5020" spans="1:23" x14ac:dyDescent="0.3">
      <c r="A5020" t="s">
        <v>5029</v>
      </c>
      <c r="B5020" t="s">
        <v>21439</v>
      </c>
      <c r="C5020">
        <v>1</v>
      </c>
      <c r="D5020">
        <v>1</v>
      </c>
      <c r="E5020" t="s">
        <v>20088</v>
      </c>
      <c r="F5020" t="s">
        <v>25504</v>
      </c>
      <c r="G5020" t="s">
        <v>20089</v>
      </c>
      <c r="H5020" t="s">
        <v>21489</v>
      </c>
      <c r="I5020" t="s">
        <v>25441</v>
      </c>
      <c r="J5020" t="s">
        <v>17318</v>
      </c>
      <c r="K5020" t="s">
        <v>6605</v>
      </c>
      <c r="L5020" t="s">
        <v>6471</v>
      </c>
      <c r="M5020" t="s">
        <v>20083</v>
      </c>
      <c r="N5020" t="s">
        <v>6348</v>
      </c>
      <c r="O5020" t="s">
        <v>20213</v>
      </c>
      <c r="P5020" t="s">
        <v>20549</v>
      </c>
      <c r="Q5020" t="s">
        <v>20550</v>
      </c>
      <c r="R5020" t="s">
        <v>20551</v>
      </c>
      <c r="S5020">
        <v>0</v>
      </c>
      <c r="T5020">
        <v>1</v>
      </c>
      <c r="U5020">
        <v>0</v>
      </c>
      <c r="V5020">
        <v>73</v>
      </c>
      <c r="W5020">
        <v>3</v>
      </c>
    </row>
    <row r="5021" spans="1:23" x14ac:dyDescent="0.3">
      <c r="A5021" t="s">
        <v>5030</v>
      </c>
      <c r="B5021" t="s">
        <v>21439</v>
      </c>
      <c r="C5021">
        <v>1</v>
      </c>
      <c r="D5021">
        <v>1</v>
      </c>
      <c r="E5021" t="s">
        <v>20150</v>
      </c>
      <c r="F5021" t="s">
        <v>17371</v>
      </c>
      <c r="G5021" t="s">
        <v>20089</v>
      </c>
      <c r="H5021" t="s">
        <v>25505</v>
      </c>
      <c r="I5021" t="s">
        <v>25506</v>
      </c>
      <c r="J5021" t="s">
        <v>17343</v>
      </c>
      <c r="K5021" t="s">
        <v>6882</v>
      </c>
      <c r="L5021" t="s">
        <v>6347</v>
      </c>
      <c r="M5021" t="s">
        <v>20083</v>
      </c>
      <c r="N5021" t="s">
        <v>6348</v>
      </c>
      <c r="O5021" t="s">
        <v>20213</v>
      </c>
      <c r="P5021" t="s">
        <v>20359</v>
      </c>
      <c r="Q5021" t="s">
        <v>20360</v>
      </c>
      <c r="R5021" t="s">
        <v>20361</v>
      </c>
      <c r="S5021">
        <v>0</v>
      </c>
      <c r="T5021">
        <v>0</v>
      </c>
      <c r="U5021">
        <v>0</v>
      </c>
      <c r="V5021">
        <v>54</v>
      </c>
      <c r="W5021">
        <v>3</v>
      </c>
    </row>
    <row r="5022" spans="1:23" x14ac:dyDescent="0.3">
      <c r="A5022" t="s">
        <v>5031</v>
      </c>
      <c r="B5022" t="s">
        <v>21483</v>
      </c>
      <c r="C5022">
        <v>1</v>
      </c>
      <c r="D5022">
        <v>1</v>
      </c>
      <c r="E5022" t="s">
        <v>20088</v>
      </c>
      <c r="F5022" t="s">
        <v>17372</v>
      </c>
      <c r="G5022" t="s">
        <v>20089</v>
      </c>
      <c r="H5022" t="s">
        <v>20513</v>
      </c>
      <c r="I5022" t="s">
        <v>25437</v>
      </c>
      <c r="J5022" t="s">
        <v>17373</v>
      </c>
      <c r="K5022" t="s">
        <v>6346</v>
      </c>
      <c r="L5022" t="s">
        <v>6347</v>
      </c>
      <c r="M5022" t="s">
        <v>20083</v>
      </c>
      <c r="N5022" t="s">
        <v>6348</v>
      </c>
      <c r="O5022" t="s">
        <v>20213</v>
      </c>
      <c r="P5022" t="s">
        <v>20359</v>
      </c>
      <c r="Q5022" t="s">
        <v>20360</v>
      </c>
      <c r="R5022" t="s">
        <v>20361</v>
      </c>
      <c r="S5022">
        <v>0</v>
      </c>
      <c r="T5022">
        <v>0</v>
      </c>
      <c r="U5022">
        <v>0</v>
      </c>
      <c r="V5022">
        <v>237</v>
      </c>
      <c r="W5022">
        <v>9</v>
      </c>
    </row>
    <row r="5023" spans="1:23" x14ac:dyDescent="0.3">
      <c r="A5023" t="s">
        <v>5032</v>
      </c>
      <c r="B5023" t="s">
        <v>21483</v>
      </c>
      <c r="C5023">
        <v>1</v>
      </c>
      <c r="D5023">
        <v>1</v>
      </c>
      <c r="E5023" t="s">
        <v>20088</v>
      </c>
      <c r="F5023" t="s">
        <v>17374</v>
      </c>
      <c r="G5023" t="s">
        <v>20089</v>
      </c>
      <c r="H5023" t="s">
        <v>25507</v>
      </c>
      <c r="I5023" t="s">
        <v>25508</v>
      </c>
      <c r="J5023" t="s">
        <v>17375</v>
      </c>
      <c r="K5023" t="s">
        <v>6874</v>
      </c>
      <c r="L5023" t="s">
        <v>6607</v>
      </c>
      <c r="M5023" t="s">
        <v>20083</v>
      </c>
      <c r="N5023" t="s">
        <v>6348</v>
      </c>
      <c r="O5023" t="s">
        <v>20213</v>
      </c>
      <c r="P5023" t="s">
        <v>20214</v>
      </c>
      <c r="Q5023" t="s">
        <v>20215</v>
      </c>
      <c r="R5023" t="s">
        <v>20216</v>
      </c>
      <c r="S5023">
        <v>0</v>
      </c>
      <c r="T5023">
        <v>1</v>
      </c>
      <c r="U5023">
        <v>0</v>
      </c>
      <c r="V5023">
        <v>221</v>
      </c>
      <c r="W5023">
        <v>7</v>
      </c>
    </row>
    <row r="5024" spans="1:23" x14ac:dyDescent="0.3">
      <c r="A5024" t="s">
        <v>5033</v>
      </c>
      <c r="B5024" t="s">
        <v>21522</v>
      </c>
      <c r="C5024">
        <v>1</v>
      </c>
      <c r="D5024">
        <v>1</v>
      </c>
      <c r="E5024" t="s">
        <v>20088</v>
      </c>
      <c r="F5024" t="s">
        <v>17376</v>
      </c>
      <c r="G5024" t="s">
        <v>20089</v>
      </c>
      <c r="H5024" t="s">
        <v>25509</v>
      </c>
      <c r="I5024" t="s">
        <v>25510</v>
      </c>
      <c r="J5024" t="s">
        <v>17346</v>
      </c>
      <c r="K5024" t="s">
        <v>6964</v>
      </c>
      <c r="L5024" t="s">
        <v>6471</v>
      </c>
      <c r="M5024" t="s">
        <v>20083</v>
      </c>
      <c r="N5024" t="s">
        <v>6348</v>
      </c>
      <c r="O5024" t="s">
        <v>20213</v>
      </c>
      <c r="P5024" t="s">
        <v>20549</v>
      </c>
      <c r="Q5024" t="s">
        <v>20550</v>
      </c>
      <c r="R5024" t="s">
        <v>20551</v>
      </c>
      <c r="S5024">
        <v>0</v>
      </c>
      <c r="T5024">
        <v>1</v>
      </c>
      <c r="U5024">
        <v>0</v>
      </c>
      <c r="V5024">
        <v>40</v>
      </c>
      <c r="W5024">
        <v>1</v>
      </c>
    </row>
    <row r="5025" spans="1:23" x14ac:dyDescent="0.3">
      <c r="A5025" t="s">
        <v>5034</v>
      </c>
      <c r="B5025" t="s">
        <v>21522</v>
      </c>
      <c r="C5025">
        <v>1</v>
      </c>
      <c r="D5025">
        <v>1</v>
      </c>
      <c r="E5025" t="s">
        <v>20088</v>
      </c>
      <c r="F5025" t="s">
        <v>17377</v>
      </c>
      <c r="G5025" t="s">
        <v>20089</v>
      </c>
      <c r="H5025" t="s">
        <v>25511</v>
      </c>
      <c r="I5025" t="s">
        <v>25512</v>
      </c>
      <c r="J5025" t="s">
        <v>6876</v>
      </c>
      <c r="K5025" t="s">
        <v>6346</v>
      </c>
      <c r="L5025" t="s">
        <v>6347</v>
      </c>
      <c r="M5025" t="s">
        <v>20083</v>
      </c>
      <c r="N5025" t="s">
        <v>6348</v>
      </c>
      <c r="O5025" t="s">
        <v>20213</v>
      </c>
      <c r="P5025" t="s">
        <v>20359</v>
      </c>
      <c r="Q5025" t="s">
        <v>20360</v>
      </c>
      <c r="R5025" t="s">
        <v>20361</v>
      </c>
      <c r="S5025">
        <v>0</v>
      </c>
      <c r="T5025">
        <v>0</v>
      </c>
      <c r="U5025">
        <v>0</v>
      </c>
      <c r="V5025">
        <v>63</v>
      </c>
      <c r="W5025">
        <v>3</v>
      </c>
    </row>
    <row r="5026" spans="1:23" x14ac:dyDescent="0.3">
      <c r="A5026" t="s">
        <v>5035</v>
      </c>
      <c r="B5026" t="s">
        <v>21522</v>
      </c>
      <c r="C5026">
        <v>1</v>
      </c>
      <c r="D5026">
        <v>1</v>
      </c>
      <c r="E5026" t="s">
        <v>20088</v>
      </c>
      <c r="F5026" t="s">
        <v>17378</v>
      </c>
      <c r="G5026" t="s">
        <v>20089</v>
      </c>
      <c r="H5026" t="s">
        <v>25513</v>
      </c>
      <c r="I5026" t="s">
        <v>25514</v>
      </c>
      <c r="J5026" t="s">
        <v>17226</v>
      </c>
      <c r="K5026" t="s">
        <v>6874</v>
      </c>
      <c r="L5026" t="s">
        <v>6607</v>
      </c>
      <c r="M5026" t="s">
        <v>20083</v>
      </c>
      <c r="N5026" t="s">
        <v>6348</v>
      </c>
      <c r="O5026" t="s">
        <v>20213</v>
      </c>
      <c r="P5026" t="s">
        <v>20214</v>
      </c>
      <c r="Q5026" t="s">
        <v>20215</v>
      </c>
      <c r="R5026" t="s">
        <v>20216</v>
      </c>
      <c r="S5026">
        <v>0</v>
      </c>
      <c r="T5026">
        <v>1</v>
      </c>
      <c r="U5026">
        <v>0</v>
      </c>
      <c r="V5026">
        <v>24</v>
      </c>
      <c r="W5026">
        <v>2</v>
      </c>
    </row>
    <row r="5027" spans="1:23" x14ac:dyDescent="0.3">
      <c r="A5027" t="s">
        <v>5036</v>
      </c>
      <c r="B5027" t="s">
        <v>21483</v>
      </c>
      <c r="C5027">
        <v>1</v>
      </c>
      <c r="D5027">
        <v>1</v>
      </c>
      <c r="E5027" t="s">
        <v>20088</v>
      </c>
      <c r="F5027" t="s">
        <v>17379</v>
      </c>
      <c r="G5027" t="s">
        <v>20089</v>
      </c>
      <c r="H5027" t="s">
        <v>25515</v>
      </c>
      <c r="I5027" t="s">
        <v>25516</v>
      </c>
      <c r="J5027" t="s">
        <v>6876</v>
      </c>
      <c r="K5027" t="s">
        <v>6346</v>
      </c>
      <c r="L5027" t="s">
        <v>6347</v>
      </c>
      <c r="M5027" t="s">
        <v>20083</v>
      </c>
      <c r="N5027" t="s">
        <v>6348</v>
      </c>
      <c r="O5027" t="s">
        <v>20213</v>
      </c>
      <c r="P5027" t="s">
        <v>20359</v>
      </c>
      <c r="Q5027" t="s">
        <v>20360</v>
      </c>
      <c r="R5027" t="s">
        <v>20361</v>
      </c>
      <c r="S5027">
        <v>0</v>
      </c>
      <c r="T5027">
        <v>0</v>
      </c>
      <c r="U5027">
        <v>0</v>
      </c>
      <c r="V5027">
        <v>106</v>
      </c>
      <c r="W5027">
        <v>5</v>
      </c>
    </row>
    <row r="5028" spans="1:23" x14ac:dyDescent="0.3">
      <c r="A5028" t="s">
        <v>5037</v>
      </c>
      <c r="B5028" t="s">
        <v>21439</v>
      </c>
      <c r="C5028">
        <v>1</v>
      </c>
      <c r="D5028">
        <v>1</v>
      </c>
      <c r="E5028" t="s">
        <v>20088</v>
      </c>
      <c r="F5028" t="s">
        <v>17380</v>
      </c>
      <c r="G5028" t="s">
        <v>20089</v>
      </c>
      <c r="H5028" t="s">
        <v>20513</v>
      </c>
      <c r="I5028" t="s">
        <v>25437</v>
      </c>
      <c r="J5028" t="s">
        <v>17300</v>
      </c>
      <c r="K5028" t="s">
        <v>6866</v>
      </c>
      <c r="L5028" t="s">
        <v>6867</v>
      </c>
      <c r="M5028" t="s">
        <v>20840</v>
      </c>
      <c r="N5028" t="s">
        <v>6348</v>
      </c>
      <c r="O5028" t="s">
        <v>20213</v>
      </c>
      <c r="P5028" t="s">
        <v>20641</v>
      </c>
      <c r="Q5028" t="s">
        <v>20642</v>
      </c>
      <c r="R5028" t="s">
        <v>20906</v>
      </c>
      <c r="S5028">
        <v>0</v>
      </c>
      <c r="T5028">
        <v>1</v>
      </c>
      <c r="U5028">
        <v>0</v>
      </c>
      <c r="V5028">
        <v>32</v>
      </c>
      <c r="W5028">
        <v>1</v>
      </c>
    </row>
    <row r="5029" spans="1:23" x14ac:dyDescent="0.3">
      <c r="A5029" t="s">
        <v>5038</v>
      </c>
      <c r="B5029" t="s">
        <v>21650</v>
      </c>
      <c r="C5029">
        <v>1</v>
      </c>
      <c r="D5029">
        <v>1</v>
      </c>
      <c r="E5029" t="s">
        <v>20088</v>
      </c>
      <c r="F5029" t="s">
        <v>17381</v>
      </c>
      <c r="G5029" t="s">
        <v>20089</v>
      </c>
      <c r="H5029" t="s">
        <v>25496</v>
      </c>
      <c r="I5029" t="s">
        <v>25497</v>
      </c>
      <c r="J5029" t="s">
        <v>17382</v>
      </c>
      <c r="K5029" t="s">
        <v>6882</v>
      </c>
      <c r="L5029" t="s">
        <v>6347</v>
      </c>
      <c r="M5029" t="s">
        <v>20083</v>
      </c>
      <c r="N5029" t="s">
        <v>6348</v>
      </c>
      <c r="O5029" t="s">
        <v>20213</v>
      </c>
      <c r="P5029" t="s">
        <v>20359</v>
      </c>
      <c r="Q5029" t="s">
        <v>20360</v>
      </c>
      <c r="R5029" t="s">
        <v>20361</v>
      </c>
      <c r="S5029">
        <v>0</v>
      </c>
      <c r="T5029">
        <v>0</v>
      </c>
      <c r="U5029">
        <v>1</v>
      </c>
      <c r="V5029">
        <v>89</v>
      </c>
      <c r="W5029">
        <v>9</v>
      </c>
    </row>
    <row r="5030" spans="1:23" x14ac:dyDescent="0.3">
      <c r="A5030" t="s">
        <v>5039</v>
      </c>
      <c r="B5030" t="s">
        <v>21522</v>
      </c>
      <c r="C5030">
        <v>1</v>
      </c>
      <c r="D5030">
        <v>1</v>
      </c>
      <c r="E5030" t="s">
        <v>20065</v>
      </c>
      <c r="F5030" t="s">
        <v>17383</v>
      </c>
      <c r="G5030" t="s">
        <v>20080</v>
      </c>
      <c r="H5030" t="s">
        <v>20357</v>
      </c>
      <c r="I5030" t="s">
        <v>20358</v>
      </c>
      <c r="J5030" t="s">
        <v>6880</v>
      </c>
      <c r="K5030" t="s">
        <v>6418</v>
      </c>
      <c r="L5030" t="s">
        <v>6347</v>
      </c>
      <c r="M5030" t="s">
        <v>20083</v>
      </c>
      <c r="N5030" t="s">
        <v>6348</v>
      </c>
      <c r="O5030" t="s">
        <v>20213</v>
      </c>
      <c r="P5030" t="s">
        <v>20359</v>
      </c>
      <c r="Q5030" t="s">
        <v>20360</v>
      </c>
      <c r="R5030" t="s">
        <v>20361</v>
      </c>
      <c r="S5030">
        <v>1</v>
      </c>
      <c r="T5030">
        <v>0</v>
      </c>
      <c r="U5030">
        <v>0</v>
      </c>
      <c r="V5030">
        <v>34</v>
      </c>
      <c r="W5030">
        <v>2</v>
      </c>
    </row>
    <row r="5031" spans="1:23" x14ac:dyDescent="0.3">
      <c r="A5031" t="s">
        <v>5040</v>
      </c>
      <c r="B5031" t="s">
        <v>21483</v>
      </c>
      <c r="C5031">
        <v>1</v>
      </c>
      <c r="D5031">
        <v>1</v>
      </c>
      <c r="E5031" t="s">
        <v>20088</v>
      </c>
      <c r="F5031" t="s">
        <v>17384</v>
      </c>
      <c r="G5031" t="s">
        <v>20089</v>
      </c>
      <c r="H5031" t="s">
        <v>20513</v>
      </c>
      <c r="I5031" t="s">
        <v>25437</v>
      </c>
      <c r="J5031" t="s">
        <v>17273</v>
      </c>
      <c r="K5031" t="s">
        <v>6614</v>
      </c>
      <c r="L5031" t="s">
        <v>6615</v>
      </c>
      <c r="M5031" t="s">
        <v>20355</v>
      </c>
      <c r="N5031" t="s">
        <v>6348</v>
      </c>
      <c r="O5031" t="s">
        <v>20213</v>
      </c>
      <c r="P5031" t="s">
        <v>20641</v>
      </c>
      <c r="Q5031" t="s">
        <v>20642</v>
      </c>
      <c r="R5031" t="s">
        <v>20713</v>
      </c>
      <c r="S5031">
        <v>0</v>
      </c>
      <c r="T5031">
        <v>1</v>
      </c>
      <c r="U5031">
        <v>0</v>
      </c>
      <c r="V5031">
        <v>152</v>
      </c>
      <c r="W5031">
        <v>6</v>
      </c>
    </row>
    <row r="5032" spans="1:23" x14ac:dyDescent="0.3">
      <c r="A5032" t="s">
        <v>5041</v>
      </c>
      <c r="B5032" t="s">
        <v>21522</v>
      </c>
      <c r="C5032">
        <v>1</v>
      </c>
      <c r="D5032">
        <v>1</v>
      </c>
      <c r="E5032" t="s">
        <v>20065</v>
      </c>
      <c r="F5032" t="s">
        <v>17385</v>
      </c>
      <c r="G5032" t="s">
        <v>20051</v>
      </c>
      <c r="H5032" t="s">
        <v>20584</v>
      </c>
      <c r="I5032" t="s">
        <v>20585</v>
      </c>
      <c r="J5032" t="s">
        <v>17386</v>
      </c>
      <c r="K5032" t="s">
        <v>7253</v>
      </c>
      <c r="L5032" t="s">
        <v>7254</v>
      </c>
      <c r="M5032" t="s">
        <v>20119</v>
      </c>
      <c r="N5032" t="s">
        <v>6348</v>
      </c>
      <c r="O5032" t="s">
        <v>20213</v>
      </c>
      <c r="P5032" t="s">
        <v>20586</v>
      </c>
      <c r="Q5032" t="s">
        <v>20587</v>
      </c>
      <c r="R5032" t="s">
        <v>20747</v>
      </c>
      <c r="S5032">
        <v>1</v>
      </c>
      <c r="T5032">
        <v>1</v>
      </c>
      <c r="U5032">
        <v>0</v>
      </c>
      <c r="V5032">
        <v>58</v>
      </c>
      <c r="W5032">
        <v>3</v>
      </c>
    </row>
    <row r="5033" spans="1:23" x14ac:dyDescent="0.3">
      <c r="A5033" t="s">
        <v>5042</v>
      </c>
      <c r="B5033" t="s">
        <v>21439</v>
      </c>
      <c r="C5033">
        <v>1</v>
      </c>
      <c r="D5033">
        <v>1</v>
      </c>
      <c r="E5033" t="s">
        <v>20088</v>
      </c>
      <c r="F5033" t="s">
        <v>17387</v>
      </c>
      <c r="G5033" t="s">
        <v>20066</v>
      </c>
      <c r="H5033" t="s">
        <v>25482</v>
      </c>
      <c r="I5033" t="s">
        <v>25483</v>
      </c>
      <c r="J5033" t="s">
        <v>17310</v>
      </c>
      <c r="K5033" t="s">
        <v>6964</v>
      </c>
      <c r="L5033" t="s">
        <v>6471</v>
      </c>
      <c r="M5033" t="s">
        <v>20083</v>
      </c>
      <c r="N5033" t="s">
        <v>6348</v>
      </c>
      <c r="O5033" t="s">
        <v>20213</v>
      </c>
      <c r="P5033" t="s">
        <v>20549</v>
      </c>
      <c r="Q5033" t="s">
        <v>20550</v>
      </c>
      <c r="R5033" t="s">
        <v>20551</v>
      </c>
      <c r="S5033">
        <v>0</v>
      </c>
      <c r="T5033">
        <v>1</v>
      </c>
      <c r="U5033">
        <v>0</v>
      </c>
      <c r="V5033">
        <v>25</v>
      </c>
      <c r="W5033">
        <v>1</v>
      </c>
    </row>
    <row r="5034" spans="1:23" x14ac:dyDescent="0.3">
      <c r="A5034" t="s">
        <v>5043</v>
      </c>
      <c r="B5034" t="s">
        <v>21439</v>
      </c>
      <c r="C5034">
        <v>1</v>
      </c>
      <c r="D5034">
        <v>1</v>
      </c>
      <c r="E5034" t="s">
        <v>20088</v>
      </c>
      <c r="F5034" t="s">
        <v>17388</v>
      </c>
      <c r="G5034" t="s">
        <v>20066</v>
      </c>
      <c r="H5034" t="s">
        <v>25482</v>
      </c>
      <c r="I5034" t="s">
        <v>25483</v>
      </c>
      <c r="J5034" t="s">
        <v>17310</v>
      </c>
      <c r="K5034" t="s">
        <v>6964</v>
      </c>
      <c r="L5034" t="s">
        <v>6471</v>
      </c>
      <c r="M5034" t="s">
        <v>20083</v>
      </c>
      <c r="N5034" t="s">
        <v>6348</v>
      </c>
      <c r="O5034" t="s">
        <v>20213</v>
      </c>
      <c r="P5034" t="s">
        <v>20549</v>
      </c>
      <c r="Q5034" t="s">
        <v>20550</v>
      </c>
      <c r="R5034" t="s">
        <v>20551</v>
      </c>
      <c r="S5034">
        <v>0</v>
      </c>
      <c r="T5034">
        <v>1</v>
      </c>
      <c r="U5034">
        <v>0</v>
      </c>
      <c r="V5034">
        <v>21</v>
      </c>
      <c r="W5034">
        <v>1</v>
      </c>
    </row>
    <row r="5035" spans="1:23" x14ac:dyDescent="0.3">
      <c r="A5035" t="s">
        <v>5044</v>
      </c>
      <c r="B5035" t="s">
        <v>21439</v>
      </c>
      <c r="C5035">
        <v>1</v>
      </c>
      <c r="D5035">
        <v>1</v>
      </c>
      <c r="E5035" t="s">
        <v>20088</v>
      </c>
      <c r="F5035" t="s">
        <v>17389</v>
      </c>
      <c r="G5035" t="s">
        <v>20089</v>
      </c>
      <c r="H5035" t="s">
        <v>21520</v>
      </c>
      <c r="I5035" t="s">
        <v>25517</v>
      </c>
      <c r="J5035" t="s">
        <v>17295</v>
      </c>
      <c r="K5035" t="s">
        <v>6610</v>
      </c>
      <c r="L5035" t="s">
        <v>6611</v>
      </c>
      <c r="M5035" t="s">
        <v>20582</v>
      </c>
      <c r="N5035" t="s">
        <v>6348</v>
      </c>
      <c r="O5035" t="s">
        <v>20213</v>
      </c>
      <c r="P5035" t="s">
        <v>20580</v>
      </c>
      <c r="Q5035" t="s">
        <v>6611</v>
      </c>
      <c r="R5035" t="s">
        <v>20583</v>
      </c>
      <c r="S5035">
        <v>0</v>
      </c>
      <c r="T5035">
        <v>1</v>
      </c>
      <c r="U5035">
        <v>0</v>
      </c>
      <c r="V5035">
        <v>20</v>
      </c>
      <c r="W5035">
        <v>1</v>
      </c>
    </row>
    <row r="5036" spans="1:23" x14ac:dyDescent="0.3">
      <c r="A5036" t="s">
        <v>5045</v>
      </c>
      <c r="B5036" t="s">
        <v>21439</v>
      </c>
      <c r="C5036">
        <v>1</v>
      </c>
      <c r="D5036">
        <v>1</v>
      </c>
      <c r="E5036" t="s">
        <v>20088</v>
      </c>
      <c r="F5036" t="s">
        <v>17390</v>
      </c>
      <c r="G5036" t="s">
        <v>20089</v>
      </c>
      <c r="H5036" t="s">
        <v>27379</v>
      </c>
      <c r="I5036" t="s">
        <v>25479</v>
      </c>
      <c r="J5036" t="s">
        <v>17293</v>
      </c>
      <c r="K5036" t="s">
        <v>6612</v>
      </c>
      <c r="L5036" t="s">
        <v>6613</v>
      </c>
      <c r="M5036" t="s">
        <v>20582</v>
      </c>
      <c r="N5036" t="s">
        <v>6348</v>
      </c>
      <c r="O5036" t="s">
        <v>20213</v>
      </c>
      <c r="P5036" t="s">
        <v>20586</v>
      </c>
      <c r="Q5036" t="s">
        <v>20587</v>
      </c>
      <c r="R5036" t="s">
        <v>20588</v>
      </c>
      <c r="S5036">
        <v>0</v>
      </c>
      <c r="T5036">
        <v>1</v>
      </c>
      <c r="U5036">
        <v>0</v>
      </c>
      <c r="V5036">
        <v>43</v>
      </c>
      <c r="W5036">
        <v>2</v>
      </c>
    </row>
    <row r="5037" spans="1:23" x14ac:dyDescent="0.3">
      <c r="A5037" t="s">
        <v>5046</v>
      </c>
      <c r="B5037" t="s">
        <v>21439</v>
      </c>
      <c r="C5037">
        <v>1</v>
      </c>
      <c r="D5037">
        <v>1</v>
      </c>
      <c r="E5037" t="s">
        <v>20088</v>
      </c>
      <c r="F5037" t="s">
        <v>17391</v>
      </c>
      <c r="G5037" t="s">
        <v>20089</v>
      </c>
      <c r="H5037" t="s">
        <v>21520</v>
      </c>
      <c r="I5037" t="s">
        <v>25517</v>
      </c>
      <c r="J5037" t="s">
        <v>17306</v>
      </c>
      <c r="K5037" t="s">
        <v>7110</v>
      </c>
      <c r="L5037" t="s">
        <v>7111</v>
      </c>
      <c r="M5037" t="s">
        <v>20324</v>
      </c>
      <c r="N5037" t="s">
        <v>6348</v>
      </c>
      <c r="O5037" t="s">
        <v>20213</v>
      </c>
      <c r="P5037" t="s">
        <v>20375</v>
      </c>
      <c r="Q5037" t="s">
        <v>6619</v>
      </c>
      <c r="R5037" t="s">
        <v>20657</v>
      </c>
      <c r="S5037">
        <v>0</v>
      </c>
      <c r="T5037">
        <v>1</v>
      </c>
      <c r="U5037">
        <v>0</v>
      </c>
      <c r="V5037">
        <v>34</v>
      </c>
      <c r="W5037">
        <v>1</v>
      </c>
    </row>
    <row r="5038" spans="1:23" x14ac:dyDescent="0.3">
      <c r="A5038" t="s">
        <v>5047</v>
      </c>
      <c r="B5038" t="s">
        <v>21439</v>
      </c>
      <c r="C5038">
        <v>1</v>
      </c>
      <c r="D5038">
        <v>1</v>
      </c>
      <c r="E5038" t="s">
        <v>20065</v>
      </c>
      <c r="F5038" t="s">
        <v>17392</v>
      </c>
      <c r="G5038" t="s">
        <v>20066</v>
      </c>
      <c r="H5038" t="s">
        <v>25467</v>
      </c>
      <c r="I5038" t="s">
        <v>25468</v>
      </c>
      <c r="J5038" t="s">
        <v>17262</v>
      </c>
      <c r="K5038" t="s">
        <v>6614</v>
      </c>
      <c r="L5038" t="s">
        <v>6615</v>
      </c>
      <c r="M5038" t="s">
        <v>20355</v>
      </c>
      <c r="N5038" t="s">
        <v>6348</v>
      </c>
      <c r="O5038" t="s">
        <v>20213</v>
      </c>
      <c r="P5038" t="s">
        <v>20641</v>
      </c>
      <c r="Q5038" t="s">
        <v>20642</v>
      </c>
      <c r="R5038" t="s">
        <v>20713</v>
      </c>
      <c r="S5038">
        <v>1</v>
      </c>
      <c r="T5038">
        <v>1</v>
      </c>
      <c r="U5038">
        <v>0</v>
      </c>
      <c r="V5038">
        <v>61</v>
      </c>
      <c r="W5038">
        <v>4</v>
      </c>
    </row>
    <row r="5039" spans="1:23" x14ac:dyDescent="0.3">
      <c r="A5039" t="s">
        <v>5048</v>
      </c>
      <c r="B5039" t="s">
        <v>21439</v>
      </c>
      <c r="C5039">
        <v>1</v>
      </c>
      <c r="D5039">
        <v>1</v>
      </c>
      <c r="E5039" t="s">
        <v>20065</v>
      </c>
      <c r="F5039" t="s">
        <v>17393</v>
      </c>
      <c r="G5039" t="s">
        <v>21576</v>
      </c>
      <c r="H5039" t="s">
        <v>25445</v>
      </c>
      <c r="I5039" t="s">
        <v>25446</v>
      </c>
      <c r="J5039" t="s">
        <v>17231</v>
      </c>
      <c r="K5039" t="s">
        <v>6616</v>
      </c>
      <c r="L5039" t="s">
        <v>6617</v>
      </c>
      <c r="M5039" t="s">
        <v>20119</v>
      </c>
      <c r="N5039" t="s">
        <v>6348</v>
      </c>
      <c r="O5039" t="s">
        <v>20213</v>
      </c>
      <c r="P5039" t="s">
        <v>20349</v>
      </c>
      <c r="Q5039" t="s">
        <v>6617</v>
      </c>
      <c r="R5039" t="s">
        <v>20745</v>
      </c>
      <c r="S5039">
        <v>1</v>
      </c>
      <c r="T5039">
        <v>1</v>
      </c>
      <c r="U5039">
        <v>0</v>
      </c>
      <c r="V5039">
        <v>21</v>
      </c>
      <c r="W5039">
        <v>1</v>
      </c>
    </row>
    <row r="5040" spans="1:23" x14ac:dyDescent="0.3">
      <c r="A5040" t="s">
        <v>5049</v>
      </c>
      <c r="B5040" t="s">
        <v>21439</v>
      </c>
      <c r="C5040">
        <v>1</v>
      </c>
      <c r="D5040">
        <v>1</v>
      </c>
      <c r="E5040" t="s">
        <v>20065</v>
      </c>
      <c r="F5040" t="s">
        <v>17394</v>
      </c>
      <c r="G5040" t="s">
        <v>20041</v>
      </c>
      <c r="H5040" t="s">
        <v>25462</v>
      </c>
      <c r="I5040" t="s">
        <v>25463</v>
      </c>
      <c r="J5040" t="s">
        <v>17321</v>
      </c>
      <c r="K5040" t="s">
        <v>7300</v>
      </c>
      <c r="L5040" t="s">
        <v>7301</v>
      </c>
      <c r="M5040" t="s">
        <v>20271</v>
      </c>
      <c r="N5040" t="s">
        <v>6348</v>
      </c>
      <c r="O5040" t="s">
        <v>20213</v>
      </c>
      <c r="P5040" t="s">
        <v>20426</v>
      </c>
      <c r="Q5040" t="s">
        <v>20427</v>
      </c>
      <c r="R5040" t="s">
        <v>20782</v>
      </c>
      <c r="S5040">
        <v>1</v>
      </c>
      <c r="T5040">
        <v>1</v>
      </c>
      <c r="U5040">
        <v>0</v>
      </c>
      <c r="V5040">
        <v>17</v>
      </c>
      <c r="W5040">
        <v>1</v>
      </c>
    </row>
    <row r="5041" spans="1:23" x14ac:dyDescent="0.3">
      <c r="A5041" t="s">
        <v>5050</v>
      </c>
      <c r="B5041" t="s">
        <v>21439</v>
      </c>
      <c r="C5041">
        <v>1</v>
      </c>
      <c r="D5041">
        <v>1</v>
      </c>
      <c r="E5041" t="s">
        <v>20088</v>
      </c>
      <c r="F5041" t="s">
        <v>17395</v>
      </c>
      <c r="G5041" t="s">
        <v>20089</v>
      </c>
      <c r="H5041" t="s">
        <v>25484</v>
      </c>
      <c r="I5041" t="s">
        <v>25485</v>
      </c>
      <c r="J5041" t="s">
        <v>15078</v>
      </c>
      <c r="K5041" t="s">
        <v>6606</v>
      </c>
      <c r="L5041" t="s">
        <v>6607</v>
      </c>
      <c r="M5041" t="s">
        <v>20083</v>
      </c>
      <c r="N5041" t="s">
        <v>6348</v>
      </c>
      <c r="O5041" t="s">
        <v>20213</v>
      </c>
      <c r="P5041" t="s">
        <v>20214</v>
      </c>
      <c r="Q5041" t="s">
        <v>20215</v>
      </c>
      <c r="R5041" t="s">
        <v>20216</v>
      </c>
      <c r="S5041">
        <v>0</v>
      </c>
      <c r="T5041">
        <v>1</v>
      </c>
      <c r="U5041">
        <v>0</v>
      </c>
      <c r="V5041">
        <v>25</v>
      </c>
      <c r="W5041">
        <v>1</v>
      </c>
    </row>
    <row r="5042" spans="1:23" x14ac:dyDescent="0.3">
      <c r="A5042" t="s">
        <v>5051</v>
      </c>
      <c r="B5042" t="s">
        <v>21439</v>
      </c>
      <c r="C5042">
        <v>1</v>
      </c>
      <c r="D5042">
        <v>1</v>
      </c>
      <c r="E5042" t="s">
        <v>20088</v>
      </c>
      <c r="F5042" t="s">
        <v>17396</v>
      </c>
      <c r="G5042" t="s">
        <v>20089</v>
      </c>
      <c r="H5042" t="s">
        <v>21518</v>
      </c>
      <c r="I5042" t="s">
        <v>25478</v>
      </c>
      <c r="J5042" t="s">
        <v>17291</v>
      </c>
      <c r="K5042" t="s">
        <v>6610</v>
      </c>
      <c r="L5042" t="s">
        <v>6611</v>
      </c>
      <c r="M5042" t="s">
        <v>20582</v>
      </c>
      <c r="N5042" t="s">
        <v>6348</v>
      </c>
      <c r="O5042" t="s">
        <v>20213</v>
      </c>
      <c r="P5042" t="s">
        <v>20580</v>
      </c>
      <c r="Q5042" t="s">
        <v>6611</v>
      </c>
      <c r="R5042" t="s">
        <v>20583</v>
      </c>
      <c r="S5042">
        <v>0</v>
      </c>
      <c r="T5042">
        <v>1</v>
      </c>
      <c r="U5042">
        <v>0</v>
      </c>
      <c r="V5042">
        <v>27</v>
      </c>
      <c r="W5042">
        <v>1</v>
      </c>
    </row>
    <row r="5043" spans="1:23" x14ac:dyDescent="0.3">
      <c r="A5043" t="s">
        <v>5052</v>
      </c>
      <c r="B5043" t="s">
        <v>21439</v>
      </c>
      <c r="C5043">
        <v>1</v>
      </c>
      <c r="D5043">
        <v>1</v>
      </c>
      <c r="E5043" t="s">
        <v>20065</v>
      </c>
      <c r="F5043" t="s">
        <v>17397</v>
      </c>
      <c r="G5043" t="s">
        <v>20041</v>
      </c>
      <c r="H5043" t="s">
        <v>25462</v>
      </c>
      <c r="I5043" t="s">
        <v>25463</v>
      </c>
      <c r="J5043" t="s">
        <v>17323</v>
      </c>
      <c r="K5043" t="s">
        <v>17324</v>
      </c>
      <c r="L5043" t="s">
        <v>17325</v>
      </c>
      <c r="M5043" t="s">
        <v>20172</v>
      </c>
      <c r="N5043" t="s">
        <v>6348</v>
      </c>
      <c r="O5043" t="s">
        <v>20213</v>
      </c>
      <c r="P5043" t="s">
        <v>20894</v>
      </c>
      <c r="Q5043" t="s">
        <v>20895</v>
      </c>
      <c r="R5043" t="s">
        <v>25487</v>
      </c>
      <c r="S5043">
        <v>1</v>
      </c>
      <c r="T5043">
        <v>1</v>
      </c>
      <c r="U5043">
        <v>0</v>
      </c>
      <c r="V5043">
        <v>25</v>
      </c>
      <c r="W5043">
        <v>1</v>
      </c>
    </row>
    <row r="5044" spans="1:23" x14ac:dyDescent="0.3">
      <c r="A5044" t="s">
        <v>5053</v>
      </c>
      <c r="B5044" t="s">
        <v>21439</v>
      </c>
      <c r="C5044">
        <v>1</v>
      </c>
      <c r="D5044">
        <v>1</v>
      </c>
      <c r="E5044" t="s">
        <v>20088</v>
      </c>
      <c r="F5044" t="s">
        <v>17398</v>
      </c>
      <c r="G5044" t="s">
        <v>20089</v>
      </c>
      <c r="H5044" t="s">
        <v>21547</v>
      </c>
      <c r="I5044" t="s">
        <v>25475</v>
      </c>
      <c r="J5044" t="s">
        <v>17317</v>
      </c>
      <c r="K5044" t="s">
        <v>6346</v>
      </c>
      <c r="L5044" t="s">
        <v>6347</v>
      </c>
      <c r="M5044" t="s">
        <v>20083</v>
      </c>
      <c r="N5044" t="s">
        <v>6348</v>
      </c>
      <c r="O5044" t="s">
        <v>20213</v>
      </c>
      <c r="P5044" t="s">
        <v>20359</v>
      </c>
      <c r="Q5044" t="s">
        <v>20360</v>
      </c>
      <c r="R5044" t="s">
        <v>20361</v>
      </c>
      <c r="S5044">
        <v>0</v>
      </c>
      <c r="T5044">
        <v>0</v>
      </c>
      <c r="U5044">
        <v>0</v>
      </c>
      <c r="V5044">
        <v>18</v>
      </c>
      <c r="W5044">
        <v>1</v>
      </c>
    </row>
    <row r="5045" spans="1:23" x14ac:dyDescent="0.3">
      <c r="A5045" t="s">
        <v>5054</v>
      </c>
      <c r="B5045" t="s">
        <v>21439</v>
      </c>
      <c r="C5045">
        <v>1</v>
      </c>
      <c r="D5045">
        <v>1</v>
      </c>
      <c r="E5045" t="s">
        <v>20088</v>
      </c>
      <c r="F5045" t="s">
        <v>17399</v>
      </c>
      <c r="G5045" t="s">
        <v>20089</v>
      </c>
      <c r="H5045" t="s">
        <v>25476</v>
      </c>
      <c r="I5045" t="s">
        <v>25477</v>
      </c>
      <c r="J5045" t="s">
        <v>17264</v>
      </c>
      <c r="K5045" t="s">
        <v>6346</v>
      </c>
      <c r="L5045" t="s">
        <v>6347</v>
      </c>
      <c r="M5045" t="s">
        <v>20083</v>
      </c>
      <c r="N5045" t="s">
        <v>6348</v>
      </c>
      <c r="O5045" t="s">
        <v>20213</v>
      </c>
      <c r="P5045" t="s">
        <v>20359</v>
      </c>
      <c r="Q5045" t="s">
        <v>20360</v>
      </c>
      <c r="R5045" t="s">
        <v>20361</v>
      </c>
      <c r="S5045">
        <v>0</v>
      </c>
      <c r="T5045">
        <v>0</v>
      </c>
      <c r="U5045">
        <v>0</v>
      </c>
      <c r="V5045">
        <v>28</v>
      </c>
      <c r="W5045">
        <v>1</v>
      </c>
    </row>
    <row r="5046" spans="1:23" x14ac:dyDescent="0.3">
      <c r="A5046" t="s">
        <v>5055</v>
      </c>
      <c r="B5046" t="s">
        <v>21439</v>
      </c>
      <c r="C5046">
        <v>1</v>
      </c>
      <c r="D5046">
        <v>1</v>
      </c>
      <c r="E5046" t="s">
        <v>20088</v>
      </c>
      <c r="F5046" t="s">
        <v>17400</v>
      </c>
      <c r="G5046" t="s">
        <v>20089</v>
      </c>
      <c r="H5046" t="s">
        <v>25476</v>
      </c>
      <c r="I5046" t="s">
        <v>25477</v>
      </c>
      <c r="J5046" t="s">
        <v>17314</v>
      </c>
      <c r="K5046" t="s">
        <v>6878</v>
      </c>
      <c r="L5046" t="s">
        <v>6347</v>
      </c>
      <c r="M5046" t="s">
        <v>20083</v>
      </c>
      <c r="N5046" t="s">
        <v>6348</v>
      </c>
      <c r="O5046" t="s">
        <v>20213</v>
      </c>
      <c r="P5046" t="s">
        <v>20359</v>
      </c>
      <c r="Q5046" t="s">
        <v>20360</v>
      </c>
      <c r="R5046" t="s">
        <v>20361</v>
      </c>
      <c r="S5046">
        <v>0</v>
      </c>
      <c r="T5046">
        <v>0</v>
      </c>
      <c r="U5046">
        <v>0</v>
      </c>
      <c r="V5046">
        <v>17</v>
      </c>
      <c r="W5046">
        <v>1</v>
      </c>
    </row>
    <row r="5047" spans="1:23" x14ac:dyDescent="0.3">
      <c r="A5047" t="s">
        <v>5056</v>
      </c>
      <c r="B5047" t="s">
        <v>21439</v>
      </c>
      <c r="C5047">
        <v>1</v>
      </c>
      <c r="D5047">
        <v>1</v>
      </c>
      <c r="E5047" t="s">
        <v>20088</v>
      </c>
      <c r="F5047" t="s">
        <v>17401</v>
      </c>
      <c r="G5047" t="s">
        <v>20089</v>
      </c>
      <c r="H5047" t="s">
        <v>25476</v>
      </c>
      <c r="I5047" t="s">
        <v>25477</v>
      </c>
      <c r="J5047" t="s">
        <v>17314</v>
      </c>
      <c r="K5047" t="s">
        <v>6878</v>
      </c>
      <c r="L5047" t="s">
        <v>6347</v>
      </c>
      <c r="M5047" t="s">
        <v>20083</v>
      </c>
      <c r="N5047" t="s">
        <v>6348</v>
      </c>
      <c r="O5047" t="s">
        <v>20213</v>
      </c>
      <c r="P5047" t="s">
        <v>20359</v>
      </c>
      <c r="Q5047" t="s">
        <v>20360</v>
      </c>
      <c r="R5047" t="s">
        <v>20361</v>
      </c>
      <c r="S5047">
        <v>0</v>
      </c>
      <c r="T5047">
        <v>0</v>
      </c>
      <c r="U5047">
        <v>0</v>
      </c>
      <c r="V5047">
        <v>11</v>
      </c>
      <c r="W5047">
        <v>1</v>
      </c>
    </row>
    <row r="5048" spans="1:23" x14ac:dyDescent="0.3">
      <c r="A5048" t="s">
        <v>5057</v>
      </c>
      <c r="B5048" t="s">
        <v>21439</v>
      </c>
      <c r="C5048">
        <v>1</v>
      </c>
      <c r="D5048">
        <v>1</v>
      </c>
      <c r="E5048" t="s">
        <v>20050</v>
      </c>
      <c r="F5048" t="s">
        <v>17402</v>
      </c>
      <c r="H5048" t="s">
        <v>25488</v>
      </c>
      <c r="I5048" t="s">
        <v>25489</v>
      </c>
      <c r="J5048" t="s">
        <v>17329</v>
      </c>
      <c r="K5048" t="s">
        <v>8558</v>
      </c>
      <c r="L5048" t="s">
        <v>6347</v>
      </c>
      <c r="M5048" t="s">
        <v>20083</v>
      </c>
      <c r="N5048" t="s">
        <v>6348</v>
      </c>
      <c r="O5048" t="s">
        <v>20213</v>
      </c>
      <c r="P5048" t="s">
        <v>20359</v>
      </c>
      <c r="Q5048" t="s">
        <v>20360</v>
      </c>
      <c r="R5048" t="s">
        <v>20361</v>
      </c>
      <c r="S5048">
        <v>1</v>
      </c>
      <c r="T5048">
        <v>0</v>
      </c>
      <c r="U5048">
        <v>0</v>
      </c>
      <c r="V5048">
        <v>45</v>
      </c>
      <c r="W5048">
        <v>2</v>
      </c>
    </row>
    <row r="5049" spans="1:23" x14ac:dyDescent="0.3">
      <c r="A5049" t="s">
        <v>5058</v>
      </c>
      <c r="B5049" t="s">
        <v>21439</v>
      </c>
      <c r="C5049">
        <v>1</v>
      </c>
      <c r="D5049">
        <v>1</v>
      </c>
      <c r="E5049" t="s">
        <v>20050</v>
      </c>
      <c r="F5049" t="s">
        <v>17403</v>
      </c>
      <c r="H5049" t="s">
        <v>25488</v>
      </c>
      <c r="I5049" t="s">
        <v>25489</v>
      </c>
      <c r="J5049" t="s">
        <v>17329</v>
      </c>
      <c r="K5049" t="s">
        <v>6608</v>
      </c>
      <c r="L5049" t="s">
        <v>6347</v>
      </c>
      <c r="M5049" t="s">
        <v>20083</v>
      </c>
      <c r="N5049" t="s">
        <v>6348</v>
      </c>
      <c r="O5049" t="s">
        <v>20213</v>
      </c>
      <c r="P5049" t="s">
        <v>20359</v>
      </c>
      <c r="Q5049" t="s">
        <v>20360</v>
      </c>
      <c r="R5049" t="s">
        <v>20361</v>
      </c>
      <c r="S5049">
        <v>1</v>
      </c>
      <c r="T5049">
        <v>0</v>
      </c>
      <c r="U5049">
        <v>0</v>
      </c>
      <c r="V5049">
        <v>28</v>
      </c>
      <c r="W5049">
        <v>1</v>
      </c>
    </row>
    <row r="5050" spans="1:23" x14ac:dyDescent="0.3">
      <c r="A5050" t="s">
        <v>5059</v>
      </c>
      <c r="B5050" t="s">
        <v>21439</v>
      </c>
      <c r="C5050">
        <v>1</v>
      </c>
      <c r="D5050">
        <v>1</v>
      </c>
      <c r="E5050" t="s">
        <v>20050</v>
      </c>
      <c r="F5050" t="s">
        <v>17404</v>
      </c>
      <c r="H5050" t="s">
        <v>25488</v>
      </c>
      <c r="I5050" t="s">
        <v>25489</v>
      </c>
      <c r="J5050" t="s">
        <v>17405</v>
      </c>
      <c r="K5050" t="s">
        <v>6608</v>
      </c>
      <c r="L5050" t="s">
        <v>6347</v>
      </c>
      <c r="M5050" t="s">
        <v>20083</v>
      </c>
      <c r="N5050" t="s">
        <v>6348</v>
      </c>
      <c r="O5050" t="s">
        <v>20213</v>
      </c>
      <c r="P5050" t="s">
        <v>20359</v>
      </c>
      <c r="Q5050" t="s">
        <v>20360</v>
      </c>
      <c r="R5050" t="s">
        <v>20361</v>
      </c>
      <c r="S5050">
        <v>1</v>
      </c>
      <c r="T5050">
        <v>0</v>
      </c>
      <c r="U5050">
        <v>0</v>
      </c>
      <c r="V5050">
        <v>48</v>
      </c>
      <c r="W5050">
        <v>3</v>
      </c>
    </row>
    <row r="5051" spans="1:23" x14ac:dyDescent="0.3">
      <c r="A5051" t="s">
        <v>5060</v>
      </c>
      <c r="B5051" t="s">
        <v>21439</v>
      </c>
      <c r="C5051">
        <v>1</v>
      </c>
      <c r="D5051">
        <v>1</v>
      </c>
      <c r="E5051" t="s">
        <v>20050</v>
      </c>
      <c r="F5051" t="s">
        <v>17406</v>
      </c>
      <c r="H5051" t="s">
        <v>25488</v>
      </c>
      <c r="I5051" t="s">
        <v>25489</v>
      </c>
      <c r="J5051" t="s">
        <v>17329</v>
      </c>
      <c r="K5051" t="s">
        <v>6608</v>
      </c>
      <c r="L5051" t="s">
        <v>6347</v>
      </c>
      <c r="M5051" t="s">
        <v>20083</v>
      </c>
      <c r="N5051" t="s">
        <v>6348</v>
      </c>
      <c r="O5051" t="s">
        <v>20213</v>
      </c>
      <c r="P5051" t="s">
        <v>20359</v>
      </c>
      <c r="Q5051" t="s">
        <v>20360</v>
      </c>
      <c r="R5051" t="s">
        <v>20361</v>
      </c>
      <c r="S5051">
        <v>1</v>
      </c>
      <c r="T5051">
        <v>0</v>
      </c>
      <c r="U5051">
        <v>0</v>
      </c>
      <c r="V5051">
        <v>70</v>
      </c>
      <c r="W5051">
        <v>3</v>
      </c>
    </row>
    <row r="5052" spans="1:23" x14ac:dyDescent="0.3">
      <c r="A5052" t="s">
        <v>5061</v>
      </c>
      <c r="B5052" t="s">
        <v>21439</v>
      </c>
      <c r="C5052">
        <v>1</v>
      </c>
      <c r="D5052">
        <v>1</v>
      </c>
      <c r="E5052" t="s">
        <v>20050</v>
      </c>
      <c r="F5052" t="s">
        <v>17407</v>
      </c>
      <c r="H5052" t="s">
        <v>25488</v>
      </c>
      <c r="I5052" t="s">
        <v>25489</v>
      </c>
      <c r="J5052" t="s">
        <v>17408</v>
      </c>
      <c r="K5052" t="s">
        <v>6346</v>
      </c>
      <c r="L5052" t="s">
        <v>6347</v>
      </c>
      <c r="M5052" t="s">
        <v>20083</v>
      </c>
      <c r="N5052" t="s">
        <v>6348</v>
      </c>
      <c r="O5052" t="s">
        <v>20213</v>
      </c>
      <c r="P5052" t="s">
        <v>20359</v>
      </c>
      <c r="Q5052" t="s">
        <v>20360</v>
      </c>
      <c r="R5052" t="s">
        <v>20361</v>
      </c>
      <c r="S5052">
        <v>1</v>
      </c>
      <c r="T5052">
        <v>0</v>
      </c>
      <c r="U5052">
        <v>0</v>
      </c>
      <c r="V5052">
        <v>36</v>
      </c>
      <c r="W5052">
        <v>2</v>
      </c>
    </row>
    <row r="5053" spans="1:23" x14ac:dyDescent="0.3">
      <c r="A5053" t="s">
        <v>5062</v>
      </c>
      <c r="B5053" t="s">
        <v>21439</v>
      </c>
      <c r="C5053">
        <v>1</v>
      </c>
      <c r="D5053">
        <v>1</v>
      </c>
      <c r="E5053" t="s">
        <v>20050</v>
      </c>
      <c r="F5053" t="s">
        <v>17409</v>
      </c>
      <c r="H5053" t="s">
        <v>25488</v>
      </c>
      <c r="I5053" t="s">
        <v>25489</v>
      </c>
      <c r="J5053" t="s">
        <v>17410</v>
      </c>
      <c r="K5053" t="s">
        <v>6346</v>
      </c>
      <c r="L5053" t="s">
        <v>6347</v>
      </c>
      <c r="M5053" t="s">
        <v>20083</v>
      </c>
      <c r="N5053" t="s">
        <v>6348</v>
      </c>
      <c r="O5053" t="s">
        <v>20213</v>
      </c>
      <c r="P5053" t="s">
        <v>20359</v>
      </c>
      <c r="Q5053" t="s">
        <v>20360</v>
      </c>
      <c r="R5053" t="s">
        <v>20361</v>
      </c>
      <c r="S5053">
        <v>1</v>
      </c>
      <c r="T5053">
        <v>0</v>
      </c>
      <c r="U5053">
        <v>0</v>
      </c>
      <c r="V5053">
        <v>71</v>
      </c>
      <c r="W5053">
        <v>3</v>
      </c>
    </row>
    <row r="5054" spans="1:23" x14ac:dyDescent="0.3">
      <c r="A5054" t="s">
        <v>5063</v>
      </c>
      <c r="B5054" t="s">
        <v>21439</v>
      </c>
      <c r="C5054">
        <v>1</v>
      </c>
      <c r="D5054">
        <v>1</v>
      </c>
      <c r="E5054" t="s">
        <v>20050</v>
      </c>
      <c r="F5054" t="s">
        <v>17411</v>
      </c>
      <c r="H5054" t="s">
        <v>25488</v>
      </c>
      <c r="I5054" t="s">
        <v>25489</v>
      </c>
      <c r="J5054" t="s">
        <v>17329</v>
      </c>
      <c r="K5054" t="s">
        <v>8558</v>
      </c>
      <c r="L5054" t="s">
        <v>6347</v>
      </c>
      <c r="M5054" t="s">
        <v>20083</v>
      </c>
      <c r="N5054" t="s">
        <v>6348</v>
      </c>
      <c r="O5054" t="s">
        <v>20213</v>
      </c>
      <c r="P5054" t="s">
        <v>20359</v>
      </c>
      <c r="Q5054" t="s">
        <v>20360</v>
      </c>
      <c r="R5054" t="s">
        <v>20361</v>
      </c>
      <c r="S5054">
        <v>1</v>
      </c>
      <c r="T5054">
        <v>0</v>
      </c>
      <c r="U5054">
        <v>0</v>
      </c>
      <c r="V5054">
        <v>114</v>
      </c>
      <c r="W5054">
        <v>6</v>
      </c>
    </row>
    <row r="5055" spans="1:23" x14ac:dyDescent="0.3">
      <c r="A5055" t="s">
        <v>5064</v>
      </c>
      <c r="B5055" t="s">
        <v>21439</v>
      </c>
      <c r="C5055">
        <v>1</v>
      </c>
      <c r="D5055">
        <v>1</v>
      </c>
      <c r="E5055" t="s">
        <v>20088</v>
      </c>
      <c r="F5055" t="s">
        <v>17412</v>
      </c>
      <c r="G5055" t="s">
        <v>20089</v>
      </c>
      <c r="H5055" t="s">
        <v>21714</v>
      </c>
      <c r="I5055" t="s">
        <v>25518</v>
      </c>
      <c r="J5055" t="s">
        <v>6879</v>
      </c>
      <c r="K5055" t="s">
        <v>6418</v>
      </c>
      <c r="L5055" t="s">
        <v>6347</v>
      </c>
      <c r="M5055" t="s">
        <v>20083</v>
      </c>
      <c r="N5055" t="s">
        <v>6348</v>
      </c>
      <c r="O5055" t="s">
        <v>20213</v>
      </c>
      <c r="P5055" t="s">
        <v>20359</v>
      </c>
      <c r="Q5055" t="s">
        <v>20360</v>
      </c>
      <c r="R5055" t="s">
        <v>20361</v>
      </c>
      <c r="S5055">
        <v>0</v>
      </c>
      <c r="T5055">
        <v>0</v>
      </c>
      <c r="U5055">
        <v>0</v>
      </c>
      <c r="V5055">
        <v>144</v>
      </c>
      <c r="W5055">
        <v>6</v>
      </c>
    </row>
    <row r="5056" spans="1:23" x14ac:dyDescent="0.3">
      <c r="A5056" t="s">
        <v>5065</v>
      </c>
      <c r="B5056" t="s">
        <v>21528</v>
      </c>
      <c r="C5056">
        <v>1</v>
      </c>
      <c r="D5056">
        <v>1</v>
      </c>
      <c r="E5056" t="s">
        <v>20050</v>
      </c>
      <c r="F5056" t="s">
        <v>17413</v>
      </c>
      <c r="G5056" t="s">
        <v>20080</v>
      </c>
      <c r="H5056" t="s">
        <v>20572</v>
      </c>
      <c r="I5056" t="s">
        <v>20573</v>
      </c>
      <c r="J5056" t="s">
        <v>6888</v>
      </c>
      <c r="K5056" t="s">
        <v>6605</v>
      </c>
      <c r="L5056" t="s">
        <v>6471</v>
      </c>
      <c r="M5056" t="s">
        <v>20083</v>
      </c>
      <c r="N5056" t="s">
        <v>6348</v>
      </c>
      <c r="O5056" t="s">
        <v>20213</v>
      </c>
      <c r="P5056" t="s">
        <v>20549</v>
      </c>
      <c r="Q5056" t="s">
        <v>20550</v>
      </c>
      <c r="R5056" t="s">
        <v>20551</v>
      </c>
      <c r="S5056">
        <v>1</v>
      </c>
      <c r="T5056">
        <v>1</v>
      </c>
      <c r="U5056">
        <v>0</v>
      </c>
      <c r="V5056">
        <v>1979</v>
      </c>
      <c r="W5056">
        <v>86</v>
      </c>
    </row>
    <row r="5057" spans="1:23" x14ac:dyDescent="0.3">
      <c r="A5057" t="s">
        <v>5066</v>
      </c>
      <c r="B5057" t="s">
        <v>21439</v>
      </c>
      <c r="C5057">
        <v>1</v>
      </c>
      <c r="D5057">
        <v>1</v>
      </c>
      <c r="E5057" t="s">
        <v>20088</v>
      </c>
      <c r="F5057" t="s">
        <v>17414</v>
      </c>
      <c r="G5057" t="s">
        <v>20089</v>
      </c>
      <c r="H5057" t="s">
        <v>21518</v>
      </c>
      <c r="I5057" t="s">
        <v>25478</v>
      </c>
      <c r="J5057" t="s">
        <v>17308</v>
      </c>
      <c r="K5057" t="s">
        <v>6882</v>
      </c>
      <c r="L5057" t="s">
        <v>6347</v>
      </c>
      <c r="M5057" t="s">
        <v>20083</v>
      </c>
      <c r="N5057" t="s">
        <v>6348</v>
      </c>
      <c r="O5057" t="s">
        <v>20213</v>
      </c>
      <c r="P5057" t="s">
        <v>20359</v>
      </c>
      <c r="Q5057" t="s">
        <v>20360</v>
      </c>
      <c r="R5057" t="s">
        <v>20361</v>
      </c>
      <c r="S5057">
        <v>0</v>
      </c>
      <c r="T5057">
        <v>0</v>
      </c>
      <c r="U5057">
        <v>0</v>
      </c>
      <c r="V5057">
        <v>24</v>
      </c>
      <c r="W5057">
        <v>1</v>
      </c>
    </row>
    <row r="5058" spans="1:23" x14ac:dyDescent="0.3">
      <c r="A5058" t="s">
        <v>5067</v>
      </c>
      <c r="B5058" t="s">
        <v>21439</v>
      </c>
      <c r="C5058">
        <v>1</v>
      </c>
      <c r="D5058">
        <v>1</v>
      </c>
      <c r="E5058" t="s">
        <v>20088</v>
      </c>
      <c r="F5058" t="s">
        <v>17415</v>
      </c>
      <c r="G5058" t="s">
        <v>20089</v>
      </c>
      <c r="H5058" t="s">
        <v>25469</v>
      </c>
      <c r="I5058" t="s">
        <v>25470</v>
      </c>
      <c r="J5058" t="s">
        <v>6880</v>
      </c>
      <c r="K5058" t="s">
        <v>6418</v>
      </c>
      <c r="L5058" t="s">
        <v>6347</v>
      </c>
      <c r="M5058" t="s">
        <v>20083</v>
      </c>
      <c r="N5058" t="s">
        <v>6348</v>
      </c>
      <c r="O5058" t="s">
        <v>20213</v>
      </c>
      <c r="P5058" t="s">
        <v>20359</v>
      </c>
      <c r="Q5058" t="s">
        <v>20360</v>
      </c>
      <c r="R5058" t="s">
        <v>20361</v>
      </c>
      <c r="S5058">
        <v>0</v>
      </c>
      <c r="T5058">
        <v>0</v>
      </c>
      <c r="U5058">
        <v>0</v>
      </c>
      <c r="V5058">
        <v>26</v>
      </c>
      <c r="W5058">
        <v>1</v>
      </c>
    </row>
    <row r="5059" spans="1:23" x14ac:dyDescent="0.3">
      <c r="A5059" t="s">
        <v>5068</v>
      </c>
      <c r="B5059" t="s">
        <v>21439</v>
      </c>
      <c r="C5059">
        <v>1</v>
      </c>
      <c r="D5059">
        <v>1</v>
      </c>
      <c r="E5059" t="s">
        <v>20088</v>
      </c>
      <c r="F5059" t="s">
        <v>17416</v>
      </c>
      <c r="G5059" t="s">
        <v>20089</v>
      </c>
      <c r="H5059" t="s">
        <v>20513</v>
      </c>
      <c r="I5059" t="s">
        <v>25437</v>
      </c>
      <c r="J5059" t="s">
        <v>7179</v>
      </c>
      <c r="K5059" t="s">
        <v>6346</v>
      </c>
      <c r="L5059" t="s">
        <v>6347</v>
      </c>
      <c r="M5059" t="s">
        <v>20083</v>
      </c>
      <c r="N5059" t="s">
        <v>6348</v>
      </c>
      <c r="O5059" t="s">
        <v>20213</v>
      </c>
      <c r="P5059" t="s">
        <v>20359</v>
      </c>
      <c r="Q5059" t="s">
        <v>20360</v>
      </c>
      <c r="R5059" t="s">
        <v>20361</v>
      </c>
      <c r="S5059">
        <v>0</v>
      </c>
      <c r="T5059">
        <v>0</v>
      </c>
      <c r="U5059">
        <v>0</v>
      </c>
      <c r="V5059">
        <v>78</v>
      </c>
      <c r="W5059">
        <v>3</v>
      </c>
    </row>
    <row r="5060" spans="1:23" x14ac:dyDescent="0.3">
      <c r="A5060" t="s">
        <v>5069</v>
      </c>
      <c r="B5060" t="s">
        <v>21439</v>
      </c>
      <c r="C5060">
        <v>1</v>
      </c>
      <c r="D5060">
        <v>1</v>
      </c>
      <c r="E5060" t="s">
        <v>20065</v>
      </c>
      <c r="F5060" t="s">
        <v>17417</v>
      </c>
      <c r="G5060" t="s">
        <v>20051</v>
      </c>
      <c r="H5060" t="s">
        <v>20424</v>
      </c>
      <c r="I5060" t="s">
        <v>20425</v>
      </c>
      <c r="J5060" t="s">
        <v>17271</v>
      </c>
      <c r="K5060" t="s">
        <v>7827</v>
      </c>
      <c r="L5060" t="s">
        <v>7828</v>
      </c>
      <c r="M5060" t="s">
        <v>20273</v>
      </c>
      <c r="N5060" t="s">
        <v>6348</v>
      </c>
      <c r="O5060" t="s">
        <v>20213</v>
      </c>
      <c r="P5060" t="s">
        <v>20426</v>
      </c>
      <c r="Q5060" t="s">
        <v>20427</v>
      </c>
      <c r="R5060" t="s">
        <v>20428</v>
      </c>
      <c r="S5060">
        <v>1</v>
      </c>
      <c r="T5060">
        <v>1</v>
      </c>
      <c r="U5060">
        <v>0</v>
      </c>
      <c r="V5060">
        <v>24</v>
      </c>
      <c r="W5060">
        <v>1</v>
      </c>
    </row>
    <row r="5061" spans="1:23" x14ac:dyDescent="0.3">
      <c r="A5061" t="s">
        <v>5070</v>
      </c>
      <c r="B5061" t="s">
        <v>21650</v>
      </c>
      <c r="C5061">
        <v>1</v>
      </c>
      <c r="D5061">
        <v>1</v>
      </c>
      <c r="E5061" t="s">
        <v>20088</v>
      </c>
      <c r="F5061" t="s">
        <v>17418</v>
      </c>
      <c r="G5061" t="s">
        <v>20089</v>
      </c>
      <c r="H5061" t="s">
        <v>20513</v>
      </c>
      <c r="I5061" t="s">
        <v>25437</v>
      </c>
      <c r="J5061" t="s">
        <v>17419</v>
      </c>
      <c r="K5061" t="s">
        <v>6470</v>
      </c>
      <c r="L5061" t="s">
        <v>6471</v>
      </c>
      <c r="M5061" t="s">
        <v>20083</v>
      </c>
      <c r="N5061" t="s">
        <v>6348</v>
      </c>
      <c r="O5061" t="s">
        <v>20213</v>
      </c>
      <c r="P5061" t="s">
        <v>20549</v>
      </c>
      <c r="Q5061" t="s">
        <v>20550</v>
      </c>
      <c r="R5061" t="s">
        <v>20551</v>
      </c>
      <c r="S5061">
        <v>0</v>
      </c>
      <c r="T5061">
        <v>1</v>
      </c>
      <c r="U5061">
        <v>1</v>
      </c>
      <c r="V5061">
        <v>360</v>
      </c>
      <c r="W5061">
        <v>37</v>
      </c>
    </row>
    <row r="5062" spans="1:23" x14ac:dyDescent="0.3">
      <c r="A5062" t="s">
        <v>5071</v>
      </c>
      <c r="B5062" t="s">
        <v>21439</v>
      </c>
      <c r="C5062">
        <v>1</v>
      </c>
      <c r="D5062">
        <v>1</v>
      </c>
      <c r="E5062" t="s">
        <v>20088</v>
      </c>
      <c r="F5062" t="s">
        <v>17420</v>
      </c>
      <c r="G5062" t="s">
        <v>20089</v>
      </c>
      <c r="H5062" t="s">
        <v>25469</v>
      </c>
      <c r="I5062" t="s">
        <v>25470</v>
      </c>
      <c r="J5062" t="s">
        <v>6880</v>
      </c>
      <c r="K5062" t="s">
        <v>6418</v>
      </c>
      <c r="L5062" t="s">
        <v>6347</v>
      </c>
      <c r="M5062" t="s">
        <v>20083</v>
      </c>
      <c r="N5062" t="s">
        <v>6348</v>
      </c>
      <c r="O5062" t="s">
        <v>20213</v>
      </c>
      <c r="P5062" t="s">
        <v>20359</v>
      </c>
      <c r="Q5062" t="s">
        <v>20360</v>
      </c>
      <c r="R5062" t="s">
        <v>20361</v>
      </c>
      <c r="S5062">
        <v>0</v>
      </c>
      <c r="T5062">
        <v>0</v>
      </c>
      <c r="U5062">
        <v>0</v>
      </c>
      <c r="V5062">
        <v>47</v>
      </c>
      <c r="W5062">
        <v>3</v>
      </c>
    </row>
    <row r="5063" spans="1:23" x14ac:dyDescent="0.3">
      <c r="A5063" t="s">
        <v>5072</v>
      </c>
      <c r="B5063" t="s">
        <v>21439</v>
      </c>
      <c r="C5063">
        <v>1</v>
      </c>
      <c r="D5063">
        <v>1</v>
      </c>
      <c r="E5063" t="s">
        <v>20088</v>
      </c>
      <c r="F5063" t="s">
        <v>17421</v>
      </c>
      <c r="G5063" t="s">
        <v>20089</v>
      </c>
      <c r="H5063" t="s">
        <v>20513</v>
      </c>
      <c r="I5063" t="s">
        <v>25437</v>
      </c>
      <c r="J5063" t="s">
        <v>6868</v>
      </c>
      <c r="K5063" t="s">
        <v>6869</v>
      </c>
      <c r="L5063" t="s">
        <v>6870</v>
      </c>
      <c r="M5063" t="s">
        <v>20206</v>
      </c>
      <c r="N5063" t="s">
        <v>6348</v>
      </c>
      <c r="O5063" t="s">
        <v>20213</v>
      </c>
      <c r="P5063" t="s">
        <v>20580</v>
      </c>
      <c r="Q5063" t="s">
        <v>6611</v>
      </c>
      <c r="R5063" t="s">
        <v>20829</v>
      </c>
      <c r="S5063">
        <v>0</v>
      </c>
      <c r="T5063">
        <v>1</v>
      </c>
      <c r="U5063">
        <v>0</v>
      </c>
      <c r="V5063">
        <v>21</v>
      </c>
      <c r="W5063">
        <v>1</v>
      </c>
    </row>
    <row r="5064" spans="1:23" x14ac:dyDescent="0.3">
      <c r="A5064" t="s">
        <v>5073</v>
      </c>
      <c r="B5064" t="s">
        <v>21439</v>
      </c>
      <c r="C5064">
        <v>1</v>
      </c>
      <c r="D5064">
        <v>1</v>
      </c>
      <c r="E5064" t="s">
        <v>20088</v>
      </c>
      <c r="F5064" t="s">
        <v>17422</v>
      </c>
      <c r="G5064" t="s">
        <v>20089</v>
      </c>
      <c r="H5064" t="s">
        <v>21440</v>
      </c>
      <c r="I5064" t="s">
        <v>25519</v>
      </c>
      <c r="J5064" t="s">
        <v>17298</v>
      </c>
      <c r="K5064" t="s">
        <v>6964</v>
      </c>
      <c r="L5064" t="s">
        <v>6471</v>
      </c>
      <c r="M5064" t="s">
        <v>20083</v>
      </c>
      <c r="N5064" t="s">
        <v>6348</v>
      </c>
      <c r="O5064" t="s">
        <v>20213</v>
      </c>
      <c r="P5064" t="s">
        <v>20549</v>
      </c>
      <c r="Q5064" t="s">
        <v>20550</v>
      </c>
      <c r="R5064" t="s">
        <v>20551</v>
      </c>
      <c r="S5064">
        <v>0</v>
      </c>
      <c r="T5064">
        <v>1</v>
      </c>
      <c r="U5064">
        <v>0</v>
      </c>
      <c r="V5064">
        <v>38</v>
      </c>
      <c r="W5064">
        <v>2</v>
      </c>
    </row>
    <row r="5065" spans="1:23" x14ac:dyDescent="0.3">
      <c r="A5065" t="s">
        <v>5074</v>
      </c>
      <c r="B5065" t="s">
        <v>21044</v>
      </c>
      <c r="C5065">
        <v>0</v>
      </c>
      <c r="D5065">
        <v>0</v>
      </c>
      <c r="E5065" t="s">
        <v>20050</v>
      </c>
      <c r="F5065" t="s">
        <v>17423</v>
      </c>
      <c r="G5065" t="s">
        <v>20051</v>
      </c>
      <c r="H5065" t="s">
        <v>20507</v>
      </c>
      <c r="I5065" t="s">
        <v>20508</v>
      </c>
      <c r="J5065" t="s">
        <v>17424</v>
      </c>
      <c r="K5065" t="s">
        <v>7987</v>
      </c>
      <c r="L5065" t="s">
        <v>7988</v>
      </c>
      <c r="M5065" t="s">
        <v>20422</v>
      </c>
      <c r="N5065" t="s">
        <v>6348</v>
      </c>
      <c r="O5065" t="s">
        <v>20213</v>
      </c>
      <c r="P5065" t="s">
        <v>20509</v>
      </c>
      <c r="Q5065" t="s">
        <v>20510</v>
      </c>
      <c r="R5065" t="s">
        <v>20511</v>
      </c>
      <c r="S5065">
        <v>1</v>
      </c>
      <c r="T5065">
        <v>1</v>
      </c>
      <c r="U5065">
        <v>0</v>
      </c>
      <c r="V5065">
        <v>163</v>
      </c>
      <c r="W5065">
        <v>14</v>
      </c>
    </row>
    <row r="5066" spans="1:23" x14ac:dyDescent="0.3">
      <c r="A5066" t="s">
        <v>5075</v>
      </c>
      <c r="B5066" t="s">
        <v>21522</v>
      </c>
      <c r="C5066">
        <v>1</v>
      </c>
      <c r="D5066">
        <v>1</v>
      </c>
      <c r="E5066" t="s">
        <v>20050</v>
      </c>
      <c r="F5066" t="s">
        <v>17425</v>
      </c>
      <c r="G5066" t="s">
        <v>20051</v>
      </c>
      <c r="H5066" t="s">
        <v>20578</v>
      </c>
      <c r="I5066" t="s">
        <v>20579</v>
      </c>
      <c r="J5066" t="s">
        <v>6868</v>
      </c>
      <c r="K5066" t="s">
        <v>6869</v>
      </c>
      <c r="L5066" t="s">
        <v>6870</v>
      </c>
      <c r="M5066" t="s">
        <v>20206</v>
      </c>
      <c r="N5066" t="s">
        <v>6348</v>
      </c>
      <c r="O5066" t="s">
        <v>20213</v>
      </c>
      <c r="P5066" t="s">
        <v>20580</v>
      </c>
      <c r="Q5066" t="s">
        <v>6611</v>
      </c>
      <c r="R5066" t="s">
        <v>20829</v>
      </c>
      <c r="S5066">
        <v>1</v>
      </c>
      <c r="T5066">
        <v>1</v>
      </c>
      <c r="U5066">
        <v>0</v>
      </c>
      <c r="V5066">
        <v>76</v>
      </c>
      <c r="W5066">
        <v>4</v>
      </c>
    </row>
    <row r="5067" spans="1:23" x14ac:dyDescent="0.3">
      <c r="A5067" t="s">
        <v>5076</v>
      </c>
      <c r="B5067" t="s">
        <v>21044</v>
      </c>
      <c r="C5067">
        <v>0</v>
      </c>
      <c r="D5067">
        <v>0</v>
      </c>
      <c r="E5067" t="s">
        <v>20088</v>
      </c>
      <c r="F5067" t="s">
        <v>17427</v>
      </c>
      <c r="G5067" t="s">
        <v>20089</v>
      </c>
      <c r="H5067" t="s">
        <v>25520</v>
      </c>
      <c r="I5067" t="s">
        <v>25521</v>
      </c>
      <c r="J5067" t="s">
        <v>17428</v>
      </c>
      <c r="K5067" t="s">
        <v>6610</v>
      </c>
      <c r="L5067" t="s">
        <v>6611</v>
      </c>
      <c r="M5067" t="s">
        <v>20582</v>
      </c>
      <c r="N5067" t="s">
        <v>6348</v>
      </c>
      <c r="O5067" t="s">
        <v>20213</v>
      </c>
      <c r="P5067" t="s">
        <v>20580</v>
      </c>
      <c r="Q5067" t="s">
        <v>6611</v>
      </c>
      <c r="R5067" t="s">
        <v>20583</v>
      </c>
      <c r="S5067">
        <v>0</v>
      </c>
      <c r="T5067">
        <v>1</v>
      </c>
      <c r="U5067">
        <v>1</v>
      </c>
      <c r="V5067">
        <v>61</v>
      </c>
      <c r="W5067">
        <v>7</v>
      </c>
    </row>
    <row r="5068" spans="1:23" x14ac:dyDescent="0.3">
      <c r="A5068" t="s">
        <v>5077</v>
      </c>
      <c r="B5068" t="s">
        <v>21439</v>
      </c>
      <c r="C5068">
        <v>1</v>
      </c>
      <c r="D5068">
        <v>1</v>
      </c>
      <c r="E5068" t="s">
        <v>20088</v>
      </c>
      <c r="F5068" t="s">
        <v>25522</v>
      </c>
      <c r="G5068" t="s">
        <v>20089</v>
      </c>
      <c r="H5068" t="s">
        <v>27379</v>
      </c>
      <c r="I5068" t="s">
        <v>25479</v>
      </c>
      <c r="J5068" t="s">
        <v>17293</v>
      </c>
      <c r="K5068" t="s">
        <v>6612</v>
      </c>
      <c r="L5068" t="s">
        <v>6613</v>
      </c>
      <c r="M5068" t="s">
        <v>20582</v>
      </c>
      <c r="N5068" t="s">
        <v>6348</v>
      </c>
      <c r="O5068" t="s">
        <v>20213</v>
      </c>
      <c r="P5068" t="s">
        <v>20586</v>
      </c>
      <c r="Q5068" t="s">
        <v>20587</v>
      </c>
      <c r="R5068" t="s">
        <v>20588</v>
      </c>
      <c r="S5068">
        <v>0</v>
      </c>
      <c r="T5068">
        <v>1</v>
      </c>
      <c r="U5068">
        <v>0</v>
      </c>
      <c r="V5068">
        <v>61</v>
      </c>
      <c r="W5068">
        <v>3</v>
      </c>
    </row>
    <row r="5069" spans="1:23" x14ac:dyDescent="0.3">
      <c r="A5069" t="s">
        <v>5078</v>
      </c>
      <c r="B5069" t="s">
        <v>21044</v>
      </c>
      <c r="C5069">
        <v>0</v>
      </c>
      <c r="D5069">
        <v>0</v>
      </c>
      <c r="E5069" t="s">
        <v>20088</v>
      </c>
      <c r="F5069" t="s">
        <v>17429</v>
      </c>
      <c r="G5069" t="s">
        <v>20089</v>
      </c>
      <c r="H5069" t="s">
        <v>25523</v>
      </c>
      <c r="I5069" t="s">
        <v>25524</v>
      </c>
      <c r="J5069" t="s">
        <v>17430</v>
      </c>
      <c r="K5069" t="s">
        <v>7782</v>
      </c>
      <c r="L5069" t="s">
        <v>7783</v>
      </c>
      <c r="M5069" t="s">
        <v>20374</v>
      </c>
      <c r="N5069" t="s">
        <v>6348</v>
      </c>
      <c r="O5069" t="s">
        <v>20213</v>
      </c>
      <c r="P5069" t="s">
        <v>20375</v>
      </c>
      <c r="Q5069" t="s">
        <v>6619</v>
      </c>
      <c r="R5069" t="s">
        <v>20376</v>
      </c>
      <c r="S5069">
        <v>0</v>
      </c>
      <c r="T5069">
        <v>1</v>
      </c>
      <c r="U5069">
        <v>1</v>
      </c>
      <c r="V5069">
        <v>127</v>
      </c>
      <c r="W5069">
        <v>13</v>
      </c>
    </row>
    <row r="5070" spans="1:23" x14ac:dyDescent="0.3">
      <c r="A5070" t="s">
        <v>5079</v>
      </c>
      <c r="B5070" t="s">
        <v>21044</v>
      </c>
      <c r="C5070">
        <v>0</v>
      </c>
      <c r="D5070">
        <v>0</v>
      </c>
      <c r="E5070" t="s">
        <v>20088</v>
      </c>
      <c r="F5070" t="s">
        <v>17431</v>
      </c>
      <c r="G5070" t="s">
        <v>20089</v>
      </c>
      <c r="H5070" t="s">
        <v>25525</v>
      </c>
      <c r="I5070" t="s">
        <v>25526</v>
      </c>
      <c r="J5070" t="s">
        <v>17432</v>
      </c>
      <c r="K5070" t="s">
        <v>6614</v>
      </c>
      <c r="L5070" t="s">
        <v>6615</v>
      </c>
      <c r="M5070" t="s">
        <v>20355</v>
      </c>
      <c r="N5070" t="s">
        <v>6348</v>
      </c>
      <c r="O5070" t="s">
        <v>20213</v>
      </c>
      <c r="P5070" t="s">
        <v>20641</v>
      </c>
      <c r="Q5070" t="s">
        <v>20642</v>
      </c>
      <c r="R5070" t="s">
        <v>20713</v>
      </c>
      <c r="S5070">
        <v>0</v>
      </c>
      <c r="T5070">
        <v>1</v>
      </c>
      <c r="U5070">
        <v>1</v>
      </c>
      <c r="V5070">
        <v>93</v>
      </c>
      <c r="W5070">
        <v>10</v>
      </c>
    </row>
    <row r="5071" spans="1:23" x14ac:dyDescent="0.3">
      <c r="A5071" t="s">
        <v>5080</v>
      </c>
      <c r="B5071" t="s">
        <v>21044</v>
      </c>
      <c r="C5071">
        <v>0</v>
      </c>
      <c r="D5071">
        <v>0</v>
      </c>
      <c r="E5071" t="s">
        <v>20088</v>
      </c>
      <c r="F5071" t="s">
        <v>17433</v>
      </c>
      <c r="G5071" t="s">
        <v>20089</v>
      </c>
      <c r="H5071" t="s">
        <v>25527</v>
      </c>
      <c r="I5071" t="s">
        <v>25528</v>
      </c>
      <c r="J5071" t="s">
        <v>17204</v>
      </c>
      <c r="K5071" t="s">
        <v>6616</v>
      </c>
      <c r="L5071" t="s">
        <v>6617</v>
      </c>
      <c r="M5071" t="s">
        <v>20119</v>
      </c>
      <c r="N5071" t="s">
        <v>6348</v>
      </c>
      <c r="O5071" t="s">
        <v>20213</v>
      </c>
      <c r="P5071" t="s">
        <v>20349</v>
      </c>
      <c r="Q5071" t="s">
        <v>6617</v>
      </c>
      <c r="R5071" t="s">
        <v>20745</v>
      </c>
      <c r="S5071">
        <v>0</v>
      </c>
      <c r="T5071">
        <v>1</v>
      </c>
      <c r="U5071">
        <v>1</v>
      </c>
      <c r="V5071">
        <v>229</v>
      </c>
      <c r="W5071">
        <v>21</v>
      </c>
    </row>
    <row r="5072" spans="1:23" x14ac:dyDescent="0.3">
      <c r="A5072" t="s">
        <v>5081</v>
      </c>
      <c r="B5072" t="s">
        <v>21522</v>
      </c>
      <c r="C5072">
        <v>1</v>
      </c>
      <c r="D5072">
        <v>1</v>
      </c>
      <c r="E5072" t="s">
        <v>20050</v>
      </c>
      <c r="F5072" t="s">
        <v>17434</v>
      </c>
      <c r="G5072" t="s">
        <v>20051</v>
      </c>
      <c r="H5072" t="s">
        <v>20639</v>
      </c>
      <c r="I5072" t="s">
        <v>20640</v>
      </c>
      <c r="J5072" t="s">
        <v>17341</v>
      </c>
      <c r="K5072" t="s">
        <v>6614</v>
      </c>
      <c r="L5072" t="s">
        <v>6615</v>
      </c>
      <c r="M5072" t="s">
        <v>20355</v>
      </c>
      <c r="N5072" t="s">
        <v>6348</v>
      </c>
      <c r="O5072" t="s">
        <v>20213</v>
      </c>
      <c r="P5072" t="s">
        <v>20641</v>
      </c>
      <c r="Q5072" t="s">
        <v>20642</v>
      </c>
      <c r="R5072" t="s">
        <v>20713</v>
      </c>
      <c r="S5072">
        <v>1</v>
      </c>
      <c r="T5072">
        <v>1</v>
      </c>
      <c r="U5072">
        <v>0</v>
      </c>
      <c r="V5072">
        <v>30</v>
      </c>
      <c r="W5072">
        <v>2</v>
      </c>
    </row>
    <row r="5073" spans="1:23" x14ac:dyDescent="0.3">
      <c r="A5073" t="s">
        <v>5082</v>
      </c>
      <c r="B5073" t="s">
        <v>21044</v>
      </c>
      <c r="C5073">
        <v>0</v>
      </c>
      <c r="D5073">
        <v>0</v>
      </c>
      <c r="E5073" t="s">
        <v>20088</v>
      </c>
      <c r="F5073" t="s">
        <v>17435</v>
      </c>
      <c r="G5073" t="s">
        <v>20089</v>
      </c>
      <c r="H5073" t="s">
        <v>25529</v>
      </c>
      <c r="I5073" t="s">
        <v>25530</v>
      </c>
      <c r="J5073" t="s">
        <v>17436</v>
      </c>
      <c r="K5073" t="s">
        <v>17437</v>
      </c>
      <c r="L5073" t="s">
        <v>17438</v>
      </c>
      <c r="M5073" t="s">
        <v>20555</v>
      </c>
      <c r="N5073" t="s">
        <v>6348</v>
      </c>
      <c r="O5073" t="s">
        <v>20213</v>
      </c>
      <c r="P5073" t="s">
        <v>20580</v>
      </c>
      <c r="Q5073" t="s">
        <v>6611</v>
      </c>
      <c r="R5073" t="s">
        <v>25531</v>
      </c>
      <c r="S5073">
        <v>0</v>
      </c>
      <c r="T5073">
        <v>1</v>
      </c>
      <c r="U5073">
        <v>1</v>
      </c>
      <c r="V5073">
        <v>57</v>
      </c>
      <c r="W5073">
        <v>6</v>
      </c>
    </row>
    <row r="5074" spans="1:23" x14ac:dyDescent="0.3">
      <c r="A5074" t="s">
        <v>5083</v>
      </c>
      <c r="B5074" t="s">
        <v>21044</v>
      </c>
      <c r="C5074">
        <v>0</v>
      </c>
      <c r="D5074">
        <v>0</v>
      </c>
      <c r="E5074" t="s">
        <v>20150</v>
      </c>
      <c r="F5074" t="s">
        <v>17439</v>
      </c>
      <c r="G5074" t="s">
        <v>20089</v>
      </c>
      <c r="H5074" t="s">
        <v>25532</v>
      </c>
      <c r="I5074" t="s">
        <v>25533</v>
      </c>
      <c r="J5074" t="s">
        <v>17440</v>
      </c>
      <c r="K5074" t="s">
        <v>7782</v>
      </c>
      <c r="L5074" t="s">
        <v>7783</v>
      </c>
      <c r="M5074" t="s">
        <v>20374</v>
      </c>
      <c r="N5074" t="s">
        <v>6348</v>
      </c>
      <c r="O5074" t="s">
        <v>20213</v>
      </c>
      <c r="P5074" t="s">
        <v>20375</v>
      </c>
      <c r="Q5074" t="s">
        <v>6619</v>
      </c>
      <c r="R5074" t="s">
        <v>20376</v>
      </c>
      <c r="S5074">
        <v>0</v>
      </c>
      <c r="T5074">
        <v>1</v>
      </c>
      <c r="U5074">
        <v>1</v>
      </c>
      <c r="V5074">
        <v>36</v>
      </c>
      <c r="W5074">
        <v>5</v>
      </c>
    </row>
    <row r="5075" spans="1:23" x14ac:dyDescent="0.3">
      <c r="A5075" t="s">
        <v>5084</v>
      </c>
      <c r="B5075" t="s">
        <v>21522</v>
      </c>
      <c r="C5075">
        <v>1</v>
      </c>
      <c r="D5075">
        <v>1</v>
      </c>
      <c r="E5075" t="s">
        <v>20050</v>
      </c>
      <c r="F5075" t="s">
        <v>17441</v>
      </c>
      <c r="G5075" t="s">
        <v>20051</v>
      </c>
      <c r="H5075" t="s">
        <v>20507</v>
      </c>
      <c r="I5075" t="s">
        <v>20508</v>
      </c>
      <c r="J5075" t="s">
        <v>6865</v>
      </c>
      <c r="K5075" t="s">
        <v>6605</v>
      </c>
      <c r="L5075" t="s">
        <v>6471</v>
      </c>
      <c r="M5075" t="s">
        <v>20083</v>
      </c>
      <c r="N5075" t="s">
        <v>6348</v>
      </c>
      <c r="O5075" t="s">
        <v>20213</v>
      </c>
      <c r="P5075" t="s">
        <v>20549</v>
      </c>
      <c r="Q5075" t="s">
        <v>20550</v>
      </c>
      <c r="R5075" t="s">
        <v>20551</v>
      </c>
      <c r="S5075">
        <v>1</v>
      </c>
      <c r="T5075">
        <v>1</v>
      </c>
      <c r="U5075">
        <v>0</v>
      </c>
      <c r="V5075">
        <v>81</v>
      </c>
      <c r="W5075">
        <v>4</v>
      </c>
    </row>
    <row r="5076" spans="1:23" x14ac:dyDescent="0.3">
      <c r="A5076" t="s">
        <v>5085</v>
      </c>
      <c r="B5076" t="s">
        <v>21528</v>
      </c>
      <c r="C5076">
        <v>1</v>
      </c>
      <c r="D5076">
        <v>1</v>
      </c>
      <c r="E5076" t="s">
        <v>20050</v>
      </c>
      <c r="F5076" t="s">
        <v>17442</v>
      </c>
      <c r="G5076" t="s">
        <v>20080</v>
      </c>
      <c r="H5076" t="s">
        <v>20572</v>
      </c>
      <c r="I5076" t="s">
        <v>20573</v>
      </c>
      <c r="J5076" t="s">
        <v>6888</v>
      </c>
      <c r="K5076" t="s">
        <v>6605</v>
      </c>
      <c r="L5076" t="s">
        <v>6471</v>
      </c>
      <c r="M5076" t="s">
        <v>20083</v>
      </c>
      <c r="N5076" t="s">
        <v>6348</v>
      </c>
      <c r="O5076" t="s">
        <v>20213</v>
      </c>
      <c r="P5076" t="s">
        <v>20549</v>
      </c>
      <c r="Q5076" t="s">
        <v>20550</v>
      </c>
      <c r="R5076" t="s">
        <v>20551</v>
      </c>
      <c r="S5076">
        <v>1</v>
      </c>
      <c r="T5076">
        <v>1</v>
      </c>
      <c r="U5076">
        <v>0</v>
      </c>
      <c r="V5076">
        <v>1622</v>
      </c>
      <c r="W5076">
        <v>75</v>
      </c>
    </row>
    <row r="5077" spans="1:23" x14ac:dyDescent="0.3">
      <c r="A5077" t="s">
        <v>5086</v>
      </c>
      <c r="B5077" t="s">
        <v>21501</v>
      </c>
      <c r="C5077">
        <v>1</v>
      </c>
      <c r="D5077">
        <v>1</v>
      </c>
      <c r="E5077" t="s">
        <v>20065</v>
      </c>
      <c r="F5077" t="s">
        <v>17443</v>
      </c>
      <c r="G5077" t="s">
        <v>20080</v>
      </c>
      <c r="H5077" t="s">
        <v>20357</v>
      </c>
      <c r="I5077" t="s">
        <v>20358</v>
      </c>
      <c r="J5077" t="s">
        <v>6881</v>
      </c>
      <c r="K5077" t="s">
        <v>6882</v>
      </c>
      <c r="L5077" t="s">
        <v>6347</v>
      </c>
      <c r="M5077" t="s">
        <v>20083</v>
      </c>
      <c r="N5077" t="s">
        <v>6348</v>
      </c>
      <c r="O5077" t="s">
        <v>20213</v>
      </c>
      <c r="P5077" t="s">
        <v>20359</v>
      </c>
      <c r="Q5077" t="s">
        <v>20360</v>
      </c>
      <c r="R5077" t="s">
        <v>20361</v>
      </c>
      <c r="S5077">
        <v>1</v>
      </c>
      <c r="T5077">
        <v>0</v>
      </c>
      <c r="U5077">
        <v>0</v>
      </c>
      <c r="V5077">
        <v>57</v>
      </c>
      <c r="W5077">
        <v>2</v>
      </c>
    </row>
    <row r="5078" spans="1:23" x14ac:dyDescent="0.3">
      <c r="A5078" t="s">
        <v>5087</v>
      </c>
      <c r="B5078" t="s">
        <v>21044</v>
      </c>
      <c r="C5078">
        <v>0</v>
      </c>
      <c r="D5078">
        <v>0</v>
      </c>
      <c r="E5078" t="s">
        <v>20088</v>
      </c>
      <c r="F5078" t="s">
        <v>17444</v>
      </c>
      <c r="G5078" t="s">
        <v>20089</v>
      </c>
      <c r="H5078" t="s">
        <v>25480</v>
      </c>
      <c r="I5078" t="s">
        <v>25481</v>
      </c>
      <c r="J5078" t="s">
        <v>17445</v>
      </c>
      <c r="K5078" t="s">
        <v>6882</v>
      </c>
      <c r="L5078" t="s">
        <v>6347</v>
      </c>
      <c r="M5078" t="s">
        <v>20083</v>
      </c>
      <c r="N5078" t="s">
        <v>6348</v>
      </c>
      <c r="O5078" t="s">
        <v>20213</v>
      </c>
      <c r="P5078" t="s">
        <v>20359</v>
      </c>
      <c r="Q5078" t="s">
        <v>20360</v>
      </c>
      <c r="R5078" t="s">
        <v>20361</v>
      </c>
      <c r="S5078">
        <v>0</v>
      </c>
      <c r="T5078">
        <v>0</v>
      </c>
      <c r="U5078">
        <v>1</v>
      </c>
      <c r="V5078">
        <v>242</v>
      </c>
      <c r="W5078">
        <v>28</v>
      </c>
    </row>
    <row r="5079" spans="1:23" x14ac:dyDescent="0.3">
      <c r="A5079" t="s">
        <v>5088</v>
      </c>
      <c r="B5079" t="s">
        <v>21044</v>
      </c>
      <c r="C5079">
        <v>0</v>
      </c>
      <c r="D5079">
        <v>0</v>
      </c>
      <c r="E5079" t="s">
        <v>20088</v>
      </c>
      <c r="F5079" t="s">
        <v>17446</v>
      </c>
      <c r="G5079" t="s">
        <v>20089</v>
      </c>
      <c r="H5079" t="s">
        <v>25534</v>
      </c>
      <c r="I5079" t="s">
        <v>25535</v>
      </c>
      <c r="J5079" t="s">
        <v>17190</v>
      </c>
      <c r="K5079" t="s">
        <v>7827</v>
      </c>
      <c r="L5079" t="s">
        <v>7828</v>
      </c>
      <c r="M5079" t="s">
        <v>20273</v>
      </c>
      <c r="N5079" t="s">
        <v>6348</v>
      </c>
      <c r="O5079" t="s">
        <v>20213</v>
      </c>
      <c r="P5079" t="s">
        <v>20426</v>
      </c>
      <c r="Q5079" t="s">
        <v>20427</v>
      </c>
      <c r="R5079" t="s">
        <v>20428</v>
      </c>
      <c r="S5079">
        <v>0</v>
      </c>
      <c r="T5079">
        <v>1</v>
      </c>
      <c r="U5079">
        <v>1</v>
      </c>
      <c r="V5079">
        <v>80</v>
      </c>
      <c r="W5079">
        <v>9</v>
      </c>
    </row>
    <row r="5080" spans="1:23" x14ac:dyDescent="0.3">
      <c r="A5080" t="s">
        <v>5089</v>
      </c>
      <c r="B5080" t="s">
        <v>21044</v>
      </c>
      <c r="C5080">
        <v>0</v>
      </c>
      <c r="D5080">
        <v>0</v>
      </c>
      <c r="E5080" t="s">
        <v>20088</v>
      </c>
      <c r="F5080" t="s">
        <v>17447</v>
      </c>
      <c r="G5080" t="s">
        <v>20089</v>
      </c>
      <c r="H5080" t="s">
        <v>25536</v>
      </c>
      <c r="I5080" t="s">
        <v>25537</v>
      </c>
      <c r="J5080" t="s">
        <v>17448</v>
      </c>
      <c r="K5080" t="s">
        <v>17349</v>
      </c>
      <c r="L5080" t="s">
        <v>17449</v>
      </c>
      <c r="M5080" t="s">
        <v>20096</v>
      </c>
      <c r="N5080" t="s">
        <v>6348</v>
      </c>
      <c r="O5080" t="s">
        <v>20213</v>
      </c>
      <c r="P5080" t="s">
        <v>20586</v>
      </c>
      <c r="Q5080" t="s">
        <v>20587</v>
      </c>
      <c r="R5080" t="s">
        <v>25538</v>
      </c>
      <c r="S5080">
        <v>0</v>
      </c>
      <c r="T5080">
        <v>1</v>
      </c>
      <c r="U5080">
        <v>1</v>
      </c>
      <c r="V5080">
        <v>84</v>
      </c>
      <c r="W5080">
        <v>8</v>
      </c>
    </row>
    <row r="5081" spans="1:23" x14ac:dyDescent="0.3">
      <c r="A5081" t="s">
        <v>5090</v>
      </c>
      <c r="B5081" t="s">
        <v>21505</v>
      </c>
      <c r="C5081">
        <v>1</v>
      </c>
      <c r="D5081">
        <v>0</v>
      </c>
      <c r="E5081" t="s">
        <v>20050</v>
      </c>
      <c r="F5081" t="s">
        <v>17450</v>
      </c>
      <c r="G5081" t="s">
        <v>20051</v>
      </c>
      <c r="H5081" t="s">
        <v>20584</v>
      </c>
      <c r="I5081" t="s">
        <v>20585</v>
      </c>
      <c r="J5081" t="s">
        <v>17451</v>
      </c>
      <c r="K5081" t="s">
        <v>6612</v>
      </c>
      <c r="L5081" t="s">
        <v>6613</v>
      </c>
      <c r="M5081" t="s">
        <v>20582</v>
      </c>
      <c r="N5081" t="s">
        <v>6348</v>
      </c>
      <c r="O5081" t="s">
        <v>20213</v>
      </c>
      <c r="P5081" t="s">
        <v>20586</v>
      </c>
      <c r="Q5081" t="s">
        <v>20587</v>
      </c>
      <c r="R5081" t="s">
        <v>20588</v>
      </c>
      <c r="S5081">
        <v>1</v>
      </c>
      <c r="T5081">
        <v>1</v>
      </c>
      <c r="U5081">
        <v>0</v>
      </c>
      <c r="V5081">
        <v>268</v>
      </c>
      <c r="W5081">
        <v>13</v>
      </c>
    </row>
    <row r="5082" spans="1:23" x14ac:dyDescent="0.3">
      <c r="A5082" t="s">
        <v>5091</v>
      </c>
      <c r="B5082" t="s">
        <v>21522</v>
      </c>
      <c r="C5082">
        <v>1</v>
      </c>
      <c r="D5082">
        <v>1</v>
      </c>
      <c r="E5082" t="s">
        <v>20088</v>
      </c>
      <c r="F5082" t="s">
        <v>17452</v>
      </c>
      <c r="G5082" t="s">
        <v>20089</v>
      </c>
      <c r="H5082" t="s">
        <v>25509</v>
      </c>
      <c r="I5082" t="s">
        <v>25510</v>
      </c>
      <c r="J5082" t="s">
        <v>17346</v>
      </c>
      <c r="K5082" t="s">
        <v>6964</v>
      </c>
      <c r="L5082" t="s">
        <v>6471</v>
      </c>
      <c r="M5082" t="s">
        <v>20083</v>
      </c>
      <c r="N5082" t="s">
        <v>6348</v>
      </c>
      <c r="O5082" t="s">
        <v>20213</v>
      </c>
      <c r="P5082" t="s">
        <v>20549</v>
      </c>
      <c r="Q5082" t="s">
        <v>20550</v>
      </c>
      <c r="R5082" t="s">
        <v>20551</v>
      </c>
      <c r="S5082">
        <v>0</v>
      </c>
      <c r="T5082">
        <v>1</v>
      </c>
      <c r="U5082">
        <v>0</v>
      </c>
      <c r="V5082">
        <v>15</v>
      </c>
      <c r="W5082">
        <v>1</v>
      </c>
    </row>
    <row r="5083" spans="1:23" x14ac:dyDescent="0.3">
      <c r="A5083" t="s">
        <v>5092</v>
      </c>
      <c r="B5083" t="s">
        <v>21044</v>
      </c>
      <c r="C5083">
        <v>0</v>
      </c>
      <c r="D5083">
        <v>0</v>
      </c>
      <c r="E5083" t="s">
        <v>20088</v>
      </c>
      <c r="F5083" t="s">
        <v>17453</v>
      </c>
      <c r="G5083" t="s">
        <v>20089</v>
      </c>
      <c r="H5083" t="s">
        <v>25539</v>
      </c>
      <c r="I5083" t="s">
        <v>25540</v>
      </c>
      <c r="J5083" t="s">
        <v>17454</v>
      </c>
      <c r="K5083" t="s">
        <v>6418</v>
      </c>
      <c r="L5083" t="s">
        <v>6347</v>
      </c>
      <c r="M5083" t="s">
        <v>20083</v>
      </c>
      <c r="N5083" t="s">
        <v>6348</v>
      </c>
      <c r="O5083" t="s">
        <v>20213</v>
      </c>
      <c r="P5083" t="s">
        <v>20359</v>
      </c>
      <c r="Q5083" t="s">
        <v>20360</v>
      </c>
      <c r="R5083" t="s">
        <v>20361</v>
      </c>
      <c r="S5083">
        <v>0</v>
      </c>
      <c r="T5083">
        <v>0</v>
      </c>
      <c r="U5083">
        <v>1</v>
      </c>
      <c r="V5083">
        <v>194</v>
      </c>
      <c r="W5083">
        <v>16</v>
      </c>
    </row>
    <row r="5084" spans="1:23" x14ac:dyDescent="0.3">
      <c r="A5084" t="s">
        <v>5093</v>
      </c>
      <c r="B5084" t="s">
        <v>21483</v>
      </c>
      <c r="C5084">
        <v>1</v>
      </c>
      <c r="D5084">
        <v>1</v>
      </c>
      <c r="E5084" t="s">
        <v>20088</v>
      </c>
      <c r="F5084" t="s">
        <v>17455</v>
      </c>
      <c r="G5084" t="s">
        <v>20089</v>
      </c>
      <c r="H5084" t="s">
        <v>20513</v>
      </c>
      <c r="I5084" t="s">
        <v>25437</v>
      </c>
      <c r="J5084" t="s">
        <v>17456</v>
      </c>
      <c r="K5084" t="s">
        <v>6605</v>
      </c>
      <c r="L5084" t="s">
        <v>6471</v>
      </c>
      <c r="M5084" t="s">
        <v>20083</v>
      </c>
      <c r="N5084" t="s">
        <v>6348</v>
      </c>
      <c r="O5084" t="s">
        <v>20213</v>
      </c>
      <c r="P5084" t="s">
        <v>20549</v>
      </c>
      <c r="Q5084" t="s">
        <v>20550</v>
      </c>
      <c r="R5084" t="s">
        <v>20551</v>
      </c>
      <c r="S5084">
        <v>0</v>
      </c>
      <c r="T5084">
        <v>1</v>
      </c>
      <c r="U5084">
        <v>0</v>
      </c>
      <c r="V5084">
        <v>238</v>
      </c>
      <c r="W5084">
        <v>10</v>
      </c>
    </row>
    <row r="5085" spans="1:23" x14ac:dyDescent="0.3">
      <c r="A5085" t="s">
        <v>5094</v>
      </c>
      <c r="B5085" t="s">
        <v>21483</v>
      </c>
      <c r="C5085">
        <v>1</v>
      </c>
      <c r="D5085">
        <v>1</v>
      </c>
      <c r="E5085" t="s">
        <v>20088</v>
      </c>
      <c r="F5085" t="s">
        <v>17457</v>
      </c>
      <c r="G5085" t="s">
        <v>20089</v>
      </c>
      <c r="H5085" t="s">
        <v>20513</v>
      </c>
      <c r="I5085" t="s">
        <v>25437</v>
      </c>
      <c r="J5085" t="s">
        <v>6868</v>
      </c>
      <c r="K5085" t="s">
        <v>6869</v>
      </c>
      <c r="L5085" t="s">
        <v>6870</v>
      </c>
      <c r="M5085" t="s">
        <v>20206</v>
      </c>
      <c r="N5085" t="s">
        <v>6348</v>
      </c>
      <c r="O5085" t="s">
        <v>20213</v>
      </c>
      <c r="P5085" t="s">
        <v>20580</v>
      </c>
      <c r="Q5085" t="s">
        <v>6611</v>
      </c>
      <c r="R5085" t="s">
        <v>20829</v>
      </c>
      <c r="S5085">
        <v>0</v>
      </c>
      <c r="T5085">
        <v>1</v>
      </c>
      <c r="U5085">
        <v>0</v>
      </c>
      <c r="V5085">
        <v>212</v>
      </c>
      <c r="W5085">
        <v>7</v>
      </c>
    </row>
    <row r="5086" spans="1:23" x14ac:dyDescent="0.3">
      <c r="A5086" t="s">
        <v>5095</v>
      </c>
      <c r="B5086" t="s">
        <v>21501</v>
      </c>
      <c r="C5086">
        <v>1</v>
      </c>
      <c r="D5086">
        <v>1</v>
      </c>
      <c r="E5086" t="s">
        <v>20088</v>
      </c>
      <c r="F5086" t="s">
        <v>17458</v>
      </c>
      <c r="G5086" t="s">
        <v>20089</v>
      </c>
      <c r="H5086" t="s">
        <v>25541</v>
      </c>
      <c r="I5086" t="s">
        <v>25542</v>
      </c>
      <c r="J5086" t="s">
        <v>17459</v>
      </c>
      <c r="K5086" t="s">
        <v>6882</v>
      </c>
      <c r="L5086" t="s">
        <v>6347</v>
      </c>
      <c r="M5086" t="s">
        <v>20083</v>
      </c>
      <c r="N5086" t="s">
        <v>6348</v>
      </c>
      <c r="O5086" t="s">
        <v>20213</v>
      </c>
      <c r="P5086" t="s">
        <v>20359</v>
      </c>
      <c r="Q5086" t="s">
        <v>20360</v>
      </c>
      <c r="R5086" t="s">
        <v>20361</v>
      </c>
      <c r="S5086">
        <v>0</v>
      </c>
      <c r="T5086">
        <v>0</v>
      </c>
      <c r="U5086">
        <v>0</v>
      </c>
      <c r="V5086">
        <v>228</v>
      </c>
      <c r="W5086">
        <v>10</v>
      </c>
    </row>
    <row r="5087" spans="1:23" x14ac:dyDescent="0.3">
      <c r="A5087" t="s">
        <v>5096</v>
      </c>
      <c r="B5087" t="s">
        <v>21522</v>
      </c>
      <c r="C5087">
        <v>1</v>
      </c>
      <c r="D5087">
        <v>1</v>
      </c>
      <c r="E5087" t="s">
        <v>20050</v>
      </c>
      <c r="F5087" t="s">
        <v>17460</v>
      </c>
      <c r="G5087" t="s">
        <v>20080</v>
      </c>
      <c r="H5087" t="s">
        <v>20572</v>
      </c>
      <c r="I5087" t="s">
        <v>20573</v>
      </c>
      <c r="J5087" t="s">
        <v>6888</v>
      </c>
      <c r="K5087" t="s">
        <v>6605</v>
      </c>
      <c r="L5087" t="s">
        <v>6471</v>
      </c>
      <c r="M5087" t="s">
        <v>20083</v>
      </c>
      <c r="N5087" t="s">
        <v>6348</v>
      </c>
      <c r="O5087" t="s">
        <v>20213</v>
      </c>
      <c r="P5087" t="s">
        <v>20549</v>
      </c>
      <c r="Q5087" t="s">
        <v>20550</v>
      </c>
      <c r="R5087" t="s">
        <v>20551</v>
      </c>
      <c r="S5087">
        <v>1</v>
      </c>
      <c r="T5087">
        <v>1</v>
      </c>
      <c r="U5087">
        <v>0</v>
      </c>
      <c r="V5087">
        <v>23</v>
      </c>
      <c r="W5087">
        <v>1</v>
      </c>
    </row>
    <row r="5088" spans="1:23" x14ac:dyDescent="0.3">
      <c r="A5088" t="s">
        <v>5097</v>
      </c>
      <c r="B5088" t="s">
        <v>21522</v>
      </c>
      <c r="C5088">
        <v>1</v>
      </c>
      <c r="D5088">
        <v>1</v>
      </c>
      <c r="E5088" t="s">
        <v>25543</v>
      </c>
      <c r="F5088" t="s">
        <v>17461</v>
      </c>
      <c r="G5088" t="s">
        <v>20089</v>
      </c>
      <c r="H5088" t="s">
        <v>25505</v>
      </c>
      <c r="I5088" t="s">
        <v>25506</v>
      </c>
      <c r="J5088" t="s">
        <v>17343</v>
      </c>
      <c r="K5088" t="s">
        <v>6882</v>
      </c>
      <c r="L5088" t="s">
        <v>6347</v>
      </c>
      <c r="M5088" t="s">
        <v>20083</v>
      </c>
      <c r="N5088" t="s">
        <v>6348</v>
      </c>
      <c r="O5088" t="s">
        <v>20213</v>
      </c>
      <c r="P5088" t="s">
        <v>20359</v>
      </c>
      <c r="Q5088" t="s">
        <v>20360</v>
      </c>
      <c r="R5088" t="s">
        <v>20361</v>
      </c>
      <c r="S5088">
        <v>0</v>
      </c>
      <c r="T5088">
        <v>0</v>
      </c>
      <c r="U5088">
        <v>0</v>
      </c>
      <c r="V5088">
        <v>11</v>
      </c>
      <c r="W5088">
        <v>1</v>
      </c>
    </row>
    <row r="5089" spans="1:23" x14ac:dyDescent="0.3">
      <c r="A5089" t="s">
        <v>5098</v>
      </c>
      <c r="B5089" t="s">
        <v>21501</v>
      </c>
      <c r="C5089">
        <v>1</v>
      </c>
      <c r="D5089">
        <v>1</v>
      </c>
      <c r="E5089" t="s">
        <v>20065</v>
      </c>
      <c r="F5089" t="s">
        <v>17462</v>
      </c>
      <c r="G5089" t="s">
        <v>21576</v>
      </c>
      <c r="H5089" t="s">
        <v>25544</v>
      </c>
      <c r="I5089" t="s">
        <v>25545</v>
      </c>
      <c r="J5089" t="s">
        <v>17463</v>
      </c>
      <c r="K5089" t="s">
        <v>7083</v>
      </c>
      <c r="L5089" t="s">
        <v>7084</v>
      </c>
      <c r="M5089" t="s">
        <v>20422</v>
      </c>
      <c r="N5089" t="s">
        <v>6348</v>
      </c>
      <c r="O5089" t="s">
        <v>20213</v>
      </c>
      <c r="P5089" t="s">
        <v>20641</v>
      </c>
      <c r="Q5089" t="s">
        <v>20642</v>
      </c>
      <c r="R5089" t="s">
        <v>20643</v>
      </c>
      <c r="S5089">
        <v>1</v>
      </c>
      <c r="T5089">
        <v>1</v>
      </c>
      <c r="U5089">
        <v>0</v>
      </c>
      <c r="V5089">
        <v>60</v>
      </c>
      <c r="W5089">
        <v>3</v>
      </c>
    </row>
    <row r="5090" spans="1:23" x14ac:dyDescent="0.3">
      <c r="A5090" t="s">
        <v>5099</v>
      </c>
      <c r="B5090" t="s">
        <v>21439</v>
      </c>
      <c r="C5090">
        <v>1</v>
      </c>
      <c r="D5090">
        <v>1</v>
      </c>
      <c r="E5090" t="s">
        <v>20088</v>
      </c>
      <c r="F5090" t="s">
        <v>17464</v>
      </c>
      <c r="G5090" t="s">
        <v>20089</v>
      </c>
      <c r="H5090" t="s">
        <v>25546</v>
      </c>
      <c r="I5090" t="s">
        <v>25547</v>
      </c>
      <c r="J5090" t="s">
        <v>17465</v>
      </c>
      <c r="K5090" t="s">
        <v>17466</v>
      </c>
      <c r="L5090" t="s">
        <v>17467</v>
      </c>
      <c r="M5090" t="s">
        <v>20661</v>
      </c>
      <c r="N5090" t="s">
        <v>6348</v>
      </c>
      <c r="O5090" t="s">
        <v>20213</v>
      </c>
      <c r="P5090" t="s">
        <v>20390</v>
      </c>
      <c r="Q5090" t="s">
        <v>20391</v>
      </c>
      <c r="R5090" t="s">
        <v>25548</v>
      </c>
      <c r="S5090">
        <v>0</v>
      </c>
      <c r="T5090">
        <v>1</v>
      </c>
      <c r="U5090">
        <v>0</v>
      </c>
      <c r="V5090">
        <v>68</v>
      </c>
      <c r="W5090">
        <v>3</v>
      </c>
    </row>
    <row r="5091" spans="1:23" x14ac:dyDescent="0.3">
      <c r="A5091" t="s">
        <v>5100</v>
      </c>
      <c r="B5091" t="s">
        <v>21501</v>
      </c>
      <c r="C5091">
        <v>1</v>
      </c>
      <c r="D5091">
        <v>1</v>
      </c>
      <c r="E5091" t="s">
        <v>20050</v>
      </c>
      <c r="F5091" t="s">
        <v>17468</v>
      </c>
      <c r="G5091" t="s">
        <v>20080</v>
      </c>
      <c r="H5091" t="s">
        <v>20572</v>
      </c>
      <c r="I5091" t="s">
        <v>20573</v>
      </c>
      <c r="J5091" t="s">
        <v>6888</v>
      </c>
      <c r="K5091" t="s">
        <v>6605</v>
      </c>
      <c r="L5091" t="s">
        <v>6471</v>
      </c>
      <c r="M5091" t="s">
        <v>20083</v>
      </c>
      <c r="N5091" t="s">
        <v>6348</v>
      </c>
      <c r="O5091" t="s">
        <v>20213</v>
      </c>
      <c r="P5091" t="s">
        <v>20549</v>
      </c>
      <c r="Q5091" t="s">
        <v>20550</v>
      </c>
      <c r="R5091" t="s">
        <v>20551</v>
      </c>
      <c r="S5091">
        <v>1</v>
      </c>
      <c r="T5091">
        <v>1</v>
      </c>
      <c r="U5091">
        <v>0</v>
      </c>
      <c r="V5091">
        <v>76</v>
      </c>
      <c r="W5091">
        <v>4</v>
      </c>
    </row>
    <row r="5092" spans="1:23" x14ac:dyDescent="0.3">
      <c r="A5092" t="s">
        <v>5101</v>
      </c>
      <c r="B5092" t="s">
        <v>21501</v>
      </c>
      <c r="C5092">
        <v>1</v>
      </c>
      <c r="D5092">
        <v>1</v>
      </c>
      <c r="E5092" t="s">
        <v>20050</v>
      </c>
      <c r="F5092" t="s">
        <v>17469</v>
      </c>
      <c r="G5092" t="s">
        <v>20080</v>
      </c>
      <c r="H5092" t="s">
        <v>20217</v>
      </c>
      <c r="I5092" t="s">
        <v>20218</v>
      </c>
      <c r="J5092" t="s">
        <v>6884</v>
      </c>
      <c r="K5092" t="s">
        <v>6874</v>
      </c>
      <c r="L5092" t="s">
        <v>6607</v>
      </c>
      <c r="M5092" t="s">
        <v>20083</v>
      </c>
      <c r="N5092" t="s">
        <v>6348</v>
      </c>
      <c r="O5092" t="s">
        <v>20213</v>
      </c>
      <c r="P5092" t="s">
        <v>20214</v>
      </c>
      <c r="Q5092" t="s">
        <v>20215</v>
      </c>
      <c r="R5092" t="s">
        <v>20216</v>
      </c>
      <c r="S5092">
        <v>1</v>
      </c>
      <c r="T5092">
        <v>1</v>
      </c>
      <c r="U5092">
        <v>0</v>
      </c>
      <c r="V5092">
        <v>48</v>
      </c>
      <c r="W5092">
        <v>2</v>
      </c>
    </row>
    <row r="5093" spans="1:23" x14ac:dyDescent="0.3">
      <c r="A5093" t="s">
        <v>5102</v>
      </c>
      <c r="B5093" t="s">
        <v>21522</v>
      </c>
      <c r="C5093">
        <v>1</v>
      </c>
      <c r="D5093">
        <v>1</v>
      </c>
      <c r="E5093" t="s">
        <v>20065</v>
      </c>
      <c r="F5093" t="s">
        <v>17470</v>
      </c>
      <c r="G5093" t="s">
        <v>20080</v>
      </c>
      <c r="H5093" t="s">
        <v>20357</v>
      </c>
      <c r="I5093" t="s">
        <v>20358</v>
      </c>
      <c r="J5093" t="s">
        <v>6879</v>
      </c>
      <c r="K5093" t="s">
        <v>6418</v>
      </c>
      <c r="L5093" t="s">
        <v>6347</v>
      </c>
      <c r="M5093" t="s">
        <v>20083</v>
      </c>
      <c r="N5093" t="s">
        <v>6348</v>
      </c>
      <c r="O5093" t="s">
        <v>20213</v>
      </c>
      <c r="P5093" t="s">
        <v>20359</v>
      </c>
      <c r="Q5093" t="s">
        <v>20360</v>
      </c>
      <c r="R5093" t="s">
        <v>20361</v>
      </c>
      <c r="S5093">
        <v>1</v>
      </c>
      <c r="T5093">
        <v>0</v>
      </c>
      <c r="U5093">
        <v>0</v>
      </c>
      <c r="V5093">
        <v>139</v>
      </c>
      <c r="W5093">
        <v>6</v>
      </c>
    </row>
    <row r="5094" spans="1:23" x14ac:dyDescent="0.3">
      <c r="A5094" t="s">
        <v>5103</v>
      </c>
      <c r="B5094" t="s">
        <v>21044</v>
      </c>
      <c r="C5094">
        <v>0</v>
      </c>
      <c r="D5094">
        <v>0</v>
      </c>
      <c r="E5094" t="s">
        <v>20088</v>
      </c>
      <c r="F5094" t="s">
        <v>17473</v>
      </c>
      <c r="G5094" t="s">
        <v>20089</v>
      </c>
      <c r="H5094" t="s">
        <v>25496</v>
      </c>
      <c r="I5094" t="s">
        <v>25497</v>
      </c>
      <c r="J5094" t="s">
        <v>17382</v>
      </c>
      <c r="K5094" t="s">
        <v>6882</v>
      </c>
      <c r="L5094" t="s">
        <v>6347</v>
      </c>
      <c r="M5094" t="s">
        <v>20083</v>
      </c>
      <c r="N5094" t="s">
        <v>6348</v>
      </c>
      <c r="O5094" t="s">
        <v>20213</v>
      </c>
      <c r="P5094" t="s">
        <v>20359</v>
      </c>
      <c r="Q5094" t="s">
        <v>20360</v>
      </c>
      <c r="R5094" t="s">
        <v>20361</v>
      </c>
      <c r="S5094">
        <v>0</v>
      </c>
      <c r="T5094">
        <v>0</v>
      </c>
      <c r="U5094">
        <v>1</v>
      </c>
      <c r="V5094">
        <v>47</v>
      </c>
      <c r="W5094">
        <v>5</v>
      </c>
    </row>
    <row r="5095" spans="1:23" x14ac:dyDescent="0.3">
      <c r="A5095" t="s">
        <v>5104</v>
      </c>
      <c r="B5095" t="s">
        <v>21044</v>
      </c>
      <c r="C5095">
        <v>0</v>
      </c>
      <c r="D5095">
        <v>0</v>
      </c>
      <c r="E5095" t="s">
        <v>20088</v>
      </c>
      <c r="F5095" t="s">
        <v>17474</v>
      </c>
      <c r="G5095" t="s">
        <v>20089</v>
      </c>
      <c r="H5095" t="s">
        <v>25529</v>
      </c>
      <c r="I5095" t="s">
        <v>25530</v>
      </c>
      <c r="J5095" t="s">
        <v>17475</v>
      </c>
      <c r="K5095" t="s">
        <v>9340</v>
      </c>
      <c r="L5095" t="s">
        <v>9341</v>
      </c>
      <c r="M5095" t="s">
        <v>20523</v>
      </c>
      <c r="N5095" t="s">
        <v>6348</v>
      </c>
      <c r="O5095" t="s">
        <v>20213</v>
      </c>
      <c r="P5095" t="s">
        <v>20894</v>
      </c>
      <c r="Q5095" t="s">
        <v>20895</v>
      </c>
      <c r="R5095" t="s">
        <v>21232</v>
      </c>
      <c r="S5095">
        <v>0</v>
      </c>
      <c r="T5095">
        <v>1</v>
      </c>
      <c r="U5095">
        <v>1</v>
      </c>
      <c r="V5095">
        <v>95</v>
      </c>
      <c r="W5095">
        <v>12</v>
      </c>
    </row>
    <row r="5096" spans="1:23" x14ac:dyDescent="0.3">
      <c r="A5096" t="s">
        <v>5105</v>
      </c>
      <c r="B5096" t="s">
        <v>21439</v>
      </c>
      <c r="C5096">
        <v>1</v>
      </c>
      <c r="D5096">
        <v>1</v>
      </c>
      <c r="E5096" t="s">
        <v>20088</v>
      </c>
      <c r="F5096" t="s">
        <v>25549</v>
      </c>
      <c r="G5096" t="s">
        <v>20089</v>
      </c>
      <c r="H5096" t="s">
        <v>27379</v>
      </c>
      <c r="I5096" t="s">
        <v>25479</v>
      </c>
      <c r="J5096" t="s">
        <v>17293</v>
      </c>
      <c r="K5096" t="s">
        <v>6612</v>
      </c>
      <c r="L5096" t="s">
        <v>6613</v>
      </c>
      <c r="M5096" t="s">
        <v>20582</v>
      </c>
      <c r="N5096" t="s">
        <v>6348</v>
      </c>
      <c r="O5096" t="s">
        <v>20213</v>
      </c>
      <c r="P5096" t="s">
        <v>20586</v>
      </c>
      <c r="Q5096" t="s">
        <v>20587</v>
      </c>
      <c r="R5096" t="s">
        <v>20588</v>
      </c>
      <c r="S5096">
        <v>0</v>
      </c>
      <c r="T5096">
        <v>1</v>
      </c>
      <c r="U5096">
        <v>0</v>
      </c>
      <c r="V5096">
        <v>81</v>
      </c>
      <c r="W5096">
        <v>4</v>
      </c>
    </row>
    <row r="5097" spans="1:23" x14ac:dyDescent="0.3">
      <c r="A5097" t="s">
        <v>5106</v>
      </c>
      <c r="B5097" t="s">
        <v>21044</v>
      </c>
      <c r="C5097">
        <v>0</v>
      </c>
      <c r="D5097">
        <v>0</v>
      </c>
      <c r="E5097" t="s">
        <v>20150</v>
      </c>
      <c r="F5097" t="s">
        <v>17476</v>
      </c>
      <c r="G5097" t="s">
        <v>20089</v>
      </c>
      <c r="H5097" t="s">
        <v>25550</v>
      </c>
      <c r="I5097" t="s">
        <v>25551</v>
      </c>
      <c r="J5097" t="s">
        <v>17477</v>
      </c>
      <c r="K5097" t="s">
        <v>17241</v>
      </c>
      <c r="L5097" t="s">
        <v>17242</v>
      </c>
      <c r="M5097" t="s">
        <v>20179</v>
      </c>
      <c r="N5097" t="s">
        <v>6348</v>
      </c>
      <c r="O5097" t="s">
        <v>20213</v>
      </c>
      <c r="P5097" t="s">
        <v>20894</v>
      </c>
      <c r="Q5097" t="s">
        <v>20895</v>
      </c>
      <c r="R5097" t="s">
        <v>25552</v>
      </c>
      <c r="S5097">
        <v>0</v>
      </c>
      <c r="T5097">
        <v>1</v>
      </c>
      <c r="U5097">
        <v>1</v>
      </c>
      <c r="V5097">
        <v>41</v>
      </c>
      <c r="W5097">
        <v>6</v>
      </c>
    </row>
    <row r="5098" spans="1:23" x14ac:dyDescent="0.3">
      <c r="A5098" t="s">
        <v>5107</v>
      </c>
      <c r="B5098" t="s">
        <v>21650</v>
      </c>
      <c r="C5098">
        <v>1</v>
      </c>
      <c r="D5098">
        <v>1</v>
      </c>
      <c r="E5098" t="s">
        <v>20088</v>
      </c>
      <c r="F5098" t="s">
        <v>17478</v>
      </c>
      <c r="G5098" t="s">
        <v>20089</v>
      </c>
      <c r="H5098" t="s">
        <v>25458</v>
      </c>
      <c r="I5098" t="s">
        <v>25459</v>
      </c>
      <c r="J5098" t="s">
        <v>17250</v>
      </c>
      <c r="K5098" t="s">
        <v>17251</v>
      </c>
      <c r="L5098" t="s">
        <v>17252</v>
      </c>
      <c r="M5098" t="s">
        <v>20753</v>
      </c>
      <c r="N5098" t="s">
        <v>6348</v>
      </c>
      <c r="O5098" t="s">
        <v>20213</v>
      </c>
      <c r="P5098" t="s">
        <v>20894</v>
      </c>
      <c r="Q5098" t="s">
        <v>20895</v>
      </c>
      <c r="R5098" t="s">
        <v>25460</v>
      </c>
      <c r="S5098">
        <v>0</v>
      </c>
      <c r="T5098">
        <v>1</v>
      </c>
      <c r="U5098">
        <v>1</v>
      </c>
      <c r="V5098">
        <v>21</v>
      </c>
      <c r="W5098">
        <v>2</v>
      </c>
    </row>
    <row r="5099" spans="1:23" x14ac:dyDescent="0.3">
      <c r="A5099" t="s">
        <v>5108</v>
      </c>
      <c r="B5099" t="s">
        <v>21650</v>
      </c>
      <c r="C5099">
        <v>1</v>
      </c>
      <c r="D5099">
        <v>1</v>
      </c>
      <c r="E5099" t="s">
        <v>20088</v>
      </c>
      <c r="F5099" t="s">
        <v>17479</v>
      </c>
      <c r="G5099" t="s">
        <v>20089</v>
      </c>
      <c r="H5099" t="s">
        <v>20513</v>
      </c>
      <c r="I5099" t="s">
        <v>25437</v>
      </c>
      <c r="J5099" t="s">
        <v>17480</v>
      </c>
      <c r="K5099" t="s">
        <v>6482</v>
      </c>
      <c r="L5099" t="s">
        <v>6347</v>
      </c>
      <c r="M5099" t="s">
        <v>20083</v>
      </c>
      <c r="N5099" t="s">
        <v>6348</v>
      </c>
      <c r="O5099" t="s">
        <v>20213</v>
      </c>
      <c r="P5099" t="s">
        <v>20359</v>
      </c>
      <c r="Q5099" t="s">
        <v>20360</v>
      </c>
      <c r="R5099" t="s">
        <v>20361</v>
      </c>
      <c r="S5099">
        <v>0</v>
      </c>
      <c r="T5099">
        <v>0</v>
      </c>
      <c r="U5099">
        <v>1</v>
      </c>
      <c r="V5099">
        <v>556</v>
      </c>
      <c r="W5099">
        <v>50</v>
      </c>
    </row>
    <row r="5100" spans="1:23" x14ac:dyDescent="0.3">
      <c r="A5100" t="s">
        <v>5109</v>
      </c>
      <c r="B5100" t="s">
        <v>21044</v>
      </c>
      <c r="C5100">
        <v>0</v>
      </c>
      <c r="D5100">
        <v>0</v>
      </c>
      <c r="E5100" t="s">
        <v>20088</v>
      </c>
      <c r="F5100" t="s">
        <v>17481</v>
      </c>
      <c r="G5100" t="s">
        <v>20089</v>
      </c>
      <c r="H5100" t="s">
        <v>20513</v>
      </c>
      <c r="I5100" t="s">
        <v>25437</v>
      </c>
      <c r="J5100" t="s">
        <v>17424</v>
      </c>
      <c r="K5100" t="s">
        <v>7987</v>
      </c>
      <c r="L5100" t="s">
        <v>7988</v>
      </c>
      <c r="M5100" t="s">
        <v>20422</v>
      </c>
      <c r="N5100" t="s">
        <v>6348</v>
      </c>
      <c r="O5100" t="s">
        <v>20213</v>
      </c>
      <c r="P5100" t="s">
        <v>20509</v>
      </c>
      <c r="Q5100" t="s">
        <v>20510</v>
      </c>
      <c r="R5100" t="s">
        <v>20511</v>
      </c>
      <c r="S5100">
        <v>0</v>
      </c>
      <c r="T5100">
        <v>1</v>
      </c>
      <c r="U5100">
        <v>1</v>
      </c>
      <c r="V5100">
        <v>332</v>
      </c>
      <c r="W5100">
        <v>27</v>
      </c>
    </row>
    <row r="5101" spans="1:23" x14ac:dyDescent="0.3">
      <c r="A5101" t="s">
        <v>5110</v>
      </c>
      <c r="B5101" t="s">
        <v>21044</v>
      </c>
      <c r="C5101">
        <v>0</v>
      </c>
      <c r="D5101">
        <v>0</v>
      </c>
      <c r="E5101" t="s">
        <v>20088</v>
      </c>
      <c r="F5101" t="s">
        <v>17482</v>
      </c>
      <c r="G5101" t="s">
        <v>20089</v>
      </c>
      <c r="H5101" t="s">
        <v>20513</v>
      </c>
      <c r="I5101" t="s">
        <v>25437</v>
      </c>
      <c r="J5101" t="s">
        <v>17483</v>
      </c>
      <c r="K5101" t="s">
        <v>17233</v>
      </c>
      <c r="L5101" t="s">
        <v>6607</v>
      </c>
      <c r="M5101" t="s">
        <v>20083</v>
      </c>
      <c r="N5101" t="s">
        <v>6348</v>
      </c>
      <c r="O5101" t="s">
        <v>20213</v>
      </c>
      <c r="P5101" t="s">
        <v>20214</v>
      </c>
      <c r="Q5101" t="s">
        <v>20215</v>
      </c>
      <c r="R5101" t="s">
        <v>20216</v>
      </c>
      <c r="S5101">
        <v>0</v>
      </c>
      <c r="T5101">
        <v>1</v>
      </c>
      <c r="U5101">
        <v>1</v>
      </c>
      <c r="V5101">
        <v>180</v>
      </c>
      <c r="W5101">
        <v>15</v>
      </c>
    </row>
    <row r="5102" spans="1:23" x14ac:dyDescent="0.3">
      <c r="A5102" t="s">
        <v>5111</v>
      </c>
      <c r="B5102" t="s">
        <v>21044</v>
      </c>
      <c r="C5102">
        <v>0</v>
      </c>
      <c r="D5102">
        <v>0</v>
      </c>
      <c r="E5102" t="s">
        <v>20088</v>
      </c>
      <c r="F5102" t="s">
        <v>17484</v>
      </c>
      <c r="G5102" t="s">
        <v>20089</v>
      </c>
      <c r="H5102" t="s">
        <v>20513</v>
      </c>
      <c r="I5102" t="s">
        <v>25437</v>
      </c>
      <c r="J5102" t="s">
        <v>17485</v>
      </c>
      <c r="K5102" t="s">
        <v>17233</v>
      </c>
      <c r="L5102" t="s">
        <v>6607</v>
      </c>
      <c r="M5102" t="s">
        <v>20083</v>
      </c>
      <c r="N5102" t="s">
        <v>6348</v>
      </c>
      <c r="O5102" t="s">
        <v>20213</v>
      </c>
      <c r="P5102" t="s">
        <v>20214</v>
      </c>
      <c r="Q5102" t="s">
        <v>20215</v>
      </c>
      <c r="R5102" t="s">
        <v>20216</v>
      </c>
      <c r="S5102">
        <v>0</v>
      </c>
      <c r="T5102">
        <v>1</v>
      </c>
      <c r="U5102">
        <v>1</v>
      </c>
      <c r="V5102">
        <v>46</v>
      </c>
      <c r="W5102">
        <v>5</v>
      </c>
    </row>
    <row r="5103" spans="1:23" x14ac:dyDescent="0.3">
      <c r="A5103" t="s">
        <v>5112</v>
      </c>
      <c r="B5103" t="s">
        <v>21044</v>
      </c>
      <c r="C5103">
        <v>0</v>
      </c>
      <c r="D5103">
        <v>0</v>
      </c>
      <c r="E5103" t="s">
        <v>20088</v>
      </c>
      <c r="F5103" t="s">
        <v>17486</v>
      </c>
      <c r="G5103" t="s">
        <v>20089</v>
      </c>
      <c r="H5103" t="s">
        <v>25529</v>
      </c>
      <c r="I5103" t="s">
        <v>25530</v>
      </c>
      <c r="J5103" t="s">
        <v>17232</v>
      </c>
      <c r="K5103" t="s">
        <v>17233</v>
      </c>
      <c r="L5103" t="s">
        <v>6607</v>
      </c>
      <c r="M5103" t="s">
        <v>20083</v>
      </c>
      <c r="N5103" t="s">
        <v>6348</v>
      </c>
      <c r="O5103" t="s">
        <v>20213</v>
      </c>
      <c r="P5103" t="s">
        <v>20214</v>
      </c>
      <c r="Q5103" t="s">
        <v>20215</v>
      </c>
      <c r="R5103" t="s">
        <v>20216</v>
      </c>
      <c r="S5103">
        <v>0</v>
      </c>
      <c r="T5103">
        <v>1</v>
      </c>
      <c r="U5103">
        <v>1</v>
      </c>
      <c r="V5103">
        <v>144</v>
      </c>
      <c r="W5103">
        <v>16</v>
      </c>
    </row>
    <row r="5104" spans="1:23" x14ac:dyDescent="0.3">
      <c r="A5104" t="s">
        <v>5113</v>
      </c>
      <c r="B5104" t="s">
        <v>21439</v>
      </c>
      <c r="C5104">
        <v>1</v>
      </c>
      <c r="D5104">
        <v>1</v>
      </c>
      <c r="E5104" t="s">
        <v>20088</v>
      </c>
      <c r="F5104" t="s">
        <v>17487</v>
      </c>
      <c r="G5104" t="s">
        <v>20089</v>
      </c>
      <c r="H5104" t="s">
        <v>21518</v>
      </c>
      <c r="I5104" t="s">
        <v>25478</v>
      </c>
      <c r="J5104" t="s">
        <v>17291</v>
      </c>
      <c r="K5104" t="s">
        <v>6610</v>
      </c>
      <c r="L5104" t="s">
        <v>6611</v>
      </c>
      <c r="M5104" t="s">
        <v>20582</v>
      </c>
      <c r="N5104" t="s">
        <v>6348</v>
      </c>
      <c r="O5104" t="s">
        <v>20213</v>
      </c>
      <c r="P5104" t="s">
        <v>20580</v>
      </c>
      <c r="Q5104" t="s">
        <v>6611</v>
      </c>
      <c r="R5104" t="s">
        <v>20583</v>
      </c>
      <c r="S5104">
        <v>0</v>
      </c>
      <c r="T5104">
        <v>1</v>
      </c>
      <c r="U5104">
        <v>0</v>
      </c>
      <c r="V5104">
        <v>22</v>
      </c>
      <c r="W5104">
        <v>1</v>
      </c>
    </row>
    <row r="5105" spans="1:23" x14ac:dyDescent="0.3">
      <c r="A5105" t="s">
        <v>5114</v>
      </c>
      <c r="B5105" t="s">
        <v>21501</v>
      </c>
      <c r="C5105">
        <v>1</v>
      </c>
      <c r="D5105">
        <v>1</v>
      </c>
      <c r="E5105" t="s">
        <v>20088</v>
      </c>
      <c r="F5105" t="s">
        <v>17488</v>
      </c>
      <c r="G5105" t="s">
        <v>20089</v>
      </c>
      <c r="H5105" t="s">
        <v>21518</v>
      </c>
      <c r="I5105" t="s">
        <v>25478</v>
      </c>
      <c r="J5105" t="s">
        <v>17362</v>
      </c>
      <c r="K5105" t="s">
        <v>6605</v>
      </c>
      <c r="L5105" t="s">
        <v>6471</v>
      </c>
      <c r="M5105" t="s">
        <v>20083</v>
      </c>
      <c r="N5105" t="s">
        <v>6348</v>
      </c>
      <c r="O5105" t="s">
        <v>20213</v>
      </c>
      <c r="P5105" t="s">
        <v>20549</v>
      </c>
      <c r="Q5105" t="s">
        <v>20550</v>
      </c>
      <c r="R5105" t="s">
        <v>20551</v>
      </c>
      <c r="S5105">
        <v>0</v>
      </c>
      <c r="T5105">
        <v>1</v>
      </c>
      <c r="U5105">
        <v>0</v>
      </c>
      <c r="V5105">
        <v>0</v>
      </c>
      <c r="W5105">
        <v>0</v>
      </c>
    </row>
    <row r="5106" spans="1:23" x14ac:dyDescent="0.3">
      <c r="A5106" t="s">
        <v>5115</v>
      </c>
      <c r="B5106" t="s">
        <v>21528</v>
      </c>
      <c r="C5106">
        <v>1</v>
      </c>
      <c r="D5106">
        <v>1</v>
      </c>
      <c r="E5106" t="s">
        <v>20050</v>
      </c>
      <c r="F5106" t="s">
        <v>17491</v>
      </c>
      <c r="G5106" t="s">
        <v>20051</v>
      </c>
      <c r="H5106" t="s">
        <v>20507</v>
      </c>
      <c r="I5106" t="s">
        <v>20508</v>
      </c>
      <c r="J5106" t="s">
        <v>6865</v>
      </c>
      <c r="K5106" t="s">
        <v>6605</v>
      </c>
      <c r="L5106" t="s">
        <v>6471</v>
      </c>
      <c r="M5106" t="s">
        <v>20083</v>
      </c>
      <c r="N5106" t="s">
        <v>6348</v>
      </c>
      <c r="O5106" t="s">
        <v>20213</v>
      </c>
      <c r="P5106" t="s">
        <v>20549</v>
      </c>
      <c r="Q5106" t="s">
        <v>20550</v>
      </c>
      <c r="R5106" t="s">
        <v>20551</v>
      </c>
      <c r="S5106">
        <v>1</v>
      </c>
      <c r="T5106">
        <v>1</v>
      </c>
      <c r="U5106">
        <v>0</v>
      </c>
      <c r="V5106">
        <v>335</v>
      </c>
      <c r="W5106">
        <v>19</v>
      </c>
    </row>
    <row r="5107" spans="1:23" x14ac:dyDescent="0.3">
      <c r="A5107" t="s">
        <v>5116</v>
      </c>
      <c r="B5107" t="s">
        <v>21522</v>
      </c>
      <c r="C5107">
        <v>1</v>
      </c>
      <c r="D5107">
        <v>1</v>
      </c>
      <c r="E5107" t="s">
        <v>20050</v>
      </c>
      <c r="F5107" t="s">
        <v>17492</v>
      </c>
      <c r="G5107" t="s">
        <v>20051</v>
      </c>
      <c r="H5107" t="s">
        <v>20507</v>
      </c>
      <c r="I5107" t="s">
        <v>20508</v>
      </c>
      <c r="J5107" t="s">
        <v>6865</v>
      </c>
      <c r="K5107" t="s">
        <v>6605</v>
      </c>
      <c r="L5107" t="s">
        <v>6471</v>
      </c>
      <c r="M5107" t="s">
        <v>20083</v>
      </c>
      <c r="N5107" t="s">
        <v>6348</v>
      </c>
      <c r="O5107" t="s">
        <v>20213</v>
      </c>
      <c r="P5107" t="s">
        <v>20549</v>
      </c>
      <c r="Q5107" t="s">
        <v>20550</v>
      </c>
      <c r="R5107" t="s">
        <v>20551</v>
      </c>
      <c r="S5107">
        <v>1</v>
      </c>
      <c r="T5107">
        <v>1</v>
      </c>
      <c r="U5107">
        <v>0</v>
      </c>
      <c r="V5107">
        <v>194</v>
      </c>
      <c r="W5107">
        <v>8</v>
      </c>
    </row>
    <row r="5108" spans="1:23" x14ac:dyDescent="0.3">
      <c r="A5108" t="s">
        <v>5117</v>
      </c>
      <c r="B5108" t="s">
        <v>21522</v>
      </c>
      <c r="C5108">
        <v>1</v>
      </c>
      <c r="D5108">
        <v>1</v>
      </c>
      <c r="E5108" t="s">
        <v>20050</v>
      </c>
      <c r="F5108" t="s">
        <v>17493</v>
      </c>
      <c r="G5108" t="s">
        <v>20051</v>
      </c>
      <c r="H5108" t="s">
        <v>20507</v>
      </c>
      <c r="I5108" t="s">
        <v>20508</v>
      </c>
      <c r="J5108" t="s">
        <v>6865</v>
      </c>
      <c r="K5108" t="s">
        <v>6605</v>
      </c>
      <c r="L5108" t="s">
        <v>6471</v>
      </c>
      <c r="M5108" t="s">
        <v>20083</v>
      </c>
      <c r="N5108" t="s">
        <v>6348</v>
      </c>
      <c r="O5108" t="s">
        <v>20213</v>
      </c>
      <c r="P5108" t="s">
        <v>20549</v>
      </c>
      <c r="Q5108" t="s">
        <v>20550</v>
      </c>
      <c r="R5108" t="s">
        <v>20551</v>
      </c>
      <c r="S5108">
        <v>1</v>
      </c>
      <c r="T5108">
        <v>1</v>
      </c>
      <c r="U5108">
        <v>0</v>
      </c>
      <c r="V5108">
        <v>84</v>
      </c>
      <c r="W5108">
        <v>5</v>
      </c>
    </row>
    <row r="5109" spans="1:23" x14ac:dyDescent="0.3">
      <c r="A5109" t="s">
        <v>5118</v>
      </c>
      <c r="B5109" t="s">
        <v>21439</v>
      </c>
      <c r="C5109">
        <v>1</v>
      </c>
      <c r="D5109">
        <v>1</v>
      </c>
      <c r="E5109" t="s">
        <v>20088</v>
      </c>
      <c r="F5109" t="s">
        <v>17494</v>
      </c>
      <c r="G5109" t="s">
        <v>20089</v>
      </c>
      <c r="H5109" t="s">
        <v>21440</v>
      </c>
      <c r="I5109" t="s">
        <v>25519</v>
      </c>
      <c r="J5109" t="s">
        <v>17298</v>
      </c>
      <c r="K5109" t="s">
        <v>6964</v>
      </c>
      <c r="L5109" t="s">
        <v>6471</v>
      </c>
      <c r="M5109" t="s">
        <v>20083</v>
      </c>
      <c r="N5109" t="s">
        <v>6348</v>
      </c>
      <c r="O5109" t="s">
        <v>20213</v>
      </c>
      <c r="P5109" t="s">
        <v>20549</v>
      </c>
      <c r="Q5109" t="s">
        <v>20550</v>
      </c>
      <c r="R5109" t="s">
        <v>20551</v>
      </c>
      <c r="S5109">
        <v>0</v>
      </c>
      <c r="T5109">
        <v>1</v>
      </c>
      <c r="U5109">
        <v>0</v>
      </c>
      <c r="V5109">
        <v>82</v>
      </c>
      <c r="W5109">
        <v>3</v>
      </c>
    </row>
    <row r="5110" spans="1:23" x14ac:dyDescent="0.3">
      <c r="A5110" t="s">
        <v>5119</v>
      </c>
      <c r="B5110" t="s">
        <v>21528</v>
      </c>
      <c r="C5110">
        <v>1</v>
      </c>
      <c r="D5110">
        <v>1</v>
      </c>
      <c r="E5110" t="s">
        <v>20050</v>
      </c>
      <c r="F5110" t="s">
        <v>17495</v>
      </c>
      <c r="G5110" t="s">
        <v>20051</v>
      </c>
      <c r="H5110" t="s">
        <v>20639</v>
      </c>
      <c r="I5110" t="s">
        <v>20640</v>
      </c>
      <c r="J5110" t="s">
        <v>17496</v>
      </c>
      <c r="K5110" t="s">
        <v>6614</v>
      </c>
      <c r="L5110" t="s">
        <v>6615</v>
      </c>
      <c r="M5110" t="s">
        <v>20355</v>
      </c>
      <c r="N5110" t="s">
        <v>6348</v>
      </c>
      <c r="O5110" t="s">
        <v>20213</v>
      </c>
      <c r="P5110" t="s">
        <v>20641</v>
      </c>
      <c r="Q5110" t="s">
        <v>20642</v>
      </c>
      <c r="R5110" t="s">
        <v>20713</v>
      </c>
      <c r="S5110">
        <v>1</v>
      </c>
      <c r="T5110">
        <v>1</v>
      </c>
      <c r="U5110">
        <v>0</v>
      </c>
      <c r="V5110">
        <v>958</v>
      </c>
      <c r="W5110">
        <v>51</v>
      </c>
    </row>
    <row r="5111" spans="1:23" x14ac:dyDescent="0.3">
      <c r="A5111" t="s">
        <v>5120</v>
      </c>
      <c r="B5111" t="s">
        <v>21522</v>
      </c>
      <c r="C5111">
        <v>1</v>
      </c>
      <c r="D5111">
        <v>1</v>
      </c>
      <c r="E5111" t="s">
        <v>20050</v>
      </c>
      <c r="F5111" t="s">
        <v>17497</v>
      </c>
      <c r="G5111" t="s">
        <v>20051</v>
      </c>
      <c r="H5111" t="s">
        <v>20639</v>
      </c>
      <c r="I5111" t="s">
        <v>20640</v>
      </c>
      <c r="J5111" t="s">
        <v>17341</v>
      </c>
      <c r="K5111" t="s">
        <v>6614</v>
      </c>
      <c r="L5111" t="s">
        <v>6615</v>
      </c>
      <c r="M5111" t="s">
        <v>20355</v>
      </c>
      <c r="N5111" t="s">
        <v>6348</v>
      </c>
      <c r="O5111" t="s">
        <v>20213</v>
      </c>
      <c r="P5111" t="s">
        <v>20641</v>
      </c>
      <c r="Q5111" t="s">
        <v>20642</v>
      </c>
      <c r="R5111" t="s">
        <v>20713</v>
      </c>
      <c r="S5111">
        <v>1</v>
      </c>
      <c r="T5111">
        <v>1</v>
      </c>
      <c r="U5111">
        <v>0</v>
      </c>
      <c r="V5111">
        <v>36</v>
      </c>
      <c r="W5111">
        <v>2</v>
      </c>
    </row>
    <row r="5112" spans="1:23" x14ac:dyDescent="0.3">
      <c r="A5112" t="s">
        <v>5121</v>
      </c>
      <c r="B5112" t="s">
        <v>21522</v>
      </c>
      <c r="C5112">
        <v>1</v>
      </c>
      <c r="D5112">
        <v>1</v>
      </c>
      <c r="E5112" t="s">
        <v>20050</v>
      </c>
      <c r="F5112" t="s">
        <v>17498</v>
      </c>
      <c r="G5112" t="s">
        <v>20051</v>
      </c>
      <c r="H5112" t="s">
        <v>20578</v>
      </c>
      <c r="I5112" t="s">
        <v>20579</v>
      </c>
      <c r="J5112" t="s">
        <v>6868</v>
      </c>
      <c r="K5112" t="s">
        <v>6869</v>
      </c>
      <c r="L5112" t="s">
        <v>6870</v>
      </c>
      <c r="M5112" t="s">
        <v>20206</v>
      </c>
      <c r="N5112" t="s">
        <v>6348</v>
      </c>
      <c r="O5112" t="s">
        <v>20213</v>
      </c>
      <c r="P5112" t="s">
        <v>20580</v>
      </c>
      <c r="Q5112" t="s">
        <v>6611</v>
      </c>
      <c r="R5112" t="s">
        <v>20829</v>
      </c>
      <c r="S5112">
        <v>1</v>
      </c>
      <c r="T5112">
        <v>1</v>
      </c>
      <c r="U5112">
        <v>0</v>
      </c>
      <c r="V5112">
        <v>91</v>
      </c>
      <c r="W5112">
        <v>4</v>
      </c>
    </row>
    <row r="5113" spans="1:23" x14ac:dyDescent="0.3">
      <c r="A5113" t="s">
        <v>5122</v>
      </c>
      <c r="B5113" t="s">
        <v>21522</v>
      </c>
      <c r="C5113">
        <v>1</v>
      </c>
      <c r="D5113">
        <v>1</v>
      </c>
      <c r="E5113" t="s">
        <v>20050</v>
      </c>
      <c r="F5113" t="s">
        <v>17499</v>
      </c>
      <c r="G5113" t="s">
        <v>20051</v>
      </c>
      <c r="H5113" t="s">
        <v>20578</v>
      </c>
      <c r="I5113" t="s">
        <v>20579</v>
      </c>
      <c r="J5113" t="s">
        <v>6868</v>
      </c>
      <c r="K5113" t="s">
        <v>6869</v>
      </c>
      <c r="L5113" t="s">
        <v>6870</v>
      </c>
      <c r="M5113" t="s">
        <v>20206</v>
      </c>
      <c r="N5113" t="s">
        <v>6348</v>
      </c>
      <c r="O5113" t="s">
        <v>20213</v>
      </c>
      <c r="P5113" t="s">
        <v>20580</v>
      </c>
      <c r="Q5113" t="s">
        <v>6611</v>
      </c>
      <c r="R5113" t="s">
        <v>20829</v>
      </c>
      <c r="S5113">
        <v>1</v>
      </c>
      <c r="T5113">
        <v>1</v>
      </c>
      <c r="U5113">
        <v>0</v>
      </c>
      <c r="V5113">
        <v>54</v>
      </c>
      <c r="W5113">
        <v>4</v>
      </c>
    </row>
    <row r="5114" spans="1:23" x14ac:dyDescent="0.3">
      <c r="A5114" t="s">
        <v>5123</v>
      </c>
      <c r="B5114" t="s">
        <v>21439</v>
      </c>
      <c r="C5114">
        <v>1</v>
      </c>
      <c r="D5114">
        <v>1</v>
      </c>
      <c r="E5114" t="s">
        <v>20088</v>
      </c>
      <c r="F5114" t="s">
        <v>17500</v>
      </c>
      <c r="G5114" t="s">
        <v>20089</v>
      </c>
      <c r="H5114" t="s">
        <v>20513</v>
      </c>
      <c r="I5114" t="s">
        <v>25437</v>
      </c>
      <c r="J5114" t="s">
        <v>17300</v>
      </c>
      <c r="K5114" t="s">
        <v>6866</v>
      </c>
      <c r="L5114" t="s">
        <v>6867</v>
      </c>
      <c r="M5114" t="s">
        <v>20840</v>
      </c>
      <c r="N5114" t="s">
        <v>6348</v>
      </c>
      <c r="O5114" t="s">
        <v>20213</v>
      </c>
      <c r="P5114" t="s">
        <v>20641</v>
      </c>
      <c r="Q5114" t="s">
        <v>20642</v>
      </c>
      <c r="R5114" t="s">
        <v>20906</v>
      </c>
      <c r="S5114">
        <v>0</v>
      </c>
      <c r="T5114">
        <v>1</v>
      </c>
      <c r="U5114">
        <v>0</v>
      </c>
      <c r="V5114">
        <v>28</v>
      </c>
      <c r="W5114">
        <v>1</v>
      </c>
    </row>
    <row r="5115" spans="1:23" x14ac:dyDescent="0.3">
      <c r="A5115" t="s">
        <v>5124</v>
      </c>
      <c r="B5115" t="s">
        <v>21522</v>
      </c>
      <c r="C5115">
        <v>1</v>
      </c>
      <c r="D5115">
        <v>1</v>
      </c>
      <c r="E5115" t="s">
        <v>20050</v>
      </c>
      <c r="F5115" t="s">
        <v>17501</v>
      </c>
      <c r="G5115" t="s">
        <v>20051</v>
      </c>
      <c r="H5115" t="s">
        <v>20495</v>
      </c>
      <c r="I5115" t="s">
        <v>20496</v>
      </c>
      <c r="J5115" t="s">
        <v>6871</v>
      </c>
      <c r="K5115" t="s">
        <v>6872</v>
      </c>
      <c r="L5115" t="s">
        <v>6873</v>
      </c>
      <c r="M5115" t="s">
        <v>20946</v>
      </c>
      <c r="N5115" t="s">
        <v>6348</v>
      </c>
      <c r="O5115" t="s">
        <v>20213</v>
      </c>
      <c r="P5115" t="s">
        <v>20390</v>
      </c>
      <c r="Q5115" t="s">
        <v>20391</v>
      </c>
      <c r="R5115" t="s">
        <v>20947</v>
      </c>
      <c r="S5115">
        <v>1</v>
      </c>
      <c r="T5115">
        <v>1</v>
      </c>
      <c r="U5115">
        <v>0</v>
      </c>
      <c r="V5115">
        <v>37</v>
      </c>
      <c r="W5115">
        <v>2</v>
      </c>
    </row>
    <row r="5116" spans="1:23" x14ac:dyDescent="0.3">
      <c r="A5116" t="s">
        <v>5125</v>
      </c>
      <c r="B5116" t="s">
        <v>21522</v>
      </c>
      <c r="C5116">
        <v>1</v>
      </c>
      <c r="D5116">
        <v>1</v>
      </c>
      <c r="E5116" t="s">
        <v>20050</v>
      </c>
      <c r="F5116" t="s">
        <v>17502</v>
      </c>
      <c r="G5116" t="s">
        <v>20051</v>
      </c>
      <c r="H5116" t="s">
        <v>20495</v>
      </c>
      <c r="I5116" t="s">
        <v>20496</v>
      </c>
      <c r="J5116" t="s">
        <v>6871</v>
      </c>
      <c r="K5116" t="s">
        <v>6872</v>
      </c>
      <c r="L5116" t="s">
        <v>6873</v>
      </c>
      <c r="M5116" t="s">
        <v>20946</v>
      </c>
      <c r="N5116" t="s">
        <v>6348</v>
      </c>
      <c r="O5116" t="s">
        <v>20213</v>
      </c>
      <c r="P5116" t="s">
        <v>20390</v>
      </c>
      <c r="Q5116" t="s">
        <v>20391</v>
      </c>
      <c r="R5116" t="s">
        <v>20947</v>
      </c>
      <c r="S5116">
        <v>1</v>
      </c>
      <c r="T5116">
        <v>1</v>
      </c>
      <c r="U5116">
        <v>0</v>
      </c>
      <c r="V5116">
        <v>47</v>
      </c>
      <c r="W5116">
        <v>3</v>
      </c>
    </row>
    <row r="5117" spans="1:23" x14ac:dyDescent="0.3">
      <c r="A5117" t="s">
        <v>5126</v>
      </c>
      <c r="B5117" t="s">
        <v>21501</v>
      </c>
      <c r="C5117">
        <v>1</v>
      </c>
      <c r="D5117">
        <v>1</v>
      </c>
      <c r="E5117" t="s">
        <v>20065</v>
      </c>
      <c r="F5117" t="s">
        <v>17503</v>
      </c>
      <c r="G5117" t="s">
        <v>20080</v>
      </c>
      <c r="H5117" t="s">
        <v>20572</v>
      </c>
      <c r="I5117" t="s">
        <v>20573</v>
      </c>
      <c r="J5117" t="s">
        <v>6888</v>
      </c>
      <c r="K5117" t="s">
        <v>6605</v>
      </c>
      <c r="L5117" t="s">
        <v>6471</v>
      </c>
      <c r="M5117" t="s">
        <v>20083</v>
      </c>
      <c r="N5117" t="s">
        <v>6348</v>
      </c>
      <c r="O5117" t="s">
        <v>20213</v>
      </c>
      <c r="P5117" t="s">
        <v>20549</v>
      </c>
      <c r="Q5117" t="s">
        <v>20550</v>
      </c>
      <c r="R5117" t="s">
        <v>20551</v>
      </c>
      <c r="S5117">
        <v>1</v>
      </c>
      <c r="T5117">
        <v>1</v>
      </c>
      <c r="U5117">
        <v>0</v>
      </c>
      <c r="V5117">
        <v>32</v>
      </c>
      <c r="W5117">
        <v>2</v>
      </c>
    </row>
    <row r="5118" spans="1:23" x14ac:dyDescent="0.3">
      <c r="A5118" t="s">
        <v>5127</v>
      </c>
      <c r="B5118" t="s">
        <v>21439</v>
      </c>
      <c r="C5118">
        <v>1</v>
      </c>
      <c r="D5118">
        <v>1</v>
      </c>
      <c r="E5118" t="s">
        <v>20150</v>
      </c>
      <c r="F5118" t="s">
        <v>17504</v>
      </c>
      <c r="G5118" t="s">
        <v>20066</v>
      </c>
      <c r="H5118" t="s">
        <v>25482</v>
      </c>
      <c r="I5118" t="s">
        <v>25483</v>
      </c>
      <c r="J5118" t="s">
        <v>17505</v>
      </c>
      <c r="K5118" t="s">
        <v>6605</v>
      </c>
      <c r="L5118" t="s">
        <v>6471</v>
      </c>
      <c r="M5118" t="s">
        <v>20083</v>
      </c>
      <c r="N5118" t="s">
        <v>6348</v>
      </c>
      <c r="O5118" t="s">
        <v>20213</v>
      </c>
      <c r="P5118" t="s">
        <v>20549</v>
      </c>
      <c r="Q5118" t="s">
        <v>20550</v>
      </c>
      <c r="R5118" t="s">
        <v>20551</v>
      </c>
      <c r="S5118">
        <v>0</v>
      </c>
      <c r="T5118">
        <v>1</v>
      </c>
      <c r="V5118">
        <v>30</v>
      </c>
      <c r="W5118">
        <v>2</v>
      </c>
    </row>
    <row r="5119" spans="1:23" x14ac:dyDescent="0.3">
      <c r="A5119" t="s">
        <v>5128</v>
      </c>
      <c r="B5119" t="s">
        <v>21528</v>
      </c>
      <c r="C5119">
        <v>1</v>
      </c>
      <c r="D5119">
        <v>1</v>
      </c>
      <c r="E5119" t="s">
        <v>20050</v>
      </c>
      <c r="F5119" t="s">
        <v>17506</v>
      </c>
      <c r="G5119" t="s">
        <v>20051</v>
      </c>
      <c r="H5119" t="s">
        <v>20211</v>
      </c>
      <c r="I5119" t="s">
        <v>20212</v>
      </c>
      <c r="J5119" t="s">
        <v>17304</v>
      </c>
      <c r="K5119" t="s">
        <v>6874</v>
      </c>
      <c r="L5119" t="s">
        <v>6607</v>
      </c>
      <c r="M5119" t="s">
        <v>20083</v>
      </c>
      <c r="N5119" t="s">
        <v>6348</v>
      </c>
      <c r="O5119" t="s">
        <v>20213</v>
      </c>
      <c r="P5119" t="s">
        <v>20214</v>
      </c>
      <c r="Q5119" t="s">
        <v>20215</v>
      </c>
      <c r="R5119" t="s">
        <v>20216</v>
      </c>
      <c r="S5119">
        <v>1</v>
      </c>
      <c r="T5119">
        <v>1</v>
      </c>
      <c r="U5119">
        <v>0</v>
      </c>
      <c r="V5119">
        <v>382</v>
      </c>
      <c r="W5119">
        <v>21</v>
      </c>
    </row>
    <row r="5120" spans="1:23" x14ac:dyDescent="0.3">
      <c r="A5120" t="s">
        <v>5129</v>
      </c>
      <c r="B5120" t="s">
        <v>21522</v>
      </c>
      <c r="C5120">
        <v>1</v>
      </c>
      <c r="D5120">
        <v>1</v>
      </c>
      <c r="E5120" t="s">
        <v>20050</v>
      </c>
      <c r="F5120" t="s">
        <v>17507</v>
      </c>
      <c r="G5120" t="s">
        <v>20051</v>
      </c>
      <c r="H5120" t="s">
        <v>20211</v>
      </c>
      <c r="I5120" t="s">
        <v>20212</v>
      </c>
      <c r="J5120" t="s">
        <v>17304</v>
      </c>
      <c r="K5120" t="s">
        <v>6874</v>
      </c>
      <c r="L5120" t="s">
        <v>6607</v>
      </c>
      <c r="M5120" t="s">
        <v>20083</v>
      </c>
      <c r="N5120" t="s">
        <v>6348</v>
      </c>
      <c r="O5120" t="s">
        <v>20213</v>
      </c>
      <c r="P5120" t="s">
        <v>20214</v>
      </c>
      <c r="Q5120" t="s">
        <v>20215</v>
      </c>
      <c r="R5120" t="s">
        <v>20216</v>
      </c>
      <c r="S5120">
        <v>1</v>
      </c>
      <c r="T5120">
        <v>1</v>
      </c>
      <c r="U5120">
        <v>0</v>
      </c>
      <c r="V5120">
        <v>88</v>
      </c>
      <c r="W5120">
        <v>4</v>
      </c>
    </row>
    <row r="5121" spans="1:23" x14ac:dyDescent="0.3">
      <c r="A5121" t="s">
        <v>5130</v>
      </c>
      <c r="B5121" t="s">
        <v>21522</v>
      </c>
      <c r="C5121">
        <v>1</v>
      </c>
      <c r="D5121">
        <v>1</v>
      </c>
      <c r="E5121" t="s">
        <v>20050</v>
      </c>
      <c r="F5121" t="s">
        <v>17508</v>
      </c>
      <c r="G5121" t="s">
        <v>20051</v>
      </c>
      <c r="H5121" t="s">
        <v>20211</v>
      </c>
      <c r="I5121" t="s">
        <v>20212</v>
      </c>
      <c r="J5121" t="s">
        <v>17304</v>
      </c>
      <c r="K5121" t="s">
        <v>6874</v>
      </c>
      <c r="L5121" t="s">
        <v>6607</v>
      </c>
      <c r="M5121" t="s">
        <v>20083</v>
      </c>
      <c r="N5121" t="s">
        <v>6348</v>
      </c>
      <c r="O5121" t="s">
        <v>20213</v>
      </c>
      <c r="P5121" t="s">
        <v>20214</v>
      </c>
      <c r="Q5121" t="s">
        <v>20215</v>
      </c>
      <c r="R5121" t="s">
        <v>20216</v>
      </c>
      <c r="S5121">
        <v>1</v>
      </c>
      <c r="T5121">
        <v>1</v>
      </c>
      <c r="U5121">
        <v>0</v>
      </c>
      <c r="V5121">
        <v>53</v>
      </c>
      <c r="W5121">
        <v>3</v>
      </c>
    </row>
    <row r="5122" spans="1:23" x14ac:dyDescent="0.3">
      <c r="A5122" t="s">
        <v>5131</v>
      </c>
      <c r="B5122" t="s">
        <v>21522</v>
      </c>
      <c r="C5122">
        <v>1</v>
      </c>
      <c r="D5122">
        <v>1</v>
      </c>
      <c r="E5122" t="s">
        <v>20065</v>
      </c>
      <c r="F5122" t="s">
        <v>17509</v>
      </c>
      <c r="G5122" t="s">
        <v>20080</v>
      </c>
      <c r="H5122" t="s">
        <v>20357</v>
      </c>
      <c r="I5122" t="s">
        <v>20358</v>
      </c>
      <c r="J5122" t="s">
        <v>6880</v>
      </c>
      <c r="K5122" t="s">
        <v>6418</v>
      </c>
      <c r="L5122" t="s">
        <v>6347</v>
      </c>
      <c r="M5122" t="s">
        <v>20083</v>
      </c>
      <c r="N5122" t="s">
        <v>6348</v>
      </c>
      <c r="O5122" t="s">
        <v>20213</v>
      </c>
      <c r="P5122" t="s">
        <v>20359</v>
      </c>
      <c r="Q5122" t="s">
        <v>20360</v>
      </c>
      <c r="R5122" t="s">
        <v>20361</v>
      </c>
      <c r="S5122">
        <v>1</v>
      </c>
      <c r="T5122">
        <v>0</v>
      </c>
      <c r="U5122">
        <v>0</v>
      </c>
      <c r="V5122">
        <v>40</v>
      </c>
      <c r="W5122">
        <v>3</v>
      </c>
    </row>
    <row r="5123" spans="1:23" x14ac:dyDescent="0.3">
      <c r="A5123" t="s">
        <v>5132</v>
      </c>
      <c r="B5123" t="s">
        <v>21522</v>
      </c>
      <c r="C5123">
        <v>1</v>
      </c>
      <c r="D5123">
        <v>1</v>
      </c>
      <c r="E5123" t="s">
        <v>20050</v>
      </c>
      <c r="F5123" t="s">
        <v>17510</v>
      </c>
      <c r="G5123" t="s">
        <v>20051</v>
      </c>
      <c r="H5123" t="s">
        <v>20639</v>
      </c>
      <c r="I5123" t="s">
        <v>20640</v>
      </c>
      <c r="J5123" t="s">
        <v>17341</v>
      </c>
      <c r="K5123" t="s">
        <v>6614</v>
      </c>
      <c r="L5123" t="s">
        <v>6615</v>
      </c>
      <c r="M5123" t="s">
        <v>20355</v>
      </c>
      <c r="N5123" t="s">
        <v>6348</v>
      </c>
      <c r="O5123" t="s">
        <v>20213</v>
      </c>
      <c r="P5123" t="s">
        <v>20641</v>
      </c>
      <c r="Q5123" t="s">
        <v>20642</v>
      </c>
      <c r="R5123" t="s">
        <v>20713</v>
      </c>
      <c r="S5123">
        <v>1</v>
      </c>
      <c r="T5123">
        <v>1</v>
      </c>
      <c r="U5123">
        <v>0</v>
      </c>
      <c r="V5123">
        <v>54</v>
      </c>
      <c r="W5123">
        <v>3</v>
      </c>
    </row>
    <row r="5124" spans="1:23" x14ac:dyDescent="0.3">
      <c r="A5124" t="s">
        <v>5133</v>
      </c>
      <c r="B5124" t="s">
        <v>21522</v>
      </c>
      <c r="C5124">
        <v>1</v>
      </c>
      <c r="D5124">
        <v>1</v>
      </c>
      <c r="E5124" t="s">
        <v>20088</v>
      </c>
      <c r="F5124" t="s">
        <v>17511</v>
      </c>
      <c r="G5124" t="s">
        <v>20089</v>
      </c>
      <c r="H5124" t="s">
        <v>21466</v>
      </c>
      <c r="I5124" t="s">
        <v>25444</v>
      </c>
      <c r="J5124" t="s">
        <v>17226</v>
      </c>
      <c r="K5124" t="s">
        <v>6874</v>
      </c>
      <c r="L5124" t="s">
        <v>6607</v>
      </c>
      <c r="M5124" t="s">
        <v>20083</v>
      </c>
      <c r="N5124" t="s">
        <v>6348</v>
      </c>
      <c r="O5124" t="s">
        <v>20213</v>
      </c>
      <c r="P5124" t="s">
        <v>20214</v>
      </c>
      <c r="Q5124" t="s">
        <v>20215</v>
      </c>
      <c r="R5124" t="s">
        <v>20216</v>
      </c>
      <c r="S5124">
        <v>0</v>
      </c>
      <c r="T5124">
        <v>1</v>
      </c>
      <c r="U5124">
        <v>0</v>
      </c>
      <c r="V5124">
        <v>40</v>
      </c>
      <c r="W5124">
        <v>3</v>
      </c>
    </row>
    <row r="5125" spans="1:23" x14ac:dyDescent="0.3">
      <c r="A5125" t="s">
        <v>5134</v>
      </c>
      <c r="B5125" t="s">
        <v>21522</v>
      </c>
      <c r="C5125">
        <v>1</v>
      </c>
      <c r="D5125">
        <v>1</v>
      </c>
      <c r="E5125" t="s">
        <v>20065</v>
      </c>
      <c r="F5125" t="s">
        <v>17512</v>
      </c>
      <c r="G5125" t="s">
        <v>20080</v>
      </c>
      <c r="H5125" t="s">
        <v>20357</v>
      </c>
      <c r="I5125" t="s">
        <v>20358</v>
      </c>
      <c r="J5125" t="s">
        <v>6880</v>
      </c>
      <c r="K5125" t="s">
        <v>6418</v>
      </c>
      <c r="L5125" t="s">
        <v>6347</v>
      </c>
      <c r="M5125" t="s">
        <v>20083</v>
      </c>
      <c r="N5125" t="s">
        <v>6348</v>
      </c>
      <c r="O5125" t="s">
        <v>20213</v>
      </c>
      <c r="P5125" t="s">
        <v>20359</v>
      </c>
      <c r="Q5125" t="s">
        <v>20360</v>
      </c>
      <c r="R5125" t="s">
        <v>20361</v>
      </c>
      <c r="S5125">
        <v>1</v>
      </c>
      <c r="T5125">
        <v>0</v>
      </c>
      <c r="U5125">
        <v>0</v>
      </c>
      <c r="V5125">
        <v>101</v>
      </c>
      <c r="W5125">
        <v>6</v>
      </c>
    </row>
    <row r="5126" spans="1:23" x14ac:dyDescent="0.3">
      <c r="A5126" t="s">
        <v>5135</v>
      </c>
      <c r="B5126" t="s">
        <v>21528</v>
      </c>
      <c r="C5126">
        <v>1</v>
      </c>
      <c r="D5126">
        <v>1</v>
      </c>
      <c r="E5126" t="s">
        <v>20065</v>
      </c>
      <c r="F5126" t="s">
        <v>17513</v>
      </c>
      <c r="G5126" t="s">
        <v>20080</v>
      </c>
      <c r="H5126" t="s">
        <v>20357</v>
      </c>
      <c r="I5126" t="s">
        <v>20358</v>
      </c>
      <c r="J5126" t="s">
        <v>6881</v>
      </c>
      <c r="K5126" t="s">
        <v>6882</v>
      </c>
      <c r="L5126" t="s">
        <v>6347</v>
      </c>
      <c r="M5126" t="s">
        <v>20083</v>
      </c>
      <c r="N5126" t="s">
        <v>6348</v>
      </c>
      <c r="O5126" t="s">
        <v>20213</v>
      </c>
      <c r="P5126" t="s">
        <v>20359</v>
      </c>
      <c r="Q5126" t="s">
        <v>20360</v>
      </c>
      <c r="R5126" t="s">
        <v>20361</v>
      </c>
      <c r="S5126">
        <v>1</v>
      </c>
      <c r="T5126">
        <v>0</v>
      </c>
      <c r="U5126">
        <v>0</v>
      </c>
      <c r="V5126">
        <v>1334</v>
      </c>
      <c r="W5126">
        <v>57</v>
      </c>
    </row>
    <row r="5127" spans="1:23" x14ac:dyDescent="0.3">
      <c r="A5127" t="s">
        <v>5136</v>
      </c>
      <c r="B5127" t="s">
        <v>21483</v>
      </c>
      <c r="C5127">
        <v>1</v>
      </c>
      <c r="D5127">
        <v>1</v>
      </c>
      <c r="E5127" t="s">
        <v>20088</v>
      </c>
      <c r="F5127" t="s">
        <v>17514</v>
      </c>
      <c r="G5127" t="s">
        <v>20089</v>
      </c>
      <c r="H5127" t="s">
        <v>25456</v>
      </c>
      <c r="I5127" t="s">
        <v>25457</v>
      </c>
      <c r="J5127" t="s">
        <v>17515</v>
      </c>
      <c r="K5127" t="s">
        <v>6482</v>
      </c>
      <c r="L5127" t="s">
        <v>6347</v>
      </c>
      <c r="M5127" t="s">
        <v>20083</v>
      </c>
      <c r="N5127" t="s">
        <v>6348</v>
      </c>
      <c r="O5127" t="s">
        <v>20213</v>
      </c>
      <c r="P5127" t="s">
        <v>20359</v>
      </c>
      <c r="Q5127" t="s">
        <v>20360</v>
      </c>
      <c r="R5127" t="s">
        <v>20361</v>
      </c>
      <c r="S5127">
        <v>0</v>
      </c>
      <c r="T5127">
        <v>0</v>
      </c>
      <c r="U5127">
        <v>0</v>
      </c>
      <c r="V5127">
        <v>17</v>
      </c>
      <c r="W5127">
        <v>1</v>
      </c>
    </row>
    <row r="5128" spans="1:23" x14ac:dyDescent="0.3">
      <c r="A5128" t="s">
        <v>5137</v>
      </c>
      <c r="B5128" t="s">
        <v>21522</v>
      </c>
      <c r="C5128">
        <v>1</v>
      </c>
      <c r="D5128">
        <v>1</v>
      </c>
      <c r="E5128" t="s">
        <v>20088</v>
      </c>
      <c r="F5128" t="s">
        <v>17516</v>
      </c>
      <c r="G5128" t="s">
        <v>20089</v>
      </c>
      <c r="H5128" t="s">
        <v>25473</v>
      </c>
      <c r="I5128" t="s">
        <v>25474</v>
      </c>
      <c r="J5128" t="s">
        <v>6892</v>
      </c>
      <c r="K5128" t="s">
        <v>6346</v>
      </c>
      <c r="L5128" t="s">
        <v>6347</v>
      </c>
      <c r="M5128" t="s">
        <v>20083</v>
      </c>
      <c r="N5128" t="s">
        <v>6348</v>
      </c>
      <c r="O5128" t="s">
        <v>20213</v>
      </c>
      <c r="P5128" t="s">
        <v>20359</v>
      </c>
      <c r="Q5128" t="s">
        <v>20360</v>
      </c>
      <c r="R5128" t="s">
        <v>20361</v>
      </c>
      <c r="S5128">
        <v>0</v>
      </c>
      <c r="T5128">
        <v>0</v>
      </c>
      <c r="U5128">
        <v>0</v>
      </c>
      <c r="V5128">
        <v>127</v>
      </c>
      <c r="W5128">
        <v>6</v>
      </c>
    </row>
    <row r="5129" spans="1:23" x14ac:dyDescent="0.3">
      <c r="A5129" t="s">
        <v>5138</v>
      </c>
      <c r="B5129" t="s">
        <v>21439</v>
      </c>
      <c r="C5129">
        <v>1</v>
      </c>
      <c r="D5129">
        <v>1</v>
      </c>
      <c r="E5129" t="s">
        <v>20088</v>
      </c>
      <c r="F5129" t="s">
        <v>17517</v>
      </c>
      <c r="G5129" t="s">
        <v>20089</v>
      </c>
      <c r="H5129" t="s">
        <v>20513</v>
      </c>
      <c r="I5129" t="s">
        <v>25437</v>
      </c>
      <c r="J5129" t="s">
        <v>17304</v>
      </c>
      <c r="K5129" t="s">
        <v>6874</v>
      </c>
      <c r="L5129" t="s">
        <v>6607</v>
      </c>
      <c r="M5129" t="s">
        <v>20083</v>
      </c>
      <c r="N5129" t="s">
        <v>6348</v>
      </c>
      <c r="O5129" t="s">
        <v>20213</v>
      </c>
      <c r="P5129" t="s">
        <v>20214</v>
      </c>
      <c r="Q5129" t="s">
        <v>20215</v>
      </c>
      <c r="R5129" t="s">
        <v>20216</v>
      </c>
      <c r="S5129">
        <v>0</v>
      </c>
      <c r="T5129">
        <v>1</v>
      </c>
      <c r="U5129">
        <v>0</v>
      </c>
      <c r="V5129">
        <v>19</v>
      </c>
      <c r="W5129">
        <v>1</v>
      </c>
    </row>
    <row r="5130" spans="1:23" x14ac:dyDescent="0.3">
      <c r="A5130" t="s">
        <v>5139</v>
      </c>
      <c r="B5130" t="s">
        <v>21439</v>
      </c>
      <c r="C5130">
        <v>1</v>
      </c>
      <c r="D5130">
        <v>1</v>
      </c>
      <c r="E5130" t="s">
        <v>20088</v>
      </c>
      <c r="F5130" t="s">
        <v>17518</v>
      </c>
      <c r="G5130" t="s">
        <v>20089</v>
      </c>
      <c r="H5130" t="s">
        <v>25469</v>
      </c>
      <c r="I5130" t="s">
        <v>25470</v>
      </c>
      <c r="J5130" t="s">
        <v>17264</v>
      </c>
      <c r="K5130" t="s">
        <v>6346</v>
      </c>
      <c r="L5130" t="s">
        <v>6347</v>
      </c>
      <c r="M5130" t="s">
        <v>20083</v>
      </c>
      <c r="N5130" t="s">
        <v>6348</v>
      </c>
      <c r="O5130" t="s">
        <v>20213</v>
      </c>
      <c r="P5130" t="s">
        <v>20359</v>
      </c>
      <c r="Q5130" t="s">
        <v>20360</v>
      </c>
      <c r="R5130" t="s">
        <v>20361</v>
      </c>
      <c r="S5130">
        <v>0</v>
      </c>
      <c r="T5130">
        <v>0</v>
      </c>
      <c r="U5130">
        <v>0</v>
      </c>
      <c r="V5130">
        <v>27</v>
      </c>
      <c r="W5130">
        <v>1</v>
      </c>
    </row>
    <row r="5131" spans="1:23" x14ac:dyDescent="0.3">
      <c r="A5131" t="s">
        <v>5140</v>
      </c>
      <c r="B5131" t="s">
        <v>21439</v>
      </c>
      <c r="C5131">
        <v>1</v>
      </c>
      <c r="D5131">
        <v>1</v>
      </c>
      <c r="E5131" t="s">
        <v>20088</v>
      </c>
      <c r="F5131" t="s">
        <v>17519</v>
      </c>
      <c r="G5131" t="s">
        <v>20089</v>
      </c>
      <c r="H5131" t="s">
        <v>25447</v>
      </c>
      <c r="I5131" t="s">
        <v>25448</v>
      </c>
      <c r="J5131" t="s">
        <v>17520</v>
      </c>
      <c r="K5131" t="s">
        <v>7110</v>
      </c>
      <c r="L5131" t="s">
        <v>7111</v>
      </c>
      <c r="M5131" t="s">
        <v>20324</v>
      </c>
      <c r="N5131" t="s">
        <v>6348</v>
      </c>
      <c r="O5131" t="s">
        <v>20213</v>
      </c>
      <c r="P5131" t="s">
        <v>20375</v>
      </c>
      <c r="Q5131" t="s">
        <v>6619</v>
      </c>
      <c r="R5131" t="s">
        <v>20657</v>
      </c>
      <c r="S5131">
        <v>0</v>
      </c>
      <c r="T5131">
        <v>1</v>
      </c>
      <c r="U5131">
        <v>0</v>
      </c>
      <c r="V5131">
        <v>32</v>
      </c>
      <c r="W5131">
        <v>1</v>
      </c>
    </row>
    <row r="5132" spans="1:23" x14ac:dyDescent="0.3">
      <c r="A5132" t="s">
        <v>5141</v>
      </c>
      <c r="B5132" t="s">
        <v>21501</v>
      </c>
      <c r="C5132">
        <v>1</v>
      </c>
      <c r="D5132">
        <v>1</v>
      </c>
      <c r="E5132" t="s">
        <v>20065</v>
      </c>
      <c r="F5132" t="s">
        <v>17521</v>
      </c>
      <c r="G5132" t="s">
        <v>20080</v>
      </c>
      <c r="H5132" t="s">
        <v>20357</v>
      </c>
      <c r="I5132" t="s">
        <v>20358</v>
      </c>
      <c r="J5132" t="s">
        <v>6877</v>
      </c>
      <c r="K5132" t="s">
        <v>6878</v>
      </c>
      <c r="L5132" t="s">
        <v>6347</v>
      </c>
      <c r="M5132" t="s">
        <v>20083</v>
      </c>
      <c r="N5132" t="s">
        <v>6348</v>
      </c>
      <c r="O5132" t="s">
        <v>20213</v>
      </c>
      <c r="P5132" t="s">
        <v>20359</v>
      </c>
      <c r="Q5132" t="s">
        <v>20360</v>
      </c>
      <c r="R5132" t="s">
        <v>20361</v>
      </c>
      <c r="S5132">
        <v>1</v>
      </c>
      <c r="T5132">
        <v>0</v>
      </c>
      <c r="U5132">
        <v>0</v>
      </c>
      <c r="V5132">
        <v>152</v>
      </c>
      <c r="W5132">
        <v>6</v>
      </c>
    </row>
    <row r="5133" spans="1:23" x14ac:dyDescent="0.3">
      <c r="A5133" t="s">
        <v>5142</v>
      </c>
      <c r="B5133" t="s">
        <v>21439</v>
      </c>
      <c r="C5133">
        <v>1</v>
      </c>
      <c r="D5133">
        <v>1</v>
      </c>
      <c r="E5133" t="s">
        <v>20088</v>
      </c>
      <c r="F5133" t="s">
        <v>17522</v>
      </c>
      <c r="G5133" t="s">
        <v>20089</v>
      </c>
      <c r="H5133" t="s">
        <v>21440</v>
      </c>
      <c r="I5133" t="s">
        <v>25519</v>
      </c>
      <c r="J5133" t="s">
        <v>17426</v>
      </c>
      <c r="K5133" t="s">
        <v>17233</v>
      </c>
      <c r="L5133" t="s">
        <v>6607</v>
      </c>
      <c r="M5133" t="s">
        <v>20083</v>
      </c>
      <c r="N5133" t="s">
        <v>6348</v>
      </c>
      <c r="O5133" t="s">
        <v>20213</v>
      </c>
      <c r="P5133" t="s">
        <v>20214</v>
      </c>
      <c r="Q5133" t="s">
        <v>20215</v>
      </c>
      <c r="R5133" t="s">
        <v>20216</v>
      </c>
      <c r="S5133">
        <v>0</v>
      </c>
      <c r="T5133">
        <v>1</v>
      </c>
      <c r="U5133">
        <v>0</v>
      </c>
      <c r="V5133">
        <v>76</v>
      </c>
      <c r="W5133">
        <v>3</v>
      </c>
    </row>
    <row r="5134" spans="1:23" x14ac:dyDescent="0.3">
      <c r="A5134" t="s">
        <v>5143</v>
      </c>
      <c r="B5134" t="s">
        <v>21522</v>
      </c>
      <c r="C5134">
        <v>1</v>
      </c>
      <c r="D5134">
        <v>1</v>
      </c>
      <c r="E5134" t="s">
        <v>20065</v>
      </c>
      <c r="F5134" t="s">
        <v>17523</v>
      </c>
      <c r="G5134" t="s">
        <v>20080</v>
      </c>
      <c r="H5134" t="s">
        <v>20357</v>
      </c>
      <c r="I5134" t="s">
        <v>20358</v>
      </c>
      <c r="J5134" t="s">
        <v>6879</v>
      </c>
      <c r="K5134" t="s">
        <v>6418</v>
      </c>
      <c r="L5134" t="s">
        <v>6347</v>
      </c>
      <c r="M5134" t="s">
        <v>20083</v>
      </c>
      <c r="N5134" t="s">
        <v>6348</v>
      </c>
      <c r="O5134" t="s">
        <v>20213</v>
      </c>
      <c r="P5134" t="s">
        <v>20359</v>
      </c>
      <c r="Q5134" t="s">
        <v>20360</v>
      </c>
      <c r="R5134" t="s">
        <v>20361</v>
      </c>
      <c r="S5134">
        <v>1</v>
      </c>
      <c r="T5134">
        <v>0</v>
      </c>
      <c r="U5134">
        <v>0</v>
      </c>
      <c r="V5134">
        <v>27</v>
      </c>
      <c r="W5134">
        <v>2</v>
      </c>
    </row>
    <row r="5135" spans="1:23" x14ac:dyDescent="0.3">
      <c r="A5135" t="s">
        <v>5144</v>
      </c>
      <c r="B5135" t="s">
        <v>21044</v>
      </c>
      <c r="C5135">
        <v>0</v>
      </c>
      <c r="D5135">
        <v>0</v>
      </c>
      <c r="E5135" t="s">
        <v>20150</v>
      </c>
      <c r="F5135" t="s">
        <v>17524</v>
      </c>
      <c r="G5135" t="s">
        <v>20089</v>
      </c>
      <c r="H5135" t="s">
        <v>20513</v>
      </c>
      <c r="I5135" t="s">
        <v>25437</v>
      </c>
      <c r="J5135" t="s">
        <v>17525</v>
      </c>
      <c r="K5135" t="s">
        <v>17233</v>
      </c>
      <c r="L5135" t="s">
        <v>6607</v>
      </c>
      <c r="M5135" t="s">
        <v>20083</v>
      </c>
      <c r="N5135" t="s">
        <v>6348</v>
      </c>
      <c r="O5135" t="s">
        <v>20213</v>
      </c>
      <c r="P5135" t="s">
        <v>20214</v>
      </c>
      <c r="Q5135" t="s">
        <v>20215</v>
      </c>
      <c r="R5135" t="s">
        <v>20216</v>
      </c>
      <c r="S5135">
        <v>0</v>
      </c>
      <c r="T5135">
        <v>1</v>
      </c>
      <c r="U5135">
        <v>1</v>
      </c>
      <c r="V5135">
        <v>60</v>
      </c>
      <c r="W5135">
        <v>9</v>
      </c>
    </row>
    <row r="5136" spans="1:23" x14ac:dyDescent="0.3">
      <c r="A5136" t="s">
        <v>5145</v>
      </c>
      <c r="B5136" t="s">
        <v>21439</v>
      </c>
      <c r="C5136">
        <v>1</v>
      </c>
      <c r="D5136">
        <v>1</v>
      </c>
      <c r="E5136" t="s">
        <v>20088</v>
      </c>
      <c r="F5136" t="s">
        <v>17526</v>
      </c>
      <c r="G5136" t="s">
        <v>20089</v>
      </c>
      <c r="H5136" t="s">
        <v>21440</v>
      </c>
      <c r="I5136" t="s">
        <v>25519</v>
      </c>
      <c r="J5136" t="s">
        <v>17298</v>
      </c>
      <c r="K5136" t="s">
        <v>6964</v>
      </c>
      <c r="L5136" t="s">
        <v>6471</v>
      </c>
      <c r="M5136" t="s">
        <v>20083</v>
      </c>
      <c r="N5136" t="s">
        <v>6348</v>
      </c>
      <c r="O5136" t="s">
        <v>20213</v>
      </c>
      <c r="P5136" t="s">
        <v>20549</v>
      </c>
      <c r="Q5136" t="s">
        <v>20550</v>
      </c>
      <c r="R5136" t="s">
        <v>20551</v>
      </c>
      <c r="S5136">
        <v>0</v>
      </c>
      <c r="T5136">
        <v>1</v>
      </c>
      <c r="U5136">
        <v>0</v>
      </c>
      <c r="V5136">
        <v>41</v>
      </c>
      <c r="W5136">
        <v>2</v>
      </c>
    </row>
    <row r="5137" spans="1:23" x14ac:dyDescent="0.3">
      <c r="A5137" t="s">
        <v>5146</v>
      </c>
      <c r="B5137" t="s">
        <v>21650</v>
      </c>
      <c r="C5137">
        <v>1</v>
      </c>
      <c r="D5137">
        <v>1</v>
      </c>
      <c r="E5137" t="s">
        <v>20088</v>
      </c>
      <c r="F5137" t="s">
        <v>17527</v>
      </c>
      <c r="G5137" t="s">
        <v>20089</v>
      </c>
      <c r="H5137" t="s">
        <v>25480</v>
      </c>
      <c r="I5137" t="s">
        <v>25481</v>
      </c>
      <c r="J5137" t="s">
        <v>17445</v>
      </c>
      <c r="K5137" t="s">
        <v>6882</v>
      </c>
      <c r="L5137" t="s">
        <v>6347</v>
      </c>
      <c r="M5137" t="s">
        <v>20083</v>
      </c>
      <c r="N5137" t="s">
        <v>6348</v>
      </c>
      <c r="O5137" t="s">
        <v>20213</v>
      </c>
      <c r="P5137" t="s">
        <v>20359</v>
      </c>
      <c r="Q5137" t="s">
        <v>20360</v>
      </c>
      <c r="R5137" t="s">
        <v>20361</v>
      </c>
      <c r="S5137">
        <v>0</v>
      </c>
      <c r="T5137">
        <v>0</v>
      </c>
      <c r="U5137">
        <v>1</v>
      </c>
      <c r="V5137">
        <v>7</v>
      </c>
      <c r="W5137">
        <v>1</v>
      </c>
    </row>
    <row r="5138" spans="1:23" x14ac:dyDescent="0.3">
      <c r="A5138" t="s">
        <v>5147</v>
      </c>
      <c r="B5138" t="s">
        <v>21522</v>
      </c>
      <c r="C5138">
        <v>1</v>
      </c>
      <c r="D5138">
        <v>1</v>
      </c>
      <c r="E5138" t="s">
        <v>20050</v>
      </c>
      <c r="F5138" t="s">
        <v>17528</v>
      </c>
      <c r="G5138" t="s">
        <v>20051</v>
      </c>
      <c r="H5138" t="s">
        <v>20211</v>
      </c>
      <c r="I5138" t="s">
        <v>20212</v>
      </c>
      <c r="J5138" t="s">
        <v>17304</v>
      </c>
      <c r="K5138" t="s">
        <v>6874</v>
      </c>
      <c r="L5138" t="s">
        <v>6607</v>
      </c>
      <c r="M5138" t="s">
        <v>20083</v>
      </c>
      <c r="N5138" t="s">
        <v>6348</v>
      </c>
      <c r="O5138" t="s">
        <v>20213</v>
      </c>
      <c r="P5138" t="s">
        <v>20214</v>
      </c>
      <c r="Q5138" t="s">
        <v>20215</v>
      </c>
      <c r="R5138" t="s">
        <v>20216</v>
      </c>
      <c r="S5138">
        <v>1</v>
      </c>
      <c r="T5138">
        <v>1</v>
      </c>
      <c r="U5138">
        <v>0</v>
      </c>
      <c r="V5138">
        <v>88</v>
      </c>
      <c r="W5138">
        <v>4</v>
      </c>
    </row>
    <row r="5139" spans="1:23" x14ac:dyDescent="0.3">
      <c r="A5139" t="s">
        <v>5148</v>
      </c>
      <c r="B5139" t="s">
        <v>21522</v>
      </c>
      <c r="C5139">
        <v>1</v>
      </c>
      <c r="D5139">
        <v>1</v>
      </c>
      <c r="E5139" t="s">
        <v>20065</v>
      </c>
      <c r="F5139" t="s">
        <v>17529</v>
      </c>
      <c r="G5139" t="s">
        <v>20051</v>
      </c>
      <c r="H5139" t="s">
        <v>20372</v>
      </c>
      <c r="I5139" t="s">
        <v>20373</v>
      </c>
      <c r="J5139" t="s">
        <v>17530</v>
      </c>
      <c r="K5139" t="s">
        <v>8428</v>
      </c>
      <c r="L5139" t="s">
        <v>8429</v>
      </c>
      <c r="M5139" t="s">
        <v>20227</v>
      </c>
      <c r="N5139" t="s">
        <v>6348</v>
      </c>
      <c r="O5139" t="s">
        <v>20213</v>
      </c>
      <c r="P5139" t="s">
        <v>20375</v>
      </c>
      <c r="Q5139" t="s">
        <v>6619</v>
      </c>
      <c r="R5139" t="s">
        <v>20944</v>
      </c>
      <c r="S5139">
        <v>1</v>
      </c>
      <c r="T5139">
        <v>1</v>
      </c>
      <c r="U5139">
        <v>0</v>
      </c>
      <c r="V5139">
        <v>37</v>
      </c>
      <c r="W5139">
        <v>2</v>
      </c>
    </row>
    <row r="5140" spans="1:23" x14ac:dyDescent="0.3">
      <c r="A5140" t="s">
        <v>5149</v>
      </c>
      <c r="B5140" t="s">
        <v>21174</v>
      </c>
      <c r="C5140">
        <v>0</v>
      </c>
      <c r="D5140">
        <v>0</v>
      </c>
      <c r="E5140" t="s">
        <v>20050</v>
      </c>
      <c r="F5140" t="s">
        <v>17531</v>
      </c>
      <c r="G5140" t="s">
        <v>20080</v>
      </c>
      <c r="H5140" t="s">
        <v>20572</v>
      </c>
      <c r="I5140" t="s">
        <v>20573</v>
      </c>
      <c r="J5140" t="s">
        <v>17532</v>
      </c>
      <c r="K5140" t="s">
        <v>6964</v>
      </c>
      <c r="L5140" t="s">
        <v>6471</v>
      </c>
      <c r="M5140" t="s">
        <v>20083</v>
      </c>
      <c r="N5140" t="s">
        <v>6348</v>
      </c>
      <c r="O5140" t="s">
        <v>20213</v>
      </c>
      <c r="P5140" t="s">
        <v>20549</v>
      </c>
      <c r="Q5140" t="s">
        <v>20550</v>
      </c>
      <c r="R5140" t="s">
        <v>20551</v>
      </c>
      <c r="S5140">
        <v>1</v>
      </c>
      <c r="T5140">
        <v>1</v>
      </c>
      <c r="U5140">
        <v>0</v>
      </c>
      <c r="V5140">
        <v>215</v>
      </c>
      <c r="W5140">
        <v>11</v>
      </c>
    </row>
    <row r="5141" spans="1:23" x14ac:dyDescent="0.3">
      <c r="A5141" t="s">
        <v>5150</v>
      </c>
      <c r="B5141" t="s">
        <v>21174</v>
      </c>
      <c r="C5141">
        <v>0</v>
      </c>
      <c r="D5141">
        <v>0</v>
      </c>
      <c r="E5141" t="s">
        <v>20050</v>
      </c>
      <c r="F5141" t="s">
        <v>17533</v>
      </c>
      <c r="G5141" t="s">
        <v>20080</v>
      </c>
      <c r="H5141" t="s">
        <v>20572</v>
      </c>
      <c r="I5141" t="s">
        <v>20573</v>
      </c>
      <c r="J5141" t="s">
        <v>17534</v>
      </c>
      <c r="K5141" t="s">
        <v>6964</v>
      </c>
      <c r="L5141" t="s">
        <v>6471</v>
      </c>
      <c r="M5141" t="s">
        <v>20083</v>
      </c>
      <c r="N5141" t="s">
        <v>6348</v>
      </c>
      <c r="O5141" t="s">
        <v>20213</v>
      </c>
      <c r="P5141" t="s">
        <v>20549</v>
      </c>
      <c r="Q5141" t="s">
        <v>20550</v>
      </c>
      <c r="R5141" t="s">
        <v>20551</v>
      </c>
      <c r="S5141">
        <v>1</v>
      </c>
      <c r="T5141">
        <v>1</v>
      </c>
      <c r="U5141">
        <v>0</v>
      </c>
      <c r="V5141">
        <v>308</v>
      </c>
      <c r="W5141">
        <v>16</v>
      </c>
    </row>
    <row r="5142" spans="1:23" x14ac:dyDescent="0.3">
      <c r="A5142" t="s">
        <v>5151</v>
      </c>
      <c r="B5142" t="s">
        <v>21174</v>
      </c>
      <c r="C5142">
        <v>0</v>
      </c>
      <c r="D5142">
        <v>0</v>
      </c>
      <c r="E5142" t="s">
        <v>20050</v>
      </c>
      <c r="F5142" t="s">
        <v>17535</v>
      </c>
      <c r="G5142" t="s">
        <v>20080</v>
      </c>
      <c r="H5142" t="s">
        <v>20572</v>
      </c>
      <c r="I5142" t="s">
        <v>20573</v>
      </c>
      <c r="J5142" t="s">
        <v>17536</v>
      </c>
      <c r="K5142" t="s">
        <v>6605</v>
      </c>
      <c r="L5142" t="s">
        <v>6471</v>
      </c>
      <c r="M5142" t="s">
        <v>20083</v>
      </c>
      <c r="N5142" t="s">
        <v>6348</v>
      </c>
      <c r="O5142" t="s">
        <v>20213</v>
      </c>
      <c r="P5142" t="s">
        <v>20549</v>
      </c>
      <c r="Q5142" t="s">
        <v>20550</v>
      </c>
      <c r="R5142" t="s">
        <v>20551</v>
      </c>
      <c r="S5142">
        <v>1</v>
      </c>
      <c r="T5142">
        <v>1</v>
      </c>
      <c r="U5142">
        <v>0</v>
      </c>
      <c r="V5142">
        <v>163</v>
      </c>
      <c r="W5142">
        <v>9</v>
      </c>
    </row>
    <row r="5143" spans="1:23" x14ac:dyDescent="0.3">
      <c r="A5143" t="s">
        <v>5152</v>
      </c>
      <c r="B5143" t="s">
        <v>21174</v>
      </c>
      <c r="C5143">
        <v>0</v>
      </c>
      <c r="D5143">
        <v>0</v>
      </c>
      <c r="E5143" t="s">
        <v>20050</v>
      </c>
      <c r="F5143" t="s">
        <v>17537</v>
      </c>
      <c r="G5143" t="s">
        <v>20080</v>
      </c>
      <c r="H5143" t="s">
        <v>20572</v>
      </c>
      <c r="I5143" t="s">
        <v>20573</v>
      </c>
      <c r="J5143" t="s">
        <v>17536</v>
      </c>
      <c r="K5143" t="s">
        <v>6605</v>
      </c>
      <c r="L5143" t="s">
        <v>6471</v>
      </c>
      <c r="M5143" t="s">
        <v>20083</v>
      </c>
      <c r="N5143" t="s">
        <v>6348</v>
      </c>
      <c r="O5143" t="s">
        <v>20213</v>
      </c>
      <c r="P5143" t="s">
        <v>20549</v>
      </c>
      <c r="Q5143" t="s">
        <v>20550</v>
      </c>
      <c r="R5143" t="s">
        <v>20551</v>
      </c>
      <c r="S5143">
        <v>1</v>
      </c>
      <c r="T5143">
        <v>1</v>
      </c>
      <c r="U5143">
        <v>0</v>
      </c>
      <c r="V5143">
        <v>168</v>
      </c>
      <c r="W5143">
        <v>10</v>
      </c>
    </row>
    <row r="5144" spans="1:23" x14ac:dyDescent="0.3">
      <c r="A5144" t="s">
        <v>5153</v>
      </c>
      <c r="B5144" t="s">
        <v>21174</v>
      </c>
      <c r="C5144">
        <v>0</v>
      </c>
      <c r="D5144">
        <v>0</v>
      </c>
      <c r="E5144" t="s">
        <v>20050</v>
      </c>
      <c r="F5144" t="s">
        <v>17538</v>
      </c>
      <c r="G5144" t="s">
        <v>20080</v>
      </c>
      <c r="H5144" t="s">
        <v>20572</v>
      </c>
      <c r="I5144" t="s">
        <v>20573</v>
      </c>
      <c r="J5144" t="s">
        <v>17539</v>
      </c>
      <c r="K5144" t="s">
        <v>6605</v>
      </c>
      <c r="L5144" t="s">
        <v>6471</v>
      </c>
      <c r="M5144" t="s">
        <v>20083</v>
      </c>
      <c r="N5144" t="s">
        <v>6348</v>
      </c>
      <c r="O5144" t="s">
        <v>20213</v>
      </c>
      <c r="P5144" t="s">
        <v>20549</v>
      </c>
      <c r="Q5144" t="s">
        <v>20550</v>
      </c>
      <c r="R5144" t="s">
        <v>20551</v>
      </c>
      <c r="S5144">
        <v>1</v>
      </c>
      <c r="T5144">
        <v>1</v>
      </c>
      <c r="U5144">
        <v>0</v>
      </c>
      <c r="V5144">
        <v>80</v>
      </c>
      <c r="W5144">
        <v>4</v>
      </c>
    </row>
    <row r="5145" spans="1:23" x14ac:dyDescent="0.3">
      <c r="A5145" t="s">
        <v>5154</v>
      </c>
      <c r="B5145" t="s">
        <v>21174</v>
      </c>
      <c r="C5145">
        <v>0</v>
      </c>
      <c r="D5145">
        <v>0</v>
      </c>
      <c r="E5145" t="s">
        <v>20050</v>
      </c>
      <c r="F5145" t="s">
        <v>17540</v>
      </c>
      <c r="G5145" t="s">
        <v>20080</v>
      </c>
      <c r="H5145" t="s">
        <v>20572</v>
      </c>
      <c r="I5145" t="s">
        <v>20573</v>
      </c>
      <c r="J5145" t="s">
        <v>17541</v>
      </c>
      <c r="K5145" t="s">
        <v>6964</v>
      </c>
      <c r="L5145" t="s">
        <v>6471</v>
      </c>
      <c r="M5145" t="s">
        <v>20083</v>
      </c>
      <c r="N5145" t="s">
        <v>6348</v>
      </c>
      <c r="O5145" t="s">
        <v>20213</v>
      </c>
      <c r="P5145" t="s">
        <v>20549</v>
      </c>
      <c r="Q5145" t="s">
        <v>20550</v>
      </c>
      <c r="R5145" t="s">
        <v>20551</v>
      </c>
      <c r="S5145">
        <v>1</v>
      </c>
      <c r="T5145">
        <v>1</v>
      </c>
      <c r="U5145">
        <v>0</v>
      </c>
      <c r="V5145">
        <v>276</v>
      </c>
      <c r="W5145">
        <v>12</v>
      </c>
    </row>
    <row r="5146" spans="1:23" x14ac:dyDescent="0.3">
      <c r="A5146" t="s">
        <v>5155</v>
      </c>
      <c r="B5146" t="s">
        <v>21174</v>
      </c>
      <c r="C5146">
        <v>0</v>
      </c>
      <c r="D5146">
        <v>0</v>
      </c>
      <c r="E5146" t="s">
        <v>20050</v>
      </c>
      <c r="F5146" t="s">
        <v>17542</v>
      </c>
      <c r="G5146" t="s">
        <v>20080</v>
      </c>
      <c r="H5146" t="s">
        <v>20572</v>
      </c>
      <c r="I5146" t="s">
        <v>20573</v>
      </c>
      <c r="J5146" t="s">
        <v>17543</v>
      </c>
      <c r="K5146" t="s">
        <v>6470</v>
      </c>
      <c r="L5146" t="s">
        <v>6471</v>
      </c>
      <c r="M5146" t="s">
        <v>20083</v>
      </c>
      <c r="N5146" t="s">
        <v>6348</v>
      </c>
      <c r="O5146" t="s">
        <v>20213</v>
      </c>
      <c r="P5146" t="s">
        <v>20549</v>
      </c>
      <c r="Q5146" t="s">
        <v>20550</v>
      </c>
      <c r="R5146" t="s">
        <v>20551</v>
      </c>
      <c r="S5146">
        <v>1</v>
      </c>
      <c r="T5146">
        <v>1</v>
      </c>
      <c r="U5146">
        <v>0</v>
      </c>
      <c r="V5146">
        <v>142</v>
      </c>
      <c r="W5146">
        <v>8</v>
      </c>
    </row>
    <row r="5147" spans="1:23" x14ac:dyDescent="0.3">
      <c r="A5147" t="s">
        <v>5156</v>
      </c>
      <c r="B5147" t="s">
        <v>21174</v>
      </c>
      <c r="C5147">
        <v>0</v>
      </c>
      <c r="D5147">
        <v>0</v>
      </c>
      <c r="E5147" t="s">
        <v>20050</v>
      </c>
      <c r="F5147" t="s">
        <v>17544</v>
      </c>
      <c r="G5147" t="s">
        <v>20080</v>
      </c>
      <c r="H5147" t="s">
        <v>20572</v>
      </c>
      <c r="I5147" t="s">
        <v>20573</v>
      </c>
      <c r="J5147" t="s">
        <v>17545</v>
      </c>
      <c r="K5147" t="s">
        <v>6964</v>
      </c>
      <c r="L5147" t="s">
        <v>6471</v>
      </c>
      <c r="M5147" t="s">
        <v>20083</v>
      </c>
      <c r="N5147" t="s">
        <v>6348</v>
      </c>
      <c r="O5147" t="s">
        <v>20213</v>
      </c>
      <c r="P5147" t="s">
        <v>20549</v>
      </c>
      <c r="Q5147" t="s">
        <v>20550</v>
      </c>
      <c r="R5147" t="s">
        <v>20551</v>
      </c>
      <c r="S5147">
        <v>1</v>
      </c>
      <c r="T5147">
        <v>1</v>
      </c>
      <c r="U5147">
        <v>0</v>
      </c>
      <c r="V5147">
        <v>160</v>
      </c>
      <c r="W5147">
        <v>8</v>
      </c>
    </row>
    <row r="5148" spans="1:23" x14ac:dyDescent="0.3">
      <c r="A5148" t="s">
        <v>5157</v>
      </c>
      <c r="B5148" t="s">
        <v>21174</v>
      </c>
      <c r="C5148">
        <v>0</v>
      </c>
      <c r="D5148">
        <v>0</v>
      </c>
      <c r="E5148" t="s">
        <v>20050</v>
      </c>
      <c r="F5148" t="s">
        <v>17546</v>
      </c>
      <c r="G5148" t="s">
        <v>20080</v>
      </c>
      <c r="H5148" t="s">
        <v>20572</v>
      </c>
      <c r="I5148" t="s">
        <v>20573</v>
      </c>
      <c r="J5148" t="s">
        <v>17547</v>
      </c>
      <c r="K5148" t="s">
        <v>6605</v>
      </c>
      <c r="L5148" t="s">
        <v>6471</v>
      </c>
      <c r="M5148" t="s">
        <v>20083</v>
      </c>
      <c r="N5148" t="s">
        <v>6348</v>
      </c>
      <c r="O5148" t="s">
        <v>20213</v>
      </c>
      <c r="P5148" t="s">
        <v>20549</v>
      </c>
      <c r="Q5148" t="s">
        <v>20550</v>
      </c>
      <c r="R5148" t="s">
        <v>20551</v>
      </c>
      <c r="S5148">
        <v>1</v>
      </c>
      <c r="T5148">
        <v>1</v>
      </c>
      <c r="U5148">
        <v>0</v>
      </c>
      <c r="V5148">
        <v>160</v>
      </c>
      <c r="W5148">
        <v>8</v>
      </c>
    </row>
    <row r="5149" spans="1:23" x14ac:dyDescent="0.3">
      <c r="A5149" t="s">
        <v>5158</v>
      </c>
      <c r="B5149" t="s">
        <v>21174</v>
      </c>
      <c r="C5149">
        <v>0</v>
      </c>
      <c r="D5149">
        <v>0</v>
      </c>
      <c r="E5149" t="s">
        <v>20050</v>
      </c>
      <c r="F5149" t="s">
        <v>17548</v>
      </c>
      <c r="G5149" t="s">
        <v>20080</v>
      </c>
      <c r="H5149" t="s">
        <v>20572</v>
      </c>
      <c r="I5149" t="s">
        <v>20573</v>
      </c>
      <c r="J5149" t="s">
        <v>17549</v>
      </c>
      <c r="K5149" t="s">
        <v>6470</v>
      </c>
      <c r="L5149" t="s">
        <v>6471</v>
      </c>
      <c r="M5149" t="s">
        <v>20083</v>
      </c>
      <c r="N5149" t="s">
        <v>6348</v>
      </c>
      <c r="O5149" t="s">
        <v>20213</v>
      </c>
      <c r="P5149" t="s">
        <v>20549</v>
      </c>
      <c r="Q5149" t="s">
        <v>20550</v>
      </c>
      <c r="R5149" t="s">
        <v>20551</v>
      </c>
      <c r="S5149">
        <v>1</v>
      </c>
      <c r="T5149">
        <v>1</v>
      </c>
      <c r="U5149">
        <v>0</v>
      </c>
      <c r="V5149">
        <v>271</v>
      </c>
      <c r="W5149">
        <v>12</v>
      </c>
    </row>
    <row r="5150" spans="1:23" x14ac:dyDescent="0.3">
      <c r="A5150" t="s">
        <v>5159</v>
      </c>
      <c r="B5150" t="s">
        <v>21174</v>
      </c>
      <c r="C5150">
        <v>0</v>
      </c>
      <c r="D5150">
        <v>0</v>
      </c>
      <c r="E5150" t="s">
        <v>20050</v>
      </c>
      <c r="F5150" t="s">
        <v>17550</v>
      </c>
      <c r="G5150" t="s">
        <v>20080</v>
      </c>
      <c r="H5150" t="s">
        <v>20572</v>
      </c>
      <c r="I5150" t="s">
        <v>20573</v>
      </c>
      <c r="J5150" t="s">
        <v>17551</v>
      </c>
      <c r="K5150" t="s">
        <v>6470</v>
      </c>
      <c r="L5150" t="s">
        <v>6471</v>
      </c>
      <c r="M5150" t="s">
        <v>20083</v>
      </c>
      <c r="N5150" t="s">
        <v>6348</v>
      </c>
      <c r="O5150" t="s">
        <v>20213</v>
      </c>
      <c r="P5150" t="s">
        <v>20549</v>
      </c>
      <c r="Q5150" t="s">
        <v>20550</v>
      </c>
      <c r="R5150" t="s">
        <v>20551</v>
      </c>
      <c r="S5150">
        <v>1</v>
      </c>
      <c r="T5150">
        <v>1</v>
      </c>
      <c r="U5150">
        <v>0</v>
      </c>
      <c r="V5150">
        <v>229</v>
      </c>
      <c r="W5150">
        <v>12</v>
      </c>
    </row>
    <row r="5151" spans="1:23" x14ac:dyDescent="0.3">
      <c r="A5151" t="s">
        <v>5160</v>
      </c>
      <c r="B5151" t="s">
        <v>21174</v>
      </c>
      <c r="C5151">
        <v>0</v>
      </c>
      <c r="D5151">
        <v>0</v>
      </c>
      <c r="E5151" t="s">
        <v>20050</v>
      </c>
      <c r="F5151" t="s">
        <v>17552</v>
      </c>
      <c r="G5151" t="s">
        <v>20080</v>
      </c>
      <c r="H5151" t="s">
        <v>20572</v>
      </c>
      <c r="I5151" t="s">
        <v>20573</v>
      </c>
      <c r="J5151" t="s">
        <v>17553</v>
      </c>
      <c r="K5151" t="s">
        <v>6605</v>
      </c>
      <c r="L5151" t="s">
        <v>6471</v>
      </c>
      <c r="M5151" t="s">
        <v>20083</v>
      </c>
      <c r="N5151" t="s">
        <v>6348</v>
      </c>
      <c r="O5151" t="s">
        <v>20213</v>
      </c>
      <c r="P5151" t="s">
        <v>20549</v>
      </c>
      <c r="Q5151" t="s">
        <v>20550</v>
      </c>
      <c r="R5151" t="s">
        <v>20551</v>
      </c>
      <c r="S5151">
        <v>1</v>
      </c>
      <c r="T5151">
        <v>1</v>
      </c>
      <c r="U5151">
        <v>0</v>
      </c>
      <c r="V5151">
        <v>176</v>
      </c>
      <c r="W5151">
        <v>8</v>
      </c>
    </row>
    <row r="5152" spans="1:23" x14ac:dyDescent="0.3">
      <c r="A5152" t="s">
        <v>5161</v>
      </c>
      <c r="B5152" t="s">
        <v>21174</v>
      </c>
      <c r="C5152">
        <v>0</v>
      </c>
      <c r="D5152">
        <v>0</v>
      </c>
      <c r="E5152" t="s">
        <v>20050</v>
      </c>
      <c r="F5152" t="s">
        <v>17554</v>
      </c>
      <c r="G5152" t="s">
        <v>20080</v>
      </c>
      <c r="H5152" t="s">
        <v>20572</v>
      </c>
      <c r="I5152" t="s">
        <v>20573</v>
      </c>
      <c r="J5152" t="s">
        <v>17555</v>
      </c>
      <c r="K5152" t="s">
        <v>6605</v>
      </c>
      <c r="L5152" t="s">
        <v>6471</v>
      </c>
      <c r="M5152" t="s">
        <v>20083</v>
      </c>
      <c r="N5152" t="s">
        <v>6348</v>
      </c>
      <c r="O5152" t="s">
        <v>20213</v>
      </c>
      <c r="P5152" t="s">
        <v>20549</v>
      </c>
      <c r="Q5152" t="s">
        <v>20550</v>
      </c>
      <c r="R5152" t="s">
        <v>20551</v>
      </c>
      <c r="S5152">
        <v>1</v>
      </c>
      <c r="T5152">
        <v>1</v>
      </c>
      <c r="U5152">
        <v>0</v>
      </c>
      <c r="V5152">
        <v>158</v>
      </c>
      <c r="W5152">
        <v>8</v>
      </c>
    </row>
    <row r="5153" spans="1:23" x14ac:dyDescent="0.3">
      <c r="A5153" t="s">
        <v>5162</v>
      </c>
      <c r="B5153" t="s">
        <v>21174</v>
      </c>
      <c r="C5153">
        <v>0</v>
      </c>
      <c r="D5153">
        <v>0</v>
      </c>
      <c r="E5153" t="s">
        <v>20050</v>
      </c>
      <c r="F5153" t="s">
        <v>17556</v>
      </c>
      <c r="G5153" t="s">
        <v>20080</v>
      </c>
      <c r="H5153" t="s">
        <v>20572</v>
      </c>
      <c r="I5153" t="s">
        <v>20573</v>
      </c>
      <c r="J5153" t="s">
        <v>17557</v>
      </c>
      <c r="K5153" t="s">
        <v>6605</v>
      </c>
      <c r="L5153" t="s">
        <v>6471</v>
      </c>
      <c r="M5153" t="s">
        <v>20083</v>
      </c>
      <c r="N5153" t="s">
        <v>6348</v>
      </c>
      <c r="O5153" t="s">
        <v>20213</v>
      </c>
      <c r="P5153" t="s">
        <v>20549</v>
      </c>
      <c r="Q5153" t="s">
        <v>20550</v>
      </c>
      <c r="R5153" t="s">
        <v>20551</v>
      </c>
      <c r="S5153">
        <v>1</v>
      </c>
      <c r="T5153">
        <v>1</v>
      </c>
      <c r="U5153">
        <v>0</v>
      </c>
      <c r="V5153">
        <v>312</v>
      </c>
      <c r="W5153">
        <v>16</v>
      </c>
    </row>
    <row r="5154" spans="1:23" x14ac:dyDescent="0.3">
      <c r="A5154" t="s">
        <v>5163</v>
      </c>
      <c r="B5154" t="s">
        <v>21174</v>
      </c>
      <c r="C5154">
        <v>0</v>
      </c>
      <c r="D5154">
        <v>0</v>
      </c>
      <c r="E5154" t="s">
        <v>20050</v>
      </c>
      <c r="F5154" t="s">
        <v>17558</v>
      </c>
      <c r="G5154" t="s">
        <v>20040</v>
      </c>
      <c r="H5154" t="s">
        <v>25553</v>
      </c>
      <c r="I5154" t="s">
        <v>25554</v>
      </c>
      <c r="J5154" t="s">
        <v>9116</v>
      </c>
      <c r="K5154" t="s">
        <v>17559</v>
      </c>
      <c r="L5154" t="s">
        <v>17560</v>
      </c>
      <c r="M5154" t="s">
        <v>20096</v>
      </c>
      <c r="N5154" t="s">
        <v>6348</v>
      </c>
      <c r="O5154" t="s">
        <v>20213</v>
      </c>
      <c r="P5154" t="s">
        <v>20426</v>
      </c>
      <c r="Q5154" t="s">
        <v>20427</v>
      </c>
      <c r="R5154" t="s">
        <v>25555</v>
      </c>
      <c r="S5154">
        <v>1</v>
      </c>
      <c r="T5154">
        <v>1</v>
      </c>
      <c r="U5154">
        <v>0</v>
      </c>
      <c r="V5154">
        <v>52</v>
      </c>
      <c r="W5154">
        <v>3</v>
      </c>
    </row>
    <row r="5155" spans="1:23" x14ac:dyDescent="0.3">
      <c r="A5155" t="s">
        <v>5164</v>
      </c>
      <c r="B5155" t="s">
        <v>21174</v>
      </c>
      <c r="C5155">
        <v>0</v>
      </c>
      <c r="D5155">
        <v>0</v>
      </c>
      <c r="E5155" t="s">
        <v>20050</v>
      </c>
      <c r="F5155" t="s">
        <v>17561</v>
      </c>
      <c r="G5155" t="s">
        <v>20040</v>
      </c>
      <c r="H5155" t="s">
        <v>25556</v>
      </c>
      <c r="I5155" t="s">
        <v>25557</v>
      </c>
      <c r="J5155" t="s">
        <v>17562</v>
      </c>
      <c r="K5155" t="s">
        <v>17563</v>
      </c>
      <c r="L5155" t="s">
        <v>17564</v>
      </c>
      <c r="M5155" t="s">
        <v>20286</v>
      </c>
      <c r="N5155" t="s">
        <v>6348</v>
      </c>
      <c r="O5155" t="s">
        <v>20213</v>
      </c>
      <c r="P5155" t="s">
        <v>20426</v>
      </c>
      <c r="Q5155" t="s">
        <v>20427</v>
      </c>
      <c r="R5155" t="s">
        <v>25558</v>
      </c>
      <c r="S5155">
        <v>1</v>
      </c>
      <c r="T5155">
        <v>1</v>
      </c>
      <c r="U5155">
        <v>0</v>
      </c>
      <c r="V5155">
        <v>65</v>
      </c>
      <c r="W5155">
        <v>4</v>
      </c>
    </row>
    <row r="5156" spans="1:23" x14ac:dyDescent="0.3">
      <c r="A5156" t="s">
        <v>5165</v>
      </c>
      <c r="B5156" t="s">
        <v>21174</v>
      </c>
      <c r="C5156">
        <v>0</v>
      </c>
      <c r="D5156">
        <v>0</v>
      </c>
      <c r="E5156" t="s">
        <v>20150</v>
      </c>
      <c r="F5156" t="s">
        <v>17565</v>
      </c>
      <c r="G5156" t="s">
        <v>20089</v>
      </c>
      <c r="H5156" t="s">
        <v>21260</v>
      </c>
      <c r="I5156" t="s">
        <v>21261</v>
      </c>
      <c r="J5156" t="s">
        <v>9421</v>
      </c>
      <c r="K5156" t="s">
        <v>6874</v>
      </c>
      <c r="L5156" t="s">
        <v>6607</v>
      </c>
      <c r="M5156" t="s">
        <v>20083</v>
      </c>
      <c r="N5156" t="s">
        <v>6348</v>
      </c>
      <c r="O5156" t="s">
        <v>20213</v>
      </c>
      <c r="P5156" t="s">
        <v>20214</v>
      </c>
      <c r="Q5156" t="s">
        <v>20215</v>
      </c>
      <c r="R5156" t="s">
        <v>20216</v>
      </c>
      <c r="S5156">
        <v>0</v>
      </c>
      <c r="T5156">
        <v>1</v>
      </c>
      <c r="U5156">
        <v>0</v>
      </c>
      <c r="V5156">
        <v>231</v>
      </c>
      <c r="W5156">
        <v>11</v>
      </c>
    </row>
    <row r="5157" spans="1:23" x14ac:dyDescent="0.3">
      <c r="A5157" t="s">
        <v>5166</v>
      </c>
      <c r="B5157" t="s">
        <v>21174</v>
      </c>
      <c r="C5157">
        <v>0</v>
      </c>
      <c r="D5157">
        <v>0</v>
      </c>
      <c r="E5157" t="s">
        <v>20150</v>
      </c>
      <c r="F5157" t="s">
        <v>17566</v>
      </c>
      <c r="G5157" t="s">
        <v>20089</v>
      </c>
      <c r="H5157" t="s">
        <v>25559</v>
      </c>
      <c r="I5157" t="s">
        <v>25560</v>
      </c>
      <c r="J5157" t="s">
        <v>17567</v>
      </c>
      <c r="K5157" t="s">
        <v>6346</v>
      </c>
      <c r="L5157" t="s">
        <v>6347</v>
      </c>
      <c r="M5157" t="s">
        <v>20083</v>
      </c>
      <c r="N5157" t="s">
        <v>6348</v>
      </c>
      <c r="O5157" t="s">
        <v>20213</v>
      </c>
      <c r="P5157" t="s">
        <v>20359</v>
      </c>
      <c r="Q5157" t="s">
        <v>20360</v>
      </c>
      <c r="R5157" t="s">
        <v>20361</v>
      </c>
      <c r="S5157">
        <v>0</v>
      </c>
      <c r="T5157">
        <v>0</v>
      </c>
      <c r="U5157">
        <v>0</v>
      </c>
      <c r="V5157">
        <v>74</v>
      </c>
      <c r="W5157">
        <v>5</v>
      </c>
    </row>
    <row r="5158" spans="1:23" x14ac:dyDescent="0.3">
      <c r="A5158" t="s">
        <v>5167</v>
      </c>
      <c r="B5158" t="s">
        <v>21174</v>
      </c>
      <c r="C5158">
        <v>0</v>
      </c>
      <c r="D5158">
        <v>0</v>
      </c>
      <c r="E5158" t="s">
        <v>20050</v>
      </c>
      <c r="F5158" t="s">
        <v>17568</v>
      </c>
      <c r="G5158" t="s">
        <v>20080</v>
      </c>
      <c r="H5158" t="s">
        <v>20572</v>
      </c>
      <c r="I5158" t="s">
        <v>20573</v>
      </c>
      <c r="J5158" t="s">
        <v>17543</v>
      </c>
      <c r="K5158" t="s">
        <v>6470</v>
      </c>
      <c r="L5158" t="s">
        <v>6471</v>
      </c>
      <c r="M5158" t="s">
        <v>20083</v>
      </c>
      <c r="N5158" t="s">
        <v>6348</v>
      </c>
      <c r="O5158" t="s">
        <v>20213</v>
      </c>
      <c r="P5158" t="s">
        <v>20549</v>
      </c>
      <c r="Q5158" t="s">
        <v>20550</v>
      </c>
      <c r="R5158" t="s">
        <v>20551</v>
      </c>
      <c r="S5158">
        <v>1</v>
      </c>
      <c r="T5158">
        <v>1</v>
      </c>
      <c r="U5158">
        <v>0</v>
      </c>
      <c r="V5158">
        <v>233</v>
      </c>
      <c r="W5158">
        <v>11</v>
      </c>
    </row>
    <row r="5159" spans="1:23" x14ac:dyDescent="0.3">
      <c r="A5159" t="s">
        <v>5168</v>
      </c>
      <c r="B5159" t="s">
        <v>21174</v>
      </c>
      <c r="C5159">
        <v>0</v>
      </c>
      <c r="D5159">
        <v>0</v>
      </c>
      <c r="E5159" t="s">
        <v>20050</v>
      </c>
      <c r="F5159" t="s">
        <v>17569</v>
      </c>
      <c r="G5159" t="s">
        <v>20066</v>
      </c>
      <c r="H5159" t="s">
        <v>25561</v>
      </c>
      <c r="I5159" t="s">
        <v>25562</v>
      </c>
      <c r="J5159" t="s">
        <v>17570</v>
      </c>
      <c r="K5159" t="s">
        <v>17571</v>
      </c>
      <c r="L5159" t="s">
        <v>17572</v>
      </c>
      <c r="M5159" t="s">
        <v>20504</v>
      </c>
      <c r="N5159" t="s">
        <v>6348</v>
      </c>
      <c r="O5159" t="s">
        <v>20213</v>
      </c>
      <c r="P5159" t="s">
        <v>20509</v>
      </c>
      <c r="Q5159" t="s">
        <v>20510</v>
      </c>
      <c r="R5159" t="s">
        <v>25563</v>
      </c>
      <c r="S5159">
        <v>1</v>
      </c>
      <c r="T5159">
        <v>1</v>
      </c>
      <c r="U5159">
        <v>0</v>
      </c>
      <c r="V5159">
        <v>70</v>
      </c>
      <c r="W5159">
        <v>4</v>
      </c>
    </row>
    <row r="5160" spans="1:23" x14ac:dyDescent="0.3">
      <c r="A5160" t="s">
        <v>5169</v>
      </c>
      <c r="B5160" t="s">
        <v>21174</v>
      </c>
      <c r="C5160">
        <v>0</v>
      </c>
      <c r="D5160">
        <v>0</v>
      </c>
      <c r="E5160" t="s">
        <v>20050</v>
      </c>
      <c r="F5160" t="s">
        <v>17573</v>
      </c>
      <c r="G5160" t="s">
        <v>20080</v>
      </c>
      <c r="H5160" t="s">
        <v>20217</v>
      </c>
      <c r="I5160" t="s">
        <v>20218</v>
      </c>
      <c r="J5160" t="s">
        <v>17574</v>
      </c>
      <c r="K5160" t="s">
        <v>6874</v>
      </c>
      <c r="L5160" t="s">
        <v>6607</v>
      </c>
      <c r="M5160" t="s">
        <v>20083</v>
      </c>
      <c r="N5160" t="s">
        <v>6348</v>
      </c>
      <c r="O5160" t="s">
        <v>20213</v>
      </c>
      <c r="P5160" t="s">
        <v>20214</v>
      </c>
      <c r="Q5160" t="s">
        <v>20215</v>
      </c>
      <c r="R5160" t="s">
        <v>20216</v>
      </c>
      <c r="S5160">
        <v>1</v>
      </c>
      <c r="T5160">
        <v>1</v>
      </c>
      <c r="U5160">
        <v>0</v>
      </c>
      <c r="V5160">
        <v>258</v>
      </c>
      <c r="W5160">
        <v>13</v>
      </c>
    </row>
    <row r="5161" spans="1:23" x14ac:dyDescent="0.3">
      <c r="A5161" t="s">
        <v>5170</v>
      </c>
      <c r="B5161" t="s">
        <v>21174</v>
      </c>
      <c r="C5161">
        <v>0</v>
      </c>
      <c r="D5161">
        <v>0</v>
      </c>
      <c r="E5161" t="s">
        <v>20050</v>
      </c>
      <c r="F5161" t="s">
        <v>17575</v>
      </c>
      <c r="G5161" t="s">
        <v>20080</v>
      </c>
      <c r="H5161" t="s">
        <v>20217</v>
      </c>
      <c r="I5161" t="s">
        <v>20218</v>
      </c>
      <c r="J5161" t="s">
        <v>17574</v>
      </c>
      <c r="K5161" t="s">
        <v>6874</v>
      </c>
      <c r="L5161" t="s">
        <v>6607</v>
      </c>
      <c r="M5161" t="s">
        <v>20083</v>
      </c>
      <c r="N5161" t="s">
        <v>6348</v>
      </c>
      <c r="O5161" t="s">
        <v>20213</v>
      </c>
      <c r="P5161" t="s">
        <v>20214</v>
      </c>
      <c r="Q5161" t="s">
        <v>20215</v>
      </c>
      <c r="R5161" t="s">
        <v>20216</v>
      </c>
      <c r="S5161">
        <v>1</v>
      </c>
      <c r="T5161">
        <v>1</v>
      </c>
      <c r="U5161">
        <v>0</v>
      </c>
      <c r="V5161">
        <v>293</v>
      </c>
      <c r="W5161">
        <v>13</v>
      </c>
    </row>
    <row r="5162" spans="1:23" x14ac:dyDescent="0.3">
      <c r="A5162" t="s">
        <v>5171</v>
      </c>
      <c r="B5162" t="s">
        <v>21174</v>
      </c>
      <c r="C5162">
        <v>0</v>
      </c>
      <c r="D5162">
        <v>0</v>
      </c>
      <c r="E5162" t="s">
        <v>20050</v>
      </c>
      <c r="F5162" t="s">
        <v>17576</v>
      </c>
      <c r="G5162" t="s">
        <v>20080</v>
      </c>
      <c r="H5162" t="s">
        <v>20217</v>
      </c>
      <c r="I5162" t="s">
        <v>20218</v>
      </c>
      <c r="J5162" t="s">
        <v>17577</v>
      </c>
      <c r="K5162" t="s">
        <v>6606</v>
      </c>
      <c r="L5162" t="s">
        <v>6607</v>
      </c>
      <c r="M5162" t="s">
        <v>20083</v>
      </c>
      <c r="N5162" t="s">
        <v>6348</v>
      </c>
      <c r="O5162" t="s">
        <v>20213</v>
      </c>
      <c r="P5162" t="s">
        <v>20214</v>
      </c>
      <c r="Q5162" t="s">
        <v>20215</v>
      </c>
      <c r="R5162" t="s">
        <v>20216</v>
      </c>
      <c r="S5162">
        <v>1</v>
      </c>
      <c r="T5162">
        <v>1</v>
      </c>
      <c r="U5162">
        <v>0</v>
      </c>
      <c r="V5162">
        <v>172</v>
      </c>
      <c r="W5162">
        <v>8</v>
      </c>
    </row>
    <row r="5163" spans="1:23" x14ac:dyDescent="0.3">
      <c r="A5163" t="s">
        <v>5172</v>
      </c>
      <c r="B5163" t="s">
        <v>21174</v>
      </c>
      <c r="C5163">
        <v>0</v>
      </c>
      <c r="D5163">
        <v>0</v>
      </c>
      <c r="E5163" t="s">
        <v>20050</v>
      </c>
      <c r="F5163" t="s">
        <v>17578</v>
      </c>
      <c r="G5163" t="s">
        <v>20080</v>
      </c>
      <c r="H5163" t="s">
        <v>20217</v>
      </c>
      <c r="I5163" t="s">
        <v>20218</v>
      </c>
      <c r="J5163" t="s">
        <v>17577</v>
      </c>
      <c r="K5163" t="s">
        <v>6606</v>
      </c>
      <c r="L5163" t="s">
        <v>6607</v>
      </c>
      <c r="M5163" t="s">
        <v>20083</v>
      </c>
      <c r="N5163" t="s">
        <v>6348</v>
      </c>
      <c r="O5163" t="s">
        <v>20213</v>
      </c>
      <c r="P5163" t="s">
        <v>20214</v>
      </c>
      <c r="Q5163" t="s">
        <v>20215</v>
      </c>
      <c r="R5163" t="s">
        <v>20216</v>
      </c>
      <c r="S5163">
        <v>1</v>
      </c>
      <c r="T5163">
        <v>1</v>
      </c>
      <c r="U5163">
        <v>0</v>
      </c>
      <c r="V5163">
        <v>303</v>
      </c>
      <c r="W5163">
        <v>15</v>
      </c>
    </row>
    <row r="5164" spans="1:23" x14ac:dyDescent="0.3">
      <c r="A5164" t="s">
        <v>5173</v>
      </c>
      <c r="B5164" t="s">
        <v>21174</v>
      </c>
      <c r="C5164">
        <v>0</v>
      </c>
      <c r="D5164">
        <v>0</v>
      </c>
      <c r="E5164" t="s">
        <v>20050</v>
      </c>
      <c r="F5164" t="s">
        <v>17579</v>
      </c>
      <c r="G5164" t="s">
        <v>20080</v>
      </c>
      <c r="H5164" t="s">
        <v>20217</v>
      </c>
      <c r="I5164" t="s">
        <v>20218</v>
      </c>
      <c r="J5164" t="s">
        <v>17213</v>
      </c>
      <c r="K5164" t="s">
        <v>6874</v>
      </c>
      <c r="L5164" t="s">
        <v>6607</v>
      </c>
      <c r="M5164" t="s">
        <v>20083</v>
      </c>
      <c r="N5164" t="s">
        <v>6348</v>
      </c>
      <c r="O5164" t="s">
        <v>20213</v>
      </c>
      <c r="P5164" t="s">
        <v>20214</v>
      </c>
      <c r="Q5164" t="s">
        <v>20215</v>
      </c>
      <c r="R5164" t="s">
        <v>20216</v>
      </c>
      <c r="S5164">
        <v>1</v>
      </c>
      <c r="T5164">
        <v>1</v>
      </c>
      <c r="U5164">
        <v>0</v>
      </c>
      <c r="V5164">
        <v>124</v>
      </c>
      <c r="W5164">
        <v>8</v>
      </c>
    </row>
    <row r="5165" spans="1:23" x14ac:dyDescent="0.3">
      <c r="A5165" t="s">
        <v>5174</v>
      </c>
      <c r="B5165" t="s">
        <v>21174</v>
      </c>
      <c r="C5165">
        <v>0</v>
      </c>
      <c r="D5165">
        <v>0</v>
      </c>
      <c r="E5165" t="s">
        <v>20050</v>
      </c>
      <c r="F5165" t="s">
        <v>17580</v>
      </c>
      <c r="G5165" t="s">
        <v>20080</v>
      </c>
      <c r="H5165" t="s">
        <v>20217</v>
      </c>
      <c r="I5165" t="s">
        <v>20218</v>
      </c>
      <c r="J5165" t="s">
        <v>17581</v>
      </c>
      <c r="K5165" t="s">
        <v>6606</v>
      </c>
      <c r="L5165" t="s">
        <v>6607</v>
      </c>
      <c r="M5165" t="s">
        <v>20083</v>
      </c>
      <c r="N5165" t="s">
        <v>6348</v>
      </c>
      <c r="O5165" t="s">
        <v>20213</v>
      </c>
      <c r="P5165" t="s">
        <v>20214</v>
      </c>
      <c r="Q5165" t="s">
        <v>20215</v>
      </c>
      <c r="R5165" t="s">
        <v>20216</v>
      </c>
      <c r="S5165">
        <v>1</v>
      </c>
      <c r="T5165">
        <v>1</v>
      </c>
      <c r="U5165">
        <v>0</v>
      </c>
      <c r="V5165">
        <v>205</v>
      </c>
      <c r="W5165">
        <v>11</v>
      </c>
    </row>
    <row r="5166" spans="1:23" x14ac:dyDescent="0.3">
      <c r="A5166" t="s">
        <v>5175</v>
      </c>
      <c r="B5166" t="s">
        <v>21174</v>
      </c>
      <c r="C5166">
        <v>0</v>
      </c>
      <c r="D5166">
        <v>0</v>
      </c>
      <c r="E5166" t="s">
        <v>20050</v>
      </c>
      <c r="F5166" t="s">
        <v>17582</v>
      </c>
      <c r="G5166" t="s">
        <v>20080</v>
      </c>
      <c r="H5166" t="s">
        <v>20217</v>
      </c>
      <c r="I5166" t="s">
        <v>20218</v>
      </c>
      <c r="J5166" t="s">
        <v>17583</v>
      </c>
      <c r="K5166" t="s">
        <v>6606</v>
      </c>
      <c r="L5166" t="s">
        <v>6607</v>
      </c>
      <c r="M5166" t="s">
        <v>20083</v>
      </c>
      <c r="N5166" t="s">
        <v>6348</v>
      </c>
      <c r="O5166" t="s">
        <v>20213</v>
      </c>
      <c r="P5166" t="s">
        <v>20214</v>
      </c>
      <c r="Q5166" t="s">
        <v>20215</v>
      </c>
      <c r="R5166" t="s">
        <v>20216</v>
      </c>
      <c r="S5166">
        <v>1</v>
      </c>
      <c r="T5166">
        <v>1</v>
      </c>
      <c r="U5166">
        <v>0</v>
      </c>
      <c r="V5166">
        <v>403</v>
      </c>
      <c r="W5166">
        <v>19</v>
      </c>
    </row>
    <row r="5167" spans="1:23" x14ac:dyDescent="0.3">
      <c r="A5167" t="s">
        <v>5176</v>
      </c>
      <c r="B5167" t="s">
        <v>21174</v>
      </c>
      <c r="C5167">
        <v>0</v>
      </c>
      <c r="D5167">
        <v>0</v>
      </c>
      <c r="E5167" t="s">
        <v>20050</v>
      </c>
      <c r="F5167" t="s">
        <v>17584</v>
      </c>
      <c r="G5167" t="s">
        <v>20080</v>
      </c>
      <c r="H5167" t="s">
        <v>20217</v>
      </c>
      <c r="I5167" t="s">
        <v>20218</v>
      </c>
      <c r="J5167" t="s">
        <v>17585</v>
      </c>
      <c r="K5167" t="s">
        <v>6874</v>
      </c>
      <c r="L5167" t="s">
        <v>6607</v>
      </c>
      <c r="M5167" t="s">
        <v>20083</v>
      </c>
      <c r="N5167" t="s">
        <v>6348</v>
      </c>
      <c r="O5167" t="s">
        <v>20213</v>
      </c>
      <c r="P5167" t="s">
        <v>20214</v>
      </c>
      <c r="Q5167" t="s">
        <v>20215</v>
      </c>
      <c r="R5167" t="s">
        <v>20216</v>
      </c>
      <c r="S5167">
        <v>1</v>
      </c>
      <c r="T5167">
        <v>1</v>
      </c>
      <c r="U5167">
        <v>0</v>
      </c>
      <c r="V5167">
        <v>217</v>
      </c>
      <c r="W5167">
        <v>10</v>
      </c>
    </row>
    <row r="5168" spans="1:23" x14ac:dyDescent="0.3">
      <c r="A5168" t="s">
        <v>5177</v>
      </c>
      <c r="B5168" t="s">
        <v>21174</v>
      </c>
      <c r="C5168">
        <v>0</v>
      </c>
      <c r="D5168">
        <v>0</v>
      </c>
      <c r="E5168" t="s">
        <v>20050</v>
      </c>
      <c r="F5168" t="s">
        <v>17586</v>
      </c>
      <c r="G5168" t="s">
        <v>20080</v>
      </c>
      <c r="H5168" t="s">
        <v>20217</v>
      </c>
      <c r="I5168" t="s">
        <v>20218</v>
      </c>
      <c r="J5168" t="s">
        <v>17587</v>
      </c>
      <c r="K5168" t="s">
        <v>6606</v>
      </c>
      <c r="L5168" t="s">
        <v>6607</v>
      </c>
      <c r="M5168" t="s">
        <v>20083</v>
      </c>
      <c r="N5168" t="s">
        <v>6348</v>
      </c>
      <c r="O5168" t="s">
        <v>20213</v>
      </c>
      <c r="P5168" t="s">
        <v>20214</v>
      </c>
      <c r="Q5168" t="s">
        <v>20215</v>
      </c>
      <c r="R5168" t="s">
        <v>20216</v>
      </c>
      <c r="S5168">
        <v>1</v>
      </c>
      <c r="T5168">
        <v>1</v>
      </c>
      <c r="U5168">
        <v>0</v>
      </c>
      <c r="V5168">
        <v>181</v>
      </c>
      <c r="W5168">
        <v>8</v>
      </c>
    </row>
    <row r="5169" spans="1:23" x14ac:dyDescent="0.3">
      <c r="A5169" t="s">
        <v>5178</v>
      </c>
      <c r="B5169" t="s">
        <v>21174</v>
      </c>
      <c r="C5169">
        <v>0</v>
      </c>
      <c r="D5169">
        <v>0</v>
      </c>
      <c r="E5169" t="s">
        <v>20050</v>
      </c>
      <c r="F5169" t="s">
        <v>17588</v>
      </c>
      <c r="G5169" t="s">
        <v>20080</v>
      </c>
      <c r="H5169" t="s">
        <v>20217</v>
      </c>
      <c r="I5169" t="s">
        <v>20218</v>
      </c>
      <c r="J5169" t="s">
        <v>8081</v>
      </c>
      <c r="K5169" t="s">
        <v>17233</v>
      </c>
      <c r="L5169" t="s">
        <v>6607</v>
      </c>
      <c r="M5169" t="s">
        <v>20083</v>
      </c>
      <c r="N5169" t="s">
        <v>6348</v>
      </c>
      <c r="O5169" t="s">
        <v>20213</v>
      </c>
      <c r="P5169" t="s">
        <v>20214</v>
      </c>
      <c r="Q5169" t="s">
        <v>20215</v>
      </c>
      <c r="R5169" t="s">
        <v>20216</v>
      </c>
      <c r="S5169">
        <v>1</v>
      </c>
      <c r="T5169">
        <v>1</v>
      </c>
      <c r="U5169">
        <v>0</v>
      </c>
      <c r="V5169">
        <v>327</v>
      </c>
      <c r="W5169">
        <v>15</v>
      </c>
    </row>
    <row r="5170" spans="1:23" x14ac:dyDescent="0.3">
      <c r="A5170" t="s">
        <v>5179</v>
      </c>
      <c r="B5170" t="s">
        <v>21174</v>
      </c>
      <c r="C5170">
        <v>0</v>
      </c>
      <c r="D5170">
        <v>0</v>
      </c>
      <c r="E5170" t="s">
        <v>20050</v>
      </c>
      <c r="F5170" t="s">
        <v>17589</v>
      </c>
      <c r="G5170" t="s">
        <v>20040</v>
      </c>
      <c r="H5170" t="s">
        <v>25564</v>
      </c>
      <c r="I5170" t="s">
        <v>25565</v>
      </c>
      <c r="J5170" t="s">
        <v>17590</v>
      </c>
      <c r="K5170" t="s">
        <v>17591</v>
      </c>
      <c r="L5170" t="s">
        <v>17592</v>
      </c>
      <c r="M5170" t="s">
        <v>20131</v>
      </c>
      <c r="N5170" t="s">
        <v>6348</v>
      </c>
      <c r="O5170" t="s">
        <v>20213</v>
      </c>
      <c r="P5170" t="s">
        <v>20509</v>
      </c>
      <c r="Q5170" t="s">
        <v>20510</v>
      </c>
      <c r="R5170" t="s">
        <v>25566</v>
      </c>
      <c r="S5170">
        <v>1</v>
      </c>
      <c r="T5170">
        <v>1</v>
      </c>
      <c r="U5170">
        <v>0</v>
      </c>
      <c r="V5170">
        <v>149</v>
      </c>
      <c r="W5170">
        <v>8</v>
      </c>
    </row>
    <row r="5171" spans="1:23" x14ac:dyDescent="0.3">
      <c r="A5171" t="s">
        <v>5180</v>
      </c>
      <c r="B5171" t="s">
        <v>21174</v>
      </c>
      <c r="C5171">
        <v>0</v>
      </c>
      <c r="D5171">
        <v>0</v>
      </c>
      <c r="E5171" t="s">
        <v>20050</v>
      </c>
      <c r="F5171" t="s">
        <v>17593</v>
      </c>
      <c r="G5171" t="s">
        <v>20080</v>
      </c>
      <c r="H5171" t="s">
        <v>20217</v>
      </c>
      <c r="I5171" t="s">
        <v>20218</v>
      </c>
      <c r="J5171" t="s">
        <v>17232</v>
      </c>
      <c r="K5171" t="s">
        <v>17233</v>
      </c>
      <c r="L5171" t="s">
        <v>6607</v>
      </c>
      <c r="M5171" t="s">
        <v>20083</v>
      </c>
      <c r="N5171" t="s">
        <v>6348</v>
      </c>
      <c r="O5171" t="s">
        <v>20213</v>
      </c>
      <c r="P5171" t="s">
        <v>20214</v>
      </c>
      <c r="Q5171" t="s">
        <v>20215</v>
      </c>
      <c r="R5171" t="s">
        <v>20216</v>
      </c>
      <c r="S5171">
        <v>1</v>
      </c>
      <c r="T5171">
        <v>1</v>
      </c>
      <c r="U5171">
        <v>0</v>
      </c>
      <c r="V5171">
        <v>179</v>
      </c>
      <c r="W5171">
        <v>9</v>
      </c>
    </row>
    <row r="5172" spans="1:23" x14ac:dyDescent="0.3">
      <c r="A5172" t="s">
        <v>5181</v>
      </c>
      <c r="B5172" t="s">
        <v>21174</v>
      </c>
      <c r="C5172">
        <v>0</v>
      </c>
      <c r="D5172">
        <v>0</v>
      </c>
      <c r="E5172" t="s">
        <v>20050</v>
      </c>
      <c r="F5172" t="s">
        <v>17594</v>
      </c>
      <c r="G5172" t="s">
        <v>20066</v>
      </c>
      <c r="H5172" t="s">
        <v>25567</v>
      </c>
      <c r="I5172" t="s">
        <v>25568</v>
      </c>
      <c r="J5172" t="s">
        <v>8303</v>
      </c>
      <c r="K5172" t="s">
        <v>17595</v>
      </c>
      <c r="L5172" t="s">
        <v>17596</v>
      </c>
      <c r="M5172" t="s">
        <v>20835</v>
      </c>
      <c r="N5172" t="s">
        <v>6348</v>
      </c>
      <c r="O5172" t="s">
        <v>20213</v>
      </c>
      <c r="P5172" t="s">
        <v>20509</v>
      </c>
      <c r="Q5172" t="s">
        <v>20510</v>
      </c>
      <c r="R5172" t="s">
        <v>25569</v>
      </c>
      <c r="S5172">
        <v>1</v>
      </c>
      <c r="T5172">
        <v>1</v>
      </c>
      <c r="U5172">
        <v>0</v>
      </c>
      <c r="V5172">
        <v>121</v>
      </c>
      <c r="W5172">
        <v>7</v>
      </c>
    </row>
    <row r="5173" spans="1:23" x14ac:dyDescent="0.3">
      <c r="A5173" t="s">
        <v>5182</v>
      </c>
      <c r="B5173" t="s">
        <v>21174</v>
      </c>
      <c r="C5173">
        <v>0</v>
      </c>
      <c r="D5173">
        <v>0</v>
      </c>
      <c r="E5173" t="s">
        <v>20050</v>
      </c>
      <c r="F5173" t="s">
        <v>17597</v>
      </c>
      <c r="G5173" t="s">
        <v>20328</v>
      </c>
      <c r="H5173" t="s">
        <v>25570</v>
      </c>
      <c r="I5173" t="s">
        <v>25571</v>
      </c>
      <c r="J5173" t="s">
        <v>15635</v>
      </c>
      <c r="K5173" t="s">
        <v>17598</v>
      </c>
      <c r="L5173" t="s">
        <v>17599</v>
      </c>
      <c r="M5173" t="s">
        <v>20545</v>
      </c>
      <c r="N5173" t="s">
        <v>6348</v>
      </c>
      <c r="O5173" t="s">
        <v>20213</v>
      </c>
      <c r="P5173" t="s">
        <v>20580</v>
      </c>
      <c r="Q5173" t="s">
        <v>6611</v>
      </c>
      <c r="R5173" t="s">
        <v>25572</v>
      </c>
      <c r="S5173">
        <v>1</v>
      </c>
      <c r="T5173">
        <v>1</v>
      </c>
      <c r="U5173">
        <v>0</v>
      </c>
      <c r="V5173">
        <v>125</v>
      </c>
      <c r="W5173">
        <v>7</v>
      </c>
    </row>
    <row r="5174" spans="1:23" x14ac:dyDescent="0.3">
      <c r="A5174" t="s">
        <v>5183</v>
      </c>
      <c r="B5174" t="s">
        <v>21174</v>
      </c>
      <c r="C5174">
        <v>0</v>
      </c>
      <c r="D5174">
        <v>0</v>
      </c>
      <c r="E5174" t="s">
        <v>20150</v>
      </c>
      <c r="F5174" t="s">
        <v>17600</v>
      </c>
      <c r="G5174" t="s">
        <v>20089</v>
      </c>
      <c r="H5174" t="s">
        <v>25573</v>
      </c>
      <c r="I5174" t="s">
        <v>25574</v>
      </c>
      <c r="J5174" t="s">
        <v>17601</v>
      </c>
      <c r="K5174" t="s">
        <v>17602</v>
      </c>
      <c r="L5174" t="s">
        <v>17603</v>
      </c>
      <c r="M5174" t="s">
        <v>21470</v>
      </c>
      <c r="N5174" t="s">
        <v>6348</v>
      </c>
      <c r="O5174" t="s">
        <v>20213</v>
      </c>
      <c r="P5174" t="s">
        <v>20375</v>
      </c>
      <c r="Q5174" t="s">
        <v>6619</v>
      </c>
      <c r="R5174" t="s">
        <v>25575</v>
      </c>
      <c r="S5174">
        <v>0</v>
      </c>
      <c r="T5174">
        <v>1</v>
      </c>
      <c r="U5174">
        <v>0</v>
      </c>
      <c r="V5174">
        <v>176</v>
      </c>
      <c r="W5174">
        <v>9</v>
      </c>
    </row>
    <row r="5175" spans="1:23" x14ac:dyDescent="0.3">
      <c r="A5175" t="s">
        <v>5184</v>
      </c>
      <c r="B5175" t="s">
        <v>21174</v>
      </c>
      <c r="C5175">
        <v>0</v>
      </c>
      <c r="D5175">
        <v>0</v>
      </c>
      <c r="E5175" t="s">
        <v>20150</v>
      </c>
      <c r="F5175" t="s">
        <v>17604</v>
      </c>
      <c r="G5175" t="s">
        <v>20089</v>
      </c>
      <c r="H5175" t="s">
        <v>25576</v>
      </c>
      <c r="I5175" t="s">
        <v>25577</v>
      </c>
      <c r="J5175" t="s">
        <v>9248</v>
      </c>
      <c r="K5175" t="s">
        <v>6874</v>
      </c>
      <c r="L5175" t="s">
        <v>6607</v>
      </c>
      <c r="M5175" t="s">
        <v>20083</v>
      </c>
      <c r="N5175" t="s">
        <v>6348</v>
      </c>
      <c r="O5175" t="s">
        <v>20213</v>
      </c>
      <c r="P5175" t="s">
        <v>20214</v>
      </c>
      <c r="Q5175" t="s">
        <v>20215</v>
      </c>
      <c r="R5175" t="s">
        <v>20216</v>
      </c>
      <c r="S5175">
        <v>0</v>
      </c>
      <c r="T5175">
        <v>1</v>
      </c>
      <c r="U5175">
        <v>0</v>
      </c>
      <c r="V5175">
        <v>39</v>
      </c>
      <c r="W5175">
        <v>4</v>
      </c>
    </row>
    <row r="5176" spans="1:23" x14ac:dyDescent="0.3">
      <c r="A5176" t="s">
        <v>5185</v>
      </c>
      <c r="B5176" t="s">
        <v>21174</v>
      </c>
      <c r="C5176">
        <v>0</v>
      </c>
      <c r="D5176">
        <v>0</v>
      </c>
      <c r="E5176" t="s">
        <v>20050</v>
      </c>
      <c r="F5176" t="s">
        <v>17605</v>
      </c>
      <c r="G5176" t="s">
        <v>20080</v>
      </c>
      <c r="H5176" t="s">
        <v>20572</v>
      </c>
      <c r="I5176" t="s">
        <v>20573</v>
      </c>
      <c r="J5176" t="s">
        <v>17606</v>
      </c>
      <c r="K5176" t="s">
        <v>6470</v>
      </c>
      <c r="L5176" t="s">
        <v>6471</v>
      </c>
      <c r="M5176" t="s">
        <v>20083</v>
      </c>
      <c r="N5176" t="s">
        <v>6348</v>
      </c>
      <c r="O5176" t="s">
        <v>20213</v>
      </c>
      <c r="P5176" t="s">
        <v>20549</v>
      </c>
      <c r="Q5176" t="s">
        <v>20550</v>
      </c>
      <c r="R5176" t="s">
        <v>20551</v>
      </c>
      <c r="S5176">
        <v>1</v>
      </c>
      <c r="T5176">
        <v>1</v>
      </c>
      <c r="U5176">
        <v>0</v>
      </c>
      <c r="V5176">
        <v>182</v>
      </c>
      <c r="W5176">
        <v>9</v>
      </c>
    </row>
    <row r="5177" spans="1:23" x14ac:dyDescent="0.3">
      <c r="A5177" t="s">
        <v>5186</v>
      </c>
      <c r="B5177" t="s">
        <v>21174</v>
      </c>
      <c r="C5177">
        <v>0</v>
      </c>
      <c r="D5177">
        <v>0</v>
      </c>
      <c r="E5177" t="s">
        <v>20050</v>
      </c>
      <c r="F5177" t="s">
        <v>17607</v>
      </c>
      <c r="G5177" t="s">
        <v>20040</v>
      </c>
      <c r="H5177" t="s">
        <v>25578</v>
      </c>
      <c r="I5177" t="s">
        <v>25579</v>
      </c>
      <c r="J5177" t="s">
        <v>17608</v>
      </c>
      <c r="K5177" t="s">
        <v>17609</v>
      </c>
      <c r="L5177" t="s">
        <v>17610</v>
      </c>
      <c r="M5177" t="s">
        <v>20146</v>
      </c>
      <c r="N5177" t="s">
        <v>6348</v>
      </c>
      <c r="O5177" t="s">
        <v>20213</v>
      </c>
      <c r="P5177" t="s">
        <v>20509</v>
      </c>
      <c r="Q5177" t="s">
        <v>20510</v>
      </c>
      <c r="R5177" t="s">
        <v>25580</v>
      </c>
      <c r="S5177">
        <v>1</v>
      </c>
      <c r="T5177">
        <v>1</v>
      </c>
      <c r="U5177">
        <v>0</v>
      </c>
      <c r="V5177">
        <v>321</v>
      </c>
      <c r="W5177">
        <v>14</v>
      </c>
    </row>
    <row r="5178" spans="1:23" x14ac:dyDescent="0.3">
      <c r="A5178" t="s">
        <v>5187</v>
      </c>
      <c r="B5178" t="s">
        <v>21174</v>
      </c>
      <c r="C5178">
        <v>0</v>
      </c>
      <c r="D5178">
        <v>0</v>
      </c>
      <c r="E5178" t="s">
        <v>20050</v>
      </c>
      <c r="F5178" t="s">
        <v>17611</v>
      </c>
      <c r="G5178" t="s">
        <v>20040</v>
      </c>
      <c r="H5178" t="s">
        <v>25581</v>
      </c>
      <c r="I5178" t="s">
        <v>25582</v>
      </c>
      <c r="J5178" t="s">
        <v>9032</v>
      </c>
      <c r="K5178" t="s">
        <v>17612</v>
      </c>
      <c r="L5178" t="s">
        <v>17613</v>
      </c>
      <c r="M5178" t="s">
        <v>21005</v>
      </c>
      <c r="N5178" t="s">
        <v>6348</v>
      </c>
      <c r="O5178" t="s">
        <v>20213</v>
      </c>
      <c r="P5178" t="s">
        <v>20390</v>
      </c>
      <c r="Q5178" t="s">
        <v>20391</v>
      </c>
      <c r="R5178" t="s">
        <v>25583</v>
      </c>
      <c r="S5178">
        <v>1</v>
      </c>
      <c r="T5178">
        <v>1</v>
      </c>
      <c r="U5178">
        <v>0</v>
      </c>
      <c r="V5178">
        <v>134</v>
      </c>
      <c r="W5178">
        <v>6</v>
      </c>
    </row>
    <row r="5179" spans="1:23" x14ac:dyDescent="0.3">
      <c r="A5179" t="s">
        <v>5188</v>
      </c>
      <c r="B5179" t="s">
        <v>21174</v>
      </c>
      <c r="C5179">
        <v>0</v>
      </c>
      <c r="D5179">
        <v>0</v>
      </c>
      <c r="E5179" t="s">
        <v>20050</v>
      </c>
      <c r="F5179" t="s">
        <v>17614</v>
      </c>
      <c r="G5179" t="s">
        <v>20040</v>
      </c>
      <c r="H5179" t="s">
        <v>25584</v>
      </c>
      <c r="I5179" t="s">
        <v>25585</v>
      </c>
      <c r="J5179" t="s">
        <v>17615</v>
      </c>
      <c r="K5179" t="s">
        <v>17616</v>
      </c>
      <c r="L5179" t="s">
        <v>17617</v>
      </c>
      <c r="M5179" t="s">
        <v>20320</v>
      </c>
      <c r="N5179" t="s">
        <v>6348</v>
      </c>
      <c r="O5179" t="s">
        <v>20213</v>
      </c>
      <c r="P5179" t="s">
        <v>20509</v>
      </c>
      <c r="Q5179" t="s">
        <v>20510</v>
      </c>
      <c r="R5179" t="s">
        <v>25586</v>
      </c>
      <c r="S5179">
        <v>1</v>
      </c>
      <c r="T5179">
        <v>1</v>
      </c>
      <c r="U5179">
        <v>0</v>
      </c>
      <c r="V5179">
        <v>96</v>
      </c>
      <c r="W5179">
        <v>5</v>
      </c>
    </row>
    <row r="5180" spans="1:23" x14ac:dyDescent="0.3">
      <c r="A5180" t="s">
        <v>5189</v>
      </c>
      <c r="B5180" t="s">
        <v>21174</v>
      </c>
      <c r="C5180">
        <v>0</v>
      </c>
      <c r="D5180">
        <v>0</v>
      </c>
      <c r="E5180" t="s">
        <v>20050</v>
      </c>
      <c r="F5180" t="s">
        <v>17618</v>
      </c>
      <c r="G5180" t="s">
        <v>20328</v>
      </c>
      <c r="H5180" t="s">
        <v>25587</v>
      </c>
      <c r="I5180" t="s">
        <v>25588</v>
      </c>
      <c r="J5180" t="s">
        <v>17619</v>
      </c>
      <c r="K5180" t="s">
        <v>17620</v>
      </c>
      <c r="L5180" t="s">
        <v>17621</v>
      </c>
      <c r="M5180" t="s">
        <v>20131</v>
      </c>
      <c r="N5180" t="s">
        <v>6348</v>
      </c>
      <c r="O5180" t="s">
        <v>20213</v>
      </c>
      <c r="P5180" t="s">
        <v>20580</v>
      </c>
      <c r="Q5180" t="s">
        <v>6611</v>
      </c>
      <c r="R5180" t="s">
        <v>25589</v>
      </c>
      <c r="S5180">
        <v>1</v>
      </c>
      <c r="T5180">
        <v>1</v>
      </c>
      <c r="U5180">
        <v>0</v>
      </c>
      <c r="V5180">
        <v>194</v>
      </c>
      <c r="W5180">
        <v>10</v>
      </c>
    </row>
    <row r="5181" spans="1:23" x14ac:dyDescent="0.3">
      <c r="A5181" t="s">
        <v>5190</v>
      </c>
      <c r="B5181" t="s">
        <v>21174</v>
      </c>
      <c r="C5181">
        <v>0</v>
      </c>
      <c r="D5181">
        <v>0</v>
      </c>
      <c r="E5181" t="s">
        <v>20050</v>
      </c>
      <c r="F5181" t="s">
        <v>17622</v>
      </c>
      <c r="G5181" t="s">
        <v>20328</v>
      </c>
      <c r="H5181" t="s">
        <v>25590</v>
      </c>
      <c r="I5181" t="s">
        <v>25591</v>
      </c>
      <c r="J5181" t="s">
        <v>13000</v>
      </c>
      <c r="K5181" t="s">
        <v>17623</v>
      </c>
      <c r="L5181" t="s">
        <v>17624</v>
      </c>
      <c r="M5181" t="s">
        <v>20840</v>
      </c>
      <c r="N5181" t="s">
        <v>6348</v>
      </c>
      <c r="O5181" t="s">
        <v>20213</v>
      </c>
      <c r="P5181" t="s">
        <v>20580</v>
      </c>
      <c r="Q5181" t="s">
        <v>6611</v>
      </c>
      <c r="R5181" t="s">
        <v>25592</v>
      </c>
      <c r="S5181">
        <v>1</v>
      </c>
      <c r="T5181">
        <v>1</v>
      </c>
      <c r="U5181">
        <v>0</v>
      </c>
      <c r="V5181">
        <v>64</v>
      </c>
      <c r="W5181">
        <v>4</v>
      </c>
    </row>
    <row r="5182" spans="1:23" x14ac:dyDescent="0.3">
      <c r="A5182" t="s">
        <v>5191</v>
      </c>
      <c r="B5182" t="s">
        <v>21174</v>
      </c>
      <c r="C5182">
        <v>0</v>
      </c>
      <c r="D5182">
        <v>0</v>
      </c>
      <c r="E5182" t="s">
        <v>20050</v>
      </c>
      <c r="F5182" t="s">
        <v>17625</v>
      </c>
      <c r="G5182" t="s">
        <v>20080</v>
      </c>
      <c r="H5182" t="s">
        <v>20357</v>
      </c>
      <c r="I5182" t="s">
        <v>20358</v>
      </c>
      <c r="J5182" t="s">
        <v>6441</v>
      </c>
      <c r="K5182" t="s">
        <v>6482</v>
      </c>
      <c r="L5182" t="s">
        <v>6347</v>
      </c>
      <c r="M5182" t="s">
        <v>20083</v>
      </c>
      <c r="N5182" t="s">
        <v>6348</v>
      </c>
      <c r="O5182" t="s">
        <v>20213</v>
      </c>
      <c r="P5182" t="s">
        <v>20359</v>
      </c>
      <c r="Q5182" t="s">
        <v>20360</v>
      </c>
      <c r="R5182" t="s">
        <v>20361</v>
      </c>
      <c r="S5182">
        <v>1</v>
      </c>
      <c r="T5182">
        <v>0</v>
      </c>
      <c r="U5182">
        <v>0</v>
      </c>
      <c r="V5182">
        <v>218</v>
      </c>
      <c r="W5182">
        <v>12</v>
      </c>
    </row>
    <row r="5183" spans="1:23" x14ac:dyDescent="0.3">
      <c r="A5183" t="s">
        <v>5192</v>
      </c>
      <c r="B5183" t="s">
        <v>21174</v>
      </c>
      <c r="C5183">
        <v>0</v>
      </c>
      <c r="D5183">
        <v>0</v>
      </c>
      <c r="E5183" t="s">
        <v>20050</v>
      </c>
      <c r="F5183" t="s">
        <v>17626</v>
      </c>
      <c r="G5183" t="s">
        <v>20328</v>
      </c>
      <c r="H5183" t="s">
        <v>25593</v>
      </c>
      <c r="I5183" t="s">
        <v>25594</v>
      </c>
      <c r="J5183" t="s">
        <v>17627</v>
      </c>
      <c r="K5183" t="s">
        <v>17628</v>
      </c>
      <c r="L5183" t="s">
        <v>17629</v>
      </c>
      <c r="M5183" t="s">
        <v>20162</v>
      </c>
      <c r="N5183" t="s">
        <v>6348</v>
      </c>
      <c r="O5183" t="s">
        <v>20213</v>
      </c>
      <c r="P5183" t="s">
        <v>20580</v>
      </c>
      <c r="Q5183" t="s">
        <v>6611</v>
      </c>
      <c r="R5183" t="s">
        <v>25595</v>
      </c>
      <c r="S5183">
        <v>1</v>
      </c>
      <c r="T5183">
        <v>1</v>
      </c>
      <c r="U5183">
        <v>0</v>
      </c>
      <c r="V5183">
        <v>83</v>
      </c>
      <c r="W5183">
        <v>5</v>
      </c>
    </row>
    <row r="5184" spans="1:23" x14ac:dyDescent="0.3">
      <c r="A5184" t="s">
        <v>5193</v>
      </c>
      <c r="B5184" t="s">
        <v>21174</v>
      </c>
      <c r="C5184">
        <v>0</v>
      </c>
      <c r="D5184">
        <v>0</v>
      </c>
      <c r="E5184" t="s">
        <v>20050</v>
      </c>
      <c r="F5184" t="s">
        <v>17630</v>
      </c>
      <c r="G5184" t="s">
        <v>20080</v>
      </c>
      <c r="H5184" t="s">
        <v>20357</v>
      </c>
      <c r="I5184" t="s">
        <v>20358</v>
      </c>
      <c r="J5184" t="s">
        <v>17631</v>
      </c>
      <c r="K5184" t="s">
        <v>6346</v>
      </c>
      <c r="L5184" t="s">
        <v>6347</v>
      </c>
      <c r="M5184" t="s">
        <v>20083</v>
      </c>
      <c r="N5184" t="s">
        <v>6348</v>
      </c>
      <c r="O5184" t="s">
        <v>20213</v>
      </c>
      <c r="P5184" t="s">
        <v>20359</v>
      </c>
      <c r="Q5184" t="s">
        <v>20360</v>
      </c>
      <c r="R5184" t="s">
        <v>20361</v>
      </c>
      <c r="S5184">
        <v>1</v>
      </c>
      <c r="T5184">
        <v>0</v>
      </c>
      <c r="U5184">
        <v>0</v>
      </c>
      <c r="V5184">
        <v>176</v>
      </c>
      <c r="W5184">
        <v>8</v>
      </c>
    </row>
    <row r="5185" spans="1:23" x14ac:dyDescent="0.3">
      <c r="A5185" t="s">
        <v>5194</v>
      </c>
      <c r="B5185" t="s">
        <v>21174</v>
      </c>
      <c r="C5185">
        <v>0</v>
      </c>
      <c r="D5185">
        <v>0</v>
      </c>
      <c r="E5185" t="s">
        <v>20050</v>
      </c>
      <c r="F5185" t="s">
        <v>17632</v>
      </c>
      <c r="G5185" t="s">
        <v>21292</v>
      </c>
      <c r="H5185" t="s">
        <v>25596</v>
      </c>
      <c r="I5185" t="s">
        <v>25597</v>
      </c>
      <c r="J5185" t="s">
        <v>17633</v>
      </c>
      <c r="K5185" t="s">
        <v>17634</v>
      </c>
      <c r="L5185" t="s">
        <v>17635</v>
      </c>
      <c r="M5185" t="s">
        <v>20324</v>
      </c>
      <c r="N5185" t="s">
        <v>6348</v>
      </c>
      <c r="O5185" t="s">
        <v>20213</v>
      </c>
      <c r="P5185" t="s">
        <v>20580</v>
      </c>
      <c r="Q5185" t="s">
        <v>6611</v>
      </c>
      <c r="R5185" t="s">
        <v>25598</v>
      </c>
      <c r="S5185">
        <v>1</v>
      </c>
      <c r="T5185">
        <v>1</v>
      </c>
      <c r="U5185">
        <v>0</v>
      </c>
      <c r="V5185">
        <v>133</v>
      </c>
      <c r="W5185">
        <v>7</v>
      </c>
    </row>
    <row r="5186" spans="1:23" x14ac:dyDescent="0.3">
      <c r="A5186" t="s">
        <v>5195</v>
      </c>
      <c r="B5186" t="s">
        <v>21174</v>
      </c>
      <c r="C5186">
        <v>0</v>
      </c>
      <c r="D5186">
        <v>0</v>
      </c>
      <c r="E5186" t="s">
        <v>20050</v>
      </c>
      <c r="F5186" t="s">
        <v>17636</v>
      </c>
      <c r="G5186" t="s">
        <v>20080</v>
      </c>
      <c r="H5186" t="s">
        <v>20357</v>
      </c>
      <c r="I5186" t="s">
        <v>20358</v>
      </c>
      <c r="J5186" t="s">
        <v>17637</v>
      </c>
      <c r="K5186" t="s">
        <v>6878</v>
      </c>
      <c r="L5186" t="s">
        <v>6347</v>
      </c>
      <c r="M5186" t="s">
        <v>20083</v>
      </c>
      <c r="N5186" t="s">
        <v>6348</v>
      </c>
      <c r="O5186" t="s">
        <v>20213</v>
      </c>
      <c r="P5186" t="s">
        <v>20359</v>
      </c>
      <c r="Q5186" t="s">
        <v>20360</v>
      </c>
      <c r="R5186" t="s">
        <v>20361</v>
      </c>
      <c r="S5186">
        <v>1</v>
      </c>
      <c r="T5186">
        <v>0</v>
      </c>
      <c r="U5186">
        <v>0</v>
      </c>
      <c r="V5186">
        <v>317</v>
      </c>
      <c r="W5186">
        <v>14</v>
      </c>
    </row>
    <row r="5187" spans="1:23" x14ac:dyDescent="0.3">
      <c r="A5187" t="s">
        <v>5196</v>
      </c>
      <c r="B5187" t="s">
        <v>21174</v>
      </c>
      <c r="C5187">
        <v>0</v>
      </c>
      <c r="D5187">
        <v>0</v>
      </c>
      <c r="E5187" t="s">
        <v>20050</v>
      </c>
      <c r="F5187" t="s">
        <v>17638</v>
      </c>
      <c r="G5187" t="s">
        <v>20066</v>
      </c>
      <c r="H5187" t="s">
        <v>25599</v>
      </c>
      <c r="I5187" t="s">
        <v>25600</v>
      </c>
      <c r="J5187" t="s">
        <v>17639</v>
      </c>
      <c r="K5187" t="s">
        <v>17640</v>
      </c>
      <c r="L5187" t="s">
        <v>17641</v>
      </c>
      <c r="M5187" t="s">
        <v>20374</v>
      </c>
      <c r="N5187" t="s">
        <v>6348</v>
      </c>
      <c r="O5187" t="s">
        <v>20213</v>
      </c>
      <c r="P5187" t="s">
        <v>20580</v>
      </c>
      <c r="Q5187" t="s">
        <v>6611</v>
      </c>
      <c r="R5187" t="s">
        <v>25601</v>
      </c>
      <c r="S5187">
        <v>1</v>
      </c>
      <c r="T5187">
        <v>1</v>
      </c>
      <c r="U5187">
        <v>0</v>
      </c>
      <c r="V5187">
        <v>155</v>
      </c>
      <c r="W5187">
        <v>8</v>
      </c>
    </row>
    <row r="5188" spans="1:23" x14ac:dyDescent="0.3">
      <c r="A5188" t="s">
        <v>5197</v>
      </c>
      <c r="B5188" t="s">
        <v>21174</v>
      </c>
      <c r="C5188">
        <v>0</v>
      </c>
      <c r="D5188">
        <v>0</v>
      </c>
      <c r="E5188" t="s">
        <v>20050</v>
      </c>
      <c r="F5188" t="s">
        <v>17642</v>
      </c>
      <c r="G5188" t="s">
        <v>20080</v>
      </c>
      <c r="H5188" t="s">
        <v>20357</v>
      </c>
      <c r="I5188" t="s">
        <v>20358</v>
      </c>
      <c r="J5188" t="s">
        <v>17637</v>
      </c>
      <c r="K5188" t="s">
        <v>6878</v>
      </c>
      <c r="L5188" t="s">
        <v>6347</v>
      </c>
      <c r="M5188" t="s">
        <v>20083</v>
      </c>
      <c r="N5188" t="s">
        <v>6348</v>
      </c>
      <c r="O5188" t="s">
        <v>20213</v>
      </c>
      <c r="P5188" t="s">
        <v>20359</v>
      </c>
      <c r="Q5188" t="s">
        <v>20360</v>
      </c>
      <c r="R5188" t="s">
        <v>20361</v>
      </c>
      <c r="S5188">
        <v>1</v>
      </c>
      <c r="T5188">
        <v>0</v>
      </c>
      <c r="U5188">
        <v>0</v>
      </c>
      <c r="V5188">
        <v>78</v>
      </c>
      <c r="W5188">
        <v>4</v>
      </c>
    </row>
    <row r="5189" spans="1:23" x14ac:dyDescent="0.3">
      <c r="A5189" t="s">
        <v>5198</v>
      </c>
      <c r="B5189" t="s">
        <v>21174</v>
      </c>
      <c r="C5189">
        <v>0</v>
      </c>
      <c r="D5189">
        <v>0</v>
      </c>
      <c r="E5189" t="s">
        <v>20050</v>
      </c>
      <c r="F5189" t="s">
        <v>17643</v>
      </c>
      <c r="G5189" t="s">
        <v>20080</v>
      </c>
      <c r="H5189" t="s">
        <v>20357</v>
      </c>
      <c r="I5189" t="s">
        <v>20358</v>
      </c>
      <c r="J5189" t="s">
        <v>17644</v>
      </c>
      <c r="K5189" t="s">
        <v>8558</v>
      </c>
      <c r="L5189" t="s">
        <v>6347</v>
      </c>
      <c r="M5189" t="s">
        <v>20083</v>
      </c>
      <c r="N5189" t="s">
        <v>6348</v>
      </c>
      <c r="O5189" t="s">
        <v>20213</v>
      </c>
      <c r="P5189" t="s">
        <v>20359</v>
      </c>
      <c r="Q5189" t="s">
        <v>20360</v>
      </c>
      <c r="R5189" t="s">
        <v>20361</v>
      </c>
      <c r="S5189">
        <v>1</v>
      </c>
      <c r="T5189">
        <v>0</v>
      </c>
      <c r="U5189">
        <v>0</v>
      </c>
      <c r="V5189">
        <v>153</v>
      </c>
      <c r="W5189">
        <v>8</v>
      </c>
    </row>
    <row r="5190" spans="1:23" x14ac:dyDescent="0.3">
      <c r="A5190" t="s">
        <v>5199</v>
      </c>
      <c r="B5190" t="s">
        <v>21174</v>
      </c>
      <c r="C5190">
        <v>0</v>
      </c>
      <c r="D5190">
        <v>0</v>
      </c>
      <c r="E5190" t="s">
        <v>20050</v>
      </c>
      <c r="F5190" t="s">
        <v>17645</v>
      </c>
      <c r="G5190" t="s">
        <v>20080</v>
      </c>
      <c r="H5190" t="s">
        <v>20357</v>
      </c>
      <c r="I5190" t="s">
        <v>20358</v>
      </c>
      <c r="J5190" t="s">
        <v>17217</v>
      </c>
      <c r="K5190" t="s">
        <v>6418</v>
      </c>
      <c r="L5190" t="s">
        <v>6347</v>
      </c>
      <c r="M5190" t="s">
        <v>20083</v>
      </c>
      <c r="N5190" t="s">
        <v>6348</v>
      </c>
      <c r="O5190" t="s">
        <v>20213</v>
      </c>
      <c r="P5190" t="s">
        <v>20359</v>
      </c>
      <c r="Q5190" t="s">
        <v>20360</v>
      </c>
      <c r="R5190" t="s">
        <v>20361</v>
      </c>
      <c r="S5190">
        <v>1</v>
      </c>
      <c r="T5190">
        <v>0</v>
      </c>
      <c r="U5190">
        <v>0</v>
      </c>
      <c r="V5190">
        <v>186</v>
      </c>
      <c r="W5190">
        <v>9</v>
      </c>
    </row>
    <row r="5191" spans="1:23" x14ac:dyDescent="0.3">
      <c r="A5191" t="s">
        <v>5200</v>
      </c>
      <c r="B5191" t="s">
        <v>21174</v>
      </c>
      <c r="C5191">
        <v>0</v>
      </c>
      <c r="D5191">
        <v>0</v>
      </c>
      <c r="E5191" t="s">
        <v>20050</v>
      </c>
      <c r="F5191" t="s">
        <v>17646</v>
      </c>
      <c r="G5191" t="s">
        <v>20080</v>
      </c>
      <c r="H5191" t="s">
        <v>20357</v>
      </c>
      <c r="I5191" t="s">
        <v>20358</v>
      </c>
      <c r="J5191" t="s">
        <v>17647</v>
      </c>
      <c r="K5191" t="s">
        <v>6878</v>
      </c>
      <c r="L5191" t="s">
        <v>6347</v>
      </c>
      <c r="M5191" t="s">
        <v>20083</v>
      </c>
      <c r="N5191" t="s">
        <v>6348</v>
      </c>
      <c r="O5191" t="s">
        <v>20213</v>
      </c>
      <c r="P5191" t="s">
        <v>20359</v>
      </c>
      <c r="Q5191" t="s">
        <v>20360</v>
      </c>
      <c r="R5191" t="s">
        <v>20361</v>
      </c>
      <c r="S5191">
        <v>1</v>
      </c>
      <c r="T5191">
        <v>0</v>
      </c>
      <c r="U5191">
        <v>0</v>
      </c>
      <c r="V5191">
        <v>95</v>
      </c>
      <c r="W5191">
        <v>6</v>
      </c>
    </row>
    <row r="5192" spans="1:23" x14ac:dyDescent="0.3">
      <c r="A5192" t="s">
        <v>5201</v>
      </c>
      <c r="B5192" t="s">
        <v>21174</v>
      </c>
      <c r="C5192">
        <v>0</v>
      </c>
      <c r="D5192">
        <v>0</v>
      </c>
      <c r="E5192" t="s">
        <v>20050</v>
      </c>
      <c r="F5192" t="s">
        <v>17648</v>
      </c>
      <c r="G5192" t="s">
        <v>20080</v>
      </c>
      <c r="H5192" t="s">
        <v>20357</v>
      </c>
      <c r="I5192" t="s">
        <v>20358</v>
      </c>
      <c r="J5192" t="s">
        <v>17649</v>
      </c>
      <c r="K5192" t="s">
        <v>6608</v>
      </c>
      <c r="L5192" t="s">
        <v>6347</v>
      </c>
      <c r="M5192" t="s">
        <v>20083</v>
      </c>
      <c r="N5192" t="s">
        <v>6348</v>
      </c>
      <c r="O5192" t="s">
        <v>20213</v>
      </c>
      <c r="P5192" t="s">
        <v>20359</v>
      </c>
      <c r="Q5192" t="s">
        <v>20360</v>
      </c>
      <c r="R5192" t="s">
        <v>20361</v>
      </c>
      <c r="S5192">
        <v>1</v>
      </c>
      <c r="T5192">
        <v>0</v>
      </c>
      <c r="U5192">
        <v>0</v>
      </c>
      <c r="V5192">
        <v>130</v>
      </c>
      <c r="W5192">
        <v>8</v>
      </c>
    </row>
    <row r="5193" spans="1:23" x14ac:dyDescent="0.3">
      <c r="A5193" t="s">
        <v>5202</v>
      </c>
      <c r="B5193" t="s">
        <v>21174</v>
      </c>
      <c r="C5193">
        <v>0</v>
      </c>
      <c r="D5193">
        <v>0</v>
      </c>
      <c r="E5193" t="s">
        <v>20050</v>
      </c>
      <c r="F5193" t="s">
        <v>17650</v>
      </c>
      <c r="G5193" t="s">
        <v>20040</v>
      </c>
      <c r="H5193" t="s">
        <v>25602</v>
      </c>
      <c r="I5193" t="s">
        <v>25603</v>
      </c>
      <c r="J5193" t="s">
        <v>17651</v>
      </c>
      <c r="K5193" t="s">
        <v>17652</v>
      </c>
      <c r="L5193" t="s">
        <v>17653</v>
      </c>
      <c r="M5193" t="s">
        <v>20075</v>
      </c>
      <c r="N5193" t="s">
        <v>6348</v>
      </c>
      <c r="O5193" t="s">
        <v>20213</v>
      </c>
      <c r="P5193" t="s">
        <v>20580</v>
      </c>
      <c r="Q5193" t="s">
        <v>6611</v>
      </c>
      <c r="R5193" t="s">
        <v>25604</v>
      </c>
      <c r="S5193">
        <v>1</v>
      </c>
      <c r="T5193">
        <v>1</v>
      </c>
      <c r="U5193">
        <v>0</v>
      </c>
      <c r="V5193">
        <v>117</v>
      </c>
      <c r="W5193">
        <v>6</v>
      </c>
    </row>
    <row r="5194" spans="1:23" x14ac:dyDescent="0.3">
      <c r="A5194" t="s">
        <v>5203</v>
      </c>
      <c r="B5194" t="s">
        <v>21174</v>
      </c>
      <c r="C5194">
        <v>0</v>
      </c>
      <c r="D5194">
        <v>0</v>
      </c>
      <c r="E5194" t="s">
        <v>20050</v>
      </c>
      <c r="F5194" t="s">
        <v>17654</v>
      </c>
      <c r="G5194" t="s">
        <v>20080</v>
      </c>
      <c r="H5194" t="s">
        <v>20357</v>
      </c>
      <c r="I5194" t="s">
        <v>20358</v>
      </c>
      <c r="J5194" t="s">
        <v>17655</v>
      </c>
      <c r="K5194" t="s">
        <v>6608</v>
      </c>
      <c r="L5194" t="s">
        <v>6347</v>
      </c>
      <c r="M5194" t="s">
        <v>20083</v>
      </c>
      <c r="N5194" t="s">
        <v>6348</v>
      </c>
      <c r="O5194" t="s">
        <v>20213</v>
      </c>
      <c r="P5194" t="s">
        <v>20359</v>
      </c>
      <c r="Q5194" t="s">
        <v>20360</v>
      </c>
      <c r="R5194" t="s">
        <v>20361</v>
      </c>
      <c r="S5194">
        <v>1</v>
      </c>
      <c r="T5194">
        <v>0</v>
      </c>
      <c r="U5194">
        <v>0</v>
      </c>
      <c r="V5194">
        <v>104</v>
      </c>
      <c r="W5194">
        <v>6</v>
      </c>
    </row>
    <row r="5195" spans="1:23" x14ac:dyDescent="0.3">
      <c r="A5195" t="s">
        <v>5204</v>
      </c>
      <c r="B5195" t="s">
        <v>21174</v>
      </c>
      <c r="C5195">
        <v>0</v>
      </c>
      <c r="D5195">
        <v>0</v>
      </c>
      <c r="E5195" t="s">
        <v>20050</v>
      </c>
      <c r="F5195" t="s">
        <v>17657</v>
      </c>
      <c r="G5195" t="s">
        <v>20080</v>
      </c>
      <c r="H5195" t="s">
        <v>20357</v>
      </c>
      <c r="I5195" t="s">
        <v>20358</v>
      </c>
      <c r="J5195" t="s">
        <v>17658</v>
      </c>
      <c r="K5195" t="s">
        <v>6482</v>
      </c>
      <c r="L5195" t="s">
        <v>6347</v>
      </c>
      <c r="M5195" t="s">
        <v>20083</v>
      </c>
      <c r="N5195" t="s">
        <v>6348</v>
      </c>
      <c r="O5195" t="s">
        <v>20213</v>
      </c>
      <c r="P5195" t="s">
        <v>20359</v>
      </c>
      <c r="Q5195" t="s">
        <v>20360</v>
      </c>
      <c r="R5195" t="s">
        <v>20361</v>
      </c>
      <c r="S5195">
        <v>1</v>
      </c>
      <c r="T5195">
        <v>0</v>
      </c>
      <c r="U5195">
        <v>0</v>
      </c>
      <c r="V5195">
        <v>250</v>
      </c>
      <c r="W5195">
        <v>12</v>
      </c>
    </row>
    <row r="5196" spans="1:23" x14ac:dyDescent="0.3">
      <c r="A5196" t="s">
        <v>5205</v>
      </c>
      <c r="B5196" t="s">
        <v>21174</v>
      </c>
      <c r="C5196">
        <v>0</v>
      </c>
      <c r="D5196">
        <v>0</v>
      </c>
      <c r="E5196" t="s">
        <v>20050</v>
      </c>
      <c r="F5196" t="s">
        <v>17659</v>
      </c>
      <c r="G5196" t="s">
        <v>20080</v>
      </c>
      <c r="H5196" t="s">
        <v>20357</v>
      </c>
      <c r="I5196" t="s">
        <v>20358</v>
      </c>
      <c r="J5196" t="s">
        <v>17660</v>
      </c>
      <c r="K5196" t="s">
        <v>6882</v>
      </c>
      <c r="L5196" t="s">
        <v>6347</v>
      </c>
      <c r="M5196" t="s">
        <v>20083</v>
      </c>
      <c r="N5196" t="s">
        <v>6348</v>
      </c>
      <c r="O5196" t="s">
        <v>20213</v>
      </c>
      <c r="P5196" t="s">
        <v>20359</v>
      </c>
      <c r="Q5196" t="s">
        <v>20360</v>
      </c>
      <c r="R5196" t="s">
        <v>20361</v>
      </c>
      <c r="S5196">
        <v>1</v>
      </c>
      <c r="T5196">
        <v>0</v>
      </c>
      <c r="U5196">
        <v>0</v>
      </c>
      <c r="V5196">
        <v>168</v>
      </c>
      <c r="W5196">
        <v>8</v>
      </c>
    </row>
    <row r="5197" spans="1:23" x14ac:dyDescent="0.3">
      <c r="A5197" t="s">
        <v>5206</v>
      </c>
      <c r="B5197" t="s">
        <v>21174</v>
      </c>
      <c r="C5197">
        <v>0</v>
      </c>
      <c r="D5197">
        <v>0</v>
      </c>
      <c r="E5197" t="s">
        <v>20088</v>
      </c>
      <c r="F5197" t="s">
        <v>17661</v>
      </c>
      <c r="G5197" t="s">
        <v>20089</v>
      </c>
      <c r="H5197" t="s">
        <v>25499</v>
      </c>
      <c r="I5197" t="s">
        <v>25500</v>
      </c>
      <c r="J5197" t="s">
        <v>17352</v>
      </c>
      <c r="K5197" t="s">
        <v>17353</v>
      </c>
      <c r="L5197" t="s">
        <v>17354</v>
      </c>
      <c r="M5197" t="s">
        <v>20893</v>
      </c>
      <c r="N5197" t="s">
        <v>6348</v>
      </c>
      <c r="O5197" t="s">
        <v>20213</v>
      </c>
      <c r="P5197" t="s">
        <v>20509</v>
      </c>
      <c r="Q5197" t="s">
        <v>20510</v>
      </c>
      <c r="R5197" t="s">
        <v>25501</v>
      </c>
      <c r="S5197">
        <v>0</v>
      </c>
      <c r="T5197">
        <v>1</v>
      </c>
      <c r="U5197">
        <v>0</v>
      </c>
      <c r="V5197">
        <v>168</v>
      </c>
      <c r="W5197">
        <v>8</v>
      </c>
    </row>
    <row r="5198" spans="1:23" x14ac:dyDescent="0.3">
      <c r="A5198" t="s">
        <v>5207</v>
      </c>
      <c r="B5198" t="s">
        <v>21174</v>
      </c>
      <c r="C5198">
        <v>0</v>
      </c>
      <c r="D5198">
        <v>0</v>
      </c>
      <c r="E5198" t="s">
        <v>20050</v>
      </c>
      <c r="F5198" t="s">
        <v>17662</v>
      </c>
      <c r="G5198" t="s">
        <v>20080</v>
      </c>
      <c r="H5198" t="s">
        <v>20357</v>
      </c>
      <c r="I5198" t="s">
        <v>20358</v>
      </c>
      <c r="J5198" t="s">
        <v>17663</v>
      </c>
      <c r="K5198" t="s">
        <v>6482</v>
      </c>
      <c r="L5198" t="s">
        <v>6347</v>
      </c>
      <c r="M5198" t="s">
        <v>20083</v>
      </c>
      <c r="N5198" t="s">
        <v>6348</v>
      </c>
      <c r="O5198" t="s">
        <v>20213</v>
      </c>
      <c r="P5198" t="s">
        <v>20359</v>
      </c>
      <c r="Q5198" t="s">
        <v>20360</v>
      </c>
      <c r="R5198" t="s">
        <v>20361</v>
      </c>
      <c r="S5198">
        <v>1</v>
      </c>
      <c r="T5198">
        <v>0</v>
      </c>
      <c r="U5198">
        <v>0</v>
      </c>
      <c r="V5198">
        <v>143</v>
      </c>
      <c r="W5198">
        <v>9</v>
      </c>
    </row>
    <row r="5199" spans="1:23" x14ac:dyDescent="0.3">
      <c r="A5199" t="s">
        <v>5208</v>
      </c>
      <c r="B5199" t="s">
        <v>21174</v>
      </c>
      <c r="C5199">
        <v>0</v>
      </c>
      <c r="D5199">
        <v>0</v>
      </c>
      <c r="E5199" t="s">
        <v>20050</v>
      </c>
      <c r="F5199" t="s">
        <v>17664</v>
      </c>
      <c r="G5199" t="s">
        <v>20080</v>
      </c>
      <c r="H5199" t="s">
        <v>20357</v>
      </c>
      <c r="I5199" t="s">
        <v>20358</v>
      </c>
      <c r="J5199" t="s">
        <v>17665</v>
      </c>
      <c r="K5199" t="s">
        <v>6882</v>
      </c>
      <c r="L5199" t="s">
        <v>6347</v>
      </c>
      <c r="M5199" t="s">
        <v>20083</v>
      </c>
      <c r="N5199" t="s">
        <v>6348</v>
      </c>
      <c r="O5199" t="s">
        <v>20213</v>
      </c>
      <c r="P5199" t="s">
        <v>20359</v>
      </c>
      <c r="Q5199" t="s">
        <v>20360</v>
      </c>
      <c r="R5199" t="s">
        <v>20361</v>
      </c>
      <c r="S5199">
        <v>1</v>
      </c>
      <c r="T5199">
        <v>0</v>
      </c>
      <c r="U5199">
        <v>0</v>
      </c>
      <c r="V5199">
        <v>355</v>
      </c>
      <c r="W5199">
        <v>20</v>
      </c>
    </row>
    <row r="5200" spans="1:23" x14ac:dyDescent="0.3">
      <c r="A5200" t="s">
        <v>5209</v>
      </c>
      <c r="B5200" t="s">
        <v>21174</v>
      </c>
      <c r="C5200">
        <v>0</v>
      </c>
      <c r="D5200">
        <v>0</v>
      </c>
      <c r="E5200" t="s">
        <v>20050</v>
      </c>
      <c r="F5200" t="s">
        <v>17666</v>
      </c>
      <c r="G5200" t="s">
        <v>20080</v>
      </c>
      <c r="H5200" t="s">
        <v>20357</v>
      </c>
      <c r="I5200" t="s">
        <v>20358</v>
      </c>
      <c r="J5200" t="s">
        <v>17667</v>
      </c>
      <c r="K5200" t="s">
        <v>6882</v>
      </c>
      <c r="L5200" t="s">
        <v>6347</v>
      </c>
      <c r="M5200" t="s">
        <v>20083</v>
      </c>
      <c r="N5200" t="s">
        <v>6348</v>
      </c>
      <c r="O5200" t="s">
        <v>20213</v>
      </c>
      <c r="P5200" t="s">
        <v>20359</v>
      </c>
      <c r="Q5200" t="s">
        <v>20360</v>
      </c>
      <c r="R5200" t="s">
        <v>20361</v>
      </c>
      <c r="S5200">
        <v>1</v>
      </c>
      <c r="T5200">
        <v>0</v>
      </c>
      <c r="U5200">
        <v>0</v>
      </c>
      <c r="V5200">
        <v>385</v>
      </c>
      <c r="W5200">
        <v>20</v>
      </c>
    </row>
    <row r="5201" spans="1:23" x14ac:dyDescent="0.3">
      <c r="A5201" t="s">
        <v>5210</v>
      </c>
      <c r="B5201" t="s">
        <v>21174</v>
      </c>
      <c r="C5201">
        <v>0</v>
      </c>
      <c r="D5201">
        <v>0</v>
      </c>
      <c r="E5201" t="s">
        <v>20050</v>
      </c>
      <c r="F5201" t="s">
        <v>17668</v>
      </c>
      <c r="G5201" t="s">
        <v>20080</v>
      </c>
      <c r="H5201" t="s">
        <v>20357</v>
      </c>
      <c r="I5201" t="s">
        <v>20358</v>
      </c>
      <c r="J5201" t="s">
        <v>17644</v>
      </c>
      <c r="K5201" t="s">
        <v>8558</v>
      </c>
      <c r="L5201" t="s">
        <v>6347</v>
      </c>
      <c r="M5201" t="s">
        <v>20083</v>
      </c>
      <c r="N5201" t="s">
        <v>6348</v>
      </c>
      <c r="O5201" t="s">
        <v>20213</v>
      </c>
      <c r="P5201" t="s">
        <v>20359</v>
      </c>
      <c r="Q5201" t="s">
        <v>20360</v>
      </c>
      <c r="R5201" t="s">
        <v>20361</v>
      </c>
      <c r="S5201">
        <v>1</v>
      </c>
      <c r="T5201">
        <v>0</v>
      </c>
      <c r="U5201">
        <v>0</v>
      </c>
      <c r="V5201">
        <v>214</v>
      </c>
      <c r="W5201">
        <v>12</v>
      </c>
    </row>
    <row r="5202" spans="1:23" x14ac:dyDescent="0.3">
      <c r="A5202" t="s">
        <v>5211</v>
      </c>
      <c r="B5202" t="s">
        <v>21174</v>
      </c>
      <c r="C5202">
        <v>0</v>
      </c>
      <c r="D5202">
        <v>0</v>
      </c>
      <c r="E5202" t="s">
        <v>20050</v>
      </c>
      <c r="F5202" t="s">
        <v>17669</v>
      </c>
      <c r="G5202" t="s">
        <v>20066</v>
      </c>
      <c r="H5202" t="s">
        <v>25605</v>
      </c>
      <c r="I5202" t="s">
        <v>25606</v>
      </c>
      <c r="J5202" t="s">
        <v>17670</v>
      </c>
      <c r="K5202" t="s">
        <v>7752</v>
      </c>
      <c r="L5202" t="s">
        <v>7753</v>
      </c>
      <c r="M5202" t="s">
        <v>20348</v>
      </c>
      <c r="N5202" t="s">
        <v>6348</v>
      </c>
      <c r="O5202" t="s">
        <v>20213</v>
      </c>
      <c r="P5202" t="s">
        <v>20349</v>
      </c>
      <c r="Q5202" t="s">
        <v>6617</v>
      </c>
      <c r="R5202" t="s">
        <v>20350</v>
      </c>
      <c r="S5202">
        <v>1</v>
      </c>
      <c r="T5202">
        <v>1</v>
      </c>
      <c r="U5202">
        <v>0</v>
      </c>
      <c r="V5202">
        <v>228</v>
      </c>
      <c r="W5202">
        <v>11</v>
      </c>
    </row>
    <row r="5203" spans="1:23" x14ac:dyDescent="0.3">
      <c r="A5203" t="s">
        <v>5212</v>
      </c>
      <c r="B5203" t="s">
        <v>21174</v>
      </c>
      <c r="C5203">
        <v>0</v>
      </c>
      <c r="D5203">
        <v>0</v>
      </c>
      <c r="E5203" t="s">
        <v>20050</v>
      </c>
      <c r="F5203" t="s">
        <v>17671</v>
      </c>
      <c r="G5203" t="s">
        <v>20066</v>
      </c>
      <c r="H5203" t="s">
        <v>25607</v>
      </c>
      <c r="I5203" t="s">
        <v>25608</v>
      </c>
      <c r="J5203" t="s">
        <v>7313</v>
      </c>
      <c r="K5203" t="s">
        <v>17672</v>
      </c>
      <c r="L5203" t="s">
        <v>17673</v>
      </c>
      <c r="M5203" t="s">
        <v>20582</v>
      </c>
      <c r="N5203" t="s">
        <v>6348</v>
      </c>
      <c r="O5203" t="s">
        <v>20213</v>
      </c>
      <c r="P5203" t="s">
        <v>20349</v>
      </c>
      <c r="Q5203" t="s">
        <v>6617</v>
      </c>
      <c r="R5203" t="s">
        <v>25609</v>
      </c>
      <c r="S5203">
        <v>1</v>
      </c>
      <c r="T5203">
        <v>1</v>
      </c>
      <c r="U5203">
        <v>0</v>
      </c>
      <c r="V5203">
        <v>171</v>
      </c>
      <c r="W5203">
        <v>8</v>
      </c>
    </row>
    <row r="5204" spans="1:23" x14ac:dyDescent="0.3">
      <c r="A5204" t="s">
        <v>5213</v>
      </c>
      <c r="B5204" t="s">
        <v>21174</v>
      </c>
      <c r="C5204">
        <v>0</v>
      </c>
      <c r="D5204">
        <v>0</v>
      </c>
      <c r="E5204" t="s">
        <v>20050</v>
      </c>
      <c r="F5204" t="s">
        <v>17674</v>
      </c>
      <c r="G5204" t="s">
        <v>20066</v>
      </c>
      <c r="H5204" t="s">
        <v>25610</v>
      </c>
      <c r="I5204" t="s">
        <v>25611</v>
      </c>
      <c r="J5204" t="s">
        <v>17675</v>
      </c>
      <c r="K5204" t="s">
        <v>17676</v>
      </c>
      <c r="L5204" t="s">
        <v>17677</v>
      </c>
      <c r="M5204" t="s">
        <v>20131</v>
      </c>
      <c r="N5204" t="s">
        <v>6348</v>
      </c>
      <c r="O5204" t="s">
        <v>20213</v>
      </c>
      <c r="P5204" t="s">
        <v>20349</v>
      </c>
      <c r="Q5204" t="s">
        <v>6617</v>
      </c>
      <c r="R5204" t="s">
        <v>25612</v>
      </c>
      <c r="S5204">
        <v>1</v>
      </c>
      <c r="T5204">
        <v>1</v>
      </c>
      <c r="U5204">
        <v>0</v>
      </c>
      <c r="V5204">
        <v>136</v>
      </c>
      <c r="W5204">
        <v>7</v>
      </c>
    </row>
    <row r="5205" spans="1:23" x14ac:dyDescent="0.3">
      <c r="A5205" t="s">
        <v>5214</v>
      </c>
      <c r="B5205" t="s">
        <v>21174</v>
      </c>
      <c r="C5205">
        <v>0</v>
      </c>
      <c r="D5205">
        <v>0</v>
      </c>
      <c r="E5205" t="s">
        <v>20050</v>
      </c>
      <c r="F5205" t="s">
        <v>17678</v>
      </c>
      <c r="G5205" t="s">
        <v>20040</v>
      </c>
      <c r="H5205" t="s">
        <v>25613</v>
      </c>
      <c r="I5205" t="s">
        <v>25614</v>
      </c>
      <c r="J5205" t="s">
        <v>17679</v>
      </c>
      <c r="K5205" t="s">
        <v>17680</v>
      </c>
      <c r="L5205" t="s">
        <v>17681</v>
      </c>
      <c r="M5205" t="s">
        <v>20162</v>
      </c>
      <c r="N5205" t="s">
        <v>6348</v>
      </c>
      <c r="O5205" t="s">
        <v>20213</v>
      </c>
      <c r="P5205" t="s">
        <v>20641</v>
      </c>
      <c r="Q5205" t="s">
        <v>20642</v>
      </c>
      <c r="R5205" t="s">
        <v>25615</v>
      </c>
      <c r="S5205">
        <v>1</v>
      </c>
      <c r="T5205">
        <v>1</v>
      </c>
      <c r="U5205">
        <v>0</v>
      </c>
      <c r="V5205">
        <v>244</v>
      </c>
      <c r="W5205">
        <v>12</v>
      </c>
    </row>
    <row r="5206" spans="1:23" x14ac:dyDescent="0.3">
      <c r="A5206" t="s">
        <v>5215</v>
      </c>
      <c r="B5206" t="s">
        <v>21174</v>
      </c>
      <c r="C5206">
        <v>0</v>
      </c>
      <c r="D5206">
        <v>0</v>
      </c>
      <c r="E5206" t="s">
        <v>20150</v>
      </c>
      <c r="F5206" t="s">
        <v>17682</v>
      </c>
      <c r="G5206" t="s">
        <v>20089</v>
      </c>
      <c r="H5206" t="s">
        <v>21110</v>
      </c>
      <c r="I5206" t="s">
        <v>21111</v>
      </c>
      <c r="J5206" t="s">
        <v>9009</v>
      </c>
      <c r="K5206" t="s">
        <v>9010</v>
      </c>
      <c r="L5206" t="s">
        <v>9011</v>
      </c>
      <c r="M5206" t="s">
        <v>21112</v>
      </c>
      <c r="N5206" t="s">
        <v>6348</v>
      </c>
      <c r="O5206" t="s">
        <v>20213</v>
      </c>
      <c r="P5206" t="s">
        <v>20390</v>
      </c>
      <c r="Q5206" t="s">
        <v>20391</v>
      </c>
      <c r="R5206" t="s">
        <v>21113</v>
      </c>
      <c r="S5206">
        <v>0</v>
      </c>
      <c r="T5206">
        <v>1</v>
      </c>
      <c r="U5206">
        <v>0</v>
      </c>
      <c r="V5206">
        <v>310</v>
      </c>
      <c r="W5206">
        <v>14</v>
      </c>
    </row>
    <row r="5207" spans="1:23" x14ac:dyDescent="0.3">
      <c r="A5207" t="s">
        <v>5216</v>
      </c>
      <c r="B5207" t="s">
        <v>21174</v>
      </c>
      <c r="C5207">
        <v>0</v>
      </c>
      <c r="D5207">
        <v>0</v>
      </c>
      <c r="E5207" t="s">
        <v>20050</v>
      </c>
      <c r="F5207" t="s">
        <v>17683</v>
      </c>
      <c r="G5207" t="s">
        <v>21292</v>
      </c>
      <c r="H5207" t="s">
        <v>25616</v>
      </c>
      <c r="I5207" t="s">
        <v>25617</v>
      </c>
      <c r="J5207" t="s">
        <v>17684</v>
      </c>
      <c r="K5207" t="s">
        <v>17685</v>
      </c>
      <c r="L5207" t="s">
        <v>17686</v>
      </c>
      <c r="M5207" t="s">
        <v>20661</v>
      </c>
      <c r="N5207" t="s">
        <v>6348</v>
      </c>
      <c r="O5207" t="s">
        <v>20213</v>
      </c>
      <c r="P5207" t="s">
        <v>20641</v>
      </c>
      <c r="Q5207" t="s">
        <v>20642</v>
      </c>
      <c r="R5207" t="s">
        <v>25618</v>
      </c>
      <c r="S5207">
        <v>1</v>
      </c>
      <c r="T5207">
        <v>1</v>
      </c>
      <c r="U5207">
        <v>0</v>
      </c>
      <c r="V5207">
        <v>200</v>
      </c>
      <c r="W5207">
        <v>9</v>
      </c>
    </row>
    <row r="5208" spans="1:23" x14ac:dyDescent="0.3">
      <c r="A5208" t="s">
        <v>5217</v>
      </c>
      <c r="B5208" t="s">
        <v>21174</v>
      </c>
      <c r="C5208">
        <v>0</v>
      </c>
      <c r="D5208">
        <v>0</v>
      </c>
      <c r="E5208" t="s">
        <v>20050</v>
      </c>
      <c r="F5208" t="s">
        <v>17687</v>
      </c>
      <c r="G5208" t="s">
        <v>20328</v>
      </c>
      <c r="H5208" t="s">
        <v>25619</v>
      </c>
      <c r="I5208" t="s">
        <v>25620</v>
      </c>
      <c r="J5208" t="s">
        <v>13660</v>
      </c>
      <c r="K5208" t="s">
        <v>17241</v>
      </c>
      <c r="L5208" t="s">
        <v>17242</v>
      </c>
      <c r="M5208" t="s">
        <v>20179</v>
      </c>
      <c r="N5208" t="s">
        <v>6348</v>
      </c>
      <c r="O5208" t="s">
        <v>20213</v>
      </c>
      <c r="P5208" t="s">
        <v>20894</v>
      </c>
      <c r="Q5208" t="s">
        <v>20895</v>
      </c>
      <c r="R5208" t="s">
        <v>25552</v>
      </c>
      <c r="S5208">
        <v>1</v>
      </c>
      <c r="T5208">
        <v>1</v>
      </c>
      <c r="U5208">
        <v>0</v>
      </c>
      <c r="V5208">
        <v>148</v>
      </c>
      <c r="W5208">
        <v>8</v>
      </c>
    </row>
    <row r="5209" spans="1:23" x14ac:dyDescent="0.3">
      <c r="A5209" t="s">
        <v>5218</v>
      </c>
      <c r="B5209" t="s">
        <v>21174</v>
      </c>
      <c r="C5209">
        <v>0</v>
      </c>
      <c r="D5209">
        <v>0</v>
      </c>
      <c r="E5209" t="s">
        <v>20050</v>
      </c>
      <c r="F5209" t="s">
        <v>17688</v>
      </c>
      <c r="G5209" t="s">
        <v>20328</v>
      </c>
      <c r="H5209" t="s">
        <v>25621</v>
      </c>
      <c r="I5209" t="s">
        <v>25622</v>
      </c>
      <c r="J5209" t="s">
        <v>9116</v>
      </c>
      <c r="K5209" t="s">
        <v>17689</v>
      </c>
      <c r="L5209" t="s">
        <v>17690</v>
      </c>
      <c r="M5209" t="s">
        <v>20293</v>
      </c>
      <c r="N5209" t="s">
        <v>6348</v>
      </c>
      <c r="O5209" t="s">
        <v>20213</v>
      </c>
      <c r="P5209" t="s">
        <v>20375</v>
      </c>
      <c r="Q5209" t="s">
        <v>6619</v>
      </c>
      <c r="R5209" t="s">
        <v>25623</v>
      </c>
      <c r="S5209">
        <v>1</v>
      </c>
      <c r="T5209">
        <v>1</v>
      </c>
      <c r="U5209">
        <v>0</v>
      </c>
      <c r="V5209">
        <v>159</v>
      </c>
      <c r="W5209">
        <v>8</v>
      </c>
    </row>
    <row r="5210" spans="1:23" x14ac:dyDescent="0.3">
      <c r="A5210" t="s">
        <v>5219</v>
      </c>
      <c r="B5210" t="s">
        <v>21174</v>
      </c>
      <c r="C5210">
        <v>0</v>
      </c>
      <c r="D5210">
        <v>0</v>
      </c>
      <c r="E5210" t="s">
        <v>20050</v>
      </c>
      <c r="F5210" t="s">
        <v>17691</v>
      </c>
      <c r="G5210" t="s">
        <v>20066</v>
      </c>
      <c r="H5210" t="s">
        <v>25624</v>
      </c>
      <c r="I5210" t="s">
        <v>25625</v>
      </c>
      <c r="J5210" t="s">
        <v>17692</v>
      </c>
      <c r="K5210" t="s">
        <v>17693</v>
      </c>
      <c r="L5210" t="s">
        <v>17694</v>
      </c>
      <c r="M5210" t="s">
        <v>20555</v>
      </c>
      <c r="N5210" t="s">
        <v>6348</v>
      </c>
      <c r="O5210" t="s">
        <v>20213</v>
      </c>
      <c r="P5210" t="s">
        <v>20375</v>
      </c>
      <c r="Q5210" t="s">
        <v>6619</v>
      </c>
      <c r="R5210" t="s">
        <v>25626</v>
      </c>
      <c r="S5210">
        <v>1</v>
      </c>
      <c r="T5210">
        <v>1</v>
      </c>
      <c r="U5210">
        <v>0</v>
      </c>
      <c r="V5210">
        <v>149</v>
      </c>
      <c r="W5210">
        <v>7</v>
      </c>
    </row>
    <row r="5211" spans="1:23" x14ac:dyDescent="0.3">
      <c r="A5211" t="s">
        <v>5220</v>
      </c>
      <c r="B5211" t="s">
        <v>21174</v>
      </c>
      <c r="C5211">
        <v>0</v>
      </c>
      <c r="D5211">
        <v>0</v>
      </c>
      <c r="E5211" t="s">
        <v>20050</v>
      </c>
      <c r="F5211" t="s">
        <v>17695</v>
      </c>
      <c r="G5211" t="s">
        <v>21292</v>
      </c>
      <c r="H5211" t="s">
        <v>25627</v>
      </c>
      <c r="I5211" t="s">
        <v>25628</v>
      </c>
      <c r="J5211" t="s">
        <v>17696</v>
      </c>
      <c r="K5211" t="s">
        <v>17697</v>
      </c>
      <c r="L5211" t="s">
        <v>17698</v>
      </c>
      <c r="M5211" t="s">
        <v>20331</v>
      </c>
      <c r="N5211" t="s">
        <v>6348</v>
      </c>
      <c r="O5211" t="s">
        <v>20213</v>
      </c>
      <c r="P5211" t="s">
        <v>20375</v>
      </c>
      <c r="Q5211" t="s">
        <v>6619</v>
      </c>
      <c r="R5211" t="s">
        <v>25629</v>
      </c>
      <c r="S5211">
        <v>1</v>
      </c>
      <c r="T5211">
        <v>1</v>
      </c>
      <c r="U5211">
        <v>0</v>
      </c>
      <c r="V5211">
        <v>235</v>
      </c>
      <c r="W5211">
        <v>11</v>
      </c>
    </row>
    <row r="5212" spans="1:23" x14ac:dyDescent="0.3">
      <c r="A5212" t="s">
        <v>5221</v>
      </c>
      <c r="B5212" t="s">
        <v>21174</v>
      </c>
      <c r="C5212">
        <v>0</v>
      </c>
      <c r="D5212">
        <v>0</v>
      </c>
      <c r="E5212" t="s">
        <v>20050</v>
      </c>
      <c r="F5212" t="s">
        <v>17699</v>
      </c>
      <c r="G5212" t="s">
        <v>20040</v>
      </c>
      <c r="H5212" t="s">
        <v>25630</v>
      </c>
      <c r="I5212" t="s">
        <v>25631</v>
      </c>
      <c r="J5212" t="s">
        <v>17700</v>
      </c>
      <c r="K5212" t="s">
        <v>17701</v>
      </c>
      <c r="L5212" t="s">
        <v>17702</v>
      </c>
      <c r="M5212" t="s">
        <v>20075</v>
      </c>
      <c r="N5212" t="s">
        <v>6348</v>
      </c>
      <c r="O5212" t="s">
        <v>20213</v>
      </c>
      <c r="P5212" t="s">
        <v>20375</v>
      </c>
      <c r="Q5212" t="s">
        <v>6619</v>
      </c>
      <c r="R5212" t="s">
        <v>25632</v>
      </c>
      <c r="S5212">
        <v>1</v>
      </c>
      <c r="T5212">
        <v>1</v>
      </c>
      <c r="U5212">
        <v>0</v>
      </c>
      <c r="V5212">
        <v>157</v>
      </c>
      <c r="W5212">
        <v>8</v>
      </c>
    </row>
    <row r="5213" spans="1:23" x14ac:dyDescent="0.3">
      <c r="A5213" t="s">
        <v>5222</v>
      </c>
      <c r="B5213" t="s">
        <v>21174</v>
      </c>
      <c r="C5213">
        <v>0</v>
      </c>
      <c r="D5213">
        <v>0</v>
      </c>
      <c r="E5213" t="s">
        <v>20050</v>
      </c>
      <c r="F5213" t="s">
        <v>17703</v>
      </c>
      <c r="G5213" t="s">
        <v>20328</v>
      </c>
      <c r="H5213" t="s">
        <v>25633</v>
      </c>
      <c r="I5213" t="s">
        <v>25634</v>
      </c>
      <c r="J5213" t="s">
        <v>17704</v>
      </c>
      <c r="K5213" t="s">
        <v>17602</v>
      </c>
      <c r="L5213" t="s">
        <v>17603</v>
      </c>
      <c r="M5213" t="s">
        <v>21470</v>
      </c>
      <c r="N5213" t="s">
        <v>6348</v>
      </c>
      <c r="O5213" t="s">
        <v>20213</v>
      </c>
      <c r="P5213" t="s">
        <v>20375</v>
      </c>
      <c r="Q5213" t="s">
        <v>6619</v>
      </c>
      <c r="R5213" t="s">
        <v>25575</v>
      </c>
      <c r="S5213">
        <v>1</v>
      </c>
      <c r="T5213">
        <v>1</v>
      </c>
      <c r="U5213">
        <v>0</v>
      </c>
      <c r="V5213">
        <v>257</v>
      </c>
      <c r="W5213">
        <v>12</v>
      </c>
    </row>
    <row r="5214" spans="1:23" x14ac:dyDescent="0.3">
      <c r="A5214" t="s">
        <v>5223</v>
      </c>
      <c r="B5214" t="s">
        <v>21174</v>
      </c>
      <c r="C5214">
        <v>0</v>
      </c>
      <c r="D5214">
        <v>0</v>
      </c>
      <c r="E5214" t="s">
        <v>20050</v>
      </c>
      <c r="F5214" t="s">
        <v>17705</v>
      </c>
      <c r="G5214" t="s">
        <v>20328</v>
      </c>
      <c r="H5214" t="s">
        <v>25635</v>
      </c>
      <c r="I5214" t="s">
        <v>25636</v>
      </c>
      <c r="J5214" t="s">
        <v>17706</v>
      </c>
      <c r="K5214" t="s">
        <v>17707</v>
      </c>
      <c r="L5214" t="s">
        <v>17708</v>
      </c>
      <c r="M5214" t="s">
        <v>20484</v>
      </c>
      <c r="N5214" t="s">
        <v>6348</v>
      </c>
      <c r="O5214" t="s">
        <v>20213</v>
      </c>
      <c r="P5214" t="s">
        <v>20375</v>
      </c>
      <c r="Q5214" t="s">
        <v>6619</v>
      </c>
      <c r="R5214" t="s">
        <v>25637</v>
      </c>
      <c r="S5214">
        <v>1</v>
      </c>
      <c r="T5214">
        <v>1</v>
      </c>
      <c r="U5214">
        <v>0</v>
      </c>
      <c r="V5214">
        <v>135</v>
      </c>
      <c r="W5214">
        <v>8</v>
      </c>
    </row>
    <row r="5215" spans="1:23" x14ac:dyDescent="0.3">
      <c r="A5215" t="s">
        <v>5224</v>
      </c>
      <c r="B5215" t="s">
        <v>21174</v>
      </c>
      <c r="C5215">
        <v>0</v>
      </c>
      <c r="D5215">
        <v>0</v>
      </c>
      <c r="E5215" t="s">
        <v>20050</v>
      </c>
      <c r="F5215" t="s">
        <v>17709</v>
      </c>
      <c r="G5215" t="s">
        <v>20040</v>
      </c>
      <c r="H5215" t="s">
        <v>25638</v>
      </c>
      <c r="I5215" t="s">
        <v>25639</v>
      </c>
      <c r="J5215" t="s">
        <v>10957</v>
      </c>
      <c r="K5215" t="s">
        <v>17710</v>
      </c>
      <c r="L5215" t="s">
        <v>17711</v>
      </c>
      <c r="M5215" t="s">
        <v>20457</v>
      </c>
      <c r="N5215" t="s">
        <v>6348</v>
      </c>
      <c r="O5215" t="s">
        <v>20213</v>
      </c>
      <c r="P5215" t="s">
        <v>20375</v>
      </c>
      <c r="Q5215" t="s">
        <v>6619</v>
      </c>
      <c r="R5215" t="s">
        <v>25640</v>
      </c>
      <c r="S5215">
        <v>1</v>
      </c>
      <c r="T5215">
        <v>1</v>
      </c>
      <c r="U5215">
        <v>0</v>
      </c>
      <c r="V5215">
        <v>140</v>
      </c>
      <c r="W5215">
        <v>8</v>
      </c>
    </row>
    <row r="5216" spans="1:23" x14ac:dyDescent="0.3">
      <c r="A5216" t="s">
        <v>5225</v>
      </c>
      <c r="B5216" t="s">
        <v>21174</v>
      </c>
      <c r="C5216">
        <v>0</v>
      </c>
      <c r="D5216">
        <v>0</v>
      </c>
      <c r="E5216" t="s">
        <v>20088</v>
      </c>
      <c r="F5216" t="s">
        <v>17712</v>
      </c>
      <c r="G5216" t="s">
        <v>20089</v>
      </c>
      <c r="H5216" t="s">
        <v>25641</v>
      </c>
      <c r="I5216" t="s">
        <v>25642</v>
      </c>
      <c r="J5216" t="s">
        <v>9303</v>
      </c>
      <c r="K5216" t="s">
        <v>17713</v>
      </c>
      <c r="L5216" t="s">
        <v>17714</v>
      </c>
      <c r="M5216" t="s">
        <v>20457</v>
      </c>
      <c r="N5216" t="s">
        <v>6348</v>
      </c>
      <c r="O5216" t="s">
        <v>20213</v>
      </c>
      <c r="P5216" t="s">
        <v>20426</v>
      </c>
      <c r="Q5216" t="s">
        <v>20427</v>
      </c>
      <c r="R5216" t="s">
        <v>25643</v>
      </c>
      <c r="S5216">
        <v>0</v>
      </c>
      <c r="T5216">
        <v>1</v>
      </c>
      <c r="U5216">
        <v>0</v>
      </c>
      <c r="V5216">
        <v>109</v>
      </c>
      <c r="W5216">
        <v>6</v>
      </c>
    </row>
    <row r="5217" spans="1:23" x14ac:dyDescent="0.3">
      <c r="A5217" t="s">
        <v>5226</v>
      </c>
      <c r="B5217" t="s">
        <v>21174</v>
      </c>
      <c r="C5217">
        <v>0</v>
      </c>
      <c r="D5217">
        <v>0</v>
      </c>
      <c r="E5217" t="s">
        <v>20050</v>
      </c>
      <c r="F5217" t="s">
        <v>17715</v>
      </c>
      <c r="G5217" t="s">
        <v>20080</v>
      </c>
      <c r="H5217" t="s">
        <v>25644</v>
      </c>
      <c r="I5217" t="s">
        <v>25645</v>
      </c>
      <c r="J5217" t="s">
        <v>17716</v>
      </c>
      <c r="K5217" t="s">
        <v>8428</v>
      </c>
      <c r="L5217" t="s">
        <v>8429</v>
      </c>
      <c r="M5217" t="s">
        <v>20227</v>
      </c>
      <c r="N5217" t="s">
        <v>6348</v>
      </c>
      <c r="O5217" t="s">
        <v>20213</v>
      </c>
      <c r="P5217" t="s">
        <v>20375</v>
      </c>
      <c r="Q5217" t="s">
        <v>6619</v>
      </c>
      <c r="R5217" t="s">
        <v>20944</v>
      </c>
      <c r="S5217">
        <v>1</v>
      </c>
      <c r="T5217">
        <v>1</v>
      </c>
      <c r="U5217">
        <v>0</v>
      </c>
      <c r="V5217">
        <v>260</v>
      </c>
      <c r="W5217">
        <v>12</v>
      </c>
    </row>
    <row r="5218" spans="1:23" x14ac:dyDescent="0.3">
      <c r="A5218" t="s">
        <v>5227</v>
      </c>
      <c r="B5218" t="s">
        <v>21174</v>
      </c>
      <c r="C5218">
        <v>0</v>
      </c>
      <c r="D5218">
        <v>0</v>
      </c>
      <c r="E5218" t="s">
        <v>20050</v>
      </c>
      <c r="F5218" t="s">
        <v>17717</v>
      </c>
      <c r="G5218" t="s">
        <v>20080</v>
      </c>
      <c r="H5218" t="s">
        <v>25646</v>
      </c>
      <c r="I5218" t="s">
        <v>25647</v>
      </c>
      <c r="J5218" t="s">
        <v>17718</v>
      </c>
      <c r="K5218" t="s">
        <v>17719</v>
      </c>
      <c r="L5218" t="s">
        <v>17720</v>
      </c>
      <c r="M5218" t="s">
        <v>20893</v>
      </c>
      <c r="N5218" t="s">
        <v>6348</v>
      </c>
      <c r="O5218" t="s">
        <v>20213</v>
      </c>
      <c r="P5218" t="s">
        <v>20375</v>
      </c>
      <c r="Q5218" t="s">
        <v>6619</v>
      </c>
      <c r="R5218" t="s">
        <v>25648</v>
      </c>
      <c r="S5218">
        <v>1</v>
      </c>
      <c r="T5218">
        <v>1</v>
      </c>
      <c r="U5218">
        <v>0</v>
      </c>
      <c r="V5218">
        <v>179</v>
      </c>
      <c r="W5218">
        <v>9</v>
      </c>
    </row>
    <row r="5219" spans="1:23" x14ac:dyDescent="0.3">
      <c r="A5219" t="s">
        <v>5228</v>
      </c>
      <c r="B5219" t="s">
        <v>21174</v>
      </c>
      <c r="C5219">
        <v>0</v>
      </c>
      <c r="D5219">
        <v>0</v>
      </c>
      <c r="E5219" t="s">
        <v>20088</v>
      </c>
      <c r="F5219" t="s">
        <v>17721</v>
      </c>
      <c r="G5219" t="s">
        <v>20089</v>
      </c>
      <c r="H5219" t="s">
        <v>20543</v>
      </c>
      <c r="I5219" t="s">
        <v>20544</v>
      </c>
      <c r="J5219" t="s">
        <v>17722</v>
      </c>
      <c r="K5219" t="s">
        <v>6346</v>
      </c>
      <c r="L5219" t="s">
        <v>6347</v>
      </c>
      <c r="M5219" t="s">
        <v>20083</v>
      </c>
      <c r="N5219" t="s">
        <v>6348</v>
      </c>
      <c r="O5219" t="s">
        <v>20213</v>
      </c>
      <c r="P5219" t="s">
        <v>20359</v>
      </c>
      <c r="Q5219" t="s">
        <v>20360</v>
      </c>
      <c r="R5219" t="s">
        <v>20361</v>
      </c>
      <c r="S5219">
        <v>0</v>
      </c>
      <c r="T5219">
        <v>0</v>
      </c>
      <c r="U5219">
        <v>0</v>
      </c>
      <c r="V5219">
        <v>139</v>
      </c>
      <c r="W5219">
        <v>7</v>
      </c>
    </row>
    <row r="5220" spans="1:23" x14ac:dyDescent="0.3">
      <c r="A5220" t="s">
        <v>5229</v>
      </c>
      <c r="B5220" t="s">
        <v>21174</v>
      </c>
      <c r="C5220">
        <v>0</v>
      </c>
      <c r="D5220">
        <v>0</v>
      </c>
      <c r="E5220" t="s">
        <v>20088</v>
      </c>
      <c r="F5220" t="s">
        <v>17723</v>
      </c>
      <c r="G5220" t="s">
        <v>20089</v>
      </c>
      <c r="H5220" t="s">
        <v>20543</v>
      </c>
      <c r="I5220" t="s">
        <v>20544</v>
      </c>
      <c r="J5220" t="s">
        <v>17724</v>
      </c>
      <c r="K5220" t="s">
        <v>6608</v>
      </c>
      <c r="L5220" t="s">
        <v>6347</v>
      </c>
      <c r="M5220" t="s">
        <v>20083</v>
      </c>
      <c r="N5220" t="s">
        <v>6348</v>
      </c>
      <c r="O5220" t="s">
        <v>20213</v>
      </c>
      <c r="P5220" t="s">
        <v>20359</v>
      </c>
      <c r="Q5220" t="s">
        <v>20360</v>
      </c>
      <c r="R5220" t="s">
        <v>20361</v>
      </c>
      <c r="S5220">
        <v>0</v>
      </c>
      <c r="T5220">
        <v>0</v>
      </c>
      <c r="U5220">
        <v>0</v>
      </c>
      <c r="V5220">
        <v>123</v>
      </c>
      <c r="W5220">
        <v>6</v>
      </c>
    </row>
    <row r="5221" spans="1:23" x14ac:dyDescent="0.3">
      <c r="A5221" t="s">
        <v>5230</v>
      </c>
      <c r="B5221" t="s">
        <v>21174</v>
      </c>
      <c r="C5221">
        <v>0</v>
      </c>
      <c r="D5221">
        <v>0</v>
      </c>
      <c r="E5221" t="s">
        <v>20050</v>
      </c>
      <c r="F5221" t="s">
        <v>17725</v>
      </c>
      <c r="G5221" t="s">
        <v>20080</v>
      </c>
      <c r="H5221" t="s">
        <v>25649</v>
      </c>
      <c r="I5221" t="s">
        <v>25650</v>
      </c>
      <c r="J5221" t="s">
        <v>17726</v>
      </c>
      <c r="K5221" t="s">
        <v>6940</v>
      </c>
      <c r="L5221" t="s">
        <v>6941</v>
      </c>
      <c r="M5221" t="s">
        <v>20442</v>
      </c>
      <c r="N5221" t="s">
        <v>6348</v>
      </c>
      <c r="O5221" t="s">
        <v>20213</v>
      </c>
      <c r="P5221" t="s">
        <v>20509</v>
      </c>
      <c r="Q5221" t="s">
        <v>20510</v>
      </c>
      <c r="R5221" t="s">
        <v>20540</v>
      </c>
      <c r="S5221">
        <v>1</v>
      </c>
      <c r="T5221">
        <v>1</v>
      </c>
      <c r="U5221">
        <v>0</v>
      </c>
      <c r="V5221">
        <v>251</v>
      </c>
      <c r="W5221">
        <v>11</v>
      </c>
    </row>
    <row r="5222" spans="1:23" x14ac:dyDescent="0.3">
      <c r="A5222" t="s">
        <v>5231</v>
      </c>
      <c r="B5222" t="s">
        <v>21174</v>
      </c>
      <c r="C5222">
        <v>0</v>
      </c>
      <c r="D5222">
        <v>0</v>
      </c>
      <c r="E5222" t="s">
        <v>20050</v>
      </c>
      <c r="F5222" t="s">
        <v>17727</v>
      </c>
      <c r="G5222" t="s">
        <v>20080</v>
      </c>
      <c r="H5222" t="s">
        <v>25651</v>
      </c>
      <c r="I5222" t="s">
        <v>25652</v>
      </c>
      <c r="J5222" t="s">
        <v>17728</v>
      </c>
      <c r="K5222" t="s">
        <v>6890</v>
      </c>
      <c r="L5222" t="s">
        <v>6891</v>
      </c>
      <c r="M5222" t="s">
        <v>20369</v>
      </c>
      <c r="N5222" t="s">
        <v>6348</v>
      </c>
      <c r="O5222" t="s">
        <v>20213</v>
      </c>
      <c r="P5222" t="s">
        <v>20375</v>
      </c>
      <c r="Q5222" t="s">
        <v>6619</v>
      </c>
      <c r="R5222" t="s">
        <v>25653</v>
      </c>
      <c r="S5222">
        <v>1</v>
      </c>
      <c r="T5222">
        <v>1</v>
      </c>
      <c r="U5222">
        <v>0</v>
      </c>
      <c r="V5222">
        <v>160</v>
      </c>
      <c r="W5222">
        <v>9</v>
      </c>
    </row>
    <row r="5223" spans="1:23" x14ac:dyDescent="0.3">
      <c r="A5223" t="s">
        <v>5232</v>
      </c>
      <c r="B5223" t="s">
        <v>21174</v>
      </c>
      <c r="C5223">
        <v>0</v>
      </c>
      <c r="D5223">
        <v>0</v>
      </c>
      <c r="E5223" t="s">
        <v>20050</v>
      </c>
      <c r="F5223" t="s">
        <v>17729</v>
      </c>
      <c r="G5223" t="s">
        <v>20040</v>
      </c>
      <c r="H5223" t="s">
        <v>25654</v>
      </c>
      <c r="I5223" t="s">
        <v>25655</v>
      </c>
      <c r="J5223" t="s">
        <v>13053</v>
      </c>
      <c r="K5223" t="s">
        <v>17730</v>
      </c>
      <c r="L5223" t="s">
        <v>17731</v>
      </c>
      <c r="M5223" t="s">
        <v>20582</v>
      </c>
      <c r="N5223" t="s">
        <v>6348</v>
      </c>
      <c r="O5223" t="s">
        <v>20213</v>
      </c>
      <c r="P5223" t="s">
        <v>20509</v>
      </c>
      <c r="Q5223" t="s">
        <v>20510</v>
      </c>
      <c r="R5223" t="s">
        <v>25656</v>
      </c>
      <c r="S5223">
        <v>1</v>
      </c>
      <c r="T5223">
        <v>1</v>
      </c>
      <c r="U5223">
        <v>0</v>
      </c>
      <c r="V5223">
        <v>256</v>
      </c>
      <c r="W5223">
        <v>12</v>
      </c>
    </row>
    <row r="5224" spans="1:23" x14ac:dyDescent="0.3">
      <c r="A5224" t="s">
        <v>5233</v>
      </c>
      <c r="B5224" t="s">
        <v>21174</v>
      </c>
      <c r="C5224">
        <v>0</v>
      </c>
      <c r="D5224">
        <v>0</v>
      </c>
      <c r="E5224" t="s">
        <v>20050</v>
      </c>
      <c r="F5224" t="s">
        <v>17732</v>
      </c>
      <c r="G5224" t="s">
        <v>20080</v>
      </c>
      <c r="H5224" t="s">
        <v>20572</v>
      </c>
      <c r="I5224" t="s">
        <v>20573</v>
      </c>
      <c r="J5224" t="s">
        <v>17733</v>
      </c>
      <c r="K5224" t="s">
        <v>6470</v>
      </c>
      <c r="L5224" t="s">
        <v>6471</v>
      </c>
      <c r="M5224" t="s">
        <v>20083</v>
      </c>
      <c r="N5224" t="s">
        <v>6348</v>
      </c>
      <c r="O5224" t="s">
        <v>20213</v>
      </c>
      <c r="P5224" t="s">
        <v>20549</v>
      </c>
      <c r="Q5224" t="s">
        <v>20550</v>
      </c>
      <c r="R5224" t="s">
        <v>20551</v>
      </c>
      <c r="S5224">
        <v>1</v>
      </c>
      <c r="T5224">
        <v>1</v>
      </c>
      <c r="U5224">
        <v>0</v>
      </c>
      <c r="V5224">
        <v>68</v>
      </c>
      <c r="W5224">
        <v>4</v>
      </c>
    </row>
    <row r="5225" spans="1:23" x14ac:dyDescent="0.3">
      <c r="A5225" t="s">
        <v>5234</v>
      </c>
      <c r="B5225" t="s">
        <v>21174</v>
      </c>
      <c r="C5225">
        <v>0</v>
      </c>
      <c r="D5225">
        <v>0</v>
      </c>
      <c r="E5225" t="s">
        <v>20050</v>
      </c>
      <c r="F5225" t="s">
        <v>17734</v>
      </c>
      <c r="G5225" t="s">
        <v>20066</v>
      </c>
      <c r="H5225" t="s">
        <v>25657</v>
      </c>
      <c r="I5225" t="s">
        <v>25658</v>
      </c>
      <c r="J5225" t="s">
        <v>11071</v>
      </c>
      <c r="K5225" t="s">
        <v>17735</v>
      </c>
      <c r="L5225" t="s">
        <v>17736</v>
      </c>
      <c r="M5225" t="s">
        <v>20410</v>
      </c>
      <c r="N5225" t="s">
        <v>6348</v>
      </c>
      <c r="O5225" t="s">
        <v>20213</v>
      </c>
      <c r="P5225" t="s">
        <v>20509</v>
      </c>
      <c r="Q5225" t="s">
        <v>20510</v>
      </c>
      <c r="R5225" t="s">
        <v>25659</v>
      </c>
      <c r="S5225">
        <v>1</v>
      </c>
      <c r="T5225">
        <v>1</v>
      </c>
      <c r="U5225">
        <v>0</v>
      </c>
      <c r="V5225">
        <v>128</v>
      </c>
      <c r="W5225">
        <v>7</v>
      </c>
    </row>
    <row r="5226" spans="1:23" x14ac:dyDescent="0.3">
      <c r="A5226" t="s">
        <v>5235</v>
      </c>
      <c r="B5226" t="s">
        <v>21174</v>
      </c>
      <c r="C5226">
        <v>0</v>
      </c>
      <c r="D5226">
        <v>0</v>
      </c>
      <c r="E5226" t="s">
        <v>20050</v>
      </c>
      <c r="F5226" t="s">
        <v>17737</v>
      </c>
      <c r="G5226" t="s">
        <v>20328</v>
      </c>
      <c r="H5226" t="s">
        <v>25660</v>
      </c>
      <c r="I5226" t="s">
        <v>25661</v>
      </c>
      <c r="J5226" t="s">
        <v>17738</v>
      </c>
      <c r="K5226" t="s">
        <v>17471</v>
      </c>
      <c r="L5226" t="s">
        <v>17472</v>
      </c>
      <c r="M5226" t="s">
        <v>20374</v>
      </c>
      <c r="N5226" t="s">
        <v>6348</v>
      </c>
      <c r="O5226" t="s">
        <v>20213</v>
      </c>
      <c r="P5226" t="s">
        <v>20509</v>
      </c>
      <c r="Q5226" t="s">
        <v>20510</v>
      </c>
      <c r="R5226" t="s">
        <v>25662</v>
      </c>
      <c r="S5226">
        <v>1</v>
      </c>
      <c r="T5226">
        <v>1</v>
      </c>
      <c r="U5226">
        <v>0</v>
      </c>
      <c r="V5226">
        <v>335</v>
      </c>
      <c r="W5226">
        <v>14</v>
      </c>
    </row>
    <row r="5227" spans="1:23" x14ac:dyDescent="0.3">
      <c r="A5227" t="s">
        <v>5236</v>
      </c>
      <c r="B5227" t="s">
        <v>21174</v>
      </c>
      <c r="C5227">
        <v>0</v>
      </c>
      <c r="D5227">
        <v>0</v>
      </c>
      <c r="E5227" t="s">
        <v>20050</v>
      </c>
      <c r="F5227" t="s">
        <v>17739</v>
      </c>
      <c r="G5227" t="s">
        <v>20328</v>
      </c>
      <c r="H5227" t="s">
        <v>25660</v>
      </c>
      <c r="I5227" t="s">
        <v>25661</v>
      </c>
      <c r="J5227" t="s">
        <v>17740</v>
      </c>
      <c r="K5227" t="s">
        <v>17471</v>
      </c>
      <c r="L5227" t="s">
        <v>17472</v>
      </c>
      <c r="M5227" t="s">
        <v>20374</v>
      </c>
      <c r="N5227" t="s">
        <v>6348</v>
      </c>
      <c r="O5227" t="s">
        <v>20213</v>
      </c>
      <c r="P5227" t="s">
        <v>20509</v>
      </c>
      <c r="Q5227" t="s">
        <v>20510</v>
      </c>
      <c r="R5227" t="s">
        <v>25662</v>
      </c>
      <c r="S5227">
        <v>1</v>
      </c>
      <c r="T5227">
        <v>1</v>
      </c>
      <c r="U5227">
        <v>0</v>
      </c>
      <c r="V5227">
        <v>186</v>
      </c>
      <c r="W5227">
        <v>10</v>
      </c>
    </row>
    <row r="5228" spans="1:23" x14ac:dyDescent="0.3">
      <c r="A5228" t="s">
        <v>5237</v>
      </c>
      <c r="B5228" t="s">
        <v>21174</v>
      </c>
      <c r="C5228">
        <v>0</v>
      </c>
      <c r="D5228">
        <v>0</v>
      </c>
      <c r="E5228" t="s">
        <v>20050</v>
      </c>
      <c r="F5228" t="s">
        <v>17741</v>
      </c>
      <c r="G5228" t="s">
        <v>20328</v>
      </c>
      <c r="H5228" t="s">
        <v>25663</v>
      </c>
      <c r="I5228" t="s">
        <v>25664</v>
      </c>
      <c r="J5228" t="s">
        <v>17742</v>
      </c>
      <c r="K5228" t="s">
        <v>9334</v>
      </c>
      <c r="L5228" t="s">
        <v>9335</v>
      </c>
      <c r="M5228" t="s">
        <v>20324</v>
      </c>
      <c r="N5228" t="s">
        <v>6348</v>
      </c>
      <c r="O5228" t="s">
        <v>20213</v>
      </c>
      <c r="P5228" t="s">
        <v>20509</v>
      </c>
      <c r="Q5228" t="s">
        <v>20510</v>
      </c>
      <c r="R5228" t="s">
        <v>21229</v>
      </c>
      <c r="S5228">
        <v>1</v>
      </c>
      <c r="T5228">
        <v>1</v>
      </c>
      <c r="U5228">
        <v>0</v>
      </c>
      <c r="V5228">
        <v>256</v>
      </c>
      <c r="W5228">
        <v>12</v>
      </c>
    </row>
    <row r="5229" spans="1:23" x14ac:dyDescent="0.3">
      <c r="A5229" t="s">
        <v>5238</v>
      </c>
      <c r="B5229" t="s">
        <v>21174</v>
      </c>
      <c r="C5229">
        <v>0</v>
      </c>
      <c r="D5229">
        <v>0</v>
      </c>
      <c r="E5229" t="s">
        <v>20050</v>
      </c>
      <c r="F5229" t="s">
        <v>17743</v>
      </c>
      <c r="G5229" t="s">
        <v>20328</v>
      </c>
      <c r="H5229" t="s">
        <v>25663</v>
      </c>
      <c r="I5229" t="s">
        <v>25664</v>
      </c>
      <c r="J5229" t="s">
        <v>17744</v>
      </c>
      <c r="K5229" t="s">
        <v>9334</v>
      </c>
      <c r="L5229" t="s">
        <v>9335</v>
      </c>
      <c r="M5229" t="s">
        <v>20324</v>
      </c>
      <c r="N5229" t="s">
        <v>6348</v>
      </c>
      <c r="O5229" t="s">
        <v>20213</v>
      </c>
      <c r="P5229" t="s">
        <v>20509</v>
      </c>
      <c r="Q5229" t="s">
        <v>20510</v>
      </c>
      <c r="R5229" t="s">
        <v>21229</v>
      </c>
      <c r="S5229">
        <v>1</v>
      </c>
      <c r="T5229">
        <v>1</v>
      </c>
      <c r="U5229">
        <v>0</v>
      </c>
      <c r="V5229">
        <v>270</v>
      </c>
      <c r="W5229">
        <v>14</v>
      </c>
    </row>
    <row r="5230" spans="1:23" x14ac:dyDescent="0.3">
      <c r="A5230" t="s">
        <v>5239</v>
      </c>
      <c r="B5230" t="s">
        <v>21174</v>
      </c>
      <c r="C5230">
        <v>0</v>
      </c>
      <c r="D5230">
        <v>0</v>
      </c>
      <c r="E5230" t="s">
        <v>20050</v>
      </c>
      <c r="F5230" t="s">
        <v>17745</v>
      </c>
      <c r="G5230" t="s">
        <v>20040</v>
      </c>
      <c r="H5230" t="s">
        <v>25665</v>
      </c>
      <c r="I5230" t="s">
        <v>25666</v>
      </c>
      <c r="J5230" t="s">
        <v>17746</v>
      </c>
      <c r="K5230" t="s">
        <v>17747</v>
      </c>
      <c r="L5230" t="s">
        <v>13584</v>
      </c>
      <c r="M5230" t="s">
        <v>20555</v>
      </c>
      <c r="N5230" t="s">
        <v>6348</v>
      </c>
      <c r="O5230" t="s">
        <v>20213</v>
      </c>
      <c r="P5230" t="s">
        <v>20509</v>
      </c>
      <c r="Q5230" t="s">
        <v>20510</v>
      </c>
      <c r="R5230" t="s">
        <v>25667</v>
      </c>
      <c r="S5230">
        <v>1</v>
      </c>
      <c r="T5230">
        <v>1</v>
      </c>
      <c r="U5230">
        <v>0</v>
      </c>
      <c r="V5230">
        <v>140</v>
      </c>
      <c r="W5230">
        <v>7</v>
      </c>
    </row>
    <row r="5231" spans="1:23" x14ac:dyDescent="0.3">
      <c r="A5231" t="s">
        <v>5240</v>
      </c>
      <c r="B5231" t="s">
        <v>21174</v>
      </c>
      <c r="C5231">
        <v>0</v>
      </c>
      <c r="D5231">
        <v>0</v>
      </c>
      <c r="E5231" t="s">
        <v>20050</v>
      </c>
      <c r="F5231" t="s">
        <v>17748</v>
      </c>
      <c r="G5231" t="s">
        <v>20040</v>
      </c>
      <c r="H5231" t="s">
        <v>25665</v>
      </c>
      <c r="I5231" t="s">
        <v>25666</v>
      </c>
      <c r="J5231" t="s">
        <v>17749</v>
      </c>
      <c r="K5231" t="s">
        <v>17747</v>
      </c>
      <c r="L5231" t="s">
        <v>13584</v>
      </c>
      <c r="M5231" t="s">
        <v>20555</v>
      </c>
      <c r="N5231" t="s">
        <v>6348</v>
      </c>
      <c r="O5231" t="s">
        <v>20213</v>
      </c>
      <c r="P5231" t="s">
        <v>20509</v>
      </c>
      <c r="Q5231" t="s">
        <v>20510</v>
      </c>
      <c r="R5231" t="s">
        <v>25667</v>
      </c>
      <c r="S5231">
        <v>1</v>
      </c>
      <c r="T5231">
        <v>1</v>
      </c>
      <c r="U5231">
        <v>0</v>
      </c>
      <c r="V5231">
        <v>278</v>
      </c>
      <c r="W5231">
        <v>12</v>
      </c>
    </row>
    <row r="5232" spans="1:23" x14ac:dyDescent="0.3">
      <c r="A5232" t="s">
        <v>5241</v>
      </c>
      <c r="B5232" t="s">
        <v>21174</v>
      </c>
      <c r="C5232">
        <v>0</v>
      </c>
      <c r="D5232">
        <v>0</v>
      </c>
      <c r="E5232" t="s">
        <v>20050</v>
      </c>
      <c r="F5232" t="s">
        <v>17750</v>
      </c>
      <c r="G5232" t="s">
        <v>21292</v>
      </c>
      <c r="H5232" t="s">
        <v>25668</v>
      </c>
      <c r="I5232" t="s">
        <v>25669</v>
      </c>
      <c r="J5232" t="s">
        <v>17064</v>
      </c>
      <c r="K5232" t="s">
        <v>17751</v>
      </c>
      <c r="L5232" t="s">
        <v>17752</v>
      </c>
      <c r="M5232" t="s">
        <v>20457</v>
      </c>
      <c r="N5232" t="s">
        <v>6348</v>
      </c>
      <c r="O5232" t="s">
        <v>20213</v>
      </c>
      <c r="P5232" t="s">
        <v>20509</v>
      </c>
      <c r="Q5232" t="s">
        <v>20510</v>
      </c>
      <c r="R5232" t="s">
        <v>25670</v>
      </c>
      <c r="S5232">
        <v>1</v>
      </c>
      <c r="T5232">
        <v>1</v>
      </c>
      <c r="U5232">
        <v>0</v>
      </c>
      <c r="V5232">
        <v>105</v>
      </c>
      <c r="W5232">
        <v>5</v>
      </c>
    </row>
    <row r="5233" spans="1:23" x14ac:dyDescent="0.3">
      <c r="A5233" t="s">
        <v>5242</v>
      </c>
      <c r="B5233" t="s">
        <v>21174</v>
      </c>
      <c r="C5233">
        <v>0</v>
      </c>
      <c r="D5233">
        <v>0</v>
      </c>
      <c r="E5233" t="s">
        <v>20050</v>
      </c>
      <c r="F5233" t="s">
        <v>17753</v>
      </c>
      <c r="G5233" t="s">
        <v>20066</v>
      </c>
      <c r="H5233" t="s">
        <v>25561</v>
      </c>
      <c r="I5233" t="s">
        <v>25562</v>
      </c>
      <c r="J5233" t="s">
        <v>17570</v>
      </c>
      <c r="K5233" t="s">
        <v>17571</v>
      </c>
      <c r="L5233" t="s">
        <v>17572</v>
      </c>
      <c r="M5233" t="s">
        <v>20504</v>
      </c>
      <c r="N5233" t="s">
        <v>6348</v>
      </c>
      <c r="O5233" t="s">
        <v>20213</v>
      </c>
      <c r="P5233" t="s">
        <v>20509</v>
      </c>
      <c r="Q5233" t="s">
        <v>20510</v>
      </c>
      <c r="R5233" t="s">
        <v>25563</v>
      </c>
      <c r="S5233">
        <v>1</v>
      </c>
      <c r="T5233">
        <v>1</v>
      </c>
      <c r="U5233">
        <v>0</v>
      </c>
      <c r="V5233">
        <v>79</v>
      </c>
      <c r="W5233">
        <v>4</v>
      </c>
    </row>
    <row r="5234" spans="1:23" x14ac:dyDescent="0.3">
      <c r="A5234" t="s">
        <v>5243</v>
      </c>
      <c r="B5234" t="s">
        <v>21174</v>
      </c>
      <c r="C5234">
        <v>0</v>
      </c>
      <c r="D5234">
        <v>0</v>
      </c>
      <c r="E5234" t="s">
        <v>20050</v>
      </c>
      <c r="F5234" t="s">
        <v>17754</v>
      </c>
      <c r="G5234" t="s">
        <v>20080</v>
      </c>
      <c r="H5234" t="s">
        <v>25649</v>
      </c>
      <c r="I5234" t="s">
        <v>25650</v>
      </c>
      <c r="J5234" t="s">
        <v>17755</v>
      </c>
      <c r="K5234" t="s">
        <v>6940</v>
      </c>
      <c r="L5234" t="s">
        <v>6941</v>
      </c>
      <c r="M5234" t="s">
        <v>20442</v>
      </c>
      <c r="N5234" t="s">
        <v>6348</v>
      </c>
      <c r="O5234" t="s">
        <v>20213</v>
      </c>
      <c r="P5234" t="s">
        <v>20509</v>
      </c>
      <c r="Q5234" t="s">
        <v>20510</v>
      </c>
      <c r="R5234" t="s">
        <v>20540</v>
      </c>
      <c r="S5234">
        <v>1</v>
      </c>
      <c r="T5234">
        <v>1</v>
      </c>
      <c r="U5234">
        <v>0</v>
      </c>
      <c r="V5234">
        <v>161</v>
      </c>
      <c r="W5234">
        <v>8</v>
      </c>
    </row>
    <row r="5235" spans="1:23" x14ac:dyDescent="0.3">
      <c r="A5235" t="s">
        <v>5244</v>
      </c>
      <c r="B5235" t="s">
        <v>21174</v>
      </c>
      <c r="C5235">
        <v>0</v>
      </c>
      <c r="D5235">
        <v>0</v>
      </c>
      <c r="E5235" t="s">
        <v>20050</v>
      </c>
      <c r="F5235" t="s">
        <v>17756</v>
      </c>
      <c r="G5235" t="s">
        <v>20328</v>
      </c>
      <c r="H5235" t="s">
        <v>25671</v>
      </c>
      <c r="I5235" t="s">
        <v>25672</v>
      </c>
      <c r="J5235" t="s">
        <v>17757</v>
      </c>
      <c r="K5235" t="s">
        <v>7987</v>
      </c>
      <c r="L5235" t="s">
        <v>7988</v>
      </c>
      <c r="M5235" t="s">
        <v>20422</v>
      </c>
      <c r="N5235" t="s">
        <v>6348</v>
      </c>
      <c r="O5235" t="s">
        <v>20213</v>
      </c>
      <c r="P5235" t="s">
        <v>20509</v>
      </c>
      <c r="Q5235" t="s">
        <v>20510</v>
      </c>
      <c r="R5235" t="s">
        <v>20511</v>
      </c>
      <c r="S5235">
        <v>1</v>
      </c>
      <c r="T5235">
        <v>1</v>
      </c>
      <c r="U5235">
        <v>0</v>
      </c>
      <c r="V5235">
        <v>255</v>
      </c>
      <c r="W5235">
        <v>12</v>
      </c>
    </row>
    <row r="5236" spans="1:23" x14ac:dyDescent="0.3">
      <c r="A5236" t="s">
        <v>5245</v>
      </c>
      <c r="B5236" t="s">
        <v>21174</v>
      </c>
      <c r="C5236">
        <v>0</v>
      </c>
      <c r="D5236">
        <v>0</v>
      </c>
      <c r="E5236" t="s">
        <v>20050</v>
      </c>
      <c r="F5236" t="s">
        <v>17758</v>
      </c>
      <c r="G5236" t="s">
        <v>20328</v>
      </c>
      <c r="H5236" t="s">
        <v>25671</v>
      </c>
      <c r="I5236" t="s">
        <v>25672</v>
      </c>
      <c r="J5236" t="s">
        <v>17757</v>
      </c>
      <c r="K5236" t="s">
        <v>7987</v>
      </c>
      <c r="L5236" t="s">
        <v>7988</v>
      </c>
      <c r="M5236" t="s">
        <v>20422</v>
      </c>
      <c r="N5236" t="s">
        <v>6348</v>
      </c>
      <c r="O5236" t="s">
        <v>20213</v>
      </c>
      <c r="P5236" t="s">
        <v>20509</v>
      </c>
      <c r="Q5236" t="s">
        <v>20510</v>
      </c>
      <c r="R5236" t="s">
        <v>20511</v>
      </c>
      <c r="S5236">
        <v>1</v>
      </c>
      <c r="T5236">
        <v>1</v>
      </c>
      <c r="U5236">
        <v>0</v>
      </c>
      <c r="V5236">
        <v>290</v>
      </c>
      <c r="W5236">
        <v>15</v>
      </c>
    </row>
    <row r="5237" spans="1:23" x14ac:dyDescent="0.3">
      <c r="A5237" t="s">
        <v>5246</v>
      </c>
      <c r="B5237" t="s">
        <v>21174</v>
      </c>
      <c r="C5237">
        <v>0</v>
      </c>
      <c r="D5237">
        <v>0</v>
      </c>
      <c r="E5237" t="s">
        <v>20050</v>
      </c>
      <c r="F5237" t="s">
        <v>17759</v>
      </c>
      <c r="G5237" t="s">
        <v>20040</v>
      </c>
      <c r="H5237" t="s">
        <v>25673</v>
      </c>
      <c r="I5237" t="s">
        <v>25674</v>
      </c>
      <c r="J5237" t="s">
        <v>17760</v>
      </c>
      <c r="K5237" t="s">
        <v>17761</v>
      </c>
      <c r="L5237" t="s">
        <v>17762</v>
      </c>
      <c r="M5237" t="s">
        <v>20331</v>
      </c>
      <c r="N5237" t="s">
        <v>6348</v>
      </c>
      <c r="O5237" t="s">
        <v>20213</v>
      </c>
      <c r="P5237" t="s">
        <v>20509</v>
      </c>
      <c r="Q5237" t="s">
        <v>20510</v>
      </c>
      <c r="R5237" t="s">
        <v>25675</v>
      </c>
      <c r="S5237">
        <v>1</v>
      </c>
      <c r="T5237">
        <v>1</v>
      </c>
      <c r="U5237">
        <v>0</v>
      </c>
      <c r="V5237">
        <v>131</v>
      </c>
      <c r="W5237">
        <v>7</v>
      </c>
    </row>
    <row r="5238" spans="1:23" x14ac:dyDescent="0.3">
      <c r="A5238" t="s">
        <v>5247</v>
      </c>
      <c r="B5238" t="s">
        <v>21174</v>
      </c>
      <c r="C5238">
        <v>0</v>
      </c>
      <c r="D5238">
        <v>0</v>
      </c>
      <c r="E5238" t="s">
        <v>20050</v>
      </c>
      <c r="F5238" t="s">
        <v>17763</v>
      </c>
      <c r="G5238" t="s">
        <v>20040</v>
      </c>
      <c r="H5238" t="s">
        <v>25676</v>
      </c>
      <c r="I5238" t="s">
        <v>25677</v>
      </c>
      <c r="J5238" t="s">
        <v>17764</v>
      </c>
      <c r="K5238" t="s">
        <v>17353</v>
      </c>
      <c r="L5238" t="s">
        <v>17354</v>
      </c>
      <c r="M5238" t="s">
        <v>20893</v>
      </c>
      <c r="N5238" t="s">
        <v>6348</v>
      </c>
      <c r="O5238" t="s">
        <v>20213</v>
      </c>
      <c r="P5238" t="s">
        <v>20509</v>
      </c>
      <c r="Q5238" t="s">
        <v>20510</v>
      </c>
      <c r="R5238" t="s">
        <v>25501</v>
      </c>
      <c r="S5238">
        <v>1</v>
      </c>
      <c r="T5238">
        <v>1</v>
      </c>
      <c r="U5238">
        <v>0</v>
      </c>
      <c r="V5238">
        <v>249</v>
      </c>
      <c r="W5238">
        <v>12</v>
      </c>
    </row>
    <row r="5239" spans="1:23" x14ac:dyDescent="0.3">
      <c r="A5239" t="s">
        <v>5248</v>
      </c>
      <c r="B5239" t="s">
        <v>21174</v>
      </c>
      <c r="C5239">
        <v>0</v>
      </c>
      <c r="D5239">
        <v>0</v>
      </c>
      <c r="E5239" t="s">
        <v>20050</v>
      </c>
      <c r="F5239" t="s">
        <v>17765</v>
      </c>
      <c r="G5239" t="s">
        <v>20328</v>
      </c>
      <c r="H5239" t="s">
        <v>25678</v>
      </c>
      <c r="I5239" t="s">
        <v>25679</v>
      </c>
      <c r="J5239" t="s">
        <v>17766</v>
      </c>
      <c r="K5239" t="s">
        <v>17767</v>
      </c>
      <c r="L5239" t="s">
        <v>17768</v>
      </c>
      <c r="M5239" t="s">
        <v>20630</v>
      </c>
      <c r="N5239" t="s">
        <v>6348</v>
      </c>
      <c r="O5239" t="s">
        <v>20213</v>
      </c>
      <c r="P5239" t="s">
        <v>20375</v>
      </c>
      <c r="Q5239" t="s">
        <v>6619</v>
      </c>
      <c r="R5239" t="s">
        <v>25680</v>
      </c>
      <c r="S5239">
        <v>1</v>
      </c>
      <c r="T5239">
        <v>1</v>
      </c>
      <c r="U5239">
        <v>0</v>
      </c>
      <c r="V5239">
        <v>161</v>
      </c>
      <c r="W5239">
        <v>8</v>
      </c>
    </row>
    <row r="5240" spans="1:23" x14ac:dyDescent="0.3">
      <c r="A5240" t="s">
        <v>5249</v>
      </c>
      <c r="B5240" t="s">
        <v>21174</v>
      </c>
      <c r="C5240">
        <v>0</v>
      </c>
      <c r="D5240">
        <v>0</v>
      </c>
      <c r="E5240" t="s">
        <v>20050</v>
      </c>
      <c r="F5240" t="s">
        <v>17771</v>
      </c>
      <c r="G5240" t="s">
        <v>20066</v>
      </c>
      <c r="H5240" t="s">
        <v>25681</v>
      </c>
      <c r="I5240" t="s">
        <v>25682</v>
      </c>
      <c r="J5240" t="s">
        <v>17772</v>
      </c>
      <c r="K5240" t="s">
        <v>17591</v>
      </c>
      <c r="L5240" t="s">
        <v>17592</v>
      </c>
      <c r="M5240" t="s">
        <v>20131</v>
      </c>
      <c r="N5240" t="s">
        <v>6348</v>
      </c>
      <c r="O5240" t="s">
        <v>20213</v>
      </c>
      <c r="P5240" t="s">
        <v>20509</v>
      </c>
      <c r="Q5240" t="s">
        <v>20510</v>
      </c>
      <c r="R5240" t="s">
        <v>25566</v>
      </c>
      <c r="S5240">
        <v>1</v>
      </c>
      <c r="T5240">
        <v>1</v>
      </c>
      <c r="U5240">
        <v>0</v>
      </c>
      <c r="V5240">
        <v>93</v>
      </c>
      <c r="W5240">
        <v>5</v>
      </c>
    </row>
    <row r="5241" spans="1:23" x14ac:dyDescent="0.3">
      <c r="A5241" t="s">
        <v>5250</v>
      </c>
      <c r="B5241" t="s">
        <v>21174</v>
      </c>
      <c r="C5241">
        <v>0</v>
      </c>
      <c r="D5241">
        <v>0</v>
      </c>
      <c r="E5241" t="s">
        <v>20050</v>
      </c>
      <c r="F5241" t="s">
        <v>17773</v>
      </c>
      <c r="G5241" t="s">
        <v>20040</v>
      </c>
      <c r="H5241" t="s">
        <v>25578</v>
      </c>
      <c r="I5241" t="s">
        <v>25579</v>
      </c>
      <c r="J5241" t="s">
        <v>17608</v>
      </c>
      <c r="K5241" t="s">
        <v>17609</v>
      </c>
      <c r="L5241" t="s">
        <v>17610</v>
      </c>
      <c r="M5241" t="s">
        <v>20146</v>
      </c>
      <c r="N5241" t="s">
        <v>6348</v>
      </c>
      <c r="O5241" t="s">
        <v>20213</v>
      </c>
      <c r="P5241" t="s">
        <v>20509</v>
      </c>
      <c r="Q5241" t="s">
        <v>20510</v>
      </c>
      <c r="R5241" t="s">
        <v>25580</v>
      </c>
      <c r="S5241">
        <v>1</v>
      </c>
      <c r="T5241">
        <v>1</v>
      </c>
      <c r="U5241">
        <v>0</v>
      </c>
      <c r="V5241">
        <v>146</v>
      </c>
      <c r="W5241">
        <v>8</v>
      </c>
    </row>
    <row r="5242" spans="1:23" x14ac:dyDescent="0.3">
      <c r="A5242" t="s">
        <v>5251</v>
      </c>
      <c r="B5242" t="s">
        <v>21174</v>
      </c>
      <c r="C5242">
        <v>0</v>
      </c>
      <c r="D5242">
        <v>0</v>
      </c>
      <c r="E5242" t="s">
        <v>20050</v>
      </c>
      <c r="F5242" t="s">
        <v>17774</v>
      </c>
      <c r="G5242" t="s">
        <v>20040</v>
      </c>
      <c r="H5242" t="s">
        <v>25683</v>
      </c>
      <c r="I5242" t="s">
        <v>25684</v>
      </c>
      <c r="J5242" t="s">
        <v>17775</v>
      </c>
      <c r="K5242" t="s">
        <v>17776</v>
      </c>
      <c r="L5242" t="s">
        <v>17777</v>
      </c>
      <c r="M5242" t="s">
        <v>20119</v>
      </c>
      <c r="N5242" t="s">
        <v>6348</v>
      </c>
      <c r="O5242" t="s">
        <v>20213</v>
      </c>
      <c r="P5242" t="s">
        <v>20509</v>
      </c>
      <c r="Q5242" t="s">
        <v>20510</v>
      </c>
      <c r="R5242" t="s">
        <v>25685</v>
      </c>
      <c r="S5242">
        <v>1</v>
      </c>
      <c r="T5242">
        <v>1</v>
      </c>
      <c r="U5242">
        <v>0</v>
      </c>
      <c r="V5242">
        <v>71</v>
      </c>
      <c r="W5242">
        <v>4</v>
      </c>
    </row>
    <row r="5243" spans="1:23" x14ac:dyDescent="0.3">
      <c r="A5243" t="s">
        <v>5252</v>
      </c>
      <c r="B5243" t="s">
        <v>21174</v>
      </c>
      <c r="C5243">
        <v>0</v>
      </c>
      <c r="D5243">
        <v>0</v>
      </c>
      <c r="E5243" t="s">
        <v>20050</v>
      </c>
      <c r="F5243" t="s">
        <v>17778</v>
      </c>
      <c r="G5243" t="s">
        <v>20080</v>
      </c>
      <c r="H5243" t="s">
        <v>25649</v>
      </c>
      <c r="I5243" t="s">
        <v>25650</v>
      </c>
      <c r="J5243" t="s">
        <v>11373</v>
      </c>
      <c r="K5243" t="s">
        <v>6940</v>
      </c>
      <c r="L5243" t="s">
        <v>6941</v>
      </c>
      <c r="M5243" t="s">
        <v>20442</v>
      </c>
      <c r="N5243" t="s">
        <v>6348</v>
      </c>
      <c r="O5243" t="s">
        <v>20213</v>
      </c>
      <c r="P5243" t="s">
        <v>20509</v>
      </c>
      <c r="Q5243" t="s">
        <v>20510</v>
      </c>
      <c r="R5243" t="s">
        <v>20540</v>
      </c>
      <c r="S5243">
        <v>1</v>
      </c>
      <c r="T5243">
        <v>1</v>
      </c>
      <c r="U5243">
        <v>0</v>
      </c>
      <c r="V5243">
        <v>184</v>
      </c>
      <c r="W5243">
        <v>8</v>
      </c>
    </row>
    <row r="5244" spans="1:23" x14ac:dyDescent="0.3">
      <c r="A5244" t="s">
        <v>5253</v>
      </c>
      <c r="B5244" t="s">
        <v>21174</v>
      </c>
      <c r="C5244">
        <v>0</v>
      </c>
      <c r="D5244">
        <v>0</v>
      </c>
      <c r="E5244" t="s">
        <v>20050</v>
      </c>
      <c r="F5244" t="s">
        <v>17779</v>
      </c>
      <c r="G5244" t="s">
        <v>20328</v>
      </c>
      <c r="H5244" t="s">
        <v>25686</v>
      </c>
      <c r="I5244" t="s">
        <v>25687</v>
      </c>
      <c r="J5244" t="s">
        <v>17780</v>
      </c>
      <c r="K5244" t="s">
        <v>17781</v>
      </c>
      <c r="L5244" t="s">
        <v>17782</v>
      </c>
      <c r="M5244" t="s">
        <v>20103</v>
      </c>
      <c r="N5244" t="s">
        <v>6348</v>
      </c>
      <c r="O5244" t="s">
        <v>20213</v>
      </c>
      <c r="P5244" t="s">
        <v>20509</v>
      </c>
      <c r="Q5244" t="s">
        <v>20510</v>
      </c>
      <c r="R5244" t="s">
        <v>25688</v>
      </c>
      <c r="S5244">
        <v>1</v>
      </c>
      <c r="T5244">
        <v>1</v>
      </c>
      <c r="U5244">
        <v>0</v>
      </c>
      <c r="V5244">
        <v>278</v>
      </c>
      <c r="W5244">
        <v>12</v>
      </c>
    </row>
    <row r="5245" spans="1:23" x14ac:dyDescent="0.3">
      <c r="A5245" t="s">
        <v>5254</v>
      </c>
      <c r="B5245" t="s">
        <v>21174</v>
      </c>
      <c r="C5245">
        <v>0</v>
      </c>
      <c r="D5245">
        <v>0</v>
      </c>
      <c r="E5245" t="s">
        <v>20050</v>
      </c>
      <c r="F5245" t="s">
        <v>17783</v>
      </c>
      <c r="G5245" t="s">
        <v>20328</v>
      </c>
      <c r="H5245" t="s">
        <v>25686</v>
      </c>
      <c r="I5245" t="s">
        <v>25687</v>
      </c>
      <c r="J5245" t="s">
        <v>17784</v>
      </c>
      <c r="K5245" t="s">
        <v>17781</v>
      </c>
      <c r="L5245" t="s">
        <v>17782</v>
      </c>
      <c r="M5245" t="s">
        <v>20103</v>
      </c>
      <c r="N5245" t="s">
        <v>6348</v>
      </c>
      <c r="O5245" t="s">
        <v>20213</v>
      </c>
      <c r="P5245" t="s">
        <v>20509</v>
      </c>
      <c r="Q5245" t="s">
        <v>20510</v>
      </c>
      <c r="R5245" t="s">
        <v>25688</v>
      </c>
      <c r="S5245">
        <v>1</v>
      </c>
      <c r="T5245">
        <v>1</v>
      </c>
      <c r="U5245">
        <v>0</v>
      </c>
      <c r="V5245">
        <v>104</v>
      </c>
      <c r="W5245">
        <v>5</v>
      </c>
    </row>
    <row r="5246" spans="1:23" x14ac:dyDescent="0.3">
      <c r="A5246" t="s">
        <v>5255</v>
      </c>
      <c r="B5246" t="s">
        <v>21174</v>
      </c>
      <c r="C5246">
        <v>0</v>
      </c>
      <c r="D5246">
        <v>0</v>
      </c>
      <c r="E5246" t="s">
        <v>20050</v>
      </c>
      <c r="F5246" t="s">
        <v>17785</v>
      </c>
      <c r="G5246" t="s">
        <v>20328</v>
      </c>
      <c r="H5246" t="s">
        <v>25686</v>
      </c>
      <c r="I5246" t="s">
        <v>25687</v>
      </c>
      <c r="J5246" t="s">
        <v>17786</v>
      </c>
      <c r="K5246" t="s">
        <v>17781</v>
      </c>
      <c r="L5246" t="s">
        <v>17782</v>
      </c>
      <c r="M5246" t="s">
        <v>20103</v>
      </c>
      <c r="N5246" t="s">
        <v>6348</v>
      </c>
      <c r="O5246" t="s">
        <v>20213</v>
      </c>
      <c r="P5246" t="s">
        <v>20509</v>
      </c>
      <c r="Q5246" t="s">
        <v>20510</v>
      </c>
      <c r="R5246" t="s">
        <v>25688</v>
      </c>
      <c r="S5246">
        <v>1</v>
      </c>
      <c r="T5246">
        <v>1</v>
      </c>
      <c r="U5246">
        <v>0</v>
      </c>
      <c r="V5246">
        <v>86</v>
      </c>
      <c r="W5246">
        <v>4</v>
      </c>
    </row>
    <row r="5247" spans="1:23" x14ac:dyDescent="0.3">
      <c r="A5247" t="s">
        <v>5256</v>
      </c>
      <c r="B5247" t="s">
        <v>21174</v>
      </c>
      <c r="C5247">
        <v>0</v>
      </c>
      <c r="D5247">
        <v>0</v>
      </c>
      <c r="E5247" t="s">
        <v>20050</v>
      </c>
      <c r="F5247" t="s">
        <v>17787</v>
      </c>
      <c r="G5247" t="s">
        <v>20040</v>
      </c>
      <c r="H5247" t="s">
        <v>25689</v>
      </c>
      <c r="I5247" t="s">
        <v>25690</v>
      </c>
      <c r="J5247" t="s">
        <v>17788</v>
      </c>
      <c r="K5247" t="s">
        <v>8551</v>
      </c>
      <c r="L5247" t="s">
        <v>8552</v>
      </c>
      <c r="M5247" t="s">
        <v>20545</v>
      </c>
      <c r="N5247" t="s">
        <v>6348</v>
      </c>
      <c r="O5247" t="s">
        <v>20213</v>
      </c>
      <c r="P5247" t="s">
        <v>20509</v>
      </c>
      <c r="Q5247" t="s">
        <v>20510</v>
      </c>
      <c r="R5247" t="s">
        <v>21002</v>
      </c>
      <c r="S5247">
        <v>1</v>
      </c>
      <c r="T5247">
        <v>1</v>
      </c>
      <c r="U5247">
        <v>0</v>
      </c>
      <c r="V5247">
        <v>168</v>
      </c>
      <c r="W5247">
        <v>8</v>
      </c>
    </row>
    <row r="5248" spans="1:23" x14ac:dyDescent="0.3">
      <c r="A5248" t="s">
        <v>5257</v>
      </c>
      <c r="B5248" t="s">
        <v>21174</v>
      </c>
      <c r="C5248">
        <v>0</v>
      </c>
      <c r="D5248">
        <v>0</v>
      </c>
      <c r="E5248" t="s">
        <v>20050</v>
      </c>
      <c r="F5248" t="s">
        <v>17789</v>
      </c>
      <c r="G5248" t="s">
        <v>20328</v>
      </c>
      <c r="H5248" t="s">
        <v>25663</v>
      </c>
      <c r="I5248" t="s">
        <v>25664</v>
      </c>
      <c r="J5248" t="s">
        <v>17790</v>
      </c>
      <c r="K5248" t="s">
        <v>9334</v>
      </c>
      <c r="L5248" t="s">
        <v>9335</v>
      </c>
      <c r="M5248" t="s">
        <v>20324</v>
      </c>
      <c r="N5248" t="s">
        <v>6348</v>
      </c>
      <c r="O5248" t="s">
        <v>20213</v>
      </c>
      <c r="P5248" t="s">
        <v>20509</v>
      </c>
      <c r="Q5248" t="s">
        <v>20510</v>
      </c>
      <c r="R5248" t="s">
        <v>21229</v>
      </c>
      <c r="S5248">
        <v>1</v>
      </c>
      <c r="T5248">
        <v>1</v>
      </c>
      <c r="U5248">
        <v>0</v>
      </c>
      <c r="V5248">
        <v>82</v>
      </c>
      <c r="W5248">
        <v>4</v>
      </c>
    </row>
    <row r="5249" spans="1:23" x14ac:dyDescent="0.3">
      <c r="A5249" t="s">
        <v>5258</v>
      </c>
      <c r="B5249" t="s">
        <v>21174</v>
      </c>
      <c r="C5249">
        <v>0</v>
      </c>
      <c r="D5249">
        <v>0</v>
      </c>
      <c r="E5249" t="s">
        <v>20050</v>
      </c>
      <c r="F5249" t="s">
        <v>17791</v>
      </c>
      <c r="G5249" t="s">
        <v>20040</v>
      </c>
      <c r="H5249" t="s">
        <v>25691</v>
      </c>
      <c r="I5249" t="s">
        <v>25692</v>
      </c>
      <c r="J5249" t="s">
        <v>7860</v>
      </c>
      <c r="K5249" t="s">
        <v>17792</v>
      </c>
      <c r="L5249" t="s">
        <v>17793</v>
      </c>
      <c r="M5249" t="s">
        <v>20189</v>
      </c>
      <c r="N5249" t="s">
        <v>6348</v>
      </c>
      <c r="O5249" t="s">
        <v>20213</v>
      </c>
      <c r="P5249" t="s">
        <v>20509</v>
      </c>
      <c r="Q5249" t="s">
        <v>20510</v>
      </c>
      <c r="R5249" t="s">
        <v>25693</v>
      </c>
      <c r="S5249">
        <v>1</v>
      </c>
      <c r="T5249">
        <v>1</v>
      </c>
      <c r="U5249">
        <v>0</v>
      </c>
      <c r="V5249">
        <v>70</v>
      </c>
      <c r="W5249">
        <v>4</v>
      </c>
    </row>
    <row r="5250" spans="1:23" x14ac:dyDescent="0.3">
      <c r="A5250" t="s">
        <v>5259</v>
      </c>
      <c r="B5250" t="s">
        <v>21174</v>
      </c>
      <c r="C5250">
        <v>0</v>
      </c>
      <c r="D5250">
        <v>0</v>
      </c>
      <c r="E5250" t="s">
        <v>20050</v>
      </c>
      <c r="F5250" t="s">
        <v>17794</v>
      </c>
      <c r="G5250" t="s">
        <v>20328</v>
      </c>
      <c r="H5250" t="s">
        <v>25671</v>
      </c>
      <c r="I5250" t="s">
        <v>25672</v>
      </c>
      <c r="J5250" t="s">
        <v>8303</v>
      </c>
      <c r="K5250" t="s">
        <v>7987</v>
      </c>
      <c r="L5250" t="s">
        <v>7988</v>
      </c>
      <c r="M5250" t="s">
        <v>20422</v>
      </c>
      <c r="N5250" t="s">
        <v>6348</v>
      </c>
      <c r="O5250" t="s">
        <v>20213</v>
      </c>
      <c r="P5250" t="s">
        <v>20509</v>
      </c>
      <c r="Q5250" t="s">
        <v>20510</v>
      </c>
      <c r="R5250" t="s">
        <v>20511</v>
      </c>
      <c r="S5250">
        <v>1</v>
      </c>
      <c r="T5250">
        <v>1</v>
      </c>
      <c r="U5250">
        <v>0</v>
      </c>
      <c r="V5250">
        <v>85</v>
      </c>
      <c r="W5250">
        <v>5</v>
      </c>
    </row>
    <row r="5251" spans="1:23" x14ac:dyDescent="0.3">
      <c r="A5251" t="s">
        <v>5260</v>
      </c>
      <c r="B5251" t="s">
        <v>21174</v>
      </c>
      <c r="C5251">
        <v>0</v>
      </c>
      <c r="D5251">
        <v>0</v>
      </c>
      <c r="E5251" t="s">
        <v>20050</v>
      </c>
      <c r="F5251" t="s">
        <v>17795</v>
      </c>
      <c r="G5251" t="s">
        <v>20040</v>
      </c>
      <c r="H5251" t="s">
        <v>25694</v>
      </c>
      <c r="I5251" t="s">
        <v>25695</v>
      </c>
      <c r="J5251" t="s">
        <v>17796</v>
      </c>
      <c r="K5251" t="s">
        <v>17797</v>
      </c>
      <c r="L5251" t="s">
        <v>17798</v>
      </c>
      <c r="M5251" t="s">
        <v>20753</v>
      </c>
      <c r="N5251" t="s">
        <v>6348</v>
      </c>
      <c r="O5251" t="s">
        <v>20213</v>
      </c>
      <c r="P5251" t="s">
        <v>20509</v>
      </c>
      <c r="Q5251" t="s">
        <v>20510</v>
      </c>
      <c r="R5251" t="s">
        <v>25696</v>
      </c>
      <c r="S5251">
        <v>1</v>
      </c>
      <c r="T5251">
        <v>1</v>
      </c>
      <c r="U5251">
        <v>0</v>
      </c>
      <c r="V5251">
        <v>108</v>
      </c>
      <c r="W5251">
        <v>6</v>
      </c>
    </row>
    <row r="5252" spans="1:23" x14ac:dyDescent="0.3">
      <c r="A5252" t="s">
        <v>5261</v>
      </c>
      <c r="B5252" t="s">
        <v>21174</v>
      </c>
      <c r="C5252">
        <v>0</v>
      </c>
      <c r="D5252">
        <v>0</v>
      </c>
      <c r="E5252" t="s">
        <v>20050</v>
      </c>
      <c r="F5252" t="s">
        <v>17799</v>
      </c>
      <c r="G5252" t="s">
        <v>20066</v>
      </c>
      <c r="H5252" t="s">
        <v>25697</v>
      </c>
      <c r="I5252" t="s">
        <v>25698</v>
      </c>
      <c r="J5252" t="s">
        <v>17800</v>
      </c>
      <c r="K5252" t="s">
        <v>17489</v>
      </c>
      <c r="L5252" t="s">
        <v>17490</v>
      </c>
      <c r="M5252" t="s">
        <v>20221</v>
      </c>
      <c r="N5252" t="s">
        <v>6348</v>
      </c>
      <c r="O5252" t="s">
        <v>20213</v>
      </c>
      <c r="P5252" t="s">
        <v>20509</v>
      </c>
      <c r="Q5252" t="s">
        <v>20510</v>
      </c>
      <c r="R5252" t="s">
        <v>25699</v>
      </c>
      <c r="S5252">
        <v>1</v>
      </c>
      <c r="T5252">
        <v>1</v>
      </c>
      <c r="U5252">
        <v>0</v>
      </c>
      <c r="V5252">
        <v>325</v>
      </c>
      <c r="W5252">
        <v>14</v>
      </c>
    </row>
    <row r="5253" spans="1:23" x14ac:dyDescent="0.3">
      <c r="A5253" t="s">
        <v>5262</v>
      </c>
      <c r="B5253" t="s">
        <v>21174</v>
      </c>
      <c r="C5253">
        <v>0</v>
      </c>
      <c r="D5253">
        <v>0</v>
      </c>
      <c r="E5253" t="s">
        <v>20050</v>
      </c>
      <c r="F5253" t="s">
        <v>17801</v>
      </c>
      <c r="G5253" t="s">
        <v>20066</v>
      </c>
      <c r="H5253" t="s">
        <v>25700</v>
      </c>
      <c r="I5253" t="s">
        <v>25701</v>
      </c>
      <c r="J5253" t="s">
        <v>8282</v>
      </c>
      <c r="K5253" t="s">
        <v>17489</v>
      </c>
      <c r="L5253" t="s">
        <v>17802</v>
      </c>
      <c r="M5253" t="s">
        <v>20282</v>
      </c>
      <c r="N5253" t="s">
        <v>6348</v>
      </c>
      <c r="O5253" t="s">
        <v>20213</v>
      </c>
      <c r="P5253" t="s">
        <v>20509</v>
      </c>
      <c r="Q5253" t="s">
        <v>20510</v>
      </c>
      <c r="R5253" t="s">
        <v>25702</v>
      </c>
      <c r="S5253">
        <v>1</v>
      </c>
      <c r="T5253">
        <v>1</v>
      </c>
      <c r="U5253">
        <v>0</v>
      </c>
      <c r="V5253">
        <v>94</v>
      </c>
      <c r="W5253">
        <v>5</v>
      </c>
    </row>
    <row r="5254" spans="1:23" x14ac:dyDescent="0.3">
      <c r="A5254" t="s">
        <v>5263</v>
      </c>
      <c r="B5254" t="s">
        <v>21174</v>
      </c>
      <c r="C5254">
        <v>0</v>
      </c>
      <c r="D5254">
        <v>0</v>
      </c>
      <c r="E5254" t="s">
        <v>20050</v>
      </c>
      <c r="F5254" t="s">
        <v>17803</v>
      </c>
      <c r="G5254" t="s">
        <v>20328</v>
      </c>
      <c r="H5254" t="s">
        <v>25703</v>
      </c>
      <c r="I5254" t="s">
        <v>25704</v>
      </c>
      <c r="J5254" t="s">
        <v>16786</v>
      </c>
      <c r="K5254" t="s">
        <v>17804</v>
      </c>
      <c r="L5254" t="s">
        <v>17805</v>
      </c>
      <c r="M5254" t="s">
        <v>20271</v>
      </c>
      <c r="N5254" t="s">
        <v>6348</v>
      </c>
      <c r="O5254" t="s">
        <v>20213</v>
      </c>
      <c r="P5254" t="s">
        <v>20509</v>
      </c>
      <c r="Q5254" t="s">
        <v>20510</v>
      </c>
      <c r="R5254" t="s">
        <v>25705</v>
      </c>
      <c r="S5254">
        <v>1</v>
      </c>
      <c r="T5254">
        <v>1</v>
      </c>
      <c r="U5254">
        <v>0</v>
      </c>
      <c r="V5254">
        <v>277</v>
      </c>
      <c r="W5254">
        <v>13</v>
      </c>
    </row>
    <row r="5255" spans="1:23" x14ac:dyDescent="0.3">
      <c r="A5255" t="s">
        <v>5264</v>
      </c>
      <c r="B5255" t="s">
        <v>21174</v>
      </c>
      <c r="C5255">
        <v>0</v>
      </c>
      <c r="D5255">
        <v>0</v>
      </c>
      <c r="E5255" t="s">
        <v>20050</v>
      </c>
      <c r="F5255" t="s">
        <v>17806</v>
      </c>
      <c r="G5255" t="s">
        <v>20328</v>
      </c>
      <c r="H5255" t="s">
        <v>25703</v>
      </c>
      <c r="I5255" t="s">
        <v>25704</v>
      </c>
      <c r="J5255" t="s">
        <v>17807</v>
      </c>
      <c r="K5255" t="s">
        <v>17804</v>
      </c>
      <c r="L5255" t="s">
        <v>17805</v>
      </c>
      <c r="M5255" t="s">
        <v>20271</v>
      </c>
      <c r="N5255" t="s">
        <v>6348</v>
      </c>
      <c r="O5255" t="s">
        <v>20213</v>
      </c>
      <c r="P5255" t="s">
        <v>20509</v>
      </c>
      <c r="Q5255" t="s">
        <v>20510</v>
      </c>
      <c r="R5255" t="s">
        <v>25705</v>
      </c>
      <c r="S5255">
        <v>1</v>
      </c>
      <c r="T5255">
        <v>1</v>
      </c>
      <c r="U5255">
        <v>0</v>
      </c>
      <c r="V5255">
        <v>110</v>
      </c>
      <c r="W5255">
        <v>6</v>
      </c>
    </row>
    <row r="5256" spans="1:23" x14ac:dyDescent="0.3">
      <c r="A5256" t="s">
        <v>5265</v>
      </c>
      <c r="B5256" t="s">
        <v>21174</v>
      </c>
      <c r="C5256">
        <v>0</v>
      </c>
      <c r="D5256">
        <v>0</v>
      </c>
      <c r="E5256" t="s">
        <v>20050</v>
      </c>
      <c r="F5256" t="s">
        <v>17808</v>
      </c>
      <c r="G5256" t="s">
        <v>20066</v>
      </c>
      <c r="H5256" t="s">
        <v>25567</v>
      </c>
      <c r="I5256" t="s">
        <v>25568</v>
      </c>
      <c r="J5256" t="s">
        <v>8303</v>
      </c>
      <c r="K5256" t="s">
        <v>17595</v>
      </c>
      <c r="L5256" t="s">
        <v>17596</v>
      </c>
      <c r="M5256" t="s">
        <v>20835</v>
      </c>
      <c r="N5256" t="s">
        <v>6348</v>
      </c>
      <c r="O5256" t="s">
        <v>20213</v>
      </c>
      <c r="P5256" t="s">
        <v>20509</v>
      </c>
      <c r="Q5256" t="s">
        <v>20510</v>
      </c>
      <c r="R5256" t="s">
        <v>25569</v>
      </c>
      <c r="S5256">
        <v>1</v>
      </c>
      <c r="T5256">
        <v>1</v>
      </c>
      <c r="U5256">
        <v>0</v>
      </c>
      <c r="V5256">
        <v>98</v>
      </c>
      <c r="W5256">
        <v>5</v>
      </c>
    </row>
    <row r="5257" spans="1:23" x14ac:dyDescent="0.3">
      <c r="A5257" t="s">
        <v>5266</v>
      </c>
      <c r="B5257" t="s">
        <v>21174</v>
      </c>
      <c r="C5257">
        <v>0</v>
      </c>
      <c r="D5257">
        <v>0</v>
      </c>
      <c r="E5257" t="s">
        <v>20050</v>
      </c>
      <c r="F5257" t="s">
        <v>17809</v>
      </c>
      <c r="G5257" t="s">
        <v>20040</v>
      </c>
      <c r="H5257" t="s">
        <v>25706</v>
      </c>
      <c r="I5257" t="s">
        <v>25707</v>
      </c>
      <c r="J5257" t="s">
        <v>17810</v>
      </c>
      <c r="K5257" t="s">
        <v>17811</v>
      </c>
      <c r="L5257" t="s">
        <v>17812</v>
      </c>
      <c r="M5257" t="s">
        <v>20273</v>
      </c>
      <c r="N5257" t="s">
        <v>6348</v>
      </c>
      <c r="O5257" t="s">
        <v>20213</v>
      </c>
      <c r="P5257" t="s">
        <v>20509</v>
      </c>
      <c r="Q5257" t="s">
        <v>20510</v>
      </c>
      <c r="R5257" t="s">
        <v>25708</v>
      </c>
      <c r="S5257">
        <v>1</v>
      </c>
      <c r="T5257">
        <v>1</v>
      </c>
      <c r="U5257">
        <v>0</v>
      </c>
      <c r="V5257">
        <v>61</v>
      </c>
      <c r="W5257">
        <v>4</v>
      </c>
    </row>
    <row r="5258" spans="1:23" x14ac:dyDescent="0.3">
      <c r="A5258" t="s">
        <v>5267</v>
      </c>
      <c r="B5258" t="s">
        <v>21174</v>
      </c>
      <c r="C5258">
        <v>0</v>
      </c>
      <c r="D5258">
        <v>0</v>
      </c>
      <c r="E5258" t="s">
        <v>20050</v>
      </c>
      <c r="F5258" t="s">
        <v>17813</v>
      </c>
      <c r="G5258" t="s">
        <v>20328</v>
      </c>
      <c r="H5258" t="s">
        <v>25663</v>
      </c>
      <c r="I5258" t="s">
        <v>25664</v>
      </c>
      <c r="J5258" t="s">
        <v>17814</v>
      </c>
      <c r="K5258" t="s">
        <v>9334</v>
      </c>
      <c r="L5258" t="s">
        <v>9335</v>
      </c>
      <c r="M5258" t="s">
        <v>20324</v>
      </c>
      <c r="N5258" t="s">
        <v>6348</v>
      </c>
      <c r="O5258" t="s">
        <v>20213</v>
      </c>
      <c r="P5258" t="s">
        <v>20509</v>
      </c>
      <c r="Q5258" t="s">
        <v>20510</v>
      </c>
      <c r="R5258" t="s">
        <v>21229</v>
      </c>
      <c r="S5258">
        <v>1</v>
      </c>
      <c r="T5258">
        <v>1</v>
      </c>
      <c r="U5258">
        <v>0</v>
      </c>
      <c r="V5258">
        <v>68</v>
      </c>
      <c r="W5258">
        <v>4</v>
      </c>
    </row>
    <row r="5259" spans="1:23" x14ac:dyDescent="0.3">
      <c r="A5259" t="s">
        <v>5268</v>
      </c>
      <c r="B5259" t="s">
        <v>21174</v>
      </c>
      <c r="C5259">
        <v>0</v>
      </c>
      <c r="D5259">
        <v>0</v>
      </c>
      <c r="E5259" t="s">
        <v>20050</v>
      </c>
      <c r="F5259" t="s">
        <v>17815</v>
      </c>
      <c r="G5259" t="s">
        <v>20066</v>
      </c>
      <c r="H5259" t="s">
        <v>25709</v>
      </c>
      <c r="I5259" t="s">
        <v>25710</v>
      </c>
      <c r="J5259" t="s">
        <v>17816</v>
      </c>
      <c r="K5259" t="s">
        <v>17817</v>
      </c>
      <c r="L5259" t="s">
        <v>17818</v>
      </c>
      <c r="M5259" t="s">
        <v>20258</v>
      </c>
      <c r="N5259" t="s">
        <v>6348</v>
      </c>
      <c r="O5259" t="s">
        <v>20213</v>
      </c>
      <c r="P5259" t="s">
        <v>20375</v>
      </c>
      <c r="Q5259" t="s">
        <v>6619</v>
      </c>
      <c r="R5259" t="s">
        <v>25711</v>
      </c>
      <c r="S5259">
        <v>1</v>
      </c>
      <c r="T5259">
        <v>1</v>
      </c>
      <c r="U5259">
        <v>0</v>
      </c>
      <c r="V5259">
        <v>224</v>
      </c>
      <c r="W5259">
        <v>11</v>
      </c>
    </row>
    <row r="5260" spans="1:23" x14ac:dyDescent="0.3">
      <c r="A5260" t="s">
        <v>5269</v>
      </c>
      <c r="B5260" t="s">
        <v>21174</v>
      </c>
      <c r="C5260">
        <v>0</v>
      </c>
      <c r="D5260">
        <v>0</v>
      </c>
      <c r="E5260" t="s">
        <v>20050</v>
      </c>
      <c r="F5260" t="s">
        <v>17819</v>
      </c>
      <c r="G5260" t="s">
        <v>20040</v>
      </c>
      <c r="H5260" t="s">
        <v>25712</v>
      </c>
      <c r="I5260" t="s">
        <v>25713</v>
      </c>
      <c r="J5260" t="s">
        <v>17820</v>
      </c>
      <c r="K5260" t="s">
        <v>17821</v>
      </c>
      <c r="L5260" t="s">
        <v>17822</v>
      </c>
      <c r="M5260" t="s">
        <v>21470</v>
      </c>
      <c r="N5260" t="s">
        <v>6348</v>
      </c>
      <c r="O5260" t="s">
        <v>20213</v>
      </c>
      <c r="P5260" t="s">
        <v>20509</v>
      </c>
      <c r="Q5260" t="s">
        <v>20510</v>
      </c>
      <c r="R5260" t="s">
        <v>25714</v>
      </c>
      <c r="S5260">
        <v>1</v>
      </c>
      <c r="T5260">
        <v>1</v>
      </c>
      <c r="U5260">
        <v>0</v>
      </c>
      <c r="V5260">
        <v>69</v>
      </c>
      <c r="W5260">
        <v>4</v>
      </c>
    </row>
    <row r="5261" spans="1:23" x14ac:dyDescent="0.3">
      <c r="A5261" t="s">
        <v>5270</v>
      </c>
      <c r="B5261" t="s">
        <v>21174</v>
      </c>
      <c r="C5261">
        <v>0</v>
      </c>
      <c r="D5261">
        <v>0</v>
      </c>
      <c r="E5261" t="s">
        <v>20050</v>
      </c>
      <c r="F5261" t="s">
        <v>17823</v>
      </c>
      <c r="G5261" t="s">
        <v>20328</v>
      </c>
      <c r="H5261" t="s">
        <v>25671</v>
      </c>
      <c r="I5261" t="s">
        <v>25672</v>
      </c>
      <c r="J5261" t="s">
        <v>17824</v>
      </c>
      <c r="K5261" t="s">
        <v>7987</v>
      </c>
      <c r="L5261" t="s">
        <v>7988</v>
      </c>
      <c r="M5261" t="s">
        <v>20422</v>
      </c>
      <c r="N5261" t="s">
        <v>6348</v>
      </c>
      <c r="O5261" t="s">
        <v>20213</v>
      </c>
      <c r="P5261" t="s">
        <v>20509</v>
      </c>
      <c r="Q5261" t="s">
        <v>20510</v>
      </c>
      <c r="R5261" t="s">
        <v>20511</v>
      </c>
      <c r="S5261">
        <v>1</v>
      </c>
      <c r="T5261">
        <v>1</v>
      </c>
      <c r="U5261">
        <v>0</v>
      </c>
      <c r="V5261">
        <v>123</v>
      </c>
      <c r="W5261">
        <v>7</v>
      </c>
    </row>
    <row r="5262" spans="1:23" x14ac:dyDescent="0.3">
      <c r="A5262" t="s">
        <v>5271</v>
      </c>
      <c r="B5262" t="s">
        <v>21174</v>
      </c>
      <c r="C5262">
        <v>0</v>
      </c>
      <c r="D5262">
        <v>0</v>
      </c>
      <c r="E5262" t="s">
        <v>20050</v>
      </c>
      <c r="F5262" t="s">
        <v>17825</v>
      </c>
      <c r="G5262" t="s">
        <v>20040</v>
      </c>
      <c r="H5262" t="s">
        <v>25715</v>
      </c>
      <c r="I5262" t="s">
        <v>25716</v>
      </c>
      <c r="J5262" t="s">
        <v>8303</v>
      </c>
      <c r="K5262" t="s">
        <v>17769</v>
      </c>
      <c r="L5262" t="s">
        <v>17770</v>
      </c>
      <c r="M5262" t="s">
        <v>20075</v>
      </c>
      <c r="N5262" t="s">
        <v>6348</v>
      </c>
      <c r="O5262" t="s">
        <v>20213</v>
      </c>
      <c r="P5262" t="s">
        <v>20509</v>
      </c>
      <c r="Q5262" t="s">
        <v>20510</v>
      </c>
      <c r="R5262" t="s">
        <v>25717</v>
      </c>
      <c r="S5262">
        <v>1</v>
      </c>
      <c r="T5262">
        <v>1</v>
      </c>
      <c r="U5262">
        <v>0</v>
      </c>
      <c r="V5262">
        <v>280</v>
      </c>
      <c r="W5262">
        <v>12</v>
      </c>
    </row>
    <row r="5263" spans="1:23" x14ac:dyDescent="0.3">
      <c r="A5263" t="s">
        <v>5272</v>
      </c>
      <c r="B5263" t="s">
        <v>21174</v>
      </c>
      <c r="C5263">
        <v>0</v>
      </c>
      <c r="D5263">
        <v>0</v>
      </c>
      <c r="E5263" t="s">
        <v>20050</v>
      </c>
      <c r="F5263" t="s">
        <v>17826</v>
      </c>
      <c r="G5263" t="s">
        <v>20080</v>
      </c>
      <c r="H5263" t="s">
        <v>25649</v>
      </c>
      <c r="I5263" t="s">
        <v>25650</v>
      </c>
      <c r="J5263" t="s">
        <v>17827</v>
      </c>
      <c r="K5263" t="s">
        <v>6940</v>
      </c>
      <c r="L5263" t="s">
        <v>6941</v>
      </c>
      <c r="M5263" t="s">
        <v>20442</v>
      </c>
      <c r="N5263" t="s">
        <v>6348</v>
      </c>
      <c r="O5263" t="s">
        <v>20213</v>
      </c>
      <c r="P5263" t="s">
        <v>20509</v>
      </c>
      <c r="Q5263" t="s">
        <v>20510</v>
      </c>
      <c r="R5263" t="s">
        <v>20540</v>
      </c>
      <c r="S5263">
        <v>1</v>
      </c>
      <c r="T5263">
        <v>1</v>
      </c>
      <c r="U5263">
        <v>0</v>
      </c>
      <c r="V5263">
        <v>307</v>
      </c>
      <c r="W5263">
        <v>15</v>
      </c>
    </row>
    <row r="5264" spans="1:23" x14ac:dyDescent="0.3">
      <c r="A5264" t="s">
        <v>5273</v>
      </c>
      <c r="B5264" t="s">
        <v>21174</v>
      </c>
      <c r="C5264">
        <v>0</v>
      </c>
      <c r="D5264">
        <v>0</v>
      </c>
      <c r="E5264" t="s">
        <v>20050</v>
      </c>
      <c r="F5264" t="s">
        <v>17828</v>
      </c>
      <c r="G5264" t="s">
        <v>20066</v>
      </c>
      <c r="H5264" t="s">
        <v>25718</v>
      </c>
      <c r="I5264" t="s">
        <v>25719</v>
      </c>
      <c r="J5264" t="s">
        <v>17800</v>
      </c>
      <c r="K5264" t="s">
        <v>17489</v>
      </c>
      <c r="L5264" t="s">
        <v>17490</v>
      </c>
      <c r="M5264" t="s">
        <v>20221</v>
      </c>
      <c r="N5264" t="s">
        <v>6348</v>
      </c>
      <c r="O5264" t="s">
        <v>20213</v>
      </c>
      <c r="P5264" t="s">
        <v>20509</v>
      </c>
      <c r="Q5264" t="s">
        <v>20510</v>
      </c>
      <c r="R5264" t="s">
        <v>25699</v>
      </c>
      <c r="S5264">
        <v>1</v>
      </c>
      <c r="T5264">
        <v>1</v>
      </c>
      <c r="U5264">
        <v>0</v>
      </c>
      <c r="V5264">
        <v>359</v>
      </c>
      <c r="W5264">
        <v>19</v>
      </c>
    </row>
    <row r="5265" spans="1:23" x14ac:dyDescent="0.3">
      <c r="A5265" t="s">
        <v>5274</v>
      </c>
      <c r="B5265" t="s">
        <v>21174</v>
      </c>
      <c r="C5265">
        <v>0</v>
      </c>
      <c r="D5265">
        <v>0</v>
      </c>
      <c r="E5265" t="s">
        <v>20050</v>
      </c>
      <c r="F5265" t="s">
        <v>17829</v>
      </c>
      <c r="G5265" t="s">
        <v>20066</v>
      </c>
      <c r="H5265" t="s">
        <v>25720</v>
      </c>
      <c r="I5265" t="s">
        <v>25721</v>
      </c>
      <c r="J5265" t="s">
        <v>17830</v>
      </c>
      <c r="K5265" t="s">
        <v>17831</v>
      </c>
      <c r="L5265" t="s">
        <v>17832</v>
      </c>
      <c r="M5265" t="s">
        <v>20324</v>
      </c>
      <c r="N5265" t="s">
        <v>6348</v>
      </c>
      <c r="O5265" t="s">
        <v>20213</v>
      </c>
      <c r="P5265" t="s">
        <v>20426</v>
      </c>
      <c r="Q5265" t="s">
        <v>20427</v>
      </c>
      <c r="R5265" t="s">
        <v>25722</v>
      </c>
      <c r="S5265">
        <v>1</v>
      </c>
      <c r="T5265">
        <v>1</v>
      </c>
      <c r="U5265">
        <v>0</v>
      </c>
      <c r="V5265">
        <v>102</v>
      </c>
      <c r="W5265">
        <v>5</v>
      </c>
    </row>
    <row r="5266" spans="1:23" x14ac:dyDescent="0.3">
      <c r="A5266" t="s">
        <v>5275</v>
      </c>
      <c r="B5266" t="s">
        <v>21174</v>
      </c>
      <c r="C5266">
        <v>0</v>
      </c>
      <c r="D5266">
        <v>0</v>
      </c>
      <c r="E5266" t="s">
        <v>20050</v>
      </c>
      <c r="F5266" t="s">
        <v>17833</v>
      </c>
      <c r="G5266" t="s">
        <v>20080</v>
      </c>
      <c r="H5266" t="s">
        <v>25723</v>
      </c>
      <c r="I5266" t="s">
        <v>25724</v>
      </c>
      <c r="J5266" t="s">
        <v>17834</v>
      </c>
      <c r="K5266" t="s">
        <v>6988</v>
      </c>
      <c r="L5266" t="s">
        <v>6989</v>
      </c>
      <c r="M5266" t="s">
        <v>20534</v>
      </c>
      <c r="N5266" t="s">
        <v>6348</v>
      </c>
      <c r="O5266" t="s">
        <v>20213</v>
      </c>
      <c r="P5266" t="s">
        <v>20580</v>
      </c>
      <c r="Q5266" t="s">
        <v>6611</v>
      </c>
      <c r="R5266" t="s">
        <v>20581</v>
      </c>
      <c r="S5266">
        <v>1</v>
      </c>
      <c r="T5266">
        <v>1</v>
      </c>
      <c r="U5266">
        <v>0</v>
      </c>
      <c r="V5266">
        <v>275</v>
      </c>
      <c r="W5266">
        <v>15</v>
      </c>
    </row>
    <row r="5267" spans="1:23" x14ac:dyDescent="0.3">
      <c r="A5267" t="s">
        <v>5276</v>
      </c>
      <c r="B5267" t="s">
        <v>21174</v>
      </c>
      <c r="C5267">
        <v>0</v>
      </c>
      <c r="D5267">
        <v>0</v>
      </c>
      <c r="E5267" t="s">
        <v>20050</v>
      </c>
      <c r="F5267" t="s">
        <v>17835</v>
      </c>
      <c r="G5267" t="s">
        <v>20328</v>
      </c>
      <c r="H5267" t="s">
        <v>25570</v>
      </c>
      <c r="I5267" t="s">
        <v>25571</v>
      </c>
      <c r="J5267" t="s">
        <v>15635</v>
      </c>
      <c r="K5267" t="s">
        <v>17598</v>
      </c>
      <c r="L5267" t="s">
        <v>17599</v>
      </c>
      <c r="M5267" t="s">
        <v>20545</v>
      </c>
      <c r="N5267" t="s">
        <v>6348</v>
      </c>
      <c r="O5267" t="s">
        <v>20213</v>
      </c>
      <c r="P5267" t="s">
        <v>20580</v>
      </c>
      <c r="Q5267" t="s">
        <v>6611</v>
      </c>
      <c r="R5267" t="s">
        <v>25572</v>
      </c>
      <c r="S5267">
        <v>1</v>
      </c>
      <c r="T5267">
        <v>1</v>
      </c>
      <c r="U5267">
        <v>0</v>
      </c>
      <c r="V5267">
        <v>34</v>
      </c>
      <c r="W5267">
        <v>2</v>
      </c>
    </row>
    <row r="5268" spans="1:23" x14ac:dyDescent="0.3">
      <c r="A5268" t="s">
        <v>5277</v>
      </c>
      <c r="B5268" t="s">
        <v>21174</v>
      </c>
      <c r="C5268">
        <v>0</v>
      </c>
      <c r="D5268">
        <v>0</v>
      </c>
      <c r="E5268" t="s">
        <v>20050</v>
      </c>
      <c r="F5268" t="s">
        <v>17836</v>
      </c>
      <c r="G5268" t="s">
        <v>20080</v>
      </c>
      <c r="H5268" t="s">
        <v>25723</v>
      </c>
      <c r="I5268" t="s">
        <v>25724</v>
      </c>
      <c r="J5268" t="s">
        <v>17837</v>
      </c>
      <c r="K5268" t="s">
        <v>6988</v>
      </c>
      <c r="L5268" t="s">
        <v>6989</v>
      </c>
      <c r="M5268" t="s">
        <v>20534</v>
      </c>
      <c r="N5268" t="s">
        <v>6348</v>
      </c>
      <c r="O5268" t="s">
        <v>20213</v>
      </c>
      <c r="P5268" t="s">
        <v>20580</v>
      </c>
      <c r="Q5268" t="s">
        <v>6611</v>
      </c>
      <c r="R5268" t="s">
        <v>20581</v>
      </c>
      <c r="S5268">
        <v>1</v>
      </c>
      <c r="T5268">
        <v>1</v>
      </c>
      <c r="U5268">
        <v>0</v>
      </c>
      <c r="V5268">
        <v>188</v>
      </c>
      <c r="W5268">
        <v>8</v>
      </c>
    </row>
    <row r="5269" spans="1:23" x14ac:dyDescent="0.3">
      <c r="A5269" t="s">
        <v>5278</v>
      </c>
      <c r="B5269" t="s">
        <v>21174</v>
      </c>
      <c r="C5269">
        <v>0</v>
      </c>
      <c r="D5269">
        <v>0</v>
      </c>
      <c r="E5269" t="s">
        <v>20050</v>
      </c>
      <c r="F5269" t="s">
        <v>17838</v>
      </c>
      <c r="G5269" t="s">
        <v>20080</v>
      </c>
      <c r="H5269" t="s">
        <v>25725</v>
      </c>
      <c r="I5269" t="s">
        <v>25726</v>
      </c>
      <c r="J5269" t="s">
        <v>17839</v>
      </c>
      <c r="K5269" t="s">
        <v>6610</v>
      </c>
      <c r="L5269" t="s">
        <v>6611</v>
      </c>
      <c r="M5269" t="s">
        <v>20582</v>
      </c>
      <c r="N5269" t="s">
        <v>6348</v>
      </c>
      <c r="O5269" t="s">
        <v>20213</v>
      </c>
      <c r="P5269" t="s">
        <v>20580</v>
      </c>
      <c r="Q5269" t="s">
        <v>6611</v>
      </c>
      <c r="R5269" t="s">
        <v>20583</v>
      </c>
      <c r="S5269">
        <v>1</v>
      </c>
      <c r="T5269">
        <v>1</v>
      </c>
      <c r="U5269">
        <v>0</v>
      </c>
      <c r="V5269">
        <v>328</v>
      </c>
      <c r="W5269">
        <v>16</v>
      </c>
    </row>
    <row r="5270" spans="1:23" x14ac:dyDescent="0.3">
      <c r="A5270" t="s">
        <v>5279</v>
      </c>
      <c r="B5270" t="s">
        <v>21174</v>
      </c>
      <c r="C5270">
        <v>0</v>
      </c>
      <c r="D5270">
        <v>0</v>
      </c>
      <c r="E5270" t="s">
        <v>20050</v>
      </c>
      <c r="F5270" t="s">
        <v>17840</v>
      </c>
      <c r="G5270" t="s">
        <v>20080</v>
      </c>
      <c r="H5270" t="s">
        <v>25725</v>
      </c>
      <c r="I5270" t="s">
        <v>25726</v>
      </c>
      <c r="J5270" t="s">
        <v>17841</v>
      </c>
      <c r="K5270" t="s">
        <v>6610</v>
      </c>
      <c r="L5270" t="s">
        <v>6611</v>
      </c>
      <c r="M5270" t="s">
        <v>20582</v>
      </c>
      <c r="N5270" t="s">
        <v>6348</v>
      </c>
      <c r="O5270" t="s">
        <v>20213</v>
      </c>
      <c r="P5270" t="s">
        <v>20580</v>
      </c>
      <c r="Q5270" t="s">
        <v>6611</v>
      </c>
      <c r="R5270" t="s">
        <v>20583</v>
      </c>
      <c r="S5270">
        <v>1</v>
      </c>
      <c r="T5270">
        <v>1</v>
      </c>
      <c r="U5270">
        <v>0</v>
      </c>
      <c r="V5270">
        <v>448</v>
      </c>
      <c r="W5270">
        <v>21</v>
      </c>
    </row>
    <row r="5271" spans="1:23" x14ac:dyDescent="0.3">
      <c r="A5271" t="s">
        <v>5280</v>
      </c>
      <c r="B5271" t="s">
        <v>21174</v>
      </c>
      <c r="C5271">
        <v>0</v>
      </c>
      <c r="D5271">
        <v>0</v>
      </c>
      <c r="E5271" t="s">
        <v>20050</v>
      </c>
      <c r="F5271" t="s">
        <v>17842</v>
      </c>
      <c r="G5271" t="s">
        <v>20080</v>
      </c>
      <c r="H5271" t="s">
        <v>25725</v>
      </c>
      <c r="I5271" t="s">
        <v>25726</v>
      </c>
      <c r="J5271" t="s">
        <v>17843</v>
      </c>
      <c r="K5271" t="s">
        <v>6610</v>
      </c>
      <c r="L5271" t="s">
        <v>6611</v>
      </c>
      <c r="M5271" t="s">
        <v>20582</v>
      </c>
      <c r="N5271" t="s">
        <v>6348</v>
      </c>
      <c r="O5271" t="s">
        <v>20213</v>
      </c>
      <c r="P5271" t="s">
        <v>20580</v>
      </c>
      <c r="Q5271" t="s">
        <v>6611</v>
      </c>
      <c r="R5271" t="s">
        <v>20583</v>
      </c>
      <c r="S5271">
        <v>1</v>
      </c>
      <c r="T5271">
        <v>1</v>
      </c>
      <c r="U5271">
        <v>0</v>
      </c>
      <c r="V5271">
        <v>276</v>
      </c>
      <c r="W5271">
        <v>12</v>
      </c>
    </row>
    <row r="5272" spans="1:23" x14ac:dyDescent="0.3">
      <c r="A5272" t="s">
        <v>5281</v>
      </c>
      <c r="B5272" t="s">
        <v>21174</v>
      </c>
      <c r="C5272">
        <v>0</v>
      </c>
      <c r="D5272">
        <v>0</v>
      </c>
      <c r="E5272" t="s">
        <v>20050</v>
      </c>
      <c r="F5272" t="s">
        <v>17844</v>
      </c>
      <c r="G5272" t="s">
        <v>20066</v>
      </c>
      <c r="H5272" t="s">
        <v>25727</v>
      </c>
      <c r="I5272" t="s">
        <v>25728</v>
      </c>
      <c r="J5272" t="s">
        <v>17845</v>
      </c>
      <c r="K5272" t="s">
        <v>17846</v>
      </c>
      <c r="L5272" t="s">
        <v>17847</v>
      </c>
      <c r="M5272" t="s">
        <v>20320</v>
      </c>
      <c r="N5272" t="s">
        <v>6348</v>
      </c>
      <c r="O5272" t="s">
        <v>20213</v>
      </c>
      <c r="P5272" t="s">
        <v>20426</v>
      </c>
      <c r="Q5272" t="s">
        <v>20427</v>
      </c>
      <c r="R5272" t="s">
        <v>25729</v>
      </c>
      <c r="S5272">
        <v>1</v>
      </c>
      <c r="T5272">
        <v>1</v>
      </c>
      <c r="U5272">
        <v>0</v>
      </c>
      <c r="V5272">
        <v>169</v>
      </c>
      <c r="W5272">
        <v>8</v>
      </c>
    </row>
    <row r="5273" spans="1:23" x14ac:dyDescent="0.3">
      <c r="A5273" t="s">
        <v>5282</v>
      </c>
      <c r="B5273" t="s">
        <v>21174</v>
      </c>
      <c r="C5273">
        <v>0</v>
      </c>
      <c r="D5273">
        <v>0</v>
      </c>
      <c r="E5273" t="s">
        <v>20050</v>
      </c>
      <c r="F5273" t="s">
        <v>17848</v>
      </c>
      <c r="G5273" t="s">
        <v>20066</v>
      </c>
      <c r="H5273" t="s">
        <v>25730</v>
      </c>
      <c r="I5273" t="s">
        <v>25731</v>
      </c>
      <c r="J5273" t="s">
        <v>17849</v>
      </c>
      <c r="K5273" t="s">
        <v>17358</v>
      </c>
      <c r="L5273" t="s">
        <v>17359</v>
      </c>
      <c r="M5273" t="s">
        <v>20515</v>
      </c>
      <c r="N5273" t="s">
        <v>6348</v>
      </c>
      <c r="O5273" t="s">
        <v>20213</v>
      </c>
      <c r="P5273" t="s">
        <v>20586</v>
      </c>
      <c r="Q5273" t="s">
        <v>20587</v>
      </c>
      <c r="R5273" t="s">
        <v>25502</v>
      </c>
      <c r="S5273">
        <v>1</v>
      </c>
      <c r="T5273">
        <v>1</v>
      </c>
      <c r="U5273">
        <v>0</v>
      </c>
      <c r="V5273">
        <v>174</v>
      </c>
      <c r="W5273">
        <v>8</v>
      </c>
    </row>
    <row r="5274" spans="1:23" x14ac:dyDescent="0.3">
      <c r="A5274" t="s">
        <v>5283</v>
      </c>
      <c r="B5274" t="s">
        <v>21174</v>
      </c>
      <c r="C5274">
        <v>0</v>
      </c>
      <c r="D5274">
        <v>0</v>
      </c>
      <c r="E5274" t="s">
        <v>20050</v>
      </c>
      <c r="F5274" t="s">
        <v>17850</v>
      </c>
      <c r="G5274" t="s">
        <v>20040</v>
      </c>
      <c r="H5274" t="s">
        <v>25732</v>
      </c>
      <c r="I5274" t="s">
        <v>25733</v>
      </c>
      <c r="J5274" t="s">
        <v>17851</v>
      </c>
      <c r="K5274" t="s">
        <v>17852</v>
      </c>
      <c r="L5274" t="s">
        <v>17853</v>
      </c>
      <c r="M5274" t="s">
        <v>20069</v>
      </c>
      <c r="N5274" t="s">
        <v>6348</v>
      </c>
      <c r="O5274" t="s">
        <v>20213</v>
      </c>
      <c r="P5274" t="s">
        <v>20586</v>
      </c>
      <c r="Q5274" t="s">
        <v>20587</v>
      </c>
      <c r="R5274" t="s">
        <v>25734</v>
      </c>
      <c r="S5274">
        <v>1</v>
      </c>
      <c r="T5274">
        <v>1</v>
      </c>
      <c r="U5274">
        <v>0</v>
      </c>
      <c r="V5274">
        <v>79</v>
      </c>
      <c r="W5274">
        <v>4</v>
      </c>
    </row>
    <row r="5275" spans="1:23" x14ac:dyDescent="0.3">
      <c r="A5275" t="s">
        <v>5284</v>
      </c>
      <c r="B5275" t="s">
        <v>21174</v>
      </c>
      <c r="C5275">
        <v>0</v>
      </c>
      <c r="D5275">
        <v>0</v>
      </c>
      <c r="E5275" t="s">
        <v>20050</v>
      </c>
      <c r="F5275" t="s">
        <v>17854</v>
      </c>
      <c r="G5275" t="s">
        <v>20328</v>
      </c>
      <c r="H5275" t="s">
        <v>25735</v>
      </c>
      <c r="I5275" t="s">
        <v>25736</v>
      </c>
      <c r="J5275" t="s">
        <v>17816</v>
      </c>
      <c r="K5275" t="s">
        <v>17855</v>
      </c>
      <c r="L5275" t="s">
        <v>17856</v>
      </c>
      <c r="M5275" t="s">
        <v>20515</v>
      </c>
      <c r="N5275" t="s">
        <v>6348</v>
      </c>
      <c r="O5275" t="s">
        <v>20213</v>
      </c>
      <c r="P5275" t="s">
        <v>20580</v>
      </c>
      <c r="Q5275" t="s">
        <v>6611</v>
      </c>
      <c r="R5275" t="s">
        <v>25737</v>
      </c>
      <c r="S5275">
        <v>1</v>
      </c>
      <c r="T5275">
        <v>1</v>
      </c>
      <c r="U5275">
        <v>0</v>
      </c>
      <c r="V5275">
        <v>109</v>
      </c>
      <c r="W5275">
        <v>5</v>
      </c>
    </row>
    <row r="5276" spans="1:23" x14ac:dyDescent="0.3">
      <c r="A5276" t="s">
        <v>5285</v>
      </c>
      <c r="B5276" t="s">
        <v>21174</v>
      </c>
      <c r="C5276">
        <v>0</v>
      </c>
      <c r="D5276">
        <v>0</v>
      </c>
      <c r="E5276" t="s">
        <v>20050</v>
      </c>
      <c r="F5276" t="s">
        <v>17857</v>
      </c>
      <c r="G5276" t="s">
        <v>20040</v>
      </c>
      <c r="H5276" t="s">
        <v>25738</v>
      </c>
      <c r="I5276" t="s">
        <v>25739</v>
      </c>
      <c r="J5276" t="s">
        <v>17858</v>
      </c>
      <c r="K5276" t="s">
        <v>17859</v>
      </c>
      <c r="L5276" t="s">
        <v>17860</v>
      </c>
      <c r="M5276" t="s">
        <v>20183</v>
      </c>
      <c r="N5276" t="s">
        <v>6348</v>
      </c>
      <c r="O5276" t="s">
        <v>20213</v>
      </c>
      <c r="P5276" t="s">
        <v>20580</v>
      </c>
      <c r="Q5276" t="s">
        <v>6611</v>
      </c>
      <c r="R5276" t="s">
        <v>25740</v>
      </c>
      <c r="S5276">
        <v>1</v>
      </c>
      <c r="T5276">
        <v>1</v>
      </c>
      <c r="U5276">
        <v>0</v>
      </c>
      <c r="V5276">
        <v>62</v>
      </c>
      <c r="W5276">
        <v>4</v>
      </c>
    </row>
    <row r="5277" spans="1:23" x14ac:dyDescent="0.3">
      <c r="A5277" t="s">
        <v>5286</v>
      </c>
      <c r="B5277" t="s">
        <v>21174</v>
      </c>
      <c r="C5277">
        <v>0</v>
      </c>
      <c r="D5277">
        <v>0</v>
      </c>
      <c r="E5277" t="s">
        <v>20050</v>
      </c>
      <c r="F5277" t="s">
        <v>17861</v>
      </c>
      <c r="G5277" t="s">
        <v>20066</v>
      </c>
      <c r="H5277" t="s">
        <v>25741</v>
      </c>
      <c r="I5277" t="s">
        <v>25742</v>
      </c>
      <c r="J5277" t="s">
        <v>17862</v>
      </c>
      <c r="K5277" t="s">
        <v>17349</v>
      </c>
      <c r="L5277" t="s">
        <v>17350</v>
      </c>
      <c r="M5277" t="s">
        <v>20206</v>
      </c>
      <c r="N5277" t="s">
        <v>6348</v>
      </c>
      <c r="O5277" t="s">
        <v>20213</v>
      </c>
      <c r="P5277" t="s">
        <v>20586</v>
      </c>
      <c r="Q5277" t="s">
        <v>20587</v>
      </c>
      <c r="R5277" t="s">
        <v>25498</v>
      </c>
      <c r="S5277">
        <v>1</v>
      </c>
      <c r="T5277">
        <v>1</v>
      </c>
      <c r="U5277">
        <v>0</v>
      </c>
      <c r="V5277">
        <v>152</v>
      </c>
      <c r="W5277">
        <v>8</v>
      </c>
    </row>
    <row r="5278" spans="1:23" x14ac:dyDescent="0.3">
      <c r="A5278" t="s">
        <v>5287</v>
      </c>
      <c r="B5278" t="s">
        <v>21174</v>
      </c>
      <c r="C5278">
        <v>0</v>
      </c>
      <c r="D5278">
        <v>0</v>
      </c>
      <c r="E5278" t="s">
        <v>20088</v>
      </c>
      <c r="F5278" t="s">
        <v>17863</v>
      </c>
      <c r="G5278" t="s">
        <v>20089</v>
      </c>
      <c r="H5278" t="s">
        <v>25641</v>
      </c>
      <c r="I5278" t="s">
        <v>25642</v>
      </c>
      <c r="J5278" t="s">
        <v>9303</v>
      </c>
      <c r="K5278" t="s">
        <v>17713</v>
      </c>
      <c r="L5278" t="s">
        <v>17714</v>
      </c>
      <c r="M5278" t="s">
        <v>20457</v>
      </c>
      <c r="N5278" t="s">
        <v>6348</v>
      </c>
      <c r="O5278" t="s">
        <v>20213</v>
      </c>
      <c r="P5278" t="s">
        <v>20426</v>
      </c>
      <c r="Q5278" t="s">
        <v>20427</v>
      </c>
      <c r="R5278" t="s">
        <v>25643</v>
      </c>
      <c r="S5278">
        <v>0</v>
      </c>
      <c r="T5278">
        <v>1</v>
      </c>
      <c r="U5278">
        <v>0</v>
      </c>
      <c r="V5278">
        <v>67</v>
      </c>
      <c r="W5278">
        <v>4</v>
      </c>
    </row>
    <row r="5279" spans="1:23" x14ac:dyDescent="0.3">
      <c r="A5279" t="s">
        <v>5288</v>
      </c>
      <c r="B5279" t="s">
        <v>21174</v>
      </c>
      <c r="C5279">
        <v>0</v>
      </c>
      <c r="D5279">
        <v>0</v>
      </c>
      <c r="E5279" t="s">
        <v>20050</v>
      </c>
      <c r="F5279" t="s">
        <v>17864</v>
      </c>
      <c r="G5279" t="s">
        <v>20080</v>
      </c>
      <c r="H5279" t="s">
        <v>25743</v>
      </c>
      <c r="I5279" t="s">
        <v>25744</v>
      </c>
      <c r="J5279" t="s">
        <v>17865</v>
      </c>
      <c r="K5279" t="s">
        <v>7207</v>
      </c>
      <c r="L5279" t="s">
        <v>7208</v>
      </c>
      <c r="M5279" t="s">
        <v>20504</v>
      </c>
      <c r="N5279" t="s">
        <v>6348</v>
      </c>
      <c r="O5279" t="s">
        <v>20213</v>
      </c>
      <c r="P5279" t="s">
        <v>20580</v>
      </c>
      <c r="Q5279" t="s">
        <v>6611</v>
      </c>
      <c r="R5279" t="s">
        <v>20710</v>
      </c>
      <c r="S5279">
        <v>1</v>
      </c>
      <c r="T5279">
        <v>1</v>
      </c>
      <c r="U5279">
        <v>0</v>
      </c>
      <c r="V5279">
        <v>354</v>
      </c>
      <c r="W5279">
        <v>15</v>
      </c>
    </row>
    <row r="5280" spans="1:23" x14ac:dyDescent="0.3">
      <c r="A5280" t="s">
        <v>5289</v>
      </c>
      <c r="B5280" t="s">
        <v>21174</v>
      </c>
      <c r="C5280">
        <v>0</v>
      </c>
      <c r="D5280">
        <v>0</v>
      </c>
      <c r="E5280" t="s">
        <v>20050</v>
      </c>
      <c r="F5280" t="s">
        <v>17866</v>
      </c>
      <c r="G5280" t="s">
        <v>20080</v>
      </c>
      <c r="H5280" t="s">
        <v>25743</v>
      </c>
      <c r="I5280" t="s">
        <v>25744</v>
      </c>
      <c r="J5280" t="s">
        <v>17865</v>
      </c>
      <c r="K5280" t="s">
        <v>7207</v>
      </c>
      <c r="L5280" t="s">
        <v>7208</v>
      </c>
      <c r="M5280" t="s">
        <v>20504</v>
      </c>
      <c r="N5280" t="s">
        <v>6348</v>
      </c>
      <c r="O5280" t="s">
        <v>20213</v>
      </c>
      <c r="P5280" t="s">
        <v>20580</v>
      </c>
      <c r="Q5280" t="s">
        <v>6611</v>
      </c>
      <c r="R5280" t="s">
        <v>20710</v>
      </c>
      <c r="S5280">
        <v>1</v>
      </c>
      <c r="T5280">
        <v>1</v>
      </c>
      <c r="U5280">
        <v>0</v>
      </c>
      <c r="V5280">
        <v>268</v>
      </c>
      <c r="W5280">
        <v>15</v>
      </c>
    </row>
    <row r="5281" spans="1:23" x14ac:dyDescent="0.3">
      <c r="A5281" t="s">
        <v>5290</v>
      </c>
      <c r="B5281" t="s">
        <v>21174</v>
      </c>
      <c r="C5281">
        <v>0</v>
      </c>
      <c r="D5281">
        <v>0</v>
      </c>
      <c r="E5281" t="s">
        <v>20050</v>
      </c>
      <c r="F5281" t="s">
        <v>17867</v>
      </c>
      <c r="G5281" t="s">
        <v>20066</v>
      </c>
      <c r="H5281" t="s">
        <v>25599</v>
      </c>
      <c r="I5281" t="s">
        <v>25600</v>
      </c>
      <c r="J5281" t="s">
        <v>17639</v>
      </c>
      <c r="K5281" t="s">
        <v>17640</v>
      </c>
      <c r="L5281" t="s">
        <v>17641</v>
      </c>
      <c r="M5281" t="s">
        <v>20374</v>
      </c>
      <c r="N5281" t="s">
        <v>6348</v>
      </c>
      <c r="O5281" t="s">
        <v>20213</v>
      </c>
      <c r="P5281" t="s">
        <v>20580</v>
      </c>
      <c r="Q5281" t="s">
        <v>6611</v>
      </c>
      <c r="R5281" t="s">
        <v>25601</v>
      </c>
      <c r="S5281">
        <v>1</v>
      </c>
      <c r="T5281">
        <v>1</v>
      </c>
      <c r="U5281">
        <v>0</v>
      </c>
      <c r="V5281">
        <v>38</v>
      </c>
      <c r="W5281">
        <v>2</v>
      </c>
    </row>
    <row r="5282" spans="1:23" x14ac:dyDescent="0.3">
      <c r="A5282" t="s">
        <v>5291</v>
      </c>
      <c r="B5282" t="s">
        <v>21174</v>
      </c>
      <c r="C5282">
        <v>0</v>
      </c>
      <c r="D5282">
        <v>0</v>
      </c>
      <c r="E5282" t="s">
        <v>20050</v>
      </c>
      <c r="F5282" t="s">
        <v>17868</v>
      </c>
      <c r="G5282" t="s">
        <v>20328</v>
      </c>
      <c r="H5282" t="s">
        <v>25745</v>
      </c>
      <c r="I5282" t="s">
        <v>25746</v>
      </c>
      <c r="J5282" t="s">
        <v>17869</v>
      </c>
      <c r="K5282" t="s">
        <v>17870</v>
      </c>
      <c r="L5282" t="s">
        <v>17871</v>
      </c>
      <c r="M5282" t="s">
        <v>20453</v>
      </c>
      <c r="N5282" t="s">
        <v>6348</v>
      </c>
      <c r="O5282" t="s">
        <v>20213</v>
      </c>
      <c r="P5282" t="s">
        <v>20580</v>
      </c>
      <c r="Q5282" t="s">
        <v>6611</v>
      </c>
      <c r="R5282" t="s">
        <v>25747</v>
      </c>
      <c r="S5282">
        <v>1</v>
      </c>
      <c r="T5282">
        <v>1</v>
      </c>
      <c r="U5282">
        <v>0</v>
      </c>
      <c r="V5282">
        <v>99</v>
      </c>
      <c r="W5282">
        <v>5</v>
      </c>
    </row>
    <row r="5283" spans="1:23" x14ac:dyDescent="0.3">
      <c r="A5283" t="s">
        <v>5292</v>
      </c>
      <c r="B5283" t="s">
        <v>21174</v>
      </c>
      <c r="C5283">
        <v>0</v>
      </c>
      <c r="D5283">
        <v>0</v>
      </c>
      <c r="E5283" t="s">
        <v>20050</v>
      </c>
      <c r="F5283" t="s">
        <v>17872</v>
      </c>
      <c r="G5283" t="s">
        <v>20328</v>
      </c>
      <c r="H5283" t="s">
        <v>25745</v>
      </c>
      <c r="I5283" t="s">
        <v>25746</v>
      </c>
      <c r="J5283" t="s">
        <v>17873</v>
      </c>
      <c r="K5283" t="s">
        <v>17870</v>
      </c>
      <c r="L5283" t="s">
        <v>17871</v>
      </c>
      <c r="M5283" t="s">
        <v>20453</v>
      </c>
      <c r="N5283" t="s">
        <v>6348</v>
      </c>
      <c r="O5283" t="s">
        <v>20213</v>
      </c>
      <c r="P5283" t="s">
        <v>20580</v>
      </c>
      <c r="Q5283" t="s">
        <v>6611</v>
      </c>
      <c r="R5283" t="s">
        <v>25747</v>
      </c>
      <c r="S5283">
        <v>1</v>
      </c>
      <c r="T5283">
        <v>1</v>
      </c>
      <c r="U5283">
        <v>0</v>
      </c>
      <c r="V5283">
        <v>199</v>
      </c>
      <c r="W5283">
        <v>8</v>
      </c>
    </row>
    <row r="5284" spans="1:23" x14ac:dyDescent="0.3">
      <c r="A5284" t="s">
        <v>5293</v>
      </c>
      <c r="B5284" t="s">
        <v>21174</v>
      </c>
      <c r="C5284">
        <v>0</v>
      </c>
      <c r="D5284">
        <v>0</v>
      </c>
      <c r="E5284" t="s">
        <v>20150</v>
      </c>
      <c r="F5284" t="s">
        <v>17874</v>
      </c>
      <c r="G5284" t="s">
        <v>20089</v>
      </c>
      <c r="H5284" t="s">
        <v>21260</v>
      </c>
      <c r="I5284" t="s">
        <v>21261</v>
      </c>
      <c r="J5284" t="s">
        <v>9421</v>
      </c>
      <c r="K5284" t="s">
        <v>6874</v>
      </c>
      <c r="L5284" t="s">
        <v>6607</v>
      </c>
      <c r="M5284" t="s">
        <v>20083</v>
      </c>
      <c r="N5284" t="s">
        <v>6348</v>
      </c>
      <c r="O5284" t="s">
        <v>20213</v>
      </c>
      <c r="P5284" t="s">
        <v>20214</v>
      </c>
      <c r="Q5284" t="s">
        <v>20215</v>
      </c>
      <c r="R5284" t="s">
        <v>20216</v>
      </c>
      <c r="S5284">
        <v>0</v>
      </c>
      <c r="T5284">
        <v>1</v>
      </c>
      <c r="U5284">
        <v>0</v>
      </c>
      <c r="V5284">
        <v>192</v>
      </c>
      <c r="W5284">
        <v>8</v>
      </c>
    </row>
    <row r="5285" spans="1:23" x14ac:dyDescent="0.3">
      <c r="A5285" t="s">
        <v>5294</v>
      </c>
      <c r="B5285" t="s">
        <v>21174</v>
      </c>
      <c r="C5285">
        <v>0</v>
      </c>
      <c r="D5285">
        <v>0</v>
      </c>
      <c r="E5285" t="s">
        <v>20050</v>
      </c>
      <c r="F5285" t="s">
        <v>17875</v>
      </c>
      <c r="G5285" t="s">
        <v>20040</v>
      </c>
      <c r="H5285" t="s">
        <v>25748</v>
      </c>
      <c r="I5285" t="s">
        <v>25749</v>
      </c>
      <c r="J5285" t="s">
        <v>17876</v>
      </c>
      <c r="K5285" t="s">
        <v>17877</v>
      </c>
      <c r="L5285" t="s">
        <v>17878</v>
      </c>
      <c r="M5285" t="s">
        <v>20893</v>
      </c>
      <c r="N5285" t="s">
        <v>6348</v>
      </c>
      <c r="O5285" t="s">
        <v>20213</v>
      </c>
      <c r="P5285" t="s">
        <v>20580</v>
      </c>
      <c r="Q5285" t="s">
        <v>6611</v>
      </c>
      <c r="R5285" t="s">
        <v>25750</v>
      </c>
      <c r="S5285">
        <v>1</v>
      </c>
      <c r="T5285">
        <v>1</v>
      </c>
      <c r="U5285">
        <v>0</v>
      </c>
      <c r="V5285">
        <v>51</v>
      </c>
      <c r="W5285">
        <v>3</v>
      </c>
    </row>
    <row r="5286" spans="1:23" x14ac:dyDescent="0.3">
      <c r="A5286" t="s">
        <v>5295</v>
      </c>
      <c r="B5286" t="s">
        <v>21174</v>
      </c>
      <c r="C5286">
        <v>0</v>
      </c>
      <c r="D5286">
        <v>0</v>
      </c>
      <c r="E5286" t="s">
        <v>20050</v>
      </c>
      <c r="F5286" t="s">
        <v>17879</v>
      </c>
      <c r="G5286" t="s">
        <v>20080</v>
      </c>
      <c r="H5286" t="s">
        <v>25751</v>
      </c>
      <c r="I5286" t="s">
        <v>25752</v>
      </c>
      <c r="J5286" t="s">
        <v>17880</v>
      </c>
      <c r="K5286" t="s">
        <v>6869</v>
      </c>
      <c r="L5286" t="s">
        <v>6870</v>
      </c>
      <c r="M5286" t="s">
        <v>20206</v>
      </c>
      <c r="N5286" t="s">
        <v>6348</v>
      </c>
      <c r="O5286" t="s">
        <v>20213</v>
      </c>
      <c r="P5286" t="s">
        <v>20580</v>
      </c>
      <c r="Q5286" t="s">
        <v>6611</v>
      </c>
      <c r="R5286" t="s">
        <v>20829</v>
      </c>
      <c r="S5286">
        <v>1</v>
      </c>
      <c r="T5286">
        <v>1</v>
      </c>
      <c r="U5286">
        <v>0</v>
      </c>
      <c r="V5286">
        <v>177</v>
      </c>
      <c r="W5286">
        <v>8</v>
      </c>
    </row>
    <row r="5287" spans="1:23" x14ac:dyDescent="0.3">
      <c r="A5287" t="s">
        <v>5296</v>
      </c>
      <c r="B5287" t="s">
        <v>21174</v>
      </c>
      <c r="C5287">
        <v>0</v>
      </c>
      <c r="D5287">
        <v>0</v>
      </c>
      <c r="E5287" t="s">
        <v>20050</v>
      </c>
      <c r="F5287" t="s">
        <v>17881</v>
      </c>
      <c r="G5287" t="s">
        <v>20066</v>
      </c>
      <c r="H5287" t="s">
        <v>25753</v>
      </c>
      <c r="I5287" t="s">
        <v>25754</v>
      </c>
      <c r="J5287" t="s">
        <v>17880</v>
      </c>
      <c r="K5287" t="s">
        <v>6869</v>
      </c>
      <c r="L5287" t="s">
        <v>6870</v>
      </c>
      <c r="M5287" t="s">
        <v>20206</v>
      </c>
      <c r="N5287" t="s">
        <v>6348</v>
      </c>
      <c r="O5287" t="s">
        <v>20213</v>
      </c>
      <c r="P5287" t="s">
        <v>20580</v>
      </c>
      <c r="Q5287" t="s">
        <v>6611</v>
      </c>
      <c r="R5287" t="s">
        <v>20829</v>
      </c>
      <c r="S5287">
        <v>1</v>
      </c>
      <c r="T5287">
        <v>1</v>
      </c>
      <c r="U5287">
        <v>0</v>
      </c>
      <c r="V5287">
        <v>191</v>
      </c>
      <c r="W5287">
        <v>11</v>
      </c>
    </row>
    <row r="5288" spans="1:23" x14ac:dyDescent="0.3">
      <c r="A5288" t="s">
        <v>5297</v>
      </c>
      <c r="B5288" t="s">
        <v>21174</v>
      </c>
      <c r="C5288">
        <v>0</v>
      </c>
      <c r="D5288">
        <v>0</v>
      </c>
      <c r="E5288" t="s">
        <v>20050</v>
      </c>
      <c r="F5288" t="s">
        <v>17882</v>
      </c>
      <c r="G5288" t="s">
        <v>20040</v>
      </c>
      <c r="H5288" t="s">
        <v>25755</v>
      </c>
      <c r="I5288" t="s">
        <v>25756</v>
      </c>
      <c r="J5288" t="s">
        <v>8282</v>
      </c>
      <c r="K5288" t="s">
        <v>17883</v>
      </c>
      <c r="L5288" t="s">
        <v>17884</v>
      </c>
      <c r="M5288" t="s">
        <v>20107</v>
      </c>
      <c r="N5288" t="s">
        <v>6348</v>
      </c>
      <c r="O5288" t="s">
        <v>20213</v>
      </c>
      <c r="P5288" t="s">
        <v>20580</v>
      </c>
      <c r="Q5288" t="s">
        <v>6611</v>
      </c>
      <c r="R5288" t="s">
        <v>25757</v>
      </c>
      <c r="S5288">
        <v>1</v>
      </c>
      <c r="T5288">
        <v>1</v>
      </c>
      <c r="U5288">
        <v>0</v>
      </c>
      <c r="V5288">
        <v>74</v>
      </c>
      <c r="W5288">
        <v>4</v>
      </c>
    </row>
    <row r="5289" spans="1:23" x14ac:dyDescent="0.3">
      <c r="A5289" t="s">
        <v>5298</v>
      </c>
      <c r="B5289" t="s">
        <v>21174</v>
      </c>
      <c r="C5289">
        <v>0</v>
      </c>
      <c r="D5289">
        <v>0</v>
      </c>
      <c r="E5289" t="s">
        <v>20050</v>
      </c>
      <c r="F5289" t="s">
        <v>17885</v>
      </c>
      <c r="G5289" t="s">
        <v>20328</v>
      </c>
      <c r="H5289" t="s">
        <v>25587</v>
      </c>
      <c r="I5289" t="s">
        <v>25588</v>
      </c>
      <c r="J5289" t="s">
        <v>17619</v>
      </c>
      <c r="K5289" t="s">
        <v>17620</v>
      </c>
      <c r="L5289" t="s">
        <v>17621</v>
      </c>
      <c r="M5289" t="s">
        <v>20131</v>
      </c>
      <c r="N5289" t="s">
        <v>6348</v>
      </c>
      <c r="O5289" t="s">
        <v>20213</v>
      </c>
      <c r="P5289" t="s">
        <v>20580</v>
      </c>
      <c r="Q5289" t="s">
        <v>6611</v>
      </c>
      <c r="R5289" t="s">
        <v>25589</v>
      </c>
      <c r="S5289">
        <v>1</v>
      </c>
      <c r="T5289">
        <v>1</v>
      </c>
      <c r="U5289">
        <v>0</v>
      </c>
      <c r="V5289">
        <v>89</v>
      </c>
      <c r="W5289">
        <v>5</v>
      </c>
    </row>
    <row r="5290" spans="1:23" x14ac:dyDescent="0.3">
      <c r="A5290" t="s">
        <v>5299</v>
      </c>
      <c r="B5290" t="s">
        <v>21174</v>
      </c>
      <c r="C5290">
        <v>0</v>
      </c>
      <c r="D5290">
        <v>0</v>
      </c>
      <c r="E5290" t="s">
        <v>20050</v>
      </c>
      <c r="F5290" t="s">
        <v>17886</v>
      </c>
      <c r="G5290" t="s">
        <v>20040</v>
      </c>
      <c r="H5290" t="s">
        <v>25758</v>
      </c>
      <c r="I5290" t="s">
        <v>25759</v>
      </c>
      <c r="J5290" t="s">
        <v>7313</v>
      </c>
      <c r="K5290" t="s">
        <v>17887</v>
      </c>
      <c r="L5290" t="s">
        <v>17888</v>
      </c>
      <c r="M5290" t="s">
        <v>20146</v>
      </c>
      <c r="N5290" t="s">
        <v>6348</v>
      </c>
      <c r="O5290" t="s">
        <v>20213</v>
      </c>
      <c r="P5290" t="s">
        <v>20580</v>
      </c>
      <c r="Q5290" t="s">
        <v>6611</v>
      </c>
      <c r="R5290" t="s">
        <v>25760</v>
      </c>
      <c r="S5290">
        <v>1</v>
      </c>
      <c r="T5290">
        <v>1</v>
      </c>
      <c r="U5290">
        <v>0</v>
      </c>
      <c r="V5290">
        <v>71</v>
      </c>
      <c r="W5290">
        <v>5</v>
      </c>
    </row>
    <row r="5291" spans="1:23" x14ac:dyDescent="0.3">
      <c r="A5291" t="s">
        <v>5300</v>
      </c>
      <c r="B5291" t="s">
        <v>21174</v>
      </c>
      <c r="C5291">
        <v>0</v>
      </c>
      <c r="D5291">
        <v>0</v>
      </c>
      <c r="E5291" t="s">
        <v>20050</v>
      </c>
      <c r="F5291" t="s">
        <v>17889</v>
      </c>
      <c r="G5291" t="s">
        <v>20328</v>
      </c>
      <c r="H5291" t="s">
        <v>25735</v>
      </c>
      <c r="I5291" t="s">
        <v>25736</v>
      </c>
      <c r="J5291" t="s">
        <v>17890</v>
      </c>
      <c r="K5291" t="s">
        <v>17855</v>
      </c>
      <c r="L5291" t="s">
        <v>17856</v>
      </c>
      <c r="M5291" t="s">
        <v>20515</v>
      </c>
      <c r="N5291" t="s">
        <v>6348</v>
      </c>
      <c r="O5291" t="s">
        <v>20213</v>
      </c>
      <c r="P5291" t="s">
        <v>20580</v>
      </c>
      <c r="Q5291" t="s">
        <v>6611</v>
      </c>
      <c r="R5291" t="s">
        <v>25737</v>
      </c>
      <c r="S5291">
        <v>1</v>
      </c>
      <c r="T5291">
        <v>1</v>
      </c>
      <c r="U5291">
        <v>0</v>
      </c>
      <c r="V5291">
        <v>259</v>
      </c>
      <c r="W5291">
        <v>12</v>
      </c>
    </row>
    <row r="5292" spans="1:23" x14ac:dyDescent="0.3">
      <c r="A5292" t="s">
        <v>5301</v>
      </c>
      <c r="B5292" t="s">
        <v>21174</v>
      </c>
      <c r="C5292">
        <v>0</v>
      </c>
      <c r="D5292">
        <v>0</v>
      </c>
      <c r="E5292" t="s">
        <v>20050</v>
      </c>
      <c r="F5292" t="s">
        <v>17891</v>
      </c>
      <c r="G5292" t="s">
        <v>20040</v>
      </c>
      <c r="H5292" t="s">
        <v>25761</v>
      </c>
      <c r="I5292" t="s">
        <v>25762</v>
      </c>
      <c r="J5292" t="s">
        <v>17892</v>
      </c>
      <c r="K5292" t="s">
        <v>17223</v>
      </c>
      <c r="L5292" t="s">
        <v>17224</v>
      </c>
      <c r="M5292" t="s">
        <v>20227</v>
      </c>
      <c r="N5292" t="s">
        <v>6348</v>
      </c>
      <c r="O5292" t="s">
        <v>20213</v>
      </c>
      <c r="P5292" t="s">
        <v>20580</v>
      </c>
      <c r="Q5292" t="s">
        <v>6611</v>
      </c>
      <c r="R5292" t="s">
        <v>25443</v>
      </c>
      <c r="S5292">
        <v>1</v>
      </c>
      <c r="T5292">
        <v>1</v>
      </c>
      <c r="U5292">
        <v>0</v>
      </c>
      <c r="V5292">
        <v>66</v>
      </c>
      <c r="W5292">
        <v>4</v>
      </c>
    </row>
    <row r="5293" spans="1:23" x14ac:dyDescent="0.3">
      <c r="A5293" t="s">
        <v>5302</v>
      </c>
      <c r="B5293" t="s">
        <v>21174</v>
      </c>
      <c r="C5293">
        <v>0</v>
      </c>
      <c r="D5293">
        <v>0</v>
      </c>
      <c r="E5293" t="s">
        <v>20050</v>
      </c>
      <c r="F5293" t="s">
        <v>17893</v>
      </c>
      <c r="G5293" t="s">
        <v>20080</v>
      </c>
      <c r="H5293" t="s">
        <v>25763</v>
      </c>
      <c r="I5293" t="s">
        <v>25764</v>
      </c>
      <c r="J5293" t="s">
        <v>17894</v>
      </c>
      <c r="K5293" t="s">
        <v>7253</v>
      </c>
      <c r="L5293" t="s">
        <v>7254</v>
      </c>
      <c r="M5293" t="s">
        <v>20119</v>
      </c>
      <c r="N5293" t="s">
        <v>6348</v>
      </c>
      <c r="O5293" t="s">
        <v>20213</v>
      </c>
      <c r="P5293" t="s">
        <v>20586</v>
      </c>
      <c r="Q5293" t="s">
        <v>20587</v>
      </c>
      <c r="R5293" t="s">
        <v>20747</v>
      </c>
      <c r="S5293">
        <v>1</v>
      </c>
      <c r="T5293">
        <v>1</v>
      </c>
      <c r="U5293">
        <v>0</v>
      </c>
      <c r="V5293">
        <v>150</v>
      </c>
      <c r="W5293">
        <v>9</v>
      </c>
    </row>
    <row r="5294" spans="1:23" x14ac:dyDescent="0.3">
      <c r="A5294" t="s">
        <v>5303</v>
      </c>
      <c r="B5294" t="s">
        <v>21174</v>
      </c>
      <c r="C5294">
        <v>0</v>
      </c>
      <c r="D5294">
        <v>0</v>
      </c>
      <c r="E5294" t="s">
        <v>20050</v>
      </c>
      <c r="F5294" t="s">
        <v>17895</v>
      </c>
      <c r="G5294" t="s">
        <v>20328</v>
      </c>
      <c r="H5294" t="s">
        <v>25765</v>
      </c>
      <c r="I5294" t="s">
        <v>25766</v>
      </c>
      <c r="J5294" t="s">
        <v>17896</v>
      </c>
      <c r="K5294" t="s">
        <v>17897</v>
      </c>
      <c r="L5294" t="s">
        <v>17898</v>
      </c>
      <c r="M5294" t="s">
        <v>20955</v>
      </c>
      <c r="N5294" t="s">
        <v>6348</v>
      </c>
      <c r="O5294" t="s">
        <v>20213</v>
      </c>
      <c r="P5294" t="s">
        <v>20580</v>
      </c>
      <c r="Q5294" t="s">
        <v>6611</v>
      </c>
      <c r="R5294" t="s">
        <v>25767</v>
      </c>
      <c r="S5294">
        <v>1</v>
      </c>
      <c r="T5294">
        <v>1</v>
      </c>
      <c r="U5294">
        <v>0</v>
      </c>
      <c r="V5294">
        <v>49</v>
      </c>
      <c r="W5294">
        <v>3</v>
      </c>
    </row>
    <row r="5295" spans="1:23" x14ac:dyDescent="0.3">
      <c r="A5295" t="s">
        <v>5304</v>
      </c>
      <c r="B5295" t="s">
        <v>21174</v>
      </c>
      <c r="C5295">
        <v>0</v>
      </c>
      <c r="D5295">
        <v>0</v>
      </c>
      <c r="E5295" t="s">
        <v>20050</v>
      </c>
      <c r="F5295" t="s">
        <v>17899</v>
      </c>
      <c r="G5295" t="s">
        <v>20328</v>
      </c>
      <c r="H5295" t="s">
        <v>25593</v>
      </c>
      <c r="I5295" t="s">
        <v>25594</v>
      </c>
      <c r="J5295" t="s">
        <v>17627</v>
      </c>
      <c r="K5295" t="s">
        <v>17628</v>
      </c>
      <c r="L5295" t="s">
        <v>17629</v>
      </c>
      <c r="M5295" t="s">
        <v>20162</v>
      </c>
      <c r="N5295" t="s">
        <v>6348</v>
      </c>
      <c r="O5295" t="s">
        <v>20213</v>
      </c>
      <c r="P5295" t="s">
        <v>20580</v>
      </c>
      <c r="Q5295" t="s">
        <v>6611</v>
      </c>
      <c r="R5295" t="s">
        <v>25595</v>
      </c>
      <c r="S5295">
        <v>1</v>
      </c>
      <c r="T5295">
        <v>1</v>
      </c>
      <c r="U5295">
        <v>0</v>
      </c>
      <c r="V5295">
        <v>32</v>
      </c>
      <c r="W5295">
        <v>2</v>
      </c>
    </row>
    <row r="5296" spans="1:23" x14ac:dyDescent="0.3">
      <c r="A5296" t="s">
        <v>5305</v>
      </c>
      <c r="B5296" t="s">
        <v>21174</v>
      </c>
      <c r="C5296">
        <v>0</v>
      </c>
      <c r="D5296">
        <v>0</v>
      </c>
      <c r="E5296" t="s">
        <v>20088</v>
      </c>
      <c r="F5296" t="s">
        <v>17900</v>
      </c>
      <c r="G5296" t="s">
        <v>20089</v>
      </c>
      <c r="H5296" t="s">
        <v>25499</v>
      </c>
      <c r="I5296" t="s">
        <v>25500</v>
      </c>
      <c r="J5296" t="s">
        <v>17352</v>
      </c>
      <c r="K5296" t="s">
        <v>17353</v>
      </c>
      <c r="L5296" t="s">
        <v>17354</v>
      </c>
      <c r="M5296" t="s">
        <v>20893</v>
      </c>
      <c r="N5296" t="s">
        <v>6348</v>
      </c>
      <c r="O5296" t="s">
        <v>20213</v>
      </c>
      <c r="P5296" t="s">
        <v>20509</v>
      </c>
      <c r="Q5296" t="s">
        <v>20510</v>
      </c>
      <c r="R5296" t="s">
        <v>25501</v>
      </c>
      <c r="S5296">
        <v>0</v>
      </c>
      <c r="T5296">
        <v>1</v>
      </c>
      <c r="U5296">
        <v>0</v>
      </c>
      <c r="V5296">
        <v>180</v>
      </c>
      <c r="W5296">
        <v>8</v>
      </c>
    </row>
    <row r="5297" spans="1:23" x14ac:dyDescent="0.3">
      <c r="A5297" t="s">
        <v>5306</v>
      </c>
      <c r="B5297" t="s">
        <v>21174</v>
      </c>
      <c r="C5297">
        <v>0</v>
      </c>
      <c r="D5297">
        <v>0</v>
      </c>
      <c r="E5297" t="s">
        <v>20050</v>
      </c>
      <c r="F5297" t="s">
        <v>17901</v>
      </c>
      <c r="G5297" t="s">
        <v>20040</v>
      </c>
      <c r="H5297" t="s">
        <v>25768</v>
      </c>
      <c r="I5297" t="s">
        <v>25769</v>
      </c>
      <c r="J5297" t="s">
        <v>17902</v>
      </c>
      <c r="K5297" t="s">
        <v>17903</v>
      </c>
      <c r="L5297" t="s">
        <v>17904</v>
      </c>
      <c r="M5297" t="s">
        <v>20484</v>
      </c>
      <c r="N5297" t="s">
        <v>6348</v>
      </c>
      <c r="O5297" t="s">
        <v>20213</v>
      </c>
      <c r="P5297" t="s">
        <v>20894</v>
      </c>
      <c r="Q5297" t="s">
        <v>20895</v>
      </c>
      <c r="R5297" t="s">
        <v>25770</v>
      </c>
      <c r="S5297">
        <v>1</v>
      </c>
      <c r="T5297">
        <v>1</v>
      </c>
      <c r="U5297">
        <v>0</v>
      </c>
      <c r="V5297">
        <v>289</v>
      </c>
      <c r="W5297">
        <v>12</v>
      </c>
    </row>
    <row r="5298" spans="1:23" x14ac:dyDescent="0.3">
      <c r="A5298" t="s">
        <v>5307</v>
      </c>
      <c r="B5298" t="s">
        <v>21174</v>
      </c>
      <c r="C5298">
        <v>0</v>
      </c>
      <c r="D5298">
        <v>0</v>
      </c>
      <c r="E5298" t="s">
        <v>20050</v>
      </c>
      <c r="F5298" t="s">
        <v>17905</v>
      </c>
      <c r="G5298" t="s">
        <v>20040</v>
      </c>
      <c r="H5298" t="s">
        <v>25771</v>
      </c>
      <c r="I5298" t="s">
        <v>25772</v>
      </c>
      <c r="J5298" t="s">
        <v>17906</v>
      </c>
      <c r="K5298" t="s">
        <v>17907</v>
      </c>
      <c r="L5298" t="s">
        <v>17908</v>
      </c>
      <c r="M5298" t="s">
        <v>21470</v>
      </c>
      <c r="N5298" t="s">
        <v>6348</v>
      </c>
      <c r="O5298" t="s">
        <v>20213</v>
      </c>
      <c r="P5298" t="s">
        <v>20894</v>
      </c>
      <c r="Q5298" t="s">
        <v>20895</v>
      </c>
      <c r="R5298" t="s">
        <v>25773</v>
      </c>
      <c r="S5298">
        <v>1</v>
      </c>
      <c r="T5298">
        <v>1</v>
      </c>
      <c r="U5298">
        <v>0</v>
      </c>
      <c r="V5298">
        <v>256</v>
      </c>
      <c r="W5298">
        <v>13</v>
      </c>
    </row>
    <row r="5299" spans="1:23" x14ac:dyDescent="0.3">
      <c r="A5299" t="s">
        <v>5308</v>
      </c>
      <c r="B5299" t="s">
        <v>21174</v>
      </c>
      <c r="C5299">
        <v>0</v>
      </c>
      <c r="D5299">
        <v>0</v>
      </c>
      <c r="E5299" t="s">
        <v>20050</v>
      </c>
      <c r="F5299" t="s">
        <v>17909</v>
      </c>
      <c r="G5299" t="s">
        <v>20040</v>
      </c>
      <c r="H5299" t="s">
        <v>25774</v>
      </c>
      <c r="I5299" t="s">
        <v>25775</v>
      </c>
      <c r="J5299" t="s">
        <v>17910</v>
      </c>
      <c r="K5299" t="s">
        <v>17911</v>
      </c>
      <c r="L5299" t="s">
        <v>17912</v>
      </c>
      <c r="M5299" t="s">
        <v>20280</v>
      </c>
      <c r="N5299" t="s">
        <v>6348</v>
      </c>
      <c r="O5299" t="s">
        <v>20213</v>
      </c>
      <c r="P5299" t="s">
        <v>20894</v>
      </c>
      <c r="Q5299" t="s">
        <v>20895</v>
      </c>
      <c r="R5299" t="s">
        <v>25776</v>
      </c>
      <c r="S5299">
        <v>1</v>
      </c>
      <c r="T5299">
        <v>1</v>
      </c>
      <c r="U5299">
        <v>0</v>
      </c>
      <c r="V5299">
        <v>173</v>
      </c>
      <c r="W5299">
        <v>8</v>
      </c>
    </row>
    <row r="5300" spans="1:23" x14ac:dyDescent="0.3">
      <c r="A5300" t="s">
        <v>5309</v>
      </c>
      <c r="B5300" t="s">
        <v>21174</v>
      </c>
      <c r="C5300">
        <v>0</v>
      </c>
      <c r="D5300">
        <v>0</v>
      </c>
      <c r="E5300" t="s">
        <v>20050</v>
      </c>
      <c r="F5300" t="s">
        <v>17913</v>
      </c>
      <c r="G5300" t="s">
        <v>20040</v>
      </c>
      <c r="H5300" t="s">
        <v>25758</v>
      </c>
      <c r="I5300" t="s">
        <v>25759</v>
      </c>
      <c r="J5300" t="s">
        <v>7313</v>
      </c>
      <c r="K5300" t="s">
        <v>17887</v>
      </c>
      <c r="L5300" t="s">
        <v>17888</v>
      </c>
      <c r="M5300" t="s">
        <v>20146</v>
      </c>
      <c r="N5300" t="s">
        <v>6348</v>
      </c>
      <c r="O5300" t="s">
        <v>20213</v>
      </c>
      <c r="P5300" t="s">
        <v>20580</v>
      </c>
      <c r="Q5300" t="s">
        <v>6611</v>
      </c>
      <c r="R5300" t="s">
        <v>25760</v>
      </c>
      <c r="S5300">
        <v>1</v>
      </c>
      <c r="T5300">
        <v>1</v>
      </c>
      <c r="U5300">
        <v>0</v>
      </c>
      <c r="V5300">
        <v>163</v>
      </c>
      <c r="W5300">
        <v>8</v>
      </c>
    </row>
    <row r="5301" spans="1:23" x14ac:dyDescent="0.3">
      <c r="A5301" t="s">
        <v>5310</v>
      </c>
      <c r="B5301" t="s">
        <v>21174</v>
      </c>
      <c r="C5301">
        <v>0</v>
      </c>
      <c r="D5301">
        <v>0</v>
      </c>
      <c r="E5301" t="s">
        <v>20050</v>
      </c>
      <c r="F5301" t="s">
        <v>17914</v>
      </c>
      <c r="G5301" t="s">
        <v>20066</v>
      </c>
      <c r="H5301" t="s">
        <v>25777</v>
      </c>
      <c r="I5301" t="s">
        <v>25778</v>
      </c>
      <c r="J5301" t="s">
        <v>10957</v>
      </c>
      <c r="K5301" t="s">
        <v>17915</v>
      </c>
      <c r="L5301" t="s">
        <v>17916</v>
      </c>
      <c r="M5301" t="s">
        <v>20534</v>
      </c>
      <c r="N5301" t="s">
        <v>6348</v>
      </c>
      <c r="O5301" t="s">
        <v>20213</v>
      </c>
      <c r="P5301" t="s">
        <v>20586</v>
      </c>
      <c r="Q5301" t="s">
        <v>20587</v>
      </c>
      <c r="R5301" t="s">
        <v>25779</v>
      </c>
      <c r="S5301">
        <v>1</v>
      </c>
      <c r="T5301">
        <v>1</v>
      </c>
      <c r="U5301">
        <v>0</v>
      </c>
      <c r="V5301">
        <v>70</v>
      </c>
      <c r="W5301">
        <v>4</v>
      </c>
    </row>
    <row r="5302" spans="1:23" x14ac:dyDescent="0.3">
      <c r="A5302" t="s">
        <v>5311</v>
      </c>
      <c r="B5302" t="s">
        <v>21174</v>
      </c>
      <c r="C5302">
        <v>0</v>
      </c>
      <c r="D5302">
        <v>0</v>
      </c>
      <c r="E5302" t="s">
        <v>20050</v>
      </c>
      <c r="F5302" t="s">
        <v>17917</v>
      </c>
      <c r="G5302" t="s">
        <v>20080</v>
      </c>
      <c r="H5302" t="s">
        <v>20862</v>
      </c>
      <c r="I5302" t="s">
        <v>20863</v>
      </c>
      <c r="J5302" t="s">
        <v>17918</v>
      </c>
      <c r="K5302" t="s">
        <v>6612</v>
      </c>
      <c r="L5302" t="s">
        <v>6613</v>
      </c>
      <c r="M5302" t="s">
        <v>20582</v>
      </c>
      <c r="N5302" t="s">
        <v>6348</v>
      </c>
      <c r="O5302" t="s">
        <v>20213</v>
      </c>
      <c r="P5302" t="s">
        <v>20586</v>
      </c>
      <c r="Q5302" t="s">
        <v>20587</v>
      </c>
      <c r="R5302" t="s">
        <v>20588</v>
      </c>
      <c r="S5302">
        <v>1</v>
      </c>
      <c r="T5302">
        <v>1</v>
      </c>
      <c r="U5302">
        <v>0</v>
      </c>
      <c r="V5302">
        <v>227</v>
      </c>
      <c r="W5302">
        <v>10</v>
      </c>
    </row>
    <row r="5303" spans="1:23" x14ac:dyDescent="0.3">
      <c r="A5303" t="s">
        <v>5312</v>
      </c>
      <c r="B5303" t="s">
        <v>21174</v>
      </c>
      <c r="C5303">
        <v>0</v>
      </c>
      <c r="D5303">
        <v>0</v>
      </c>
      <c r="E5303" t="s">
        <v>20050</v>
      </c>
      <c r="F5303" t="s">
        <v>17919</v>
      </c>
      <c r="G5303" t="s">
        <v>20080</v>
      </c>
      <c r="H5303" t="s">
        <v>20862</v>
      </c>
      <c r="I5303" t="s">
        <v>20863</v>
      </c>
      <c r="J5303" t="s">
        <v>11373</v>
      </c>
      <c r="K5303" t="s">
        <v>6612</v>
      </c>
      <c r="L5303" t="s">
        <v>6613</v>
      </c>
      <c r="M5303" t="s">
        <v>20582</v>
      </c>
      <c r="N5303" t="s">
        <v>6348</v>
      </c>
      <c r="O5303" t="s">
        <v>20213</v>
      </c>
      <c r="P5303" t="s">
        <v>20586</v>
      </c>
      <c r="Q5303" t="s">
        <v>20587</v>
      </c>
      <c r="R5303" t="s">
        <v>20588</v>
      </c>
      <c r="S5303">
        <v>1</v>
      </c>
      <c r="T5303">
        <v>1</v>
      </c>
      <c r="U5303">
        <v>0</v>
      </c>
      <c r="V5303">
        <v>400</v>
      </c>
      <c r="W5303">
        <v>21</v>
      </c>
    </row>
    <row r="5304" spans="1:23" x14ac:dyDescent="0.3">
      <c r="A5304" t="s">
        <v>5313</v>
      </c>
      <c r="B5304" t="s">
        <v>21174</v>
      </c>
      <c r="C5304">
        <v>0</v>
      </c>
      <c r="D5304">
        <v>0</v>
      </c>
      <c r="E5304" t="s">
        <v>20050</v>
      </c>
      <c r="F5304" t="s">
        <v>17920</v>
      </c>
      <c r="G5304" t="s">
        <v>20080</v>
      </c>
      <c r="H5304" t="s">
        <v>20862</v>
      </c>
      <c r="I5304" t="s">
        <v>20863</v>
      </c>
      <c r="J5304" t="s">
        <v>17921</v>
      </c>
      <c r="K5304" t="s">
        <v>6612</v>
      </c>
      <c r="L5304" t="s">
        <v>6613</v>
      </c>
      <c r="M5304" t="s">
        <v>20582</v>
      </c>
      <c r="N5304" t="s">
        <v>6348</v>
      </c>
      <c r="O5304" t="s">
        <v>20213</v>
      </c>
      <c r="P5304" t="s">
        <v>20586</v>
      </c>
      <c r="Q5304" t="s">
        <v>20587</v>
      </c>
      <c r="R5304" t="s">
        <v>20588</v>
      </c>
      <c r="S5304">
        <v>1</v>
      </c>
      <c r="T5304">
        <v>1</v>
      </c>
      <c r="U5304">
        <v>0</v>
      </c>
      <c r="V5304">
        <v>148</v>
      </c>
      <c r="W5304">
        <v>8</v>
      </c>
    </row>
    <row r="5305" spans="1:23" x14ac:dyDescent="0.3">
      <c r="A5305" t="s">
        <v>5314</v>
      </c>
      <c r="B5305" t="s">
        <v>21174</v>
      </c>
      <c r="C5305">
        <v>0</v>
      </c>
      <c r="D5305">
        <v>0</v>
      </c>
      <c r="E5305" t="s">
        <v>20050</v>
      </c>
      <c r="F5305" t="s">
        <v>17922</v>
      </c>
      <c r="G5305" t="s">
        <v>20040</v>
      </c>
      <c r="H5305" t="s">
        <v>25780</v>
      </c>
      <c r="I5305" t="s">
        <v>25781</v>
      </c>
      <c r="J5305" t="s">
        <v>10957</v>
      </c>
      <c r="K5305" t="s">
        <v>17923</v>
      </c>
      <c r="L5305" t="s">
        <v>17924</v>
      </c>
      <c r="M5305" t="s">
        <v>20293</v>
      </c>
      <c r="N5305" t="s">
        <v>6348</v>
      </c>
      <c r="O5305" t="s">
        <v>20213</v>
      </c>
      <c r="P5305" t="s">
        <v>20586</v>
      </c>
      <c r="Q5305" t="s">
        <v>20587</v>
      </c>
      <c r="R5305" t="s">
        <v>25782</v>
      </c>
      <c r="S5305">
        <v>1</v>
      </c>
      <c r="T5305">
        <v>1</v>
      </c>
      <c r="U5305">
        <v>0</v>
      </c>
      <c r="V5305">
        <v>71</v>
      </c>
      <c r="W5305">
        <v>4</v>
      </c>
    </row>
    <row r="5306" spans="1:23" x14ac:dyDescent="0.3">
      <c r="A5306" t="s">
        <v>5315</v>
      </c>
      <c r="B5306" t="s">
        <v>21174</v>
      </c>
      <c r="C5306">
        <v>0</v>
      </c>
      <c r="D5306">
        <v>0</v>
      </c>
      <c r="E5306" t="s">
        <v>20050</v>
      </c>
      <c r="F5306" t="s">
        <v>17925</v>
      </c>
      <c r="G5306" t="s">
        <v>20066</v>
      </c>
      <c r="H5306" t="s">
        <v>25730</v>
      </c>
      <c r="I5306" t="s">
        <v>25731</v>
      </c>
      <c r="J5306" t="s">
        <v>17849</v>
      </c>
      <c r="K5306" t="s">
        <v>17358</v>
      </c>
      <c r="L5306" t="s">
        <v>17359</v>
      </c>
      <c r="M5306" t="s">
        <v>20515</v>
      </c>
      <c r="N5306" t="s">
        <v>6348</v>
      </c>
      <c r="O5306" t="s">
        <v>20213</v>
      </c>
      <c r="P5306" t="s">
        <v>20586</v>
      </c>
      <c r="Q5306" t="s">
        <v>20587</v>
      </c>
      <c r="R5306" t="s">
        <v>25502</v>
      </c>
      <c r="S5306">
        <v>1</v>
      </c>
      <c r="T5306">
        <v>1</v>
      </c>
      <c r="U5306">
        <v>0</v>
      </c>
      <c r="V5306">
        <v>162</v>
      </c>
      <c r="W5306">
        <v>8</v>
      </c>
    </row>
    <row r="5307" spans="1:23" x14ac:dyDescent="0.3">
      <c r="A5307" t="s">
        <v>5316</v>
      </c>
      <c r="B5307" t="s">
        <v>21174</v>
      </c>
      <c r="C5307">
        <v>0</v>
      </c>
      <c r="D5307">
        <v>0</v>
      </c>
      <c r="E5307" t="s">
        <v>20050</v>
      </c>
      <c r="F5307" t="s">
        <v>17926</v>
      </c>
      <c r="G5307" t="s">
        <v>20080</v>
      </c>
      <c r="H5307" t="s">
        <v>20862</v>
      </c>
      <c r="I5307" t="s">
        <v>20863</v>
      </c>
      <c r="J5307" t="s">
        <v>17927</v>
      </c>
      <c r="K5307" t="s">
        <v>6612</v>
      </c>
      <c r="L5307" t="s">
        <v>6613</v>
      </c>
      <c r="M5307" t="s">
        <v>20582</v>
      </c>
      <c r="N5307" t="s">
        <v>6348</v>
      </c>
      <c r="O5307" t="s">
        <v>20213</v>
      </c>
      <c r="P5307" t="s">
        <v>20586</v>
      </c>
      <c r="Q5307" t="s">
        <v>20587</v>
      </c>
      <c r="R5307" t="s">
        <v>20588</v>
      </c>
      <c r="S5307">
        <v>1</v>
      </c>
      <c r="T5307">
        <v>1</v>
      </c>
      <c r="U5307">
        <v>0</v>
      </c>
      <c r="V5307">
        <v>133</v>
      </c>
      <c r="W5307">
        <v>8</v>
      </c>
    </row>
    <row r="5308" spans="1:23" x14ac:dyDescent="0.3">
      <c r="A5308" t="s">
        <v>5317</v>
      </c>
      <c r="B5308" t="s">
        <v>21174</v>
      </c>
      <c r="C5308">
        <v>0</v>
      </c>
      <c r="D5308">
        <v>0</v>
      </c>
      <c r="E5308" t="s">
        <v>20050</v>
      </c>
      <c r="F5308" t="s">
        <v>17928</v>
      </c>
      <c r="G5308" t="s">
        <v>20080</v>
      </c>
      <c r="H5308" t="s">
        <v>25783</v>
      </c>
      <c r="I5308" t="s">
        <v>25784</v>
      </c>
      <c r="J5308" t="s">
        <v>17929</v>
      </c>
      <c r="K5308" t="s">
        <v>17930</v>
      </c>
      <c r="L5308" t="s">
        <v>17931</v>
      </c>
      <c r="M5308" t="s">
        <v>20484</v>
      </c>
      <c r="N5308" t="s">
        <v>6348</v>
      </c>
      <c r="O5308" t="s">
        <v>20213</v>
      </c>
      <c r="P5308" t="s">
        <v>20586</v>
      </c>
      <c r="Q5308" t="s">
        <v>20587</v>
      </c>
      <c r="R5308" t="s">
        <v>25785</v>
      </c>
      <c r="S5308">
        <v>1</v>
      </c>
      <c r="T5308">
        <v>1</v>
      </c>
      <c r="U5308">
        <v>0</v>
      </c>
      <c r="V5308">
        <v>72</v>
      </c>
      <c r="W5308">
        <v>4</v>
      </c>
    </row>
    <row r="5309" spans="1:23" x14ac:dyDescent="0.3">
      <c r="A5309" t="s">
        <v>5318</v>
      </c>
      <c r="B5309" t="s">
        <v>21174</v>
      </c>
      <c r="C5309">
        <v>0</v>
      </c>
      <c r="D5309">
        <v>0</v>
      </c>
      <c r="E5309" t="s">
        <v>20050</v>
      </c>
      <c r="F5309" t="s">
        <v>17935</v>
      </c>
      <c r="G5309" t="s">
        <v>20066</v>
      </c>
      <c r="H5309" t="s">
        <v>25741</v>
      </c>
      <c r="I5309" t="s">
        <v>25742</v>
      </c>
      <c r="J5309" t="s">
        <v>17862</v>
      </c>
      <c r="K5309" t="s">
        <v>17349</v>
      </c>
      <c r="L5309" t="s">
        <v>17350</v>
      </c>
      <c r="M5309" t="s">
        <v>20206</v>
      </c>
      <c r="N5309" t="s">
        <v>6348</v>
      </c>
      <c r="O5309" t="s">
        <v>20213</v>
      </c>
      <c r="P5309" t="s">
        <v>20586</v>
      </c>
      <c r="Q5309" t="s">
        <v>20587</v>
      </c>
      <c r="R5309" t="s">
        <v>25498</v>
      </c>
      <c r="S5309">
        <v>1</v>
      </c>
      <c r="T5309">
        <v>1</v>
      </c>
      <c r="U5309">
        <v>0</v>
      </c>
      <c r="V5309">
        <v>97</v>
      </c>
      <c r="W5309">
        <v>6</v>
      </c>
    </row>
    <row r="5310" spans="1:23" x14ac:dyDescent="0.3">
      <c r="A5310" t="s">
        <v>5319</v>
      </c>
      <c r="B5310" t="s">
        <v>21174</v>
      </c>
      <c r="C5310">
        <v>0</v>
      </c>
      <c r="D5310">
        <v>0</v>
      </c>
      <c r="E5310" t="s">
        <v>20050</v>
      </c>
      <c r="F5310" t="s">
        <v>17936</v>
      </c>
      <c r="G5310" t="s">
        <v>20066</v>
      </c>
      <c r="H5310" t="s">
        <v>25786</v>
      </c>
      <c r="I5310" t="s">
        <v>25787</v>
      </c>
      <c r="J5310" t="s">
        <v>9343</v>
      </c>
      <c r="K5310" t="s">
        <v>17349</v>
      </c>
      <c r="L5310" t="s">
        <v>17937</v>
      </c>
      <c r="M5310" t="s">
        <v>20075</v>
      </c>
      <c r="N5310" t="s">
        <v>6348</v>
      </c>
      <c r="O5310" t="s">
        <v>20213</v>
      </c>
      <c r="P5310" t="s">
        <v>20586</v>
      </c>
      <c r="Q5310" t="s">
        <v>20587</v>
      </c>
      <c r="R5310" t="s">
        <v>25788</v>
      </c>
      <c r="S5310">
        <v>1</v>
      </c>
      <c r="T5310">
        <v>1</v>
      </c>
      <c r="U5310">
        <v>0</v>
      </c>
      <c r="V5310">
        <v>155</v>
      </c>
      <c r="W5310">
        <v>8</v>
      </c>
    </row>
    <row r="5311" spans="1:23" x14ac:dyDescent="0.3">
      <c r="A5311" t="s">
        <v>5320</v>
      </c>
      <c r="B5311" t="s">
        <v>21174</v>
      </c>
      <c r="C5311">
        <v>0</v>
      </c>
      <c r="D5311">
        <v>0</v>
      </c>
      <c r="E5311" t="s">
        <v>20050</v>
      </c>
      <c r="F5311" t="s">
        <v>17938</v>
      </c>
      <c r="G5311" t="s">
        <v>20066</v>
      </c>
      <c r="H5311" t="s">
        <v>25789</v>
      </c>
      <c r="I5311" t="s">
        <v>25790</v>
      </c>
      <c r="J5311" t="s">
        <v>17894</v>
      </c>
      <c r="K5311" t="s">
        <v>7253</v>
      </c>
      <c r="L5311" t="s">
        <v>7254</v>
      </c>
      <c r="M5311" t="s">
        <v>20119</v>
      </c>
      <c r="N5311" t="s">
        <v>6348</v>
      </c>
      <c r="O5311" t="s">
        <v>20213</v>
      </c>
      <c r="P5311" t="s">
        <v>20586</v>
      </c>
      <c r="Q5311" t="s">
        <v>20587</v>
      </c>
      <c r="R5311" t="s">
        <v>20747</v>
      </c>
      <c r="S5311">
        <v>1</v>
      </c>
      <c r="T5311">
        <v>1</v>
      </c>
      <c r="U5311">
        <v>0</v>
      </c>
      <c r="V5311">
        <v>247</v>
      </c>
      <c r="W5311">
        <v>15</v>
      </c>
    </row>
    <row r="5312" spans="1:23" x14ac:dyDescent="0.3">
      <c r="A5312" t="s">
        <v>5321</v>
      </c>
      <c r="B5312" t="s">
        <v>21174</v>
      </c>
      <c r="C5312">
        <v>0</v>
      </c>
      <c r="D5312">
        <v>0</v>
      </c>
      <c r="E5312" t="s">
        <v>20050</v>
      </c>
      <c r="F5312" t="s">
        <v>17939</v>
      </c>
      <c r="G5312" t="s">
        <v>20066</v>
      </c>
      <c r="H5312" t="s">
        <v>25791</v>
      </c>
      <c r="I5312" t="s">
        <v>25792</v>
      </c>
      <c r="J5312" t="s">
        <v>7860</v>
      </c>
      <c r="K5312" t="s">
        <v>7253</v>
      </c>
      <c r="L5312" t="s">
        <v>7254</v>
      </c>
      <c r="M5312" t="s">
        <v>20119</v>
      </c>
      <c r="N5312" t="s">
        <v>6348</v>
      </c>
      <c r="O5312" t="s">
        <v>20213</v>
      </c>
      <c r="P5312" t="s">
        <v>20586</v>
      </c>
      <c r="Q5312" t="s">
        <v>20587</v>
      </c>
      <c r="R5312" t="s">
        <v>20747</v>
      </c>
      <c r="S5312">
        <v>1</v>
      </c>
      <c r="T5312">
        <v>1</v>
      </c>
      <c r="U5312">
        <v>0</v>
      </c>
      <c r="V5312">
        <v>86</v>
      </c>
      <c r="W5312">
        <v>4</v>
      </c>
    </row>
    <row r="5313" spans="1:23" x14ac:dyDescent="0.3">
      <c r="A5313" t="s">
        <v>5322</v>
      </c>
      <c r="B5313" t="s">
        <v>21174</v>
      </c>
      <c r="C5313">
        <v>0</v>
      </c>
      <c r="D5313">
        <v>0</v>
      </c>
      <c r="E5313" t="s">
        <v>20050</v>
      </c>
      <c r="F5313" t="s">
        <v>17940</v>
      </c>
      <c r="G5313" t="s">
        <v>20066</v>
      </c>
      <c r="H5313" t="s">
        <v>25793</v>
      </c>
      <c r="I5313" t="s">
        <v>25794</v>
      </c>
      <c r="J5313" t="s">
        <v>17941</v>
      </c>
      <c r="K5313" t="s">
        <v>7320</v>
      </c>
      <c r="L5313" t="s">
        <v>7321</v>
      </c>
      <c r="M5313" t="s">
        <v>20286</v>
      </c>
      <c r="N5313" t="s">
        <v>6348</v>
      </c>
      <c r="O5313" t="s">
        <v>20213</v>
      </c>
      <c r="P5313" t="s">
        <v>20586</v>
      </c>
      <c r="Q5313" t="s">
        <v>20587</v>
      </c>
      <c r="R5313" t="s">
        <v>20792</v>
      </c>
      <c r="S5313">
        <v>1</v>
      </c>
      <c r="T5313">
        <v>1</v>
      </c>
      <c r="U5313">
        <v>0</v>
      </c>
      <c r="V5313">
        <v>242</v>
      </c>
      <c r="W5313">
        <v>10</v>
      </c>
    </row>
    <row r="5314" spans="1:23" x14ac:dyDescent="0.3">
      <c r="A5314" t="s">
        <v>5323</v>
      </c>
      <c r="B5314" t="s">
        <v>21174</v>
      </c>
      <c r="C5314">
        <v>0</v>
      </c>
      <c r="D5314">
        <v>0</v>
      </c>
      <c r="E5314" t="s">
        <v>20050</v>
      </c>
      <c r="F5314" t="s">
        <v>17942</v>
      </c>
      <c r="G5314" t="s">
        <v>20066</v>
      </c>
      <c r="H5314" t="s">
        <v>25795</v>
      </c>
      <c r="I5314" t="s">
        <v>25796</v>
      </c>
      <c r="J5314" t="s">
        <v>17943</v>
      </c>
      <c r="K5314" t="s">
        <v>7320</v>
      </c>
      <c r="L5314" t="s">
        <v>7321</v>
      </c>
      <c r="M5314" t="s">
        <v>20286</v>
      </c>
      <c r="N5314" t="s">
        <v>6348</v>
      </c>
      <c r="O5314" t="s">
        <v>20213</v>
      </c>
      <c r="P5314" t="s">
        <v>20586</v>
      </c>
      <c r="Q5314" t="s">
        <v>20587</v>
      </c>
      <c r="R5314" t="s">
        <v>20792</v>
      </c>
      <c r="S5314">
        <v>1</v>
      </c>
      <c r="T5314">
        <v>1</v>
      </c>
      <c r="U5314">
        <v>0</v>
      </c>
      <c r="V5314">
        <v>331</v>
      </c>
      <c r="W5314">
        <v>16</v>
      </c>
    </row>
    <row r="5315" spans="1:23" x14ac:dyDescent="0.3">
      <c r="A5315" t="s">
        <v>5324</v>
      </c>
      <c r="B5315" t="s">
        <v>21174</v>
      </c>
      <c r="C5315">
        <v>0</v>
      </c>
      <c r="D5315">
        <v>0</v>
      </c>
      <c r="E5315" t="s">
        <v>20050</v>
      </c>
      <c r="F5315" t="s">
        <v>17944</v>
      </c>
      <c r="G5315" t="s">
        <v>20066</v>
      </c>
      <c r="H5315" t="s">
        <v>25797</v>
      </c>
      <c r="I5315" t="s">
        <v>25798</v>
      </c>
      <c r="J5315" t="s">
        <v>9343</v>
      </c>
      <c r="K5315" t="s">
        <v>17945</v>
      </c>
      <c r="L5315" t="s">
        <v>17946</v>
      </c>
      <c r="M5315" t="s">
        <v>20355</v>
      </c>
      <c r="N5315" t="s">
        <v>6348</v>
      </c>
      <c r="O5315" t="s">
        <v>20213</v>
      </c>
      <c r="P5315" t="s">
        <v>20586</v>
      </c>
      <c r="Q5315" t="s">
        <v>20587</v>
      </c>
      <c r="R5315" t="s">
        <v>25799</v>
      </c>
      <c r="S5315">
        <v>1</v>
      </c>
      <c r="T5315">
        <v>1</v>
      </c>
      <c r="U5315">
        <v>0</v>
      </c>
      <c r="V5315">
        <v>88</v>
      </c>
      <c r="W5315">
        <v>4</v>
      </c>
    </row>
    <row r="5316" spans="1:23" x14ac:dyDescent="0.3">
      <c r="A5316" t="s">
        <v>5325</v>
      </c>
      <c r="B5316" t="s">
        <v>21174</v>
      </c>
      <c r="C5316">
        <v>0</v>
      </c>
      <c r="D5316">
        <v>0</v>
      </c>
      <c r="E5316" t="s">
        <v>20050</v>
      </c>
      <c r="F5316" t="s">
        <v>17947</v>
      </c>
      <c r="G5316" t="s">
        <v>20328</v>
      </c>
      <c r="H5316" t="s">
        <v>25800</v>
      </c>
      <c r="I5316" t="s">
        <v>25801</v>
      </c>
      <c r="J5316" t="s">
        <v>17948</v>
      </c>
      <c r="K5316" t="s">
        <v>17949</v>
      </c>
      <c r="L5316" t="s">
        <v>17950</v>
      </c>
      <c r="M5316" t="s">
        <v>20840</v>
      </c>
      <c r="N5316" t="s">
        <v>6348</v>
      </c>
      <c r="O5316" t="s">
        <v>20213</v>
      </c>
      <c r="P5316" t="s">
        <v>20586</v>
      </c>
      <c r="Q5316" t="s">
        <v>20587</v>
      </c>
      <c r="R5316" t="s">
        <v>25802</v>
      </c>
      <c r="S5316">
        <v>1</v>
      </c>
      <c r="T5316">
        <v>1</v>
      </c>
      <c r="U5316">
        <v>0</v>
      </c>
      <c r="V5316">
        <v>94</v>
      </c>
      <c r="W5316">
        <v>4</v>
      </c>
    </row>
    <row r="5317" spans="1:23" x14ac:dyDescent="0.3">
      <c r="A5317" t="s">
        <v>5326</v>
      </c>
      <c r="B5317" t="s">
        <v>21174</v>
      </c>
      <c r="C5317">
        <v>0</v>
      </c>
      <c r="D5317">
        <v>0</v>
      </c>
      <c r="E5317" t="s">
        <v>20050</v>
      </c>
      <c r="F5317" t="s">
        <v>17951</v>
      </c>
      <c r="G5317" t="s">
        <v>20066</v>
      </c>
      <c r="H5317" t="s">
        <v>25803</v>
      </c>
      <c r="I5317" t="s">
        <v>25804</v>
      </c>
      <c r="J5317" t="s">
        <v>17952</v>
      </c>
      <c r="K5317" t="s">
        <v>17206</v>
      </c>
      <c r="L5317" t="s">
        <v>17207</v>
      </c>
      <c r="M5317" t="s">
        <v>20282</v>
      </c>
      <c r="N5317" t="s">
        <v>6348</v>
      </c>
      <c r="O5317" t="s">
        <v>20213</v>
      </c>
      <c r="P5317" t="s">
        <v>20586</v>
      </c>
      <c r="Q5317" t="s">
        <v>20587</v>
      </c>
      <c r="R5317" t="s">
        <v>25466</v>
      </c>
      <c r="S5317">
        <v>1</v>
      </c>
      <c r="T5317">
        <v>1</v>
      </c>
      <c r="U5317">
        <v>0</v>
      </c>
      <c r="V5317">
        <v>134</v>
      </c>
      <c r="W5317">
        <v>7</v>
      </c>
    </row>
    <row r="5318" spans="1:23" x14ac:dyDescent="0.3">
      <c r="A5318" t="s">
        <v>5327</v>
      </c>
      <c r="B5318" t="s">
        <v>21174</v>
      </c>
      <c r="C5318">
        <v>0</v>
      </c>
      <c r="D5318">
        <v>0</v>
      </c>
      <c r="E5318" t="s">
        <v>20050</v>
      </c>
      <c r="F5318" t="s">
        <v>17953</v>
      </c>
      <c r="G5318" t="s">
        <v>20066</v>
      </c>
      <c r="H5318" t="s">
        <v>25805</v>
      </c>
      <c r="I5318" t="s">
        <v>25806</v>
      </c>
      <c r="J5318" t="s">
        <v>17954</v>
      </c>
      <c r="K5318" t="s">
        <v>17915</v>
      </c>
      <c r="L5318" t="s">
        <v>17955</v>
      </c>
      <c r="M5318" t="s">
        <v>21470</v>
      </c>
      <c r="N5318" t="s">
        <v>6348</v>
      </c>
      <c r="O5318" t="s">
        <v>20213</v>
      </c>
      <c r="P5318" t="s">
        <v>20586</v>
      </c>
      <c r="Q5318" t="s">
        <v>20587</v>
      </c>
      <c r="R5318" t="s">
        <v>25807</v>
      </c>
      <c r="S5318">
        <v>1</v>
      </c>
      <c r="T5318">
        <v>1</v>
      </c>
      <c r="U5318">
        <v>0</v>
      </c>
      <c r="V5318">
        <v>84</v>
      </c>
      <c r="W5318">
        <v>4</v>
      </c>
    </row>
    <row r="5319" spans="1:23" x14ac:dyDescent="0.3">
      <c r="A5319" t="s">
        <v>5328</v>
      </c>
      <c r="B5319" t="s">
        <v>21174</v>
      </c>
      <c r="C5319">
        <v>0</v>
      </c>
      <c r="D5319">
        <v>0</v>
      </c>
      <c r="E5319" t="s">
        <v>20050</v>
      </c>
      <c r="F5319" t="s">
        <v>17956</v>
      </c>
      <c r="G5319" t="s">
        <v>20066</v>
      </c>
      <c r="H5319" t="s">
        <v>25808</v>
      </c>
      <c r="I5319" t="s">
        <v>25809</v>
      </c>
      <c r="J5319" t="s">
        <v>17957</v>
      </c>
      <c r="K5319" t="s">
        <v>6612</v>
      </c>
      <c r="L5319" t="s">
        <v>17958</v>
      </c>
      <c r="M5319" t="s">
        <v>20183</v>
      </c>
      <c r="N5319" t="s">
        <v>6348</v>
      </c>
      <c r="O5319" t="s">
        <v>20213</v>
      </c>
      <c r="P5319" t="s">
        <v>20586</v>
      </c>
      <c r="Q5319" t="s">
        <v>20587</v>
      </c>
      <c r="R5319" t="s">
        <v>25810</v>
      </c>
      <c r="S5319">
        <v>1</v>
      </c>
      <c r="T5319">
        <v>1</v>
      </c>
      <c r="U5319">
        <v>0</v>
      </c>
      <c r="V5319">
        <v>180</v>
      </c>
      <c r="W5319">
        <v>8</v>
      </c>
    </row>
    <row r="5320" spans="1:23" x14ac:dyDescent="0.3">
      <c r="A5320" t="s">
        <v>5329</v>
      </c>
      <c r="B5320" t="s">
        <v>21174</v>
      </c>
      <c r="C5320">
        <v>0</v>
      </c>
      <c r="D5320">
        <v>0</v>
      </c>
      <c r="E5320" t="s">
        <v>20050</v>
      </c>
      <c r="F5320" t="s">
        <v>17959</v>
      </c>
      <c r="G5320" t="s">
        <v>20040</v>
      </c>
      <c r="H5320" t="s">
        <v>25811</v>
      </c>
      <c r="I5320" t="s">
        <v>25812</v>
      </c>
      <c r="J5320" t="s">
        <v>17960</v>
      </c>
      <c r="K5320" t="s">
        <v>17961</v>
      </c>
      <c r="L5320" t="s">
        <v>17962</v>
      </c>
      <c r="M5320" t="s">
        <v>20125</v>
      </c>
      <c r="N5320" t="s">
        <v>6348</v>
      </c>
      <c r="O5320" t="s">
        <v>20213</v>
      </c>
      <c r="P5320" t="s">
        <v>20586</v>
      </c>
      <c r="Q5320" t="s">
        <v>20587</v>
      </c>
      <c r="R5320" t="s">
        <v>25813</v>
      </c>
      <c r="S5320">
        <v>1</v>
      </c>
      <c r="T5320">
        <v>1</v>
      </c>
      <c r="U5320">
        <v>0</v>
      </c>
      <c r="V5320">
        <v>79</v>
      </c>
      <c r="W5320">
        <v>4</v>
      </c>
    </row>
    <row r="5321" spans="1:23" x14ac:dyDescent="0.3">
      <c r="A5321" t="s">
        <v>5330</v>
      </c>
      <c r="B5321" t="s">
        <v>21174</v>
      </c>
      <c r="C5321">
        <v>0</v>
      </c>
      <c r="D5321">
        <v>0</v>
      </c>
      <c r="E5321" t="s">
        <v>20150</v>
      </c>
      <c r="F5321" t="s">
        <v>17963</v>
      </c>
      <c r="G5321" t="s">
        <v>20089</v>
      </c>
      <c r="H5321" t="s">
        <v>25814</v>
      </c>
      <c r="I5321" t="s">
        <v>25815</v>
      </c>
      <c r="J5321" t="s">
        <v>17932</v>
      </c>
      <c r="K5321" t="s">
        <v>17933</v>
      </c>
      <c r="L5321" t="s">
        <v>17934</v>
      </c>
      <c r="M5321" t="s">
        <v>20422</v>
      </c>
      <c r="N5321" t="s">
        <v>6348</v>
      </c>
      <c r="O5321" t="s">
        <v>20213</v>
      </c>
      <c r="P5321" t="s">
        <v>20586</v>
      </c>
      <c r="Q5321" t="s">
        <v>20587</v>
      </c>
      <c r="R5321" t="s">
        <v>25816</v>
      </c>
      <c r="S5321">
        <v>0</v>
      </c>
      <c r="T5321">
        <v>1</v>
      </c>
      <c r="U5321">
        <v>0</v>
      </c>
      <c r="V5321">
        <v>31</v>
      </c>
      <c r="W5321">
        <v>4</v>
      </c>
    </row>
    <row r="5322" spans="1:23" x14ac:dyDescent="0.3">
      <c r="A5322" t="s">
        <v>5331</v>
      </c>
      <c r="B5322" t="s">
        <v>21174</v>
      </c>
      <c r="C5322">
        <v>0</v>
      </c>
      <c r="D5322">
        <v>0</v>
      </c>
      <c r="E5322" t="s">
        <v>20150</v>
      </c>
      <c r="F5322" t="s">
        <v>17964</v>
      </c>
      <c r="G5322" t="s">
        <v>20089</v>
      </c>
      <c r="H5322" t="s">
        <v>25817</v>
      </c>
      <c r="I5322" t="s">
        <v>25818</v>
      </c>
      <c r="J5322" t="s">
        <v>17960</v>
      </c>
      <c r="K5322" t="s">
        <v>17961</v>
      </c>
      <c r="L5322" t="s">
        <v>17962</v>
      </c>
      <c r="M5322" t="s">
        <v>20125</v>
      </c>
      <c r="N5322" t="s">
        <v>6348</v>
      </c>
      <c r="O5322" t="s">
        <v>20213</v>
      </c>
      <c r="P5322" t="s">
        <v>20586</v>
      </c>
      <c r="Q5322" t="s">
        <v>20587</v>
      </c>
      <c r="R5322" t="s">
        <v>25813</v>
      </c>
      <c r="S5322">
        <v>0</v>
      </c>
      <c r="T5322">
        <v>1</v>
      </c>
      <c r="U5322">
        <v>0</v>
      </c>
      <c r="V5322">
        <v>180</v>
      </c>
      <c r="W5322">
        <v>9</v>
      </c>
    </row>
    <row r="5323" spans="1:23" x14ac:dyDescent="0.3">
      <c r="A5323" t="s">
        <v>5332</v>
      </c>
      <c r="B5323" t="s">
        <v>21174</v>
      </c>
      <c r="C5323">
        <v>0</v>
      </c>
      <c r="D5323">
        <v>0</v>
      </c>
      <c r="E5323" t="s">
        <v>20050</v>
      </c>
      <c r="F5323" t="s">
        <v>17965</v>
      </c>
      <c r="G5323" t="s">
        <v>20040</v>
      </c>
      <c r="H5323" t="s">
        <v>25819</v>
      </c>
      <c r="I5323" t="s">
        <v>25820</v>
      </c>
      <c r="J5323" t="s">
        <v>17966</v>
      </c>
      <c r="K5323" t="s">
        <v>17967</v>
      </c>
      <c r="L5323" t="s">
        <v>17968</v>
      </c>
      <c r="M5323" t="s">
        <v>20075</v>
      </c>
      <c r="N5323" t="s">
        <v>6348</v>
      </c>
      <c r="O5323" t="s">
        <v>20213</v>
      </c>
      <c r="P5323" t="s">
        <v>20390</v>
      </c>
      <c r="Q5323" t="s">
        <v>20391</v>
      </c>
      <c r="R5323" t="s">
        <v>25821</v>
      </c>
      <c r="S5323">
        <v>1</v>
      </c>
      <c r="T5323">
        <v>1</v>
      </c>
      <c r="U5323">
        <v>0</v>
      </c>
      <c r="V5323">
        <v>193</v>
      </c>
      <c r="W5323">
        <v>9</v>
      </c>
    </row>
    <row r="5324" spans="1:23" x14ac:dyDescent="0.3">
      <c r="A5324" t="s">
        <v>5333</v>
      </c>
      <c r="B5324" t="s">
        <v>21174</v>
      </c>
      <c r="C5324">
        <v>0</v>
      </c>
      <c r="D5324">
        <v>0</v>
      </c>
      <c r="E5324" t="s">
        <v>20050</v>
      </c>
      <c r="F5324" t="s">
        <v>17969</v>
      </c>
      <c r="G5324" t="s">
        <v>20066</v>
      </c>
      <c r="H5324" t="s">
        <v>25822</v>
      </c>
      <c r="I5324" t="s">
        <v>25823</v>
      </c>
      <c r="J5324" t="s">
        <v>17970</v>
      </c>
      <c r="K5324" t="s">
        <v>7794</v>
      </c>
      <c r="L5324" t="s">
        <v>7795</v>
      </c>
      <c r="M5324" t="s">
        <v>20183</v>
      </c>
      <c r="N5324" t="s">
        <v>6348</v>
      </c>
      <c r="O5324" t="s">
        <v>20213</v>
      </c>
      <c r="P5324" t="s">
        <v>20390</v>
      </c>
      <c r="Q5324" t="s">
        <v>20391</v>
      </c>
      <c r="R5324" t="s">
        <v>20392</v>
      </c>
      <c r="S5324">
        <v>1</v>
      </c>
      <c r="T5324">
        <v>1</v>
      </c>
      <c r="U5324">
        <v>0</v>
      </c>
      <c r="V5324">
        <v>167</v>
      </c>
      <c r="W5324">
        <v>8</v>
      </c>
    </row>
    <row r="5325" spans="1:23" x14ac:dyDescent="0.3">
      <c r="A5325" t="s">
        <v>5334</v>
      </c>
      <c r="B5325" t="s">
        <v>21174</v>
      </c>
      <c r="C5325">
        <v>0</v>
      </c>
      <c r="D5325">
        <v>0</v>
      </c>
      <c r="E5325" t="s">
        <v>20050</v>
      </c>
      <c r="F5325" t="s">
        <v>17971</v>
      </c>
      <c r="G5325" t="s">
        <v>20328</v>
      </c>
      <c r="H5325" t="s">
        <v>25824</v>
      </c>
      <c r="I5325" t="s">
        <v>25825</v>
      </c>
      <c r="J5325" t="s">
        <v>17972</v>
      </c>
      <c r="K5325" t="s">
        <v>8745</v>
      </c>
      <c r="L5325" t="s">
        <v>8746</v>
      </c>
      <c r="M5325" t="s">
        <v>20355</v>
      </c>
      <c r="N5325" t="s">
        <v>6348</v>
      </c>
      <c r="O5325" t="s">
        <v>20213</v>
      </c>
      <c r="P5325" t="s">
        <v>20390</v>
      </c>
      <c r="Q5325" t="s">
        <v>20391</v>
      </c>
      <c r="R5325" t="s">
        <v>21031</v>
      </c>
      <c r="S5325">
        <v>1</v>
      </c>
      <c r="T5325">
        <v>1</v>
      </c>
      <c r="U5325">
        <v>0</v>
      </c>
      <c r="V5325">
        <v>301</v>
      </c>
      <c r="W5325">
        <v>12</v>
      </c>
    </row>
    <row r="5326" spans="1:23" x14ac:dyDescent="0.3">
      <c r="A5326" t="s">
        <v>5335</v>
      </c>
      <c r="B5326" t="s">
        <v>21174</v>
      </c>
      <c r="C5326">
        <v>0</v>
      </c>
      <c r="D5326">
        <v>0</v>
      </c>
      <c r="E5326" t="s">
        <v>20050</v>
      </c>
      <c r="F5326" t="s">
        <v>17973</v>
      </c>
      <c r="G5326" t="s">
        <v>20066</v>
      </c>
      <c r="H5326" t="s">
        <v>25826</v>
      </c>
      <c r="I5326" t="s">
        <v>25827</v>
      </c>
      <c r="J5326" t="s">
        <v>11252</v>
      </c>
      <c r="K5326" t="s">
        <v>17974</v>
      </c>
      <c r="L5326" t="s">
        <v>17975</v>
      </c>
      <c r="M5326" t="s">
        <v>24138</v>
      </c>
      <c r="N5326" t="s">
        <v>6348</v>
      </c>
      <c r="O5326" t="s">
        <v>20213</v>
      </c>
      <c r="P5326" t="s">
        <v>20390</v>
      </c>
      <c r="Q5326" t="s">
        <v>20391</v>
      </c>
      <c r="R5326" t="s">
        <v>25828</v>
      </c>
      <c r="S5326">
        <v>1</v>
      </c>
      <c r="T5326">
        <v>1</v>
      </c>
      <c r="U5326">
        <v>0</v>
      </c>
      <c r="V5326">
        <v>328</v>
      </c>
      <c r="W5326">
        <v>14</v>
      </c>
    </row>
    <row r="5327" spans="1:23" x14ac:dyDescent="0.3">
      <c r="A5327" t="s">
        <v>5336</v>
      </c>
      <c r="B5327" t="s">
        <v>21174</v>
      </c>
      <c r="C5327">
        <v>0</v>
      </c>
      <c r="D5327">
        <v>0</v>
      </c>
      <c r="E5327" t="s">
        <v>20050</v>
      </c>
      <c r="F5327" t="s">
        <v>17976</v>
      </c>
      <c r="G5327" t="s">
        <v>20080</v>
      </c>
      <c r="H5327" t="s">
        <v>25829</v>
      </c>
      <c r="I5327" t="s">
        <v>25830</v>
      </c>
      <c r="J5327" t="s">
        <v>17656</v>
      </c>
      <c r="K5327" t="s">
        <v>8572</v>
      </c>
      <c r="L5327" t="s">
        <v>8573</v>
      </c>
      <c r="M5327" t="s">
        <v>20515</v>
      </c>
      <c r="N5327" t="s">
        <v>6348</v>
      </c>
      <c r="O5327" t="s">
        <v>20213</v>
      </c>
      <c r="P5327" t="s">
        <v>20349</v>
      </c>
      <c r="Q5327" t="s">
        <v>6617</v>
      </c>
      <c r="R5327" t="s">
        <v>21004</v>
      </c>
      <c r="S5327">
        <v>1</v>
      </c>
      <c r="T5327">
        <v>1</v>
      </c>
      <c r="U5327">
        <v>0</v>
      </c>
      <c r="V5327">
        <v>202</v>
      </c>
      <c r="W5327">
        <v>9</v>
      </c>
    </row>
    <row r="5328" spans="1:23" x14ac:dyDescent="0.3">
      <c r="A5328" t="s">
        <v>5337</v>
      </c>
      <c r="B5328" t="s">
        <v>21174</v>
      </c>
      <c r="C5328">
        <v>0</v>
      </c>
      <c r="D5328">
        <v>0</v>
      </c>
      <c r="E5328" t="s">
        <v>20050</v>
      </c>
      <c r="F5328" t="s">
        <v>17977</v>
      </c>
      <c r="G5328" t="s">
        <v>20066</v>
      </c>
      <c r="H5328" t="s">
        <v>25831</v>
      </c>
      <c r="I5328" t="s">
        <v>25832</v>
      </c>
      <c r="J5328" t="s">
        <v>11825</v>
      </c>
      <c r="K5328" t="s">
        <v>7168</v>
      </c>
      <c r="L5328" t="s">
        <v>7169</v>
      </c>
      <c r="M5328" t="s">
        <v>20523</v>
      </c>
      <c r="N5328" t="s">
        <v>6348</v>
      </c>
      <c r="O5328" t="s">
        <v>20213</v>
      </c>
      <c r="P5328" t="s">
        <v>20349</v>
      </c>
      <c r="Q5328" t="s">
        <v>6617</v>
      </c>
      <c r="R5328" t="s">
        <v>20692</v>
      </c>
      <c r="S5328">
        <v>1</v>
      </c>
      <c r="T5328">
        <v>1</v>
      </c>
      <c r="U5328">
        <v>0</v>
      </c>
      <c r="V5328">
        <v>272</v>
      </c>
      <c r="W5328">
        <v>12</v>
      </c>
    </row>
    <row r="5329" spans="1:23" x14ac:dyDescent="0.3">
      <c r="A5329" t="s">
        <v>5338</v>
      </c>
      <c r="B5329" t="s">
        <v>21174</v>
      </c>
      <c r="C5329">
        <v>0</v>
      </c>
      <c r="D5329">
        <v>0</v>
      </c>
      <c r="E5329" t="s">
        <v>20050</v>
      </c>
      <c r="F5329" t="s">
        <v>17978</v>
      </c>
      <c r="G5329" t="s">
        <v>20328</v>
      </c>
      <c r="H5329" t="s">
        <v>25833</v>
      </c>
      <c r="I5329" t="s">
        <v>25834</v>
      </c>
      <c r="J5329" t="s">
        <v>7860</v>
      </c>
      <c r="K5329" t="s">
        <v>17979</v>
      </c>
      <c r="L5329" t="s">
        <v>17980</v>
      </c>
      <c r="M5329" t="s">
        <v>20688</v>
      </c>
      <c r="N5329" t="s">
        <v>6348</v>
      </c>
      <c r="O5329" t="s">
        <v>20213</v>
      </c>
      <c r="P5329" t="s">
        <v>20426</v>
      </c>
      <c r="Q5329" t="s">
        <v>20427</v>
      </c>
      <c r="R5329" t="s">
        <v>25835</v>
      </c>
      <c r="S5329">
        <v>1</v>
      </c>
      <c r="T5329">
        <v>1</v>
      </c>
      <c r="U5329">
        <v>0</v>
      </c>
      <c r="V5329">
        <v>140</v>
      </c>
      <c r="W5329">
        <v>7</v>
      </c>
    </row>
    <row r="5330" spans="1:23" x14ac:dyDescent="0.3">
      <c r="A5330" t="s">
        <v>5339</v>
      </c>
      <c r="B5330" t="s">
        <v>21174</v>
      </c>
      <c r="C5330">
        <v>0</v>
      </c>
      <c r="D5330">
        <v>0</v>
      </c>
      <c r="E5330" t="s">
        <v>20050</v>
      </c>
      <c r="F5330" t="s">
        <v>17981</v>
      </c>
      <c r="G5330" t="s">
        <v>20040</v>
      </c>
      <c r="H5330" t="s">
        <v>25836</v>
      </c>
      <c r="I5330" t="s">
        <v>25837</v>
      </c>
      <c r="J5330" t="s">
        <v>17982</v>
      </c>
      <c r="K5330" t="s">
        <v>17983</v>
      </c>
      <c r="L5330" t="s">
        <v>17984</v>
      </c>
      <c r="M5330" t="s">
        <v>20504</v>
      </c>
      <c r="N5330" t="s">
        <v>6348</v>
      </c>
      <c r="O5330" t="s">
        <v>20213</v>
      </c>
      <c r="P5330" t="s">
        <v>20426</v>
      </c>
      <c r="Q5330" t="s">
        <v>20427</v>
      </c>
      <c r="R5330" t="s">
        <v>25838</v>
      </c>
      <c r="S5330">
        <v>1</v>
      </c>
      <c r="T5330">
        <v>1</v>
      </c>
      <c r="U5330">
        <v>0</v>
      </c>
      <c r="V5330">
        <v>100</v>
      </c>
      <c r="W5330">
        <v>4</v>
      </c>
    </row>
    <row r="5331" spans="1:23" x14ac:dyDescent="0.3">
      <c r="A5331" t="s">
        <v>5340</v>
      </c>
      <c r="B5331" t="s">
        <v>21174</v>
      </c>
      <c r="C5331">
        <v>0</v>
      </c>
      <c r="D5331">
        <v>0</v>
      </c>
      <c r="E5331" t="s">
        <v>20050</v>
      </c>
      <c r="F5331" t="s">
        <v>17985</v>
      </c>
      <c r="G5331" t="s">
        <v>20328</v>
      </c>
      <c r="H5331" t="s">
        <v>25839</v>
      </c>
      <c r="I5331" t="s">
        <v>25840</v>
      </c>
      <c r="J5331" t="s">
        <v>17986</v>
      </c>
      <c r="K5331" t="s">
        <v>17987</v>
      </c>
      <c r="L5331" t="s">
        <v>17988</v>
      </c>
      <c r="M5331" t="s">
        <v>20374</v>
      </c>
      <c r="N5331" t="s">
        <v>6348</v>
      </c>
      <c r="O5331" t="s">
        <v>20213</v>
      </c>
      <c r="P5331" t="s">
        <v>20641</v>
      </c>
      <c r="Q5331" t="s">
        <v>20642</v>
      </c>
      <c r="R5331" t="s">
        <v>25841</v>
      </c>
      <c r="S5331">
        <v>1</v>
      </c>
      <c r="T5331">
        <v>1</v>
      </c>
      <c r="U5331">
        <v>0</v>
      </c>
      <c r="V5331">
        <v>41</v>
      </c>
      <c r="W5331">
        <v>2</v>
      </c>
    </row>
    <row r="5332" spans="1:23" x14ac:dyDescent="0.3">
      <c r="A5332" t="s">
        <v>5341</v>
      </c>
      <c r="B5332" t="s">
        <v>21174</v>
      </c>
      <c r="C5332">
        <v>0</v>
      </c>
      <c r="D5332">
        <v>0</v>
      </c>
      <c r="E5332" t="s">
        <v>20050</v>
      </c>
      <c r="F5332" t="s">
        <v>17989</v>
      </c>
      <c r="G5332" t="s">
        <v>20066</v>
      </c>
      <c r="H5332" t="s">
        <v>25842</v>
      </c>
      <c r="I5332" t="s">
        <v>25843</v>
      </c>
      <c r="J5332" t="s">
        <v>17990</v>
      </c>
      <c r="K5332" t="s">
        <v>17991</v>
      </c>
      <c r="L5332" t="s">
        <v>17992</v>
      </c>
      <c r="M5332" t="s">
        <v>20688</v>
      </c>
      <c r="N5332" t="s">
        <v>6348</v>
      </c>
      <c r="O5332" t="s">
        <v>20213</v>
      </c>
      <c r="P5332" t="s">
        <v>20641</v>
      </c>
      <c r="Q5332" t="s">
        <v>20642</v>
      </c>
      <c r="R5332" t="s">
        <v>25844</v>
      </c>
      <c r="S5332">
        <v>1</v>
      </c>
      <c r="T5332">
        <v>1</v>
      </c>
      <c r="U5332">
        <v>0</v>
      </c>
      <c r="V5332">
        <v>182</v>
      </c>
      <c r="W5332">
        <v>8</v>
      </c>
    </row>
    <row r="5333" spans="1:23" x14ac:dyDescent="0.3">
      <c r="A5333" t="s">
        <v>5342</v>
      </c>
      <c r="B5333" t="s">
        <v>21174</v>
      </c>
      <c r="C5333">
        <v>0</v>
      </c>
      <c r="D5333">
        <v>0</v>
      </c>
      <c r="E5333" t="s">
        <v>20050</v>
      </c>
      <c r="F5333" t="s">
        <v>17993</v>
      </c>
      <c r="G5333" t="s">
        <v>20066</v>
      </c>
      <c r="H5333" t="s">
        <v>25845</v>
      </c>
      <c r="I5333" t="s">
        <v>25846</v>
      </c>
      <c r="J5333" t="s">
        <v>17994</v>
      </c>
      <c r="K5333" t="s">
        <v>7083</v>
      </c>
      <c r="L5333" t="s">
        <v>7084</v>
      </c>
      <c r="M5333" t="s">
        <v>20422</v>
      </c>
      <c r="N5333" t="s">
        <v>6348</v>
      </c>
      <c r="O5333" t="s">
        <v>20213</v>
      </c>
      <c r="P5333" t="s">
        <v>20641</v>
      </c>
      <c r="Q5333" t="s">
        <v>20642</v>
      </c>
      <c r="R5333" t="s">
        <v>20643</v>
      </c>
      <c r="S5333">
        <v>1</v>
      </c>
      <c r="T5333">
        <v>1</v>
      </c>
      <c r="U5333">
        <v>0</v>
      </c>
      <c r="V5333">
        <v>227</v>
      </c>
      <c r="W5333">
        <v>11</v>
      </c>
    </row>
    <row r="5334" spans="1:23" x14ac:dyDescent="0.3">
      <c r="A5334" t="s">
        <v>5343</v>
      </c>
      <c r="B5334" t="s">
        <v>21174</v>
      </c>
      <c r="C5334">
        <v>0</v>
      </c>
      <c r="D5334">
        <v>0</v>
      </c>
      <c r="E5334" t="s">
        <v>20050</v>
      </c>
      <c r="F5334" t="s">
        <v>17995</v>
      </c>
      <c r="G5334" t="s">
        <v>20066</v>
      </c>
      <c r="H5334" t="s">
        <v>25847</v>
      </c>
      <c r="I5334" t="s">
        <v>25848</v>
      </c>
      <c r="J5334" t="s">
        <v>17996</v>
      </c>
      <c r="K5334" t="s">
        <v>7083</v>
      </c>
      <c r="L5334" t="s">
        <v>7084</v>
      </c>
      <c r="M5334" t="s">
        <v>20422</v>
      </c>
      <c r="N5334" t="s">
        <v>6348</v>
      </c>
      <c r="O5334" t="s">
        <v>20213</v>
      </c>
      <c r="P5334" t="s">
        <v>20641</v>
      </c>
      <c r="Q5334" t="s">
        <v>20642</v>
      </c>
      <c r="R5334" t="s">
        <v>20643</v>
      </c>
      <c r="S5334">
        <v>1</v>
      </c>
      <c r="T5334">
        <v>1</v>
      </c>
      <c r="U5334">
        <v>0</v>
      </c>
      <c r="V5334">
        <v>302</v>
      </c>
      <c r="W5334">
        <v>15</v>
      </c>
    </row>
    <row r="5335" spans="1:23" x14ac:dyDescent="0.3">
      <c r="A5335" t="s">
        <v>5344</v>
      </c>
      <c r="B5335" t="s">
        <v>21174</v>
      </c>
      <c r="C5335">
        <v>0</v>
      </c>
      <c r="D5335">
        <v>0</v>
      </c>
      <c r="E5335" t="s">
        <v>20050</v>
      </c>
      <c r="F5335" t="s">
        <v>17997</v>
      </c>
      <c r="G5335" t="s">
        <v>20080</v>
      </c>
      <c r="H5335" t="s">
        <v>25849</v>
      </c>
      <c r="I5335" t="s">
        <v>25850</v>
      </c>
      <c r="J5335" t="s">
        <v>17998</v>
      </c>
      <c r="K5335" t="s">
        <v>8598</v>
      </c>
      <c r="L5335" t="s">
        <v>8599</v>
      </c>
      <c r="M5335" t="s">
        <v>20331</v>
      </c>
      <c r="N5335" t="s">
        <v>6348</v>
      </c>
      <c r="O5335" t="s">
        <v>20213</v>
      </c>
      <c r="P5335" t="s">
        <v>20641</v>
      </c>
      <c r="Q5335" t="s">
        <v>20642</v>
      </c>
      <c r="R5335" t="s">
        <v>21010</v>
      </c>
      <c r="S5335">
        <v>1</v>
      </c>
      <c r="T5335">
        <v>1</v>
      </c>
      <c r="U5335">
        <v>0</v>
      </c>
      <c r="V5335">
        <v>181</v>
      </c>
      <c r="W5335">
        <v>8</v>
      </c>
    </row>
    <row r="5336" spans="1:23" x14ac:dyDescent="0.3">
      <c r="A5336" t="s">
        <v>5345</v>
      </c>
      <c r="B5336" t="s">
        <v>21174</v>
      </c>
      <c r="C5336">
        <v>0</v>
      </c>
      <c r="D5336">
        <v>0</v>
      </c>
      <c r="E5336" t="s">
        <v>20050</v>
      </c>
      <c r="F5336" t="s">
        <v>17999</v>
      </c>
      <c r="G5336" t="s">
        <v>20080</v>
      </c>
      <c r="H5336" t="s">
        <v>25851</v>
      </c>
      <c r="I5336" t="s">
        <v>25852</v>
      </c>
      <c r="J5336" t="s">
        <v>18000</v>
      </c>
      <c r="K5336" t="s">
        <v>6614</v>
      </c>
      <c r="L5336" t="s">
        <v>6615</v>
      </c>
      <c r="M5336" t="s">
        <v>20355</v>
      </c>
      <c r="N5336" t="s">
        <v>6348</v>
      </c>
      <c r="O5336" t="s">
        <v>20213</v>
      </c>
      <c r="P5336" t="s">
        <v>20641</v>
      </c>
      <c r="Q5336" t="s">
        <v>20642</v>
      </c>
      <c r="R5336" t="s">
        <v>20713</v>
      </c>
      <c r="S5336">
        <v>1</v>
      </c>
      <c r="T5336">
        <v>1</v>
      </c>
      <c r="U5336">
        <v>0</v>
      </c>
      <c r="V5336">
        <v>469</v>
      </c>
      <c r="W5336">
        <v>22</v>
      </c>
    </row>
    <row r="5337" spans="1:23" x14ac:dyDescent="0.3">
      <c r="A5337" t="s">
        <v>5346</v>
      </c>
      <c r="B5337" t="s">
        <v>21174</v>
      </c>
      <c r="C5337">
        <v>0</v>
      </c>
      <c r="D5337">
        <v>0</v>
      </c>
      <c r="E5337" t="s">
        <v>20050</v>
      </c>
      <c r="F5337" t="s">
        <v>18001</v>
      </c>
      <c r="G5337" t="s">
        <v>20066</v>
      </c>
      <c r="H5337" t="s">
        <v>20711</v>
      </c>
      <c r="I5337" t="s">
        <v>20712</v>
      </c>
      <c r="J5337" t="s">
        <v>18002</v>
      </c>
      <c r="K5337" t="s">
        <v>6614</v>
      </c>
      <c r="L5337" t="s">
        <v>6615</v>
      </c>
      <c r="M5337" t="s">
        <v>20355</v>
      </c>
      <c r="N5337" t="s">
        <v>6348</v>
      </c>
      <c r="O5337" t="s">
        <v>20213</v>
      </c>
      <c r="P5337" t="s">
        <v>20641</v>
      </c>
      <c r="Q5337" t="s">
        <v>20642</v>
      </c>
      <c r="R5337" t="s">
        <v>20713</v>
      </c>
      <c r="S5337">
        <v>1</v>
      </c>
      <c r="T5337">
        <v>1</v>
      </c>
      <c r="U5337">
        <v>0</v>
      </c>
      <c r="V5337">
        <v>282</v>
      </c>
      <c r="W5337">
        <v>16</v>
      </c>
    </row>
    <row r="5338" spans="1:23" x14ac:dyDescent="0.3">
      <c r="A5338" t="s">
        <v>5347</v>
      </c>
      <c r="B5338" t="s">
        <v>21174</v>
      </c>
      <c r="C5338">
        <v>0</v>
      </c>
      <c r="D5338">
        <v>0</v>
      </c>
      <c r="E5338" t="s">
        <v>20050</v>
      </c>
      <c r="F5338" t="s">
        <v>18003</v>
      </c>
      <c r="G5338" t="s">
        <v>20066</v>
      </c>
      <c r="H5338" t="s">
        <v>25853</v>
      </c>
      <c r="I5338" t="s">
        <v>25854</v>
      </c>
      <c r="J5338" t="s">
        <v>18004</v>
      </c>
      <c r="K5338" t="s">
        <v>6866</v>
      </c>
      <c r="L5338" t="s">
        <v>6867</v>
      </c>
      <c r="M5338" t="s">
        <v>20840</v>
      </c>
      <c r="N5338" t="s">
        <v>6348</v>
      </c>
      <c r="O5338" t="s">
        <v>20213</v>
      </c>
      <c r="P5338" t="s">
        <v>20641</v>
      </c>
      <c r="Q5338" t="s">
        <v>20642</v>
      </c>
      <c r="R5338" t="s">
        <v>20906</v>
      </c>
      <c r="S5338">
        <v>1</v>
      </c>
      <c r="T5338">
        <v>1</v>
      </c>
      <c r="U5338">
        <v>0</v>
      </c>
      <c r="V5338">
        <v>300</v>
      </c>
      <c r="W5338">
        <v>14</v>
      </c>
    </row>
    <row r="5339" spans="1:23" x14ac:dyDescent="0.3">
      <c r="A5339" t="s">
        <v>5348</v>
      </c>
      <c r="B5339" t="s">
        <v>21174</v>
      </c>
      <c r="C5339">
        <v>0</v>
      </c>
      <c r="D5339">
        <v>0</v>
      </c>
      <c r="E5339" t="s">
        <v>20150</v>
      </c>
      <c r="F5339" t="s">
        <v>18005</v>
      </c>
      <c r="G5339" t="s">
        <v>20089</v>
      </c>
      <c r="H5339" t="s">
        <v>20663</v>
      </c>
      <c r="I5339" t="s">
        <v>20664</v>
      </c>
      <c r="J5339" t="s">
        <v>7121</v>
      </c>
      <c r="K5339" t="s">
        <v>6610</v>
      </c>
      <c r="L5339" t="s">
        <v>6611</v>
      </c>
      <c r="M5339" t="s">
        <v>20582</v>
      </c>
      <c r="N5339" t="s">
        <v>6348</v>
      </c>
      <c r="O5339" t="s">
        <v>20213</v>
      </c>
      <c r="P5339" t="s">
        <v>20580</v>
      </c>
      <c r="Q5339" t="s">
        <v>6611</v>
      </c>
      <c r="R5339" t="s">
        <v>20583</v>
      </c>
      <c r="S5339">
        <v>0</v>
      </c>
      <c r="T5339">
        <v>1</v>
      </c>
      <c r="U5339">
        <v>0</v>
      </c>
      <c r="V5339">
        <v>30</v>
      </c>
      <c r="W5339">
        <v>1</v>
      </c>
    </row>
    <row r="5340" spans="1:23" x14ac:dyDescent="0.3">
      <c r="A5340" t="s">
        <v>5349</v>
      </c>
      <c r="B5340" t="s">
        <v>21174</v>
      </c>
      <c r="C5340">
        <v>0</v>
      </c>
      <c r="D5340">
        <v>0</v>
      </c>
      <c r="E5340" t="s">
        <v>20050</v>
      </c>
      <c r="F5340" t="s">
        <v>18006</v>
      </c>
      <c r="G5340" t="s">
        <v>20080</v>
      </c>
      <c r="H5340" t="s">
        <v>20357</v>
      </c>
      <c r="I5340" t="s">
        <v>20358</v>
      </c>
      <c r="J5340" t="s">
        <v>17647</v>
      </c>
      <c r="K5340" t="s">
        <v>6878</v>
      </c>
      <c r="L5340" t="s">
        <v>6347</v>
      </c>
      <c r="M5340" t="s">
        <v>20083</v>
      </c>
      <c r="N5340" t="s">
        <v>6348</v>
      </c>
      <c r="O5340" t="s">
        <v>20213</v>
      </c>
      <c r="P5340" t="s">
        <v>20359</v>
      </c>
      <c r="Q5340" t="s">
        <v>20360</v>
      </c>
      <c r="R5340" t="s">
        <v>20361</v>
      </c>
      <c r="S5340">
        <v>1</v>
      </c>
      <c r="T5340">
        <v>0</v>
      </c>
      <c r="U5340">
        <v>0</v>
      </c>
      <c r="V5340">
        <v>161</v>
      </c>
      <c r="W5340">
        <v>10</v>
      </c>
    </row>
    <row r="5341" spans="1:23" x14ac:dyDescent="0.3">
      <c r="A5341" t="s">
        <v>5350</v>
      </c>
      <c r="B5341" t="s">
        <v>21174</v>
      </c>
      <c r="C5341">
        <v>0</v>
      </c>
      <c r="D5341">
        <v>0</v>
      </c>
      <c r="E5341" t="s">
        <v>20050</v>
      </c>
      <c r="F5341" t="s">
        <v>18007</v>
      </c>
      <c r="G5341" t="s">
        <v>20066</v>
      </c>
      <c r="H5341" t="s">
        <v>25855</v>
      </c>
      <c r="I5341" t="s">
        <v>25856</v>
      </c>
      <c r="J5341" t="s">
        <v>18008</v>
      </c>
      <c r="K5341" t="s">
        <v>18009</v>
      </c>
      <c r="L5341" t="s">
        <v>18010</v>
      </c>
      <c r="M5341" t="s">
        <v>21470</v>
      </c>
      <c r="N5341" t="s">
        <v>6348</v>
      </c>
      <c r="O5341" t="s">
        <v>20213</v>
      </c>
      <c r="P5341" t="s">
        <v>20641</v>
      </c>
      <c r="Q5341" t="s">
        <v>20642</v>
      </c>
      <c r="R5341" t="s">
        <v>25857</v>
      </c>
      <c r="S5341">
        <v>1</v>
      </c>
      <c r="T5341">
        <v>1</v>
      </c>
      <c r="U5341">
        <v>0</v>
      </c>
      <c r="V5341">
        <v>63</v>
      </c>
      <c r="W5341">
        <v>4</v>
      </c>
    </row>
    <row r="5342" spans="1:23" x14ac:dyDescent="0.3">
      <c r="A5342" t="s">
        <v>5351</v>
      </c>
      <c r="B5342" t="s">
        <v>21174</v>
      </c>
      <c r="C5342">
        <v>0</v>
      </c>
      <c r="D5342">
        <v>0</v>
      </c>
      <c r="E5342" t="s">
        <v>20050</v>
      </c>
      <c r="F5342" t="s">
        <v>18011</v>
      </c>
      <c r="G5342" t="s">
        <v>20040</v>
      </c>
      <c r="H5342" t="s">
        <v>25613</v>
      </c>
      <c r="I5342" t="s">
        <v>25614</v>
      </c>
      <c r="J5342" t="s">
        <v>17679</v>
      </c>
      <c r="K5342" t="s">
        <v>17680</v>
      </c>
      <c r="L5342" t="s">
        <v>17681</v>
      </c>
      <c r="M5342" t="s">
        <v>20162</v>
      </c>
      <c r="N5342" t="s">
        <v>6348</v>
      </c>
      <c r="O5342" t="s">
        <v>20213</v>
      </c>
      <c r="P5342" t="s">
        <v>20641</v>
      </c>
      <c r="Q5342" t="s">
        <v>20642</v>
      </c>
      <c r="R5342" t="s">
        <v>25615</v>
      </c>
      <c r="S5342">
        <v>1</v>
      </c>
      <c r="T5342">
        <v>1</v>
      </c>
      <c r="U5342">
        <v>0</v>
      </c>
      <c r="V5342">
        <v>108</v>
      </c>
      <c r="W5342">
        <v>6</v>
      </c>
    </row>
    <row r="5343" spans="1:23" x14ac:dyDescent="0.3">
      <c r="A5343" t="s">
        <v>5352</v>
      </c>
      <c r="B5343" t="s">
        <v>21174</v>
      </c>
      <c r="C5343">
        <v>0</v>
      </c>
      <c r="D5343">
        <v>0</v>
      </c>
      <c r="E5343" t="s">
        <v>20050</v>
      </c>
      <c r="F5343" t="s">
        <v>18012</v>
      </c>
      <c r="G5343" t="s">
        <v>20040</v>
      </c>
      <c r="H5343" t="s">
        <v>25858</v>
      </c>
      <c r="I5343" t="s">
        <v>25859</v>
      </c>
      <c r="J5343" t="s">
        <v>18013</v>
      </c>
      <c r="K5343" t="s">
        <v>18014</v>
      </c>
      <c r="L5343" t="s">
        <v>18015</v>
      </c>
      <c r="M5343" t="s">
        <v>20340</v>
      </c>
      <c r="N5343" t="s">
        <v>6348</v>
      </c>
      <c r="O5343" t="s">
        <v>20213</v>
      </c>
      <c r="P5343" t="s">
        <v>20641</v>
      </c>
      <c r="Q5343" t="s">
        <v>20642</v>
      </c>
      <c r="R5343" t="s">
        <v>25860</v>
      </c>
      <c r="S5343">
        <v>1</v>
      </c>
      <c r="T5343">
        <v>1</v>
      </c>
      <c r="U5343">
        <v>0</v>
      </c>
      <c r="V5343">
        <v>105</v>
      </c>
      <c r="W5343">
        <v>5</v>
      </c>
    </row>
    <row r="5344" spans="1:23" x14ac:dyDescent="0.3">
      <c r="A5344" t="s">
        <v>5353</v>
      </c>
      <c r="B5344" t="s">
        <v>21174</v>
      </c>
      <c r="C5344">
        <v>0</v>
      </c>
      <c r="D5344">
        <v>0</v>
      </c>
      <c r="E5344" t="s">
        <v>20050</v>
      </c>
      <c r="F5344" t="s">
        <v>18016</v>
      </c>
      <c r="G5344" t="s">
        <v>20066</v>
      </c>
      <c r="H5344" t="s">
        <v>25861</v>
      </c>
      <c r="I5344" t="s">
        <v>25862</v>
      </c>
      <c r="J5344" t="s">
        <v>7723</v>
      </c>
      <c r="K5344" t="s">
        <v>17245</v>
      </c>
      <c r="L5344" t="s">
        <v>17246</v>
      </c>
      <c r="M5344" t="s">
        <v>20443</v>
      </c>
      <c r="N5344" t="s">
        <v>6348</v>
      </c>
      <c r="O5344" t="s">
        <v>20213</v>
      </c>
      <c r="P5344" t="s">
        <v>20641</v>
      </c>
      <c r="Q5344" t="s">
        <v>20642</v>
      </c>
      <c r="R5344" t="s">
        <v>25455</v>
      </c>
      <c r="S5344">
        <v>1</v>
      </c>
      <c r="T5344">
        <v>1</v>
      </c>
      <c r="U5344">
        <v>0</v>
      </c>
      <c r="V5344">
        <v>153</v>
      </c>
      <c r="W5344">
        <v>8</v>
      </c>
    </row>
    <row r="5345" spans="1:23" x14ac:dyDescent="0.3">
      <c r="A5345" t="s">
        <v>5354</v>
      </c>
      <c r="B5345" t="s">
        <v>21174</v>
      </c>
      <c r="C5345">
        <v>0</v>
      </c>
      <c r="D5345">
        <v>0</v>
      </c>
      <c r="E5345" t="s">
        <v>20088</v>
      </c>
      <c r="F5345" t="s">
        <v>18017</v>
      </c>
      <c r="G5345" t="s">
        <v>20089</v>
      </c>
      <c r="H5345" t="s">
        <v>20543</v>
      </c>
      <c r="I5345" t="s">
        <v>20544</v>
      </c>
      <c r="J5345" t="s">
        <v>17724</v>
      </c>
      <c r="K5345" t="s">
        <v>6608</v>
      </c>
      <c r="L5345" t="s">
        <v>6347</v>
      </c>
      <c r="M5345" t="s">
        <v>20083</v>
      </c>
      <c r="N5345" t="s">
        <v>6348</v>
      </c>
      <c r="O5345" t="s">
        <v>20213</v>
      </c>
      <c r="P5345" t="s">
        <v>20359</v>
      </c>
      <c r="Q5345" t="s">
        <v>20360</v>
      </c>
      <c r="R5345" t="s">
        <v>20361</v>
      </c>
      <c r="S5345">
        <v>0</v>
      </c>
      <c r="T5345">
        <v>0</v>
      </c>
      <c r="U5345">
        <v>0</v>
      </c>
      <c r="V5345">
        <v>75</v>
      </c>
      <c r="W5345">
        <v>4</v>
      </c>
    </row>
    <row r="5346" spans="1:23" x14ac:dyDescent="0.3">
      <c r="A5346" t="s">
        <v>5355</v>
      </c>
      <c r="B5346" t="s">
        <v>21174</v>
      </c>
      <c r="C5346">
        <v>0</v>
      </c>
      <c r="D5346">
        <v>0</v>
      </c>
      <c r="E5346" t="s">
        <v>20050</v>
      </c>
      <c r="F5346" t="s">
        <v>18018</v>
      </c>
      <c r="G5346" t="s">
        <v>21292</v>
      </c>
      <c r="H5346" t="s">
        <v>25616</v>
      </c>
      <c r="I5346" t="s">
        <v>25617</v>
      </c>
      <c r="J5346" t="s">
        <v>17684</v>
      </c>
      <c r="K5346" t="s">
        <v>17685</v>
      </c>
      <c r="L5346" t="s">
        <v>17686</v>
      </c>
      <c r="M5346" t="s">
        <v>20661</v>
      </c>
      <c r="N5346" t="s">
        <v>6348</v>
      </c>
      <c r="O5346" t="s">
        <v>20213</v>
      </c>
      <c r="P5346" t="s">
        <v>20641</v>
      </c>
      <c r="Q5346" t="s">
        <v>20642</v>
      </c>
      <c r="R5346" t="s">
        <v>25618</v>
      </c>
      <c r="S5346">
        <v>1</v>
      </c>
      <c r="T5346">
        <v>1</v>
      </c>
      <c r="U5346">
        <v>0</v>
      </c>
      <c r="V5346">
        <v>94</v>
      </c>
      <c r="W5346">
        <v>5</v>
      </c>
    </row>
    <row r="5347" spans="1:23" x14ac:dyDescent="0.3">
      <c r="A5347" t="s">
        <v>5356</v>
      </c>
      <c r="B5347" t="s">
        <v>21174</v>
      </c>
      <c r="C5347">
        <v>0</v>
      </c>
      <c r="D5347">
        <v>0</v>
      </c>
      <c r="E5347" t="s">
        <v>20088</v>
      </c>
      <c r="F5347" t="s">
        <v>25863</v>
      </c>
      <c r="G5347" t="s">
        <v>20089</v>
      </c>
      <c r="H5347" t="s">
        <v>25864</v>
      </c>
      <c r="I5347" t="s">
        <v>25865</v>
      </c>
      <c r="J5347" t="s">
        <v>18019</v>
      </c>
      <c r="K5347" t="s">
        <v>7300</v>
      </c>
      <c r="L5347" t="s">
        <v>7301</v>
      </c>
      <c r="M5347" t="s">
        <v>20271</v>
      </c>
      <c r="N5347" t="s">
        <v>6348</v>
      </c>
      <c r="O5347" t="s">
        <v>20213</v>
      </c>
      <c r="P5347" t="s">
        <v>20426</v>
      </c>
      <c r="Q5347" t="s">
        <v>20427</v>
      </c>
      <c r="R5347" t="s">
        <v>20782</v>
      </c>
      <c r="S5347">
        <v>0</v>
      </c>
      <c r="T5347">
        <v>1</v>
      </c>
      <c r="V5347">
        <v>17</v>
      </c>
      <c r="W5347">
        <v>1</v>
      </c>
    </row>
    <row r="5348" spans="1:23" x14ac:dyDescent="0.3">
      <c r="A5348" t="s">
        <v>5357</v>
      </c>
      <c r="B5348" t="s">
        <v>21174</v>
      </c>
      <c r="C5348">
        <v>0</v>
      </c>
      <c r="D5348">
        <v>0</v>
      </c>
      <c r="E5348" t="s">
        <v>20050</v>
      </c>
      <c r="F5348" t="s">
        <v>18020</v>
      </c>
      <c r="G5348" t="s">
        <v>20040</v>
      </c>
      <c r="H5348" t="s">
        <v>25866</v>
      </c>
      <c r="I5348" t="s">
        <v>25867</v>
      </c>
      <c r="J5348" t="s">
        <v>7723</v>
      </c>
      <c r="K5348" t="s">
        <v>18021</v>
      </c>
      <c r="L5348" t="s">
        <v>18022</v>
      </c>
      <c r="M5348" t="s">
        <v>20126</v>
      </c>
      <c r="N5348" t="s">
        <v>6348</v>
      </c>
      <c r="O5348" t="s">
        <v>20213</v>
      </c>
      <c r="P5348" t="s">
        <v>20641</v>
      </c>
      <c r="Q5348" t="s">
        <v>20642</v>
      </c>
      <c r="R5348" t="s">
        <v>25868</v>
      </c>
      <c r="S5348">
        <v>1</v>
      </c>
      <c r="T5348">
        <v>1</v>
      </c>
      <c r="U5348">
        <v>0</v>
      </c>
      <c r="V5348">
        <v>85</v>
      </c>
      <c r="W5348">
        <v>4</v>
      </c>
    </row>
    <row r="5349" spans="1:23" x14ac:dyDescent="0.3">
      <c r="A5349" t="s">
        <v>5358</v>
      </c>
      <c r="B5349" t="s">
        <v>21174</v>
      </c>
      <c r="C5349">
        <v>0</v>
      </c>
      <c r="D5349">
        <v>0</v>
      </c>
      <c r="E5349" t="s">
        <v>20050</v>
      </c>
      <c r="F5349" t="s">
        <v>18023</v>
      </c>
      <c r="G5349" t="s">
        <v>20040</v>
      </c>
      <c r="H5349" t="s">
        <v>25869</v>
      </c>
      <c r="I5349" t="s">
        <v>25870</v>
      </c>
      <c r="J5349" t="s">
        <v>18024</v>
      </c>
      <c r="K5349" t="s">
        <v>18025</v>
      </c>
      <c r="L5349" t="s">
        <v>18026</v>
      </c>
      <c r="M5349" t="s">
        <v>21493</v>
      </c>
      <c r="N5349" t="s">
        <v>6348</v>
      </c>
      <c r="O5349" t="s">
        <v>20213</v>
      </c>
      <c r="P5349" t="s">
        <v>20641</v>
      </c>
      <c r="Q5349" t="s">
        <v>20642</v>
      </c>
      <c r="R5349" t="s">
        <v>25871</v>
      </c>
      <c r="S5349">
        <v>1</v>
      </c>
      <c r="T5349">
        <v>1</v>
      </c>
      <c r="U5349">
        <v>0</v>
      </c>
      <c r="V5349">
        <v>141</v>
      </c>
      <c r="W5349">
        <v>7</v>
      </c>
    </row>
    <row r="5350" spans="1:23" x14ac:dyDescent="0.3">
      <c r="A5350" t="s">
        <v>5359</v>
      </c>
      <c r="B5350" t="s">
        <v>21174</v>
      </c>
      <c r="C5350">
        <v>0</v>
      </c>
      <c r="D5350">
        <v>0</v>
      </c>
      <c r="E5350" t="s">
        <v>20050</v>
      </c>
      <c r="F5350" t="s">
        <v>18027</v>
      </c>
      <c r="G5350" t="s">
        <v>20040</v>
      </c>
      <c r="H5350" t="s">
        <v>25872</v>
      </c>
      <c r="I5350" t="s">
        <v>25873</v>
      </c>
      <c r="J5350" t="s">
        <v>8303</v>
      </c>
      <c r="K5350" t="s">
        <v>18028</v>
      </c>
      <c r="L5350" t="s">
        <v>18029</v>
      </c>
      <c r="M5350" t="s">
        <v>24142</v>
      </c>
      <c r="N5350" t="s">
        <v>6348</v>
      </c>
      <c r="O5350" t="s">
        <v>20213</v>
      </c>
      <c r="P5350" t="s">
        <v>20641</v>
      </c>
      <c r="Q5350" t="s">
        <v>20642</v>
      </c>
      <c r="R5350" t="s">
        <v>25874</v>
      </c>
      <c r="S5350">
        <v>1</v>
      </c>
      <c r="T5350">
        <v>1</v>
      </c>
      <c r="U5350">
        <v>0</v>
      </c>
      <c r="V5350">
        <v>47</v>
      </c>
      <c r="W5350">
        <v>3</v>
      </c>
    </row>
    <row r="5351" spans="1:23" x14ac:dyDescent="0.3">
      <c r="A5351" t="s">
        <v>5360</v>
      </c>
      <c r="B5351" t="s">
        <v>21174</v>
      </c>
      <c r="C5351">
        <v>0</v>
      </c>
      <c r="D5351">
        <v>0</v>
      </c>
      <c r="E5351" t="s">
        <v>20050</v>
      </c>
      <c r="F5351" t="s">
        <v>18030</v>
      </c>
      <c r="G5351" t="s">
        <v>20080</v>
      </c>
      <c r="H5351" t="s">
        <v>25875</v>
      </c>
      <c r="I5351" t="s">
        <v>25876</v>
      </c>
      <c r="J5351" t="s">
        <v>18031</v>
      </c>
      <c r="K5351" t="s">
        <v>18032</v>
      </c>
      <c r="L5351" t="s">
        <v>18033</v>
      </c>
      <c r="M5351" t="s">
        <v>25877</v>
      </c>
      <c r="N5351" t="s">
        <v>6348</v>
      </c>
      <c r="O5351" t="s">
        <v>20213</v>
      </c>
      <c r="P5351" t="s">
        <v>20641</v>
      </c>
      <c r="Q5351" t="s">
        <v>20642</v>
      </c>
      <c r="R5351" t="s">
        <v>25878</v>
      </c>
      <c r="S5351">
        <v>1</v>
      </c>
      <c r="T5351">
        <v>1</v>
      </c>
      <c r="U5351">
        <v>0</v>
      </c>
      <c r="V5351">
        <v>266</v>
      </c>
      <c r="W5351">
        <v>12</v>
      </c>
    </row>
    <row r="5352" spans="1:23" x14ac:dyDescent="0.3">
      <c r="A5352" t="s">
        <v>5361</v>
      </c>
      <c r="B5352" t="s">
        <v>21174</v>
      </c>
      <c r="C5352">
        <v>0</v>
      </c>
      <c r="D5352">
        <v>0</v>
      </c>
      <c r="E5352" t="s">
        <v>20050</v>
      </c>
      <c r="F5352" t="s">
        <v>18034</v>
      </c>
      <c r="G5352" t="s">
        <v>20080</v>
      </c>
      <c r="H5352" t="s">
        <v>25849</v>
      </c>
      <c r="I5352" t="s">
        <v>25850</v>
      </c>
      <c r="J5352" t="s">
        <v>11071</v>
      </c>
      <c r="K5352" t="s">
        <v>8598</v>
      </c>
      <c r="L5352" t="s">
        <v>8599</v>
      </c>
      <c r="M5352" t="s">
        <v>20331</v>
      </c>
      <c r="N5352" t="s">
        <v>6348</v>
      </c>
      <c r="O5352" t="s">
        <v>20213</v>
      </c>
      <c r="P5352" t="s">
        <v>20641</v>
      </c>
      <c r="Q5352" t="s">
        <v>20642</v>
      </c>
      <c r="R5352" t="s">
        <v>21010</v>
      </c>
      <c r="S5352">
        <v>1</v>
      </c>
      <c r="T5352">
        <v>1</v>
      </c>
      <c r="U5352">
        <v>0</v>
      </c>
      <c r="V5352">
        <v>290</v>
      </c>
      <c r="W5352">
        <v>15</v>
      </c>
    </row>
    <row r="5353" spans="1:23" x14ac:dyDescent="0.3">
      <c r="A5353" t="s">
        <v>5362</v>
      </c>
      <c r="B5353" t="s">
        <v>21174</v>
      </c>
      <c r="C5353">
        <v>0</v>
      </c>
      <c r="D5353">
        <v>0</v>
      </c>
      <c r="E5353" t="s">
        <v>20050</v>
      </c>
      <c r="F5353" t="s">
        <v>18035</v>
      </c>
      <c r="G5353" t="s">
        <v>20066</v>
      </c>
      <c r="H5353" t="s">
        <v>25853</v>
      </c>
      <c r="I5353" t="s">
        <v>25854</v>
      </c>
      <c r="J5353" t="s">
        <v>18004</v>
      </c>
      <c r="K5353" t="s">
        <v>6866</v>
      </c>
      <c r="L5353" t="s">
        <v>6867</v>
      </c>
      <c r="M5353" t="s">
        <v>20840</v>
      </c>
      <c r="N5353" t="s">
        <v>6348</v>
      </c>
      <c r="O5353" t="s">
        <v>20213</v>
      </c>
      <c r="P5353" t="s">
        <v>20641</v>
      </c>
      <c r="Q5353" t="s">
        <v>20642</v>
      </c>
      <c r="R5353" t="s">
        <v>20906</v>
      </c>
      <c r="S5353">
        <v>1</v>
      </c>
      <c r="T5353">
        <v>1</v>
      </c>
      <c r="U5353">
        <v>0</v>
      </c>
      <c r="V5353">
        <v>162</v>
      </c>
      <c r="W5353">
        <v>9</v>
      </c>
    </row>
    <row r="5354" spans="1:23" x14ac:dyDescent="0.3">
      <c r="A5354" t="s">
        <v>5363</v>
      </c>
      <c r="B5354" t="s">
        <v>21174</v>
      </c>
      <c r="C5354">
        <v>0</v>
      </c>
      <c r="D5354">
        <v>0</v>
      </c>
      <c r="E5354" t="s">
        <v>20050</v>
      </c>
      <c r="F5354" t="s">
        <v>18036</v>
      </c>
      <c r="G5354" t="s">
        <v>20080</v>
      </c>
      <c r="H5354" t="s">
        <v>25875</v>
      </c>
      <c r="I5354" t="s">
        <v>25876</v>
      </c>
      <c r="J5354" t="s">
        <v>18031</v>
      </c>
      <c r="K5354" t="s">
        <v>18032</v>
      </c>
      <c r="L5354" t="s">
        <v>18033</v>
      </c>
      <c r="M5354" t="s">
        <v>25877</v>
      </c>
      <c r="N5354" t="s">
        <v>6348</v>
      </c>
      <c r="O5354" t="s">
        <v>20213</v>
      </c>
      <c r="P5354" t="s">
        <v>20641</v>
      </c>
      <c r="Q5354" t="s">
        <v>20642</v>
      </c>
      <c r="R5354" t="s">
        <v>25878</v>
      </c>
      <c r="S5354">
        <v>1</v>
      </c>
      <c r="T5354">
        <v>1</v>
      </c>
      <c r="U5354">
        <v>0</v>
      </c>
      <c r="V5354">
        <v>80</v>
      </c>
      <c r="W5354">
        <v>5</v>
      </c>
    </row>
    <row r="5355" spans="1:23" x14ac:dyDescent="0.3">
      <c r="A5355" t="s">
        <v>5364</v>
      </c>
      <c r="B5355" t="s">
        <v>21174</v>
      </c>
      <c r="C5355">
        <v>0</v>
      </c>
      <c r="D5355">
        <v>0</v>
      </c>
      <c r="E5355" t="s">
        <v>20050</v>
      </c>
      <c r="F5355" t="s">
        <v>18037</v>
      </c>
      <c r="G5355" t="s">
        <v>20066</v>
      </c>
      <c r="H5355" t="s">
        <v>25861</v>
      </c>
      <c r="I5355" t="s">
        <v>25862</v>
      </c>
      <c r="J5355" t="s">
        <v>18038</v>
      </c>
      <c r="K5355" t="s">
        <v>17245</v>
      </c>
      <c r="L5355" t="s">
        <v>17246</v>
      </c>
      <c r="M5355" t="s">
        <v>20443</v>
      </c>
      <c r="N5355" t="s">
        <v>6348</v>
      </c>
      <c r="O5355" t="s">
        <v>20213</v>
      </c>
      <c r="P5355" t="s">
        <v>20641</v>
      </c>
      <c r="Q5355" t="s">
        <v>20642</v>
      </c>
      <c r="R5355" t="s">
        <v>25455</v>
      </c>
      <c r="S5355">
        <v>1</v>
      </c>
      <c r="T5355">
        <v>1</v>
      </c>
      <c r="U5355">
        <v>0</v>
      </c>
      <c r="V5355">
        <v>97</v>
      </c>
      <c r="W5355">
        <v>5</v>
      </c>
    </row>
    <row r="5356" spans="1:23" x14ac:dyDescent="0.3">
      <c r="A5356" t="s">
        <v>5365</v>
      </c>
      <c r="B5356" t="s">
        <v>21174</v>
      </c>
      <c r="C5356">
        <v>0</v>
      </c>
      <c r="D5356">
        <v>0</v>
      </c>
      <c r="E5356" t="s">
        <v>20050</v>
      </c>
      <c r="F5356" t="s">
        <v>18039</v>
      </c>
      <c r="G5356" t="s">
        <v>20066</v>
      </c>
      <c r="H5356" t="s">
        <v>25879</v>
      </c>
      <c r="I5356" t="s">
        <v>25880</v>
      </c>
      <c r="J5356" t="s">
        <v>6440</v>
      </c>
      <c r="K5356" t="s">
        <v>17672</v>
      </c>
      <c r="L5356" t="s">
        <v>18040</v>
      </c>
      <c r="M5356" t="s">
        <v>20545</v>
      </c>
      <c r="N5356" t="s">
        <v>6348</v>
      </c>
      <c r="O5356" t="s">
        <v>20213</v>
      </c>
      <c r="P5356" t="s">
        <v>20349</v>
      </c>
      <c r="Q5356" t="s">
        <v>6617</v>
      </c>
      <c r="R5356" t="s">
        <v>25881</v>
      </c>
      <c r="S5356">
        <v>1</v>
      </c>
      <c r="T5356">
        <v>1</v>
      </c>
      <c r="U5356">
        <v>0</v>
      </c>
      <c r="V5356">
        <v>96</v>
      </c>
      <c r="W5356">
        <v>6</v>
      </c>
    </row>
    <row r="5357" spans="1:23" x14ac:dyDescent="0.3">
      <c r="A5357" t="s">
        <v>5366</v>
      </c>
      <c r="B5357" t="s">
        <v>21174</v>
      </c>
      <c r="C5357">
        <v>0</v>
      </c>
      <c r="D5357">
        <v>0</v>
      </c>
      <c r="E5357" t="s">
        <v>20050</v>
      </c>
      <c r="F5357" t="s">
        <v>18041</v>
      </c>
      <c r="G5357" t="s">
        <v>20080</v>
      </c>
      <c r="H5357" t="s">
        <v>25829</v>
      </c>
      <c r="I5357" t="s">
        <v>25830</v>
      </c>
      <c r="J5357" t="s">
        <v>17656</v>
      </c>
      <c r="K5357" t="s">
        <v>8572</v>
      </c>
      <c r="L5357" t="s">
        <v>8573</v>
      </c>
      <c r="M5357" t="s">
        <v>20515</v>
      </c>
      <c r="N5357" t="s">
        <v>6348</v>
      </c>
      <c r="O5357" t="s">
        <v>20213</v>
      </c>
      <c r="P5357" t="s">
        <v>20349</v>
      </c>
      <c r="Q5357" t="s">
        <v>6617</v>
      </c>
      <c r="R5357" t="s">
        <v>21004</v>
      </c>
      <c r="S5357">
        <v>1</v>
      </c>
      <c r="T5357">
        <v>1</v>
      </c>
      <c r="U5357">
        <v>0</v>
      </c>
      <c r="V5357">
        <v>0</v>
      </c>
      <c r="W5357">
        <v>0</v>
      </c>
    </row>
    <row r="5358" spans="1:23" x14ac:dyDescent="0.3">
      <c r="A5358" t="s">
        <v>5367</v>
      </c>
      <c r="B5358" t="s">
        <v>21174</v>
      </c>
      <c r="C5358">
        <v>0</v>
      </c>
      <c r="D5358">
        <v>0</v>
      </c>
      <c r="E5358" t="s">
        <v>20050</v>
      </c>
      <c r="F5358" t="s">
        <v>18042</v>
      </c>
      <c r="G5358" t="s">
        <v>20040</v>
      </c>
      <c r="H5358" t="s">
        <v>25882</v>
      </c>
      <c r="I5358" t="s">
        <v>25883</v>
      </c>
      <c r="J5358" t="s">
        <v>18043</v>
      </c>
      <c r="K5358" t="s">
        <v>18044</v>
      </c>
      <c r="L5358" t="s">
        <v>18045</v>
      </c>
      <c r="M5358" t="s">
        <v>20504</v>
      </c>
      <c r="N5358" t="s">
        <v>6348</v>
      </c>
      <c r="O5358" t="s">
        <v>20213</v>
      </c>
      <c r="P5358" t="s">
        <v>20349</v>
      </c>
      <c r="Q5358" t="s">
        <v>6617</v>
      </c>
      <c r="R5358" t="s">
        <v>25884</v>
      </c>
      <c r="S5358">
        <v>1</v>
      </c>
      <c r="T5358">
        <v>1</v>
      </c>
      <c r="U5358">
        <v>0</v>
      </c>
      <c r="V5358">
        <v>93</v>
      </c>
      <c r="W5358">
        <v>5</v>
      </c>
    </row>
    <row r="5359" spans="1:23" x14ac:dyDescent="0.3">
      <c r="A5359" t="s">
        <v>5368</v>
      </c>
      <c r="B5359" t="s">
        <v>21174</v>
      </c>
      <c r="C5359">
        <v>0</v>
      </c>
      <c r="D5359">
        <v>0</v>
      </c>
      <c r="E5359" t="s">
        <v>20050</v>
      </c>
      <c r="F5359" t="s">
        <v>18046</v>
      </c>
      <c r="G5359" t="s">
        <v>20066</v>
      </c>
      <c r="H5359" t="s">
        <v>25885</v>
      </c>
      <c r="I5359" t="s">
        <v>25886</v>
      </c>
      <c r="J5359" t="s">
        <v>7723</v>
      </c>
      <c r="K5359" t="s">
        <v>17915</v>
      </c>
      <c r="L5359" t="s">
        <v>18047</v>
      </c>
      <c r="M5359" t="s">
        <v>20147</v>
      </c>
      <c r="N5359" t="s">
        <v>6348</v>
      </c>
      <c r="O5359" t="s">
        <v>20213</v>
      </c>
      <c r="P5359" t="s">
        <v>20586</v>
      </c>
      <c r="Q5359" t="s">
        <v>20587</v>
      </c>
      <c r="R5359" t="s">
        <v>25887</v>
      </c>
      <c r="S5359">
        <v>1</v>
      </c>
      <c r="T5359">
        <v>1</v>
      </c>
      <c r="U5359">
        <v>0</v>
      </c>
      <c r="V5359">
        <v>124</v>
      </c>
      <c r="W5359">
        <v>6</v>
      </c>
    </row>
    <row r="5360" spans="1:23" x14ac:dyDescent="0.3">
      <c r="A5360" t="s">
        <v>5369</v>
      </c>
      <c r="B5360" t="s">
        <v>21174</v>
      </c>
      <c r="C5360">
        <v>0</v>
      </c>
      <c r="D5360">
        <v>0</v>
      </c>
      <c r="E5360" t="s">
        <v>20050</v>
      </c>
      <c r="F5360" t="s">
        <v>18048</v>
      </c>
      <c r="G5360" t="s">
        <v>20066</v>
      </c>
      <c r="H5360" t="s">
        <v>25610</v>
      </c>
      <c r="I5360" t="s">
        <v>25611</v>
      </c>
      <c r="J5360" t="s">
        <v>17675</v>
      </c>
      <c r="K5360" t="s">
        <v>17676</v>
      </c>
      <c r="L5360" t="s">
        <v>17677</v>
      </c>
      <c r="M5360" t="s">
        <v>20131</v>
      </c>
      <c r="N5360" t="s">
        <v>6348</v>
      </c>
      <c r="O5360" t="s">
        <v>20213</v>
      </c>
      <c r="P5360" t="s">
        <v>20349</v>
      </c>
      <c r="Q5360" t="s">
        <v>6617</v>
      </c>
      <c r="R5360" t="s">
        <v>25612</v>
      </c>
      <c r="S5360">
        <v>1</v>
      </c>
      <c r="T5360">
        <v>1</v>
      </c>
      <c r="U5360">
        <v>0</v>
      </c>
      <c r="V5360">
        <v>129</v>
      </c>
      <c r="W5360">
        <v>7</v>
      </c>
    </row>
    <row r="5361" spans="1:23" x14ac:dyDescent="0.3">
      <c r="A5361" t="s">
        <v>5370</v>
      </c>
      <c r="B5361" t="s">
        <v>21174</v>
      </c>
      <c r="C5361">
        <v>0</v>
      </c>
      <c r="D5361">
        <v>0</v>
      </c>
      <c r="E5361" t="s">
        <v>20050</v>
      </c>
      <c r="F5361" t="s">
        <v>18049</v>
      </c>
      <c r="G5361" t="s">
        <v>20080</v>
      </c>
      <c r="H5361" t="s">
        <v>25492</v>
      </c>
      <c r="I5361" t="s">
        <v>25493</v>
      </c>
      <c r="J5361" t="s">
        <v>18050</v>
      </c>
      <c r="K5361" t="s">
        <v>6616</v>
      </c>
      <c r="L5361" t="s">
        <v>6617</v>
      </c>
      <c r="M5361" t="s">
        <v>20119</v>
      </c>
      <c r="N5361" t="s">
        <v>6348</v>
      </c>
      <c r="O5361" t="s">
        <v>20213</v>
      </c>
      <c r="P5361" t="s">
        <v>20349</v>
      </c>
      <c r="Q5361" t="s">
        <v>6617</v>
      </c>
      <c r="R5361" t="s">
        <v>20745</v>
      </c>
      <c r="S5361">
        <v>1</v>
      </c>
      <c r="T5361">
        <v>1</v>
      </c>
      <c r="U5361">
        <v>0</v>
      </c>
      <c r="V5361">
        <v>227</v>
      </c>
      <c r="W5361">
        <v>12</v>
      </c>
    </row>
    <row r="5362" spans="1:23" x14ac:dyDescent="0.3">
      <c r="A5362" t="s">
        <v>5371</v>
      </c>
      <c r="B5362" t="s">
        <v>21174</v>
      </c>
      <c r="C5362">
        <v>0</v>
      </c>
      <c r="D5362">
        <v>0</v>
      </c>
      <c r="E5362" t="s">
        <v>20050</v>
      </c>
      <c r="F5362" t="s">
        <v>18051</v>
      </c>
      <c r="G5362" t="s">
        <v>20080</v>
      </c>
      <c r="H5362" t="s">
        <v>25492</v>
      </c>
      <c r="I5362" t="s">
        <v>25493</v>
      </c>
      <c r="J5362" t="s">
        <v>18052</v>
      </c>
      <c r="K5362" t="s">
        <v>6616</v>
      </c>
      <c r="L5362" t="s">
        <v>6617</v>
      </c>
      <c r="M5362" t="s">
        <v>20119</v>
      </c>
      <c r="N5362" t="s">
        <v>6348</v>
      </c>
      <c r="O5362" t="s">
        <v>20213</v>
      </c>
      <c r="P5362" t="s">
        <v>20349</v>
      </c>
      <c r="Q5362" t="s">
        <v>6617</v>
      </c>
      <c r="R5362" t="s">
        <v>20745</v>
      </c>
      <c r="S5362">
        <v>1</v>
      </c>
      <c r="T5362">
        <v>1</v>
      </c>
      <c r="U5362">
        <v>0</v>
      </c>
      <c r="V5362">
        <v>419</v>
      </c>
      <c r="W5362">
        <v>20</v>
      </c>
    </row>
    <row r="5363" spans="1:23" x14ac:dyDescent="0.3">
      <c r="A5363" t="s">
        <v>5372</v>
      </c>
      <c r="B5363" t="s">
        <v>21174</v>
      </c>
      <c r="C5363">
        <v>0</v>
      </c>
      <c r="D5363">
        <v>0</v>
      </c>
      <c r="E5363" t="s">
        <v>20050</v>
      </c>
      <c r="F5363" t="s">
        <v>18053</v>
      </c>
      <c r="G5363" t="s">
        <v>20080</v>
      </c>
      <c r="H5363" t="s">
        <v>25492</v>
      </c>
      <c r="I5363" t="s">
        <v>25493</v>
      </c>
      <c r="J5363" t="s">
        <v>18054</v>
      </c>
      <c r="K5363" t="s">
        <v>6616</v>
      </c>
      <c r="L5363" t="s">
        <v>6617</v>
      </c>
      <c r="M5363" t="s">
        <v>20119</v>
      </c>
      <c r="N5363" t="s">
        <v>6348</v>
      </c>
      <c r="O5363" t="s">
        <v>20213</v>
      </c>
      <c r="P5363" t="s">
        <v>20349</v>
      </c>
      <c r="Q5363" t="s">
        <v>6617</v>
      </c>
      <c r="R5363" t="s">
        <v>20745</v>
      </c>
      <c r="S5363">
        <v>1</v>
      </c>
      <c r="T5363">
        <v>1</v>
      </c>
      <c r="U5363">
        <v>0</v>
      </c>
      <c r="V5363">
        <v>408</v>
      </c>
      <c r="W5363">
        <v>19</v>
      </c>
    </row>
    <row r="5364" spans="1:23" x14ac:dyDescent="0.3">
      <c r="A5364" t="s">
        <v>5373</v>
      </c>
      <c r="B5364" t="s">
        <v>21174</v>
      </c>
      <c r="C5364">
        <v>0</v>
      </c>
      <c r="D5364">
        <v>0</v>
      </c>
      <c r="E5364" t="s">
        <v>20050</v>
      </c>
      <c r="F5364" t="s">
        <v>18055</v>
      </c>
      <c r="G5364" t="s">
        <v>20080</v>
      </c>
      <c r="H5364" t="s">
        <v>25492</v>
      </c>
      <c r="I5364" t="s">
        <v>25493</v>
      </c>
      <c r="J5364" t="s">
        <v>18054</v>
      </c>
      <c r="K5364" t="s">
        <v>6616</v>
      </c>
      <c r="L5364" t="s">
        <v>6617</v>
      </c>
      <c r="M5364" t="s">
        <v>20119</v>
      </c>
      <c r="N5364" t="s">
        <v>6348</v>
      </c>
      <c r="O5364" t="s">
        <v>20213</v>
      </c>
      <c r="P5364" t="s">
        <v>20349</v>
      </c>
      <c r="Q5364" t="s">
        <v>6617</v>
      </c>
      <c r="R5364" t="s">
        <v>20745</v>
      </c>
      <c r="S5364">
        <v>1</v>
      </c>
      <c r="T5364">
        <v>1</v>
      </c>
      <c r="U5364">
        <v>0</v>
      </c>
      <c r="V5364">
        <v>183</v>
      </c>
      <c r="W5364">
        <v>10</v>
      </c>
    </row>
    <row r="5365" spans="1:23" x14ac:dyDescent="0.3">
      <c r="A5365" t="s">
        <v>5374</v>
      </c>
      <c r="B5365" t="s">
        <v>21174</v>
      </c>
      <c r="C5365">
        <v>0</v>
      </c>
      <c r="D5365">
        <v>0</v>
      </c>
      <c r="E5365" t="s">
        <v>20050</v>
      </c>
      <c r="F5365" t="s">
        <v>18056</v>
      </c>
      <c r="G5365" t="s">
        <v>20066</v>
      </c>
      <c r="H5365" t="s">
        <v>25888</v>
      </c>
      <c r="I5365" t="s">
        <v>25889</v>
      </c>
      <c r="J5365" t="s">
        <v>7149</v>
      </c>
      <c r="K5365" t="s">
        <v>18057</v>
      </c>
      <c r="L5365" t="s">
        <v>18058</v>
      </c>
      <c r="M5365" t="s">
        <v>20286</v>
      </c>
      <c r="N5365" t="s">
        <v>6348</v>
      </c>
      <c r="O5365" t="s">
        <v>20213</v>
      </c>
      <c r="P5365" t="s">
        <v>20349</v>
      </c>
      <c r="Q5365" t="s">
        <v>6617</v>
      </c>
      <c r="R5365" t="s">
        <v>25890</v>
      </c>
      <c r="S5365">
        <v>1</v>
      </c>
      <c r="T5365">
        <v>1</v>
      </c>
      <c r="U5365">
        <v>0</v>
      </c>
      <c r="V5365">
        <v>148</v>
      </c>
      <c r="W5365">
        <v>8</v>
      </c>
    </row>
    <row r="5366" spans="1:23" x14ac:dyDescent="0.3">
      <c r="A5366" t="s">
        <v>5375</v>
      </c>
      <c r="B5366" t="s">
        <v>21174</v>
      </c>
      <c r="C5366">
        <v>0</v>
      </c>
      <c r="D5366">
        <v>0</v>
      </c>
      <c r="E5366" t="s">
        <v>20050</v>
      </c>
      <c r="F5366" t="s">
        <v>18059</v>
      </c>
      <c r="G5366" t="s">
        <v>20066</v>
      </c>
      <c r="H5366" t="s">
        <v>25891</v>
      </c>
      <c r="I5366" t="s">
        <v>25892</v>
      </c>
      <c r="J5366" t="s">
        <v>18060</v>
      </c>
      <c r="K5366" t="s">
        <v>18061</v>
      </c>
      <c r="L5366" t="s">
        <v>18062</v>
      </c>
      <c r="M5366" t="s">
        <v>20298</v>
      </c>
      <c r="N5366" t="s">
        <v>6348</v>
      </c>
      <c r="O5366" t="s">
        <v>20213</v>
      </c>
      <c r="P5366" t="s">
        <v>20349</v>
      </c>
      <c r="Q5366" t="s">
        <v>6617</v>
      </c>
      <c r="R5366" t="s">
        <v>25893</v>
      </c>
      <c r="S5366">
        <v>1</v>
      </c>
      <c r="T5366">
        <v>1</v>
      </c>
      <c r="U5366">
        <v>0</v>
      </c>
      <c r="V5366">
        <v>145</v>
      </c>
      <c r="W5366">
        <v>7</v>
      </c>
    </row>
    <row r="5367" spans="1:23" x14ac:dyDescent="0.3">
      <c r="A5367" t="s">
        <v>5376</v>
      </c>
      <c r="B5367" t="s">
        <v>21174</v>
      </c>
      <c r="C5367">
        <v>0</v>
      </c>
      <c r="D5367">
        <v>0</v>
      </c>
      <c r="E5367" t="s">
        <v>20050</v>
      </c>
      <c r="F5367" t="s">
        <v>18063</v>
      </c>
      <c r="G5367" t="s">
        <v>20066</v>
      </c>
      <c r="H5367" t="s">
        <v>25607</v>
      </c>
      <c r="I5367" t="s">
        <v>25608</v>
      </c>
      <c r="J5367" t="s">
        <v>7313</v>
      </c>
      <c r="K5367" t="s">
        <v>17672</v>
      </c>
      <c r="L5367" t="s">
        <v>17673</v>
      </c>
      <c r="M5367" t="s">
        <v>20582</v>
      </c>
      <c r="N5367" t="s">
        <v>6348</v>
      </c>
      <c r="O5367" t="s">
        <v>20213</v>
      </c>
      <c r="P5367" t="s">
        <v>20349</v>
      </c>
      <c r="Q5367" t="s">
        <v>6617</v>
      </c>
      <c r="R5367" t="s">
        <v>25609</v>
      </c>
      <c r="S5367">
        <v>1</v>
      </c>
      <c r="T5367">
        <v>1</v>
      </c>
      <c r="U5367">
        <v>0</v>
      </c>
      <c r="V5367">
        <v>112</v>
      </c>
      <c r="W5367">
        <v>5</v>
      </c>
    </row>
    <row r="5368" spans="1:23" x14ac:dyDescent="0.3">
      <c r="A5368" t="s">
        <v>5377</v>
      </c>
      <c r="B5368" t="s">
        <v>21174</v>
      </c>
      <c r="C5368">
        <v>0</v>
      </c>
      <c r="D5368">
        <v>0</v>
      </c>
      <c r="E5368" t="s">
        <v>20050</v>
      </c>
      <c r="F5368" t="s">
        <v>18064</v>
      </c>
      <c r="G5368" t="s">
        <v>20066</v>
      </c>
      <c r="H5368" t="s">
        <v>25894</v>
      </c>
      <c r="I5368" t="s">
        <v>25895</v>
      </c>
      <c r="J5368" t="s">
        <v>18065</v>
      </c>
      <c r="K5368" t="s">
        <v>7308</v>
      </c>
      <c r="L5368" t="s">
        <v>7309</v>
      </c>
      <c r="M5368" t="s">
        <v>20355</v>
      </c>
      <c r="N5368" t="s">
        <v>6348</v>
      </c>
      <c r="O5368" t="s">
        <v>20213</v>
      </c>
      <c r="P5368" t="s">
        <v>20349</v>
      </c>
      <c r="Q5368" t="s">
        <v>6617</v>
      </c>
      <c r="R5368" t="s">
        <v>20784</v>
      </c>
      <c r="S5368">
        <v>1</v>
      </c>
      <c r="T5368">
        <v>1</v>
      </c>
      <c r="U5368">
        <v>0</v>
      </c>
      <c r="V5368">
        <v>274</v>
      </c>
      <c r="W5368">
        <v>13</v>
      </c>
    </row>
    <row r="5369" spans="1:23" x14ac:dyDescent="0.3">
      <c r="A5369" t="s">
        <v>5378</v>
      </c>
      <c r="B5369" t="s">
        <v>21174</v>
      </c>
      <c r="C5369">
        <v>0</v>
      </c>
      <c r="D5369">
        <v>0</v>
      </c>
      <c r="E5369" t="s">
        <v>20050</v>
      </c>
      <c r="F5369" t="s">
        <v>18066</v>
      </c>
      <c r="G5369" t="s">
        <v>20066</v>
      </c>
      <c r="H5369" t="s">
        <v>25896</v>
      </c>
      <c r="I5369" t="s">
        <v>25897</v>
      </c>
      <c r="J5369" t="s">
        <v>18067</v>
      </c>
      <c r="K5369" t="s">
        <v>7308</v>
      </c>
      <c r="L5369" t="s">
        <v>7309</v>
      </c>
      <c r="M5369" t="s">
        <v>20355</v>
      </c>
      <c r="N5369" t="s">
        <v>6348</v>
      </c>
      <c r="O5369" t="s">
        <v>20213</v>
      </c>
      <c r="P5369" t="s">
        <v>20349</v>
      </c>
      <c r="Q5369" t="s">
        <v>6617</v>
      </c>
      <c r="R5369" t="s">
        <v>20784</v>
      </c>
      <c r="S5369">
        <v>1</v>
      </c>
      <c r="T5369">
        <v>1</v>
      </c>
      <c r="U5369">
        <v>0</v>
      </c>
      <c r="V5369">
        <v>84</v>
      </c>
      <c r="W5369">
        <v>5</v>
      </c>
    </row>
    <row r="5370" spans="1:23" x14ac:dyDescent="0.3">
      <c r="A5370" t="s">
        <v>5379</v>
      </c>
      <c r="B5370" t="s">
        <v>21174</v>
      </c>
      <c r="C5370">
        <v>0</v>
      </c>
      <c r="D5370">
        <v>0</v>
      </c>
      <c r="E5370" t="s">
        <v>20050</v>
      </c>
      <c r="F5370" t="s">
        <v>18068</v>
      </c>
      <c r="G5370" t="s">
        <v>20066</v>
      </c>
      <c r="H5370" t="s">
        <v>25898</v>
      </c>
      <c r="I5370" t="s">
        <v>25899</v>
      </c>
      <c r="J5370" t="s">
        <v>9032</v>
      </c>
      <c r="K5370" t="s">
        <v>6883</v>
      </c>
      <c r="L5370" t="s">
        <v>18069</v>
      </c>
      <c r="M5370" t="s">
        <v>20189</v>
      </c>
      <c r="N5370" t="s">
        <v>6348</v>
      </c>
      <c r="O5370" t="s">
        <v>20213</v>
      </c>
      <c r="P5370" t="s">
        <v>20349</v>
      </c>
      <c r="Q5370" t="s">
        <v>6617</v>
      </c>
      <c r="R5370" t="s">
        <v>25900</v>
      </c>
      <c r="S5370">
        <v>1</v>
      </c>
      <c r="T5370">
        <v>1</v>
      </c>
      <c r="U5370">
        <v>0</v>
      </c>
      <c r="V5370">
        <v>105</v>
      </c>
      <c r="W5370">
        <v>6</v>
      </c>
    </row>
    <row r="5371" spans="1:23" x14ac:dyDescent="0.3">
      <c r="A5371" t="s">
        <v>5380</v>
      </c>
      <c r="B5371" t="s">
        <v>21174</v>
      </c>
      <c r="C5371">
        <v>0</v>
      </c>
      <c r="D5371">
        <v>0</v>
      </c>
      <c r="E5371" t="s">
        <v>20050</v>
      </c>
      <c r="F5371" t="s">
        <v>18070</v>
      </c>
      <c r="G5371" t="s">
        <v>20066</v>
      </c>
      <c r="H5371" t="s">
        <v>25901</v>
      </c>
      <c r="I5371" t="s">
        <v>25902</v>
      </c>
      <c r="J5371" t="s">
        <v>18071</v>
      </c>
      <c r="K5371" t="s">
        <v>7308</v>
      </c>
      <c r="L5371" t="s">
        <v>18072</v>
      </c>
      <c r="M5371" t="s">
        <v>20753</v>
      </c>
      <c r="N5371" t="s">
        <v>6348</v>
      </c>
      <c r="O5371" t="s">
        <v>20213</v>
      </c>
      <c r="P5371" t="s">
        <v>20349</v>
      </c>
      <c r="Q5371" t="s">
        <v>6617</v>
      </c>
      <c r="R5371" t="s">
        <v>25903</v>
      </c>
      <c r="S5371">
        <v>1</v>
      </c>
      <c r="T5371">
        <v>1</v>
      </c>
      <c r="U5371">
        <v>0</v>
      </c>
      <c r="V5371">
        <v>64</v>
      </c>
      <c r="W5371">
        <v>4</v>
      </c>
    </row>
    <row r="5372" spans="1:23" x14ac:dyDescent="0.3">
      <c r="A5372" t="s">
        <v>5381</v>
      </c>
      <c r="B5372" t="s">
        <v>21174</v>
      </c>
      <c r="C5372">
        <v>0</v>
      </c>
      <c r="D5372">
        <v>0</v>
      </c>
      <c r="E5372" t="s">
        <v>20050</v>
      </c>
      <c r="F5372" t="s">
        <v>18073</v>
      </c>
      <c r="G5372" t="s">
        <v>20328</v>
      </c>
      <c r="H5372" t="s">
        <v>25904</v>
      </c>
      <c r="I5372" t="s">
        <v>25905</v>
      </c>
      <c r="J5372" t="s">
        <v>7723</v>
      </c>
      <c r="K5372" t="s">
        <v>7552</v>
      </c>
      <c r="L5372" t="s">
        <v>7553</v>
      </c>
      <c r="M5372" t="s">
        <v>20157</v>
      </c>
      <c r="N5372" t="s">
        <v>6348</v>
      </c>
      <c r="O5372" t="s">
        <v>20213</v>
      </c>
      <c r="P5372" t="s">
        <v>20349</v>
      </c>
      <c r="Q5372" t="s">
        <v>6617</v>
      </c>
      <c r="R5372" t="s">
        <v>20832</v>
      </c>
      <c r="S5372">
        <v>1</v>
      </c>
      <c r="T5372">
        <v>1</v>
      </c>
      <c r="U5372">
        <v>0</v>
      </c>
      <c r="V5372">
        <v>142</v>
      </c>
      <c r="W5372">
        <v>7</v>
      </c>
    </row>
    <row r="5373" spans="1:23" x14ac:dyDescent="0.3">
      <c r="A5373" t="s">
        <v>5382</v>
      </c>
      <c r="B5373" t="s">
        <v>21174</v>
      </c>
      <c r="C5373">
        <v>0</v>
      </c>
      <c r="D5373">
        <v>0</v>
      </c>
      <c r="E5373" t="s">
        <v>20050</v>
      </c>
      <c r="F5373" t="s">
        <v>18074</v>
      </c>
      <c r="G5373" t="s">
        <v>20080</v>
      </c>
      <c r="H5373" t="s">
        <v>25906</v>
      </c>
      <c r="I5373" t="s">
        <v>25907</v>
      </c>
      <c r="J5373" t="s">
        <v>18075</v>
      </c>
      <c r="K5373" t="s">
        <v>18076</v>
      </c>
      <c r="L5373" t="s">
        <v>18077</v>
      </c>
      <c r="M5373" t="s">
        <v>20195</v>
      </c>
      <c r="N5373" t="s">
        <v>6348</v>
      </c>
      <c r="O5373" t="s">
        <v>20213</v>
      </c>
      <c r="P5373" t="s">
        <v>20349</v>
      </c>
      <c r="Q5373" t="s">
        <v>6617</v>
      </c>
      <c r="R5373" t="s">
        <v>25908</v>
      </c>
      <c r="S5373">
        <v>1</v>
      </c>
      <c r="T5373">
        <v>1</v>
      </c>
      <c r="U5373">
        <v>0</v>
      </c>
      <c r="V5373">
        <v>98</v>
      </c>
      <c r="W5373">
        <v>6</v>
      </c>
    </row>
    <row r="5374" spans="1:23" x14ac:dyDescent="0.3">
      <c r="A5374" t="s">
        <v>5383</v>
      </c>
      <c r="B5374" t="s">
        <v>21174</v>
      </c>
      <c r="C5374">
        <v>0</v>
      </c>
      <c r="D5374">
        <v>0</v>
      </c>
      <c r="E5374" t="s">
        <v>20050</v>
      </c>
      <c r="F5374" t="s">
        <v>18078</v>
      </c>
      <c r="G5374" t="s">
        <v>20066</v>
      </c>
      <c r="H5374" t="s">
        <v>25909</v>
      </c>
      <c r="I5374" t="s">
        <v>25910</v>
      </c>
      <c r="J5374" t="s">
        <v>18079</v>
      </c>
      <c r="K5374" t="s">
        <v>18080</v>
      </c>
      <c r="L5374" t="s">
        <v>18081</v>
      </c>
      <c r="M5374" t="s">
        <v>20369</v>
      </c>
      <c r="N5374" t="s">
        <v>6348</v>
      </c>
      <c r="O5374" t="s">
        <v>20213</v>
      </c>
      <c r="P5374" t="s">
        <v>20349</v>
      </c>
      <c r="Q5374" t="s">
        <v>6617</v>
      </c>
      <c r="R5374" t="s">
        <v>25911</v>
      </c>
      <c r="S5374">
        <v>1</v>
      </c>
      <c r="T5374">
        <v>1</v>
      </c>
      <c r="U5374">
        <v>0</v>
      </c>
      <c r="V5374">
        <v>95</v>
      </c>
      <c r="W5374">
        <v>5</v>
      </c>
    </row>
    <row r="5375" spans="1:23" x14ac:dyDescent="0.3">
      <c r="A5375" t="s">
        <v>5384</v>
      </c>
      <c r="B5375" t="s">
        <v>21174</v>
      </c>
      <c r="C5375">
        <v>0</v>
      </c>
      <c r="D5375">
        <v>0</v>
      </c>
      <c r="E5375" t="s">
        <v>20050</v>
      </c>
      <c r="F5375" t="s">
        <v>18082</v>
      </c>
      <c r="G5375" t="s">
        <v>20066</v>
      </c>
      <c r="H5375" t="s">
        <v>25831</v>
      </c>
      <c r="I5375" t="s">
        <v>25832</v>
      </c>
      <c r="J5375" t="s">
        <v>11825</v>
      </c>
      <c r="K5375" t="s">
        <v>7168</v>
      </c>
      <c r="L5375" t="s">
        <v>7169</v>
      </c>
      <c r="M5375" t="s">
        <v>20523</v>
      </c>
      <c r="N5375" t="s">
        <v>6348</v>
      </c>
      <c r="O5375" t="s">
        <v>20213</v>
      </c>
      <c r="P5375" t="s">
        <v>20349</v>
      </c>
      <c r="Q5375" t="s">
        <v>6617</v>
      </c>
      <c r="R5375" t="s">
        <v>20692</v>
      </c>
      <c r="S5375">
        <v>1</v>
      </c>
      <c r="T5375">
        <v>1</v>
      </c>
      <c r="U5375">
        <v>0</v>
      </c>
      <c r="V5375">
        <v>242</v>
      </c>
      <c r="W5375">
        <v>12</v>
      </c>
    </row>
    <row r="5376" spans="1:23" x14ac:dyDescent="0.3">
      <c r="A5376" t="s">
        <v>5385</v>
      </c>
      <c r="B5376" t="s">
        <v>21174</v>
      </c>
      <c r="C5376">
        <v>0</v>
      </c>
      <c r="D5376">
        <v>0</v>
      </c>
      <c r="E5376" t="s">
        <v>20050</v>
      </c>
      <c r="F5376" t="s">
        <v>18083</v>
      </c>
      <c r="G5376" t="s">
        <v>20066</v>
      </c>
      <c r="H5376" t="s">
        <v>25912</v>
      </c>
      <c r="I5376" t="s">
        <v>25913</v>
      </c>
      <c r="J5376" t="s">
        <v>10957</v>
      </c>
      <c r="K5376" t="s">
        <v>6883</v>
      </c>
      <c r="L5376" t="s">
        <v>18084</v>
      </c>
      <c r="M5376" t="s">
        <v>20267</v>
      </c>
      <c r="N5376" t="s">
        <v>6348</v>
      </c>
      <c r="O5376" t="s">
        <v>20213</v>
      </c>
      <c r="P5376" t="s">
        <v>20349</v>
      </c>
      <c r="Q5376" t="s">
        <v>6617</v>
      </c>
      <c r="R5376" t="s">
        <v>25914</v>
      </c>
      <c r="S5376">
        <v>1</v>
      </c>
      <c r="T5376">
        <v>1</v>
      </c>
      <c r="U5376">
        <v>0</v>
      </c>
      <c r="V5376">
        <v>76</v>
      </c>
      <c r="W5376">
        <v>4</v>
      </c>
    </row>
    <row r="5377" spans="1:23" x14ac:dyDescent="0.3">
      <c r="A5377" t="s">
        <v>5386</v>
      </c>
      <c r="B5377" t="s">
        <v>21174</v>
      </c>
      <c r="C5377">
        <v>0</v>
      </c>
      <c r="D5377">
        <v>0</v>
      </c>
      <c r="E5377" t="s">
        <v>20050</v>
      </c>
      <c r="F5377" t="s">
        <v>18085</v>
      </c>
      <c r="G5377" t="s">
        <v>20066</v>
      </c>
      <c r="H5377" t="s">
        <v>25605</v>
      </c>
      <c r="I5377" t="s">
        <v>25606</v>
      </c>
      <c r="J5377" t="s">
        <v>17670</v>
      </c>
      <c r="K5377" t="s">
        <v>7752</v>
      </c>
      <c r="L5377" t="s">
        <v>7753</v>
      </c>
      <c r="M5377" t="s">
        <v>20348</v>
      </c>
      <c r="N5377" t="s">
        <v>6348</v>
      </c>
      <c r="O5377" t="s">
        <v>20213</v>
      </c>
      <c r="P5377" t="s">
        <v>20349</v>
      </c>
      <c r="Q5377" t="s">
        <v>6617</v>
      </c>
      <c r="R5377" t="s">
        <v>20350</v>
      </c>
      <c r="S5377">
        <v>1</v>
      </c>
      <c r="T5377">
        <v>1</v>
      </c>
      <c r="U5377">
        <v>0</v>
      </c>
      <c r="V5377">
        <v>255</v>
      </c>
      <c r="W5377">
        <v>16</v>
      </c>
    </row>
    <row r="5378" spans="1:23" x14ac:dyDescent="0.3">
      <c r="A5378" t="s">
        <v>5387</v>
      </c>
      <c r="B5378" t="s">
        <v>21174</v>
      </c>
      <c r="C5378">
        <v>0</v>
      </c>
      <c r="D5378">
        <v>0</v>
      </c>
      <c r="E5378" t="s">
        <v>20050</v>
      </c>
      <c r="F5378" t="s">
        <v>18086</v>
      </c>
      <c r="G5378" t="s">
        <v>20328</v>
      </c>
      <c r="H5378" t="s">
        <v>25663</v>
      </c>
      <c r="I5378" t="s">
        <v>25664</v>
      </c>
      <c r="J5378" t="s">
        <v>18087</v>
      </c>
      <c r="K5378" t="s">
        <v>9334</v>
      </c>
      <c r="L5378" t="s">
        <v>9335</v>
      </c>
      <c r="M5378" t="s">
        <v>20324</v>
      </c>
      <c r="N5378" t="s">
        <v>6348</v>
      </c>
      <c r="O5378" t="s">
        <v>20213</v>
      </c>
      <c r="P5378" t="s">
        <v>20509</v>
      </c>
      <c r="Q5378" t="s">
        <v>20510</v>
      </c>
      <c r="R5378" t="s">
        <v>21229</v>
      </c>
      <c r="S5378">
        <v>1</v>
      </c>
      <c r="T5378">
        <v>1</v>
      </c>
      <c r="U5378">
        <v>0</v>
      </c>
      <c r="V5378">
        <v>93</v>
      </c>
      <c r="W5378">
        <v>4</v>
      </c>
    </row>
    <row r="5379" spans="1:23" x14ac:dyDescent="0.3">
      <c r="A5379" t="s">
        <v>5388</v>
      </c>
      <c r="B5379" t="s">
        <v>21174</v>
      </c>
      <c r="C5379">
        <v>0</v>
      </c>
      <c r="D5379">
        <v>0</v>
      </c>
      <c r="E5379" t="s">
        <v>20050</v>
      </c>
      <c r="F5379" t="s">
        <v>18088</v>
      </c>
      <c r="G5379" t="s">
        <v>20066</v>
      </c>
      <c r="H5379" t="s">
        <v>25915</v>
      </c>
      <c r="I5379" t="s">
        <v>25916</v>
      </c>
      <c r="J5379" t="s">
        <v>18089</v>
      </c>
      <c r="K5379" t="s">
        <v>6954</v>
      </c>
      <c r="L5379" t="s">
        <v>6955</v>
      </c>
      <c r="M5379" t="s">
        <v>20545</v>
      </c>
      <c r="N5379" t="s">
        <v>6348</v>
      </c>
      <c r="O5379" t="s">
        <v>20213</v>
      </c>
      <c r="P5379" t="s">
        <v>20375</v>
      </c>
      <c r="Q5379" t="s">
        <v>6619</v>
      </c>
      <c r="R5379" t="s">
        <v>20546</v>
      </c>
      <c r="S5379">
        <v>1</v>
      </c>
      <c r="T5379">
        <v>1</v>
      </c>
      <c r="U5379">
        <v>0</v>
      </c>
      <c r="V5379">
        <v>217</v>
      </c>
      <c r="W5379">
        <v>10</v>
      </c>
    </row>
    <row r="5380" spans="1:23" x14ac:dyDescent="0.3">
      <c r="A5380" t="s">
        <v>5389</v>
      </c>
      <c r="B5380" t="s">
        <v>21174</v>
      </c>
      <c r="C5380">
        <v>0</v>
      </c>
      <c r="D5380">
        <v>0</v>
      </c>
      <c r="E5380" t="s">
        <v>20050</v>
      </c>
      <c r="F5380" t="s">
        <v>18090</v>
      </c>
      <c r="G5380" t="s">
        <v>20066</v>
      </c>
      <c r="H5380" t="s">
        <v>25917</v>
      </c>
      <c r="I5380" t="s">
        <v>25918</v>
      </c>
      <c r="J5380" t="s">
        <v>18091</v>
      </c>
      <c r="K5380" t="s">
        <v>6954</v>
      </c>
      <c r="L5380" t="s">
        <v>6955</v>
      </c>
      <c r="M5380" t="s">
        <v>20545</v>
      </c>
      <c r="N5380" t="s">
        <v>6348</v>
      </c>
      <c r="O5380" t="s">
        <v>20213</v>
      </c>
      <c r="P5380" t="s">
        <v>20375</v>
      </c>
      <c r="Q5380" t="s">
        <v>6619</v>
      </c>
      <c r="R5380" t="s">
        <v>20546</v>
      </c>
      <c r="S5380">
        <v>1</v>
      </c>
      <c r="T5380">
        <v>1</v>
      </c>
      <c r="U5380">
        <v>0</v>
      </c>
      <c r="V5380">
        <v>226</v>
      </c>
      <c r="W5380">
        <v>11</v>
      </c>
    </row>
    <row r="5381" spans="1:23" x14ac:dyDescent="0.3">
      <c r="A5381" t="s">
        <v>5390</v>
      </c>
      <c r="B5381" t="s">
        <v>21174</v>
      </c>
      <c r="C5381">
        <v>0</v>
      </c>
      <c r="D5381">
        <v>0</v>
      </c>
      <c r="E5381" t="s">
        <v>20050</v>
      </c>
      <c r="F5381" t="s">
        <v>18092</v>
      </c>
      <c r="G5381" t="s">
        <v>20328</v>
      </c>
      <c r="H5381" t="s">
        <v>25621</v>
      </c>
      <c r="I5381" t="s">
        <v>25622</v>
      </c>
      <c r="J5381" t="s">
        <v>9116</v>
      </c>
      <c r="K5381" t="s">
        <v>17689</v>
      </c>
      <c r="L5381" t="s">
        <v>17690</v>
      </c>
      <c r="M5381" t="s">
        <v>20293</v>
      </c>
      <c r="N5381" t="s">
        <v>6348</v>
      </c>
      <c r="O5381" t="s">
        <v>20213</v>
      </c>
      <c r="P5381" t="s">
        <v>20375</v>
      </c>
      <c r="Q5381" t="s">
        <v>6619</v>
      </c>
      <c r="R5381" t="s">
        <v>25623</v>
      </c>
      <c r="S5381">
        <v>1</v>
      </c>
      <c r="T5381">
        <v>1</v>
      </c>
      <c r="U5381">
        <v>0</v>
      </c>
      <c r="V5381">
        <v>144</v>
      </c>
      <c r="W5381">
        <v>8</v>
      </c>
    </row>
    <row r="5382" spans="1:23" x14ac:dyDescent="0.3">
      <c r="A5382" t="s">
        <v>5391</v>
      </c>
      <c r="B5382" t="s">
        <v>21174</v>
      </c>
      <c r="C5382">
        <v>0</v>
      </c>
      <c r="D5382">
        <v>0</v>
      </c>
      <c r="E5382" t="s">
        <v>20050</v>
      </c>
      <c r="F5382" t="s">
        <v>18093</v>
      </c>
      <c r="G5382" t="s">
        <v>20040</v>
      </c>
      <c r="H5382" t="s">
        <v>25919</v>
      </c>
      <c r="I5382" t="s">
        <v>25920</v>
      </c>
      <c r="J5382" t="s">
        <v>18094</v>
      </c>
      <c r="K5382" t="s">
        <v>18095</v>
      </c>
      <c r="L5382" t="s">
        <v>18096</v>
      </c>
      <c r="M5382" t="s">
        <v>20515</v>
      </c>
      <c r="N5382" t="s">
        <v>6348</v>
      </c>
      <c r="O5382" t="s">
        <v>20213</v>
      </c>
      <c r="P5382" t="s">
        <v>20375</v>
      </c>
      <c r="Q5382" t="s">
        <v>6619</v>
      </c>
      <c r="R5382" t="s">
        <v>25921</v>
      </c>
      <c r="S5382">
        <v>1</v>
      </c>
      <c r="T5382">
        <v>1</v>
      </c>
      <c r="U5382">
        <v>0</v>
      </c>
      <c r="V5382">
        <v>84</v>
      </c>
      <c r="W5382">
        <v>4</v>
      </c>
    </row>
    <row r="5383" spans="1:23" x14ac:dyDescent="0.3">
      <c r="A5383" t="s">
        <v>5392</v>
      </c>
      <c r="B5383" t="s">
        <v>21174</v>
      </c>
      <c r="C5383">
        <v>0</v>
      </c>
      <c r="D5383">
        <v>0</v>
      </c>
      <c r="E5383" t="s">
        <v>20050</v>
      </c>
      <c r="F5383" t="s">
        <v>18097</v>
      </c>
      <c r="G5383" t="s">
        <v>20066</v>
      </c>
      <c r="H5383" t="s">
        <v>25922</v>
      </c>
      <c r="I5383" t="s">
        <v>25923</v>
      </c>
      <c r="J5383" t="s">
        <v>9032</v>
      </c>
      <c r="K5383" t="s">
        <v>18098</v>
      </c>
      <c r="L5383" t="s">
        <v>18099</v>
      </c>
      <c r="M5383" t="s">
        <v>20178</v>
      </c>
      <c r="N5383" t="s">
        <v>6348</v>
      </c>
      <c r="O5383" t="s">
        <v>20213</v>
      </c>
      <c r="P5383" t="s">
        <v>20375</v>
      </c>
      <c r="Q5383" t="s">
        <v>6619</v>
      </c>
      <c r="R5383" t="s">
        <v>25924</v>
      </c>
      <c r="S5383">
        <v>1</v>
      </c>
      <c r="T5383">
        <v>1</v>
      </c>
      <c r="U5383">
        <v>0</v>
      </c>
      <c r="V5383">
        <v>109</v>
      </c>
      <c r="W5383">
        <v>6</v>
      </c>
    </row>
    <row r="5384" spans="1:23" x14ac:dyDescent="0.3">
      <c r="A5384" t="s">
        <v>5393</v>
      </c>
      <c r="B5384" t="s">
        <v>21174</v>
      </c>
      <c r="C5384">
        <v>0</v>
      </c>
      <c r="D5384">
        <v>0</v>
      </c>
      <c r="E5384" t="s">
        <v>20050</v>
      </c>
      <c r="F5384" t="s">
        <v>18100</v>
      </c>
      <c r="G5384" t="s">
        <v>20040</v>
      </c>
      <c r="H5384" t="s">
        <v>25925</v>
      </c>
      <c r="I5384" t="s">
        <v>25926</v>
      </c>
      <c r="J5384" t="s">
        <v>18101</v>
      </c>
      <c r="K5384" t="s">
        <v>18102</v>
      </c>
      <c r="L5384" t="s">
        <v>18103</v>
      </c>
      <c r="M5384" t="s">
        <v>20410</v>
      </c>
      <c r="N5384" t="s">
        <v>6348</v>
      </c>
      <c r="O5384" t="s">
        <v>20213</v>
      </c>
      <c r="P5384" t="s">
        <v>20375</v>
      </c>
      <c r="Q5384" t="s">
        <v>6619</v>
      </c>
      <c r="R5384" t="s">
        <v>25927</v>
      </c>
      <c r="S5384">
        <v>1</v>
      </c>
      <c r="T5384">
        <v>1</v>
      </c>
      <c r="U5384">
        <v>0</v>
      </c>
      <c r="V5384">
        <v>118</v>
      </c>
      <c r="W5384">
        <v>6</v>
      </c>
    </row>
    <row r="5385" spans="1:23" x14ac:dyDescent="0.3">
      <c r="A5385" t="s">
        <v>5394</v>
      </c>
      <c r="B5385" t="s">
        <v>21174</v>
      </c>
      <c r="C5385">
        <v>0</v>
      </c>
      <c r="D5385">
        <v>0</v>
      </c>
      <c r="E5385" t="s">
        <v>20050</v>
      </c>
      <c r="F5385" t="s">
        <v>18104</v>
      </c>
      <c r="G5385" t="s">
        <v>20328</v>
      </c>
      <c r="H5385" t="s">
        <v>25928</v>
      </c>
      <c r="I5385" t="s">
        <v>25929</v>
      </c>
      <c r="J5385" t="s">
        <v>18105</v>
      </c>
      <c r="K5385" t="s">
        <v>7782</v>
      </c>
      <c r="L5385" t="s">
        <v>7783</v>
      </c>
      <c r="M5385" t="s">
        <v>20374</v>
      </c>
      <c r="N5385" t="s">
        <v>6348</v>
      </c>
      <c r="O5385" t="s">
        <v>20213</v>
      </c>
      <c r="P5385" t="s">
        <v>20375</v>
      </c>
      <c r="Q5385" t="s">
        <v>6619</v>
      </c>
      <c r="R5385" t="s">
        <v>20376</v>
      </c>
      <c r="S5385">
        <v>1</v>
      </c>
      <c r="T5385">
        <v>1</v>
      </c>
      <c r="U5385">
        <v>0</v>
      </c>
      <c r="V5385">
        <v>278</v>
      </c>
      <c r="W5385">
        <v>13</v>
      </c>
    </row>
    <row r="5386" spans="1:23" x14ac:dyDescent="0.3">
      <c r="A5386" t="s">
        <v>5395</v>
      </c>
      <c r="B5386" t="s">
        <v>21174</v>
      </c>
      <c r="C5386">
        <v>0</v>
      </c>
      <c r="D5386">
        <v>0</v>
      </c>
      <c r="E5386" t="s">
        <v>20050</v>
      </c>
      <c r="F5386" t="s">
        <v>18106</v>
      </c>
      <c r="G5386" t="s">
        <v>20328</v>
      </c>
      <c r="H5386" t="s">
        <v>25928</v>
      </c>
      <c r="I5386" t="s">
        <v>25929</v>
      </c>
      <c r="J5386" t="s">
        <v>18107</v>
      </c>
      <c r="K5386" t="s">
        <v>7782</v>
      </c>
      <c r="L5386" t="s">
        <v>7783</v>
      </c>
      <c r="M5386" t="s">
        <v>20374</v>
      </c>
      <c r="N5386" t="s">
        <v>6348</v>
      </c>
      <c r="O5386" t="s">
        <v>20213</v>
      </c>
      <c r="P5386" t="s">
        <v>20375</v>
      </c>
      <c r="Q5386" t="s">
        <v>6619</v>
      </c>
      <c r="R5386" t="s">
        <v>20376</v>
      </c>
      <c r="S5386">
        <v>1</v>
      </c>
      <c r="T5386">
        <v>1</v>
      </c>
      <c r="U5386">
        <v>0</v>
      </c>
      <c r="V5386">
        <v>202</v>
      </c>
      <c r="W5386">
        <v>11</v>
      </c>
    </row>
    <row r="5387" spans="1:23" x14ac:dyDescent="0.3">
      <c r="A5387" t="s">
        <v>5396</v>
      </c>
      <c r="B5387" t="s">
        <v>21174</v>
      </c>
      <c r="C5387">
        <v>0</v>
      </c>
      <c r="D5387">
        <v>0</v>
      </c>
      <c r="E5387" t="s">
        <v>20050</v>
      </c>
      <c r="F5387" t="s">
        <v>18108</v>
      </c>
      <c r="G5387" t="s">
        <v>20080</v>
      </c>
      <c r="H5387" t="s">
        <v>25930</v>
      </c>
      <c r="I5387" t="s">
        <v>25931</v>
      </c>
      <c r="J5387" t="s">
        <v>18109</v>
      </c>
      <c r="K5387" t="s">
        <v>7110</v>
      </c>
      <c r="L5387" t="s">
        <v>7111</v>
      </c>
      <c r="M5387" t="s">
        <v>20324</v>
      </c>
      <c r="N5387" t="s">
        <v>6348</v>
      </c>
      <c r="O5387" t="s">
        <v>20213</v>
      </c>
      <c r="P5387" t="s">
        <v>20375</v>
      </c>
      <c r="Q5387" t="s">
        <v>6619</v>
      </c>
      <c r="R5387" t="s">
        <v>20657</v>
      </c>
      <c r="S5387">
        <v>1</v>
      </c>
      <c r="T5387">
        <v>1</v>
      </c>
      <c r="U5387">
        <v>0</v>
      </c>
      <c r="V5387">
        <v>230</v>
      </c>
      <c r="W5387">
        <v>12</v>
      </c>
    </row>
    <row r="5388" spans="1:23" x14ac:dyDescent="0.3">
      <c r="A5388" t="s">
        <v>5397</v>
      </c>
      <c r="B5388" t="s">
        <v>21174</v>
      </c>
      <c r="C5388">
        <v>0</v>
      </c>
      <c r="D5388">
        <v>0</v>
      </c>
      <c r="E5388" t="s">
        <v>20050</v>
      </c>
      <c r="F5388" t="s">
        <v>18110</v>
      </c>
      <c r="G5388" t="s">
        <v>20080</v>
      </c>
      <c r="H5388" t="s">
        <v>25930</v>
      </c>
      <c r="I5388" t="s">
        <v>25931</v>
      </c>
      <c r="J5388" t="s">
        <v>18111</v>
      </c>
      <c r="K5388" t="s">
        <v>7110</v>
      </c>
      <c r="L5388" t="s">
        <v>7111</v>
      </c>
      <c r="M5388" t="s">
        <v>20324</v>
      </c>
      <c r="N5388" t="s">
        <v>6348</v>
      </c>
      <c r="O5388" t="s">
        <v>20213</v>
      </c>
      <c r="P5388" t="s">
        <v>20375</v>
      </c>
      <c r="Q5388" t="s">
        <v>6619</v>
      </c>
      <c r="R5388" t="s">
        <v>20657</v>
      </c>
      <c r="S5388">
        <v>1</v>
      </c>
      <c r="T5388">
        <v>1</v>
      </c>
      <c r="U5388">
        <v>0</v>
      </c>
      <c r="V5388">
        <v>387</v>
      </c>
      <c r="W5388">
        <v>19</v>
      </c>
    </row>
    <row r="5389" spans="1:23" x14ac:dyDescent="0.3">
      <c r="A5389" t="s">
        <v>5398</v>
      </c>
      <c r="B5389" t="s">
        <v>21174</v>
      </c>
      <c r="C5389">
        <v>0</v>
      </c>
      <c r="D5389">
        <v>0</v>
      </c>
      <c r="E5389" t="s">
        <v>20050</v>
      </c>
      <c r="F5389" t="s">
        <v>18112</v>
      </c>
      <c r="G5389" t="s">
        <v>20328</v>
      </c>
      <c r="H5389" t="s">
        <v>25635</v>
      </c>
      <c r="I5389" t="s">
        <v>25636</v>
      </c>
      <c r="J5389" t="s">
        <v>17706</v>
      </c>
      <c r="K5389" t="s">
        <v>17707</v>
      </c>
      <c r="L5389" t="s">
        <v>17708</v>
      </c>
      <c r="M5389" t="s">
        <v>20484</v>
      </c>
      <c r="N5389" t="s">
        <v>6348</v>
      </c>
      <c r="O5389" t="s">
        <v>20213</v>
      </c>
      <c r="P5389" t="s">
        <v>20375</v>
      </c>
      <c r="Q5389" t="s">
        <v>6619</v>
      </c>
      <c r="R5389" t="s">
        <v>25637</v>
      </c>
      <c r="S5389">
        <v>1</v>
      </c>
      <c r="T5389">
        <v>1</v>
      </c>
      <c r="U5389">
        <v>0</v>
      </c>
      <c r="V5389">
        <v>89</v>
      </c>
      <c r="W5389">
        <v>5</v>
      </c>
    </row>
    <row r="5390" spans="1:23" x14ac:dyDescent="0.3">
      <c r="A5390" t="s">
        <v>5399</v>
      </c>
      <c r="B5390" t="s">
        <v>21174</v>
      </c>
      <c r="C5390">
        <v>0</v>
      </c>
      <c r="D5390">
        <v>0</v>
      </c>
      <c r="E5390" t="s">
        <v>20050</v>
      </c>
      <c r="F5390" t="s">
        <v>18113</v>
      </c>
      <c r="G5390" t="s">
        <v>20066</v>
      </c>
      <c r="H5390" t="s">
        <v>25624</v>
      </c>
      <c r="I5390" t="s">
        <v>25625</v>
      </c>
      <c r="J5390" t="s">
        <v>18114</v>
      </c>
      <c r="K5390" t="s">
        <v>17693</v>
      </c>
      <c r="L5390" t="s">
        <v>17694</v>
      </c>
      <c r="M5390" t="s">
        <v>20555</v>
      </c>
      <c r="N5390" t="s">
        <v>6348</v>
      </c>
      <c r="O5390" t="s">
        <v>20213</v>
      </c>
      <c r="P5390" t="s">
        <v>20375</v>
      </c>
      <c r="Q5390" t="s">
        <v>6619</v>
      </c>
      <c r="R5390" t="s">
        <v>25626</v>
      </c>
      <c r="S5390">
        <v>1</v>
      </c>
      <c r="T5390">
        <v>1</v>
      </c>
      <c r="U5390">
        <v>0</v>
      </c>
      <c r="V5390">
        <v>97</v>
      </c>
      <c r="W5390">
        <v>5</v>
      </c>
    </row>
    <row r="5391" spans="1:23" x14ac:dyDescent="0.3">
      <c r="A5391" t="s">
        <v>5400</v>
      </c>
      <c r="B5391" t="s">
        <v>21174</v>
      </c>
      <c r="C5391">
        <v>0</v>
      </c>
      <c r="D5391">
        <v>0</v>
      </c>
      <c r="E5391" t="s">
        <v>20050</v>
      </c>
      <c r="F5391" t="s">
        <v>18115</v>
      </c>
      <c r="G5391" t="s">
        <v>20328</v>
      </c>
      <c r="H5391" t="s">
        <v>25678</v>
      </c>
      <c r="I5391" t="s">
        <v>25679</v>
      </c>
      <c r="J5391" t="s">
        <v>17766</v>
      </c>
      <c r="K5391" t="s">
        <v>17767</v>
      </c>
      <c r="L5391" t="s">
        <v>17768</v>
      </c>
      <c r="M5391" t="s">
        <v>20630</v>
      </c>
      <c r="N5391" t="s">
        <v>6348</v>
      </c>
      <c r="O5391" t="s">
        <v>20213</v>
      </c>
      <c r="P5391" t="s">
        <v>20375</v>
      </c>
      <c r="Q5391" t="s">
        <v>6619</v>
      </c>
      <c r="R5391" t="s">
        <v>25680</v>
      </c>
      <c r="S5391">
        <v>1</v>
      </c>
      <c r="T5391">
        <v>1</v>
      </c>
      <c r="U5391">
        <v>0</v>
      </c>
      <c r="V5391">
        <v>101</v>
      </c>
      <c r="W5391">
        <v>5</v>
      </c>
    </row>
    <row r="5392" spans="1:23" x14ac:dyDescent="0.3">
      <c r="A5392" t="s">
        <v>5401</v>
      </c>
      <c r="B5392" t="s">
        <v>21174</v>
      </c>
      <c r="C5392">
        <v>0</v>
      </c>
      <c r="D5392">
        <v>0</v>
      </c>
      <c r="E5392" t="s">
        <v>20050</v>
      </c>
      <c r="F5392" t="s">
        <v>18116</v>
      </c>
      <c r="G5392" t="s">
        <v>20066</v>
      </c>
      <c r="H5392" t="s">
        <v>25932</v>
      </c>
      <c r="I5392" t="s">
        <v>25933</v>
      </c>
      <c r="J5392" t="s">
        <v>10957</v>
      </c>
      <c r="K5392" t="s">
        <v>17710</v>
      </c>
      <c r="L5392" t="s">
        <v>17711</v>
      </c>
      <c r="M5392" t="s">
        <v>20457</v>
      </c>
      <c r="N5392" t="s">
        <v>6348</v>
      </c>
      <c r="O5392" t="s">
        <v>20213</v>
      </c>
      <c r="P5392" t="s">
        <v>20375</v>
      </c>
      <c r="Q5392" t="s">
        <v>6619</v>
      </c>
      <c r="R5392" t="s">
        <v>25640</v>
      </c>
      <c r="S5392">
        <v>1</v>
      </c>
      <c r="T5392">
        <v>1</v>
      </c>
      <c r="U5392">
        <v>0</v>
      </c>
      <c r="V5392">
        <v>157</v>
      </c>
      <c r="W5392">
        <v>8</v>
      </c>
    </row>
    <row r="5393" spans="1:23" x14ac:dyDescent="0.3">
      <c r="A5393" t="s">
        <v>5402</v>
      </c>
      <c r="B5393" t="s">
        <v>21174</v>
      </c>
      <c r="C5393">
        <v>0</v>
      </c>
      <c r="D5393">
        <v>0</v>
      </c>
      <c r="E5393" t="s">
        <v>20050</v>
      </c>
      <c r="F5393" t="s">
        <v>18117</v>
      </c>
      <c r="G5393" t="s">
        <v>20328</v>
      </c>
      <c r="H5393" t="s">
        <v>25934</v>
      </c>
      <c r="I5393" t="s">
        <v>25935</v>
      </c>
      <c r="J5393" t="s">
        <v>11252</v>
      </c>
      <c r="K5393" t="s">
        <v>18118</v>
      </c>
      <c r="L5393" t="s">
        <v>18119</v>
      </c>
      <c r="M5393" t="s">
        <v>20453</v>
      </c>
      <c r="N5393" t="s">
        <v>6348</v>
      </c>
      <c r="O5393" t="s">
        <v>20213</v>
      </c>
      <c r="P5393" t="s">
        <v>20375</v>
      </c>
      <c r="Q5393" t="s">
        <v>6619</v>
      </c>
      <c r="R5393" t="s">
        <v>25936</v>
      </c>
      <c r="S5393">
        <v>1</v>
      </c>
      <c r="T5393">
        <v>1</v>
      </c>
      <c r="U5393">
        <v>0</v>
      </c>
      <c r="V5393">
        <v>80</v>
      </c>
      <c r="W5393">
        <v>4</v>
      </c>
    </row>
    <row r="5394" spans="1:23" x14ac:dyDescent="0.3">
      <c r="A5394" t="s">
        <v>5403</v>
      </c>
      <c r="B5394" t="s">
        <v>21174</v>
      </c>
      <c r="C5394">
        <v>0</v>
      </c>
      <c r="D5394">
        <v>0</v>
      </c>
      <c r="E5394" t="s">
        <v>20050</v>
      </c>
      <c r="F5394" t="s">
        <v>18120</v>
      </c>
      <c r="G5394" t="s">
        <v>20066</v>
      </c>
      <c r="H5394" t="s">
        <v>25709</v>
      </c>
      <c r="I5394" t="s">
        <v>25710</v>
      </c>
      <c r="J5394" t="s">
        <v>17816</v>
      </c>
      <c r="K5394" t="s">
        <v>17817</v>
      </c>
      <c r="L5394" t="s">
        <v>17818</v>
      </c>
      <c r="M5394" t="s">
        <v>20258</v>
      </c>
      <c r="N5394" t="s">
        <v>6348</v>
      </c>
      <c r="O5394" t="s">
        <v>20213</v>
      </c>
      <c r="P5394" t="s">
        <v>20375</v>
      </c>
      <c r="Q5394" t="s">
        <v>6619</v>
      </c>
      <c r="R5394" t="s">
        <v>25711</v>
      </c>
      <c r="S5394">
        <v>1</v>
      </c>
      <c r="T5394">
        <v>1</v>
      </c>
      <c r="U5394">
        <v>0</v>
      </c>
      <c r="V5394">
        <v>49</v>
      </c>
      <c r="W5394">
        <v>2</v>
      </c>
    </row>
    <row r="5395" spans="1:23" x14ac:dyDescent="0.3">
      <c r="A5395" t="s">
        <v>5404</v>
      </c>
      <c r="B5395" t="s">
        <v>21174</v>
      </c>
      <c r="C5395">
        <v>0</v>
      </c>
      <c r="D5395">
        <v>0</v>
      </c>
      <c r="E5395" t="s">
        <v>20050</v>
      </c>
      <c r="F5395" t="s">
        <v>18121</v>
      </c>
      <c r="G5395" t="s">
        <v>21292</v>
      </c>
      <c r="H5395" t="s">
        <v>25627</v>
      </c>
      <c r="I5395" t="s">
        <v>25628</v>
      </c>
      <c r="J5395" t="s">
        <v>17696</v>
      </c>
      <c r="K5395" t="s">
        <v>17697</v>
      </c>
      <c r="L5395" t="s">
        <v>17698</v>
      </c>
      <c r="M5395" t="s">
        <v>20331</v>
      </c>
      <c r="N5395" t="s">
        <v>6348</v>
      </c>
      <c r="O5395" t="s">
        <v>20213</v>
      </c>
      <c r="P5395" t="s">
        <v>20375</v>
      </c>
      <c r="Q5395" t="s">
        <v>6619</v>
      </c>
      <c r="R5395" t="s">
        <v>25629</v>
      </c>
      <c r="S5395">
        <v>1</v>
      </c>
      <c r="T5395">
        <v>1</v>
      </c>
      <c r="U5395">
        <v>0</v>
      </c>
      <c r="V5395">
        <v>159</v>
      </c>
      <c r="W5395">
        <v>9</v>
      </c>
    </row>
    <row r="5396" spans="1:23" x14ac:dyDescent="0.3">
      <c r="A5396" t="s">
        <v>5405</v>
      </c>
      <c r="B5396" t="s">
        <v>21174</v>
      </c>
      <c r="C5396">
        <v>0</v>
      </c>
      <c r="D5396">
        <v>0</v>
      </c>
      <c r="E5396" t="s">
        <v>20050</v>
      </c>
      <c r="F5396" t="s">
        <v>18122</v>
      </c>
      <c r="G5396" t="s">
        <v>20040</v>
      </c>
      <c r="H5396" t="s">
        <v>25630</v>
      </c>
      <c r="I5396" t="s">
        <v>25631</v>
      </c>
      <c r="J5396" t="s">
        <v>17700</v>
      </c>
      <c r="K5396" t="s">
        <v>17701</v>
      </c>
      <c r="L5396" t="s">
        <v>17702</v>
      </c>
      <c r="M5396" t="s">
        <v>20075</v>
      </c>
      <c r="N5396" t="s">
        <v>6348</v>
      </c>
      <c r="O5396" t="s">
        <v>20213</v>
      </c>
      <c r="P5396" t="s">
        <v>20375</v>
      </c>
      <c r="Q5396" t="s">
        <v>6619</v>
      </c>
      <c r="R5396" t="s">
        <v>25632</v>
      </c>
      <c r="S5396">
        <v>1</v>
      </c>
      <c r="T5396">
        <v>1</v>
      </c>
      <c r="U5396">
        <v>0</v>
      </c>
      <c r="V5396">
        <v>49</v>
      </c>
      <c r="W5396">
        <v>3</v>
      </c>
    </row>
    <row r="5397" spans="1:23" x14ac:dyDescent="0.3">
      <c r="A5397" t="s">
        <v>5406</v>
      </c>
      <c r="B5397" t="s">
        <v>21174</v>
      </c>
      <c r="C5397">
        <v>0</v>
      </c>
      <c r="D5397">
        <v>0</v>
      </c>
      <c r="E5397" t="s">
        <v>20050</v>
      </c>
      <c r="F5397" t="s">
        <v>18123</v>
      </c>
      <c r="G5397" t="s">
        <v>20080</v>
      </c>
      <c r="H5397" t="s">
        <v>25937</v>
      </c>
      <c r="I5397" t="s">
        <v>25938</v>
      </c>
      <c r="J5397" t="s">
        <v>18124</v>
      </c>
      <c r="K5397" t="s">
        <v>6618</v>
      </c>
      <c r="L5397" t="s">
        <v>6619</v>
      </c>
      <c r="M5397" t="s">
        <v>20131</v>
      </c>
      <c r="N5397" t="s">
        <v>6348</v>
      </c>
      <c r="O5397" t="s">
        <v>20213</v>
      </c>
      <c r="P5397" t="s">
        <v>20375</v>
      </c>
      <c r="Q5397" t="s">
        <v>6619</v>
      </c>
      <c r="R5397" t="s">
        <v>20801</v>
      </c>
      <c r="S5397">
        <v>1</v>
      </c>
      <c r="T5397">
        <v>1</v>
      </c>
      <c r="U5397">
        <v>0</v>
      </c>
      <c r="V5397">
        <v>291</v>
      </c>
      <c r="W5397">
        <v>13</v>
      </c>
    </row>
    <row r="5398" spans="1:23" x14ac:dyDescent="0.3">
      <c r="A5398" t="s">
        <v>5407</v>
      </c>
      <c r="B5398" t="s">
        <v>21174</v>
      </c>
      <c r="C5398">
        <v>0</v>
      </c>
      <c r="D5398">
        <v>0</v>
      </c>
      <c r="E5398" t="s">
        <v>20050</v>
      </c>
      <c r="F5398" t="s">
        <v>18125</v>
      </c>
      <c r="G5398" t="s">
        <v>20080</v>
      </c>
      <c r="H5398" t="s">
        <v>25937</v>
      </c>
      <c r="I5398" t="s">
        <v>25938</v>
      </c>
      <c r="J5398" t="s">
        <v>18126</v>
      </c>
      <c r="K5398" t="s">
        <v>6618</v>
      </c>
      <c r="L5398" t="s">
        <v>6619</v>
      </c>
      <c r="M5398" t="s">
        <v>20131</v>
      </c>
      <c r="N5398" t="s">
        <v>6348</v>
      </c>
      <c r="O5398" t="s">
        <v>20213</v>
      </c>
      <c r="P5398" t="s">
        <v>20375</v>
      </c>
      <c r="Q5398" t="s">
        <v>6619</v>
      </c>
      <c r="R5398" t="s">
        <v>20801</v>
      </c>
      <c r="S5398">
        <v>1</v>
      </c>
      <c r="T5398">
        <v>1</v>
      </c>
      <c r="U5398">
        <v>0</v>
      </c>
      <c r="V5398">
        <v>207</v>
      </c>
      <c r="W5398">
        <v>10</v>
      </c>
    </row>
    <row r="5399" spans="1:23" x14ac:dyDescent="0.3">
      <c r="A5399" t="s">
        <v>5408</v>
      </c>
      <c r="B5399" t="s">
        <v>21174</v>
      </c>
      <c r="C5399">
        <v>0</v>
      </c>
      <c r="D5399">
        <v>0</v>
      </c>
      <c r="E5399" t="s">
        <v>20050</v>
      </c>
      <c r="F5399" t="s">
        <v>18127</v>
      </c>
      <c r="G5399" t="s">
        <v>20040</v>
      </c>
      <c r="H5399" t="s">
        <v>25939</v>
      </c>
      <c r="I5399" t="s">
        <v>25940</v>
      </c>
      <c r="J5399" t="s">
        <v>18128</v>
      </c>
      <c r="K5399" t="s">
        <v>18129</v>
      </c>
      <c r="L5399" t="s">
        <v>18130</v>
      </c>
      <c r="M5399" t="s">
        <v>20146</v>
      </c>
      <c r="N5399" t="s">
        <v>6348</v>
      </c>
      <c r="O5399" t="s">
        <v>20213</v>
      </c>
      <c r="P5399" t="s">
        <v>20375</v>
      </c>
      <c r="Q5399" t="s">
        <v>6619</v>
      </c>
      <c r="R5399" t="s">
        <v>25941</v>
      </c>
      <c r="S5399">
        <v>1</v>
      </c>
      <c r="T5399">
        <v>1</v>
      </c>
      <c r="U5399">
        <v>0</v>
      </c>
      <c r="V5399">
        <v>176</v>
      </c>
      <c r="W5399">
        <v>8</v>
      </c>
    </row>
    <row r="5400" spans="1:23" x14ac:dyDescent="0.3">
      <c r="A5400" t="s">
        <v>5409</v>
      </c>
      <c r="B5400" t="s">
        <v>21174</v>
      </c>
      <c r="C5400">
        <v>0</v>
      </c>
      <c r="D5400">
        <v>0</v>
      </c>
      <c r="E5400" t="s">
        <v>20050</v>
      </c>
      <c r="F5400" t="s">
        <v>18131</v>
      </c>
      <c r="G5400" t="s">
        <v>20328</v>
      </c>
      <c r="H5400" t="s">
        <v>25942</v>
      </c>
      <c r="I5400" t="s">
        <v>25943</v>
      </c>
      <c r="J5400" t="s">
        <v>7723</v>
      </c>
      <c r="K5400" t="s">
        <v>18132</v>
      </c>
      <c r="L5400" t="s">
        <v>18133</v>
      </c>
      <c r="M5400" t="s">
        <v>20119</v>
      </c>
      <c r="N5400" t="s">
        <v>6348</v>
      </c>
      <c r="O5400" t="s">
        <v>20213</v>
      </c>
      <c r="P5400" t="s">
        <v>20375</v>
      </c>
      <c r="Q5400" t="s">
        <v>6619</v>
      </c>
      <c r="R5400" t="s">
        <v>25944</v>
      </c>
      <c r="S5400">
        <v>1</v>
      </c>
      <c r="T5400">
        <v>1</v>
      </c>
      <c r="U5400">
        <v>0</v>
      </c>
      <c r="V5400">
        <v>150</v>
      </c>
      <c r="W5400">
        <v>8</v>
      </c>
    </row>
    <row r="5401" spans="1:23" x14ac:dyDescent="0.3">
      <c r="A5401" t="s">
        <v>5410</v>
      </c>
      <c r="B5401" t="s">
        <v>21174</v>
      </c>
      <c r="C5401">
        <v>0</v>
      </c>
      <c r="D5401">
        <v>0</v>
      </c>
      <c r="E5401" t="s">
        <v>20050</v>
      </c>
      <c r="F5401" t="s">
        <v>18134</v>
      </c>
      <c r="G5401" t="s">
        <v>20040</v>
      </c>
      <c r="H5401" t="s">
        <v>25945</v>
      </c>
      <c r="I5401" t="s">
        <v>25946</v>
      </c>
      <c r="J5401" t="s">
        <v>18135</v>
      </c>
      <c r="K5401" t="s">
        <v>18136</v>
      </c>
      <c r="L5401" t="s">
        <v>18137</v>
      </c>
      <c r="M5401" t="s">
        <v>20298</v>
      </c>
      <c r="N5401" t="s">
        <v>6348</v>
      </c>
      <c r="O5401" t="s">
        <v>20213</v>
      </c>
      <c r="P5401" t="s">
        <v>20375</v>
      </c>
      <c r="Q5401" t="s">
        <v>6619</v>
      </c>
      <c r="R5401" t="s">
        <v>25947</v>
      </c>
      <c r="S5401">
        <v>1</v>
      </c>
      <c r="T5401">
        <v>1</v>
      </c>
      <c r="U5401">
        <v>0</v>
      </c>
      <c r="V5401">
        <v>144</v>
      </c>
      <c r="W5401">
        <v>8</v>
      </c>
    </row>
    <row r="5402" spans="1:23" x14ac:dyDescent="0.3">
      <c r="A5402" t="s">
        <v>5411</v>
      </c>
      <c r="B5402" t="s">
        <v>21174</v>
      </c>
      <c r="C5402">
        <v>0</v>
      </c>
      <c r="D5402">
        <v>0</v>
      </c>
      <c r="E5402" t="s">
        <v>20050</v>
      </c>
      <c r="F5402" t="s">
        <v>18138</v>
      </c>
      <c r="G5402" t="s">
        <v>20080</v>
      </c>
      <c r="H5402" t="s">
        <v>25644</v>
      </c>
      <c r="I5402" t="s">
        <v>25645</v>
      </c>
      <c r="J5402" t="s">
        <v>17716</v>
      </c>
      <c r="K5402" t="s">
        <v>8428</v>
      </c>
      <c r="L5402" t="s">
        <v>8429</v>
      </c>
      <c r="M5402" t="s">
        <v>20227</v>
      </c>
      <c r="N5402" t="s">
        <v>6348</v>
      </c>
      <c r="O5402" t="s">
        <v>20213</v>
      </c>
      <c r="P5402" t="s">
        <v>20375</v>
      </c>
      <c r="Q5402" t="s">
        <v>6619</v>
      </c>
      <c r="R5402" t="s">
        <v>20944</v>
      </c>
      <c r="S5402">
        <v>1</v>
      </c>
      <c r="T5402">
        <v>1</v>
      </c>
      <c r="U5402">
        <v>0</v>
      </c>
      <c r="V5402">
        <v>136</v>
      </c>
      <c r="W5402">
        <v>7</v>
      </c>
    </row>
    <row r="5403" spans="1:23" x14ac:dyDescent="0.3">
      <c r="A5403" t="s">
        <v>5412</v>
      </c>
      <c r="B5403" t="s">
        <v>21174</v>
      </c>
      <c r="C5403">
        <v>0</v>
      </c>
      <c r="D5403">
        <v>0</v>
      </c>
      <c r="E5403" t="s">
        <v>20050</v>
      </c>
      <c r="F5403" t="s">
        <v>18139</v>
      </c>
      <c r="G5403" t="s">
        <v>20328</v>
      </c>
      <c r="H5403" t="s">
        <v>25633</v>
      </c>
      <c r="I5403" t="s">
        <v>25634</v>
      </c>
      <c r="J5403" t="s">
        <v>17704</v>
      </c>
      <c r="K5403" t="s">
        <v>17602</v>
      </c>
      <c r="L5403" t="s">
        <v>17603</v>
      </c>
      <c r="M5403" t="s">
        <v>21470</v>
      </c>
      <c r="N5403" t="s">
        <v>6348</v>
      </c>
      <c r="O5403" t="s">
        <v>20213</v>
      </c>
      <c r="P5403" t="s">
        <v>20375</v>
      </c>
      <c r="Q5403" t="s">
        <v>6619</v>
      </c>
      <c r="R5403" t="s">
        <v>25575</v>
      </c>
      <c r="S5403">
        <v>1</v>
      </c>
      <c r="T5403">
        <v>1</v>
      </c>
      <c r="U5403">
        <v>0</v>
      </c>
      <c r="V5403">
        <v>41</v>
      </c>
      <c r="W5403">
        <v>2</v>
      </c>
    </row>
    <row r="5404" spans="1:23" x14ac:dyDescent="0.3">
      <c r="A5404" t="s">
        <v>5413</v>
      </c>
      <c r="B5404" t="s">
        <v>21174</v>
      </c>
      <c r="C5404">
        <v>0</v>
      </c>
      <c r="D5404">
        <v>0</v>
      </c>
      <c r="E5404" t="s">
        <v>20050</v>
      </c>
      <c r="F5404" t="s">
        <v>18140</v>
      </c>
      <c r="G5404" t="s">
        <v>20080</v>
      </c>
      <c r="H5404" t="s">
        <v>25646</v>
      </c>
      <c r="I5404" t="s">
        <v>25647</v>
      </c>
      <c r="J5404" t="s">
        <v>17718</v>
      </c>
      <c r="K5404" t="s">
        <v>17719</v>
      </c>
      <c r="L5404" t="s">
        <v>17720</v>
      </c>
      <c r="M5404" t="s">
        <v>20893</v>
      </c>
      <c r="N5404" t="s">
        <v>6348</v>
      </c>
      <c r="O5404" t="s">
        <v>20213</v>
      </c>
      <c r="P5404" t="s">
        <v>20375</v>
      </c>
      <c r="Q5404" t="s">
        <v>6619</v>
      </c>
      <c r="R5404" t="s">
        <v>25648</v>
      </c>
      <c r="S5404">
        <v>1</v>
      </c>
      <c r="T5404">
        <v>1</v>
      </c>
      <c r="U5404">
        <v>0</v>
      </c>
      <c r="V5404">
        <v>107</v>
      </c>
      <c r="W5404">
        <v>6</v>
      </c>
    </row>
    <row r="5405" spans="1:23" x14ac:dyDescent="0.3">
      <c r="A5405" t="s">
        <v>5414</v>
      </c>
      <c r="B5405" t="s">
        <v>21174</v>
      </c>
      <c r="C5405">
        <v>0</v>
      </c>
      <c r="D5405">
        <v>0</v>
      </c>
      <c r="E5405" t="s">
        <v>20050</v>
      </c>
      <c r="F5405" t="s">
        <v>18141</v>
      </c>
      <c r="G5405" t="s">
        <v>20328</v>
      </c>
      <c r="H5405" t="s">
        <v>25948</v>
      </c>
      <c r="I5405" t="s">
        <v>25949</v>
      </c>
      <c r="J5405" t="s">
        <v>18142</v>
      </c>
      <c r="K5405" t="s">
        <v>18143</v>
      </c>
      <c r="L5405" t="s">
        <v>18144</v>
      </c>
      <c r="M5405" t="s">
        <v>20157</v>
      </c>
      <c r="N5405" t="s">
        <v>6348</v>
      </c>
      <c r="O5405" t="s">
        <v>20213</v>
      </c>
      <c r="P5405" t="s">
        <v>20375</v>
      </c>
      <c r="Q5405" t="s">
        <v>6619</v>
      </c>
      <c r="R5405" t="s">
        <v>25950</v>
      </c>
      <c r="S5405">
        <v>1</v>
      </c>
      <c r="T5405">
        <v>1</v>
      </c>
      <c r="U5405">
        <v>0</v>
      </c>
      <c r="V5405">
        <v>75</v>
      </c>
      <c r="W5405">
        <v>4</v>
      </c>
    </row>
    <row r="5406" spans="1:23" x14ac:dyDescent="0.3">
      <c r="A5406" t="s">
        <v>5415</v>
      </c>
      <c r="B5406" t="s">
        <v>21174</v>
      </c>
      <c r="C5406">
        <v>0</v>
      </c>
      <c r="D5406">
        <v>0</v>
      </c>
      <c r="E5406" t="s">
        <v>20050</v>
      </c>
      <c r="F5406" t="s">
        <v>18145</v>
      </c>
      <c r="G5406" t="s">
        <v>20080</v>
      </c>
      <c r="H5406" t="s">
        <v>25651</v>
      </c>
      <c r="I5406" t="s">
        <v>25652</v>
      </c>
      <c r="J5406" t="s">
        <v>17728</v>
      </c>
      <c r="K5406" t="s">
        <v>6890</v>
      </c>
      <c r="L5406" t="s">
        <v>6891</v>
      </c>
      <c r="M5406" t="s">
        <v>20369</v>
      </c>
      <c r="N5406" t="s">
        <v>6348</v>
      </c>
      <c r="O5406" t="s">
        <v>20213</v>
      </c>
      <c r="P5406" t="s">
        <v>20375</v>
      </c>
      <c r="Q5406" t="s">
        <v>6619</v>
      </c>
      <c r="R5406" t="s">
        <v>25653</v>
      </c>
      <c r="S5406">
        <v>1</v>
      </c>
      <c r="T5406">
        <v>1</v>
      </c>
      <c r="U5406">
        <v>0</v>
      </c>
      <c r="V5406">
        <v>123</v>
      </c>
      <c r="W5406">
        <v>6</v>
      </c>
    </row>
    <row r="5407" spans="1:23" x14ac:dyDescent="0.3">
      <c r="A5407" t="s">
        <v>5416</v>
      </c>
      <c r="B5407" t="s">
        <v>21174</v>
      </c>
      <c r="C5407">
        <v>0</v>
      </c>
      <c r="D5407">
        <v>0</v>
      </c>
      <c r="E5407" t="s">
        <v>20050</v>
      </c>
      <c r="F5407" t="s">
        <v>18146</v>
      </c>
      <c r="G5407" t="s">
        <v>20080</v>
      </c>
      <c r="H5407" t="s">
        <v>25951</v>
      </c>
      <c r="I5407" t="s">
        <v>25952</v>
      </c>
      <c r="J5407" t="s">
        <v>18147</v>
      </c>
      <c r="K5407" t="s">
        <v>8741</v>
      </c>
      <c r="L5407" t="s">
        <v>8742</v>
      </c>
      <c r="M5407" t="s">
        <v>20582</v>
      </c>
      <c r="N5407" t="s">
        <v>6348</v>
      </c>
      <c r="O5407" t="s">
        <v>20213</v>
      </c>
      <c r="P5407" t="s">
        <v>20426</v>
      </c>
      <c r="Q5407" t="s">
        <v>20427</v>
      </c>
      <c r="R5407" t="s">
        <v>21030</v>
      </c>
      <c r="S5407">
        <v>1</v>
      </c>
      <c r="T5407">
        <v>1</v>
      </c>
      <c r="U5407">
        <v>0</v>
      </c>
      <c r="V5407">
        <v>184</v>
      </c>
      <c r="W5407">
        <v>9</v>
      </c>
    </row>
    <row r="5408" spans="1:23" x14ac:dyDescent="0.3">
      <c r="A5408" t="s">
        <v>5417</v>
      </c>
      <c r="B5408" t="s">
        <v>21174</v>
      </c>
      <c r="C5408">
        <v>0</v>
      </c>
      <c r="D5408">
        <v>0</v>
      </c>
      <c r="E5408" t="s">
        <v>20050</v>
      </c>
      <c r="F5408" t="s">
        <v>18148</v>
      </c>
      <c r="G5408" t="s">
        <v>20080</v>
      </c>
      <c r="H5408" t="s">
        <v>25951</v>
      </c>
      <c r="I5408" t="s">
        <v>25952</v>
      </c>
      <c r="J5408" t="s">
        <v>18149</v>
      </c>
      <c r="K5408" t="s">
        <v>8741</v>
      </c>
      <c r="L5408" t="s">
        <v>8742</v>
      </c>
      <c r="M5408" t="s">
        <v>20582</v>
      </c>
      <c r="N5408" t="s">
        <v>6348</v>
      </c>
      <c r="O5408" t="s">
        <v>20213</v>
      </c>
      <c r="P5408" t="s">
        <v>20426</v>
      </c>
      <c r="Q5408" t="s">
        <v>20427</v>
      </c>
      <c r="R5408" t="s">
        <v>21030</v>
      </c>
      <c r="S5408">
        <v>1</v>
      </c>
      <c r="T5408">
        <v>1</v>
      </c>
      <c r="U5408">
        <v>0</v>
      </c>
      <c r="V5408">
        <v>108</v>
      </c>
      <c r="W5408">
        <v>6</v>
      </c>
    </row>
    <row r="5409" spans="1:23" x14ac:dyDescent="0.3">
      <c r="A5409" t="s">
        <v>5418</v>
      </c>
      <c r="B5409" t="s">
        <v>21174</v>
      </c>
      <c r="C5409">
        <v>0</v>
      </c>
      <c r="D5409">
        <v>0</v>
      </c>
      <c r="E5409" t="s">
        <v>20050</v>
      </c>
      <c r="F5409" t="s">
        <v>18150</v>
      </c>
      <c r="G5409" t="s">
        <v>20066</v>
      </c>
      <c r="H5409" t="s">
        <v>25953</v>
      </c>
      <c r="I5409" t="s">
        <v>25954</v>
      </c>
      <c r="J5409" t="s">
        <v>18151</v>
      </c>
      <c r="K5409" t="s">
        <v>18152</v>
      </c>
      <c r="L5409" t="s">
        <v>18153</v>
      </c>
      <c r="M5409" t="s">
        <v>20293</v>
      </c>
      <c r="N5409" t="s">
        <v>6348</v>
      </c>
      <c r="O5409" t="s">
        <v>20213</v>
      </c>
      <c r="P5409" t="s">
        <v>20426</v>
      </c>
      <c r="Q5409" t="s">
        <v>20427</v>
      </c>
      <c r="R5409" t="s">
        <v>25955</v>
      </c>
      <c r="S5409">
        <v>1</v>
      </c>
      <c r="T5409">
        <v>1</v>
      </c>
      <c r="U5409">
        <v>0</v>
      </c>
      <c r="V5409">
        <v>60</v>
      </c>
      <c r="W5409">
        <v>4</v>
      </c>
    </row>
    <row r="5410" spans="1:23" x14ac:dyDescent="0.3">
      <c r="A5410" t="s">
        <v>5419</v>
      </c>
      <c r="B5410" t="s">
        <v>21174</v>
      </c>
      <c r="C5410">
        <v>0</v>
      </c>
      <c r="D5410">
        <v>0</v>
      </c>
      <c r="E5410" t="s">
        <v>20050</v>
      </c>
      <c r="F5410" t="s">
        <v>18154</v>
      </c>
      <c r="G5410" t="s">
        <v>20066</v>
      </c>
      <c r="H5410" t="s">
        <v>25720</v>
      </c>
      <c r="I5410" t="s">
        <v>25721</v>
      </c>
      <c r="J5410" t="s">
        <v>17830</v>
      </c>
      <c r="K5410" t="s">
        <v>17831</v>
      </c>
      <c r="L5410" t="s">
        <v>17832</v>
      </c>
      <c r="M5410" t="s">
        <v>20324</v>
      </c>
      <c r="N5410" t="s">
        <v>6348</v>
      </c>
      <c r="O5410" t="s">
        <v>20213</v>
      </c>
      <c r="P5410" t="s">
        <v>20426</v>
      </c>
      <c r="Q5410" t="s">
        <v>20427</v>
      </c>
      <c r="R5410" t="s">
        <v>25722</v>
      </c>
      <c r="S5410">
        <v>1</v>
      </c>
      <c r="T5410">
        <v>1</v>
      </c>
      <c r="U5410">
        <v>0</v>
      </c>
      <c r="V5410">
        <v>78</v>
      </c>
      <c r="W5410">
        <v>5</v>
      </c>
    </row>
    <row r="5411" spans="1:23" x14ac:dyDescent="0.3">
      <c r="A5411" t="s">
        <v>5420</v>
      </c>
      <c r="B5411" t="s">
        <v>21174</v>
      </c>
      <c r="C5411">
        <v>0</v>
      </c>
      <c r="D5411">
        <v>0</v>
      </c>
      <c r="E5411" t="s">
        <v>20050</v>
      </c>
      <c r="F5411" t="s">
        <v>18155</v>
      </c>
      <c r="G5411" t="s">
        <v>20040</v>
      </c>
      <c r="H5411" t="s">
        <v>25956</v>
      </c>
      <c r="I5411" t="s">
        <v>25957</v>
      </c>
      <c r="J5411" t="s">
        <v>15384</v>
      </c>
      <c r="K5411" t="s">
        <v>18156</v>
      </c>
      <c r="L5411" t="s">
        <v>18157</v>
      </c>
      <c r="M5411" t="s">
        <v>20630</v>
      </c>
      <c r="N5411" t="s">
        <v>6348</v>
      </c>
      <c r="O5411" t="s">
        <v>20213</v>
      </c>
      <c r="P5411" t="s">
        <v>20426</v>
      </c>
      <c r="Q5411" t="s">
        <v>20427</v>
      </c>
      <c r="R5411" t="s">
        <v>25958</v>
      </c>
      <c r="S5411">
        <v>1</v>
      </c>
      <c r="T5411">
        <v>1</v>
      </c>
      <c r="U5411">
        <v>0</v>
      </c>
      <c r="V5411">
        <v>80</v>
      </c>
      <c r="W5411">
        <v>4</v>
      </c>
    </row>
    <row r="5412" spans="1:23" x14ac:dyDescent="0.3">
      <c r="A5412" t="s">
        <v>5421</v>
      </c>
      <c r="B5412" t="s">
        <v>21174</v>
      </c>
      <c r="C5412">
        <v>0</v>
      </c>
      <c r="D5412">
        <v>0</v>
      </c>
      <c r="E5412" t="s">
        <v>20050</v>
      </c>
      <c r="F5412" t="s">
        <v>18158</v>
      </c>
      <c r="G5412" t="s">
        <v>20040</v>
      </c>
      <c r="H5412" t="s">
        <v>25836</v>
      </c>
      <c r="I5412" t="s">
        <v>25837</v>
      </c>
      <c r="J5412" t="s">
        <v>17982</v>
      </c>
      <c r="K5412" t="s">
        <v>17983</v>
      </c>
      <c r="L5412" t="s">
        <v>17984</v>
      </c>
      <c r="M5412" t="s">
        <v>20504</v>
      </c>
      <c r="N5412" t="s">
        <v>6348</v>
      </c>
      <c r="O5412" t="s">
        <v>20213</v>
      </c>
      <c r="P5412" t="s">
        <v>20426</v>
      </c>
      <c r="Q5412" t="s">
        <v>20427</v>
      </c>
      <c r="R5412" t="s">
        <v>25838</v>
      </c>
      <c r="S5412">
        <v>1</v>
      </c>
      <c r="T5412">
        <v>1</v>
      </c>
      <c r="U5412">
        <v>0</v>
      </c>
      <c r="V5412">
        <v>46</v>
      </c>
      <c r="W5412">
        <v>3</v>
      </c>
    </row>
    <row r="5413" spans="1:23" x14ac:dyDescent="0.3">
      <c r="A5413" t="s">
        <v>5422</v>
      </c>
      <c r="B5413" t="s">
        <v>21174</v>
      </c>
      <c r="C5413">
        <v>0</v>
      </c>
      <c r="D5413">
        <v>0</v>
      </c>
      <c r="E5413" t="s">
        <v>20050</v>
      </c>
      <c r="F5413" t="s">
        <v>18159</v>
      </c>
      <c r="G5413" t="s">
        <v>20066</v>
      </c>
      <c r="H5413" t="s">
        <v>25959</v>
      </c>
      <c r="I5413" t="s">
        <v>25960</v>
      </c>
      <c r="J5413" t="s">
        <v>7860</v>
      </c>
      <c r="K5413" t="s">
        <v>17979</v>
      </c>
      <c r="L5413" t="s">
        <v>17980</v>
      </c>
      <c r="M5413" t="s">
        <v>20688</v>
      </c>
      <c r="N5413" t="s">
        <v>6348</v>
      </c>
      <c r="O5413" t="s">
        <v>20213</v>
      </c>
      <c r="P5413" t="s">
        <v>20426</v>
      </c>
      <c r="Q5413" t="s">
        <v>20427</v>
      </c>
      <c r="R5413" t="s">
        <v>25835</v>
      </c>
      <c r="S5413">
        <v>1</v>
      </c>
      <c r="T5413">
        <v>1</v>
      </c>
      <c r="U5413">
        <v>0</v>
      </c>
      <c r="V5413">
        <v>86</v>
      </c>
      <c r="W5413">
        <v>5</v>
      </c>
    </row>
    <row r="5414" spans="1:23" x14ac:dyDescent="0.3">
      <c r="A5414" t="s">
        <v>5423</v>
      </c>
      <c r="B5414" t="s">
        <v>21174</v>
      </c>
      <c r="C5414">
        <v>0</v>
      </c>
      <c r="D5414">
        <v>0</v>
      </c>
      <c r="E5414" t="s">
        <v>20050</v>
      </c>
      <c r="F5414" t="s">
        <v>18160</v>
      </c>
      <c r="G5414" t="s">
        <v>20080</v>
      </c>
      <c r="H5414" t="s">
        <v>25961</v>
      </c>
      <c r="I5414" t="s">
        <v>25962</v>
      </c>
      <c r="J5414" t="s">
        <v>18161</v>
      </c>
      <c r="K5414" t="s">
        <v>7180</v>
      </c>
      <c r="L5414" t="s">
        <v>7181</v>
      </c>
      <c r="M5414" t="s">
        <v>20453</v>
      </c>
      <c r="N5414" t="s">
        <v>6348</v>
      </c>
      <c r="O5414" t="s">
        <v>20213</v>
      </c>
      <c r="P5414" t="s">
        <v>20426</v>
      </c>
      <c r="Q5414" t="s">
        <v>20427</v>
      </c>
      <c r="R5414" t="s">
        <v>20454</v>
      </c>
      <c r="S5414">
        <v>1</v>
      </c>
      <c r="T5414">
        <v>1</v>
      </c>
      <c r="U5414">
        <v>0</v>
      </c>
      <c r="V5414">
        <v>153</v>
      </c>
      <c r="W5414">
        <v>8</v>
      </c>
    </row>
    <row r="5415" spans="1:23" x14ac:dyDescent="0.3">
      <c r="A5415" t="s">
        <v>5424</v>
      </c>
      <c r="B5415" t="s">
        <v>21174</v>
      </c>
      <c r="C5415">
        <v>0</v>
      </c>
      <c r="D5415">
        <v>0</v>
      </c>
      <c r="E5415" t="s">
        <v>20050</v>
      </c>
      <c r="F5415" t="s">
        <v>18162</v>
      </c>
      <c r="G5415" t="s">
        <v>20066</v>
      </c>
      <c r="H5415" t="s">
        <v>25963</v>
      </c>
      <c r="I5415" t="s">
        <v>25964</v>
      </c>
      <c r="J5415" t="s">
        <v>18163</v>
      </c>
      <c r="K5415" t="s">
        <v>18164</v>
      </c>
      <c r="L5415" t="s">
        <v>18165</v>
      </c>
      <c r="M5415" t="s">
        <v>20258</v>
      </c>
      <c r="N5415" t="s">
        <v>6348</v>
      </c>
      <c r="O5415" t="s">
        <v>20213</v>
      </c>
      <c r="P5415" t="s">
        <v>20426</v>
      </c>
      <c r="Q5415" t="s">
        <v>20427</v>
      </c>
      <c r="R5415" t="s">
        <v>25965</v>
      </c>
      <c r="S5415">
        <v>1</v>
      </c>
      <c r="T5415">
        <v>1</v>
      </c>
      <c r="U5415">
        <v>0</v>
      </c>
      <c r="V5415">
        <v>79</v>
      </c>
      <c r="W5415">
        <v>4</v>
      </c>
    </row>
    <row r="5416" spans="1:23" x14ac:dyDescent="0.3">
      <c r="A5416" t="s">
        <v>5425</v>
      </c>
      <c r="B5416" t="s">
        <v>21174</v>
      </c>
      <c r="C5416">
        <v>0</v>
      </c>
      <c r="D5416">
        <v>0</v>
      </c>
      <c r="E5416" t="s">
        <v>20050</v>
      </c>
      <c r="F5416" t="s">
        <v>18166</v>
      </c>
      <c r="G5416" t="s">
        <v>20066</v>
      </c>
      <c r="H5416" t="s">
        <v>25966</v>
      </c>
      <c r="I5416" t="s">
        <v>25967</v>
      </c>
      <c r="J5416" t="s">
        <v>18167</v>
      </c>
      <c r="K5416" t="s">
        <v>18168</v>
      </c>
      <c r="L5416" t="s">
        <v>18169</v>
      </c>
      <c r="M5416" t="s">
        <v>20331</v>
      </c>
      <c r="N5416" t="s">
        <v>6348</v>
      </c>
      <c r="O5416" t="s">
        <v>20213</v>
      </c>
      <c r="P5416" t="s">
        <v>20426</v>
      </c>
      <c r="Q5416" t="s">
        <v>20427</v>
      </c>
      <c r="R5416" t="s">
        <v>25968</v>
      </c>
      <c r="S5416">
        <v>1</v>
      </c>
      <c r="T5416">
        <v>1</v>
      </c>
      <c r="U5416">
        <v>0</v>
      </c>
      <c r="V5416">
        <v>52</v>
      </c>
      <c r="W5416">
        <v>3</v>
      </c>
    </row>
    <row r="5417" spans="1:23" x14ac:dyDescent="0.3">
      <c r="A5417" t="s">
        <v>5426</v>
      </c>
      <c r="B5417" t="s">
        <v>21174</v>
      </c>
      <c r="C5417">
        <v>0</v>
      </c>
      <c r="D5417">
        <v>0</v>
      </c>
      <c r="E5417" t="s">
        <v>20050</v>
      </c>
      <c r="F5417" t="s">
        <v>18170</v>
      </c>
      <c r="G5417" t="s">
        <v>20066</v>
      </c>
      <c r="H5417" t="s">
        <v>25969</v>
      </c>
      <c r="I5417" t="s">
        <v>25970</v>
      </c>
      <c r="J5417" t="s">
        <v>18171</v>
      </c>
      <c r="K5417" t="s">
        <v>18172</v>
      </c>
      <c r="L5417" t="s">
        <v>18173</v>
      </c>
      <c r="M5417" t="s">
        <v>20206</v>
      </c>
      <c r="N5417" t="s">
        <v>6348</v>
      </c>
      <c r="O5417" t="s">
        <v>20213</v>
      </c>
      <c r="P5417" t="s">
        <v>20426</v>
      </c>
      <c r="Q5417" t="s">
        <v>20427</v>
      </c>
      <c r="R5417" t="s">
        <v>25971</v>
      </c>
      <c r="S5417">
        <v>1</v>
      </c>
      <c r="T5417">
        <v>1</v>
      </c>
      <c r="U5417">
        <v>0</v>
      </c>
      <c r="V5417">
        <v>85</v>
      </c>
      <c r="W5417">
        <v>4</v>
      </c>
    </row>
    <row r="5418" spans="1:23" x14ac:dyDescent="0.3">
      <c r="A5418" t="s">
        <v>5427</v>
      </c>
      <c r="B5418" t="s">
        <v>21174</v>
      </c>
      <c r="C5418">
        <v>0</v>
      </c>
      <c r="D5418">
        <v>0</v>
      </c>
      <c r="E5418" t="s">
        <v>20050</v>
      </c>
      <c r="F5418" t="s">
        <v>18174</v>
      </c>
      <c r="G5418" t="s">
        <v>20066</v>
      </c>
      <c r="H5418" t="s">
        <v>25972</v>
      </c>
      <c r="I5418" t="s">
        <v>25973</v>
      </c>
      <c r="J5418" t="s">
        <v>10957</v>
      </c>
      <c r="K5418" t="s">
        <v>18175</v>
      </c>
      <c r="L5418" t="s">
        <v>18176</v>
      </c>
      <c r="M5418" t="s">
        <v>20113</v>
      </c>
      <c r="N5418" t="s">
        <v>6348</v>
      </c>
      <c r="O5418" t="s">
        <v>20213</v>
      </c>
      <c r="P5418" t="s">
        <v>20426</v>
      </c>
      <c r="Q5418" t="s">
        <v>20427</v>
      </c>
      <c r="R5418" t="s">
        <v>25974</v>
      </c>
      <c r="S5418">
        <v>1</v>
      </c>
      <c r="T5418">
        <v>1</v>
      </c>
      <c r="U5418">
        <v>0</v>
      </c>
      <c r="V5418">
        <v>112</v>
      </c>
      <c r="W5418">
        <v>6</v>
      </c>
    </row>
    <row r="5419" spans="1:23" x14ac:dyDescent="0.3">
      <c r="A5419" t="s">
        <v>5428</v>
      </c>
      <c r="B5419" t="s">
        <v>21174</v>
      </c>
      <c r="C5419">
        <v>0</v>
      </c>
      <c r="D5419">
        <v>0</v>
      </c>
      <c r="E5419" t="s">
        <v>20050</v>
      </c>
      <c r="F5419" t="s">
        <v>18177</v>
      </c>
      <c r="G5419" t="s">
        <v>20080</v>
      </c>
      <c r="H5419" t="s">
        <v>25975</v>
      </c>
      <c r="I5419" t="s">
        <v>25976</v>
      </c>
      <c r="J5419" t="s">
        <v>18178</v>
      </c>
      <c r="K5419" t="s">
        <v>6620</v>
      </c>
      <c r="L5419" t="s">
        <v>6621</v>
      </c>
      <c r="M5419" t="s">
        <v>20189</v>
      </c>
      <c r="N5419" t="s">
        <v>6348</v>
      </c>
      <c r="O5419" t="s">
        <v>20213</v>
      </c>
      <c r="P5419" t="s">
        <v>20426</v>
      </c>
      <c r="Q5419" t="s">
        <v>20427</v>
      </c>
      <c r="R5419" t="s">
        <v>20467</v>
      </c>
      <c r="S5419">
        <v>1</v>
      </c>
      <c r="T5419">
        <v>1</v>
      </c>
      <c r="U5419">
        <v>0</v>
      </c>
      <c r="V5419">
        <v>356</v>
      </c>
      <c r="W5419">
        <v>15</v>
      </c>
    </row>
    <row r="5420" spans="1:23" x14ac:dyDescent="0.3">
      <c r="A5420" t="s">
        <v>5429</v>
      </c>
      <c r="B5420" t="s">
        <v>21174</v>
      </c>
      <c r="C5420">
        <v>0</v>
      </c>
      <c r="D5420">
        <v>0</v>
      </c>
      <c r="E5420" t="s">
        <v>20050</v>
      </c>
      <c r="F5420" t="s">
        <v>18179</v>
      </c>
      <c r="G5420" t="s">
        <v>20080</v>
      </c>
      <c r="H5420" t="s">
        <v>25975</v>
      </c>
      <c r="I5420" t="s">
        <v>25976</v>
      </c>
      <c r="J5420" t="s">
        <v>18180</v>
      </c>
      <c r="K5420" t="s">
        <v>6620</v>
      </c>
      <c r="L5420" t="s">
        <v>6621</v>
      </c>
      <c r="M5420" t="s">
        <v>20189</v>
      </c>
      <c r="N5420" t="s">
        <v>6348</v>
      </c>
      <c r="O5420" t="s">
        <v>20213</v>
      </c>
      <c r="P5420" t="s">
        <v>20426</v>
      </c>
      <c r="Q5420" t="s">
        <v>20427</v>
      </c>
      <c r="R5420" t="s">
        <v>20467</v>
      </c>
      <c r="S5420">
        <v>1</v>
      </c>
      <c r="T5420">
        <v>1</v>
      </c>
      <c r="U5420">
        <v>0</v>
      </c>
      <c r="V5420">
        <v>260</v>
      </c>
      <c r="W5420">
        <v>14</v>
      </c>
    </row>
    <row r="5421" spans="1:23" x14ac:dyDescent="0.3">
      <c r="A5421" t="s">
        <v>5430</v>
      </c>
      <c r="B5421" t="s">
        <v>21174</v>
      </c>
      <c r="C5421">
        <v>0</v>
      </c>
      <c r="D5421">
        <v>0</v>
      </c>
      <c r="E5421" t="s">
        <v>20050</v>
      </c>
      <c r="F5421" t="s">
        <v>18181</v>
      </c>
      <c r="G5421" t="s">
        <v>20066</v>
      </c>
      <c r="H5421" t="s">
        <v>25977</v>
      </c>
      <c r="I5421" t="s">
        <v>25978</v>
      </c>
      <c r="J5421" t="s">
        <v>18182</v>
      </c>
      <c r="K5421" t="s">
        <v>18183</v>
      </c>
      <c r="L5421" t="s">
        <v>18184</v>
      </c>
      <c r="M5421" t="s">
        <v>20054</v>
      </c>
      <c r="N5421" t="s">
        <v>6348</v>
      </c>
      <c r="O5421" t="s">
        <v>20213</v>
      </c>
      <c r="P5421" t="s">
        <v>20426</v>
      </c>
      <c r="Q5421" t="s">
        <v>20427</v>
      </c>
      <c r="R5421" t="s">
        <v>25979</v>
      </c>
      <c r="S5421">
        <v>1</v>
      </c>
      <c r="T5421">
        <v>1</v>
      </c>
      <c r="U5421">
        <v>0</v>
      </c>
      <c r="V5421">
        <v>195</v>
      </c>
      <c r="W5421">
        <v>9</v>
      </c>
    </row>
    <row r="5422" spans="1:23" x14ac:dyDescent="0.3">
      <c r="A5422" t="s">
        <v>5431</v>
      </c>
      <c r="B5422" t="s">
        <v>21174</v>
      </c>
      <c r="C5422">
        <v>0</v>
      </c>
      <c r="D5422">
        <v>0</v>
      </c>
      <c r="E5422" t="s">
        <v>20050</v>
      </c>
      <c r="F5422" t="s">
        <v>18185</v>
      </c>
      <c r="G5422" t="s">
        <v>20080</v>
      </c>
      <c r="H5422" t="s">
        <v>25961</v>
      </c>
      <c r="I5422" t="s">
        <v>25962</v>
      </c>
      <c r="J5422" t="s">
        <v>9108</v>
      </c>
      <c r="K5422" t="s">
        <v>7180</v>
      </c>
      <c r="L5422" t="s">
        <v>7181</v>
      </c>
      <c r="M5422" t="s">
        <v>20453</v>
      </c>
      <c r="N5422" t="s">
        <v>6348</v>
      </c>
      <c r="O5422" t="s">
        <v>20213</v>
      </c>
      <c r="P5422" t="s">
        <v>20426</v>
      </c>
      <c r="Q5422" t="s">
        <v>20427</v>
      </c>
      <c r="R5422" t="s">
        <v>20454</v>
      </c>
      <c r="S5422">
        <v>1</v>
      </c>
      <c r="T5422">
        <v>1</v>
      </c>
      <c r="U5422">
        <v>0</v>
      </c>
      <c r="V5422">
        <v>76</v>
      </c>
      <c r="W5422">
        <v>4</v>
      </c>
    </row>
    <row r="5423" spans="1:23" x14ac:dyDescent="0.3">
      <c r="A5423" t="s">
        <v>5432</v>
      </c>
      <c r="B5423" t="s">
        <v>21174</v>
      </c>
      <c r="C5423">
        <v>0</v>
      </c>
      <c r="D5423">
        <v>0</v>
      </c>
      <c r="E5423" t="s">
        <v>20050</v>
      </c>
      <c r="F5423" t="s">
        <v>18186</v>
      </c>
      <c r="G5423" t="s">
        <v>20040</v>
      </c>
      <c r="H5423" t="s">
        <v>25980</v>
      </c>
      <c r="I5423" t="s">
        <v>25981</v>
      </c>
      <c r="J5423" t="s">
        <v>18187</v>
      </c>
      <c r="K5423" t="s">
        <v>18188</v>
      </c>
      <c r="L5423" t="s">
        <v>18189</v>
      </c>
      <c r="M5423" t="s">
        <v>20242</v>
      </c>
      <c r="N5423" t="s">
        <v>6348</v>
      </c>
      <c r="O5423" t="s">
        <v>20213</v>
      </c>
      <c r="P5423" t="s">
        <v>20426</v>
      </c>
      <c r="Q5423" t="s">
        <v>20427</v>
      </c>
      <c r="R5423" t="s">
        <v>25982</v>
      </c>
      <c r="S5423">
        <v>1</v>
      </c>
      <c r="T5423">
        <v>1</v>
      </c>
      <c r="U5423">
        <v>0</v>
      </c>
      <c r="V5423">
        <v>146</v>
      </c>
      <c r="W5423">
        <v>8</v>
      </c>
    </row>
    <row r="5424" spans="1:23" x14ac:dyDescent="0.3">
      <c r="A5424" t="s">
        <v>5433</v>
      </c>
      <c r="B5424" t="s">
        <v>21174</v>
      </c>
      <c r="C5424">
        <v>0</v>
      </c>
      <c r="D5424">
        <v>0</v>
      </c>
      <c r="E5424" t="s">
        <v>20050</v>
      </c>
      <c r="F5424" t="s">
        <v>18190</v>
      </c>
      <c r="G5424" t="s">
        <v>20080</v>
      </c>
      <c r="H5424" t="s">
        <v>25983</v>
      </c>
      <c r="I5424" t="s">
        <v>25984</v>
      </c>
      <c r="J5424" t="s">
        <v>18191</v>
      </c>
      <c r="K5424" t="s">
        <v>7300</v>
      </c>
      <c r="L5424" t="s">
        <v>7301</v>
      </c>
      <c r="M5424" t="s">
        <v>20271</v>
      </c>
      <c r="N5424" t="s">
        <v>6348</v>
      </c>
      <c r="O5424" t="s">
        <v>20213</v>
      </c>
      <c r="P5424" t="s">
        <v>20426</v>
      </c>
      <c r="Q5424" t="s">
        <v>20427</v>
      </c>
      <c r="R5424" t="s">
        <v>20782</v>
      </c>
      <c r="S5424">
        <v>1</v>
      </c>
      <c r="T5424">
        <v>1</v>
      </c>
      <c r="U5424">
        <v>0</v>
      </c>
      <c r="V5424">
        <v>211</v>
      </c>
      <c r="W5424">
        <v>11</v>
      </c>
    </row>
    <row r="5425" spans="1:23" x14ac:dyDescent="0.3">
      <c r="A5425" t="s">
        <v>5434</v>
      </c>
      <c r="B5425" t="s">
        <v>21174</v>
      </c>
      <c r="C5425">
        <v>0</v>
      </c>
      <c r="D5425">
        <v>0</v>
      </c>
      <c r="E5425" t="s">
        <v>20050</v>
      </c>
      <c r="F5425" t="s">
        <v>18192</v>
      </c>
      <c r="G5425" t="s">
        <v>20080</v>
      </c>
      <c r="H5425" t="s">
        <v>25983</v>
      </c>
      <c r="I5425" t="s">
        <v>25984</v>
      </c>
      <c r="J5425" t="s">
        <v>18193</v>
      </c>
      <c r="K5425" t="s">
        <v>7300</v>
      </c>
      <c r="L5425" t="s">
        <v>7301</v>
      </c>
      <c r="M5425" t="s">
        <v>20271</v>
      </c>
      <c r="N5425" t="s">
        <v>6348</v>
      </c>
      <c r="O5425" t="s">
        <v>20213</v>
      </c>
      <c r="P5425" t="s">
        <v>20426</v>
      </c>
      <c r="Q5425" t="s">
        <v>20427</v>
      </c>
      <c r="R5425" t="s">
        <v>20782</v>
      </c>
      <c r="S5425">
        <v>1</v>
      </c>
      <c r="T5425">
        <v>1</v>
      </c>
      <c r="U5425">
        <v>0</v>
      </c>
      <c r="V5425">
        <v>150</v>
      </c>
      <c r="W5425">
        <v>7</v>
      </c>
    </row>
    <row r="5426" spans="1:23" x14ac:dyDescent="0.3">
      <c r="A5426" t="s">
        <v>5435</v>
      </c>
      <c r="B5426" t="s">
        <v>21174</v>
      </c>
      <c r="C5426">
        <v>0</v>
      </c>
      <c r="D5426">
        <v>0</v>
      </c>
      <c r="E5426" t="s">
        <v>20050</v>
      </c>
      <c r="F5426" t="s">
        <v>18194</v>
      </c>
      <c r="G5426" t="s">
        <v>20080</v>
      </c>
      <c r="H5426" t="s">
        <v>20357</v>
      </c>
      <c r="I5426" t="s">
        <v>20358</v>
      </c>
      <c r="J5426" t="s">
        <v>18195</v>
      </c>
      <c r="K5426" t="s">
        <v>6882</v>
      </c>
      <c r="L5426" t="s">
        <v>6347</v>
      </c>
      <c r="M5426" t="s">
        <v>20083</v>
      </c>
      <c r="N5426" t="s">
        <v>6348</v>
      </c>
      <c r="O5426" t="s">
        <v>20213</v>
      </c>
      <c r="P5426" t="s">
        <v>20359</v>
      </c>
      <c r="Q5426" t="s">
        <v>20360</v>
      </c>
      <c r="R5426" t="s">
        <v>20361</v>
      </c>
      <c r="S5426">
        <v>1</v>
      </c>
      <c r="T5426">
        <v>0</v>
      </c>
      <c r="U5426">
        <v>0</v>
      </c>
      <c r="V5426">
        <v>224</v>
      </c>
      <c r="W5426">
        <v>11</v>
      </c>
    </row>
    <row r="5427" spans="1:23" x14ac:dyDescent="0.3">
      <c r="A5427" t="s">
        <v>5436</v>
      </c>
      <c r="B5427" t="s">
        <v>21174</v>
      </c>
      <c r="C5427">
        <v>0</v>
      </c>
      <c r="D5427">
        <v>0</v>
      </c>
      <c r="E5427" t="s">
        <v>20050</v>
      </c>
      <c r="F5427" t="s">
        <v>18196</v>
      </c>
      <c r="G5427" t="s">
        <v>20080</v>
      </c>
      <c r="H5427" t="s">
        <v>25983</v>
      </c>
      <c r="I5427" t="s">
        <v>25984</v>
      </c>
      <c r="J5427" t="s">
        <v>18197</v>
      </c>
      <c r="K5427" t="s">
        <v>7300</v>
      </c>
      <c r="L5427" t="s">
        <v>7301</v>
      </c>
      <c r="M5427" t="s">
        <v>20271</v>
      </c>
      <c r="N5427" t="s">
        <v>6348</v>
      </c>
      <c r="O5427" t="s">
        <v>20213</v>
      </c>
      <c r="P5427" t="s">
        <v>20426</v>
      </c>
      <c r="Q5427" t="s">
        <v>20427</v>
      </c>
      <c r="R5427" t="s">
        <v>20782</v>
      </c>
      <c r="S5427">
        <v>1</v>
      </c>
      <c r="T5427">
        <v>1</v>
      </c>
      <c r="U5427">
        <v>0</v>
      </c>
      <c r="V5427">
        <v>57</v>
      </c>
      <c r="W5427">
        <v>3</v>
      </c>
    </row>
    <row r="5428" spans="1:23" x14ac:dyDescent="0.3">
      <c r="A5428" t="s">
        <v>5437</v>
      </c>
      <c r="B5428" t="s">
        <v>21174</v>
      </c>
      <c r="C5428">
        <v>0</v>
      </c>
      <c r="D5428">
        <v>0</v>
      </c>
      <c r="E5428" t="s">
        <v>20050</v>
      </c>
      <c r="F5428" t="s">
        <v>18198</v>
      </c>
      <c r="G5428" t="s">
        <v>20080</v>
      </c>
      <c r="H5428" t="s">
        <v>25983</v>
      </c>
      <c r="I5428" t="s">
        <v>25984</v>
      </c>
      <c r="J5428" t="s">
        <v>18199</v>
      </c>
      <c r="K5428" t="s">
        <v>7300</v>
      </c>
      <c r="L5428" t="s">
        <v>7301</v>
      </c>
      <c r="M5428" t="s">
        <v>20271</v>
      </c>
      <c r="N5428" t="s">
        <v>6348</v>
      </c>
      <c r="O5428" t="s">
        <v>20213</v>
      </c>
      <c r="P5428" t="s">
        <v>20426</v>
      </c>
      <c r="Q5428" t="s">
        <v>20427</v>
      </c>
      <c r="R5428" t="s">
        <v>20782</v>
      </c>
      <c r="S5428">
        <v>1</v>
      </c>
      <c r="T5428">
        <v>1</v>
      </c>
      <c r="U5428">
        <v>0</v>
      </c>
      <c r="V5428">
        <v>94</v>
      </c>
      <c r="W5428">
        <v>5</v>
      </c>
    </row>
    <row r="5429" spans="1:23" x14ac:dyDescent="0.3">
      <c r="A5429" t="s">
        <v>5438</v>
      </c>
      <c r="B5429" t="s">
        <v>21174</v>
      </c>
      <c r="C5429">
        <v>0</v>
      </c>
      <c r="D5429">
        <v>0</v>
      </c>
      <c r="E5429" t="s">
        <v>20050</v>
      </c>
      <c r="F5429" t="s">
        <v>18200</v>
      </c>
      <c r="G5429" t="s">
        <v>20080</v>
      </c>
      <c r="H5429" t="s">
        <v>25985</v>
      </c>
      <c r="I5429" t="s">
        <v>25986</v>
      </c>
      <c r="J5429" t="s">
        <v>18201</v>
      </c>
      <c r="K5429" t="s">
        <v>7827</v>
      </c>
      <c r="L5429" t="s">
        <v>7828</v>
      </c>
      <c r="M5429" t="s">
        <v>20273</v>
      </c>
      <c r="N5429" t="s">
        <v>6348</v>
      </c>
      <c r="O5429" t="s">
        <v>20213</v>
      </c>
      <c r="P5429" t="s">
        <v>20426</v>
      </c>
      <c r="Q5429" t="s">
        <v>20427</v>
      </c>
      <c r="R5429" t="s">
        <v>20428</v>
      </c>
      <c r="S5429">
        <v>1</v>
      </c>
      <c r="T5429">
        <v>1</v>
      </c>
      <c r="U5429">
        <v>0</v>
      </c>
      <c r="V5429">
        <v>296</v>
      </c>
      <c r="W5429">
        <v>15</v>
      </c>
    </row>
    <row r="5430" spans="1:23" x14ac:dyDescent="0.3">
      <c r="A5430" t="s">
        <v>5439</v>
      </c>
      <c r="B5430" t="s">
        <v>21174</v>
      </c>
      <c r="C5430">
        <v>0</v>
      </c>
      <c r="D5430">
        <v>0</v>
      </c>
      <c r="E5430" t="s">
        <v>20050</v>
      </c>
      <c r="F5430" t="s">
        <v>18202</v>
      </c>
      <c r="G5430" t="s">
        <v>20040</v>
      </c>
      <c r="H5430" t="s">
        <v>25987</v>
      </c>
      <c r="I5430" t="s">
        <v>25988</v>
      </c>
      <c r="J5430" t="s">
        <v>12599</v>
      </c>
      <c r="K5430" t="s">
        <v>18203</v>
      </c>
      <c r="L5430" t="s">
        <v>18204</v>
      </c>
      <c r="M5430" t="s">
        <v>20946</v>
      </c>
      <c r="N5430" t="s">
        <v>6348</v>
      </c>
      <c r="O5430" t="s">
        <v>20213</v>
      </c>
      <c r="P5430" t="s">
        <v>20426</v>
      </c>
      <c r="Q5430" t="s">
        <v>20427</v>
      </c>
      <c r="R5430" t="s">
        <v>25989</v>
      </c>
      <c r="S5430">
        <v>1</v>
      </c>
      <c r="T5430">
        <v>1</v>
      </c>
      <c r="U5430">
        <v>0</v>
      </c>
      <c r="V5430">
        <v>91</v>
      </c>
      <c r="W5430">
        <v>4</v>
      </c>
    </row>
    <row r="5431" spans="1:23" x14ac:dyDescent="0.3">
      <c r="A5431" t="s">
        <v>5440</v>
      </c>
      <c r="B5431" t="s">
        <v>21174</v>
      </c>
      <c r="C5431">
        <v>0</v>
      </c>
      <c r="D5431">
        <v>0</v>
      </c>
      <c r="E5431" t="s">
        <v>20050</v>
      </c>
      <c r="F5431" t="s">
        <v>18205</v>
      </c>
      <c r="G5431" t="s">
        <v>20080</v>
      </c>
      <c r="H5431" t="s">
        <v>25990</v>
      </c>
      <c r="I5431" t="s">
        <v>25991</v>
      </c>
      <c r="J5431" t="s">
        <v>18206</v>
      </c>
      <c r="K5431" t="s">
        <v>18207</v>
      </c>
      <c r="L5431" t="s">
        <v>18208</v>
      </c>
      <c r="M5431" t="s">
        <v>20336</v>
      </c>
      <c r="N5431" t="s">
        <v>6348</v>
      </c>
      <c r="O5431" t="s">
        <v>20213</v>
      </c>
      <c r="P5431" t="s">
        <v>20426</v>
      </c>
      <c r="Q5431" t="s">
        <v>20427</v>
      </c>
      <c r="R5431" t="s">
        <v>25992</v>
      </c>
      <c r="S5431">
        <v>1</v>
      </c>
      <c r="T5431">
        <v>1</v>
      </c>
      <c r="U5431">
        <v>0</v>
      </c>
      <c r="V5431">
        <v>47</v>
      </c>
      <c r="W5431">
        <v>3</v>
      </c>
    </row>
    <row r="5432" spans="1:23" x14ac:dyDescent="0.3">
      <c r="A5432" t="s">
        <v>5441</v>
      </c>
      <c r="B5432" t="s">
        <v>21174</v>
      </c>
      <c r="C5432">
        <v>0</v>
      </c>
      <c r="D5432">
        <v>0</v>
      </c>
      <c r="E5432" t="s">
        <v>20050</v>
      </c>
      <c r="F5432" t="s">
        <v>18209</v>
      </c>
      <c r="G5432" t="s">
        <v>20066</v>
      </c>
      <c r="H5432" t="s">
        <v>25993</v>
      </c>
      <c r="I5432" t="s">
        <v>25994</v>
      </c>
      <c r="J5432" t="s">
        <v>7860</v>
      </c>
      <c r="K5432" t="s">
        <v>8741</v>
      </c>
      <c r="L5432" t="s">
        <v>8742</v>
      </c>
      <c r="M5432" t="s">
        <v>20582</v>
      </c>
      <c r="N5432" t="s">
        <v>6348</v>
      </c>
      <c r="O5432" t="s">
        <v>20213</v>
      </c>
      <c r="P5432" t="s">
        <v>20426</v>
      </c>
      <c r="Q5432" t="s">
        <v>20427</v>
      </c>
      <c r="R5432" t="s">
        <v>21030</v>
      </c>
      <c r="S5432">
        <v>1</v>
      </c>
      <c r="T5432">
        <v>1</v>
      </c>
      <c r="U5432">
        <v>0</v>
      </c>
      <c r="V5432">
        <v>78</v>
      </c>
      <c r="W5432">
        <v>4</v>
      </c>
    </row>
    <row r="5433" spans="1:23" x14ac:dyDescent="0.3">
      <c r="A5433" t="s">
        <v>5442</v>
      </c>
      <c r="B5433" t="s">
        <v>21174</v>
      </c>
      <c r="C5433">
        <v>0</v>
      </c>
      <c r="D5433">
        <v>0</v>
      </c>
      <c r="E5433" t="s">
        <v>20050</v>
      </c>
      <c r="F5433" t="s">
        <v>18210</v>
      </c>
      <c r="G5433" t="s">
        <v>20040</v>
      </c>
      <c r="H5433" t="s">
        <v>25995</v>
      </c>
      <c r="I5433" t="s">
        <v>25996</v>
      </c>
      <c r="J5433" t="s">
        <v>18211</v>
      </c>
      <c r="K5433" t="s">
        <v>18212</v>
      </c>
      <c r="L5433" t="s">
        <v>18213</v>
      </c>
      <c r="M5433" t="s">
        <v>20069</v>
      </c>
      <c r="N5433" t="s">
        <v>6348</v>
      </c>
      <c r="O5433" t="s">
        <v>20213</v>
      </c>
      <c r="P5433" t="s">
        <v>20426</v>
      </c>
      <c r="Q5433" t="s">
        <v>20427</v>
      </c>
      <c r="R5433" t="s">
        <v>25997</v>
      </c>
      <c r="S5433">
        <v>1</v>
      </c>
      <c r="T5433">
        <v>1</v>
      </c>
      <c r="U5433">
        <v>0</v>
      </c>
      <c r="V5433">
        <v>49</v>
      </c>
      <c r="W5433">
        <v>3</v>
      </c>
    </row>
    <row r="5434" spans="1:23" x14ac:dyDescent="0.3">
      <c r="A5434" t="s">
        <v>5443</v>
      </c>
      <c r="B5434" t="s">
        <v>21174</v>
      </c>
      <c r="C5434">
        <v>0</v>
      </c>
      <c r="D5434">
        <v>0</v>
      </c>
      <c r="E5434" t="s">
        <v>20050</v>
      </c>
      <c r="F5434" t="s">
        <v>18214</v>
      </c>
      <c r="G5434" t="s">
        <v>20066</v>
      </c>
      <c r="H5434" t="s">
        <v>25998</v>
      </c>
      <c r="I5434" t="s">
        <v>25999</v>
      </c>
      <c r="J5434" t="s">
        <v>18215</v>
      </c>
      <c r="K5434" t="s">
        <v>18216</v>
      </c>
      <c r="L5434" t="s">
        <v>18217</v>
      </c>
      <c r="M5434" t="s">
        <v>20243</v>
      </c>
      <c r="N5434" t="s">
        <v>6348</v>
      </c>
      <c r="O5434" t="s">
        <v>20213</v>
      </c>
      <c r="P5434" t="s">
        <v>20426</v>
      </c>
      <c r="Q5434" t="s">
        <v>20427</v>
      </c>
      <c r="R5434" t="s">
        <v>26000</v>
      </c>
      <c r="S5434">
        <v>1</v>
      </c>
      <c r="T5434">
        <v>1</v>
      </c>
      <c r="U5434">
        <v>0</v>
      </c>
      <c r="V5434">
        <v>120</v>
      </c>
      <c r="W5434">
        <v>7</v>
      </c>
    </row>
    <row r="5435" spans="1:23" x14ac:dyDescent="0.3">
      <c r="A5435" t="s">
        <v>5444</v>
      </c>
      <c r="B5435" t="s">
        <v>21174</v>
      </c>
      <c r="C5435">
        <v>0</v>
      </c>
      <c r="D5435">
        <v>0</v>
      </c>
      <c r="E5435" t="s">
        <v>20050</v>
      </c>
      <c r="F5435" t="s">
        <v>18218</v>
      </c>
      <c r="G5435" t="s">
        <v>20066</v>
      </c>
      <c r="H5435" t="s">
        <v>26001</v>
      </c>
      <c r="I5435" t="s">
        <v>26002</v>
      </c>
      <c r="J5435" t="s">
        <v>10957</v>
      </c>
      <c r="K5435" t="s">
        <v>18219</v>
      </c>
      <c r="L5435" t="s">
        <v>18220</v>
      </c>
      <c r="M5435" t="s">
        <v>20172</v>
      </c>
      <c r="N5435" t="s">
        <v>6348</v>
      </c>
      <c r="O5435" t="s">
        <v>20213</v>
      </c>
      <c r="P5435" t="s">
        <v>20426</v>
      </c>
      <c r="Q5435" t="s">
        <v>20427</v>
      </c>
      <c r="R5435" t="s">
        <v>26003</v>
      </c>
      <c r="S5435">
        <v>1</v>
      </c>
      <c r="T5435">
        <v>1</v>
      </c>
      <c r="U5435">
        <v>0</v>
      </c>
      <c r="V5435">
        <v>83</v>
      </c>
      <c r="W5435">
        <v>4</v>
      </c>
    </row>
    <row r="5436" spans="1:23" x14ac:dyDescent="0.3">
      <c r="A5436" t="s">
        <v>5445</v>
      </c>
      <c r="B5436" t="s">
        <v>21174</v>
      </c>
      <c r="C5436">
        <v>0</v>
      </c>
      <c r="D5436">
        <v>0</v>
      </c>
      <c r="E5436" t="s">
        <v>20050</v>
      </c>
      <c r="F5436" t="s">
        <v>18221</v>
      </c>
      <c r="G5436" t="s">
        <v>20080</v>
      </c>
      <c r="H5436" t="s">
        <v>25961</v>
      </c>
      <c r="I5436" t="s">
        <v>25962</v>
      </c>
      <c r="J5436" t="s">
        <v>18222</v>
      </c>
      <c r="K5436" t="s">
        <v>7180</v>
      </c>
      <c r="L5436" t="s">
        <v>7181</v>
      </c>
      <c r="M5436" t="s">
        <v>20453</v>
      </c>
      <c r="N5436" t="s">
        <v>6348</v>
      </c>
      <c r="O5436" t="s">
        <v>20213</v>
      </c>
      <c r="P5436" t="s">
        <v>20426</v>
      </c>
      <c r="Q5436" t="s">
        <v>20427</v>
      </c>
      <c r="R5436" t="s">
        <v>20454</v>
      </c>
      <c r="S5436">
        <v>1</v>
      </c>
      <c r="T5436">
        <v>1</v>
      </c>
      <c r="U5436">
        <v>0</v>
      </c>
      <c r="V5436">
        <v>40</v>
      </c>
      <c r="W5436">
        <v>2</v>
      </c>
    </row>
    <row r="5437" spans="1:23" x14ac:dyDescent="0.3">
      <c r="A5437" t="s">
        <v>5446</v>
      </c>
      <c r="B5437" t="s">
        <v>21174</v>
      </c>
      <c r="C5437">
        <v>0</v>
      </c>
      <c r="D5437">
        <v>0</v>
      </c>
      <c r="E5437" t="s">
        <v>20050</v>
      </c>
      <c r="F5437" t="s">
        <v>18223</v>
      </c>
      <c r="G5437" t="s">
        <v>20080</v>
      </c>
      <c r="H5437" t="s">
        <v>25975</v>
      </c>
      <c r="I5437" t="s">
        <v>25976</v>
      </c>
      <c r="J5437" t="s">
        <v>18224</v>
      </c>
      <c r="K5437" t="s">
        <v>6620</v>
      </c>
      <c r="L5437" t="s">
        <v>6621</v>
      </c>
      <c r="M5437" t="s">
        <v>20189</v>
      </c>
      <c r="N5437" t="s">
        <v>6348</v>
      </c>
      <c r="O5437" t="s">
        <v>20213</v>
      </c>
      <c r="P5437" t="s">
        <v>20426</v>
      </c>
      <c r="Q5437" t="s">
        <v>20427</v>
      </c>
      <c r="R5437" t="s">
        <v>20467</v>
      </c>
      <c r="S5437">
        <v>1</v>
      </c>
      <c r="T5437">
        <v>1</v>
      </c>
      <c r="U5437">
        <v>0</v>
      </c>
      <c r="V5437">
        <v>133</v>
      </c>
      <c r="W5437">
        <v>7</v>
      </c>
    </row>
    <row r="5438" spans="1:23" x14ac:dyDescent="0.3">
      <c r="A5438" t="s">
        <v>5447</v>
      </c>
      <c r="B5438" t="s">
        <v>21174</v>
      </c>
      <c r="C5438">
        <v>0</v>
      </c>
      <c r="D5438">
        <v>0</v>
      </c>
      <c r="E5438" t="s">
        <v>20050</v>
      </c>
      <c r="F5438" t="s">
        <v>18225</v>
      </c>
      <c r="G5438" t="s">
        <v>20040</v>
      </c>
      <c r="H5438" t="s">
        <v>26004</v>
      </c>
      <c r="I5438" t="s">
        <v>26005</v>
      </c>
      <c r="J5438" t="s">
        <v>6836</v>
      </c>
      <c r="K5438" t="s">
        <v>18226</v>
      </c>
      <c r="L5438" t="s">
        <v>18227</v>
      </c>
      <c r="M5438" t="s">
        <v>21051</v>
      </c>
      <c r="N5438" t="s">
        <v>6348</v>
      </c>
      <c r="O5438" t="s">
        <v>20213</v>
      </c>
      <c r="P5438" t="s">
        <v>20426</v>
      </c>
      <c r="Q5438" t="s">
        <v>20427</v>
      </c>
      <c r="R5438" t="s">
        <v>26006</v>
      </c>
      <c r="S5438">
        <v>1</v>
      </c>
      <c r="T5438">
        <v>1</v>
      </c>
      <c r="U5438">
        <v>0</v>
      </c>
      <c r="V5438">
        <v>75</v>
      </c>
      <c r="W5438">
        <v>4</v>
      </c>
    </row>
    <row r="5439" spans="1:23" x14ac:dyDescent="0.3">
      <c r="A5439" t="s">
        <v>5448</v>
      </c>
      <c r="B5439" t="s">
        <v>21174</v>
      </c>
      <c r="C5439">
        <v>0</v>
      </c>
      <c r="D5439">
        <v>0</v>
      </c>
      <c r="E5439" t="s">
        <v>20050</v>
      </c>
      <c r="F5439" t="s">
        <v>18228</v>
      </c>
      <c r="G5439" t="s">
        <v>20328</v>
      </c>
      <c r="H5439" t="s">
        <v>26007</v>
      </c>
      <c r="I5439" t="s">
        <v>26008</v>
      </c>
      <c r="J5439" t="s">
        <v>18229</v>
      </c>
      <c r="K5439" t="s">
        <v>18230</v>
      </c>
      <c r="L5439" t="s">
        <v>18231</v>
      </c>
      <c r="M5439" t="s">
        <v>20379</v>
      </c>
      <c r="N5439" t="s">
        <v>6348</v>
      </c>
      <c r="O5439" t="s">
        <v>20213</v>
      </c>
      <c r="P5439" t="s">
        <v>20426</v>
      </c>
      <c r="Q5439" t="s">
        <v>20427</v>
      </c>
      <c r="R5439" t="s">
        <v>26009</v>
      </c>
      <c r="S5439">
        <v>1</v>
      </c>
      <c r="T5439">
        <v>1</v>
      </c>
      <c r="U5439">
        <v>0</v>
      </c>
      <c r="V5439">
        <v>168</v>
      </c>
      <c r="W5439">
        <v>8</v>
      </c>
    </row>
    <row r="5440" spans="1:23" x14ac:dyDescent="0.3">
      <c r="A5440" t="s">
        <v>5449</v>
      </c>
      <c r="B5440" t="s">
        <v>21174</v>
      </c>
      <c r="C5440">
        <v>0</v>
      </c>
      <c r="D5440">
        <v>0</v>
      </c>
      <c r="E5440" t="s">
        <v>20050</v>
      </c>
      <c r="F5440" t="s">
        <v>18232</v>
      </c>
      <c r="G5440" t="s">
        <v>20066</v>
      </c>
      <c r="H5440" t="s">
        <v>26010</v>
      </c>
      <c r="I5440" t="s">
        <v>26011</v>
      </c>
      <c r="J5440" t="s">
        <v>18233</v>
      </c>
      <c r="K5440" t="s">
        <v>18230</v>
      </c>
      <c r="L5440" t="s">
        <v>18231</v>
      </c>
      <c r="M5440" t="s">
        <v>20379</v>
      </c>
      <c r="N5440" t="s">
        <v>6348</v>
      </c>
      <c r="O5440" t="s">
        <v>20213</v>
      </c>
      <c r="P5440" t="s">
        <v>20426</v>
      </c>
      <c r="Q5440" t="s">
        <v>20427</v>
      </c>
      <c r="R5440" t="s">
        <v>26009</v>
      </c>
      <c r="S5440">
        <v>1</v>
      </c>
      <c r="T5440">
        <v>1</v>
      </c>
      <c r="U5440">
        <v>0</v>
      </c>
      <c r="V5440">
        <v>113</v>
      </c>
      <c r="W5440">
        <v>6</v>
      </c>
    </row>
    <row r="5441" spans="1:23" x14ac:dyDescent="0.3">
      <c r="A5441" t="s">
        <v>5450</v>
      </c>
      <c r="B5441" t="s">
        <v>21174</v>
      </c>
      <c r="C5441">
        <v>0</v>
      </c>
      <c r="D5441">
        <v>0</v>
      </c>
      <c r="E5441" t="s">
        <v>20050</v>
      </c>
      <c r="F5441" t="s">
        <v>18234</v>
      </c>
      <c r="G5441" t="s">
        <v>20080</v>
      </c>
      <c r="H5441" t="s">
        <v>25961</v>
      </c>
      <c r="I5441" t="s">
        <v>25962</v>
      </c>
      <c r="J5441" t="s">
        <v>18161</v>
      </c>
      <c r="K5441" t="s">
        <v>7180</v>
      </c>
      <c r="L5441" t="s">
        <v>7181</v>
      </c>
      <c r="M5441" t="s">
        <v>20453</v>
      </c>
      <c r="N5441" t="s">
        <v>6348</v>
      </c>
      <c r="O5441" t="s">
        <v>20213</v>
      </c>
      <c r="P5441" t="s">
        <v>20426</v>
      </c>
      <c r="Q5441" t="s">
        <v>20427</v>
      </c>
      <c r="R5441" t="s">
        <v>20454</v>
      </c>
      <c r="S5441">
        <v>1</v>
      </c>
      <c r="T5441">
        <v>1</v>
      </c>
      <c r="U5441">
        <v>0</v>
      </c>
      <c r="V5441">
        <v>198</v>
      </c>
      <c r="W5441">
        <v>12</v>
      </c>
    </row>
    <row r="5442" spans="1:23" x14ac:dyDescent="0.3">
      <c r="A5442" t="s">
        <v>5451</v>
      </c>
      <c r="B5442" t="s">
        <v>21174</v>
      </c>
      <c r="C5442">
        <v>0</v>
      </c>
      <c r="D5442">
        <v>0</v>
      </c>
      <c r="E5442" t="s">
        <v>20050</v>
      </c>
      <c r="F5442" t="s">
        <v>18235</v>
      </c>
      <c r="G5442" t="s">
        <v>20066</v>
      </c>
      <c r="H5442" t="s">
        <v>26012</v>
      </c>
      <c r="I5442" t="s">
        <v>26013</v>
      </c>
      <c r="J5442" t="s">
        <v>18236</v>
      </c>
      <c r="K5442" t="s">
        <v>7827</v>
      </c>
      <c r="L5442" t="s">
        <v>7828</v>
      </c>
      <c r="M5442" t="s">
        <v>20273</v>
      </c>
      <c r="N5442" t="s">
        <v>6348</v>
      </c>
      <c r="O5442" t="s">
        <v>20213</v>
      </c>
      <c r="P5442" t="s">
        <v>20426</v>
      </c>
      <c r="Q5442" t="s">
        <v>20427</v>
      </c>
      <c r="R5442" t="s">
        <v>20428</v>
      </c>
      <c r="S5442">
        <v>1</v>
      </c>
      <c r="T5442">
        <v>1</v>
      </c>
      <c r="U5442">
        <v>0</v>
      </c>
      <c r="V5442">
        <v>433</v>
      </c>
      <c r="W5442">
        <v>24</v>
      </c>
    </row>
    <row r="5443" spans="1:23" x14ac:dyDescent="0.3">
      <c r="A5443" t="s">
        <v>5452</v>
      </c>
      <c r="B5443" t="s">
        <v>21174</v>
      </c>
      <c r="C5443">
        <v>0</v>
      </c>
      <c r="D5443">
        <v>0</v>
      </c>
      <c r="E5443" t="s">
        <v>20050</v>
      </c>
      <c r="F5443" t="s">
        <v>18237</v>
      </c>
      <c r="G5443" t="s">
        <v>20066</v>
      </c>
      <c r="H5443" t="s">
        <v>20780</v>
      </c>
      <c r="I5443" t="s">
        <v>20781</v>
      </c>
      <c r="J5443" t="s">
        <v>7299</v>
      </c>
      <c r="K5443" t="s">
        <v>7300</v>
      </c>
      <c r="L5443" t="s">
        <v>7301</v>
      </c>
      <c r="M5443" t="s">
        <v>20271</v>
      </c>
      <c r="N5443" t="s">
        <v>6348</v>
      </c>
      <c r="O5443" t="s">
        <v>20213</v>
      </c>
      <c r="P5443" t="s">
        <v>20426</v>
      </c>
      <c r="Q5443" t="s">
        <v>20427</v>
      </c>
      <c r="R5443" t="s">
        <v>20782</v>
      </c>
      <c r="S5443">
        <v>1</v>
      </c>
      <c r="T5443">
        <v>1</v>
      </c>
      <c r="U5443">
        <v>0</v>
      </c>
      <c r="V5443">
        <v>304</v>
      </c>
      <c r="W5443">
        <v>15</v>
      </c>
    </row>
    <row r="5444" spans="1:23" x14ac:dyDescent="0.3">
      <c r="A5444" t="s">
        <v>5453</v>
      </c>
      <c r="B5444" t="s">
        <v>21174</v>
      </c>
      <c r="C5444">
        <v>0</v>
      </c>
      <c r="D5444">
        <v>0</v>
      </c>
      <c r="E5444" t="s">
        <v>20050</v>
      </c>
      <c r="F5444" t="s">
        <v>18238</v>
      </c>
      <c r="G5444" t="s">
        <v>20040</v>
      </c>
      <c r="H5444" t="s">
        <v>26014</v>
      </c>
      <c r="I5444" t="s">
        <v>26015</v>
      </c>
      <c r="J5444" t="s">
        <v>15408</v>
      </c>
      <c r="K5444" t="s">
        <v>18239</v>
      </c>
      <c r="L5444" t="s">
        <v>18240</v>
      </c>
      <c r="M5444" t="s">
        <v>20519</v>
      </c>
      <c r="N5444" t="s">
        <v>6348</v>
      </c>
      <c r="O5444" t="s">
        <v>20213</v>
      </c>
      <c r="P5444" t="s">
        <v>20894</v>
      </c>
      <c r="Q5444" t="s">
        <v>20895</v>
      </c>
      <c r="R5444" t="s">
        <v>26016</v>
      </c>
      <c r="S5444">
        <v>1</v>
      </c>
      <c r="T5444">
        <v>1</v>
      </c>
      <c r="U5444">
        <v>0</v>
      </c>
      <c r="V5444">
        <v>172</v>
      </c>
      <c r="W5444">
        <v>8</v>
      </c>
    </row>
    <row r="5445" spans="1:23" x14ac:dyDescent="0.3">
      <c r="A5445" t="s">
        <v>5454</v>
      </c>
      <c r="B5445" t="s">
        <v>21174</v>
      </c>
      <c r="C5445">
        <v>0</v>
      </c>
      <c r="D5445">
        <v>0</v>
      </c>
      <c r="E5445" t="s">
        <v>20050</v>
      </c>
      <c r="F5445" t="s">
        <v>18241</v>
      </c>
      <c r="G5445" t="s">
        <v>20040</v>
      </c>
      <c r="H5445" t="s">
        <v>26014</v>
      </c>
      <c r="I5445" t="s">
        <v>26015</v>
      </c>
      <c r="J5445" t="s">
        <v>18242</v>
      </c>
      <c r="K5445" t="s">
        <v>18239</v>
      </c>
      <c r="L5445" t="s">
        <v>18240</v>
      </c>
      <c r="M5445" t="s">
        <v>20519</v>
      </c>
      <c r="N5445" t="s">
        <v>6348</v>
      </c>
      <c r="O5445" t="s">
        <v>20213</v>
      </c>
      <c r="P5445" t="s">
        <v>20894</v>
      </c>
      <c r="Q5445" t="s">
        <v>20895</v>
      </c>
      <c r="R5445" t="s">
        <v>26016</v>
      </c>
      <c r="S5445">
        <v>1</v>
      </c>
      <c r="T5445">
        <v>1</v>
      </c>
      <c r="U5445">
        <v>0</v>
      </c>
      <c r="V5445">
        <v>242</v>
      </c>
      <c r="W5445">
        <v>13</v>
      </c>
    </row>
    <row r="5446" spans="1:23" x14ac:dyDescent="0.3">
      <c r="A5446" t="s">
        <v>5455</v>
      </c>
      <c r="B5446" t="s">
        <v>21174</v>
      </c>
      <c r="C5446">
        <v>0</v>
      </c>
      <c r="D5446">
        <v>0</v>
      </c>
      <c r="E5446" t="s">
        <v>20050</v>
      </c>
      <c r="F5446" t="s">
        <v>18243</v>
      </c>
      <c r="G5446" t="s">
        <v>20040</v>
      </c>
      <c r="H5446" t="s">
        <v>25768</v>
      </c>
      <c r="I5446" t="s">
        <v>25769</v>
      </c>
      <c r="J5446" t="s">
        <v>17902</v>
      </c>
      <c r="K5446" t="s">
        <v>17903</v>
      </c>
      <c r="L5446" t="s">
        <v>17904</v>
      </c>
      <c r="M5446" t="s">
        <v>20484</v>
      </c>
      <c r="N5446" t="s">
        <v>6348</v>
      </c>
      <c r="O5446" t="s">
        <v>20213</v>
      </c>
      <c r="P5446" t="s">
        <v>20894</v>
      </c>
      <c r="Q5446" t="s">
        <v>20895</v>
      </c>
      <c r="R5446" t="s">
        <v>25770</v>
      </c>
      <c r="S5446">
        <v>1</v>
      </c>
      <c r="T5446">
        <v>1</v>
      </c>
      <c r="U5446">
        <v>0</v>
      </c>
      <c r="V5446">
        <v>84</v>
      </c>
      <c r="W5446">
        <v>4</v>
      </c>
    </row>
    <row r="5447" spans="1:23" x14ac:dyDescent="0.3">
      <c r="A5447" t="s">
        <v>5456</v>
      </c>
      <c r="B5447" t="s">
        <v>21174</v>
      </c>
      <c r="C5447">
        <v>0</v>
      </c>
      <c r="D5447">
        <v>0</v>
      </c>
      <c r="E5447" t="s">
        <v>20050</v>
      </c>
      <c r="F5447" t="s">
        <v>18244</v>
      </c>
      <c r="G5447" t="s">
        <v>20040</v>
      </c>
      <c r="H5447" t="s">
        <v>26017</v>
      </c>
      <c r="I5447" t="s">
        <v>26018</v>
      </c>
      <c r="J5447" t="s">
        <v>13660</v>
      </c>
      <c r="K5447" t="s">
        <v>18245</v>
      </c>
      <c r="L5447" t="s">
        <v>18246</v>
      </c>
      <c r="M5447" t="s">
        <v>20757</v>
      </c>
      <c r="N5447" t="s">
        <v>6348</v>
      </c>
      <c r="O5447" t="s">
        <v>20213</v>
      </c>
      <c r="P5447" t="s">
        <v>20894</v>
      </c>
      <c r="Q5447" t="s">
        <v>20895</v>
      </c>
      <c r="R5447" t="s">
        <v>26019</v>
      </c>
      <c r="S5447">
        <v>1</v>
      </c>
      <c r="T5447">
        <v>1</v>
      </c>
      <c r="U5447">
        <v>0</v>
      </c>
      <c r="V5447">
        <v>119</v>
      </c>
      <c r="W5447">
        <v>7</v>
      </c>
    </row>
    <row r="5448" spans="1:23" x14ac:dyDescent="0.3">
      <c r="A5448" t="s">
        <v>5457</v>
      </c>
      <c r="B5448" t="s">
        <v>21174</v>
      </c>
      <c r="C5448">
        <v>0</v>
      </c>
      <c r="D5448">
        <v>0</v>
      </c>
      <c r="E5448" t="s">
        <v>20050</v>
      </c>
      <c r="F5448" t="s">
        <v>18247</v>
      </c>
      <c r="G5448" t="s">
        <v>20040</v>
      </c>
      <c r="H5448" t="s">
        <v>26020</v>
      </c>
      <c r="I5448" t="s">
        <v>26021</v>
      </c>
      <c r="J5448" t="s">
        <v>18248</v>
      </c>
      <c r="K5448" t="s">
        <v>18249</v>
      </c>
      <c r="L5448" t="s">
        <v>18250</v>
      </c>
      <c r="M5448" t="s">
        <v>20258</v>
      </c>
      <c r="N5448" t="s">
        <v>6348</v>
      </c>
      <c r="O5448" t="s">
        <v>20213</v>
      </c>
      <c r="P5448" t="s">
        <v>20894</v>
      </c>
      <c r="Q5448" t="s">
        <v>20895</v>
      </c>
      <c r="R5448" t="s">
        <v>26022</v>
      </c>
      <c r="S5448">
        <v>1</v>
      </c>
      <c r="T5448">
        <v>1</v>
      </c>
      <c r="U5448">
        <v>0</v>
      </c>
      <c r="V5448">
        <v>92</v>
      </c>
      <c r="W5448">
        <v>4</v>
      </c>
    </row>
    <row r="5449" spans="1:23" x14ac:dyDescent="0.3">
      <c r="A5449" t="s">
        <v>5458</v>
      </c>
      <c r="B5449" t="s">
        <v>21174</v>
      </c>
      <c r="C5449">
        <v>0</v>
      </c>
      <c r="D5449">
        <v>0</v>
      </c>
      <c r="E5449" t="s">
        <v>20050</v>
      </c>
      <c r="F5449" t="s">
        <v>18251</v>
      </c>
      <c r="G5449" t="s">
        <v>20066</v>
      </c>
      <c r="H5449" t="s">
        <v>26023</v>
      </c>
      <c r="I5449" t="s">
        <v>26024</v>
      </c>
      <c r="J5449" t="s">
        <v>18252</v>
      </c>
      <c r="K5449" t="s">
        <v>8109</v>
      </c>
      <c r="L5449" t="s">
        <v>8110</v>
      </c>
      <c r="M5449" t="s">
        <v>20893</v>
      </c>
      <c r="N5449" t="s">
        <v>6348</v>
      </c>
      <c r="O5449" t="s">
        <v>20213</v>
      </c>
      <c r="P5449" t="s">
        <v>20894</v>
      </c>
      <c r="Q5449" t="s">
        <v>20895</v>
      </c>
      <c r="R5449" t="s">
        <v>20896</v>
      </c>
      <c r="S5449">
        <v>1</v>
      </c>
      <c r="T5449">
        <v>1</v>
      </c>
      <c r="U5449">
        <v>0</v>
      </c>
      <c r="V5449">
        <v>311</v>
      </c>
      <c r="W5449">
        <v>14</v>
      </c>
    </row>
    <row r="5450" spans="1:23" x14ac:dyDescent="0.3">
      <c r="A5450" t="s">
        <v>5459</v>
      </c>
      <c r="B5450" t="s">
        <v>21174</v>
      </c>
      <c r="C5450">
        <v>0</v>
      </c>
      <c r="D5450">
        <v>0</v>
      </c>
      <c r="E5450" t="s">
        <v>20050</v>
      </c>
      <c r="F5450" t="s">
        <v>18253</v>
      </c>
      <c r="G5450" t="s">
        <v>20040</v>
      </c>
      <c r="H5450" t="s">
        <v>26025</v>
      </c>
      <c r="I5450" t="s">
        <v>26026</v>
      </c>
      <c r="J5450" t="s">
        <v>18254</v>
      </c>
      <c r="K5450" t="s">
        <v>18255</v>
      </c>
      <c r="L5450" t="s">
        <v>18256</v>
      </c>
      <c r="M5450" t="s">
        <v>20206</v>
      </c>
      <c r="N5450" t="s">
        <v>6348</v>
      </c>
      <c r="O5450" t="s">
        <v>20213</v>
      </c>
      <c r="P5450" t="s">
        <v>20894</v>
      </c>
      <c r="Q5450" t="s">
        <v>20895</v>
      </c>
      <c r="R5450" t="s">
        <v>26027</v>
      </c>
      <c r="S5450">
        <v>1</v>
      </c>
      <c r="T5450">
        <v>1</v>
      </c>
      <c r="U5450">
        <v>0</v>
      </c>
      <c r="V5450">
        <v>194</v>
      </c>
      <c r="W5450">
        <v>9</v>
      </c>
    </row>
    <row r="5451" spans="1:23" x14ac:dyDescent="0.3">
      <c r="A5451" t="s">
        <v>5460</v>
      </c>
      <c r="B5451" t="s">
        <v>21174</v>
      </c>
      <c r="C5451">
        <v>0</v>
      </c>
      <c r="D5451">
        <v>0</v>
      </c>
      <c r="E5451" t="s">
        <v>20050</v>
      </c>
      <c r="F5451" t="s">
        <v>18257</v>
      </c>
      <c r="G5451" t="s">
        <v>20040</v>
      </c>
      <c r="H5451" t="s">
        <v>26025</v>
      </c>
      <c r="I5451" t="s">
        <v>26026</v>
      </c>
      <c r="J5451" t="s">
        <v>18254</v>
      </c>
      <c r="K5451" t="s">
        <v>18255</v>
      </c>
      <c r="L5451" t="s">
        <v>18256</v>
      </c>
      <c r="M5451" t="s">
        <v>20206</v>
      </c>
      <c r="N5451" t="s">
        <v>6348</v>
      </c>
      <c r="O5451" t="s">
        <v>20213</v>
      </c>
      <c r="P5451" t="s">
        <v>20894</v>
      </c>
      <c r="Q5451" t="s">
        <v>20895</v>
      </c>
      <c r="R5451" t="s">
        <v>26027</v>
      </c>
      <c r="S5451">
        <v>1</v>
      </c>
      <c r="T5451">
        <v>1</v>
      </c>
      <c r="U5451">
        <v>0</v>
      </c>
      <c r="V5451">
        <v>267</v>
      </c>
      <c r="W5451">
        <v>12</v>
      </c>
    </row>
    <row r="5452" spans="1:23" x14ac:dyDescent="0.3">
      <c r="A5452" t="s">
        <v>5461</v>
      </c>
      <c r="B5452" t="s">
        <v>21174</v>
      </c>
      <c r="C5452">
        <v>0</v>
      </c>
      <c r="D5452">
        <v>0</v>
      </c>
      <c r="E5452" t="s">
        <v>20050</v>
      </c>
      <c r="F5452" t="s">
        <v>18258</v>
      </c>
      <c r="G5452" t="s">
        <v>20040</v>
      </c>
      <c r="H5452" t="s">
        <v>26028</v>
      </c>
      <c r="I5452" t="s">
        <v>26029</v>
      </c>
      <c r="J5452" t="s">
        <v>18259</v>
      </c>
      <c r="K5452" t="s">
        <v>18260</v>
      </c>
      <c r="L5452" t="s">
        <v>18261</v>
      </c>
      <c r="M5452" t="s">
        <v>20075</v>
      </c>
      <c r="N5452" t="s">
        <v>6348</v>
      </c>
      <c r="O5452" t="s">
        <v>20213</v>
      </c>
      <c r="P5452" t="s">
        <v>20894</v>
      </c>
      <c r="Q5452" t="s">
        <v>20895</v>
      </c>
      <c r="R5452" t="s">
        <v>26030</v>
      </c>
      <c r="S5452">
        <v>1</v>
      </c>
      <c r="T5452">
        <v>1</v>
      </c>
      <c r="U5452">
        <v>0</v>
      </c>
      <c r="V5452">
        <v>105</v>
      </c>
      <c r="W5452">
        <v>6</v>
      </c>
    </row>
    <row r="5453" spans="1:23" x14ac:dyDescent="0.3">
      <c r="A5453" t="s">
        <v>5462</v>
      </c>
      <c r="B5453" t="s">
        <v>21174</v>
      </c>
      <c r="C5453">
        <v>0</v>
      </c>
      <c r="D5453">
        <v>0</v>
      </c>
      <c r="E5453" t="s">
        <v>20050</v>
      </c>
      <c r="F5453" t="s">
        <v>18262</v>
      </c>
      <c r="G5453" t="s">
        <v>20040</v>
      </c>
      <c r="H5453" t="s">
        <v>26031</v>
      </c>
      <c r="I5453" t="s">
        <v>26032</v>
      </c>
      <c r="J5453" t="s">
        <v>18263</v>
      </c>
      <c r="K5453" t="s">
        <v>18264</v>
      </c>
      <c r="L5453" t="s">
        <v>18265</v>
      </c>
      <c r="M5453" t="s">
        <v>20107</v>
      </c>
      <c r="N5453" t="s">
        <v>6348</v>
      </c>
      <c r="O5453" t="s">
        <v>20213</v>
      </c>
      <c r="P5453" t="s">
        <v>20894</v>
      </c>
      <c r="Q5453" t="s">
        <v>20895</v>
      </c>
      <c r="R5453" t="s">
        <v>26033</v>
      </c>
      <c r="S5453">
        <v>1</v>
      </c>
      <c r="T5453">
        <v>1</v>
      </c>
      <c r="U5453">
        <v>0</v>
      </c>
      <c r="V5453">
        <v>160</v>
      </c>
      <c r="W5453">
        <v>8</v>
      </c>
    </row>
    <row r="5454" spans="1:23" x14ac:dyDescent="0.3">
      <c r="A5454" t="s">
        <v>5463</v>
      </c>
      <c r="B5454" t="s">
        <v>21174</v>
      </c>
      <c r="C5454">
        <v>0</v>
      </c>
      <c r="D5454">
        <v>0</v>
      </c>
      <c r="E5454" t="s">
        <v>20050</v>
      </c>
      <c r="F5454" t="s">
        <v>18266</v>
      </c>
      <c r="G5454" t="s">
        <v>20040</v>
      </c>
      <c r="H5454" t="s">
        <v>25771</v>
      </c>
      <c r="I5454" t="s">
        <v>25772</v>
      </c>
      <c r="J5454" t="s">
        <v>17906</v>
      </c>
      <c r="K5454" t="s">
        <v>17907</v>
      </c>
      <c r="L5454" t="s">
        <v>17908</v>
      </c>
      <c r="M5454" t="s">
        <v>21470</v>
      </c>
      <c r="N5454" t="s">
        <v>6348</v>
      </c>
      <c r="O5454" t="s">
        <v>20213</v>
      </c>
      <c r="P5454" t="s">
        <v>20894</v>
      </c>
      <c r="Q5454" t="s">
        <v>20895</v>
      </c>
      <c r="R5454" t="s">
        <v>25773</v>
      </c>
      <c r="S5454">
        <v>1</v>
      </c>
      <c r="T5454">
        <v>1</v>
      </c>
      <c r="U5454">
        <v>0</v>
      </c>
      <c r="V5454">
        <v>117</v>
      </c>
      <c r="W5454">
        <v>6</v>
      </c>
    </row>
    <row r="5455" spans="1:23" x14ac:dyDescent="0.3">
      <c r="A5455" t="s">
        <v>5464</v>
      </c>
      <c r="B5455" t="s">
        <v>21174</v>
      </c>
      <c r="C5455">
        <v>0</v>
      </c>
      <c r="D5455">
        <v>0</v>
      </c>
      <c r="E5455" t="s">
        <v>20050</v>
      </c>
      <c r="F5455" t="s">
        <v>18267</v>
      </c>
      <c r="G5455" t="s">
        <v>20040</v>
      </c>
      <c r="H5455" t="s">
        <v>25774</v>
      </c>
      <c r="I5455" t="s">
        <v>25775</v>
      </c>
      <c r="J5455" t="s">
        <v>17910</v>
      </c>
      <c r="K5455" t="s">
        <v>17911</v>
      </c>
      <c r="L5455" t="s">
        <v>17912</v>
      </c>
      <c r="M5455" t="s">
        <v>20280</v>
      </c>
      <c r="N5455" t="s">
        <v>6348</v>
      </c>
      <c r="O5455" t="s">
        <v>20213</v>
      </c>
      <c r="P5455" t="s">
        <v>20894</v>
      </c>
      <c r="Q5455" t="s">
        <v>20895</v>
      </c>
      <c r="R5455" t="s">
        <v>25776</v>
      </c>
      <c r="S5455">
        <v>1</v>
      </c>
      <c r="T5455">
        <v>1</v>
      </c>
      <c r="U5455">
        <v>0</v>
      </c>
      <c r="V5455">
        <v>213</v>
      </c>
      <c r="W5455">
        <v>11</v>
      </c>
    </row>
    <row r="5456" spans="1:23" x14ac:dyDescent="0.3">
      <c r="A5456" t="s">
        <v>5465</v>
      </c>
      <c r="B5456" t="s">
        <v>21174</v>
      </c>
      <c r="C5456">
        <v>0</v>
      </c>
      <c r="D5456">
        <v>0</v>
      </c>
      <c r="E5456" t="s">
        <v>20050</v>
      </c>
      <c r="F5456" t="s">
        <v>18268</v>
      </c>
      <c r="G5456" t="s">
        <v>20040</v>
      </c>
      <c r="H5456" t="s">
        <v>26034</v>
      </c>
      <c r="I5456" t="s">
        <v>26035</v>
      </c>
      <c r="J5456" t="s">
        <v>13329</v>
      </c>
      <c r="K5456" t="s">
        <v>18269</v>
      </c>
      <c r="L5456" t="s">
        <v>18270</v>
      </c>
      <c r="M5456" t="s">
        <v>20946</v>
      </c>
      <c r="N5456" t="s">
        <v>6348</v>
      </c>
      <c r="O5456" t="s">
        <v>20213</v>
      </c>
      <c r="P5456" t="s">
        <v>20894</v>
      </c>
      <c r="Q5456" t="s">
        <v>20895</v>
      </c>
      <c r="R5456" t="s">
        <v>26036</v>
      </c>
      <c r="S5456">
        <v>1</v>
      </c>
      <c r="T5456">
        <v>1</v>
      </c>
      <c r="U5456">
        <v>0</v>
      </c>
      <c r="V5456">
        <v>135</v>
      </c>
      <c r="W5456">
        <v>7</v>
      </c>
    </row>
    <row r="5457" spans="1:23" x14ac:dyDescent="0.3">
      <c r="A5457" t="s">
        <v>5466</v>
      </c>
      <c r="B5457" t="s">
        <v>21174</v>
      </c>
      <c r="C5457">
        <v>0</v>
      </c>
      <c r="D5457">
        <v>0</v>
      </c>
      <c r="E5457" t="s">
        <v>20050</v>
      </c>
      <c r="F5457" t="s">
        <v>18271</v>
      </c>
      <c r="G5457" t="s">
        <v>20040</v>
      </c>
      <c r="H5457" t="s">
        <v>26037</v>
      </c>
      <c r="I5457" t="s">
        <v>26038</v>
      </c>
      <c r="J5457" t="s">
        <v>18272</v>
      </c>
      <c r="K5457" t="s">
        <v>9340</v>
      </c>
      <c r="L5457" t="s">
        <v>9341</v>
      </c>
      <c r="M5457" t="s">
        <v>20523</v>
      </c>
      <c r="N5457" t="s">
        <v>6348</v>
      </c>
      <c r="O5457" t="s">
        <v>20213</v>
      </c>
      <c r="P5457" t="s">
        <v>20894</v>
      </c>
      <c r="Q5457" t="s">
        <v>20895</v>
      </c>
      <c r="R5457" t="s">
        <v>21232</v>
      </c>
      <c r="S5457">
        <v>1</v>
      </c>
      <c r="T5457">
        <v>1</v>
      </c>
      <c r="U5457">
        <v>0</v>
      </c>
      <c r="V5457">
        <v>239</v>
      </c>
      <c r="W5457">
        <v>10</v>
      </c>
    </row>
    <row r="5458" spans="1:23" x14ac:dyDescent="0.3">
      <c r="A5458" t="s">
        <v>5467</v>
      </c>
      <c r="B5458" t="s">
        <v>21174</v>
      </c>
      <c r="C5458">
        <v>0</v>
      </c>
      <c r="D5458">
        <v>0</v>
      </c>
      <c r="E5458" t="s">
        <v>20050</v>
      </c>
      <c r="F5458" t="s">
        <v>18273</v>
      </c>
      <c r="G5458" t="s">
        <v>20066</v>
      </c>
      <c r="H5458" t="s">
        <v>26039</v>
      </c>
      <c r="I5458" t="s">
        <v>26040</v>
      </c>
      <c r="J5458" t="s">
        <v>9048</v>
      </c>
      <c r="K5458" t="s">
        <v>18274</v>
      </c>
      <c r="L5458" t="s">
        <v>18275</v>
      </c>
      <c r="M5458" t="s">
        <v>20096</v>
      </c>
      <c r="N5458" t="s">
        <v>6348</v>
      </c>
      <c r="O5458" t="s">
        <v>20213</v>
      </c>
      <c r="P5458" t="s">
        <v>20894</v>
      </c>
      <c r="Q5458" t="s">
        <v>20895</v>
      </c>
      <c r="R5458" t="s">
        <v>26041</v>
      </c>
      <c r="S5458">
        <v>1</v>
      </c>
      <c r="T5458">
        <v>1</v>
      </c>
      <c r="U5458">
        <v>0</v>
      </c>
      <c r="V5458">
        <v>168</v>
      </c>
      <c r="W5458">
        <v>8</v>
      </c>
    </row>
    <row r="5459" spans="1:23" x14ac:dyDescent="0.3">
      <c r="A5459" t="s">
        <v>5468</v>
      </c>
      <c r="B5459" t="s">
        <v>21174</v>
      </c>
      <c r="C5459">
        <v>0</v>
      </c>
      <c r="D5459">
        <v>0</v>
      </c>
      <c r="E5459" t="s">
        <v>20050</v>
      </c>
      <c r="F5459" t="s">
        <v>18276</v>
      </c>
      <c r="G5459" t="s">
        <v>20040</v>
      </c>
      <c r="H5459" t="s">
        <v>26042</v>
      </c>
      <c r="I5459" t="s">
        <v>26043</v>
      </c>
      <c r="J5459" t="s">
        <v>14734</v>
      </c>
      <c r="K5459" t="s">
        <v>17215</v>
      </c>
      <c r="L5459" t="s">
        <v>17216</v>
      </c>
      <c r="M5459" t="s">
        <v>20647</v>
      </c>
      <c r="N5459" t="s">
        <v>6348</v>
      </c>
      <c r="O5459" t="s">
        <v>20213</v>
      </c>
      <c r="P5459" t="s">
        <v>20894</v>
      </c>
      <c r="Q5459" t="s">
        <v>20895</v>
      </c>
      <c r="R5459" t="s">
        <v>25442</v>
      </c>
      <c r="S5459">
        <v>1</v>
      </c>
      <c r="T5459">
        <v>1</v>
      </c>
      <c r="U5459">
        <v>0</v>
      </c>
      <c r="V5459">
        <v>152</v>
      </c>
      <c r="W5459">
        <v>8</v>
      </c>
    </row>
    <row r="5460" spans="1:23" x14ac:dyDescent="0.3">
      <c r="A5460" t="s">
        <v>5469</v>
      </c>
      <c r="B5460" t="s">
        <v>21174</v>
      </c>
      <c r="C5460">
        <v>0</v>
      </c>
      <c r="D5460">
        <v>0</v>
      </c>
      <c r="E5460" t="s">
        <v>20050</v>
      </c>
      <c r="F5460" t="s">
        <v>18277</v>
      </c>
      <c r="G5460" t="s">
        <v>20040</v>
      </c>
      <c r="H5460" t="s">
        <v>26044</v>
      </c>
      <c r="I5460" t="s">
        <v>26045</v>
      </c>
      <c r="J5460" t="s">
        <v>16743</v>
      </c>
      <c r="K5460" t="s">
        <v>18278</v>
      </c>
      <c r="L5460" t="s">
        <v>18279</v>
      </c>
      <c r="M5460" t="s">
        <v>20348</v>
      </c>
      <c r="N5460" t="s">
        <v>6348</v>
      </c>
      <c r="O5460" t="s">
        <v>20213</v>
      </c>
      <c r="P5460" t="s">
        <v>20894</v>
      </c>
      <c r="Q5460" t="s">
        <v>20895</v>
      </c>
      <c r="R5460" t="s">
        <v>26046</v>
      </c>
      <c r="S5460">
        <v>1</v>
      </c>
      <c r="T5460">
        <v>1</v>
      </c>
      <c r="U5460">
        <v>0</v>
      </c>
      <c r="V5460">
        <v>163</v>
      </c>
      <c r="W5460">
        <v>8</v>
      </c>
    </row>
    <row r="5461" spans="1:23" x14ac:dyDescent="0.3">
      <c r="A5461" t="s">
        <v>5470</v>
      </c>
      <c r="B5461" t="s">
        <v>21174</v>
      </c>
      <c r="C5461">
        <v>0</v>
      </c>
      <c r="D5461">
        <v>0</v>
      </c>
      <c r="E5461" t="s">
        <v>20050</v>
      </c>
      <c r="F5461" t="s">
        <v>18280</v>
      </c>
      <c r="G5461" t="s">
        <v>20040</v>
      </c>
      <c r="H5461" t="s">
        <v>26044</v>
      </c>
      <c r="I5461" t="s">
        <v>26045</v>
      </c>
      <c r="J5461" t="s">
        <v>11179</v>
      </c>
      <c r="K5461" t="s">
        <v>18278</v>
      </c>
      <c r="L5461" t="s">
        <v>18279</v>
      </c>
      <c r="M5461" t="s">
        <v>20348</v>
      </c>
      <c r="N5461" t="s">
        <v>6348</v>
      </c>
      <c r="O5461" t="s">
        <v>20213</v>
      </c>
      <c r="P5461" t="s">
        <v>20894</v>
      </c>
      <c r="Q5461" t="s">
        <v>20895</v>
      </c>
      <c r="R5461" t="s">
        <v>26046</v>
      </c>
      <c r="S5461">
        <v>1</v>
      </c>
      <c r="T5461">
        <v>1</v>
      </c>
      <c r="U5461">
        <v>0</v>
      </c>
      <c r="V5461">
        <v>117</v>
      </c>
      <c r="W5461">
        <v>6</v>
      </c>
    </row>
    <row r="5462" spans="1:23" x14ac:dyDescent="0.3">
      <c r="A5462" t="s">
        <v>5471</v>
      </c>
      <c r="B5462" t="s">
        <v>21174</v>
      </c>
      <c r="C5462">
        <v>0</v>
      </c>
      <c r="D5462">
        <v>0</v>
      </c>
      <c r="E5462" t="s">
        <v>20050</v>
      </c>
      <c r="F5462" t="s">
        <v>18281</v>
      </c>
      <c r="G5462" t="s">
        <v>20328</v>
      </c>
      <c r="H5462" t="s">
        <v>25619</v>
      </c>
      <c r="I5462" t="s">
        <v>25620</v>
      </c>
      <c r="J5462" t="s">
        <v>13660</v>
      </c>
      <c r="K5462" t="s">
        <v>17241</v>
      </c>
      <c r="L5462" t="s">
        <v>17242</v>
      </c>
      <c r="M5462" t="s">
        <v>20179</v>
      </c>
      <c r="N5462" t="s">
        <v>6348</v>
      </c>
      <c r="O5462" t="s">
        <v>20213</v>
      </c>
      <c r="P5462" t="s">
        <v>20894</v>
      </c>
      <c r="Q5462" t="s">
        <v>20895</v>
      </c>
      <c r="R5462" t="s">
        <v>25552</v>
      </c>
      <c r="S5462">
        <v>1</v>
      </c>
      <c r="T5462">
        <v>1</v>
      </c>
      <c r="U5462">
        <v>0</v>
      </c>
      <c r="V5462">
        <v>61</v>
      </c>
      <c r="W5462">
        <v>4</v>
      </c>
    </row>
    <row r="5463" spans="1:23" x14ac:dyDescent="0.3">
      <c r="A5463" t="s">
        <v>5472</v>
      </c>
      <c r="B5463" t="s">
        <v>21174</v>
      </c>
      <c r="C5463">
        <v>0</v>
      </c>
      <c r="D5463">
        <v>0</v>
      </c>
      <c r="E5463" t="s">
        <v>20050</v>
      </c>
      <c r="F5463" t="s">
        <v>18282</v>
      </c>
      <c r="G5463" t="s">
        <v>20066</v>
      </c>
      <c r="H5463" t="s">
        <v>26047</v>
      </c>
      <c r="I5463" t="s">
        <v>26048</v>
      </c>
      <c r="J5463" t="s">
        <v>7723</v>
      </c>
      <c r="K5463" t="s">
        <v>18283</v>
      </c>
      <c r="L5463" t="s">
        <v>18284</v>
      </c>
      <c r="M5463" t="s">
        <v>20555</v>
      </c>
      <c r="N5463" t="s">
        <v>6348</v>
      </c>
      <c r="O5463" t="s">
        <v>20213</v>
      </c>
      <c r="P5463" t="s">
        <v>20894</v>
      </c>
      <c r="Q5463" t="s">
        <v>20895</v>
      </c>
      <c r="R5463" t="s">
        <v>26049</v>
      </c>
      <c r="S5463">
        <v>1</v>
      </c>
      <c r="T5463">
        <v>1</v>
      </c>
      <c r="U5463">
        <v>0</v>
      </c>
      <c r="V5463">
        <v>233</v>
      </c>
      <c r="W5463">
        <v>11</v>
      </c>
    </row>
    <row r="5464" spans="1:23" x14ac:dyDescent="0.3">
      <c r="A5464" t="s">
        <v>5473</v>
      </c>
      <c r="B5464" t="s">
        <v>21174</v>
      </c>
      <c r="C5464">
        <v>0</v>
      </c>
      <c r="D5464">
        <v>0</v>
      </c>
      <c r="E5464" t="s">
        <v>20050</v>
      </c>
      <c r="F5464" t="s">
        <v>18285</v>
      </c>
      <c r="G5464" t="s">
        <v>20040</v>
      </c>
      <c r="H5464" t="s">
        <v>26050</v>
      </c>
      <c r="I5464" t="s">
        <v>26051</v>
      </c>
      <c r="J5464" t="s">
        <v>8254</v>
      </c>
      <c r="K5464" t="s">
        <v>18286</v>
      </c>
      <c r="L5464" t="s">
        <v>18287</v>
      </c>
      <c r="M5464" t="s">
        <v>20069</v>
      </c>
      <c r="N5464" t="s">
        <v>6348</v>
      </c>
      <c r="O5464" t="s">
        <v>20213</v>
      </c>
      <c r="P5464" t="s">
        <v>20894</v>
      </c>
      <c r="Q5464" t="s">
        <v>20895</v>
      </c>
      <c r="R5464" t="s">
        <v>26052</v>
      </c>
      <c r="S5464">
        <v>1</v>
      </c>
      <c r="T5464">
        <v>1</v>
      </c>
      <c r="U5464">
        <v>0</v>
      </c>
      <c r="V5464">
        <v>131</v>
      </c>
      <c r="W5464">
        <v>6</v>
      </c>
    </row>
    <row r="5465" spans="1:23" x14ac:dyDescent="0.3">
      <c r="A5465" t="s">
        <v>5474</v>
      </c>
      <c r="B5465" t="s">
        <v>21174</v>
      </c>
      <c r="C5465">
        <v>0</v>
      </c>
      <c r="D5465">
        <v>0</v>
      </c>
      <c r="E5465" t="s">
        <v>20050</v>
      </c>
      <c r="F5465" t="s">
        <v>18288</v>
      </c>
      <c r="G5465" t="s">
        <v>20040</v>
      </c>
      <c r="H5465" t="s">
        <v>26053</v>
      </c>
      <c r="I5465" t="s">
        <v>26054</v>
      </c>
      <c r="J5465" t="s">
        <v>12139</v>
      </c>
      <c r="K5465" t="s">
        <v>17251</v>
      </c>
      <c r="L5465" t="s">
        <v>17252</v>
      </c>
      <c r="M5465" t="s">
        <v>20753</v>
      </c>
      <c r="N5465" t="s">
        <v>6348</v>
      </c>
      <c r="O5465" t="s">
        <v>20213</v>
      </c>
      <c r="P5465" t="s">
        <v>20894</v>
      </c>
      <c r="Q5465" t="s">
        <v>20895</v>
      </c>
      <c r="R5465" t="s">
        <v>25460</v>
      </c>
      <c r="S5465">
        <v>1</v>
      </c>
      <c r="T5465">
        <v>1</v>
      </c>
      <c r="U5465">
        <v>0</v>
      </c>
      <c r="V5465">
        <v>208</v>
      </c>
      <c r="W5465">
        <v>9</v>
      </c>
    </row>
    <row r="5466" spans="1:23" x14ac:dyDescent="0.3">
      <c r="A5466" t="s">
        <v>5475</v>
      </c>
      <c r="B5466" t="s">
        <v>21174</v>
      </c>
      <c r="C5466">
        <v>0</v>
      </c>
      <c r="D5466">
        <v>0</v>
      </c>
      <c r="E5466" t="s">
        <v>20050</v>
      </c>
      <c r="F5466" t="s">
        <v>18289</v>
      </c>
      <c r="G5466" t="s">
        <v>20066</v>
      </c>
      <c r="H5466" t="s">
        <v>26055</v>
      </c>
      <c r="I5466" t="s">
        <v>26056</v>
      </c>
      <c r="J5466" t="s">
        <v>18290</v>
      </c>
      <c r="K5466" t="s">
        <v>17324</v>
      </c>
      <c r="L5466" t="s">
        <v>17325</v>
      </c>
      <c r="M5466" t="s">
        <v>20172</v>
      </c>
      <c r="N5466" t="s">
        <v>6348</v>
      </c>
      <c r="O5466" t="s">
        <v>20213</v>
      </c>
      <c r="P5466" t="s">
        <v>20894</v>
      </c>
      <c r="Q5466" t="s">
        <v>20895</v>
      </c>
      <c r="R5466" t="s">
        <v>25487</v>
      </c>
      <c r="S5466">
        <v>1</v>
      </c>
      <c r="T5466">
        <v>1</v>
      </c>
      <c r="U5466">
        <v>0</v>
      </c>
      <c r="V5466">
        <v>353</v>
      </c>
      <c r="W5466">
        <v>16</v>
      </c>
    </row>
    <row r="5467" spans="1:23" x14ac:dyDescent="0.3">
      <c r="A5467" t="s">
        <v>5476</v>
      </c>
      <c r="B5467" t="s">
        <v>21174</v>
      </c>
      <c r="C5467">
        <v>0</v>
      </c>
      <c r="D5467">
        <v>0</v>
      </c>
      <c r="E5467" t="s">
        <v>20050</v>
      </c>
      <c r="F5467" t="s">
        <v>18291</v>
      </c>
      <c r="G5467" t="s">
        <v>20066</v>
      </c>
      <c r="H5467" t="s">
        <v>26055</v>
      </c>
      <c r="I5467" t="s">
        <v>26056</v>
      </c>
      <c r="J5467" t="s">
        <v>18292</v>
      </c>
      <c r="K5467" t="s">
        <v>17324</v>
      </c>
      <c r="L5467" t="s">
        <v>17325</v>
      </c>
      <c r="M5467" t="s">
        <v>20172</v>
      </c>
      <c r="N5467" t="s">
        <v>6348</v>
      </c>
      <c r="O5467" t="s">
        <v>20213</v>
      </c>
      <c r="P5467" t="s">
        <v>20894</v>
      </c>
      <c r="Q5467" t="s">
        <v>20895</v>
      </c>
      <c r="R5467" t="s">
        <v>25487</v>
      </c>
      <c r="S5467">
        <v>1</v>
      </c>
      <c r="T5467">
        <v>1</v>
      </c>
      <c r="U5467">
        <v>0</v>
      </c>
      <c r="V5467">
        <v>200</v>
      </c>
      <c r="W5467">
        <v>10</v>
      </c>
    </row>
    <row r="5468" spans="1:23" x14ac:dyDescent="0.3">
      <c r="A5468" t="s">
        <v>5477</v>
      </c>
      <c r="B5468" t="s">
        <v>21174</v>
      </c>
      <c r="C5468">
        <v>0</v>
      </c>
      <c r="D5468">
        <v>0</v>
      </c>
      <c r="E5468" t="s">
        <v>20050</v>
      </c>
      <c r="F5468" t="s">
        <v>18293</v>
      </c>
      <c r="G5468" t="s">
        <v>20066</v>
      </c>
      <c r="H5468" t="s">
        <v>26057</v>
      </c>
      <c r="I5468" t="s">
        <v>26058</v>
      </c>
      <c r="J5468" t="s">
        <v>18252</v>
      </c>
      <c r="K5468" t="s">
        <v>8109</v>
      </c>
      <c r="L5468" t="s">
        <v>8110</v>
      </c>
      <c r="M5468" t="s">
        <v>20893</v>
      </c>
      <c r="N5468" t="s">
        <v>6348</v>
      </c>
      <c r="O5468" t="s">
        <v>20213</v>
      </c>
      <c r="P5468" t="s">
        <v>20894</v>
      </c>
      <c r="Q5468" t="s">
        <v>20895</v>
      </c>
      <c r="R5468" t="s">
        <v>20896</v>
      </c>
      <c r="S5468">
        <v>1</v>
      </c>
      <c r="T5468">
        <v>1</v>
      </c>
      <c r="U5468">
        <v>0</v>
      </c>
      <c r="V5468">
        <v>315</v>
      </c>
      <c r="W5468">
        <v>13</v>
      </c>
    </row>
    <row r="5469" spans="1:23" x14ac:dyDescent="0.3">
      <c r="A5469" t="s">
        <v>5478</v>
      </c>
      <c r="B5469" t="s">
        <v>21174</v>
      </c>
      <c r="C5469">
        <v>0</v>
      </c>
      <c r="D5469">
        <v>0</v>
      </c>
      <c r="E5469" t="s">
        <v>20050</v>
      </c>
      <c r="F5469" t="s">
        <v>18294</v>
      </c>
      <c r="G5469" t="s">
        <v>20040</v>
      </c>
      <c r="H5469" t="s">
        <v>26059</v>
      </c>
      <c r="I5469" t="s">
        <v>26060</v>
      </c>
      <c r="J5469" t="s">
        <v>18295</v>
      </c>
      <c r="K5469" t="s">
        <v>18296</v>
      </c>
      <c r="L5469" t="s">
        <v>18297</v>
      </c>
      <c r="M5469" t="s">
        <v>23068</v>
      </c>
      <c r="N5469" t="s">
        <v>6348</v>
      </c>
      <c r="O5469" t="s">
        <v>20213</v>
      </c>
      <c r="P5469" t="s">
        <v>20894</v>
      </c>
      <c r="Q5469" t="s">
        <v>20895</v>
      </c>
      <c r="R5469" t="s">
        <v>26061</v>
      </c>
      <c r="S5469">
        <v>1</v>
      </c>
      <c r="T5469">
        <v>1</v>
      </c>
      <c r="U5469">
        <v>0</v>
      </c>
      <c r="V5469">
        <v>80</v>
      </c>
      <c r="W5469">
        <v>4</v>
      </c>
    </row>
    <row r="5470" spans="1:23" x14ac:dyDescent="0.3">
      <c r="A5470" t="s">
        <v>5479</v>
      </c>
      <c r="B5470" t="s">
        <v>21174</v>
      </c>
      <c r="C5470">
        <v>0</v>
      </c>
      <c r="D5470">
        <v>0</v>
      </c>
      <c r="E5470" t="s">
        <v>20050</v>
      </c>
      <c r="F5470" t="s">
        <v>18298</v>
      </c>
      <c r="G5470" t="s">
        <v>20066</v>
      </c>
      <c r="H5470" t="s">
        <v>26062</v>
      </c>
      <c r="I5470" t="s">
        <v>26063</v>
      </c>
      <c r="J5470" t="s">
        <v>18299</v>
      </c>
      <c r="K5470" t="s">
        <v>18300</v>
      </c>
      <c r="L5470" t="s">
        <v>18301</v>
      </c>
      <c r="M5470" t="s">
        <v>20582</v>
      </c>
      <c r="N5470" t="s">
        <v>6348</v>
      </c>
      <c r="O5470" t="s">
        <v>20213</v>
      </c>
      <c r="P5470" t="s">
        <v>20390</v>
      </c>
      <c r="Q5470" t="s">
        <v>20391</v>
      </c>
      <c r="R5470" t="s">
        <v>26064</v>
      </c>
      <c r="S5470">
        <v>1</v>
      </c>
      <c r="T5470">
        <v>1</v>
      </c>
      <c r="U5470">
        <v>0</v>
      </c>
      <c r="V5470">
        <v>75</v>
      </c>
      <c r="W5470">
        <v>4</v>
      </c>
    </row>
    <row r="5471" spans="1:23" x14ac:dyDescent="0.3">
      <c r="A5471" t="s">
        <v>5480</v>
      </c>
      <c r="B5471" t="s">
        <v>21174</v>
      </c>
      <c r="C5471">
        <v>0</v>
      </c>
      <c r="D5471">
        <v>0</v>
      </c>
      <c r="E5471" t="s">
        <v>20050</v>
      </c>
      <c r="F5471" t="s">
        <v>18302</v>
      </c>
      <c r="G5471" t="s">
        <v>20066</v>
      </c>
      <c r="H5471" t="s">
        <v>26065</v>
      </c>
      <c r="I5471" t="s">
        <v>26066</v>
      </c>
      <c r="J5471" t="s">
        <v>17820</v>
      </c>
      <c r="K5471" t="s">
        <v>18303</v>
      </c>
      <c r="L5471" t="s">
        <v>18304</v>
      </c>
      <c r="M5471" t="s">
        <v>20515</v>
      </c>
      <c r="N5471" t="s">
        <v>6348</v>
      </c>
      <c r="O5471" t="s">
        <v>20213</v>
      </c>
      <c r="P5471" t="s">
        <v>20390</v>
      </c>
      <c r="Q5471" t="s">
        <v>20391</v>
      </c>
      <c r="R5471" t="s">
        <v>26067</v>
      </c>
      <c r="S5471">
        <v>1</v>
      </c>
      <c r="T5471">
        <v>1</v>
      </c>
      <c r="U5471">
        <v>0</v>
      </c>
      <c r="V5471">
        <v>295</v>
      </c>
      <c r="W5471">
        <v>14</v>
      </c>
    </row>
    <row r="5472" spans="1:23" x14ac:dyDescent="0.3">
      <c r="A5472" t="s">
        <v>5481</v>
      </c>
      <c r="B5472" t="s">
        <v>21174</v>
      </c>
      <c r="C5472">
        <v>0</v>
      </c>
      <c r="D5472">
        <v>0</v>
      </c>
      <c r="E5472" t="s">
        <v>20050</v>
      </c>
      <c r="F5472" t="s">
        <v>18305</v>
      </c>
      <c r="G5472" t="s">
        <v>21292</v>
      </c>
      <c r="H5472" t="s">
        <v>26068</v>
      </c>
      <c r="I5472" t="s">
        <v>26069</v>
      </c>
      <c r="J5472" t="s">
        <v>18306</v>
      </c>
      <c r="K5472" t="s">
        <v>18307</v>
      </c>
      <c r="L5472" t="s">
        <v>18308</v>
      </c>
      <c r="M5472" t="s">
        <v>20324</v>
      </c>
      <c r="N5472" t="s">
        <v>6348</v>
      </c>
      <c r="O5472" t="s">
        <v>20213</v>
      </c>
      <c r="P5472" t="s">
        <v>20390</v>
      </c>
      <c r="Q5472" t="s">
        <v>20391</v>
      </c>
      <c r="R5472" t="s">
        <v>26070</v>
      </c>
      <c r="S5472">
        <v>1</v>
      </c>
      <c r="T5472">
        <v>1</v>
      </c>
      <c r="U5472">
        <v>0</v>
      </c>
      <c r="V5472">
        <v>62</v>
      </c>
      <c r="W5472">
        <v>3</v>
      </c>
    </row>
    <row r="5473" spans="1:23" x14ac:dyDescent="0.3">
      <c r="A5473" t="s">
        <v>5482</v>
      </c>
      <c r="B5473" t="s">
        <v>21174</v>
      </c>
      <c r="C5473">
        <v>0</v>
      </c>
      <c r="D5473">
        <v>0</v>
      </c>
      <c r="E5473" t="s">
        <v>20050</v>
      </c>
      <c r="F5473" t="s">
        <v>18309</v>
      </c>
      <c r="G5473" t="s">
        <v>21292</v>
      </c>
      <c r="H5473" t="s">
        <v>26071</v>
      </c>
      <c r="I5473" t="s">
        <v>26072</v>
      </c>
      <c r="J5473" t="s">
        <v>18310</v>
      </c>
      <c r="K5473" t="s">
        <v>18311</v>
      </c>
      <c r="L5473" t="s">
        <v>18312</v>
      </c>
      <c r="M5473" t="s">
        <v>20555</v>
      </c>
      <c r="N5473" t="s">
        <v>6348</v>
      </c>
      <c r="O5473" t="s">
        <v>20213</v>
      </c>
      <c r="P5473" t="s">
        <v>20390</v>
      </c>
      <c r="Q5473" t="s">
        <v>20391</v>
      </c>
      <c r="R5473" t="s">
        <v>26073</v>
      </c>
      <c r="S5473">
        <v>1</v>
      </c>
      <c r="T5473">
        <v>1</v>
      </c>
      <c r="U5473">
        <v>0</v>
      </c>
      <c r="V5473">
        <v>250</v>
      </c>
      <c r="W5473">
        <v>11</v>
      </c>
    </row>
    <row r="5474" spans="1:23" x14ac:dyDescent="0.3">
      <c r="A5474" t="s">
        <v>5483</v>
      </c>
      <c r="B5474" t="s">
        <v>21174</v>
      </c>
      <c r="C5474">
        <v>0</v>
      </c>
      <c r="D5474">
        <v>0</v>
      </c>
      <c r="E5474" t="s">
        <v>20050</v>
      </c>
      <c r="F5474" t="s">
        <v>18313</v>
      </c>
      <c r="G5474" t="s">
        <v>20066</v>
      </c>
      <c r="H5474" t="s">
        <v>26074</v>
      </c>
      <c r="I5474" t="s">
        <v>26075</v>
      </c>
      <c r="J5474" t="s">
        <v>7723</v>
      </c>
      <c r="K5474" t="s">
        <v>18314</v>
      </c>
      <c r="L5474" t="s">
        <v>18315</v>
      </c>
      <c r="M5474" t="s">
        <v>20457</v>
      </c>
      <c r="N5474" t="s">
        <v>6348</v>
      </c>
      <c r="O5474" t="s">
        <v>20213</v>
      </c>
      <c r="P5474" t="s">
        <v>20390</v>
      </c>
      <c r="Q5474" t="s">
        <v>20391</v>
      </c>
      <c r="R5474" t="s">
        <v>26076</v>
      </c>
      <c r="S5474">
        <v>1</v>
      </c>
      <c r="T5474">
        <v>1</v>
      </c>
      <c r="U5474">
        <v>0</v>
      </c>
      <c r="V5474">
        <v>234</v>
      </c>
      <c r="W5474">
        <v>10</v>
      </c>
    </row>
    <row r="5475" spans="1:23" x14ac:dyDescent="0.3">
      <c r="A5475" t="s">
        <v>5484</v>
      </c>
      <c r="B5475" t="s">
        <v>21174</v>
      </c>
      <c r="C5475">
        <v>0</v>
      </c>
      <c r="D5475">
        <v>0</v>
      </c>
      <c r="E5475" t="s">
        <v>20050</v>
      </c>
      <c r="F5475" t="s">
        <v>18316</v>
      </c>
      <c r="G5475" t="s">
        <v>20040</v>
      </c>
      <c r="H5475" t="s">
        <v>26077</v>
      </c>
      <c r="I5475" t="s">
        <v>26078</v>
      </c>
      <c r="J5475" t="s">
        <v>18317</v>
      </c>
      <c r="K5475" t="s">
        <v>18318</v>
      </c>
      <c r="L5475" t="s">
        <v>18319</v>
      </c>
      <c r="M5475" t="s">
        <v>20422</v>
      </c>
      <c r="N5475" t="s">
        <v>6348</v>
      </c>
      <c r="O5475" t="s">
        <v>20213</v>
      </c>
      <c r="P5475" t="s">
        <v>20390</v>
      </c>
      <c r="Q5475" t="s">
        <v>20391</v>
      </c>
      <c r="R5475" t="s">
        <v>26079</v>
      </c>
      <c r="S5475">
        <v>1</v>
      </c>
      <c r="T5475">
        <v>1</v>
      </c>
      <c r="U5475">
        <v>0</v>
      </c>
      <c r="V5475">
        <v>207</v>
      </c>
      <c r="W5475">
        <v>9</v>
      </c>
    </row>
    <row r="5476" spans="1:23" x14ac:dyDescent="0.3">
      <c r="A5476" t="s">
        <v>5485</v>
      </c>
      <c r="B5476" t="s">
        <v>21174</v>
      </c>
      <c r="C5476">
        <v>0</v>
      </c>
      <c r="D5476">
        <v>0</v>
      </c>
      <c r="E5476" t="s">
        <v>20050</v>
      </c>
      <c r="F5476" t="s">
        <v>18320</v>
      </c>
      <c r="G5476" t="s">
        <v>20066</v>
      </c>
      <c r="H5476" t="s">
        <v>26080</v>
      </c>
      <c r="I5476" t="s">
        <v>26081</v>
      </c>
      <c r="J5476" t="s">
        <v>9116</v>
      </c>
      <c r="K5476" t="s">
        <v>18321</v>
      </c>
      <c r="L5476" t="s">
        <v>18322</v>
      </c>
      <c r="M5476" t="s">
        <v>20893</v>
      </c>
      <c r="N5476" t="s">
        <v>6348</v>
      </c>
      <c r="O5476" t="s">
        <v>20213</v>
      </c>
      <c r="P5476" t="s">
        <v>20390</v>
      </c>
      <c r="Q5476" t="s">
        <v>20391</v>
      </c>
      <c r="R5476" t="s">
        <v>26082</v>
      </c>
      <c r="S5476">
        <v>1</v>
      </c>
      <c r="T5476">
        <v>1</v>
      </c>
      <c r="U5476">
        <v>0</v>
      </c>
      <c r="V5476">
        <v>116</v>
      </c>
      <c r="W5476">
        <v>6</v>
      </c>
    </row>
    <row r="5477" spans="1:23" x14ac:dyDescent="0.3">
      <c r="A5477" t="s">
        <v>5486</v>
      </c>
      <c r="B5477" t="s">
        <v>21174</v>
      </c>
      <c r="C5477">
        <v>0</v>
      </c>
      <c r="D5477">
        <v>0</v>
      </c>
      <c r="E5477" t="s">
        <v>20050</v>
      </c>
      <c r="F5477" t="s">
        <v>18323</v>
      </c>
      <c r="G5477" t="s">
        <v>20040</v>
      </c>
      <c r="H5477" t="s">
        <v>25819</v>
      </c>
      <c r="I5477" t="s">
        <v>25820</v>
      </c>
      <c r="J5477" t="s">
        <v>17966</v>
      </c>
      <c r="K5477" t="s">
        <v>17967</v>
      </c>
      <c r="L5477" t="s">
        <v>17968</v>
      </c>
      <c r="M5477" t="s">
        <v>20075</v>
      </c>
      <c r="N5477" t="s">
        <v>6348</v>
      </c>
      <c r="O5477" t="s">
        <v>20213</v>
      </c>
      <c r="P5477" t="s">
        <v>20390</v>
      </c>
      <c r="Q5477" t="s">
        <v>20391</v>
      </c>
      <c r="R5477" t="s">
        <v>25821</v>
      </c>
      <c r="S5477">
        <v>1</v>
      </c>
      <c r="T5477">
        <v>1</v>
      </c>
      <c r="U5477">
        <v>0</v>
      </c>
      <c r="V5477">
        <v>93</v>
      </c>
      <c r="W5477">
        <v>5</v>
      </c>
    </row>
    <row r="5478" spans="1:23" x14ac:dyDescent="0.3">
      <c r="A5478" t="s">
        <v>5487</v>
      </c>
      <c r="B5478" t="s">
        <v>21174</v>
      </c>
      <c r="C5478">
        <v>0</v>
      </c>
      <c r="D5478">
        <v>0</v>
      </c>
      <c r="E5478" t="s">
        <v>20050</v>
      </c>
      <c r="F5478" t="s">
        <v>18324</v>
      </c>
      <c r="G5478" t="s">
        <v>20328</v>
      </c>
      <c r="H5478" t="s">
        <v>26083</v>
      </c>
      <c r="I5478" t="s">
        <v>26084</v>
      </c>
      <c r="J5478" t="s">
        <v>13660</v>
      </c>
      <c r="K5478" t="s">
        <v>18325</v>
      </c>
      <c r="L5478" t="s">
        <v>18326</v>
      </c>
      <c r="M5478" t="s">
        <v>20107</v>
      </c>
      <c r="N5478" t="s">
        <v>6348</v>
      </c>
      <c r="O5478" t="s">
        <v>20213</v>
      </c>
      <c r="P5478" t="s">
        <v>20390</v>
      </c>
      <c r="Q5478" t="s">
        <v>20391</v>
      </c>
      <c r="R5478" t="s">
        <v>26085</v>
      </c>
      <c r="S5478">
        <v>1</v>
      </c>
      <c r="T5478">
        <v>1</v>
      </c>
      <c r="U5478">
        <v>0</v>
      </c>
      <c r="V5478">
        <v>188</v>
      </c>
      <c r="W5478">
        <v>9</v>
      </c>
    </row>
    <row r="5479" spans="1:23" x14ac:dyDescent="0.3">
      <c r="A5479" t="s">
        <v>5488</v>
      </c>
      <c r="B5479" t="s">
        <v>21174</v>
      </c>
      <c r="C5479">
        <v>0</v>
      </c>
      <c r="D5479">
        <v>0</v>
      </c>
      <c r="E5479" t="s">
        <v>20050</v>
      </c>
      <c r="F5479" t="s">
        <v>18327</v>
      </c>
      <c r="G5479" t="s">
        <v>20040</v>
      </c>
      <c r="H5479" t="s">
        <v>26086</v>
      </c>
      <c r="I5479" t="s">
        <v>26087</v>
      </c>
      <c r="J5479" t="s">
        <v>14376</v>
      </c>
      <c r="K5479" t="s">
        <v>18328</v>
      </c>
      <c r="L5479" t="s">
        <v>18329</v>
      </c>
      <c r="M5479" t="s">
        <v>20286</v>
      </c>
      <c r="N5479" t="s">
        <v>6348</v>
      </c>
      <c r="O5479" t="s">
        <v>20213</v>
      </c>
      <c r="P5479" t="s">
        <v>20390</v>
      </c>
      <c r="Q5479" t="s">
        <v>20391</v>
      </c>
      <c r="R5479" t="s">
        <v>26088</v>
      </c>
      <c r="S5479">
        <v>1</v>
      </c>
      <c r="T5479">
        <v>1</v>
      </c>
      <c r="U5479">
        <v>0</v>
      </c>
      <c r="V5479">
        <v>162</v>
      </c>
      <c r="W5479">
        <v>8</v>
      </c>
    </row>
    <row r="5480" spans="1:23" x14ac:dyDescent="0.3">
      <c r="A5480" t="s">
        <v>5489</v>
      </c>
      <c r="B5480" t="s">
        <v>21174</v>
      </c>
      <c r="C5480">
        <v>0</v>
      </c>
      <c r="D5480">
        <v>0</v>
      </c>
      <c r="E5480" t="s">
        <v>20050</v>
      </c>
      <c r="F5480" t="s">
        <v>18330</v>
      </c>
      <c r="G5480" t="s">
        <v>20066</v>
      </c>
      <c r="H5480" t="s">
        <v>26089</v>
      </c>
      <c r="I5480" t="s">
        <v>26090</v>
      </c>
      <c r="J5480" t="s">
        <v>18331</v>
      </c>
      <c r="K5480" t="s">
        <v>18332</v>
      </c>
      <c r="L5480" t="s">
        <v>18333</v>
      </c>
      <c r="M5480" t="s">
        <v>20298</v>
      </c>
      <c r="N5480" t="s">
        <v>6348</v>
      </c>
      <c r="O5480" t="s">
        <v>20213</v>
      </c>
      <c r="P5480" t="s">
        <v>20390</v>
      </c>
      <c r="Q5480" t="s">
        <v>20391</v>
      </c>
      <c r="R5480" t="s">
        <v>26091</v>
      </c>
      <c r="S5480">
        <v>1</v>
      </c>
      <c r="T5480">
        <v>1</v>
      </c>
      <c r="U5480">
        <v>0</v>
      </c>
      <c r="V5480">
        <v>296</v>
      </c>
      <c r="W5480">
        <v>12</v>
      </c>
    </row>
    <row r="5481" spans="1:23" x14ac:dyDescent="0.3">
      <c r="A5481" t="s">
        <v>5490</v>
      </c>
      <c r="B5481" t="s">
        <v>21174</v>
      </c>
      <c r="C5481">
        <v>0</v>
      </c>
      <c r="D5481">
        <v>0</v>
      </c>
      <c r="E5481" t="s">
        <v>20050</v>
      </c>
      <c r="F5481" t="s">
        <v>18334</v>
      </c>
      <c r="G5481" t="s">
        <v>20328</v>
      </c>
      <c r="H5481" t="s">
        <v>25824</v>
      </c>
      <c r="I5481" t="s">
        <v>25825</v>
      </c>
      <c r="J5481" t="s">
        <v>18335</v>
      </c>
      <c r="K5481" t="s">
        <v>8745</v>
      </c>
      <c r="L5481" t="s">
        <v>8746</v>
      </c>
      <c r="M5481" t="s">
        <v>20355</v>
      </c>
      <c r="N5481" t="s">
        <v>6348</v>
      </c>
      <c r="O5481" t="s">
        <v>20213</v>
      </c>
      <c r="P5481" t="s">
        <v>20390</v>
      </c>
      <c r="Q5481" t="s">
        <v>20391</v>
      </c>
      <c r="R5481" t="s">
        <v>21031</v>
      </c>
      <c r="S5481">
        <v>1</v>
      </c>
      <c r="T5481">
        <v>1</v>
      </c>
      <c r="U5481">
        <v>0</v>
      </c>
      <c r="V5481">
        <v>246</v>
      </c>
      <c r="W5481">
        <v>12</v>
      </c>
    </row>
    <row r="5482" spans="1:23" x14ac:dyDescent="0.3">
      <c r="A5482" t="s">
        <v>5491</v>
      </c>
      <c r="B5482" t="s">
        <v>21174</v>
      </c>
      <c r="C5482">
        <v>0</v>
      </c>
      <c r="D5482">
        <v>0</v>
      </c>
      <c r="E5482" t="s">
        <v>20050</v>
      </c>
      <c r="F5482" t="s">
        <v>18336</v>
      </c>
      <c r="G5482" t="s">
        <v>20040</v>
      </c>
      <c r="H5482" t="s">
        <v>26092</v>
      </c>
      <c r="I5482" t="s">
        <v>26093</v>
      </c>
      <c r="J5482" t="s">
        <v>13429</v>
      </c>
      <c r="K5482" t="s">
        <v>18337</v>
      </c>
      <c r="L5482" t="s">
        <v>18338</v>
      </c>
      <c r="M5482" t="s">
        <v>20282</v>
      </c>
      <c r="N5482" t="s">
        <v>6348</v>
      </c>
      <c r="O5482" t="s">
        <v>20213</v>
      </c>
      <c r="P5482" t="s">
        <v>20390</v>
      </c>
      <c r="Q5482" t="s">
        <v>20391</v>
      </c>
      <c r="R5482" t="s">
        <v>26094</v>
      </c>
      <c r="S5482">
        <v>1</v>
      </c>
      <c r="T5482">
        <v>1</v>
      </c>
      <c r="U5482">
        <v>0</v>
      </c>
      <c r="V5482">
        <v>180</v>
      </c>
      <c r="W5482">
        <v>8</v>
      </c>
    </row>
    <row r="5483" spans="1:23" x14ac:dyDescent="0.3">
      <c r="A5483" t="s">
        <v>5492</v>
      </c>
      <c r="B5483" t="s">
        <v>21174</v>
      </c>
      <c r="C5483">
        <v>0</v>
      </c>
      <c r="D5483">
        <v>0</v>
      </c>
      <c r="E5483" t="s">
        <v>20050</v>
      </c>
      <c r="F5483" t="s">
        <v>18339</v>
      </c>
      <c r="G5483" t="s">
        <v>20066</v>
      </c>
      <c r="H5483" t="s">
        <v>26095</v>
      </c>
      <c r="I5483" t="s">
        <v>26096</v>
      </c>
      <c r="J5483" t="s">
        <v>18340</v>
      </c>
      <c r="K5483" t="s">
        <v>18341</v>
      </c>
      <c r="L5483" t="s">
        <v>18342</v>
      </c>
      <c r="M5483" t="s">
        <v>20242</v>
      </c>
      <c r="N5483" t="s">
        <v>6348</v>
      </c>
      <c r="O5483" t="s">
        <v>20213</v>
      </c>
      <c r="P5483" t="s">
        <v>20390</v>
      </c>
      <c r="Q5483" t="s">
        <v>20391</v>
      </c>
      <c r="R5483" t="s">
        <v>26097</v>
      </c>
      <c r="S5483">
        <v>1</v>
      </c>
      <c r="T5483">
        <v>1</v>
      </c>
      <c r="U5483">
        <v>0</v>
      </c>
      <c r="V5483">
        <v>152</v>
      </c>
      <c r="W5483">
        <v>8</v>
      </c>
    </row>
    <row r="5484" spans="1:23" x14ac:dyDescent="0.3">
      <c r="A5484" t="s">
        <v>5493</v>
      </c>
      <c r="B5484" t="s">
        <v>21174</v>
      </c>
      <c r="C5484">
        <v>0</v>
      </c>
      <c r="D5484">
        <v>0</v>
      </c>
      <c r="E5484" t="s">
        <v>20050</v>
      </c>
      <c r="F5484" t="s">
        <v>18343</v>
      </c>
      <c r="G5484" t="s">
        <v>20066</v>
      </c>
      <c r="H5484" t="s">
        <v>26098</v>
      </c>
      <c r="I5484" t="s">
        <v>26099</v>
      </c>
      <c r="J5484" t="s">
        <v>9078</v>
      </c>
      <c r="K5484" t="s">
        <v>18344</v>
      </c>
      <c r="L5484" t="s">
        <v>18345</v>
      </c>
      <c r="M5484" t="s">
        <v>20835</v>
      </c>
      <c r="N5484" t="s">
        <v>6348</v>
      </c>
      <c r="O5484" t="s">
        <v>20213</v>
      </c>
      <c r="P5484" t="s">
        <v>20390</v>
      </c>
      <c r="Q5484" t="s">
        <v>20391</v>
      </c>
      <c r="R5484" t="s">
        <v>26100</v>
      </c>
      <c r="S5484">
        <v>1</v>
      </c>
      <c r="T5484">
        <v>1</v>
      </c>
      <c r="U5484">
        <v>0</v>
      </c>
      <c r="V5484">
        <v>247</v>
      </c>
      <c r="W5484">
        <v>11</v>
      </c>
    </row>
    <row r="5485" spans="1:23" x14ac:dyDescent="0.3">
      <c r="A5485" t="s">
        <v>5494</v>
      </c>
      <c r="B5485" t="s">
        <v>21174</v>
      </c>
      <c r="C5485">
        <v>0</v>
      </c>
      <c r="D5485">
        <v>0</v>
      </c>
      <c r="E5485" t="s">
        <v>20050</v>
      </c>
      <c r="F5485" t="s">
        <v>18346</v>
      </c>
      <c r="G5485" t="s">
        <v>20080</v>
      </c>
      <c r="H5485" t="s">
        <v>20357</v>
      </c>
      <c r="I5485" t="s">
        <v>20358</v>
      </c>
      <c r="J5485" t="s">
        <v>18347</v>
      </c>
      <c r="K5485" t="s">
        <v>17236</v>
      </c>
      <c r="L5485" t="s">
        <v>6347</v>
      </c>
      <c r="M5485" t="s">
        <v>20083</v>
      </c>
      <c r="N5485" t="s">
        <v>6348</v>
      </c>
      <c r="O5485" t="s">
        <v>20213</v>
      </c>
      <c r="P5485" t="s">
        <v>20359</v>
      </c>
      <c r="Q5485" t="s">
        <v>20360</v>
      </c>
      <c r="R5485" t="s">
        <v>20361</v>
      </c>
      <c r="S5485">
        <v>1</v>
      </c>
      <c r="T5485">
        <v>0</v>
      </c>
      <c r="U5485">
        <v>0</v>
      </c>
      <c r="V5485">
        <v>332</v>
      </c>
      <c r="W5485">
        <v>14</v>
      </c>
    </row>
    <row r="5486" spans="1:23" x14ac:dyDescent="0.3">
      <c r="A5486" t="s">
        <v>5495</v>
      </c>
      <c r="B5486" t="s">
        <v>21174</v>
      </c>
      <c r="C5486">
        <v>0</v>
      </c>
      <c r="D5486">
        <v>0</v>
      </c>
      <c r="E5486" t="s">
        <v>20050</v>
      </c>
      <c r="F5486" t="s">
        <v>18348</v>
      </c>
      <c r="G5486" t="s">
        <v>20066</v>
      </c>
      <c r="H5486" t="s">
        <v>25822</v>
      </c>
      <c r="I5486" t="s">
        <v>25823</v>
      </c>
      <c r="J5486" t="s">
        <v>17970</v>
      </c>
      <c r="K5486" t="s">
        <v>7794</v>
      </c>
      <c r="L5486" t="s">
        <v>7795</v>
      </c>
      <c r="M5486" t="s">
        <v>20183</v>
      </c>
      <c r="N5486" t="s">
        <v>6348</v>
      </c>
      <c r="O5486" t="s">
        <v>20213</v>
      </c>
      <c r="P5486" t="s">
        <v>20390</v>
      </c>
      <c r="Q5486" t="s">
        <v>20391</v>
      </c>
      <c r="R5486" t="s">
        <v>20392</v>
      </c>
      <c r="S5486">
        <v>1</v>
      </c>
      <c r="T5486">
        <v>1</v>
      </c>
      <c r="U5486">
        <v>0</v>
      </c>
      <c r="V5486">
        <v>92</v>
      </c>
      <c r="W5486">
        <v>5</v>
      </c>
    </row>
    <row r="5487" spans="1:23" x14ac:dyDescent="0.3">
      <c r="A5487" t="s">
        <v>5496</v>
      </c>
      <c r="B5487" t="s">
        <v>21174</v>
      </c>
      <c r="C5487">
        <v>0</v>
      </c>
      <c r="D5487">
        <v>0</v>
      </c>
      <c r="E5487" t="s">
        <v>20050</v>
      </c>
      <c r="F5487" t="s">
        <v>18349</v>
      </c>
      <c r="G5487" t="s">
        <v>20080</v>
      </c>
      <c r="H5487" t="s">
        <v>26101</v>
      </c>
      <c r="I5487" t="s">
        <v>26102</v>
      </c>
      <c r="J5487" t="s">
        <v>18350</v>
      </c>
      <c r="K5487" t="s">
        <v>6872</v>
      </c>
      <c r="L5487" t="s">
        <v>6873</v>
      </c>
      <c r="M5487" t="s">
        <v>20946</v>
      </c>
      <c r="N5487" t="s">
        <v>6348</v>
      </c>
      <c r="O5487" t="s">
        <v>20213</v>
      </c>
      <c r="P5487" t="s">
        <v>20390</v>
      </c>
      <c r="Q5487" t="s">
        <v>20391</v>
      </c>
      <c r="R5487" t="s">
        <v>20947</v>
      </c>
      <c r="S5487">
        <v>1</v>
      </c>
      <c r="T5487">
        <v>1</v>
      </c>
      <c r="U5487">
        <v>0</v>
      </c>
      <c r="V5487">
        <v>334</v>
      </c>
      <c r="W5487">
        <v>15</v>
      </c>
    </row>
    <row r="5488" spans="1:23" x14ac:dyDescent="0.3">
      <c r="A5488" t="s">
        <v>5497</v>
      </c>
      <c r="B5488" t="s">
        <v>21174</v>
      </c>
      <c r="C5488">
        <v>0</v>
      </c>
      <c r="D5488">
        <v>0</v>
      </c>
      <c r="E5488" t="s">
        <v>20050</v>
      </c>
      <c r="F5488" t="s">
        <v>18351</v>
      </c>
      <c r="G5488" t="s">
        <v>20066</v>
      </c>
      <c r="H5488" t="s">
        <v>26103</v>
      </c>
      <c r="I5488" t="s">
        <v>26104</v>
      </c>
      <c r="J5488" t="s">
        <v>18352</v>
      </c>
      <c r="K5488" t="s">
        <v>6872</v>
      </c>
      <c r="L5488" t="s">
        <v>6873</v>
      </c>
      <c r="M5488" t="s">
        <v>20946</v>
      </c>
      <c r="N5488" t="s">
        <v>6348</v>
      </c>
      <c r="O5488" t="s">
        <v>20213</v>
      </c>
      <c r="P5488" t="s">
        <v>20390</v>
      </c>
      <c r="Q5488" t="s">
        <v>20391</v>
      </c>
      <c r="R5488" t="s">
        <v>20947</v>
      </c>
      <c r="S5488">
        <v>1</v>
      </c>
      <c r="T5488">
        <v>1</v>
      </c>
      <c r="U5488">
        <v>0</v>
      </c>
      <c r="V5488">
        <v>240</v>
      </c>
      <c r="W5488">
        <v>13</v>
      </c>
    </row>
    <row r="5489" spans="1:23" x14ac:dyDescent="0.3">
      <c r="A5489" t="s">
        <v>5498</v>
      </c>
      <c r="B5489" t="s">
        <v>21174</v>
      </c>
      <c r="C5489">
        <v>0</v>
      </c>
      <c r="D5489">
        <v>0</v>
      </c>
      <c r="E5489" t="s">
        <v>20050</v>
      </c>
      <c r="F5489" t="s">
        <v>18353</v>
      </c>
      <c r="G5489" t="s">
        <v>20328</v>
      </c>
      <c r="H5489" t="s">
        <v>26105</v>
      </c>
      <c r="I5489" t="s">
        <v>26106</v>
      </c>
      <c r="J5489" t="s">
        <v>14763</v>
      </c>
      <c r="K5489" t="s">
        <v>18354</v>
      </c>
      <c r="L5489" t="s">
        <v>18355</v>
      </c>
      <c r="M5489" t="s">
        <v>20096</v>
      </c>
      <c r="N5489" t="s">
        <v>6348</v>
      </c>
      <c r="O5489" t="s">
        <v>20213</v>
      </c>
      <c r="P5489" t="s">
        <v>20390</v>
      </c>
      <c r="Q5489" t="s">
        <v>20391</v>
      </c>
      <c r="R5489" t="s">
        <v>26107</v>
      </c>
      <c r="S5489">
        <v>1</v>
      </c>
      <c r="T5489">
        <v>1</v>
      </c>
      <c r="U5489">
        <v>0</v>
      </c>
      <c r="V5489">
        <v>112</v>
      </c>
      <c r="W5489">
        <v>6</v>
      </c>
    </row>
    <row r="5490" spans="1:23" x14ac:dyDescent="0.3">
      <c r="A5490" t="s">
        <v>5499</v>
      </c>
      <c r="B5490" t="s">
        <v>21174</v>
      </c>
      <c r="C5490">
        <v>0</v>
      </c>
      <c r="D5490">
        <v>0</v>
      </c>
      <c r="E5490" t="s">
        <v>20050</v>
      </c>
      <c r="F5490" t="s">
        <v>18356</v>
      </c>
      <c r="G5490" t="s">
        <v>20328</v>
      </c>
      <c r="H5490" t="s">
        <v>26108</v>
      </c>
      <c r="I5490" t="s">
        <v>26109</v>
      </c>
      <c r="J5490" t="s">
        <v>18357</v>
      </c>
      <c r="K5490" t="s">
        <v>18358</v>
      </c>
      <c r="L5490" t="s">
        <v>18359</v>
      </c>
      <c r="M5490" t="s">
        <v>20647</v>
      </c>
      <c r="N5490" t="s">
        <v>6348</v>
      </c>
      <c r="O5490" t="s">
        <v>20213</v>
      </c>
      <c r="P5490" t="s">
        <v>20390</v>
      </c>
      <c r="Q5490" t="s">
        <v>20391</v>
      </c>
      <c r="R5490" t="s">
        <v>26110</v>
      </c>
      <c r="S5490">
        <v>1</v>
      </c>
      <c r="T5490">
        <v>1</v>
      </c>
      <c r="U5490">
        <v>0</v>
      </c>
      <c r="V5490">
        <v>144</v>
      </c>
      <c r="W5490">
        <v>7</v>
      </c>
    </row>
    <row r="5491" spans="1:23" x14ac:dyDescent="0.3">
      <c r="A5491" t="s">
        <v>5500</v>
      </c>
      <c r="B5491" t="s">
        <v>21174</v>
      </c>
      <c r="C5491">
        <v>0</v>
      </c>
      <c r="D5491">
        <v>0</v>
      </c>
      <c r="E5491" t="s">
        <v>20050</v>
      </c>
      <c r="F5491" t="s">
        <v>18360</v>
      </c>
      <c r="G5491" t="s">
        <v>20328</v>
      </c>
      <c r="H5491" t="s">
        <v>26111</v>
      </c>
      <c r="I5491" t="s">
        <v>26112</v>
      </c>
      <c r="J5491" t="s">
        <v>18361</v>
      </c>
      <c r="K5491" t="s">
        <v>17466</v>
      </c>
      <c r="L5491" t="s">
        <v>17467</v>
      </c>
      <c r="M5491" t="s">
        <v>20661</v>
      </c>
      <c r="N5491" t="s">
        <v>6348</v>
      </c>
      <c r="O5491" t="s">
        <v>20213</v>
      </c>
      <c r="P5491" t="s">
        <v>20390</v>
      </c>
      <c r="Q5491" t="s">
        <v>20391</v>
      </c>
      <c r="R5491" t="s">
        <v>25548</v>
      </c>
      <c r="S5491">
        <v>1</v>
      </c>
      <c r="T5491">
        <v>1</v>
      </c>
      <c r="U5491">
        <v>0</v>
      </c>
      <c r="V5491">
        <v>254</v>
      </c>
      <c r="W5491">
        <v>12</v>
      </c>
    </row>
    <row r="5492" spans="1:23" x14ac:dyDescent="0.3">
      <c r="A5492" t="s">
        <v>5501</v>
      </c>
      <c r="B5492" t="s">
        <v>21174</v>
      </c>
      <c r="C5492">
        <v>0</v>
      </c>
      <c r="D5492">
        <v>0</v>
      </c>
      <c r="E5492" t="s">
        <v>20050</v>
      </c>
      <c r="F5492" t="s">
        <v>18362</v>
      </c>
      <c r="G5492" t="s">
        <v>21292</v>
      </c>
      <c r="H5492" t="s">
        <v>26113</v>
      </c>
      <c r="I5492" t="s">
        <v>26114</v>
      </c>
      <c r="J5492" t="s">
        <v>9343</v>
      </c>
      <c r="K5492" t="s">
        <v>18363</v>
      </c>
      <c r="L5492" t="s">
        <v>18364</v>
      </c>
      <c r="M5492" t="s">
        <v>20259</v>
      </c>
      <c r="N5492" t="s">
        <v>6348</v>
      </c>
      <c r="O5492" t="s">
        <v>20213</v>
      </c>
      <c r="P5492" t="s">
        <v>20390</v>
      </c>
      <c r="Q5492" t="s">
        <v>20391</v>
      </c>
      <c r="R5492" t="s">
        <v>26115</v>
      </c>
      <c r="S5492">
        <v>1</v>
      </c>
      <c r="T5492">
        <v>1</v>
      </c>
      <c r="U5492">
        <v>0</v>
      </c>
      <c r="V5492">
        <v>134</v>
      </c>
      <c r="W5492">
        <v>8</v>
      </c>
    </row>
    <row r="5493" spans="1:23" x14ac:dyDescent="0.3">
      <c r="A5493" t="s">
        <v>5502</v>
      </c>
      <c r="B5493" t="s">
        <v>21174</v>
      </c>
      <c r="C5493">
        <v>0</v>
      </c>
      <c r="D5493">
        <v>0</v>
      </c>
      <c r="E5493" t="s">
        <v>20050</v>
      </c>
      <c r="F5493" t="s">
        <v>14694</v>
      </c>
      <c r="G5493" t="s">
        <v>20040</v>
      </c>
      <c r="H5493" t="s">
        <v>26116</v>
      </c>
      <c r="I5493" t="s">
        <v>26117</v>
      </c>
      <c r="J5493" t="s">
        <v>7723</v>
      </c>
      <c r="K5493" t="s">
        <v>18365</v>
      </c>
      <c r="L5493" t="s">
        <v>18366</v>
      </c>
      <c r="M5493" t="s">
        <v>20196</v>
      </c>
      <c r="N5493" t="s">
        <v>6348</v>
      </c>
      <c r="O5493" t="s">
        <v>20213</v>
      </c>
      <c r="P5493" t="s">
        <v>20390</v>
      </c>
      <c r="Q5493" t="s">
        <v>20391</v>
      </c>
      <c r="R5493" t="s">
        <v>26118</v>
      </c>
      <c r="S5493">
        <v>1</v>
      </c>
      <c r="T5493">
        <v>1</v>
      </c>
      <c r="U5493">
        <v>0</v>
      </c>
      <c r="V5493">
        <v>169</v>
      </c>
      <c r="W5493">
        <v>8</v>
      </c>
    </row>
    <row r="5494" spans="1:23" x14ac:dyDescent="0.3">
      <c r="A5494" t="s">
        <v>5503</v>
      </c>
      <c r="B5494" t="s">
        <v>21174</v>
      </c>
      <c r="C5494">
        <v>0</v>
      </c>
      <c r="D5494">
        <v>0</v>
      </c>
      <c r="E5494" t="s">
        <v>20050</v>
      </c>
      <c r="F5494" t="s">
        <v>18367</v>
      </c>
      <c r="G5494" t="s">
        <v>20066</v>
      </c>
      <c r="H5494" t="s">
        <v>26119</v>
      </c>
      <c r="I5494" t="s">
        <v>26120</v>
      </c>
      <c r="J5494" t="s">
        <v>18368</v>
      </c>
      <c r="K5494" t="s">
        <v>18321</v>
      </c>
      <c r="L5494" t="s">
        <v>18322</v>
      </c>
      <c r="M5494" t="s">
        <v>20893</v>
      </c>
      <c r="N5494" t="s">
        <v>6348</v>
      </c>
      <c r="O5494" t="s">
        <v>20213</v>
      </c>
      <c r="P5494" t="s">
        <v>20390</v>
      </c>
      <c r="Q5494" t="s">
        <v>20391</v>
      </c>
      <c r="R5494" t="s">
        <v>26082</v>
      </c>
      <c r="S5494">
        <v>1</v>
      </c>
      <c r="T5494">
        <v>1</v>
      </c>
      <c r="U5494">
        <v>0</v>
      </c>
      <c r="V5494">
        <v>131</v>
      </c>
      <c r="W5494">
        <v>7</v>
      </c>
    </row>
    <row r="5495" spans="1:23" x14ac:dyDescent="0.3">
      <c r="A5495" t="s">
        <v>5504</v>
      </c>
      <c r="B5495" t="s">
        <v>21174</v>
      </c>
      <c r="C5495">
        <v>0</v>
      </c>
      <c r="D5495">
        <v>0</v>
      </c>
      <c r="E5495" t="s">
        <v>20050</v>
      </c>
      <c r="F5495" t="s">
        <v>18369</v>
      </c>
      <c r="G5495" t="s">
        <v>20040</v>
      </c>
      <c r="H5495" t="s">
        <v>26121</v>
      </c>
      <c r="I5495" t="s">
        <v>26122</v>
      </c>
      <c r="J5495" t="s">
        <v>18370</v>
      </c>
      <c r="K5495" t="s">
        <v>18371</v>
      </c>
      <c r="L5495" t="s">
        <v>18372</v>
      </c>
      <c r="M5495" t="s">
        <v>20172</v>
      </c>
      <c r="N5495" t="s">
        <v>6348</v>
      </c>
      <c r="O5495" t="s">
        <v>20213</v>
      </c>
      <c r="P5495" t="s">
        <v>20390</v>
      </c>
      <c r="Q5495" t="s">
        <v>20391</v>
      </c>
      <c r="R5495" t="s">
        <v>26123</v>
      </c>
      <c r="S5495">
        <v>1</v>
      </c>
      <c r="T5495">
        <v>1</v>
      </c>
      <c r="U5495">
        <v>0</v>
      </c>
      <c r="V5495">
        <v>94</v>
      </c>
      <c r="W5495">
        <v>5</v>
      </c>
    </row>
    <row r="5496" spans="1:23" x14ac:dyDescent="0.3">
      <c r="A5496" t="s">
        <v>5505</v>
      </c>
      <c r="B5496" t="s">
        <v>21174</v>
      </c>
      <c r="C5496">
        <v>0</v>
      </c>
      <c r="D5496">
        <v>0</v>
      </c>
      <c r="E5496" t="s">
        <v>20050</v>
      </c>
      <c r="F5496" t="s">
        <v>18373</v>
      </c>
      <c r="G5496" t="s">
        <v>20040</v>
      </c>
      <c r="H5496" t="s">
        <v>26124</v>
      </c>
      <c r="I5496" t="s">
        <v>26125</v>
      </c>
      <c r="J5496" t="s">
        <v>18374</v>
      </c>
      <c r="K5496" t="s">
        <v>18375</v>
      </c>
      <c r="L5496" t="s">
        <v>18376</v>
      </c>
      <c r="M5496" t="s">
        <v>20856</v>
      </c>
      <c r="N5496" t="s">
        <v>6348</v>
      </c>
      <c r="O5496" t="s">
        <v>20213</v>
      </c>
      <c r="P5496" t="s">
        <v>20390</v>
      </c>
      <c r="Q5496" t="s">
        <v>20391</v>
      </c>
      <c r="R5496" t="s">
        <v>26126</v>
      </c>
      <c r="S5496">
        <v>1</v>
      </c>
      <c r="T5496">
        <v>1</v>
      </c>
      <c r="U5496">
        <v>0</v>
      </c>
      <c r="V5496">
        <v>108</v>
      </c>
      <c r="W5496">
        <v>6</v>
      </c>
    </row>
    <row r="5497" spans="1:23" x14ac:dyDescent="0.3">
      <c r="A5497" t="s">
        <v>5506</v>
      </c>
      <c r="B5497" t="s">
        <v>21174</v>
      </c>
      <c r="C5497">
        <v>0</v>
      </c>
      <c r="D5497">
        <v>0</v>
      </c>
      <c r="E5497" t="s">
        <v>20050</v>
      </c>
      <c r="F5497" t="s">
        <v>18377</v>
      </c>
      <c r="G5497" t="s">
        <v>20080</v>
      </c>
      <c r="H5497" t="s">
        <v>20357</v>
      </c>
      <c r="I5497" t="s">
        <v>20358</v>
      </c>
      <c r="J5497" t="s">
        <v>18378</v>
      </c>
      <c r="K5497" t="s">
        <v>6608</v>
      </c>
      <c r="L5497" t="s">
        <v>6347</v>
      </c>
      <c r="M5497" t="s">
        <v>20083</v>
      </c>
      <c r="N5497" t="s">
        <v>6348</v>
      </c>
      <c r="O5497" t="s">
        <v>20213</v>
      </c>
      <c r="P5497" t="s">
        <v>20359</v>
      </c>
      <c r="Q5497" t="s">
        <v>20360</v>
      </c>
      <c r="R5497" t="s">
        <v>20361</v>
      </c>
      <c r="S5497">
        <v>1</v>
      </c>
      <c r="T5497">
        <v>0</v>
      </c>
      <c r="U5497">
        <v>0</v>
      </c>
      <c r="V5497">
        <v>152</v>
      </c>
      <c r="W5497">
        <v>9</v>
      </c>
    </row>
    <row r="5498" spans="1:23" x14ac:dyDescent="0.3">
      <c r="A5498" t="s">
        <v>5507</v>
      </c>
      <c r="B5498" t="s">
        <v>21174</v>
      </c>
      <c r="C5498">
        <v>0</v>
      </c>
      <c r="D5498">
        <v>0</v>
      </c>
      <c r="E5498" t="s">
        <v>20050</v>
      </c>
      <c r="F5498" t="s">
        <v>18379</v>
      </c>
      <c r="G5498" t="s">
        <v>20040</v>
      </c>
      <c r="H5498" t="s">
        <v>26127</v>
      </c>
      <c r="I5498" t="s">
        <v>26128</v>
      </c>
      <c r="J5498" t="s">
        <v>18380</v>
      </c>
      <c r="K5498" t="s">
        <v>18381</v>
      </c>
      <c r="L5498" t="s">
        <v>18382</v>
      </c>
      <c r="M5498" t="s">
        <v>21051</v>
      </c>
      <c r="N5498" t="s">
        <v>6348</v>
      </c>
      <c r="O5498" t="s">
        <v>20213</v>
      </c>
      <c r="P5498" t="s">
        <v>20390</v>
      </c>
      <c r="Q5498" t="s">
        <v>20391</v>
      </c>
      <c r="R5498" t="s">
        <v>26129</v>
      </c>
      <c r="S5498">
        <v>1</v>
      </c>
      <c r="T5498">
        <v>1</v>
      </c>
      <c r="U5498">
        <v>0</v>
      </c>
      <c r="V5498">
        <v>101</v>
      </c>
      <c r="W5498">
        <v>6</v>
      </c>
    </row>
    <row r="5499" spans="1:23" x14ac:dyDescent="0.3">
      <c r="A5499" t="s">
        <v>5508</v>
      </c>
      <c r="B5499" t="s">
        <v>21174</v>
      </c>
      <c r="C5499">
        <v>0</v>
      </c>
      <c r="D5499">
        <v>0</v>
      </c>
      <c r="E5499" t="s">
        <v>20050</v>
      </c>
      <c r="F5499" t="s">
        <v>18383</v>
      </c>
      <c r="G5499" t="s">
        <v>20066</v>
      </c>
      <c r="H5499" t="s">
        <v>26130</v>
      </c>
      <c r="I5499" t="s">
        <v>26131</v>
      </c>
      <c r="J5499" t="s">
        <v>9032</v>
      </c>
      <c r="K5499" t="s">
        <v>17612</v>
      </c>
      <c r="L5499" t="s">
        <v>17613</v>
      </c>
      <c r="M5499" t="s">
        <v>21005</v>
      </c>
      <c r="N5499" t="s">
        <v>6348</v>
      </c>
      <c r="O5499" t="s">
        <v>20213</v>
      </c>
      <c r="P5499" t="s">
        <v>20390</v>
      </c>
      <c r="Q5499" t="s">
        <v>20391</v>
      </c>
      <c r="R5499" t="s">
        <v>25583</v>
      </c>
      <c r="S5499">
        <v>1</v>
      </c>
      <c r="T5499">
        <v>1</v>
      </c>
      <c r="U5499">
        <v>0</v>
      </c>
      <c r="V5499">
        <v>228</v>
      </c>
      <c r="W5499">
        <v>13</v>
      </c>
    </row>
    <row r="5500" spans="1:23" x14ac:dyDescent="0.3">
      <c r="A5500" t="s">
        <v>5509</v>
      </c>
      <c r="B5500" t="s">
        <v>21174</v>
      </c>
      <c r="C5500">
        <v>0</v>
      </c>
      <c r="D5500">
        <v>0</v>
      </c>
      <c r="E5500" t="s">
        <v>20050</v>
      </c>
      <c r="F5500" t="s">
        <v>18384</v>
      </c>
      <c r="G5500" t="s">
        <v>20040</v>
      </c>
      <c r="H5500" t="s">
        <v>26132</v>
      </c>
      <c r="I5500" t="s">
        <v>26133</v>
      </c>
      <c r="J5500" t="s">
        <v>18385</v>
      </c>
      <c r="K5500" t="s">
        <v>6886</v>
      </c>
      <c r="L5500" t="s">
        <v>6887</v>
      </c>
      <c r="M5500" t="s">
        <v>21137</v>
      </c>
      <c r="N5500" t="s">
        <v>6348</v>
      </c>
      <c r="O5500" t="s">
        <v>20213</v>
      </c>
      <c r="P5500" t="s">
        <v>20390</v>
      </c>
      <c r="Q5500" t="s">
        <v>20391</v>
      </c>
      <c r="R5500" t="s">
        <v>21138</v>
      </c>
      <c r="S5500">
        <v>1</v>
      </c>
      <c r="T5500">
        <v>1</v>
      </c>
      <c r="U5500">
        <v>0</v>
      </c>
      <c r="V5500">
        <v>285</v>
      </c>
      <c r="W5500">
        <v>12</v>
      </c>
    </row>
    <row r="5501" spans="1:23" x14ac:dyDescent="0.3">
      <c r="A5501" t="s">
        <v>5510</v>
      </c>
      <c r="B5501" t="s">
        <v>21174</v>
      </c>
      <c r="C5501">
        <v>0</v>
      </c>
      <c r="D5501">
        <v>0</v>
      </c>
      <c r="E5501" t="s">
        <v>20050</v>
      </c>
      <c r="F5501" t="s">
        <v>18386</v>
      </c>
      <c r="G5501" t="s">
        <v>20080</v>
      </c>
      <c r="H5501" t="s">
        <v>20357</v>
      </c>
      <c r="I5501" t="s">
        <v>20358</v>
      </c>
      <c r="J5501" t="s">
        <v>18387</v>
      </c>
      <c r="K5501" t="s">
        <v>8558</v>
      </c>
      <c r="L5501" t="s">
        <v>6347</v>
      </c>
      <c r="M5501" t="s">
        <v>20083</v>
      </c>
      <c r="N5501" t="s">
        <v>6348</v>
      </c>
      <c r="O5501" t="s">
        <v>20213</v>
      </c>
      <c r="P5501" t="s">
        <v>20359</v>
      </c>
      <c r="Q5501" t="s">
        <v>20360</v>
      </c>
      <c r="R5501" t="s">
        <v>20361</v>
      </c>
      <c r="S5501">
        <v>1</v>
      </c>
      <c r="T5501">
        <v>0</v>
      </c>
      <c r="U5501">
        <v>0</v>
      </c>
      <c r="V5501">
        <v>188</v>
      </c>
      <c r="W5501">
        <v>9</v>
      </c>
    </row>
    <row r="5502" spans="1:23" x14ac:dyDescent="0.3">
      <c r="A5502" t="s">
        <v>5511</v>
      </c>
      <c r="B5502" t="s">
        <v>21174</v>
      </c>
      <c r="C5502">
        <v>0</v>
      </c>
      <c r="D5502">
        <v>0</v>
      </c>
      <c r="E5502" t="s">
        <v>20050</v>
      </c>
      <c r="F5502" t="s">
        <v>18388</v>
      </c>
      <c r="G5502" t="s">
        <v>20066</v>
      </c>
      <c r="H5502" t="s">
        <v>25826</v>
      </c>
      <c r="I5502" t="s">
        <v>25827</v>
      </c>
      <c r="J5502" t="s">
        <v>11252</v>
      </c>
      <c r="K5502" t="s">
        <v>17974</v>
      </c>
      <c r="L5502" t="s">
        <v>17975</v>
      </c>
      <c r="M5502" t="s">
        <v>24138</v>
      </c>
      <c r="N5502" t="s">
        <v>6348</v>
      </c>
      <c r="O5502" t="s">
        <v>20213</v>
      </c>
      <c r="P5502" t="s">
        <v>20390</v>
      </c>
      <c r="Q5502" t="s">
        <v>20391</v>
      </c>
      <c r="R5502" t="s">
        <v>25828</v>
      </c>
      <c r="S5502">
        <v>1</v>
      </c>
      <c r="T5502">
        <v>1</v>
      </c>
      <c r="U5502">
        <v>0</v>
      </c>
      <c r="V5502">
        <v>224</v>
      </c>
      <c r="W5502">
        <v>11</v>
      </c>
    </row>
    <row r="5503" spans="1:23" x14ac:dyDescent="0.3">
      <c r="A5503" t="s">
        <v>5512</v>
      </c>
      <c r="B5503" t="s">
        <v>21174</v>
      </c>
      <c r="C5503">
        <v>0</v>
      </c>
      <c r="D5503">
        <v>0</v>
      </c>
      <c r="E5503" t="s">
        <v>20050</v>
      </c>
      <c r="F5503" t="s">
        <v>18389</v>
      </c>
      <c r="G5503" t="s">
        <v>20328</v>
      </c>
      <c r="H5503" t="s">
        <v>26134</v>
      </c>
      <c r="I5503" t="s">
        <v>26135</v>
      </c>
      <c r="J5503" t="s">
        <v>11071</v>
      </c>
      <c r="K5503" t="s">
        <v>9010</v>
      </c>
      <c r="L5503" t="s">
        <v>9011</v>
      </c>
      <c r="M5503" t="s">
        <v>21112</v>
      </c>
      <c r="N5503" t="s">
        <v>6348</v>
      </c>
      <c r="O5503" t="s">
        <v>20213</v>
      </c>
      <c r="P5503" t="s">
        <v>20390</v>
      </c>
      <c r="Q5503" t="s">
        <v>20391</v>
      </c>
      <c r="R5503" t="s">
        <v>21113</v>
      </c>
      <c r="S5503">
        <v>1</v>
      </c>
      <c r="T5503">
        <v>1</v>
      </c>
      <c r="U5503">
        <v>0</v>
      </c>
      <c r="V5503">
        <v>132</v>
      </c>
      <c r="W5503">
        <v>7</v>
      </c>
    </row>
    <row r="5504" spans="1:23" x14ac:dyDescent="0.3">
      <c r="A5504" t="s">
        <v>5513</v>
      </c>
      <c r="B5504" t="s">
        <v>21174</v>
      </c>
      <c r="C5504">
        <v>0</v>
      </c>
      <c r="D5504">
        <v>0</v>
      </c>
      <c r="E5504" t="s">
        <v>20050</v>
      </c>
      <c r="F5504" t="s">
        <v>18390</v>
      </c>
      <c r="G5504" t="s">
        <v>20328</v>
      </c>
      <c r="H5504" t="s">
        <v>26111</v>
      </c>
      <c r="I5504" t="s">
        <v>26112</v>
      </c>
      <c r="J5504" t="s">
        <v>18391</v>
      </c>
      <c r="K5504" t="s">
        <v>17466</v>
      </c>
      <c r="L5504" t="s">
        <v>17467</v>
      </c>
      <c r="M5504" t="s">
        <v>20661</v>
      </c>
      <c r="N5504" t="s">
        <v>6348</v>
      </c>
      <c r="O5504" t="s">
        <v>20213</v>
      </c>
      <c r="P5504" t="s">
        <v>20390</v>
      </c>
      <c r="Q5504" t="s">
        <v>20391</v>
      </c>
      <c r="R5504" t="s">
        <v>25548</v>
      </c>
      <c r="S5504">
        <v>1</v>
      </c>
      <c r="T5504">
        <v>1</v>
      </c>
      <c r="U5504">
        <v>0</v>
      </c>
      <c r="V5504">
        <v>84</v>
      </c>
      <c r="W5504">
        <v>5</v>
      </c>
    </row>
    <row r="5505" spans="1:23" x14ac:dyDescent="0.3">
      <c r="A5505" t="s">
        <v>5514</v>
      </c>
      <c r="B5505" t="s">
        <v>21174</v>
      </c>
      <c r="C5505">
        <v>0</v>
      </c>
      <c r="D5505">
        <v>0</v>
      </c>
      <c r="E5505" t="s">
        <v>20050</v>
      </c>
      <c r="F5505" t="s">
        <v>18392</v>
      </c>
      <c r="G5505" t="s">
        <v>20040</v>
      </c>
      <c r="H5505" t="s">
        <v>26132</v>
      </c>
      <c r="I5505" t="s">
        <v>26133</v>
      </c>
      <c r="J5505" t="s">
        <v>18385</v>
      </c>
      <c r="K5505" t="s">
        <v>6886</v>
      </c>
      <c r="L5505" t="s">
        <v>6887</v>
      </c>
      <c r="M5505" t="s">
        <v>21137</v>
      </c>
      <c r="N5505" t="s">
        <v>6348</v>
      </c>
      <c r="O5505" t="s">
        <v>20213</v>
      </c>
      <c r="P5505" t="s">
        <v>20390</v>
      </c>
      <c r="Q5505" t="s">
        <v>20391</v>
      </c>
      <c r="R5505" t="s">
        <v>21138</v>
      </c>
      <c r="S5505">
        <v>1</v>
      </c>
      <c r="T5505">
        <v>1</v>
      </c>
      <c r="U5505">
        <v>0</v>
      </c>
      <c r="V5505">
        <v>229</v>
      </c>
      <c r="W5505">
        <v>12</v>
      </c>
    </row>
    <row r="5506" spans="1:23" x14ac:dyDescent="0.3">
      <c r="A5506" t="s">
        <v>5515</v>
      </c>
      <c r="B5506" t="s">
        <v>21501</v>
      </c>
      <c r="C5506">
        <v>1</v>
      </c>
      <c r="D5506">
        <v>1</v>
      </c>
      <c r="E5506" t="s">
        <v>20050</v>
      </c>
      <c r="F5506" t="s">
        <v>18393</v>
      </c>
      <c r="G5506" t="s">
        <v>20051</v>
      </c>
      <c r="H5506" t="s">
        <v>20058</v>
      </c>
      <c r="I5506" t="s">
        <v>20059</v>
      </c>
      <c r="J5506" t="s">
        <v>18394</v>
      </c>
      <c r="K5506" t="s">
        <v>6504</v>
      </c>
      <c r="L5506" t="s">
        <v>6505</v>
      </c>
      <c r="M5506" t="s">
        <v>20453</v>
      </c>
      <c r="N5506" t="s">
        <v>6351</v>
      </c>
      <c r="O5506" t="s">
        <v>20061</v>
      </c>
      <c r="P5506" t="s">
        <v>20062</v>
      </c>
      <c r="Q5506" t="s">
        <v>20063</v>
      </c>
      <c r="R5506" t="s">
        <v>20638</v>
      </c>
      <c r="S5506">
        <v>1</v>
      </c>
      <c r="T5506">
        <v>0</v>
      </c>
      <c r="U5506">
        <v>0</v>
      </c>
      <c r="V5506">
        <v>41</v>
      </c>
      <c r="W5506">
        <v>2</v>
      </c>
    </row>
    <row r="5507" spans="1:23" x14ac:dyDescent="0.3">
      <c r="A5507" t="s">
        <v>5516</v>
      </c>
      <c r="B5507" t="s">
        <v>21044</v>
      </c>
      <c r="C5507">
        <v>0</v>
      </c>
      <c r="D5507">
        <v>0</v>
      </c>
      <c r="E5507" t="s">
        <v>20088</v>
      </c>
      <c r="F5507" t="s">
        <v>18395</v>
      </c>
      <c r="G5507" t="s">
        <v>20089</v>
      </c>
      <c r="H5507" t="s">
        <v>26136</v>
      </c>
      <c r="I5507" t="s">
        <v>26137</v>
      </c>
      <c r="J5507" t="s">
        <v>18396</v>
      </c>
      <c r="K5507" t="s">
        <v>7714</v>
      </c>
      <c r="L5507" t="s">
        <v>7715</v>
      </c>
      <c r="M5507" t="s">
        <v>20293</v>
      </c>
      <c r="N5507" t="s">
        <v>6351</v>
      </c>
      <c r="O5507" t="s">
        <v>20061</v>
      </c>
      <c r="P5507" t="s">
        <v>20294</v>
      </c>
      <c r="Q5507" t="s">
        <v>6897</v>
      </c>
      <c r="R5507" t="s">
        <v>20295</v>
      </c>
      <c r="S5507">
        <v>0</v>
      </c>
      <c r="T5507">
        <v>0</v>
      </c>
      <c r="U5507">
        <v>1</v>
      </c>
      <c r="V5507">
        <v>52</v>
      </c>
      <c r="W5507">
        <v>8</v>
      </c>
    </row>
    <row r="5508" spans="1:23" x14ac:dyDescent="0.3">
      <c r="A5508" t="s">
        <v>5517</v>
      </c>
      <c r="B5508" t="s">
        <v>21044</v>
      </c>
      <c r="C5508">
        <v>0</v>
      </c>
      <c r="D5508">
        <v>0</v>
      </c>
      <c r="E5508" t="s">
        <v>20088</v>
      </c>
      <c r="F5508" t="s">
        <v>18397</v>
      </c>
      <c r="G5508" t="s">
        <v>20089</v>
      </c>
      <c r="H5508" t="s">
        <v>26138</v>
      </c>
      <c r="I5508" t="s">
        <v>26139</v>
      </c>
      <c r="J5508" t="s">
        <v>18398</v>
      </c>
      <c r="K5508" t="s">
        <v>6390</v>
      </c>
      <c r="L5508" t="s">
        <v>6391</v>
      </c>
      <c r="M5508" t="s">
        <v>20162</v>
      </c>
      <c r="N5508" t="s">
        <v>6351</v>
      </c>
      <c r="O5508" t="s">
        <v>20061</v>
      </c>
      <c r="P5508" t="s">
        <v>20461</v>
      </c>
      <c r="Q5508" t="s">
        <v>20462</v>
      </c>
      <c r="R5508" t="s">
        <v>20746</v>
      </c>
      <c r="S5508">
        <v>0</v>
      </c>
      <c r="T5508">
        <v>0</v>
      </c>
      <c r="U5508">
        <v>1</v>
      </c>
      <c r="V5508">
        <v>291</v>
      </c>
      <c r="W5508">
        <v>34</v>
      </c>
    </row>
    <row r="5509" spans="1:23" x14ac:dyDescent="0.3">
      <c r="A5509" t="s">
        <v>5518</v>
      </c>
      <c r="B5509" t="s">
        <v>21501</v>
      </c>
      <c r="C5509">
        <v>1</v>
      </c>
      <c r="D5509">
        <v>1</v>
      </c>
      <c r="E5509" t="s">
        <v>20050</v>
      </c>
      <c r="F5509" t="s">
        <v>18399</v>
      </c>
      <c r="G5509" t="s">
        <v>20051</v>
      </c>
      <c r="H5509" t="s">
        <v>20436</v>
      </c>
      <c r="I5509" t="s">
        <v>20437</v>
      </c>
      <c r="J5509" t="s">
        <v>6898</v>
      </c>
      <c r="K5509" t="s">
        <v>6899</v>
      </c>
      <c r="L5509" t="s">
        <v>6900</v>
      </c>
      <c r="M5509" t="s">
        <v>20131</v>
      </c>
      <c r="N5509" t="s">
        <v>6351</v>
      </c>
      <c r="O5509" t="s">
        <v>20061</v>
      </c>
      <c r="P5509" t="s">
        <v>20438</v>
      </c>
      <c r="Q5509" t="s">
        <v>6377</v>
      </c>
      <c r="R5509" t="s">
        <v>26140</v>
      </c>
      <c r="S5509">
        <v>1</v>
      </c>
      <c r="T5509">
        <v>1</v>
      </c>
      <c r="U5509">
        <v>0</v>
      </c>
      <c r="V5509">
        <v>26</v>
      </c>
      <c r="W5509">
        <v>4</v>
      </c>
    </row>
    <row r="5510" spans="1:23" x14ac:dyDescent="0.3">
      <c r="A5510" t="s">
        <v>5519</v>
      </c>
      <c r="B5510" t="s">
        <v>21044</v>
      </c>
      <c r="C5510">
        <v>0</v>
      </c>
      <c r="D5510">
        <v>0</v>
      </c>
      <c r="E5510" t="s">
        <v>20050</v>
      </c>
      <c r="F5510" t="s">
        <v>18400</v>
      </c>
      <c r="G5510" t="s">
        <v>20080</v>
      </c>
      <c r="H5510" t="s">
        <v>20574</v>
      </c>
      <c r="I5510" t="s">
        <v>20575</v>
      </c>
      <c r="J5510" t="s">
        <v>18401</v>
      </c>
      <c r="K5510" t="s">
        <v>6419</v>
      </c>
      <c r="L5510" t="s">
        <v>6350</v>
      </c>
      <c r="M5510" t="s">
        <v>20083</v>
      </c>
      <c r="N5510" t="s">
        <v>6351</v>
      </c>
      <c r="O5510" t="s">
        <v>20061</v>
      </c>
      <c r="P5510" t="s">
        <v>20396</v>
      </c>
      <c r="Q5510" t="s">
        <v>20397</v>
      </c>
      <c r="R5510" t="s">
        <v>20398</v>
      </c>
      <c r="S5510">
        <v>1</v>
      </c>
      <c r="T5510">
        <v>0</v>
      </c>
      <c r="U5510">
        <v>0</v>
      </c>
      <c r="V5510">
        <v>246</v>
      </c>
      <c r="W5510">
        <v>21</v>
      </c>
    </row>
    <row r="5511" spans="1:23" x14ac:dyDescent="0.3">
      <c r="A5511" t="s">
        <v>5520</v>
      </c>
      <c r="B5511" t="s">
        <v>21044</v>
      </c>
      <c r="C5511">
        <v>0</v>
      </c>
      <c r="D5511">
        <v>0</v>
      </c>
      <c r="E5511" t="s">
        <v>20050</v>
      </c>
      <c r="F5511" t="s">
        <v>18402</v>
      </c>
      <c r="G5511" t="s">
        <v>20080</v>
      </c>
      <c r="H5511" t="s">
        <v>20574</v>
      </c>
      <c r="I5511" t="s">
        <v>20575</v>
      </c>
      <c r="J5511" t="s">
        <v>7838</v>
      </c>
      <c r="K5511" t="s">
        <v>6915</v>
      </c>
      <c r="L5511" t="s">
        <v>6350</v>
      </c>
      <c r="M5511" t="s">
        <v>20083</v>
      </c>
      <c r="N5511" t="s">
        <v>6351</v>
      </c>
      <c r="O5511" t="s">
        <v>20061</v>
      </c>
      <c r="P5511" t="s">
        <v>20396</v>
      </c>
      <c r="Q5511" t="s">
        <v>20397</v>
      </c>
      <c r="R5511" t="s">
        <v>20398</v>
      </c>
      <c r="S5511">
        <v>1</v>
      </c>
      <c r="T5511">
        <v>0</v>
      </c>
      <c r="U5511">
        <v>0</v>
      </c>
      <c r="V5511">
        <v>271</v>
      </c>
      <c r="W5511">
        <v>23</v>
      </c>
    </row>
    <row r="5512" spans="1:23" x14ac:dyDescent="0.3">
      <c r="A5512" t="s">
        <v>5521</v>
      </c>
      <c r="B5512" t="s">
        <v>21044</v>
      </c>
      <c r="C5512">
        <v>0</v>
      </c>
      <c r="D5512">
        <v>0</v>
      </c>
      <c r="E5512" t="s">
        <v>20050</v>
      </c>
      <c r="F5512" t="s">
        <v>18403</v>
      </c>
      <c r="G5512" t="s">
        <v>20080</v>
      </c>
      <c r="H5512" t="s">
        <v>20574</v>
      </c>
      <c r="I5512" t="s">
        <v>20575</v>
      </c>
      <c r="J5512" t="s">
        <v>18404</v>
      </c>
      <c r="K5512" t="s">
        <v>18405</v>
      </c>
      <c r="L5512" t="s">
        <v>6350</v>
      </c>
      <c r="M5512" t="s">
        <v>20083</v>
      </c>
      <c r="N5512" t="s">
        <v>6351</v>
      </c>
      <c r="O5512" t="s">
        <v>20061</v>
      </c>
      <c r="P5512" t="s">
        <v>20396</v>
      </c>
      <c r="Q5512" t="s">
        <v>20397</v>
      </c>
      <c r="R5512" t="s">
        <v>20398</v>
      </c>
      <c r="S5512">
        <v>1</v>
      </c>
      <c r="T5512">
        <v>0</v>
      </c>
      <c r="U5512">
        <v>0</v>
      </c>
      <c r="V5512">
        <v>243</v>
      </c>
      <c r="W5512">
        <v>21</v>
      </c>
    </row>
    <row r="5513" spans="1:23" x14ac:dyDescent="0.3">
      <c r="A5513" t="s">
        <v>5522</v>
      </c>
      <c r="B5513" t="s">
        <v>21044</v>
      </c>
      <c r="C5513">
        <v>0</v>
      </c>
      <c r="D5513">
        <v>0</v>
      </c>
      <c r="E5513" t="s">
        <v>20088</v>
      </c>
      <c r="F5513" t="s">
        <v>18407</v>
      </c>
      <c r="G5513" t="s">
        <v>20089</v>
      </c>
      <c r="H5513" t="s">
        <v>26141</v>
      </c>
      <c r="I5513" t="s">
        <v>26142</v>
      </c>
      <c r="J5513" t="s">
        <v>18408</v>
      </c>
      <c r="K5513" t="s">
        <v>6497</v>
      </c>
      <c r="L5513" t="s">
        <v>6498</v>
      </c>
      <c r="M5513" t="s">
        <v>20534</v>
      </c>
      <c r="N5513" t="s">
        <v>6351</v>
      </c>
      <c r="O5513" t="s">
        <v>20061</v>
      </c>
      <c r="P5513" t="s">
        <v>20114</v>
      </c>
      <c r="Q5513" t="s">
        <v>20115</v>
      </c>
      <c r="R5513" t="s">
        <v>20535</v>
      </c>
      <c r="S5513">
        <v>0</v>
      </c>
      <c r="T5513">
        <v>0</v>
      </c>
      <c r="U5513">
        <v>1</v>
      </c>
      <c r="V5513">
        <v>129</v>
      </c>
      <c r="W5513">
        <v>15</v>
      </c>
    </row>
    <row r="5514" spans="1:23" x14ac:dyDescent="0.3">
      <c r="A5514" t="s">
        <v>5523</v>
      </c>
      <c r="B5514" t="s">
        <v>21044</v>
      </c>
      <c r="C5514">
        <v>0</v>
      </c>
      <c r="D5514">
        <v>0</v>
      </c>
      <c r="E5514" t="s">
        <v>20050</v>
      </c>
      <c r="F5514" t="s">
        <v>18409</v>
      </c>
      <c r="G5514" t="s">
        <v>20051</v>
      </c>
      <c r="H5514" t="s">
        <v>20111</v>
      </c>
      <c r="I5514" t="s">
        <v>20112</v>
      </c>
      <c r="J5514" t="s">
        <v>18410</v>
      </c>
      <c r="K5514" t="s">
        <v>6893</v>
      </c>
      <c r="L5514" t="s">
        <v>6894</v>
      </c>
      <c r="M5514" t="s">
        <v>20422</v>
      </c>
      <c r="N5514" t="s">
        <v>6351</v>
      </c>
      <c r="O5514" t="s">
        <v>20061</v>
      </c>
      <c r="P5514" t="s">
        <v>20114</v>
      </c>
      <c r="Q5514" t="s">
        <v>20115</v>
      </c>
      <c r="R5514" t="s">
        <v>20423</v>
      </c>
      <c r="S5514">
        <v>1</v>
      </c>
      <c r="T5514">
        <v>0</v>
      </c>
      <c r="U5514">
        <v>0</v>
      </c>
      <c r="V5514">
        <v>237</v>
      </c>
      <c r="W5514">
        <v>19</v>
      </c>
    </row>
    <row r="5515" spans="1:23" x14ac:dyDescent="0.3">
      <c r="A5515" t="s">
        <v>5524</v>
      </c>
      <c r="B5515" t="s">
        <v>21044</v>
      </c>
      <c r="C5515">
        <v>0</v>
      </c>
      <c r="D5515">
        <v>0</v>
      </c>
      <c r="E5515" t="s">
        <v>20050</v>
      </c>
      <c r="F5515" t="s">
        <v>18411</v>
      </c>
      <c r="G5515" t="s">
        <v>20051</v>
      </c>
      <c r="H5515" t="s">
        <v>20670</v>
      </c>
      <c r="I5515" t="s">
        <v>20671</v>
      </c>
      <c r="J5515" t="s">
        <v>18412</v>
      </c>
      <c r="K5515" t="s">
        <v>7160</v>
      </c>
      <c r="L5515" t="s">
        <v>7161</v>
      </c>
      <c r="M5515" t="s">
        <v>20688</v>
      </c>
      <c r="N5515" t="s">
        <v>6351</v>
      </c>
      <c r="O5515" t="s">
        <v>20061</v>
      </c>
      <c r="P5515" t="s">
        <v>20672</v>
      </c>
      <c r="Q5515" t="s">
        <v>20673</v>
      </c>
      <c r="R5515" t="s">
        <v>20689</v>
      </c>
      <c r="S5515">
        <v>1</v>
      </c>
      <c r="T5515">
        <v>0</v>
      </c>
      <c r="U5515">
        <v>0</v>
      </c>
      <c r="V5515">
        <v>148</v>
      </c>
      <c r="W5515">
        <v>13</v>
      </c>
    </row>
    <row r="5516" spans="1:23" x14ac:dyDescent="0.3">
      <c r="A5516" t="s">
        <v>5525</v>
      </c>
      <c r="B5516" t="s">
        <v>21044</v>
      </c>
      <c r="C5516">
        <v>0</v>
      </c>
      <c r="D5516">
        <v>0</v>
      </c>
      <c r="E5516" t="s">
        <v>20050</v>
      </c>
      <c r="F5516" t="s">
        <v>18413</v>
      </c>
      <c r="G5516" t="s">
        <v>20051</v>
      </c>
      <c r="H5516" t="s">
        <v>20706</v>
      </c>
      <c r="I5516" t="s">
        <v>20707</v>
      </c>
      <c r="J5516" t="s">
        <v>18414</v>
      </c>
      <c r="K5516" t="s">
        <v>8356</v>
      </c>
      <c r="L5516" t="s">
        <v>8357</v>
      </c>
      <c r="M5516" t="s">
        <v>20103</v>
      </c>
      <c r="N5516" t="s">
        <v>6351</v>
      </c>
      <c r="O5516" t="s">
        <v>20061</v>
      </c>
      <c r="P5516" t="s">
        <v>20294</v>
      </c>
      <c r="Q5516" t="s">
        <v>6897</v>
      </c>
      <c r="R5516" t="s">
        <v>20926</v>
      </c>
      <c r="S5516">
        <v>1</v>
      </c>
      <c r="T5516">
        <v>0</v>
      </c>
      <c r="U5516">
        <v>0</v>
      </c>
      <c r="V5516">
        <v>223</v>
      </c>
      <c r="W5516">
        <v>18</v>
      </c>
    </row>
    <row r="5517" spans="1:23" x14ac:dyDescent="0.3">
      <c r="A5517" t="s">
        <v>5526</v>
      </c>
      <c r="B5517" t="s">
        <v>21044</v>
      </c>
      <c r="C5517">
        <v>0</v>
      </c>
      <c r="D5517">
        <v>0</v>
      </c>
      <c r="E5517" t="s">
        <v>20088</v>
      </c>
      <c r="F5517" t="s">
        <v>18415</v>
      </c>
      <c r="G5517" t="s">
        <v>20089</v>
      </c>
      <c r="H5517" t="s">
        <v>21529</v>
      </c>
      <c r="I5517" t="s">
        <v>26143</v>
      </c>
      <c r="J5517" t="s">
        <v>18416</v>
      </c>
      <c r="K5517" t="s">
        <v>18417</v>
      </c>
      <c r="L5517" t="s">
        <v>18418</v>
      </c>
      <c r="M5517" t="s">
        <v>20504</v>
      </c>
      <c r="N5517" t="s">
        <v>6351</v>
      </c>
      <c r="O5517" t="s">
        <v>20061</v>
      </c>
      <c r="P5517" t="s">
        <v>20294</v>
      </c>
      <c r="Q5517" t="s">
        <v>6897</v>
      </c>
      <c r="R5517" t="s">
        <v>26144</v>
      </c>
      <c r="S5517">
        <v>0</v>
      </c>
      <c r="T5517">
        <v>0</v>
      </c>
      <c r="U5517">
        <v>1</v>
      </c>
      <c r="V5517">
        <v>117</v>
      </c>
      <c r="W5517">
        <v>13</v>
      </c>
    </row>
    <row r="5518" spans="1:23" x14ac:dyDescent="0.3">
      <c r="A5518" t="s">
        <v>5527</v>
      </c>
      <c r="B5518" t="s">
        <v>21044</v>
      </c>
      <c r="C5518">
        <v>0</v>
      </c>
      <c r="D5518">
        <v>0</v>
      </c>
      <c r="E5518" t="s">
        <v>20050</v>
      </c>
      <c r="F5518" t="s">
        <v>18419</v>
      </c>
      <c r="G5518" t="s">
        <v>20080</v>
      </c>
      <c r="H5518" t="s">
        <v>20732</v>
      </c>
      <c r="I5518" t="s">
        <v>20733</v>
      </c>
      <c r="J5518" t="s">
        <v>18420</v>
      </c>
      <c r="K5518" t="s">
        <v>6685</v>
      </c>
      <c r="L5518" t="s">
        <v>6686</v>
      </c>
      <c r="M5518" t="s">
        <v>20083</v>
      </c>
      <c r="N5518" t="s">
        <v>6351</v>
      </c>
      <c r="O5518" t="s">
        <v>20061</v>
      </c>
      <c r="P5518" t="s">
        <v>20734</v>
      </c>
      <c r="Q5518" t="s">
        <v>6686</v>
      </c>
      <c r="R5518" t="s">
        <v>20735</v>
      </c>
      <c r="S5518">
        <v>1</v>
      </c>
      <c r="T5518">
        <v>1</v>
      </c>
      <c r="U5518">
        <v>0</v>
      </c>
      <c r="V5518">
        <v>267</v>
      </c>
      <c r="W5518">
        <v>24</v>
      </c>
    </row>
    <row r="5519" spans="1:23" x14ac:dyDescent="0.3">
      <c r="A5519" t="s">
        <v>5528</v>
      </c>
      <c r="B5519" t="s">
        <v>21044</v>
      </c>
      <c r="C5519">
        <v>0</v>
      </c>
      <c r="D5519">
        <v>0</v>
      </c>
      <c r="E5519" t="s">
        <v>20050</v>
      </c>
      <c r="F5519" t="s">
        <v>18421</v>
      </c>
      <c r="G5519" t="s">
        <v>20080</v>
      </c>
      <c r="H5519" t="s">
        <v>26145</v>
      </c>
      <c r="I5519" t="s">
        <v>26146</v>
      </c>
      <c r="J5519" t="s">
        <v>18422</v>
      </c>
      <c r="K5519" t="s">
        <v>18423</v>
      </c>
      <c r="L5519" t="s">
        <v>6462</v>
      </c>
      <c r="M5519" t="s">
        <v>20083</v>
      </c>
      <c r="N5519" t="s">
        <v>6351</v>
      </c>
      <c r="O5519" t="s">
        <v>20061</v>
      </c>
      <c r="P5519" t="s">
        <v>20741</v>
      </c>
      <c r="Q5519" t="s">
        <v>6462</v>
      </c>
      <c r="R5519" t="s">
        <v>20742</v>
      </c>
      <c r="S5519">
        <v>1</v>
      </c>
      <c r="T5519">
        <v>0</v>
      </c>
      <c r="U5519">
        <v>0</v>
      </c>
      <c r="V5519">
        <v>184</v>
      </c>
      <c r="W5519">
        <v>14</v>
      </c>
    </row>
    <row r="5520" spans="1:23" x14ac:dyDescent="0.3">
      <c r="A5520" t="s">
        <v>5529</v>
      </c>
      <c r="B5520" t="s">
        <v>21501</v>
      </c>
      <c r="C5520">
        <v>1</v>
      </c>
      <c r="D5520">
        <v>1</v>
      </c>
      <c r="E5520" t="s">
        <v>20088</v>
      </c>
      <c r="F5520" t="s">
        <v>18424</v>
      </c>
      <c r="G5520" t="s">
        <v>20089</v>
      </c>
      <c r="H5520" t="s">
        <v>21529</v>
      </c>
      <c r="I5520" t="s">
        <v>26143</v>
      </c>
      <c r="J5520" t="s">
        <v>18425</v>
      </c>
      <c r="K5520" t="s">
        <v>6461</v>
      </c>
      <c r="L5520" t="s">
        <v>6462</v>
      </c>
      <c r="M5520" t="s">
        <v>20083</v>
      </c>
      <c r="N5520" t="s">
        <v>6351</v>
      </c>
      <c r="O5520" t="s">
        <v>20061</v>
      </c>
      <c r="P5520" t="s">
        <v>20741</v>
      </c>
      <c r="Q5520" t="s">
        <v>6462</v>
      </c>
      <c r="R5520" t="s">
        <v>20742</v>
      </c>
      <c r="S5520">
        <v>0</v>
      </c>
      <c r="T5520">
        <v>0</v>
      </c>
      <c r="U5520">
        <v>0</v>
      </c>
      <c r="V5520">
        <v>32</v>
      </c>
      <c r="W5520">
        <v>2</v>
      </c>
    </row>
    <row r="5521" spans="1:23" x14ac:dyDescent="0.3">
      <c r="A5521" t="s">
        <v>5530</v>
      </c>
      <c r="B5521" t="s">
        <v>21044</v>
      </c>
      <c r="C5521">
        <v>0</v>
      </c>
      <c r="D5521">
        <v>0</v>
      </c>
      <c r="E5521" t="s">
        <v>20050</v>
      </c>
      <c r="F5521" t="s">
        <v>18427</v>
      </c>
      <c r="G5521" t="s">
        <v>20051</v>
      </c>
      <c r="H5521" t="s">
        <v>20775</v>
      </c>
      <c r="I5521" t="s">
        <v>20776</v>
      </c>
      <c r="J5521" t="s">
        <v>18428</v>
      </c>
      <c r="K5521" t="s">
        <v>7296</v>
      </c>
      <c r="L5521" t="s">
        <v>7297</v>
      </c>
      <c r="M5521" t="s">
        <v>20515</v>
      </c>
      <c r="N5521" t="s">
        <v>6351</v>
      </c>
      <c r="O5521" t="s">
        <v>20061</v>
      </c>
      <c r="P5521" t="s">
        <v>20777</v>
      </c>
      <c r="Q5521" t="s">
        <v>6922</v>
      </c>
      <c r="R5521" t="s">
        <v>20779</v>
      </c>
      <c r="S5521">
        <v>1</v>
      </c>
      <c r="T5521">
        <v>0</v>
      </c>
      <c r="U5521">
        <v>0</v>
      </c>
      <c r="V5521">
        <v>149</v>
      </c>
      <c r="W5521">
        <v>14</v>
      </c>
    </row>
    <row r="5522" spans="1:23" x14ac:dyDescent="0.3">
      <c r="A5522" t="s">
        <v>5531</v>
      </c>
      <c r="B5522" t="s">
        <v>21044</v>
      </c>
      <c r="C5522">
        <v>0</v>
      </c>
      <c r="D5522">
        <v>0</v>
      </c>
      <c r="E5522" t="s">
        <v>20050</v>
      </c>
      <c r="F5522" t="s">
        <v>18429</v>
      </c>
      <c r="G5522" t="s">
        <v>20080</v>
      </c>
      <c r="H5522" t="s">
        <v>20793</v>
      </c>
      <c r="I5522" t="s">
        <v>20794</v>
      </c>
      <c r="J5522" t="s">
        <v>18430</v>
      </c>
      <c r="K5522" t="s">
        <v>6754</v>
      </c>
      <c r="L5522" t="s">
        <v>6755</v>
      </c>
      <c r="M5522" t="s">
        <v>20083</v>
      </c>
      <c r="N5522" t="s">
        <v>6351</v>
      </c>
      <c r="O5522" t="s">
        <v>20061</v>
      </c>
      <c r="P5522" t="s">
        <v>20795</v>
      </c>
      <c r="Q5522" t="s">
        <v>6755</v>
      </c>
      <c r="R5522" t="s">
        <v>20796</v>
      </c>
      <c r="S5522">
        <v>1</v>
      </c>
      <c r="T5522">
        <v>0</v>
      </c>
      <c r="U5522">
        <v>0</v>
      </c>
      <c r="V5522">
        <v>218</v>
      </c>
      <c r="W5522">
        <v>20</v>
      </c>
    </row>
    <row r="5523" spans="1:23" x14ac:dyDescent="0.3">
      <c r="A5523" t="s">
        <v>5532</v>
      </c>
      <c r="B5523" t="s">
        <v>21501</v>
      </c>
      <c r="C5523">
        <v>1</v>
      </c>
      <c r="D5523">
        <v>1</v>
      </c>
      <c r="E5523" t="s">
        <v>20050</v>
      </c>
      <c r="F5523" t="s">
        <v>18431</v>
      </c>
      <c r="G5523" t="s">
        <v>20051</v>
      </c>
      <c r="H5523" t="s">
        <v>26147</v>
      </c>
      <c r="I5523" t="s">
        <v>26148</v>
      </c>
      <c r="J5523" t="s">
        <v>6908</v>
      </c>
      <c r="K5523" t="s">
        <v>6495</v>
      </c>
      <c r="L5523" t="s">
        <v>6496</v>
      </c>
      <c r="M5523" t="s">
        <v>20147</v>
      </c>
      <c r="N5523" t="s">
        <v>6351</v>
      </c>
      <c r="O5523" t="s">
        <v>20061</v>
      </c>
      <c r="P5523" t="s">
        <v>20070</v>
      </c>
      <c r="Q5523" t="s">
        <v>20071</v>
      </c>
      <c r="R5523" t="s">
        <v>20802</v>
      </c>
      <c r="S5523">
        <v>1</v>
      </c>
      <c r="T5523">
        <v>0</v>
      </c>
      <c r="U5523">
        <v>0</v>
      </c>
      <c r="V5523">
        <v>123</v>
      </c>
      <c r="W5523">
        <v>5</v>
      </c>
    </row>
    <row r="5524" spans="1:23" x14ac:dyDescent="0.3">
      <c r="A5524" t="s">
        <v>5533</v>
      </c>
      <c r="B5524" t="s">
        <v>21044</v>
      </c>
      <c r="C5524">
        <v>0</v>
      </c>
      <c r="D5524">
        <v>0</v>
      </c>
      <c r="E5524" t="s">
        <v>20050</v>
      </c>
      <c r="F5524" t="s">
        <v>18432</v>
      </c>
      <c r="G5524" t="s">
        <v>20051</v>
      </c>
      <c r="H5524" t="s">
        <v>26147</v>
      </c>
      <c r="I5524" t="s">
        <v>26148</v>
      </c>
      <c r="J5524" t="s">
        <v>18433</v>
      </c>
      <c r="K5524" t="s">
        <v>6495</v>
      </c>
      <c r="L5524" t="s">
        <v>6496</v>
      </c>
      <c r="M5524" t="s">
        <v>20147</v>
      </c>
      <c r="N5524" t="s">
        <v>6351</v>
      </c>
      <c r="O5524" t="s">
        <v>20061</v>
      </c>
      <c r="P5524" t="s">
        <v>20070</v>
      </c>
      <c r="Q5524" t="s">
        <v>20071</v>
      </c>
      <c r="R5524" t="s">
        <v>20802</v>
      </c>
      <c r="S5524">
        <v>1</v>
      </c>
      <c r="T5524">
        <v>0</v>
      </c>
      <c r="U5524">
        <v>0</v>
      </c>
      <c r="V5524">
        <v>185</v>
      </c>
      <c r="W5524">
        <v>16</v>
      </c>
    </row>
    <row r="5525" spans="1:23" x14ac:dyDescent="0.3">
      <c r="A5525" t="s">
        <v>5534</v>
      </c>
      <c r="B5525" t="s">
        <v>21044</v>
      </c>
      <c r="C5525">
        <v>0</v>
      </c>
      <c r="D5525">
        <v>0</v>
      </c>
      <c r="E5525" t="s">
        <v>20050</v>
      </c>
      <c r="F5525" t="s">
        <v>18434</v>
      </c>
      <c r="G5525" t="s">
        <v>20051</v>
      </c>
      <c r="H5525" t="s">
        <v>20670</v>
      </c>
      <c r="I5525" t="s">
        <v>20671</v>
      </c>
      <c r="J5525" t="s">
        <v>18435</v>
      </c>
      <c r="K5525" t="s">
        <v>6502</v>
      </c>
      <c r="L5525" t="s">
        <v>6503</v>
      </c>
      <c r="M5525" t="s">
        <v>20054</v>
      </c>
      <c r="N5525" t="s">
        <v>6351</v>
      </c>
      <c r="O5525" t="s">
        <v>20061</v>
      </c>
      <c r="P5525" t="s">
        <v>20672</v>
      </c>
      <c r="Q5525" t="s">
        <v>20673</v>
      </c>
      <c r="R5525" t="s">
        <v>20787</v>
      </c>
      <c r="S5525">
        <v>1</v>
      </c>
      <c r="T5525">
        <v>0</v>
      </c>
      <c r="U5525">
        <v>0</v>
      </c>
      <c r="V5525">
        <v>194</v>
      </c>
      <c r="W5525">
        <v>18</v>
      </c>
    </row>
    <row r="5526" spans="1:23" x14ac:dyDescent="0.3">
      <c r="A5526" t="s">
        <v>5535</v>
      </c>
      <c r="B5526" t="s">
        <v>21044</v>
      </c>
      <c r="C5526">
        <v>0</v>
      </c>
      <c r="D5526">
        <v>0</v>
      </c>
      <c r="E5526" t="s">
        <v>20088</v>
      </c>
      <c r="F5526" t="s">
        <v>18436</v>
      </c>
      <c r="G5526" t="s">
        <v>20089</v>
      </c>
      <c r="H5526" t="s">
        <v>26149</v>
      </c>
      <c r="I5526" t="s">
        <v>26150</v>
      </c>
      <c r="J5526" t="s">
        <v>18437</v>
      </c>
      <c r="K5526" t="s">
        <v>18438</v>
      </c>
      <c r="L5526" t="s">
        <v>18439</v>
      </c>
      <c r="M5526" t="s">
        <v>20221</v>
      </c>
      <c r="N5526" t="s">
        <v>6351</v>
      </c>
      <c r="O5526" t="s">
        <v>20061</v>
      </c>
      <c r="P5526" t="s">
        <v>20207</v>
      </c>
      <c r="Q5526" t="s">
        <v>6450</v>
      </c>
      <c r="R5526" t="s">
        <v>26151</v>
      </c>
      <c r="S5526">
        <v>0</v>
      </c>
      <c r="T5526">
        <v>1</v>
      </c>
      <c r="U5526">
        <v>1</v>
      </c>
      <c r="V5526">
        <v>153</v>
      </c>
      <c r="W5526">
        <v>17</v>
      </c>
    </row>
    <row r="5527" spans="1:23" x14ac:dyDescent="0.3">
      <c r="A5527" t="s">
        <v>5536</v>
      </c>
      <c r="B5527" t="s">
        <v>21044</v>
      </c>
      <c r="C5527">
        <v>0</v>
      </c>
      <c r="D5527">
        <v>0</v>
      </c>
      <c r="E5527" t="s">
        <v>20050</v>
      </c>
      <c r="F5527" t="s">
        <v>18440</v>
      </c>
      <c r="G5527" t="s">
        <v>20051</v>
      </c>
      <c r="H5527" t="s">
        <v>20204</v>
      </c>
      <c r="I5527" t="s">
        <v>20205</v>
      </c>
      <c r="J5527" t="s">
        <v>18441</v>
      </c>
      <c r="K5527" t="s">
        <v>7418</v>
      </c>
      <c r="L5527" t="s">
        <v>6450</v>
      </c>
      <c r="M5527" t="s">
        <v>20206</v>
      </c>
      <c r="N5527" t="s">
        <v>6351</v>
      </c>
      <c r="O5527" t="s">
        <v>20061</v>
      </c>
      <c r="P5527" t="s">
        <v>20207</v>
      </c>
      <c r="Q5527" t="s">
        <v>6450</v>
      </c>
      <c r="R5527" t="s">
        <v>20208</v>
      </c>
      <c r="S5527">
        <v>1</v>
      </c>
      <c r="T5527">
        <v>0</v>
      </c>
      <c r="U5527">
        <v>0</v>
      </c>
      <c r="V5527">
        <v>138</v>
      </c>
      <c r="W5527">
        <v>13</v>
      </c>
    </row>
    <row r="5528" spans="1:23" x14ac:dyDescent="0.3">
      <c r="A5528" t="s">
        <v>5537</v>
      </c>
      <c r="B5528" t="s">
        <v>21044</v>
      </c>
      <c r="C5528">
        <v>0</v>
      </c>
      <c r="D5528">
        <v>0</v>
      </c>
      <c r="E5528" t="s">
        <v>20050</v>
      </c>
      <c r="F5528" t="s">
        <v>18442</v>
      </c>
      <c r="G5528" t="s">
        <v>20051</v>
      </c>
      <c r="H5528" t="s">
        <v>20058</v>
      </c>
      <c r="I5528" t="s">
        <v>20059</v>
      </c>
      <c r="J5528" t="s">
        <v>18443</v>
      </c>
      <c r="K5528" t="s">
        <v>6924</v>
      </c>
      <c r="L5528" t="s">
        <v>6925</v>
      </c>
      <c r="M5528" t="s">
        <v>20856</v>
      </c>
      <c r="N5528" t="s">
        <v>6351</v>
      </c>
      <c r="O5528" t="s">
        <v>20061</v>
      </c>
      <c r="P5528" t="s">
        <v>20062</v>
      </c>
      <c r="Q5528" t="s">
        <v>20063</v>
      </c>
      <c r="R5528" t="s">
        <v>20857</v>
      </c>
      <c r="S5528">
        <v>1</v>
      </c>
      <c r="T5528">
        <v>0</v>
      </c>
      <c r="U5528">
        <v>0</v>
      </c>
      <c r="V5528">
        <v>185</v>
      </c>
      <c r="W5528">
        <v>16</v>
      </c>
    </row>
    <row r="5529" spans="1:23" x14ac:dyDescent="0.3">
      <c r="A5529" t="s">
        <v>5538</v>
      </c>
      <c r="B5529" t="s">
        <v>21044</v>
      </c>
      <c r="C5529">
        <v>0</v>
      </c>
      <c r="D5529">
        <v>0</v>
      </c>
      <c r="E5529" t="s">
        <v>20050</v>
      </c>
      <c r="F5529" t="s">
        <v>18444</v>
      </c>
      <c r="G5529" t="s">
        <v>20051</v>
      </c>
      <c r="H5529" t="s">
        <v>20459</v>
      </c>
      <c r="I5529" t="s">
        <v>20460</v>
      </c>
      <c r="J5529" t="s">
        <v>18445</v>
      </c>
      <c r="K5529" t="s">
        <v>6390</v>
      </c>
      <c r="L5529" t="s">
        <v>6391</v>
      </c>
      <c r="M5529" t="s">
        <v>20162</v>
      </c>
      <c r="N5529" t="s">
        <v>6351</v>
      </c>
      <c r="O5529" t="s">
        <v>20061</v>
      </c>
      <c r="P5529" t="s">
        <v>20461</v>
      </c>
      <c r="Q5529" t="s">
        <v>20462</v>
      </c>
      <c r="R5529" t="s">
        <v>20746</v>
      </c>
      <c r="S5529">
        <v>1</v>
      </c>
      <c r="T5529">
        <v>0</v>
      </c>
      <c r="U5529">
        <v>0</v>
      </c>
      <c r="V5529">
        <v>254</v>
      </c>
      <c r="W5529">
        <v>22</v>
      </c>
    </row>
    <row r="5530" spans="1:23" x14ac:dyDescent="0.3">
      <c r="A5530" t="s">
        <v>5539</v>
      </c>
      <c r="B5530" t="s">
        <v>21044</v>
      </c>
      <c r="C5530">
        <v>0</v>
      </c>
      <c r="D5530">
        <v>0</v>
      </c>
      <c r="E5530" t="s">
        <v>20050</v>
      </c>
      <c r="F5530" t="s">
        <v>18446</v>
      </c>
      <c r="G5530" t="s">
        <v>20080</v>
      </c>
      <c r="H5530" t="s">
        <v>20732</v>
      </c>
      <c r="I5530" t="s">
        <v>20733</v>
      </c>
      <c r="J5530" t="s">
        <v>18447</v>
      </c>
      <c r="K5530" t="s">
        <v>6685</v>
      </c>
      <c r="L5530" t="s">
        <v>6686</v>
      </c>
      <c r="M5530" t="s">
        <v>20083</v>
      </c>
      <c r="N5530" t="s">
        <v>6351</v>
      </c>
      <c r="O5530" t="s">
        <v>20061</v>
      </c>
      <c r="P5530" t="s">
        <v>20734</v>
      </c>
      <c r="Q5530" t="s">
        <v>6686</v>
      </c>
      <c r="R5530" t="s">
        <v>20735</v>
      </c>
      <c r="S5530">
        <v>1</v>
      </c>
      <c r="T5530">
        <v>1</v>
      </c>
      <c r="U5530">
        <v>0</v>
      </c>
      <c r="V5530">
        <v>153</v>
      </c>
      <c r="W5530">
        <v>18</v>
      </c>
    </row>
    <row r="5531" spans="1:23" x14ac:dyDescent="0.3">
      <c r="A5531" t="s">
        <v>5540</v>
      </c>
      <c r="B5531" t="s">
        <v>21501</v>
      </c>
      <c r="C5531">
        <v>1</v>
      </c>
      <c r="D5531">
        <v>1</v>
      </c>
      <c r="E5531" t="s">
        <v>20150</v>
      </c>
      <c r="F5531" t="s">
        <v>18449</v>
      </c>
      <c r="G5531" t="s">
        <v>20089</v>
      </c>
      <c r="H5531" t="s">
        <v>21518</v>
      </c>
      <c r="I5531" t="s">
        <v>26152</v>
      </c>
      <c r="J5531" t="s">
        <v>18448</v>
      </c>
      <c r="K5531" t="s">
        <v>6461</v>
      </c>
      <c r="L5531" t="s">
        <v>6462</v>
      </c>
      <c r="M5531" t="s">
        <v>20083</v>
      </c>
      <c r="N5531" t="s">
        <v>6351</v>
      </c>
      <c r="O5531" t="s">
        <v>20061</v>
      </c>
      <c r="P5531" t="s">
        <v>20741</v>
      </c>
      <c r="Q5531" t="s">
        <v>6462</v>
      </c>
      <c r="R5531" t="s">
        <v>20742</v>
      </c>
      <c r="S5531">
        <v>0</v>
      </c>
      <c r="T5531">
        <v>0</v>
      </c>
      <c r="U5531">
        <v>0</v>
      </c>
      <c r="V5531">
        <v>0</v>
      </c>
      <c r="W5531">
        <v>0</v>
      </c>
    </row>
    <row r="5532" spans="1:23" x14ac:dyDescent="0.3">
      <c r="A5532" t="s">
        <v>5541</v>
      </c>
      <c r="B5532" t="s">
        <v>21044</v>
      </c>
      <c r="C5532">
        <v>0</v>
      </c>
      <c r="D5532">
        <v>0</v>
      </c>
      <c r="E5532" t="s">
        <v>20088</v>
      </c>
      <c r="F5532" t="s">
        <v>18450</v>
      </c>
      <c r="G5532" t="s">
        <v>20089</v>
      </c>
      <c r="H5532" t="s">
        <v>26153</v>
      </c>
      <c r="I5532" t="s">
        <v>26154</v>
      </c>
      <c r="J5532" t="s">
        <v>18451</v>
      </c>
      <c r="K5532" t="s">
        <v>9223</v>
      </c>
      <c r="L5532" t="s">
        <v>6350</v>
      </c>
      <c r="M5532" t="s">
        <v>20083</v>
      </c>
      <c r="N5532" t="s">
        <v>6351</v>
      </c>
      <c r="O5532" t="s">
        <v>20061</v>
      </c>
      <c r="P5532" t="s">
        <v>20396</v>
      </c>
      <c r="Q5532" t="s">
        <v>20397</v>
      </c>
      <c r="R5532" t="s">
        <v>20398</v>
      </c>
      <c r="S5532">
        <v>0</v>
      </c>
      <c r="T5532">
        <v>0</v>
      </c>
      <c r="U5532">
        <v>1</v>
      </c>
      <c r="V5532">
        <v>48</v>
      </c>
      <c r="W5532">
        <v>5</v>
      </c>
    </row>
    <row r="5533" spans="1:23" x14ac:dyDescent="0.3">
      <c r="A5533" t="s">
        <v>5542</v>
      </c>
      <c r="B5533" t="s">
        <v>21483</v>
      </c>
      <c r="C5533">
        <v>1</v>
      </c>
      <c r="D5533">
        <v>1</v>
      </c>
      <c r="E5533" t="s">
        <v>20088</v>
      </c>
      <c r="F5533" t="s">
        <v>18452</v>
      </c>
      <c r="G5533" t="s">
        <v>20089</v>
      </c>
      <c r="H5533" t="s">
        <v>21518</v>
      </c>
      <c r="I5533" t="s">
        <v>26152</v>
      </c>
      <c r="J5533" t="s">
        <v>18453</v>
      </c>
      <c r="K5533" t="s">
        <v>6931</v>
      </c>
      <c r="L5533" t="s">
        <v>6350</v>
      </c>
      <c r="M5533" t="s">
        <v>20083</v>
      </c>
      <c r="N5533" t="s">
        <v>6351</v>
      </c>
      <c r="O5533" t="s">
        <v>20061</v>
      </c>
      <c r="P5533" t="s">
        <v>20396</v>
      </c>
      <c r="Q5533" t="s">
        <v>20397</v>
      </c>
      <c r="R5533" t="s">
        <v>20398</v>
      </c>
      <c r="S5533">
        <v>0</v>
      </c>
      <c r="T5533">
        <v>0</v>
      </c>
      <c r="U5533">
        <v>0</v>
      </c>
      <c r="V5533">
        <v>39</v>
      </c>
      <c r="W5533">
        <v>2</v>
      </c>
    </row>
    <row r="5534" spans="1:23" x14ac:dyDescent="0.3">
      <c r="A5534" t="s">
        <v>5543</v>
      </c>
      <c r="B5534" t="s">
        <v>21439</v>
      </c>
      <c r="C5534">
        <v>1</v>
      </c>
      <c r="D5534">
        <v>1</v>
      </c>
      <c r="E5534" t="s">
        <v>20088</v>
      </c>
      <c r="F5534" t="s">
        <v>18454</v>
      </c>
      <c r="G5534" t="s">
        <v>20089</v>
      </c>
      <c r="H5534" t="s">
        <v>26155</v>
      </c>
      <c r="I5534" t="s">
        <v>26156</v>
      </c>
      <c r="J5534" t="s">
        <v>18455</v>
      </c>
      <c r="K5534" t="s">
        <v>8804</v>
      </c>
      <c r="L5534" t="s">
        <v>8805</v>
      </c>
      <c r="M5534" t="s">
        <v>21051</v>
      </c>
      <c r="N5534" t="s">
        <v>6351</v>
      </c>
      <c r="O5534" t="s">
        <v>20061</v>
      </c>
      <c r="P5534" t="s">
        <v>20461</v>
      </c>
      <c r="Q5534" t="s">
        <v>20462</v>
      </c>
      <c r="R5534" t="s">
        <v>21052</v>
      </c>
      <c r="S5534">
        <v>0</v>
      </c>
      <c r="T5534">
        <v>0</v>
      </c>
      <c r="U5534">
        <v>0</v>
      </c>
      <c r="V5534">
        <v>95</v>
      </c>
      <c r="W5534">
        <v>3</v>
      </c>
    </row>
    <row r="5535" spans="1:23" x14ac:dyDescent="0.3">
      <c r="A5535" t="s">
        <v>5544</v>
      </c>
      <c r="B5535" t="s">
        <v>21483</v>
      </c>
      <c r="C5535">
        <v>1</v>
      </c>
      <c r="D5535">
        <v>1</v>
      </c>
      <c r="E5535" t="s">
        <v>20050</v>
      </c>
      <c r="F5535" t="s">
        <v>18456</v>
      </c>
      <c r="G5535" t="s">
        <v>20080</v>
      </c>
      <c r="H5535" t="s">
        <v>20732</v>
      </c>
      <c r="I5535" t="s">
        <v>20733</v>
      </c>
      <c r="J5535" t="s">
        <v>18457</v>
      </c>
      <c r="K5535" t="s">
        <v>6685</v>
      </c>
      <c r="L5535" t="s">
        <v>6686</v>
      </c>
      <c r="M5535" t="s">
        <v>20083</v>
      </c>
      <c r="N5535" t="s">
        <v>6351</v>
      </c>
      <c r="O5535" t="s">
        <v>20061</v>
      </c>
      <c r="P5535" t="s">
        <v>20734</v>
      </c>
      <c r="Q5535" t="s">
        <v>6686</v>
      </c>
      <c r="R5535" t="s">
        <v>20735</v>
      </c>
      <c r="S5535">
        <v>1</v>
      </c>
      <c r="T5535">
        <v>1</v>
      </c>
      <c r="U5535">
        <v>0</v>
      </c>
      <c r="V5535">
        <v>187</v>
      </c>
      <c r="W5535">
        <v>9</v>
      </c>
    </row>
    <row r="5536" spans="1:23" x14ac:dyDescent="0.3">
      <c r="A5536" t="s">
        <v>5545</v>
      </c>
      <c r="B5536" t="s">
        <v>21483</v>
      </c>
      <c r="C5536">
        <v>1</v>
      </c>
      <c r="D5536">
        <v>1</v>
      </c>
      <c r="E5536" t="s">
        <v>20150</v>
      </c>
      <c r="F5536" t="s">
        <v>18458</v>
      </c>
      <c r="G5536" t="s">
        <v>20089</v>
      </c>
      <c r="H5536" t="s">
        <v>26157</v>
      </c>
      <c r="I5536" t="s">
        <v>26158</v>
      </c>
      <c r="J5536" t="s">
        <v>18459</v>
      </c>
      <c r="K5536" t="s">
        <v>7667</v>
      </c>
      <c r="L5536" t="s">
        <v>7668</v>
      </c>
      <c r="M5536" t="s">
        <v>20113</v>
      </c>
      <c r="N5536" t="s">
        <v>6351</v>
      </c>
      <c r="O5536" t="s">
        <v>20061</v>
      </c>
      <c r="P5536" t="s">
        <v>20114</v>
      </c>
      <c r="Q5536" t="s">
        <v>20115</v>
      </c>
      <c r="R5536" t="s">
        <v>20116</v>
      </c>
      <c r="S5536">
        <v>0</v>
      </c>
      <c r="T5536">
        <v>0</v>
      </c>
      <c r="U5536">
        <v>0</v>
      </c>
      <c r="V5536">
        <v>76</v>
      </c>
      <c r="W5536">
        <v>3</v>
      </c>
    </row>
    <row r="5537" spans="1:23" x14ac:dyDescent="0.3">
      <c r="A5537" t="s">
        <v>5546</v>
      </c>
      <c r="B5537" t="s">
        <v>21439</v>
      </c>
      <c r="C5537">
        <v>1</v>
      </c>
      <c r="D5537">
        <v>1</v>
      </c>
      <c r="E5537" t="s">
        <v>20150</v>
      </c>
      <c r="F5537" t="s">
        <v>18460</v>
      </c>
      <c r="G5537" t="s">
        <v>20089</v>
      </c>
      <c r="H5537" t="s">
        <v>21489</v>
      </c>
      <c r="I5537" t="s">
        <v>26159</v>
      </c>
      <c r="J5537" t="s">
        <v>18461</v>
      </c>
      <c r="K5537" t="s">
        <v>6398</v>
      </c>
      <c r="L5537" t="s">
        <v>6350</v>
      </c>
      <c r="M5537" t="s">
        <v>20083</v>
      </c>
      <c r="N5537" t="s">
        <v>6351</v>
      </c>
      <c r="O5537" t="s">
        <v>20061</v>
      </c>
      <c r="P5537" t="s">
        <v>20396</v>
      </c>
      <c r="Q5537" t="s">
        <v>20397</v>
      </c>
      <c r="R5537" t="s">
        <v>20398</v>
      </c>
      <c r="S5537">
        <v>0</v>
      </c>
      <c r="T5537">
        <v>0</v>
      </c>
      <c r="U5537">
        <v>0</v>
      </c>
      <c r="V5537">
        <v>62</v>
      </c>
      <c r="W5537">
        <v>3</v>
      </c>
    </row>
    <row r="5538" spans="1:23" x14ac:dyDescent="0.3">
      <c r="A5538" t="s">
        <v>5547</v>
      </c>
      <c r="B5538" t="s">
        <v>21439</v>
      </c>
      <c r="C5538">
        <v>1</v>
      </c>
      <c r="D5538">
        <v>1</v>
      </c>
      <c r="E5538" t="s">
        <v>20088</v>
      </c>
      <c r="F5538" t="s">
        <v>18462</v>
      </c>
      <c r="G5538" t="s">
        <v>20089</v>
      </c>
      <c r="H5538" t="s">
        <v>26160</v>
      </c>
      <c r="I5538" t="s">
        <v>26161</v>
      </c>
      <c r="J5538" t="s">
        <v>18463</v>
      </c>
      <c r="K5538" t="s">
        <v>6931</v>
      </c>
      <c r="L5538" t="s">
        <v>6350</v>
      </c>
      <c r="M5538" t="s">
        <v>20083</v>
      </c>
      <c r="N5538" t="s">
        <v>6351</v>
      </c>
      <c r="O5538" t="s">
        <v>20061</v>
      </c>
      <c r="P5538" t="s">
        <v>20396</v>
      </c>
      <c r="Q5538" t="s">
        <v>20397</v>
      </c>
      <c r="R5538" t="s">
        <v>20398</v>
      </c>
      <c r="S5538">
        <v>0</v>
      </c>
      <c r="T5538">
        <v>0</v>
      </c>
      <c r="U5538">
        <v>0</v>
      </c>
      <c r="V5538">
        <v>38</v>
      </c>
      <c r="W5538">
        <v>2</v>
      </c>
    </row>
    <row r="5539" spans="1:23" x14ac:dyDescent="0.3">
      <c r="A5539" t="s">
        <v>5548</v>
      </c>
      <c r="B5539" t="s">
        <v>21439</v>
      </c>
      <c r="C5539">
        <v>1</v>
      </c>
      <c r="D5539">
        <v>1</v>
      </c>
      <c r="E5539" t="s">
        <v>20065</v>
      </c>
      <c r="F5539" t="s">
        <v>18464</v>
      </c>
      <c r="G5539" t="s">
        <v>21576</v>
      </c>
      <c r="H5539" t="s">
        <v>26162</v>
      </c>
      <c r="I5539" t="s">
        <v>26163</v>
      </c>
      <c r="J5539" t="s">
        <v>18465</v>
      </c>
      <c r="K5539" t="s">
        <v>7134</v>
      </c>
      <c r="L5539" t="s">
        <v>7135</v>
      </c>
      <c r="M5539" t="s">
        <v>20374</v>
      </c>
      <c r="N5539" t="s">
        <v>6351</v>
      </c>
      <c r="O5539" t="s">
        <v>20061</v>
      </c>
      <c r="P5539" t="s">
        <v>20672</v>
      </c>
      <c r="Q5539" t="s">
        <v>20673</v>
      </c>
      <c r="R5539" t="s">
        <v>20674</v>
      </c>
      <c r="S5539">
        <v>1</v>
      </c>
      <c r="T5539">
        <v>0</v>
      </c>
      <c r="U5539">
        <v>0</v>
      </c>
      <c r="V5539">
        <v>17</v>
      </c>
      <c r="W5539">
        <v>1</v>
      </c>
    </row>
    <row r="5540" spans="1:23" x14ac:dyDescent="0.3">
      <c r="A5540" t="s">
        <v>5549</v>
      </c>
      <c r="B5540" t="s">
        <v>21439</v>
      </c>
      <c r="C5540">
        <v>1</v>
      </c>
      <c r="D5540">
        <v>1</v>
      </c>
      <c r="E5540" t="s">
        <v>20150</v>
      </c>
      <c r="F5540" t="s">
        <v>18466</v>
      </c>
      <c r="G5540" t="s">
        <v>20089</v>
      </c>
      <c r="H5540" t="s">
        <v>26164</v>
      </c>
      <c r="I5540" t="s">
        <v>26165</v>
      </c>
      <c r="J5540" t="s">
        <v>18467</v>
      </c>
      <c r="K5540" t="s">
        <v>6461</v>
      </c>
      <c r="L5540" t="s">
        <v>6462</v>
      </c>
      <c r="M5540" t="s">
        <v>20083</v>
      </c>
      <c r="N5540" t="s">
        <v>6351</v>
      </c>
      <c r="O5540" t="s">
        <v>20061</v>
      </c>
      <c r="P5540" t="s">
        <v>20741</v>
      </c>
      <c r="Q5540" t="s">
        <v>6462</v>
      </c>
      <c r="R5540" t="s">
        <v>20742</v>
      </c>
      <c r="S5540">
        <v>0</v>
      </c>
      <c r="T5540">
        <v>0</v>
      </c>
      <c r="V5540">
        <v>16</v>
      </c>
      <c r="W5540">
        <v>1</v>
      </c>
    </row>
    <row r="5541" spans="1:23" x14ac:dyDescent="0.3">
      <c r="A5541" t="s">
        <v>5550</v>
      </c>
      <c r="B5541" t="s">
        <v>21528</v>
      </c>
      <c r="C5541">
        <v>1</v>
      </c>
      <c r="D5541">
        <v>1</v>
      </c>
      <c r="E5541" t="s">
        <v>20050</v>
      </c>
      <c r="F5541" t="s">
        <v>18468</v>
      </c>
      <c r="G5541" t="s">
        <v>20051</v>
      </c>
      <c r="H5541" t="s">
        <v>20670</v>
      </c>
      <c r="I5541" t="s">
        <v>20671</v>
      </c>
      <c r="J5541" t="s">
        <v>18469</v>
      </c>
      <c r="K5541" t="s">
        <v>6502</v>
      </c>
      <c r="L5541" t="s">
        <v>6503</v>
      </c>
      <c r="M5541" t="s">
        <v>20054</v>
      </c>
      <c r="N5541" t="s">
        <v>6351</v>
      </c>
      <c r="O5541" t="s">
        <v>20061</v>
      </c>
      <c r="P5541" t="s">
        <v>20672</v>
      </c>
      <c r="Q5541" t="s">
        <v>20673</v>
      </c>
      <c r="R5541" t="s">
        <v>20787</v>
      </c>
      <c r="S5541">
        <v>1</v>
      </c>
      <c r="T5541">
        <v>0</v>
      </c>
      <c r="U5541">
        <v>0</v>
      </c>
      <c r="V5541">
        <v>1319</v>
      </c>
      <c r="W5541">
        <v>61</v>
      </c>
    </row>
    <row r="5542" spans="1:23" x14ac:dyDescent="0.3">
      <c r="A5542" t="s">
        <v>5551</v>
      </c>
      <c r="B5542" t="s">
        <v>21044</v>
      </c>
      <c r="C5542">
        <v>0</v>
      </c>
      <c r="D5542">
        <v>0</v>
      </c>
      <c r="E5542" t="s">
        <v>20088</v>
      </c>
      <c r="F5542" t="s">
        <v>18470</v>
      </c>
      <c r="G5542" t="s">
        <v>20089</v>
      </c>
      <c r="H5542" t="s">
        <v>26136</v>
      </c>
      <c r="I5542" t="s">
        <v>26137</v>
      </c>
      <c r="J5542" t="s">
        <v>18471</v>
      </c>
      <c r="K5542" t="s">
        <v>7714</v>
      </c>
      <c r="L5542" t="s">
        <v>7715</v>
      </c>
      <c r="M5542" t="s">
        <v>20293</v>
      </c>
      <c r="N5542" t="s">
        <v>6351</v>
      </c>
      <c r="O5542" t="s">
        <v>20061</v>
      </c>
      <c r="P5542" t="s">
        <v>20294</v>
      </c>
      <c r="Q5542" t="s">
        <v>6897</v>
      </c>
      <c r="R5542" t="s">
        <v>20295</v>
      </c>
      <c r="S5542">
        <v>0</v>
      </c>
      <c r="T5542">
        <v>0</v>
      </c>
      <c r="U5542">
        <v>1</v>
      </c>
      <c r="V5542">
        <v>249</v>
      </c>
      <c r="W5542">
        <v>21</v>
      </c>
    </row>
    <row r="5543" spans="1:23" x14ac:dyDescent="0.3">
      <c r="A5543" t="s">
        <v>5552</v>
      </c>
      <c r="B5543" t="s">
        <v>21439</v>
      </c>
      <c r="C5543">
        <v>1</v>
      </c>
      <c r="D5543">
        <v>1</v>
      </c>
      <c r="E5543" t="s">
        <v>20150</v>
      </c>
      <c r="F5543" t="s">
        <v>18472</v>
      </c>
      <c r="G5543" t="s">
        <v>20089</v>
      </c>
      <c r="H5543" t="s">
        <v>21489</v>
      </c>
      <c r="I5543" t="s">
        <v>26159</v>
      </c>
      <c r="J5543" t="s">
        <v>18461</v>
      </c>
      <c r="K5543" t="s">
        <v>6398</v>
      </c>
      <c r="L5543" t="s">
        <v>6350</v>
      </c>
      <c r="M5543" t="s">
        <v>20083</v>
      </c>
      <c r="N5543" t="s">
        <v>6351</v>
      </c>
      <c r="O5543" t="s">
        <v>20061</v>
      </c>
      <c r="P5543" t="s">
        <v>20396</v>
      </c>
      <c r="Q5543" t="s">
        <v>20397</v>
      </c>
      <c r="R5543" t="s">
        <v>20398</v>
      </c>
      <c r="S5543">
        <v>0</v>
      </c>
      <c r="T5543">
        <v>0</v>
      </c>
      <c r="V5543">
        <v>66</v>
      </c>
      <c r="W5543">
        <v>3</v>
      </c>
    </row>
    <row r="5544" spans="1:23" x14ac:dyDescent="0.3">
      <c r="A5544" t="s">
        <v>5553</v>
      </c>
      <c r="B5544" t="s">
        <v>21044</v>
      </c>
      <c r="C5544">
        <v>0</v>
      </c>
      <c r="D5544">
        <v>0</v>
      </c>
      <c r="E5544" t="s">
        <v>20050</v>
      </c>
      <c r="F5544" t="s">
        <v>18473</v>
      </c>
      <c r="G5544" t="s">
        <v>20051</v>
      </c>
      <c r="H5544" t="s">
        <v>26166</v>
      </c>
      <c r="I5544" t="s">
        <v>26167</v>
      </c>
      <c r="J5544" t="s">
        <v>18474</v>
      </c>
      <c r="K5544" t="s">
        <v>7437</v>
      </c>
      <c r="L5544" t="s">
        <v>7438</v>
      </c>
      <c r="M5544" t="s">
        <v>20131</v>
      </c>
      <c r="N5544" t="s">
        <v>6351</v>
      </c>
      <c r="O5544" t="s">
        <v>20061</v>
      </c>
      <c r="P5544" t="s">
        <v>20233</v>
      </c>
      <c r="Q5544" t="s">
        <v>20234</v>
      </c>
      <c r="R5544" t="s">
        <v>20235</v>
      </c>
      <c r="S5544">
        <v>1</v>
      </c>
      <c r="T5544">
        <v>1</v>
      </c>
      <c r="U5544">
        <v>0</v>
      </c>
      <c r="V5544">
        <v>221</v>
      </c>
      <c r="W5544">
        <v>19</v>
      </c>
    </row>
    <row r="5545" spans="1:23" x14ac:dyDescent="0.3">
      <c r="A5545" t="s">
        <v>5554</v>
      </c>
      <c r="B5545" t="s">
        <v>21501</v>
      </c>
      <c r="C5545">
        <v>1</v>
      </c>
      <c r="D5545">
        <v>1</v>
      </c>
      <c r="E5545" t="s">
        <v>20050</v>
      </c>
      <c r="F5545" t="s">
        <v>18475</v>
      </c>
      <c r="G5545" t="s">
        <v>20051</v>
      </c>
      <c r="H5545" t="s">
        <v>26166</v>
      </c>
      <c r="I5545" t="s">
        <v>26167</v>
      </c>
      <c r="J5545" t="s">
        <v>6903</v>
      </c>
      <c r="K5545" t="s">
        <v>6493</v>
      </c>
      <c r="L5545" t="s">
        <v>6494</v>
      </c>
      <c r="M5545" t="s">
        <v>20555</v>
      </c>
      <c r="N5545" t="s">
        <v>6351</v>
      </c>
      <c r="O5545" t="s">
        <v>20061</v>
      </c>
      <c r="P5545" t="s">
        <v>20233</v>
      </c>
      <c r="Q5545" t="s">
        <v>20234</v>
      </c>
      <c r="R5545" t="s">
        <v>20909</v>
      </c>
      <c r="S5545">
        <v>1</v>
      </c>
      <c r="T5545">
        <v>1</v>
      </c>
      <c r="V5545">
        <v>30</v>
      </c>
      <c r="W5545">
        <v>2</v>
      </c>
    </row>
    <row r="5546" spans="1:23" x14ac:dyDescent="0.3">
      <c r="A5546" t="s">
        <v>5555</v>
      </c>
      <c r="B5546" t="s">
        <v>21501</v>
      </c>
      <c r="C5546">
        <v>1</v>
      </c>
      <c r="D5546">
        <v>1</v>
      </c>
      <c r="E5546" t="s">
        <v>20150</v>
      </c>
      <c r="F5546" t="s">
        <v>18476</v>
      </c>
      <c r="G5546" t="s">
        <v>20089</v>
      </c>
      <c r="H5546" t="s">
        <v>20176</v>
      </c>
      <c r="I5546" t="s">
        <v>20344</v>
      </c>
      <c r="J5546" t="s">
        <v>8413</v>
      </c>
      <c r="K5546" t="s">
        <v>6924</v>
      </c>
      <c r="L5546" t="s">
        <v>6925</v>
      </c>
      <c r="M5546" t="s">
        <v>20856</v>
      </c>
      <c r="N5546" t="s">
        <v>6351</v>
      </c>
      <c r="O5546" t="s">
        <v>20061</v>
      </c>
      <c r="P5546" t="s">
        <v>20062</v>
      </c>
      <c r="Q5546" t="s">
        <v>20063</v>
      </c>
      <c r="R5546" t="s">
        <v>20857</v>
      </c>
      <c r="S5546">
        <v>0</v>
      </c>
      <c r="T5546">
        <v>0</v>
      </c>
      <c r="V5546">
        <v>31</v>
      </c>
      <c r="W5546">
        <v>2</v>
      </c>
    </row>
    <row r="5547" spans="1:23" x14ac:dyDescent="0.3">
      <c r="A5547" t="s">
        <v>5556</v>
      </c>
      <c r="B5547" t="s">
        <v>21483</v>
      </c>
      <c r="C5547">
        <v>1</v>
      </c>
      <c r="D5547">
        <v>1</v>
      </c>
      <c r="E5547" t="s">
        <v>20065</v>
      </c>
      <c r="F5547" t="s">
        <v>18477</v>
      </c>
      <c r="G5547" t="s">
        <v>20080</v>
      </c>
      <c r="H5547" t="s">
        <v>20574</v>
      </c>
      <c r="I5547" t="s">
        <v>20575</v>
      </c>
      <c r="J5547" t="s">
        <v>6912</v>
      </c>
      <c r="K5547" t="s">
        <v>6419</v>
      </c>
      <c r="L5547" t="s">
        <v>6350</v>
      </c>
      <c r="M5547" t="s">
        <v>20083</v>
      </c>
      <c r="N5547" t="s">
        <v>6351</v>
      </c>
      <c r="O5547" t="s">
        <v>20061</v>
      </c>
      <c r="P5547" t="s">
        <v>20396</v>
      </c>
      <c r="Q5547" t="s">
        <v>20397</v>
      </c>
      <c r="R5547" t="s">
        <v>20398</v>
      </c>
      <c r="S5547">
        <v>1</v>
      </c>
      <c r="T5547">
        <v>0</v>
      </c>
      <c r="V5547">
        <v>42</v>
      </c>
      <c r="W5547">
        <v>2</v>
      </c>
    </row>
    <row r="5548" spans="1:23" x14ac:dyDescent="0.3">
      <c r="A5548" t="s">
        <v>5557</v>
      </c>
      <c r="B5548" t="s">
        <v>21528</v>
      </c>
      <c r="C5548">
        <v>1</v>
      </c>
      <c r="D5548">
        <v>1</v>
      </c>
      <c r="E5548" t="s">
        <v>20065</v>
      </c>
      <c r="F5548" t="s">
        <v>18478</v>
      </c>
      <c r="G5548" t="s">
        <v>20080</v>
      </c>
      <c r="H5548" t="s">
        <v>20574</v>
      </c>
      <c r="I5548" t="s">
        <v>20575</v>
      </c>
      <c r="J5548" t="s">
        <v>18479</v>
      </c>
      <c r="K5548" t="s">
        <v>6451</v>
      </c>
      <c r="L5548" t="s">
        <v>6350</v>
      </c>
      <c r="M5548" t="s">
        <v>20083</v>
      </c>
      <c r="N5548" t="s">
        <v>6351</v>
      </c>
      <c r="O5548" t="s">
        <v>20061</v>
      </c>
      <c r="P5548" t="s">
        <v>20396</v>
      </c>
      <c r="Q5548" t="s">
        <v>20397</v>
      </c>
      <c r="R5548" t="s">
        <v>20398</v>
      </c>
      <c r="S5548">
        <v>1</v>
      </c>
      <c r="T5548">
        <v>0</v>
      </c>
      <c r="U5548">
        <v>0</v>
      </c>
      <c r="V5548">
        <v>2042</v>
      </c>
      <c r="W5548">
        <v>86</v>
      </c>
    </row>
    <row r="5549" spans="1:23" x14ac:dyDescent="0.3">
      <c r="A5549" t="s">
        <v>5558</v>
      </c>
      <c r="B5549" t="s">
        <v>21528</v>
      </c>
      <c r="C5549">
        <v>1</v>
      </c>
      <c r="D5549">
        <v>1</v>
      </c>
      <c r="E5549" t="s">
        <v>20065</v>
      </c>
      <c r="F5549" t="s">
        <v>18480</v>
      </c>
      <c r="G5549" t="s">
        <v>20080</v>
      </c>
      <c r="H5549" t="s">
        <v>20574</v>
      </c>
      <c r="I5549" t="s">
        <v>20575</v>
      </c>
      <c r="J5549" t="s">
        <v>18479</v>
      </c>
      <c r="K5549" t="s">
        <v>6451</v>
      </c>
      <c r="L5549" t="s">
        <v>6350</v>
      </c>
      <c r="M5549" t="s">
        <v>20083</v>
      </c>
      <c r="N5549" t="s">
        <v>6351</v>
      </c>
      <c r="O5549" t="s">
        <v>20061</v>
      </c>
      <c r="P5549" t="s">
        <v>20396</v>
      </c>
      <c r="Q5549" t="s">
        <v>20397</v>
      </c>
      <c r="R5549" t="s">
        <v>20398</v>
      </c>
      <c r="S5549">
        <v>1</v>
      </c>
      <c r="T5549">
        <v>0</v>
      </c>
      <c r="U5549">
        <v>0</v>
      </c>
      <c r="V5549">
        <v>1258</v>
      </c>
      <c r="W5549">
        <v>63</v>
      </c>
    </row>
    <row r="5550" spans="1:23" x14ac:dyDescent="0.3">
      <c r="A5550" t="s">
        <v>5559</v>
      </c>
      <c r="B5550" t="s">
        <v>21528</v>
      </c>
      <c r="C5550">
        <v>1</v>
      </c>
      <c r="D5550">
        <v>1</v>
      </c>
      <c r="E5550" t="s">
        <v>20065</v>
      </c>
      <c r="F5550" t="s">
        <v>18481</v>
      </c>
      <c r="G5550" t="s">
        <v>20080</v>
      </c>
      <c r="H5550" t="s">
        <v>20574</v>
      </c>
      <c r="I5550" t="s">
        <v>20575</v>
      </c>
      <c r="J5550" t="s">
        <v>6912</v>
      </c>
      <c r="K5550" t="s">
        <v>6419</v>
      </c>
      <c r="L5550" t="s">
        <v>6350</v>
      </c>
      <c r="M5550" t="s">
        <v>20083</v>
      </c>
      <c r="N5550" t="s">
        <v>6351</v>
      </c>
      <c r="O5550" t="s">
        <v>20061</v>
      </c>
      <c r="P5550" t="s">
        <v>20396</v>
      </c>
      <c r="Q5550" t="s">
        <v>20397</v>
      </c>
      <c r="R5550" t="s">
        <v>20398</v>
      </c>
      <c r="S5550">
        <v>1</v>
      </c>
      <c r="T5550">
        <v>0</v>
      </c>
      <c r="U5550">
        <v>0</v>
      </c>
      <c r="V5550">
        <v>99</v>
      </c>
      <c r="W5550">
        <v>3</v>
      </c>
    </row>
    <row r="5551" spans="1:23" x14ac:dyDescent="0.3">
      <c r="A5551" t="s">
        <v>5560</v>
      </c>
      <c r="B5551" t="s">
        <v>21528</v>
      </c>
      <c r="C5551">
        <v>1</v>
      </c>
      <c r="D5551">
        <v>1</v>
      </c>
      <c r="E5551" t="s">
        <v>20065</v>
      </c>
      <c r="F5551" t="s">
        <v>18482</v>
      </c>
      <c r="G5551" t="s">
        <v>20080</v>
      </c>
      <c r="H5551" t="s">
        <v>20574</v>
      </c>
      <c r="I5551" t="s">
        <v>20575</v>
      </c>
      <c r="J5551" t="s">
        <v>18483</v>
      </c>
      <c r="K5551" t="s">
        <v>6349</v>
      </c>
      <c r="L5551" t="s">
        <v>6350</v>
      </c>
      <c r="M5551" t="s">
        <v>20083</v>
      </c>
      <c r="N5551" t="s">
        <v>6351</v>
      </c>
      <c r="O5551" t="s">
        <v>20061</v>
      </c>
      <c r="P5551" t="s">
        <v>20396</v>
      </c>
      <c r="Q5551" t="s">
        <v>20397</v>
      </c>
      <c r="R5551" t="s">
        <v>20398</v>
      </c>
      <c r="S5551">
        <v>1</v>
      </c>
      <c r="T5551">
        <v>0</v>
      </c>
      <c r="U5551">
        <v>0</v>
      </c>
      <c r="V5551">
        <v>1976</v>
      </c>
      <c r="W5551">
        <v>84</v>
      </c>
    </row>
    <row r="5552" spans="1:23" x14ac:dyDescent="0.3">
      <c r="A5552" t="s">
        <v>5561</v>
      </c>
      <c r="B5552" t="s">
        <v>21528</v>
      </c>
      <c r="C5552">
        <v>1</v>
      </c>
      <c r="D5552">
        <v>1</v>
      </c>
      <c r="E5552" t="s">
        <v>20065</v>
      </c>
      <c r="F5552" t="s">
        <v>18484</v>
      </c>
      <c r="G5552" t="s">
        <v>20080</v>
      </c>
      <c r="H5552" t="s">
        <v>20574</v>
      </c>
      <c r="I5552" t="s">
        <v>20575</v>
      </c>
      <c r="J5552" t="s">
        <v>18479</v>
      </c>
      <c r="K5552" t="s">
        <v>6451</v>
      </c>
      <c r="L5552" t="s">
        <v>6350</v>
      </c>
      <c r="M5552" t="s">
        <v>20083</v>
      </c>
      <c r="N5552" t="s">
        <v>6351</v>
      </c>
      <c r="O5552" t="s">
        <v>20061</v>
      </c>
      <c r="P5552" t="s">
        <v>20396</v>
      </c>
      <c r="Q5552" t="s">
        <v>20397</v>
      </c>
      <c r="R5552" t="s">
        <v>20398</v>
      </c>
      <c r="S5552">
        <v>1</v>
      </c>
      <c r="T5552">
        <v>0</v>
      </c>
      <c r="U5552">
        <v>0</v>
      </c>
      <c r="V5552">
        <v>1888</v>
      </c>
      <c r="W5552">
        <v>79</v>
      </c>
    </row>
    <row r="5553" spans="1:23" x14ac:dyDescent="0.3">
      <c r="A5553" t="s">
        <v>5562</v>
      </c>
      <c r="B5553" t="s">
        <v>21528</v>
      </c>
      <c r="C5553">
        <v>1</v>
      </c>
      <c r="D5553">
        <v>1</v>
      </c>
      <c r="E5553" t="s">
        <v>20050</v>
      </c>
      <c r="F5553" t="s">
        <v>18485</v>
      </c>
      <c r="G5553" t="s">
        <v>20051</v>
      </c>
      <c r="H5553" t="s">
        <v>20058</v>
      </c>
      <c r="I5553" t="s">
        <v>20059</v>
      </c>
      <c r="J5553" t="s">
        <v>18394</v>
      </c>
      <c r="K5553" t="s">
        <v>6504</v>
      </c>
      <c r="L5553" t="s">
        <v>6505</v>
      </c>
      <c r="M5553" t="s">
        <v>20453</v>
      </c>
      <c r="N5553" t="s">
        <v>6351</v>
      </c>
      <c r="O5553" t="s">
        <v>20061</v>
      </c>
      <c r="P5553" t="s">
        <v>20062</v>
      </c>
      <c r="Q5553" t="s">
        <v>20063</v>
      </c>
      <c r="R5553" t="s">
        <v>20638</v>
      </c>
      <c r="S5553">
        <v>1</v>
      </c>
      <c r="T5553">
        <v>0</v>
      </c>
      <c r="U5553">
        <v>0</v>
      </c>
      <c r="V5553">
        <v>1581</v>
      </c>
      <c r="W5553">
        <v>79</v>
      </c>
    </row>
    <row r="5554" spans="1:23" x14ac:dyDescent="0.3">
      <c r="A5554" t="s">
        <v>5563</v>
      </c>
      <c r="B5554" t="s">
        <v>21528</v>
      </c>
      <c r="C5554">
        <v>1</v>
      </c>
      <c r="D5554">
        <v>1</v>
      </c>
      <c r="E5554" t="s">
        <v>20065</v>
      </c>
      <c r="F5554" t="s">
        <v>18486</v>
      </c>
      <c r="G5554" t="s">
        <v>20080</v>
      </c>
      <c r="H5554" t="s">
        <v>20574</v>
      </c>
      <c r="I5554" t="s">
        <v>20575</v>
      </c>
      <c r="J5554" t="s">
        <v>6913</v>
      </c>
      <c r="K5554" t="s">
        <v>6451</v>
      </c>
      <c r="L5554" t="s">
        <v>6350</v>
      </c>
      <c r="M5554" t="s">
        <v>20083</v>
      </c>
      <c r="N5554" t="s">
        <v>6351</v>
      </c>
      <c r="O5554" t="s">
        <v>20061</v>
      </c>
      <c r="P5554" t="s">
        <v>20396</v>
      </c>
      <c r="Q5554" t="s">
        <v>20397</v>
      </c>
      <c r="R5554" t="s">
        <v>20398</v>
      </c>
      <c r="S5554">
        <v>1</v>
      </c>
      <c r="T5554">
        <v>0</v>
      </c>
      <c r="U5554">
        <v>0</v>
      </c>
      <c r="V5554">
        <v>955</v>
      </c>
      <c r="W5554">
        <v>44</v>
      </c>
    </row>
    <row r="5555" spans="1:23" x14ac:dyDescent="0.3">
      <c r="A5555" t="s">
        <v>5564</v>
      </c>
      <c r="B5555" t="s">
        <v>21044</v>
      </c>
      <c r="C5555">
        <v>0</v>
      </c>
      <c r="D5555">
        <v>0</v>
      </c>
      <c r="E5555" t="s">
        <v>20088</v>
      </c>
      <c r="F5555" t="s">
        <v>18487</v>
      </c>
      <c r="G5555" t="s">
        <v>20089</v>
      </c>
      <c r="H5555" t="s">
        <v>26168</v>
      </c>
      <c r="I5555" t="s">
        <v>26169</v>
      </c>
      <c r="J5555" t="s">
        <v>18488</v>
      </c>
      <c r="K5555" t="s">
        <v>6931</v>
      </c>
      <c r="L5555" t="s">
        <v>6350</v>
      </c>
      <c r="M5555" t="s">
        <v>20083</v>
      </c>
      <c r="N5555" t="s">
        <v>6351</v>
      </c>
      <c r="O5555" t="s">
        <v>20061</v>
      </c>
      <c r="P5555" t="s">
        <v>20396</v>
      </c>
      <c r="Q5555" t="s">
        <v>20397</v>
      </c>
      <c r="R5555" t="s">
        <v>20398</v>
      </c>
      <c r="S5555">
        <v>0</v>
      </c>
      <c r="T5555">
        <v>0</v>
      </c>
      <c r="U5555">
        <v>1</v>
      </c>
      <c r="V5555">
        <v>219</v>
      </c>
      <c r="W5555">
        <v>23</v>
      </c>
    </row>
    <row r="5556" spans="1:23" x14ac:dyDescent="0.3">
      <c r="A5556" t="s">
        <v>5565</v>
      </c>
      <c r="B5556" t="s">
        <v>21528</v>
      </c>
      <c r="C5556">
        <v>1</v>
      </c>
      <c r="D5556">
        <v>1</v>
      </c>
      <c r="E5556" t="s">
        <v>20050</v>
      </c>
      <c r="F5556" t="s">
        <v>18489</v>
      </c>
      <c r="G5556" t="s">
        <v>20051</v>
      </c>
      <c r="H5556" t="s">
        <v>20204</v>
      </c>
      <c r="I5556" t="s">
        <v>20205</v>
      </c>
      <c r="J5556" t="s">
        <v>18490</v>
      </c>
      <c r="K5556" t="s">
        <v>6901</v>
      </c>
      <c r="L5556" t="s">
        <v>6902</v>
      </c>
      <c r="M5556" t="s">
        <v>20688</v>
      </c>
      <c r="N5556" t="s">
        <v>6351</v>
      </c>
      <c r="O5556" t="s">
        <v>20061</v>
      </c>
      <c r="P5556" t="s">
        <v>20207</v>
      </c>
      <c r="Q5556" t="s">
        <v>6450</v>
      </c>
      <c r="R5556" t="s">
        <v>20727</v>
      </c>
      <c r="S5556">
        <v>1</v>
      </c>
      <c r="T5556">
        <v>0</v>
      </c>
      <c r="U5556">
        <v>0</v>
      </c>
      <c r="V5556">
        <v>417</v>
      </c>
      <c r="W5556">
        <v>22</v>
      </c>
    </row>
    <row r="5557" spans="1:23" x14ac:dyDescent="0.3">
      <c r="A5557" t="s">
        <v>5566</v>
      </c>
      <c r="B5557" t="s">
        <v>21522</v>
      </c>
      <c r="C5557">
        <v>1</v>
      </c>
      <c r="D5557">
        <v>1</v>
      </c>
      <c r="E5557" t="s">
        <v>20050</v>
      </c>
      <c r="F5557" t="s">
        <v>18491</v>
      </c>
      <c r="G5557" t="s">
        <v>20051</v>
      </c>
      <c r="H5557" t="s">
        <v>20204</v>
      </c>
      <c r="I5557" t="s">
        <v>20205</v>
      </c>
      <c r="J5557" t="s">
        <v>18490</v>
      </c>
      <c r="K5557" t="s">
        <v>6901</v>
      </c>
      <c r="L5557" t="s">
        <v>6902</v>
      </c>
      <c r="M5557" t="s">
        <v>20688</v>
      </c>
      <c r="N5557" t="s">
        <v>6351</v>
      </c>
      <c r="O5557" t="s">
        <v>20061</v>
      </c>
      <c r="P5557" t="s">
        <v>20207</v>
      </c>
      <c r="Q5557" t="s">
        <v>6450</v>
      </c>
      <c r="R5557" t="s">
        <v>20727</v>
      </c>
      <c r="S5557">
        <v>1</v>
      </c>
      <c r="T5557">
        <v>0</v>
      </c>
      <c r="U5557">
        <v>0</v>
      </c>
      <c r="V5557">
        <v>30</v>
      </c>
      <c r="W5557">
        <v>2</v>
      </c>
    </row>
    <row r="5558" spans="1:23" x14ac:dyDescent="0.3">
      <c r="A5558" t="s">
        <v>5567</v>
      </c>
      <c r="B5558" t="s">
        <v>21439</v>
      </c>
      <c r="C5558">
        <v>1</v>
      </c>
      <c r="D5558">
        <v>1</v>
      </c>
      <c r="E5558" t="s">
        <v>20088</v>
      </c>
      <c r="F5558" t="s">
        <v>18492</v>
      </c>
      <c r="G5558" t="s">
        <v>20089</v>
      </c>
      <c r="H5558" t="s">
        <v>21518</v>
      </c>
      <c r="I5558" t="s">
        <v>26152</v>
      </c>
      <c r="J5558" t="s">
        <v>18621</v>
      </c>
      <c r="K5558" t="s">
        <v>6931</v>
      </c>
      <c r="L5558" t="s">
        <v>6350</v>
      </c>
      <c r="M5558" t="s">
        <v>20083</v>
      </c>
      <c r="N5558" t="s">
        <v>6351</v>
      </c>
      <c r="O5558" t="s">
        <v>20061</v>
      </c>
      <c r="P5558" t="s">
        <v>20396</v>
      </c>
      <c r="Q5558" t="s">
        <v>20397</v>
      </c>
      <c r="R5558" t="s">
        <v>20398</v>
      </c>
      <c r="S5558">
        <v>0</v>
      </c>
      <c r="T5558">
        <v>0</v>
      </c>
      <c r="U5558">
        <v>0</v>
      </c>
      <c r="V5558">
        <v>80</v>
      </c>
      <c r="W5558">
        <v>3</v>
      </c>
    </row>
    <row r="5559" spans="1:23" x14ac:dyDescent="0.3">
      <c r="A5559" t="s">
        <v>5568</v>
      </c>
      <c r="B5559" t="s">
        <v>21044</v>
      </c>
      <c r="C5559">
        <v>0</v>
      </c>
      <c r="D5559">
        <v>0</v>
      </c>
      <c r="E5559" t="s">
        <v>20088</v>
      </c>
      <c r="F5559" t="s">
        <v>18493</v>
      </c>
      <c r="G5559" t="s">
        <v>20089</v>
      </c>
      <c r="H5559" t="s">
        <v>21529</v>
      </c>
      <c r="I5559" t="s">
        <v>26143</v>
      </c>
      <c r="J5559" t="s">
        <v>18494</v>
      </c>
      <c r="K5559" t="s">
        <v>6697</v>
      </c>
      <c r="L5559" t="s">
        <v>6462</v>
      </c>
      <c r="M5559" t="s">
        <v>20083</v>
      </c>
      <c r="N5559" t="s">
        <v>6351</v>
      </c>
      <c r="O5559" t="s">
        <v>20061</v>
      </c>
      <c r="P5559" t="s">
        <v>20741</v>
      </c>
      <c r="Q5559" t="s">
        <v>6462</v>
      </c>
      <c r="R5559" t="s">
        <v>20742</v>
      </c>
      <c r="S5559">
        <v>0</v>
      </c>
      <c r="T5559">
        <v>0</v>
      </c>
      <c r="U5559">
        <v>1</v>
      </c>
      <c r="V5559">
        <v>95</v>
      </c>
      <c r="W5559">
        <v>10</v>
      </c>
    </row>
    <row r="5560" spans="1:23" x14ac:dyDescent="0.3">
      <c r="A5560" t="s">
        <v>5569</v>
      </c>
      <c r="B5560" t="s">
        <v>21528</v>
      </c>
      <c r="C5560">
        <v>1</v>
      </c>
      <c r="D5560">
        <v>1</v>
      </c>
      <c r="E5560" t="s">
        <v>20050</v>
      </c>
      <c r="F5560" t="s">
        <v>18495</v>
      </c>
      <c r="G5560" t="s">
        <v>20051</v>
      </c>
      <c r="H5560" t="s">
        <v>20436</v>
      </c>
      <c r="I5560" t="s">
        <v>20437</v>
      </c>
      <c r="J5560" t="s">
        <v>18496</v>
      </c>
      <c r="K5560" t="s">
        <v>6918</v>
      </c>
      <c r="L5560" t="s">
        <v>6919</v>
      </c>
      <c r="M5560" t="s">
        <v>20298</v>
      </c>
      <c r="N5560" t="s">
        <v>6351</v>
      </c>
      <c r="O5560" t="s">
        <v>20061</v>
      </c>
      <c r="P5560" t="s">
        <v>20438</v>
      </c>
      <c r="Q5560" t="s">
        <v>6377</v>
      </c>
      <c r="R5560" t="s">
        <v>20773</v>
      </c>
      <c r="S5560">
        <v>1</v>
      </c>
      <c r="T5560">
        <v>1</v>
      </c>
      <c r="U5560">
        <v>0</v>
      </c>
      <c r="V5560">
        <v>2243</v>
      </c>
      <c r="W5560">
        <v>100</v>
      </c>
    </row>
    <row r="5561" spans="1:23" x14ac:dyDescent="0.3">
      <c r="A5561" t="s">
        <v>5570</v>
      </c>
      <c r="B5561" t="s">
        <v>21528</v>
      </c>
      <c r="C5561">
        <v>1</v>
      </c>
      <c r="D5561">
        <v>1</v>
      </c>
      <c r="E5561" t="s">
        <v>20050</v>
      </c>
      <c r="F5561" t="s">
        <v>18497</v>
      </c>
      <c r="G5561" t="s">
        <v>20051</v>
      </c>
      <c r="H5561" t="s">
        <v>20775</v>
      </c>
      <c r="I5561" t="s">
        <v>20776</v>
      </c>
      <c r="J5561" t="s">
        <v>18498</v>
      </c>
      <c r="K5561" t="s">
        <v>6921</v>
      </c>
      <c r="L5561" t="s">
        <v>6922</v>
      </c>
      <c r="M5561" t="s">
        <v>20293</v>
      </c>
      <c r="N5561" t="s">
        <v>6351</v>
      </c>
      <c r="O5561" t="s">
        <v>20061</v>
      </c>
      <c r="P5561" t="s">
        <v>20777</v>
      </c>
      <c r="Q5561" t="s">
        <v>6922</v>
      </c>
      <c r="R5561" t="s">
        <v>20778</v>
      </c>
      <c r="S5561">
        <v>1</v>
      </c>
      <c r="T5561">
        <v>0</v>
      </c>
      <c r="U5561">
        <v>0</v>
      </c>
      <c r="V5561">
        <v>2004</v>
      </c>
      <c r="W5561">
        <v>84</v>
      </c>
    </row>
    <row r="5562" spans="1:23" x14ac:dyDescent="0.3">
      <c r="A5562" t="s">
        <v>5571</v>
      </c>
      <c r="B5562" t="s">
        <v>21528</v>
      </c>
      <c r="C5562">
        <v>1</v>
      </c>
      <c r="D5562">
        <v>1</v>
      </c>
      <c r="E5562" t="s">
        <v>20050</v>
      </c>
      <c r="F5562" t="s">
        <v>18499</v>
      </c>
      <c r="G5562" t="s">
        <v>20080</v>
      </c>
      <c r="H5562" t="s">
        <v>20793</v>
      </c>
      <c r="I5562" t="s">
        <v>20794</v>
      </c>
      <c r="J5562" t="s">
        <v>6753</v>
      </c>
      <c r="K5562" t="s">
        <v>6754</v>
      </c>
      <c r="L5562" t="s">
        <v>6755</v>
      </c>
      <c r="M5562" t="s">
        <v>20083</v>
      </c>
      <c r="N5562" t="s">
        <v>6351</v>
      </c>
      <c r="O5562" t="s">
        <v>20061</v>
      </c>
      <c r="P5562" t="s">
        <v>20795</v>
      </c>
      <c r="Q5562" t="s">
        <v>6755</v>
      </c>
      <c r="R5562" t="s">
        <v>20796</v>
      </c>
      <c r="S5562">
        <v>1</v>
      </c>
      <c r="T5562">
        <v>0</v>
      </c>
      <c r="U5562">
        <v>0</v>
      </c>
      <c r="V5562">
        <v>1709</v>
      </c>
      <c r="W5562">
        <v>69</v>
      </c>
    </row>
    <row r="5563" spans="1:23" x14ac:dyDescent="0.3">
      <c r="A5563" t="s">
        <v>5572</v>
      </c>
      <c r="B5563" t="s">
        <v>21528</v>
      </c>
      <c r="C5563">
        <v>1</v>
      </c>
      <c r="D5563">
        <v>1</v>
      </c>
      <c r="E5563" t="s">
        <v>20050</v>
      </c>
      <c r="F5563" t="s">
        <v>18500</v>
      </c>
      <c r="G5563" t="s">
        <v>20051</v>
      </c>
      <c r="H5563" t="s">
        <v>26147</v>
      </c>
      <c r="I5563" t="s">
        <v>26148</v>
      </c>
      <c r="J5563" t="s">
        <v>6908</v>
      </c>
      <c r="K5563" t="s">
        <v>6495</v>
      </c>
      <c r="L5563" t="s">
        <v>6496</v>
      </c>
      <c r="M5563" t="s">
        <v>20147</v>
      </c>
      <c r="N5563" t="s">
        <v>6351</v>
      </c>
      <c r="O5563" t="s">
        <v>20061</v>
      </c>
      <c r="P5563" t="s">
        <v>20070</v>
      </c>
      <c r="Q5563" t="s">
        <v>20071</v>
      </c>
      <c r="R5563" t="s">
        <v>20802</v>
      </c>
      <c r="S5563">
        <v>1</v>
      </c>
      <c r="T5563">
        <v>0</v>
      </c>
      <c r="U5563">
        <v>0</v>
      </c>
      <c r="V5563">
        <v>1660</v>
      </c>
      <c r="W5563">
        <v>76</v>
      </c>
    </row>
    <row r="5564" spans="1:23" x14ac:dyDescent="0.3">
      <c r="A5564" t="s">
        <v>5573</v>
      </c>
      <c r="B5564" t="s">
        <v>21501</v>
      </c>
      <c r="C5564">
        <v>1</v>
      </c>
      <c r="D5564">
        <v>1</v>
      </c>
      <c r="E5564" t="s">
        <v>20088</v>
      </c>
      <c r="F5564" t="s">
        <v>18501</v>
      </c>
      <c r="G5564" t="s">
        <v>20089</v>
      </c>
      <c r="H5564" t="s">
        <v>21518</v>
      </c>
      <c r="I5564" t="s">
        <v>26152</v>
      </c>
      <c r="J5564" t="s">
        <v>6926</v>
      </c>
      <c r="K5564" t="s">
        <v>6754</v>
      </c>
      <c r="L5564" t="s">
        <v>6755</v>
      </c>
      <c r="M5564" t="s">
        <v>20083</v>
      </c>
      <c r="N5564" t="s">
        <v>6351</v>
      </c>
      <c r="O5564" t="s">
        <v>20061</v>
      </c>
      <c r="P5564" t="s">
        <v>20795</v>
      </c>
      <c r="Q5564" t="s">
        <v>6755</v>
      </c>
      <c r="R5564" t="s">
        <v>20796</v>
      </c>
      <c r="S5564">
        <v>0</v>
      </c>
      <c r="T5564">
        <v>0</v>
      </c>
      <c r="U5564">
        <v>0</v>
      </c>
      <c r="V5564">
        <v>125</v>
      </c>
      <c r="W5564">
        <v>1</v>
      </c>
    </row>
    <row r="5565" spans="1:23" x14ac:dyDescent="0.3">
      <c r="A5565" t="s">
        <v>5574</v>
      </c>
      <c r="B5565" t="s">
        <v>21528</v>
      </c>
      <c r="C5565">
        <v>1</v>
      </c>
      <c r="D5565">
        <v>1</v>
      </c>
      <c r="E5565" t="s">
        <v>20050</v>
      </c>
      <c r="F5565" t="s">
        <v>18503</v>
      </c>
      <c r="G5565" t="s">
        <v>20051</v>
      </c>
      <c r="H5565" t="s">
        <v>20058</v>
      </c>
      <c r="I5565" t="s">
        <v>20059</v>
      </c>
      <c r="J5565" t="s">
        <v>18504</v>
      </c>
      <c r="K5565" t="s">
        <v>6924</v>
      </c>
      <c r="L5565" t="s">
        <v>6925</v>
      </c>
      <c r="M5565" t="s">
        <v>20856</v>
      </c>
      <c r="N5565" t="s">
        <v>6351</v>
      </c>
      <c r="O5565" t="s">
        <v>20061</v>
      </c>
      <c r="P5565" t="s">
        <v>20062</v>
      </c>
      <c r="Q5565" t="s">
        <v>20063</v>
      </c>
      <c r="R5565" t="s">
        <v>20857</v>
      </c>
      <c r="S5565">
        <v>1</v>
      </c>
      <c r="T5565">
        <v>0</v>
      </c>
      <c r="U5565">
        <v>0</v>
      </c>
      <c r="V5565">
        <v>658</v>
      </c>
      <c r="W5565">
        <v>30</v>
      </c>
    </row>
    <row r="5566" spans="1:23" x14ac:dyDescent="0.3">
      <c r="A5566" t="s">
        <v>5575</v>
      </c>
      <c r="B5566" t="s">
        <v>21439</v>
      </c>
      <c r="C5566">
        <v>1</v>
      </c>
      <c r="D5566">
        <v>1</v>
      </c>
      <c r="E5566" t="s">
        <v>20088</v>
      </c>
      <c r="F5566" t="s">
        <v>18505</v>
      </c>
      <c r="G5566" t="s">
        <v>20089</v>
      </c>
      <c r="H5566" t="s">
        <v>26170</v>
      </c>
      <c r="I5566" t="s">
        <v>26171</v>
      </c>
      <c r="J5566" t="s">
        <v>18506</v>
      </c>
      <c r="K5566" t="s">
        <v>6931</v>
      </c>
      <c r="L5566" t="s">
        <v>6350</v>
      </c>
      <c r="M5566" t="s">
        <v>20083</v>
      </c>
      <c r="N5566" t="s">
        <v>6351</v>
      </c>
      <c r="O5566" t="s">
        <v>20061</v>
      </c>
      <c r="P5566" t="s">
        <v>20396</v>
      </c>
      <c r="Q5566" t="s">
        <v>20397</v>
      </c>
      <c r="R5566" t="s">
        <v>20398</v>
      </c>
      <c r="S5566">
        <v>0</v>
      </c>
      <c r="T5566">
        <v>0</v>
      </c>
      <c r="U5566">
        <v>0</v>
      </c>
      <c r="V5566">
        <v>25</v>
      </c>
      <c r="W5566">
        <v>2</v>
      </c>
    </row>
    <row r="5567" spans="1:23" x14ac:dyDescent="0.3">
      <c r="A5567" t="s">
        <v>5576</v>
      </c>
      <c r="B5567" t="s">
        <v>21439</v>
      </c>
      <c r="C5567">
        <v>1</v>
      </c>
      <c r="D5567">
        <v>1</v>
      </c>
      <c r="E5567" t="s">
        <v>20088</v>
      </c>
      <c r="F5567" t="s">
        <v>18507</v>
      </c>
      <c r="G5567" t="s">
        <v>20089</v>
      </c>
      <c r="H5567" t="s">
        <v>21481</v>
      </c>
      <c r="I5567" t="s">
        <v>26172</v>
      </c>
      <c r="J5567" t="s">
        <v>18508</v>
      </c>
      <c r="K5567" t="s">
        <v>6419</v>
      </c>
      <c r="L5567" t="s">
        <v>6350</v>
      </c>
      <c r="M5567" t="s">
        <v>20083</v>
      </c>
      <c r="N5567" t="s">
        <v>6351</v>
      </c>
      <c r="O5567" t="s">
        <v>20061</v>
      </c>
      <c r="P5567" t="s">
        <v>20396</v>
      </c>
      <c r="Q5567" t="s">
        <v>20397</v>
      </c>
      <c r="R5567" t="s">
        <v>20398</v>
      </c>
      <c r="S5567">
        <v>0</v>
      </c>
      <c r="T5567">
        <v>0</v>
      </c>
      <c r="U5567">
        <v>0</v>
      </c>
      <c r="V5567">
        <v>42</v>
      </c>
      <c r="W5567">
        <v>2</v>
      </c>
    </row>
    <row r="5568" spans="1:23" x14ac:dyDescent="0.3">
      <c r="A5568" t="s">
        <v>5577</v>
      </c>
      <c r="B5568" t="s">
        <v>21439</v>
      </c>
      <c r="C5568">
        <v>1</v>
      </c>
      <c r="D5568">
        <v>1</v>
      </c>
      <c r="E5568" t="s">
        <v>20088</v>
      </c>
      <c r="F5568" t="s">
        <v>18509</v>
      </c>
      <c r="G5568" t="s">
        <v>20089</v>
      </c>
      <c r="H5568" t="s">
        <v>26160</v>
      </c>
      <c r="I5568" t="s">
        <v>26161</v>
      </c>
      <c r="J5568" t="s">
        <v>18463</v>
      </c>
      <c r="K5568" t="s">
        <v>6931</v>
      </c>
      <c r="L5568" t="s">
        <v>6350</v>
      </c>
      <c r="M5568" t="s">
        <v>20083</v>
      </c>
      <c r="N5568" t="s">
        <v>6351</v>
      </c>
      <c r="O5568" t="s">
        <v>20061</v>
      </c>
      <c r="P5568" t="s">
        <v>20396</v>
      </c>
      <c r="Q5568" t="s">
        <v>20397</v>
      </c>
      <c r="R5568" t="s">
        <v>20398</v>
      </c>
      <c r="S5568">
        <v>0</v>
      </c>
      <c r="T5568">
        <v>0</v>
      </c>
      <c r="U5568">
        <v>0</v>
      </c>
      <c r="V5568">
        <v>25</v>
      </c>
      <c r="W5568">
        <v>1</v>
      </c>
    </row>
    <row r="5569" spans="1:23" x14ac:dyDescent="0.3">
      <c r="A5569" t="s">
        <v>5578</v>
      </c>
      <c r="B5569" t="s">
        <v>21650</v>
      </c>
      <c r="C5569">
        <v>1</v>
      </c>
      <c r="D5569">
        <v>1</v>
      </c>
      <c r="E5569" t="s">
        <v>20088</v>
      </c>
      <c r="F5569" t="s">
        <v>18510</v>
      </c>
      <c r="G5569" t="s">
        <v>20089</v>
      </c>
      <c r="H5569" t="s">
        <v>21529</v>
      </c>
      <c r="I5569" t="s">
        <v>26143</v>
      </c>
      <c r="J5569" t="s">
        <v>18511</v>
      </c>
      <c r="K5569" t="s">
        <v>6909</v>
      </c>
      <c r="L5569" t="s">
        <v>6910</v>
      </c>
      <c r="M5569" t="s">
        <v>20077</v>
      </c>
      <c r="N5569" t="s">
        <v>6351</v>
      </c>
      <c r="O5569" t="s">
        <v>20061</v>
      </c>
      <c r="P5569" t="s">
        <v>20461</v>
      </c>
      <c r="Q5569" t="s">
        <v>20462</v>
      </c>
      <c r="R5569" t="s">
        <v>20845</v>
      </c>
      <c r="S5569">
        <v>0</v>
      </c>
      <c r="T5569">
        <v>0</v>
      </c>
      <c r="U5569">
        <v>1</v>
      </c>
      <c r="V5569">
        <v>806</v>
      </c>
      <c r="W5569">
        <v>70</v>
      </c>
    </row>
    <row r="5570" spans="1:23" x14ac:dyDescent="0.3">
      <c r="A5570" t="s">
        <v>5579</v>
      </c>
      <c r="B5570" t="s">
        <v>21501</v>
      </c>
      <c r="C5570">
        <v>1</v>
      </c>
      <c r="D5570">
        <v>1</v>
      </c>
      <c r="E5570" t="s">
        <v>20050</v>
      </c>
      <c r="F5570" t="s">
        <v>18512</v>
      </c>
      <c r="G5570" t="s">
        <v>20080</v>
      </c>
      <c r="H5570" t="s">
        <v>20793</v>
      </c>
      <c r="I5570" t="s">
        <v>20794</v>
      </c>
      <c r="J5570" t="s">
        <v>6753</v>
      </c>
      <c r="K5570" t="s">
        <v>6754</v>
      </c>
      <c r="L5570" t="s">
        <v>6755</v>
      </c>
      <c r="M5570" t="s">
        <v>20083</v>
      </c>
      <c r="N5570" t="s">
        <v>6351</v>
      </c>
      <c r="O5570" t="s">
        <v>20061</v>
      </c>
      <c r="P5570" t="s">
        <v>20795</v>
      </c>
      <c r="Q5570" t="s">
        <v>6755</v>
      </c>
      <c r="R5570" t="s">
        <v>20796</v>
      </c>
      <c r="S5570">
        <v>1</v>
      </c>
      <c r="T5570">
        <v>0</v>
      </c>
      <c r="U5570">
        <v>0</v>
      </c>
      <c r="V5570">
        <v>132</v>
      </c>
      <c r="W5570">
        <v>5</v>
      </c>
    </row>
    <row r="5571" spans="1:23" x14ac:dyDescent="0.3">
      <c r="A5571" t="s">
        <v>5580</v>
      </c>
      <c r="B5571" t="s">
        <v>21650</v>
      </c>
      <c r="C5571">
        <v>1</v>
      </c>
      <c r="D5571">
        <v>1</v>
      </c>
      <c r="E5571" t="s">
        <v>20088</v>
      </c>
      <c r="F5571" t="s">
        <v>18513</v>
      </c>
      <c r="G5571" t="s">
        <v>20089</v>
      </c>
      <c r="H5571" t="s">
        <v>21529</v>
      </c>
      <c r="I5571" t="s">
        <v>26143</v>
      </c>
      <c r="J5571" t="s">
        <v>18416</v>
      </c>
      <c r="K5571" t="s">
        <v>18417</v>
      </c>
      <c r="L5571" t="s">
        <v>18418</v>
      </c>
      <c r="M5571" t="s">
        <v>20504</v>
      </c>
      <c r="N5571" t="s">
        <v>6351</v>
      </c>
      <c r="O5571" t="s">
        <v>20061</v>
      </c>
      <c r="P5571" t="s">
        <v>20294</v>
      </c>
      <c r="Q5571" t="s">
        <v>6897</v>
      </c>
      <c r="R5571" t="s">
        <v>26144</v>
      </c>
      <c r="S5571">
        <v>0</v>
      </c>
      <c r="T5571">
        <v>0</v>
      </c>
      <c r="U5571">
        <v>1</v>
      </c>
      <c r="V5571">
        <v>147</v>
      </c>
      <c r="W5571">
        <v>16</v>
      </c>
    </row>
    <row r="5572" spans="1:23" x14ac:dyDescent="0.3">
      <c r="A5572" t="s">
        <v>5581</v>
      </c>
      <c r="B5572" t="s">
        <v>21650</v>
      </c>
      <c r="C5572">
        <v>1</v>
      </c>
      <c r="D5572">
        <v>1</v>
      </c>
      <c r="E5572" t="s">
        <v>20088</v>
      </c>
      <c r="F5572" t="s">
        <v>18514</v>
      </c>
      <c r="G5572" t="s">
        <v>20089</v>
      </c>
      <c r="H5572" t="s">
        <v>26136</v>
      </c>
      <c r="I5572" t="s">
        <v>26137</v>
      </c>
      <c r="J5572" t="s">
        <v>18515</v>
      </c>
      <c r="K5572" t="s">
        <v>7714</v>
      </c>
      <c r="L5572" t="s">
        <v>7715</v>
      </c>
      <c r="M5572" t="s">
        <v>20293</v>
      </c>
      <c r="N5572" t="s">
        <v>6351</v>
      </c>
      <c r="O5572" t="s">
        <v>20061</v>
      </c>
      <c r="P5572" t="s">
        <v>20294</v>
      </c>
      <c r="Q5572" t="s">
        <v>6897</v>
      </c>
      <c r="R5572" t="s">
        <v>20295</v>
      </c>
      <c r="S5572">
        <v>0</v>
      </c>
      <c r="T5572">
        <v>0</v>
      </c>
      <c r="U5572">
        <v>1</v>
      </c>
      <c r="V5572">
        <v>269</v>
      </c>
      <c r="W5572">
        <v>30</v>
      </c>
    </row>
    <row r="5573" spans="1:23" x14ac:dyDescent="0.3">
      <c r="A5573" t="s">
        <v>5582</v>
      </c>
      <c r="B5573" t="s">
        <v>21439</v>
      </c>
      <c r="C5573">
        <v>1</v>
      </c>
      <c r="D5573">
        <v>1</v>
      </c>
      <c r="E5573" t="s">
        <v>20150</v>
      </c>
      <c r="F5573" t="s">
        <v>18516</v>
      </c>
      <c r="G5573" t="s">
        <v>20089</v>
      </c>
      <c r="H5573" t="s">
        <v>26164</v>
      </c>
      <c r="I5573" t="s">
        <v>26165</v>
      </c>
      <c r="J5573" t="s">
        <v>18467</v>
      </c>
      <c r="K5573" t="s">
        <v>6461</v>
      </c>
      <c r="L5573" t="s">
        <v>6462</v>
      </c>
      <c r="M5573" t="s">
        <v>20083</v>
      </c>
      <c r="N5573" t="s">
        <v>6351</v>
      </c>
      <c r="O5573" t="s">
        <v>20061</v>
      </c>
      <c r="P5573" t="s">
        <v>20741</v>
      </c>
      <c r="Q5573" t="s">
        <v>6462</v>
      </c>
      <c r="R5573" t="s">
        <v>20742</v>
      </c>
      <c r="S5573">
        <v>0</v>
      </c>
      <c r="T5573">
        <v>0</v>
      </c>
      <c r="V5573">
        <v>46</v>
      </c>
      <c r="W5573">
        <v>2</v>
      </c>
    </row>
    <row r="5574" spans="1:23" x14ac:dyDescent="0.3">
      <c r="A5574" t="s">
        <v>5583</v>
      </c>
      <c r="B5574" t="s">
        <v>21650</v>
      </c>
      <c r="C5574">
        <v>1</v>
      </c>
      <c r="D5574">
        <v>1</v>
      </c>
      <c r="E5574" t="s">
        <v>20088</v>
      </c>
      <c r="F5574" t="s">
        <v>18517</v>
      </c>
      <c r="G5574" t="s">
        <v>20089</v>
      </c>
      <c r="H5574" t="s">
        <v>26173</v>
      </c>
      <c r="I5574" t="s">
        <v>26174</v>
      </c>
      <c r="J5574" t="s">
        <v>18518</v>
      </c>
      <c r="K5574" t="s">
        <v>6449</v>
      </c>
      <c r="L5574" t="s">
        <v>6450</v>
      </c>
      <c r="M5574" t="s">
        <v>20206</v>
      </c>
      <c r="N5574" t="s">
        <v>6351</v>
      </c>
      <c r="O5574" t="s">
        <v>20061</v>
      </c>
      <c r="P5574" t="s">
        <v>20207</v>
      </c>
      <c r="Q5574" t="s">
        <v>6450</v>
      </c>
      <c r="R5574" t="s">
        <v>20208</v>
      </c>
      <c r="S5574">
        <v>0</v>
      </c>
      <c r="T5574">
        <v>0</v>
      </c>
      <c r="U5574">
        <v>1</v>
      </c>
      <c r="V5574">
        <v>81</v>
      </c>
      <c r="W5574">
        <v>10</v>
      </c>
    </row>
    <row r="5575" spans="1:23" x14ac:dyDescent="0.3">
      <c r="A5575" t="s">
        <v>5584</v>
      </c>
      <c r="B5575" t="s">
        <v>21439</v>
      </c>
      <c r="C5575">
        <v>1</v>
      </c>
      <c r="D5575">
        <v>1</v>
      </c>
      <c r="E5575" t="s">
        <v>20088</v>
      </c>
      <c r="F5575" t="s">
        <v>18519</v>
      </c>
      <c r="G5575" t="s">
        <v>20089</v>
      </c>
      <c r="H5575" t="s">
        <v>21466</v>
      </c>
      <c r="I5575" t="s">
        <v>26175</v>
      </c>
      <c r="J5575" t="s">
        <v>18520</v>
      </c>
      <c r="K5575" t="s">
        <v>6461</v>
      </c>
      <c r="L5575" t="s">
        <v>6462</v>
      </c>
      <c r="M5575" t="s">
        <v>20083</v>
      </c>
      <c r="N5575" t="s">
        <v>6351</v>
      </c>
      <c r="O5575" t="s">
        <v>20061</v>
      </c>
      <c r="P5575" t="s">
        <v>20741</v>
      </c>
      <c r="Q5575" t="s">
        <v>6462</v>
      </c>
      <c r="R5575" t="s">
        <v>20742</v>
      </c>
      <c r="S5575">
        <v>0</v>
      </c>
      <c r="T5575">
        <v>0</v>
      </c>
      <c r="U5575">
        <v>0</v>
      </c>
      <c r="V5575">
        <v>29</v>
      </c>
      <c r="W5575">
        <v>1</v>
      </c>
    </row>
    <row r="5576" spans="1:23" x14ac:dyDescent="0.3">
      <c r="A5576" t="s">
        <v>5585</v>
      </c>
      <c r="B5576" t="s">
        <v>21439</v>
      </c>
      <c r="C5576">
        <v>1</v>
      </c>
      <c r="D5576">
        <v>1</v>
      </c>
      <c r="E5576" t="s">
        <v>20088</v>
      </c>
      <c r="F5576" t="s">
        <v>18521</v>
      </c>
      <c r="G5576" t="s">
        <v>20089</v>
      </c>
      <c r="H5576" t="s">
        <v>26176</v>
      </c>
      <c r="I5576" t="s">
        <v>26177</v>
      </c>
      <c r="J5576" t="s">
        <v>6923</v>
      </c>
      <c r="K5576" t="s">
        <v>6924</v>
      </c>
      <c r="L5576" t="s">
        <v>6925</v>
      </c>
      <c r="M5576" t="s">
        <v>20856</v>
      </c>
      <c r="N5576" t="s">
        <v>6351</v>
      </c>
      <c r="O5576" t="s">
        <v>20061</v>
      </c>
      <c r="P5576" t="s">
        <v>20062</v>
      </c>
      <c r="Q5576" t="s">
        <v>20063</v>
      </c>
      <c r="R5576" t="s">
        <v>20857</v>
      </c>
      <c r="S5576">
        <v>0</v>
      </c>
      <c r="T5576">
        <v>0</v>
      </c>
      <c r="U5576">
        <v>0</v>
      </c>
      <c r="V5576">
        <v>12</v>
      </c>
      <c r="W5576">
        <v>1</v>
      </c>
    </row>
    <row r="5577" spans="1:23" x14ac:dyDescent="0.3">
      <c r="A5577" t="s">
        <v>5586</v>
      </c>
      <c r="B5577" t="s">
        <v>21439</v>
      </c>
      <c r="C5577">
        <v>1</v>
      </c>
      <c r="D5577">
        <v>1</v>
      </c>
      <c r="E5577" t="s">
        <v>20088</v>
      </c>
      <c r="F5577" t="s">
        <v>18522</v>
      </c>
      <c r="G5577" t="s">
        <v>20089</v>
      </c>
      <c r="H5577" t="s">
        <v>26211</v>
      </c>
      <c r="I5577" t="s">
        <v>26212</v>
      </c>
      <c r="J5577" t="s">
        <v>18523</v>
      </c>
      <c r="K5577" t="s">
        <v>7839</v>
      </c>
      <c r="L5577" t="s">
        <v>7840</v>
      </c>
      <c r="M5577" t="s">
        <v>20259</v>
      </c>
      <c r="N5577" t="s">
        <v>6351</v>
      </c>
      <c r="O5577" t="s">
        <v>20061</v>
      </c>
      <c r="P5577" t="s">
        <v>20438</v>
      </c>
      <c r="Q5577" t="s">
        <v>6377</v>
      </c>
      <c r="R5577" t="s">
        <v>20439</v>
      </c>
      <c r="S5577">
        <v>0</v>
      </c>
      <c r="T5577">
        <v>1</v>
      </c>
      <c r="U5577">
        <v>0</v>
      </c>
      <c r="V5577">
        <v>20</v>
      </c>
      <c r="W5577">
        <v>2</v>
      </c>
    </row>
    <row r="5578" spans="1:23" x14ac:dyDescent="0.3">
      <c r="A5578" t="s">
        <v>5587</v>
      </c>
      <c r="B5578" t="s">
        <v>21501</v>
      </c>
      <c r="C5578">
        <v>1</v>
      </c>
      <c r="D5578">
        <v>1</v>
      </c>
      <c r="E5578" t="s">
        <v>20088</v>
      </c>
      <c r="F5578" t="s">
        <v>18524</v>
      </c>
      <c r="G5578" t="s">
        <v>20089</v>
      </c>
      <c r="H5578" t="s">
        <v>26157</v>
      </c>
      <c r="I5578" t="s">
        <v>26158</v>
      </c>
      <c r="J5578" t="s">
        <v>18525</v>
      </c>
      <c r="K5578" t="s">
        <v>6398</v>
      </c>
      <c r="L5578" t="s">
        <v>6350</v>
      </c>
      <c r="M5578" t="s">
        <v>20083</v>
      </c>
      <c r="N5578" t="s">
        <v>6351</v>
      </c>
      <c r="O5578" t="s">
        <v>20061</v>
      </c>
      <c r="P5578" t="s">
        <v>20396</v>
      </c>
      <c r="Q5578" t="s">
        <v>20397</v>
      </c>
      <c r="R5578" t="s">
        <v>20398</v>
      </c>
      <c r="S5578">
        <v>0</v>
      </c>
      <c r="T5578">
        <v>0</v>
      </c>
      <c r="U5578">
        <v>0</v>
      </c>
      <c r="V5578">
        <v>563</v>
      </c>
      <c r="W5578">
        <v>26</v>
      </c>
    </row>
    <row r="5579" spans="1:23" x14ac:dyDescent="0.3">
      <c r="A5579" t="s">
        <v>5588</v>
      </c>
      <c r="B5579" t="s">
        <v>21522</v>
      </c>
      <c r="C5579">
        <v>1</v>
      </c>
      <c r="D5579">
        <v>1</v>
      </c>
      <c r="E5579" t="s">
        <v>20050</v>
      </c>
      <c r="F5579" t="s">
        <v>18526</v>
      </c>
      <c r="G5579" t="s">
        <v>20051</v>
      </c>
      <c r="H5579" t="s">
        <v>26147</v>
      </c>
      <c r="I5579" t="s">
        <v>26148</v>
      </c>
      <c r="J5579" t="s">
        <v>18527</v>
      </c>
      <c r="K5579" t="s">
        <v>6754</v>
      </c>
      <c r="L5579" t="s">
        <v>6755</v>
      </c>
      <c r="M5579" t="s">
        <v>20083</v>
      </c>
      <c r="N5579" t="s">
        <v>6351</v>
      </c>
      <c r="O5579" t="s">
        <v>20061</v>
      </c>
      <c r="P5579" t="s">
        <v>20795</v>
      </c>
      <c r="Q5579" t="s">
        <v>6755</v>
      </c>
      <c r="R5579" t="s">
        <v>20796</v>
      </c>
      <c r="S5579">
        <v>1</v>
      </c>
      <c r="T5579">
        <v>0</v>
      </c>
      <c r="U5579">
        <v>0</v>
      </c>
      <c r="V5579">
        <v>50</v>
      </c>
      <c r="W5579">
        <v>2</v>
      </c>
    </row>
    <row r="5580" spans="1:23" x14ac:dyDescent="0.3">
      <c r="A5580" t="s">
        <v>5589</v>
      </c>
      <c r="B5580" t="s">
        <v>21439</v>
      </c>
      <c r="C5580">
        <v>1</v>
      </c>
      <c r="D5580">
        <v>1</v>
      </c>
      <c r="E5580" t="s">
        <v>20065</v>
      </c>
      <c r="F5580" t="s">
        <v>18528</v>
      </c>
      <c r="G5580" t="s">
        <v>20041</v>
      </c>
      <c r="H5580" t="s">
        <v>26178</v>
      </c>
      <c r="I5580" t="s">
        <v>26179</v>
      </c>
      <c r="J5580" t="s">
        <v>18463</v>
      </c>
      <c r="K5580" t="s">
        <v>6931</v>
      </c>
      <c r="L5580" t="s">
        <v>6350</v>
      </c>
      <c r="M5580" t="s">
        <v>20083</v>
      </c>
      <c r="N5580" t="s">
        <v>6351</v>
      </c>
      <c r="O5580" t="s">
        <v>20061</v>
      </c>
      <c r="P5580" t="s">
        <v>20396</v>
      </c>
      <c r="Q5580" t="s">
        <v>20397</v>
      </c>
      <c r="R5580" t="s">
        <v>20398</v>
      </c>
      <c r="S5580">
        <v>1</v>
      </c>
      <c r="T5580">
        <v>0</v>
      </c>
      <c r="U5580">
        <v>0</v>
      </c>
      <c r="V5580">
        <v>46</v>
      </c>
      <c r="W5580">
        <v>3</v>
      </c>
    </row>
    <row r="5581" spans="1:23" x14ac:dyDescent="0.3">
      <c r="A5581" t="s">
        <v>5590</v>
      </c>
      <c r="B5581" t="s">
        <v>21501</v>
      </c>
      <c r="C5581">
        <v>1</v>
      </c>
      <c r="D5581">
        <v>1</v>
      </c>
      <c r="E5581" t="s">
        <v>20088</v>
      </c>
      <c r="F5581" t="s">
        <v>18529</v>
      </c>
      <c r="G5581" t="s">
        <v>20089</v>
      </c>
      <c r="H5581" t="s">
        <v>21605</v>
      </c>
      <c r="I5581" t="s">
        <v>26180</v>
      </c>
      <c r="J5581" t="s">
        <v>18530</v>
      </c>
      <c r="K5581" t="s">
        <v>18531</v>
      </c>
      <c r="L5581" t="s">
        <v>18532</v>
      </c>
      <c r="M5581" t="s">
        <v>21470</v>
      </c>
      <c r="N5581" t="s">
        <v>6351</v>
      </c>
      <c r="O5581" t="s">
        <v>20061</v>
      </c>
      <c r="P5581" t="s">
        <v>20461</v>
      </c>
      <c r="Q5581" t="s">
        <v>20462</v>
      </c>
      <c r="R5581" t="s">
        <v>26181</v>
      </c>
      <c r="S5581">
        <v>0</v>
      </c>
      <c r="T5581">
        <v>0</v>
      </c>
      <c r="U5581">
        <v>0</v>
      </c>
      <c r="V5581">
        <v>160</v>
      </c>
      <c r="W5581">
        <v>11</v>
      </c>
    </row>
    <row r="5582" spans="1:23" x14ac:dyDescent="0.3">
      <c r="A5582" t="s">
        <v>5591</v>
      </c>
      <c r="B5582" t="s">
        <v>21044</v>
      </c>
      <c r="C5582">
        <v>0</v>
      </c>
      <c r="D5582">
        <v>0</v>
      </c>
      <c r="E5582" t="s">
        <v>20088</v>
      </c>
      <c r="F5582" t="s">
        <v>18533</v>
      </c>
      <c r="G5582" t="s">
        <v>20089</v>
      </c>
      <c r="H5582" t="s">
        <v>21529</v>
      </c>
      <c r="I5582" t="s">
        <v>26143</v>
      </c>
      <c r="J5582" t="s">
        <v>18534</v>
      </c>
      <c r="K5582" t="s">
        <v>18535</v>
      </c>
      <c r="L5582" t="s">
        <v>18536</v>
      </c>
      <c r="M5582" t="s">
        <v>20630</v>
      </c>
      <c r="N5582" t="s">
        <v>6351</v>
      </c>
      <c r="O5582" t="s">
        <v>20061</v>
      </c>
      <c r="P5582" t="s">
        <v>20777</v>
      </c>
      <c r="Q5582" t="s">
        <v>6922</v>
      </c>
      <c r="R5582" t="s">
        <v>26182</v>
      </c>
      <c r="S5582">
        <v>0</v>
      </c>
      <c r="T5582">
        <v>0</v>
      </c>
      <c r="U5582">
        <v>1</v>
      </c>
      <c r="V5582">
        <v>76</v>
      </c>
      <c r="W5582">
        <v>11</v>
      </c>
    </row>
    <row r="5583" spans="1:23" x14ac:dyDescent="0.3">
      <c r="A5583" t="s">
        <v>5592</v>
      </c>
      <c r="B5583" t="s">
        <v>21439</v>
      </c>
      <c r="C5583">
        <v>1</v>
      </c>
      <c r="D5583">
        <v>1</v>
      </c>
      <c r="E5583" t="s">
        <v>20088</v>
      </c>
      <c r="F5583" t="s">
        <v>18538</v>
      </c>
      <c r="G5583" t="s">
        <v>20089</v>
      </c>
      <c r="H5583" t="s">
        <v>26157</v>
      </c>
      <c r="I5583" t="s">
        <v>26158</v>
      </c>
      <c r="J5583" t="s">
        <v>18502</v>
      </c>
      <c r="K5583" t="s">
        <v>7667</v>
      </c>
      <c r="L5583" t="s">
        <v>7668</v>
      </c>
      <c r="M5583" t="s">
        <v>20113</v>
      </c>
      <c r="N5583" t="s">
        <v>6351</v>
      </c>
      <c r="O5583" t="s">
        <v>20061</v>
      </c>
      <c r="P5583" t="s">
        <v>20114</v>
      </c>
      <c r="Q5583" t="s">
        <v>20115</v>
      </c>
      <c r="R5583" t="s">
        <v>20116</v>
      </c>
      <c r="S5583">
        <v>0</v>
      </c>
      <c r="T5583">
        <v>0</v>
      </c>
      <c r="U5583">
        <v>0</v>
      </c>
      <c r="V5583">
        <v>24</v>
      </c>
      <c r="W5583">
        <v>1</v>
      </c>
    </row>
    <row r="5584" spans="1:23" x14ac:dyDescent="0.3">
      <c r="A5584" t="s">
        <v>5593</v>
      </c>
      <c r="B5584" t="s">
        <v>21439</v>
      </c>
      <c r="C5584">
        <v>1</v>
      </c>
      <c r="D5584">
        <v>1</v>
      </c>
      <c r="E5584" t="s">
        <v>20088</v>
      </c>
      <c r="F5584" t="s">
        <v>18539</v>
      </c>
      <c r="G5584" t="s">
        <v>20089</v>
      </c>
      <c r="H5584" t="s">
        <v>21466</v>
      </c>
      <c r="I5584" t="s">
        <v>26175</v>
      </c>
      <c r="J5584" t="s">
        <v>18520</v>
      </c>
      <c r="K5584" t="s">
        <v>6461</v>
      </c>
      <c r="L5584" t="s">
        <v>6462</v>
      </c>
      <c r="M5584" t="s">
        <v>20083</v>
      </c>
      <c r="N5584" t="s">
        <v>6351</v>
      </c>
      <c r="O5584" t="s">
        <v>20061</v>
      </c>
      <c r="P5584" t="s">
        <v>20741</v>
      </c>
      <c r="Q5584" t="s">
        <v>6462</v>
      </c>
      <c r="R5584" t="s">
        <v>20742</v>
      </c>
      <c r="S5584">
        <v>0</v>
      </c>
      <c r="T5584">
        <v>0</v>
      </c>
      <c r="U5584">
        <v>0</v>
      </c>
      <c r="V5584">
        <v>23</v>
      </c>
      <c r="W5584">
        <v>1</v>
      </c>
    </row>
    <row r="5585" spans="1:23" x14ac:dyDescent="0.3">
      <c r="A5585" t="s">
        <v>5594</v>
      </c>
      <c r="B5585" t="s">
        <v>21505</v>
      </c>
      <c r="C5585">
        <v>1</v>
      </c>
      <c r="D5585">
        <v>0</v>
      </c>
      <c r="E5585" t="s">
        <v>20065</v>
      </c>
      <c r="F5585" t="s">
        <v>18541</v>
      </c>
      <c r="G5585" t="s">
        <v>20080</v>
      </c>
      <c r="H5585" t="s">
        <v>20574</v>
      </c>
      <c r="I5585" t="s">
        <v>20575</v>
      </c>
      <c r="J5585" t="s">
        <v>6534</v>
      </c>
      <c r="K5585" t="s">
        <v>6398</v>
      </c>
      <c r="L5585" t="s">
        <v>6350</v>
      </c>
      <c r="M5585" t="s">
        <v>20083</v>
      </c>
      <c r="N5585" t="s">
        <v>6351</v>
      </c>
      <c r="O5585" t="s">
        <v>20061</v>
      </c>
      <c r="P5585" t="s">
        <v>20396</v>
      </c>
      <c r="Q5585" t="s">
        <v>20397</v>
      </c>
      <c r="R5585" t="s">
        <v>20398</v>
      </c>
      <c r="S5585">
        <v>1</v>
      </c>
      <c r="T5585">
        <v>0</v>
      </c>
      <c r="U5585">
        <v>0</v>
      </c>
      <c r="V5585">
        <v>469</v>
      </c>
      <c r="W5585">
        <v>20</v>
      </c>
    </row>
    <row r="5586" spans="1:23" x14ac:dyDescent="0.3">
      <c r="A5586" t="s">
        <v>5595</v>
      </c>
      <c r="B5586" t="s">
        <v>21505</v>
      </c>
      <c r="C5586">
        <v>1</v>
      </c>
      <c r="D5586">
        <v>0</v>
      </c>
      <c r="E5586" t="s">
        <v>20088</v>
      </c>
      <c r="F5586" t="s">
        <v>18542</v>
      </c>
      <c r="G5586" t="s">
        <v>20089</v>
      </c>
      <c r="H5586" t="s">
        <v>26183</v>
      </c>
      <c r="I5586" t="s">
        <v>26184</v>
      </c>
      <c r="J5586" t="s">
        <v>18543</v>
      </c>
      <c r="K5586" t="s">
        <v>6451</v>
      </c>
      <c r="L5586" t="s">
        <v>6350</v>
      </c>
      <c r="M5586" t="s">
        <v>20083</v>
      </c>
      <c r="N5586" t="s">
        <v>6351</v>
      </c>
      <c r="O5586" t="s">
        <v>20061</v>
      </c>
      <c r="P5586" t="s">
        <v>20396</v>
      </c>
      <c r="Q5586" t="s">
        <v>20397</v>
      </c>
      <c r="R5586" t="s">
        <v>20398</v>
      </c>
      <c r="S5586">
        <v>0</v>
      </c>
      <c r="T5586">
        <v>0</v>
      </c>
      <c r="U5586">
        <v>0</v>
      </c>
      <c r="V5586">
        <v>209</v>
      </c>
      <c r="W5586">
        <v>9</v>
      </c>
    </row>
    <row r="5587" spans="1:23" x14ac:dyDescent="0.3">
      <c r="A5587" t="s">
        <v>5596</v>
      </c>
      <c r="B5587" t="s">
        <v>21439</v>
      </c>
      <c r="C5587">
        <v>1</v>
      </c>
      <c r="D5587">
        <v>1</v>
      </c>
      <c r="E5587" t="s">
        <v>20088</v>
      </c>
      <c r="F5587" t="s">
        <v>18544</v>
      </c>
      <c r="G5587" t="s">
        <v>20089</v>
      </c>
      <c r="H5587" t="s">
        <v>26176</v>
      </c>
      <c r="I5587" t="s">
        <v>26177</v>
      </c>
      <c r="J5587" t="s">
        <v>6923</v>
      </c>
      <c r="K5587" t="s">
        <v>6924</v>
      </c>
      <c r="L5587" t="s">
        <v>6925</v>
      </c>
      <c r="M5587" t="s">
        <v>20856</v>
      </c>
      <c r="N5587" t="s">
        <v>6351</v>
      </c>
      <c r="O5587" t="s">
        <v>20061</v>
      </c>
      <c r="P5587" t="s">
        <v>20062</v>
      </c>
      <c r="Q5587" t="s">
        <v>20063</v>
      </c>
      <c r="R5587" t="s">
        <v>20857</v>
      </c>
      <c r="S5587">
        <v>0</v>
      </c>
      <c r="T5587">
        <v>0</v>
      </c>
      <c r="V5587">
        <v>33</v>
      </c>
      <c r="W5587">
        <v>2</v>
      </c>
    </row>
    <row r="5588" spans="1:23" x14ac:dyDescent="0.3">
      <c r="A5588" t="s">
        <v>5597</v>
      </c>
      <c r="B5588" t="s">
        <v>21505</v>
      </c>
      <c r="C5588">
        <v>1</v>
      </c>
      <c r="D5588">
        <v>0</v>
      </c>
      <c r="E5588" t="s">
        <v>20088</v>
      </c>
      <c r="F5588" t="s">
        <v>18545</v>
      </c>
      <c r="G5588" t="s">
        <v>20089</v>
      </c>
      <c r="H5588" t="s">
        <v>26185</v>
      </c>
      <c r="I5588" t="s">
        <v>26186</v>
      </c>
      <c r="J5588" t="s">
        <v>18546</v>
      </c>
      <c r="K5588" t="s">
        <v>6504</v>
      </c>
      <c r="L5588" t="s">
        <v>6505</v>
      </c>
      <c r="M5588" t="s">
        <v>20453</v>
      </c>
      <c r="N5588" t="s">
        <v>6351</v>
      </c>
      <c r="O5588" t="s">
        <v>20061</v>
      </c>
      <c r="P5588" t="s">
        <v>20062</v>
      </c>
      <c r="Q5588" t="s">
        <v>20063</v>
      </c>
      <c r="R5588" t="s">
        <v>20638</v>
      </c>
      <c r="S5588">
        <v>0</v>
      </c>
      <c r="T5588">
        <v>0</v>
      </c>
      <c r="U5588">
        <v>0</v>
      </c>
      <c r="V5588">
        <v>225</v>
      </c>
      <c r="W5588">
        <v>10</v>
      </c>
    </row>
    <row r="5589" spans="1:23" x14ac:dyDescent="0.3">
      <c r="A5589" t="s">
        <v>5598</v>
      </c>
      <c r="B5589" t="s">
        <v>21505</v>
      </c>
      <c r="C5589">
        <v>1</v>
      </c>
      <c r="D5589">
        <v>0</v>
      </c>
      <c r="E5589" t="s">
        <v>20088</v>
      </c>
      <c r="F5589" t="s">
        <v>18547</v>
      </c>
      <c r="G5589" t="s">
        <v>20089</v>
      </c>
      <c r="H5589" t="s">
        <v>26183</v>
      </c>
      <c r="I5589" t="s">
        <v>26184</v>
      </c>
      <c r="J5589" t="s">
        <v>18548</v>
      </c>
      <c r="K5589" t="s">
        <v>6685</v>
      </c>
      <c r="L5589" t="s">
        <v>6686</v>
      </c>
      <c r="M5589" t="s">
        <v>20083</v>
      </c>
      <c r="N5589" t="s">
        <v>6351</v>
      </c>
      <c r="O5589" t="s">
        <v>20061</v>
      </c>
      <c r="P5589" t="s">
        <v>20734</v>
      </c>
      <c r="Q5589" t="s">
        <v>6686</v>
      </c>
      <c r="R5589" t="s">
        <v>20735</v>
      </c>
      <c r="S5589">
        <v>0</v>
      </c>
      <c r="T5589">
        <v>1</v>
      </c>
      <c r="U5589">
        <v>0</v>
      </c>
      <c r="V5589">
        <v>134</v>
      </c>
      <c r="W5589">
        <v>7</v>
      </c>
    </row>
    <row r="5590" spans="1:23" x14ac:dyDescent="0.3">
      <c r="A5590" t="s">
        <v>5599</v>
      </c>
      <c r="B5590" t="s">
        <v>21501</v>
      </c>
      <c r="C5590">
        <v>1</v>
      </c>
      <c r="D5590">
        <v>1</v>
      </c>
      <c r="E5590" t="s">
        <v>20088</v>
      </c>
      <c r="F5590" t="s">
        <v>18549</v>
      </c>
      <c r="G5590" t="s">
        <v>20089</v>
      </c>
      <c r="H5590" t="s">
        <v>21518</v>
      </c>
      <c r="I5590" t="s">
        <v>26152</v>
      </c>
      <c r="J5590" t="s">
        <v>6926</v>
      </c>
      <c r="K5590" t="s">
        <v>6754</v>
      </c>
      <c r="L5590" t="s">
        <v>6755</v>
      </c>
      <c r="M5590" t="s">
        <v>20083</v>
      </c>
      <c r="N5590" t="s">
        <v>6351</v>
      </c>
      <c r="O5590" t="s">
        <v>20061</v>
      </c>
      <c r="P5590" t="s">
        <v>20795</v>
      </c>
      <c r="Q5590" t="s">
        <v>6755</v>
      </c>
      <c r="R5590" t="s">
        <v>20796</v>
      </c>
      <c r="S5590">
        <v>0</v>
      </c>
      <c r="T5590">
        <v>0</v>
      </c>
      <c r="U5590">
        <v>0</v>
      </c>
      <c r="V5590">
        <v>23</v>
      </c>
      <c r="W5590">
        <v>1</v>
      </c>
    </row>
    <row r="5591" spans="1:23" x14ac:dyDescent="0.3">
      <c r="A5591" t="s">
        <v>5600</v>
      </c>
      <c r="B5591" t="s">
        <v>21439</v>
      </c>
      <c r="C5591">
        <v>1</v>
      </c>
      <c r="D5591">
        <v>1</v>
      </c>
      <c r="E5591" t="s">
        <v>20088</v>
      </c>
      <c r="F5591" t="s">
        <v>18550</v>
      </c>
      <c r="G5591" t="s">
        <v>20089</v>
      </c>
      <c r="H5591" t="s">
        <v>26176</v>
      </c>
      <c r="I5591" t="s">
        <v>26177</v>
      </c>
      <c r="J5591" t="s">
        <v>6923</v>
      </c>
      <c r="K5591" t="s">
        <v>6924</v>
      </c>
      <c r="L5591" t="s">
        <v>6925</v>
      </c>
      <c r="M5591" t="s">
        <v>20856</v>
      </c>
      <c r="N5591" t="s">
        <v>6351</v>
      </c>
      <c r="O5591" t="s">
        <v>20061</v>
      </c>
      <c r="P5591" t="s">
        <v>20062</v>
      </c>
      <c r="Q5591" t="s">
        <v>20063</v>
      </c>
      <c r="R5591" t="s">
        <v>20857</v>
      </c>
      <c r="S5591">
        <v>0</v>
      </c>
      <c r="T5591">
        <v>0</v>
      </c>
      <c r="U5591">
        <v>0</v>
      </c>
      <c r="V5591">
        <v>46</v>
      </c>
      <c r="W5591">
        <v>3</v>
      </c>
    </row>
    <row r="5592" spans="1:23" x14ac:dyDescent="0.3">
      <c r="A5592" t="s">
        <v>5601</v>
      </c>
      <c r="B5592" t="s">
        <v>21505</v>
      </c>
      <c r="C5592">
        <v>1</v>
      </c>
      <c r="D5592">
        <v>0</v>
      </c>
      <c r="E5592" t="s">
        <v>20050</v>
      </c>
      <c r="F5592" t="s">
        <v>18551</v>
      </c>
      <c r="G5592" t="s">
        <v>20051</v>
      </c>
      <c r="H5592" t="s">
        <v>20058</v>
      </c>
      <c r="I5592" t="s">
        <v>20059</v>
      </c>
      <c r="J5592" t="s">
        <v>18504</v>
      </c>
      <c r="K5592" t="s">
        <v>6924</v>
      </c>
      <c r="L5592" t="s">
        <v>6925</v>
      </c>
      <c r="M5592" t="s">
        <v>20856</v>
      </c>
      <c r="N5592" t="s">
        <v>6351</v>
      </c>
      <c r="O5592" t="s">
        <v>20061</v>
      </c>
      <c r="P5592" t="s">
        <v>20062</v>
      </c>
      <c r="Q5592" t="s">
        <v>20063</v>
      </c>
      <c r="R5592" t="s">
        <v>20857</v>
      </c>
      <c r="S5592">
        <v>1</v>
      </c>
      <c r="T5592">
        <v>0</v>
      </c>
      <c r="U5592">
        <v>0</v>
      </c>
      <c r="V5592">
        <v>213</v>
      </c>
      <c r="W5592">
        <v>11</v>
      </c>
    </row>
    <row r="5593" spans="1:23" x14ac:dyDescent="0.3">
      <c r="A5593" t="s">
        <v>5602</v>
      </c>
      <c r="B5593" t="s">
        <v>21505</v>
      </c>
      <c r="C5593">
        <v>1</v>
      </c>
      <c r="D5593">
        <v>0</v>
      </c>
      <c r="E5593" t="s">
        <v>20088</v>
      </c>
      <c r="F5593" t="s">
        <v>18552</v>
      </c>
      <c r="G5593" t="s">
        <v>20089</v>
      </c>
      <c r="H5593" t="s">
        <v>26187</v>
      </c>
      <c r="I5593" t="s">
        <v>26188</v>
      </c>
      <c r="J5593" t="s">
        <v>18553</v>
      </c>
      <c r="K5593" t="s">
        <v>6493</v>
      </c>
      <c r="L5593" t="s">
        <v>6494</v>
      </c>
      <c r="M5593" t="s">
        <v>20555</v>
      </c>
      <c r="N5593" t="s">
        <v>6351</v>
      </c>
      <c r="O5593" t="s">
        <v>20061</v>
      </c>
      <c r="P5593" t="s">
        <v>20233</v>
      </c>
      <c r="Q5593" t="s">
        <v>20234</v>
      </c>
      <c r="R5593" t="s">
        <v>20909</v>
      </c>
      <c r="S5593">
        <v>0</v>
      </c>
      <c r="T5593">
        <v>1</v>
      </c>
      <c r="U5593">
        <v>0</v>
      </c>
      <c r="V5593">
        <v>42</v>
      </c>
      <c r="W5593">
        <v>6</v>
      </c>
    </row>
    <row r="5594" spans="1:23" x14ac:dyDescent="0.3">
      <c r="A5594" t="s">
        <v>5603</v>
      </c>
      <c r="B5594" t="s">
        <v>21505</v>
      </c>
      <c r="C5594">
        <v>1</v>
      </c>
      <c r="D5594">
        <v>0</v>
      </c>
      <c r="E5594" t="s">
        <v>20065</v>
      </c>
      <c r="F5594" t="s">
        <v>18554</v>
      </c>
      <c r="G5594" t="s">
        <v>20066</v>
      </c>
      <c r="H5594" t="s">
        <v>21094</v>
      </c>
      <c r="I5594" t="s">
        <v>21095</v>
      </c>
      <c r="J5594" t="s">
        <v>6927</v>
      </c>
      <c r="K5594" t="s">
        <v>6928</v>
      </c>
      <c r="L5594" t="s">
        <v>6929</v>
      </c>
      <c r="M5594" t="s">
        <v>20293</v>
      </c>
      <c r="N5594" t="s">
        <v>6351</v>
      </c>
      <c r="O5594" t="s">
        <v>20061</v>
      </c>
      <c r="P5594" t="s">
        <v>20070</v>
      </c>
      <c r="Q5594" t="s">
        <v>20071</v>
      </c>
      <c r="R5594" t="s">
        <v>21096</v>
      </c>
      <c r="S5594">
        <v>1</v>
      </c>
      <c r="T5594">
        <v>0</v>
      </c>
      <c r="U5594">
        <v>0</v>
      </c>
      <c r="V5594">
        <v>221</v>
      </c>
      <c r="W5594">
        <v>11</v>
      </c>
    </row>
    <row r="5595" spans="1:23" x14ac:dyDescent="0.3">
      <c r="A5595" t="s">
        <v>5604</v>
      </c>
      <c r="B5595" t="s">
        <v>21439</v>
      </c>
      <c r="C5595">
        <v>1</v>
      </c>
      <c r="D5595">
        <v>1</v>
      </c>
      <c r="E5595" t="s">
        <v>20065</v>
      </c>
      <c r="F5595" t="s">
        <v>18555</v>
      </c>
      <c r="G5595" t="s">
        <v>21576</v>
      </c>
      <c r="H5595" t="s">
        <v>26189</v>
      </c>
      <c r="I5595" t="s">
        <v>26190</v>
      </c>
      <c r="J5595" t="s">
        <v>18556</v>
      </c>
      <c r="K5595" t="s">
        <v>6754</v>
      </c>
      <c r="L5595" t="s">
        <v>6755</v>
      </c>
      <c r="M5595" t="s">
        <v>20083</v>
      </c>
      <c r="N5595" t="s">
        <v>6351</v>
      </c>
      <c r="O5595" t="s">
        <v>20061</v>
      </c>
      <c r="P5595" t="s">
        <v>20795</v>
      </c>
      <c r="Q5595" t="s">
        <v>6755</v>
      </c>
      <c r="R5595" t="s">
        <v>20796</v>
      </c>
      <c r="S5595">
        <v>1</v>
      </c>
      <c r="T5595">
        <v>0</v>
      </c>
      <c r="V5595">
        <v>107</v>
      </c>
      <c r="W5595">
        <v>4</v>
      </c>
    </row>
    <row r="5596" spans="1:23" x14ac:dyDescent="0.3">
      <c r="A5596" t="s">
        <v>5605</v>
      </c>
      <c r="B5596" t="s">
        <v>21522</v>
      </c>
      <c r="C5596">
        <v>1</v>
      </c>
      <c r="D5596">
        <v>1</v>
      </c>
      <c r="E5596" t="s">
        <v>20050</v>
      </c>
      <c r="F5596" t="s">
        <v>18557</v>
      </c>
      <c r="G5596" t="s">
        <v>20051</v>
      </c>
      <c r="H5596" t="s">
        <v>20670</v>
      </c>
      <c r="I5596" t="s">
        <v>20671</v>
      </c>
      <c r="J5596" t="s">
        <v>6907</v>
      </c>
      <c r="K5596" t="s">
        <v>6502</v>
      </c>
      <c r="L5596" t="s">
        <v>6503</v>
      </c>
      <c r="M5596" t="s">
        <v>20054</v>
      </c>
      <c r="N5596" t="s">
        <v>6351</v>
      </c>
      <c r="O5596" t="s">
        <v>20061</v>
      </c>
      <c r="P5596" t="s">
        <v>20672</v>
      </c>
      <c r="Q5596" t="s">
        <v>20673</v>
      </c>
      <c r="R5596" t="s">
        <v>20787</v>
      </c>
      <c r="S5596">
        <v>1</v>
      </c>
      <c r="T5596">
        <v>0</v>
      </c>
      <c r="U5596">
        <v>0</v>
      </c>
      <c r="V5596">
        <v>57</v>
      </c>
      <c r="W5596">
        <v>3</v>
      </c>
    </row>
    <row r="5597" spans="1:23" x14ac:dyDescent="0.3">
      <c r="A5597" t="s">
        <v>5606</v>
      </c>
      <c r="B5597" t="s">
        <v>21522</v>
      </c>
      <c r="C5597">
        <v>1</v>
      </c>
      <c r="D5597">
        <v>1</v>
      </c>
      <c r="E5597" t="s">
        <v>20088</v>
      </c>
      <c r="F5597" t="s">
        <v>18558</v>
      </c>
      <c r="G5597" t="s">
        <v>20089</v>
      </c>
      <c r="H5597" t="s">
        <v>20176</v>
      </c>
      <c r="I5597" t="s">
        <v>20344</v>
      </c>
      <c r="J5597" t="s">
        <v>6916</v>
      </c>
      <c r="K5597" t="s">
        <v>6349</v>
      </c>
      <c r="L5597" t="s">
        <v>6350</v>
      </c>
      <c r="M5597" t="s">
        <v>20083</v>
      </c>
      <c r="N5597" t="s">
        <v>6351</v>
      </c>
      <c r="O5597" t="s">
        <v>20061</v>
      </c>
      <c r="P5597" t="s">
        <v>20396</v>
      </c>
      <c r="Q5597" t="s">
        <v>20397</v>
      </c>
      <c r="R5597" t="s">
        <v>20398</v>
      </c>
      <c r="S5597">
        <v>0</v>
      </c>
      <c r="T5597">
        <v>0</v>
      </c>
      <c r="U5597">
        <v>0</v>
      </c>
      <c r="V5597">
        <v>83</v>
      </c>
      <c r="W5597">
        <v>3</v>
      </c>
    </row>
    <row r="5598" spans="1:23" x14ac:dyDescent="0.3">
      <c r="A5598" t="s">
        <v>5607</v>
      </c>
      <c r="B5598" t="s">
        <v>21439</v>
      </c>
      <c r="C5598">
        <v>1</v>
      </c>
      <c r="D5598">
        <v>1</v>
      </c>
      <c r="E5598" t="s">
        <v>20088</v>
      </c>
      <c r="F5598" t="s">
        <v>18559</v>
      </c>
      <c r="G5598" t="s">
        <v>20089</v>
      </c>
      <c r="H5598" t="s">
        <v>21518</v>
      </c>
      <c r="I5598" t="s">
        <v>26152</v>
      </c>
      <c r="J5598" t="s">
        <v>6926</v>
      </c>
      <c r="K5598" t="s">
        <v>6754</v>
      </c>
      <c r="L5598" t="s">
        <v>6755</v>
      </c>
      <c r="M5598" t="s">
        <v>20083</v>
      </c>
      <c r="N5598" t="s">
        <v>6351</v>
      </c>
      <c r="O5598" t="s">
        <v>20061</v>
      </c>
      <c r="P5598" t="s">
        <v>20795</v>
      </c>
      <c r="Q5598" t="s">
        <v>6755</v>
      </c>
      <c r="R5598" t="s">
        <v>20796</v>
      </c>
      <c r="S5598">
        <v>0</v>
      </c>
      <c r="T5598">
        <v>0</v>
      </c>
      <c r="V5598">
        <v>56</v>
      </c>
      <c r="W5598">
        <v>2</v>
      </c>
    </row>
    <row r="5599" spans="1:23" x14ac:dyDescent="0.3">
      <c r="A5599" t="s">
        <v>5608</v>
      </c>
      <c r="B5599" t="s">
        <v>21505</v>
      </c>
      <c r="C5599">
        <v>1</v>
      </c>
      <c r="D5599">
        <v>0</v>
      </c>
      <c r="E5599" t="s">
        <v>20050</v>
      </c>
      <c r="F5599" t="s">
        <v>18560</v>
      </c>
      <c r="G5599" t="s">
        <v>20051</v>
      </c>
      <c r="H5599" t="s">
        <v>20111</v>
      </c>
      <c r="I5599" t="s">
        <v>20112</v>
      </c>
      <c r="J5599" t="s">
        <v>18561</v>
      </c>
      <c r="K5599" t="s">
        <v>18562</v>
      </c>
      <c r="L5599" t="s">
        <v>18563</v>
      </c>
      <c r="M5599" t="s">
        <v>20835</v>
      </c>
      <c r="N5599" t="s">
        <v>6351</v>
      </c>
      <c r="O5599" t="s">
        <v>20061</v>
      </c>
      <c r="P5599" t="s">
        <v>20114</v>
      </c>
      <c r="Q5599" t="s">
        <v>20115</v>
      </c>
      <c r="R5599" t="s">
        <v>26191</v>
      </c>
      <c r="S5599">
        <v>1</v>
      </c>
      <c r="T5599">
        <v>0</v>
      </c>
      <c r="U5599">
        <v>0</v>
      </c>
      <c r="V5599">
        <v>46</v>
      </c>
      <c r="W5599">
        <v>3</v>
      </c>
    </row>
    <row r="5600" spans="1:23" x14ac:dyDescent="0.3">
      <c r="A5600" t="s">
        <v>5609</v>
      </c>
      <c r="B5600" t="s">
        <v>21501</v>
      </c>
      <c r="C5600">
        <v>1</v>
      </c>
      <c r="D5600">
        <v>1</v>
      </c>
      <c r="E5600" t="s">
        <v>20050</v>
      </c>
      <c r="F5600" t="s">
        <v>18564</v>
      </c>
      <c r="G5600" t="s">
        <v>20066</v>
      </c>
      <c r="H5600" t="s">
        <v>21079</v>
      </c>
      <c r="I5600" t="s">
        <v>21080</v>
      </c>
      <c r="J5600" t="s">
        <v>6904</v>
      </c>
      <c r="K5600" t="s">
        <v>6461</v>
      </c>
      <c r="L5600" t="s">
        <v>6462</v>
      </c>
      <c r="M5600" t="s">
        <v>20083</v>
      </c>
      <c r="N5600" t="s">
        <v>6351</v>
      </c>
      <c r="O5600" t="s">
        <v>20061</v>
      </c>
      <c r="P5600" t="s">
        <v>20741</v>
      </c>
      <c r="Q5600" t="s">
        <v>6462</v>
      </c>
      <c r="R5600" t="s">
        <v>20742</v>
      </c>
      <c r="S5600">
        <v>1</v>
      </c>
      <c r="T5600">
        <v>0</v>
      </c>
      <c r="U5600">
        <v>0</v>
      </c>
      <c r="V5600">
        <v>56</v>
      </c>
      <c r="W5600">
        <v>4</v>
      </c>
    </row>
    <row r="5601" spans="1:23" x14ac:dyDescent="0.3">
      <c r="A5601" t="s">
        <v>5610</v>
      </c>
      <c r="B5601" t="s">
        <v>21439</v>
      </c>
      <c r="C5601">
        <v>1</v>
      </c>
      <c r="D5601">
        <v>1</v>
      </c>
      <c r="E5601" t="s">
        <v>20088</v>
      </c>
      <c r="F5601" t="s">
        <v>18565</v>
      </c>
      <c r="G5601" t="s">
        <v>20089</v>
      </c>
      <c r="H5601" t="s">
        <v>22925</v>
      </c>
      <c r="I5601" t="s">
        <v>26192</v>
      </c>
      <c r="J5601" t="s">
        <v>18566</v>
      </c>
      <c r="K5601" t="s">
        <v>6697</v>
      </c>
      <c r="L5601" t="s">
        <v>6462</v>
      </c>
      <c r="M5601" t="s">
        <v>20083</v>
      </c>
      <c r="N5601" t="s">
        <v>6351</v>
      </c>
      <c r="O5601" t="s">
        <v>20061</v>
      </c>
      <c r="P5601" t="s">
        <v>20741</v>
      </c>
      <c r="Q5601" t="s">
        <v>6462</v>
      </c>
      <c r="R5601" t="s">
        <v>20742</v>
      </c>
      <c r="S5601">
        <v>0</v>
      </c>
      <c r="T5601">
        <v>0</v>
      </c>
      <c r="U5601">
        <v>0</v>
      </c>
      <c r="V5601">
        <v>78</v>
      </c>
      <c r="W5601">
        <v>3</v>
      </c>
    </row>
    <row r="5602" spans="1:23" x14ac:dyDescent="0.3">
      <c r="A5602" t="s">
        <v>5611</v>
      </c>
      <c r="B5602" t="s">
        <v>21439</v>
      </c>
      <c r="C5602">
        <v>1</v>
      </c>
      <c r="D5602">
        <v>1</v>
      </c>
      <c r="E5602" t="s">
        <v>20088</v>
      </c>
      <c r="F5602" t="s">
        <v>18567</v>
      </c>
      <c r="G5602" t="s">
        <v>20089</v>
      </c>
      <c r="H5602" t="s">
        <v>21547</v>
      </c>
      <c r="I5602" t="s">
        <v>26193</v>
      </c>
      <c r="J5602" t="s">
        <v>18568</v>
      </c>
      <c r="K5602" t="s">
        <v>7296</v>
      </c>
      <c r="L5602" t="s">
        <v>7297</v>
      </c>
      <c r="M5602" t="s">
        <v>20515</v>
      </c>
      <c r="N5602" t="s">
        <v>6351</v>
      </c>
      <c r="O5602" t="s">
        <v>20061</v>
      </c>
      <c r="P5602" t="s">
        <v>20777</v>
      </c>
      <c r="Q5602" t="s">
        <v>6922</v>
      </c>
      <c r="R5602" t="s">
        <v>20779</v>
      </c>
      <c r="S5602">
        <v>0</v>
      </c>
      <c r="T5602">
        <v>0</v>
      </c>
      <c r="U5602">
        <v>0</v>
      </c>
      <c r="V5602">
        <v>21</v>
      </c>
      <c r="W5602">
        <v>1</v>
      </c>
    </row>
    <row r="5603" spans="1:23" x14ac:dyDescent="0.3">
      <c r="A5603" t="s">
        <v>5612</v>
      </c>
      <c r="B5603" t="s">
        <v>21439</v>
      </c>
      <c r="C5603">
        <v>1</v>
      </c>
      <c r="D5603">
        <v>1</v>
      </c>
      <c r="E5603" t="s">
        <v>20088</v>
      </c>
      <c r="F5603" t="s">
        <v>18569</v>
      </c>
      <c r="G5603" t="s">
        <v>20089</v>
      </c>
      <c r="H5603" t="s">
        <v>21547</v>
      </c>
      <c r="I5603" t="s">
        <v>26193</v>
      </c>
      <c r="J5603" t="s">
        <v>18568</v>
      </c>
      <c r="K5603" t="s">
        <v>7296</v>
      </c>
      <c r="L5603" t="s">
        <v>7297</v>
      </c>
      <c r="M5603" t="s">
        <v>20515</v>
      </c>
      <c r="N5603" t="s">
        <v>6351</v>
      </c>
      <c r="O5603" t="s">
        <v>20061</v>
      </c>
      <c r="P5603" t="s">
        <v>20777</v>
      </c>
      <c r="Q5603" t="s">
        <v>6922</v>
      </c>
      <c r="R5603" t="s">
        <v>20779</v>
      </c>
      <c r="S5603">
        <v>0</v>
      </c>
      <c r="T5603">
        <v>0</v>
      </c>
      <c r="V5603">
        <v>32</v>
      </c>
      <c r="W5603">
        <v>2</v>
      </c>
    </row>
    <row r="5604" spans="1:23" x14ac:dyDescent="0.3">
      <c r="A5604" t="s">
        <v>5613</v>
      </c>
      <c r="B5604" t="s">
        <v>21522</v>
      </c>
      <c r="C5604">
        <v>1</v>
      </c>
      <c r="D5604">
        <v>1</v>
      </c>
      <c r="E5604" t="s">
        <v>20088</v>
      </c>
      <c r="F5604" t="s">
        <v>18573</v>
      </c>
      <c r="G5604" t="s">
        <v>20089</v>
      </c>
      <c r="H5604" t="s">
        <v>26176</v>
      </c>
      <c r="I5604" t="s">
        <v>26177</v>
      </c>
      <c r="J5604" t="s">
        <v>6923</v>
      </c>
      <c r="K5604" t="s">
        <v>6924</v>
      </c>
      <c r="L5604" t="s">
        <v>6925</v>
      </c>
      <c r="M5604" t="s">
        <v>20856</v>
      </c>
      <c r="N5604" t="s">
        <v>6351</v>
      </c>
      <c r="O5604" t="s">
        <v>20061</v>
      </c>
      <c r="P5604" t="s">
        <v>20062</v>
      </c>
      <c r="Q5604" t="s">
        <v>20063</v>
      </c>
      <c r="R5604" t="s">
        <v>20857</v>
      </c>
      <c r="S5604">
        <v>0</v>
      </c>
      <c r="T5604">
        <v>0</v>
      </c>
      <c r="U5604">
        <v>0</v>
      </c>
      <c r="V5604">
        <v>14</v>
      </c>
      <c r="W5604">
        <v>2</v>
      </c>
    </row>
    <row r="5605" spans="1:23" x14ac:dyDescent="0.3">
      <c r="A5605" t="s">
        <v>5614</v>
      </c>
      <c r="B5605" t="s">
        <v>21522</v>
      </c>
      <c r="C5605">
        <v>1</v>
      </c>
      <c r="D5605">
        <v>1</v>
      </c>
      <c r="E5605" t="s">
        <v>20065</v>
      </c>
      <c r="F5605" t="s">
        <v>18574</v>
      </c>
      <c r="G5605" t="s">
        <v>20080</v>
      </c>
      <c r="H5605" t="s">
        <v>20574</v>
      </c>
      <c r="I5605" t="s">
        <v>20575</v>
      </c>
      <c r="J5605" t="s">
        <v>6912</v>
      </c>
      <c r="K5605" t="s">
        <v>6419</v>
      </c>
      <c r="L5605" t="s">
        <v>6350</v>
      </c>
      <c r="M5605" t="s">
        <v>20083</v>
      </c>
      <c r="N5605" t="s">
        <v>6351</v>
      </c>
      <c r="O5605" t="s">
        <v>20061</v>
      </c>
      <c r="P5605" t="s">
        <v>20396</v>
      </c>
      <c r="Q5605" t="s">
        <v>20397</v>
      </c>
      <c r="R5605" t="s">
        <v>20398</v>
      </c>
      <c r="S5605">
        <v>1</v>
      </c>
      <c r="T5605">
        <v>0</v>
      </c>
      <c r="U5605">
        <v>0</v>
      </c>
      <c r="V5605">
        <v>157</v>
      </c>
      <c r="W5605">
        <v>6</v>
      </c>
    </row>
    <row r="5606" spans="1:23" x14ac:dyDescent="0.3">
      <c r="A5606" t="s">
        <v>5615</v>
      </c>
      <c r="B5606" t="s">
        <v>21522</v>
      </c>
      <c r="C5606">
        <v>1</v>
      </c>
      <c r="D5606">
        <v>1</v>
      </c>
      <c r="E5606" t="s">
        <v>20050</v>
      </c>
      <c r="F5606" t="s">
        <v>18577</v>
      </c>
      <c r="G5606" t="s">
        <v>20051</v>
      </c>
      <c r="H5606" t="s">
        <v>20111</v>
      </c>
      <c r="I5606" t="s">
        <v>20112</v>
      </c>
      <c r="J5606" t="s">
        <v>18578</v>
      </c>
      <c r="K5606" t="s">
        <v>6893</v>
      </c>
      <c r="L5606" t="s">
        <v>6894</v>
      </c>
      <c r="M5606" t="s">
        <v>20422</v>
      </c>
      <c r="N5606" t="s">
        <v>6351</v>
      </c>
      <c r="O5606" t="s">
        <v>20061</v>
      </c>
      <c r="P5606" t="s">
        <v>20114</v>
      </c>
      <c r="Q5606" t="s">
        <v>20115</v>
      </c>
      <c r="R5606" t="s">
        <v>20423</v>
      </c>
      <c r="S5606">
        <v>1</v>
      </c>
      <c r="T5606">
        <v>0</v>
      </c>
      <c r="U5606">
        <v>0</v>
      </c>
      <c r="V5606">
        <v>96</v>
      </c>
      <c r="W5606">
        <v>5</v>
      </c>
    </row>
    <row r="5607" spans="1:23" x14ac:dyDescent="0.3">
      <c r="A5607" t="s">
        <v>5616</v>
      </c>
      <c r="B5607" t="s">
        <v>21522</v>
      </c>
      <c r="C5607">
        <v>1</v>
      </c>
      <c r="D5607">
        <v>1</v>
      </c>
      <c r="E5607" t="s">
        <v>20050</v>
      </c>
      <c r="F5607" t="s">
        <v>18579</v>
      </c>
      <c r="G5607" t="s">
        <v>20051</v>
      </c>
      <c r="H5607" t="s">
        <v>20706</v>
      </c>
      <c r="I5607" t="s">
        <v>20707</v>
      </c>
      <c r="J5607" t="s">
        <v>18580</v>
      </c>
      <c r="K5607" t="s">
        <v>6499</v>
      </c>
      <c r="L5607" t="s">
        <v>6500</v>
      </c>
      <c r="M5607" t="s">
        <v>20753</v>
      </c>
      <c r="N5607" t="s">
        <v>6351</v>
      </c>
      <c r="O5607" t="s">
        <v>20061</v>
      </c>
      <c r="P5607" t="s">
        <v>20294</v>
      </c>
      <c r="Q5607" t="s">
        <v>6897</v>
      </c>
      <c r="R5607" t="s">
        <v>20754</v>
      </c>
      <c r="S5607">
        <v>1</v>
      </c>
      <c r="T5607">
        <v>0</v>
      </c>
      <c r="U5607">
        <v>0</v>
      </c>
      <c r="V5607">
        <v>67</v>
      </c>
      <c r="W5607">
        <v>3</v>
      </c>
    </row>
    <row r="5608" spans="1:23" x14ac:dyDescent="0.3">
      <c r="A5608" t="s">
        <v>5617</v>
      </c>
      <c r="B5608" t="s">
        <v>21439</v>
      </c>
      <c r="C5608">
        <v>1</v>
      </c>
      <c r="D5608">
        <v>1</v>
      </c>
      <c r="E5608" t="s">
        <v>20088</v>
      </c>
      <c r="F5608" t="s">
        <v>18581</v>
      </c>
      <c r="G5608" t="s">
        <v>20089</v>
      </c>
      <c r="H5608" t="s">
        <v>21466</v>
      </c>
      <c r="I5608" t="s">
        <v>26175</v>
      </c>
      <c r="J5608" t="s">
        <v>18520</v>
      </c>
      <c r="K5608" t="s">
        <v>6461</v>
      </c>
      <c r="L5608" t="s">
        <v>6462</v>
      </c>
      <c r="M5608" t="s">
        <v>20083</v>
      </c>
      <c r="N5608" t="s">
        <v>6351</v>
      </c>
      <c r="O5608" t="s">
        <v>20061</v>
      </c>
      <c r="P5608" t="s">
        <v>20741</v>
      </c>
      <c r="Q5608" t="s">
        <v>6462</v>
      </c>
      <c r="R5608" t="s">
        <v>20742</v>
      </c>
      <c r="S5608">
        <v>0</v>
      </c>
      <c r="T5608">
        <v>0</v>
      </c>
      <c r="V5608">
        <v>74</v>
      </c>
      <c r="W5608">
        <v>3</v>
      </c>
    </row>
    <row r="5609" spans="1:23" x14ac:dyDescent="0.3">
      <c r="A5609" t="s">
        <v>5618</v>
      </c>
      <c r="B5609" t="s">
        <v>21522</v>
      </c>
      <c r="C5609">
        <v>1</v>
      </c>
      <c r="D5609">
        <v>1</v>
      </c>
      <c r="E5609" t="s">
        <v>20050</v>
      </c>
      <c r="F5609" t="s">
        <v>18582</v>
      </c>
      <c r="G5609" t="s">
        <v>20051</v>
      </c>
      <c r="H5609" t="s">
        <v>20436</v>
      </c>
      <c r="I5609" t="s">
        <v>20437</v>
      </c>
      <c r="J5609" t="s">
        <v>18583</v>
      </c>
      <c r="K5609" t="s">
        <v>6899</v>
      </c>
      <c r="L5609" t="s">
        <v>6900</v>
      </c>
      <c r="M5609" t="s">
        <v>20131</v>
      </c>
      <c r="N5609" t="s">
        <v>6351</v>
      </c>
      <c r="O5609" t="s">
        <v>20061</v>
      </c>
      <c r="P5609" t="s">
        <v>20438</v>
      </c>
      <c r="Q5609" t="s">
        <v>6377</v>
      </c>
      <c r="R5609" t="s">
        <v>26140</v>
      </c>
      <c r="S5609">
        <v>1</v>
      </c>
      <c r="T5609">
        <v>1</v>
      </c>
      <c r="U5609">
        <v>0</v>
      </c>
      <c r="V5609">
        <v>64</v>
      </c>
      <c r="W5609">
        <v>3</v>
      </c>
    </row>
    <row r="5610" spans="1:23" x14ac:dyDescent="0.3">
      <c r="A5610" t="s">
        <v>5619</v>
      </c>
      <c r="B5610" t="s">
        <v>21522</v>
      </c>
      <c r="C5610">
        <v>1</v>
      </c>
      <c r="D5610">
        <v>1</v>
      </c>
      <c r="E5610" t="s">
        <v>20050</v>
      </c>
      <c r="F5610" t="s">
        <v>18584</v>
      </c>
      <c r="G5610" t="s">
        <v>20080</v>
      </c>
      <c r="H5610" t="s">
        <v>20732</v>
      </c>
      <c r="I5610" t="s">
        <v>20733</v>
      </c>
      <c r="J5610" t="s">
        <v>18585</v>
      </c>
      <c r="K5610" t="s">
        <v>6685</v>
      </c>
      <c r="L5610" t="s">
        <v>6686</v>
      </c>
      <c r="M5610" t="s">
        <v>20083</v>
      </c>
      <c r="N5610" t="s">
        <v>6351</v>
      </c>
      <c r="O5610" t="s">
        <v>20061</v>
      </c>
      <c r="P5610" t="s">
        <v>20734</v>
      </c>
      <c r="Q5610" t="s">
        <v>6686</v>
      </c>
      <c r="R5610" t="s">
        <v>20735</v>
      </c>
      <c r="S5610">
        <v>1</v>
      </c>
      <c r="T5610">
        <v>1</v>
      </c>
      <c r="U5610">
        <v>0</v>
      </c>
      <c r="V5610">
        <v>104</v>
      </c>
      <c r="W5610">
        <v>5</v>
      </c>
    </row>
    <row r="5611" spans="1:23" x14ac:dyDescent="0.3">
      <c r="A5611" t="s">
        <v>5620</v>
      </c>
      <c r="B5611" t="s">
        <v>21522</v>
      </c>
      <c r="C5611">
        <v>1</v>
      </c>
      <c r="D5611">
        <v>1</v>
      </c>
      <c r="E5611" t="s">
        <v>20088</v>
      </c>
      <c r="F5611" t="s">
        <v>18586</v>
      </c>
      <c r="G5611" t="s">
        <v>20089</v>
      </c>
      <c r="H5611" t="s">
        <v>26194</v>
      </c>
      <c r="I5611" t="s">
        <v>26195</v>
      </c>
      <c r="J5611" t="s">
        <v>18587</v>
      </c>
      <c r="K5611" t="s">
        <v>6419</v>
      </c>
      <c r="L5611" t="s">
        <v>6350</v>
      </c>
      <c r="M5611" t="s">
        <v>20083</v>
      </c>
      <c r="N5611" t="s">
        <v>6351</v>
      </c>
      <c r="O5611" t="s">
        <v>20061</v>
      </c>
      <c r="P5611" t="s">
        <v>20396</v>
      </c>
      <c r="Q5611" t="s">
        <v>20397</v>
      </c>
      <c r="R5611" t="s">
        <v>20398</v>
      </c>
      <c r="S5611">
        <v>0</v>
      </c>
      <c r="T5611">
        <v>0</v>
      </c>
      <c r="U5611">
        <v>0</v>
      </c>
      <c r="V5611">
        <v>67</v>
      </c>
      <c r="W5611">
        <v>3</v>
      </c>
    </row>
    <row r="5612" spans="1:23" x14ac:dyDescent="0.3">
      <c r="A5612" t="s">
        <v>5621</v>
      </c>
      <c r="B5612" t="s">
        <v>21522</v>
      </c>
      <c r="C5612">
        <v>1</v>
      </c>
      <c r="D5612">
        <v>1</v>
      </c>
      <c r="E5612" t="s">
        <v>20088</v>
      </c>
      <c r="F5612" t="s">
        <v>18588</v>
      </c>
      <c r="G5612" t="s">
        <v>20089</v>
      </c>
      <c r="H5612" t="s">
        <v>26196</v>
      </c>
      <c r="I5612" t="s">
        <v>26197</v>
      </c>
      <c r="J5612" t="s">
        <v>18589</v>
      </c>
      <c r="K5612" t="s">
        <v>6398</v>
      </c>
      <c r="L5612" t="s">
        <v>6350</v>
      </c>
      <c r="M5612" t="s">
        <v>20083</v>
      </c>
      <c r="N5612" t="s">
        <v>6351</v>
      </c>
      <c r="O5612" t="s">
        <v>20061</v>
      </c>
      <c r="P5612" t="s">
        <v>20396</v>
      </c>
      <c r="Q5612" t="s">
        <v>20397</v>
      </c>
      <c r="R5612" t="s">
        <v>20398</v>
      </c>
      <c r="S5612">
        <v>0</v>
      </c>
      <c r="T5612">
        <v>0</v>
      </c>
      <c r="U5612">
        <v>0</v>
      </c>
      <c r="V5612">
        <v>26</v>
      </c>
      <c r="W5612">
        <v>2</v>
      </c>
    </row>
    <row r="5613" spans="1:23" x14ac:dyDescent="0.3">
      <c r="A5613" t="s">
        <v>5622</v>
      </c>
      <c r="B5613" t="s">
        <v>21522</v>
      </c>
      <c r="C5613">
        <v>1</v>
      </c>
      <c r="D5613">
        <v>1</v>
      </c>
      <c r="E5613" t="s">
        <v>20050</v>
      </c>
      <c r="F5613" t="s">
        <v>18590</v>
      </c>
      <c r="G5613" t="s">
        <v>20051</v>
      </c>
      <c r="H5613" t="s">
        <v>26147</v>
      </c>
      <c r="I5613" t="s">
        <v>26148</v>
      </c>
      <c r="J5613" t="s">
        <v>18591</v>
      </c>
      <c r="K5613" t="s">
        <v>6928</v>
      </c>
      <c r="L5613" t="s">
        <v>6929</v>
      </c>
      <c r="M5613" t="s">
        <v>20293</v>
      </c>
      <c r="N5613" t="s">
        <v>6351</v>
      </c>
      <c r="O5613" t="s">
        <v>20061</v>
      </c>
      <c r="P5613" t="s">
        <v>20070</v>
      </c>
      <c r="Q5613" t="s">
        <v>20071</v>
      </c>
      <c r="R5613" t="s">
        <v>21096</v>
      </c>
      <c r="S5613">
        <v>1</v>
      </c>
      <c r="T5613">
        <v>0</v>
      </c>
      <c r="U5613">
        <v>0</v>
      </c>
      <c r="V5613">
        <v>37</v>
      </c>
      <c r="W5613">
        <v>3</v>
      </c>
    </row>
    <row r="5614" spans="1:23" x14ac:dyDescent="0.3">
      <c r="A5614" t="s">
        <v>5623</v>
      </c>
      <c r="B5614" t="s">
        <v>21522</v>
      </c>
      <c r="C5614">
        <v>1</v>
      </c>
      <c r="D5614">
        <v>1</v>
      </c>
      <c r="E5614" t="s">
        <v>20050</v>
      </c>
      <c r="F5614" t="s">
        <v>18592</v>
      </c>
      <c r="G5614" t="s">
        <v>20080</v>
      </c>
      <c r="H5614" t="s">
        <v>20732</v>
      </c>
      <c r="I5614" t="s">
        <v>20733</v>
      </c>
      <c r="J5614" t="s">
        <v>18457</v>
      </c>
      <c r="K5614" t="s">
        <v>6685</v>
      </c>
      <c r="L5614" t="s">
        <v>6686</v>
      </c>
      <c r="M5614" t="s">
        <v>20083</v>
      </c>
      <c r="N5614" t="s">
        <v>6351</v>
      </c>
      <c r="O5614" t="s">
        <v>20061</v>
      </c>
      <c r="P5614" t="s">
        <v>20734</v>
      </c>
      <c r="Q5614" t="s">
        <v>6686</v>
      </c>
      <c r="R5614" t="s">
        <v>20735</v>
      </c>
      <c r="S5614">
        <v>1</v>
      </c>
      <c r="T5614">
        <v>1</v>
      </c>
      <c r="U5614">
        <v>0</v>
      </c>
      <c r="V5614">
        <v>95</v>
      </c>
      <c r="W5614">
        <v>4</v>
      </c>
    </row>
    <row r="5615" spans="1:23" x14ac:dyDescent="0.3">
      <c r="A5615" t="s">
        <v>5624</v>
      </c>
      <c r="B5615" t="s">
        <v>21522</v>
      </c>
      <c r="C5615">
        <v>1</v>
      </c>
      <c r="D5615">
        <v>1</v>
      </c>
      <c r="E5615" t="s">
        <v>20050</v>
      </c>
      <c r="F5615" t="s">
        <v>18593</v>
      </c>
      <c r="G5615" t="s">
        <v>20066</v>
      </c>
      <c r="H5615" t="s">
        <v>21079</v>
      </c>
      <c r="I5615" t="s">
        <v>21080</v>
      </c>
      <c r="J5615" t="s">
        <v>6906</v>
      </c>
      <c r="K5615" t="s">
        <v>6461</v>
      </c>
      <c r="L5615" t="s">
        <v>6462</v>
      </c>
      <c r="M5615" t="s">
        <v>20083</v>
      </c>
      <c r="N5615" t="s">
        <v>6351</v>
      </c>
      <c r="O5615" t="s">
        <v>20061</v>
      </c>
      <c r="P5615" t="s">
        <v>20741</v>
      </c>
      <c r="Q5615" t="s">
        <v>6462</v>
      </c>
      <c r="R5615" t="s">
        <v>20742</v>
      </c>
      <c r="S5615">
        <v>1</v>
      </c>
      <c r="T5615">
        <v>0</v>
      </c>
      <c r="U5615">
        <v>0</v>
      </c>
      <c r="V5615">
        <v>80</v>
      </c>
      <c r="W5615">
        <v>4</v>
      </c>
    </row>
    <row r="5616" spans="1:23" x14ac:dyDescent="0.3">
      <c r="A5616" t="s">
        <v>5625</v>
      </c>
      <c r="B5616" t="s">
        <v>21522</v>
      </c>
      <c r="C5616">
        <v>1</v>
      </c>
      <c r="D5616">
        <v>1</v>
      </c>
      <c r="E5616" t="s">
        <v>20088</v>
      </c>
      <c r="F5616" t="s">
        <v>26198</v>
      </c>
      <c r="G5616" t="s">
        <v>20089</v>
      </c>
      <c r="H5616" t="s">
        <v>20176</v>
      </c>
      <c r="I5616" t="s">
        <v>20344</v>
      </c>
      <c r="J5616" t="s">
        <v>6920</v>
      </c>
      <c r="K5616" t="s">
        <v>6921</v>
      </c>
      <c r="L5616" t="s">
        <v>6922</v>
      </c>
      <c r="M5616" t="s">
        <v>20293</v>
      </c>
      <c r="N5616" t="s">
        <v>6351</v>
      </c>
      <c r="O5616" t="s">
        <v>20061</v>
      </c>
      <c r="P5616" t="s">
        <v>20777</v>
      </c>
      <c r="Q5616" t="s">
        <v>6922</v>
      </c>
      <c r="R5616" t="s">
        <v>20778</v>
      </c>
      <c r="S5616">
        <v>0</v>
      </c>
      <c r="T5616">
        <v>0</v>
      </c>
      <c r="U5616">
        <v>0</v>
      </c>
      <c r="V5616">
        <v>43</v>
      </c>
      <c r="W5616">
        <v>2</v>
      </c>
    </row>
    <row r="5617" spans="1:23" x14ac:dyDescent="0.3">
      <c r="A5617" t="s">
        <v>5626</v>
      </c>
      <c r="B5617" t="s">
        <v>21522</v>
      </c>
      <c r="C5617">
        <v>1</v>
      </c>
      <c r="D5617">
        <v>1</v>
      </c>
      <c r="E5617" t="s">
        <v>20050</v>
      </c>
      <c r="F5617" t="s">
        <v>18594</v>
      </c>
      <c r="G5617" t="s">
        <v>20051</v>
      </c>
      <c r="H5617" t="s">
        <v>26147</v>
      </c>
      <c r="I5617" t="s">
        <v>26148</v>
      </c>
      <c r="J5617" t="s">
        <v>18527</v>
      </c>
      <c r="K5617" t="s">
        <v>6754</v>
      </c>
      <c r="L5617" t="s">
        <v>6755</v>
      </c>
      <c r="M5617" t="s">
        <v>20083</v>
      </c>
      <c r="N5617" t="s">
        <v>6351</v>
      </c>
      <c r="O5617" t="s">
        <v>20061</v>
      </c>
      <c r="P5617" t="s">
        <v>20795</v>
      </c>
      <c r="Q5617" t="s">
        <v>6755</v>
      </c>
      <c r="R5617" t="s">
        <v>20796</v>
      </c>
      <c r="S5617">
        <v>1</v>
      </c>
      <c r="T5617">
        <v>0</v>
      </c>
      <c r="U5617">
        <v>0</v>
      </c>
      <c r="V5617">
        <v>95</v>
      </c>
      <c r="W5617">
        <v>4</v>
      </c>
    </row>
    <row r="5618" spans="1:23" x14ac:dyDescent="0.3">
      <c r="A5618" t="s">
        <v>5627</v>
      </c>
      <c r="B5618" t="s">
        <v>21522</v>
      </c>
      <c r="C5618">
        <v>1</v>
      </c>
      <c r="D5618">
        <v>1</v>
      </c>
      <c r="E5618" t="s">
        <v>20050</v>
      </c>
      <c r="F5618" t="s">
        <v>18595</v>
      </c>
      <c r="G5618" t="s">
        <v>20051</v>
      </c>
      <c r="H5618" t="s">
        <v>20459</v>
      </c>
      <c r="I5618" t="s">
        <v>20460</v>
      </c>
      <c r="J5618" t="s">
        <v>8901</v>
      </c>
      <c r="K5618" t="s">
        <v>6909</v>
      </c>
      <c r="L5618" t="s">
        <v>6910</v>
      </c>
      <c r="M5618" t="s">
        <v>20077</v>
      </c>
      <c r="N5618" t="s">
        <v>6351</v>
      </c>
      <c r="O5618" t="s">
        <v>20061</v>
      </c>
      <c r="P5618" t="s">
        <v>20461</v>
      </c>
      <c r="Q5618" t="s">
        <v>20462</v>
      </c>
      <c r="R5618" t="s">
        <v>20845</v>
      </c>
      <c r="S5618">
        <v>1</v>
      </c>
      <c r="T5618">
        <v>0</v>
      </c>
      <c r="U5618">
        <v>0</v>
      </c>
      <c r="V5618">
        <v>107</v>
      </c>
      <c r="W5618">
        <v>5</v>
      </c>
    </row>
    <row r="5619" spans="1:23" x14ac:dyDescent="0.3">
      <c r="A5619" t="s">
        <v>5628</v>
      </c>
      <c r="B5619" t="s">
        <v>21522</v>
      </c>
      <c r="C5619">
        <v>1</v>
      </c>
      <c r="D5619">
        <v>1</v>
      </c>
      <c r="E5619" t="s">
        <v>20088</v>
      </c>
      <c r="F5619" t="s">
        <v>18596</v>
      </c>
      <c r="G5619" t="s">
        <v>20089</v>
      </c>
      <c r="H5619" t="s">
        <v>26176</v>
      </c>
      <c r="I5619" t="s">
        <v>26177</v>
      </c>
      <c r="J5619" t="s">
        <v>6923</v>
      </c>
      <c r="K5619" t="s">
        <v>6924</v>
      </c>
      <c r="L5619" t="s">
        <v>6925</v>
      </c>
      <c r="M5619" t="s">
        <v>20856</v>
      </c>
      <c r="N5619" t="s">
        <v>6351</v>
      </c>
      <c r="O5619" t="s">
        <v>20061</v>
      </c>
      <c r="P5619" t="s">
        <v>20062</v>
      </c>
      <c r="Q5619" t="s">
        <v>20063</v>
      </c>
      <c r="R5619" t="s">
        <v>20857</v>
      </c>
      <c r="S5619">
        <v>0</v>
      </c>
      <c r="T5619">
        <v>0</v>
      </c>
      <c r="U5619">
        <v>0</v>
      </c>
      <c r="V5619">
        <v>41</v>
      </c>
      <c r="W5619">
        <v>2</v>
      </c>
    </row>
    <row r="5620" spans="1:23" x14ac:dyDescent="0.3">
      <c r="A5620" t="s">
        <v>5629</v>
      </c>
      <c r="B5620" t="s">
        <v>21501</v>
      </c>
      <c r="C5620">
        <v>1</v>
      </c>
      <c r="D5620">
        <v>1</v>
      </c>
      <c r="E5620" t="s">
        <v>20088</v>
      </c>
      <c r="F5620" t="s">
        <v>18597</v>
      </c>
      <c r="G5620" t="s">
        <v>20089</v>
      </c>
      <c r="H5620" t="s">
        <v>21529</v>
      </c>
      <c r="I5620" t="s">
        <v>26143</v>
      </c>
      <c r="J5620" t="s">
        <v>18598</v>
      </c>
      <c r="K5620" t="s">
        <v>18417</v>
      </c>
      <c r="L5620" t="s">
        <v>18418</v>
      </c>
      <c r="M5620" t="s">
        <v>20504</v>
      </c>
      <c r="N5620" t="s">
        <v>6351</v>
      </c>
      <c r="O5620" t="s">
        <v>20061</v>
      </c>
      <c r="P5620" t="s">
        <v>20294</v>
      </c>
      <c r="Q5620" t="s">
        <v>6897</v>
      </c>
      <c r="R5620" t="s">
        <v>26144</v>
      </c>
      <c r="S5620">
        <v>0</v>
      </c>
      <c r="T5620">
        <v>0</v>
      </c>
      <c r="U5620">
        <v>0</v>
      </c>
      <c r="V5620">
        <v>124</v>
      </c>
      <c r="W5620">
        <v>7</v>
      </c>
    </row>
    <row r="5621" spans="1:23" x14ac:dyDescent="0.3">
      <c r="A5621" t="s">
        <v>5630</v>
      </c>
      <c r="B5621" t="s">
        <v>21501</v>
      </c>
      <c r="C5621">
        <v>1</v>
      </c>
      <c r="D5621">
        <v>1</v>
      </c>
      <c r="E5621" t="s">
        <v>20088</v>
      </c>
      <c r="F5621" t="s">
        <v>18599</v>
      </c>
      <c r="G5621" t="s">
        <v>20089</v>
      </c>
      <c r="H5621" t="s">
        <v>26136</v>
      </c>
      <c r="I5621" t="s">
        <v>26137</v>
      </c>
      <c r="J5621" t="s">
        <v>18600</v>
      </c>
      <c r="K5621" t="s">
        <v>7714</v>
      </c>
      <c r="L5621" t="s">
        <v>7715</v>
      </c>
      <c r="M5621" t="s">
        <v>20293</v>
      </c>
      <c r="N5621" t="s">
        <v>6351</v>
      </c>
      <c r="O5621" t="s">
        <v>20061</v>
      </c>
      <c r="P5621" t="s">
        <v>20294</v>
      </c>
      <c r="Q5621" t="s">
        <v>6897</v>
      </c>
      <c r="R5621" t="s">
        <v>20295</v>
      </c>
      <c r="S5621">
        <v>0</v>
      </c>
      <c r="T5621">
        <v>0</v>
      </c>
      <c r="U5621">
        <v>0</v>
      </c>
      <c r="V5621">
        <v>150</v>
      </c>
      <c r="W5621">
        <v>7</v>
      </c>
    </row>
    <row r="5622" spans="1:23" x14ac:dyDescent="0.3">
      <c r="A5622" t="s">
        <v>5631</v>
      </c>
      <c r="B5622" t="s">
        <v>21439</v>
      </c>
      <c r="C5622">
        <v>1</v>
      </c>
      <c r="D5622">
        <v>1</v>
      </c>
      <c r="E5622" t="s">
        <v>20088</v>
      </c>
      <c r="F5622" t="s">
        <v>18602</v>
      </c>
      <c r="G5622" t="s">
        <v>20089</v>
      </c>
      <c r="H5622" t="s">
        <v>26157</v>
      </c>
      <c r="I5622" t="s">
        <v>26158</v>
      </c>
      <c r="J5622" t="s">
        <v>18459</v>
      </c>
      <c r="K5622" t="s">
        <v>7667</v>
      </c>
      <c r="L5622" t="s">
        <v>7668</v>
      </c>
      <c r="M5622" t="s">
        <v>20113</v>
      </c>
      <c r="N5622" t="s">
        <v>6351</v>
      </c>
      <c r="O5622" t="s">
        <v>20061</v>
      </c>
      <c r="P5622" t="s">
        <v>20114</v>
      </c>
      <c r="Q5622" t="s">
        <v>20115</v>
      </c>
      <c r="R5622" t="s">
        <v>20116</v>
      </c>
      <c r="S5622">
        <v>0</v>
      </c>
      <c r="T5622">
        <v>0</v>
      </c>
      <c r="V5622">
        <v>94</v>
      </c>
      <c r="W5622">
        <v>4</v>
      </c>
    </row>
    <row r="5623" spans="1:23" x14ac:dyDescent="0.3">
      <c r="A5623" t="s">
        <v>5632</v>
      </c>
      <c r="B5623" t="s">
        <v>21439</v>
      </c>
      <c r="C5623">
        <v>1</v>
      </c>
      <c r="D5623">
        <v>1</v>
      </c>
      <c r="E5623" t="s">
        <v>20088</v>
      </c>
      <c r="F5623" t="s">
        <v>18603</v>
      </c>
      <c r="G5623" t="s">
        <v>20089</v>
      </c>
      <c r="H5623" t="s">
        <v>26199</v>
      </c>
      <c r="I5623" t="s">
        <v>26200</v>
      </c>
      <c r="J5623" t="s">
        <v>18537</v>
      </c>
      <c r="K5623" t="s">
        <v>6928</v>
      </c>
      <c r="L5623" t="s">
        <v>6929</v>
      </c>
      <c r="M5623" t="s">
        <v>20293</v>
      </c>
      <c r="N5623" t="s">
        <v>6351</v>
      </c>
      <c r="O5623" t="s">
        <v>20061</v>
      </c>
      <c r="P5623" t="s">
        <v>20070</v>
      </c>
      <c r="Q5623" t="s">
        <v>20071</v>
      </c>
      <c r="R5623" t="s">
        <v>21096</v>
      </c>
      <c r="S5623">
        <v>0</v>
      </c>
      <c r="T5623">
        <v>0</v>
      </c>
      <c r="U5623">
        <v>0</v>
      </c>
      <c r="V5623">
        <v>134</v>
      </c>
      <c r="W5623">
        <v>5</v>
      </c>
    </row>
    <row r="5624" spans="1:23" x14ac:dyDescent="0.3">
      <c r="A5624" t="s">
        <v>5633</v>
      </c>
      <c r="B5624" t="s">
        <v>21483</v>
      </c>
      <c r="C5624">
        <v>1</v>
      </c>
      <c r="D5624">
        <v>1</v>
      </c>
      <c r="E5624" t="s">
        <v>20065</v>
      </c>
      <c r="F5624" t="s">
        <v>18604</v>
      </c>
      <c r="G5624" t="s">
        <v>20080</v>
      </c>
      <c r="H5624" t="s">
        <v>20574</v>
      </c>
      <c r="I5624" t="s">
        <v>20575</v>
      </c>
      <c r="J5624" t="s">
        <v>18570</v>
      </c>
      <c r="K5624" t="s">
        <v>6419</v>
      </c>
      <c r="L5624" t="s">
        <v>6350</v>
      </c>
      <c r="M5624" t="s">
        <v>20083</v>
      </c>
      <c r="N5624" t="s">
        <v>6351</v>
      </c>
      <c r="O5624" t="s">
        <v>20061</v>
      </c>
      <c r="P5624" t="s">
        <v>20396</v>
      </c>
      <c r="Q5624" t="s">
        <v>20397</v>
      </c>
      <c r="R5624" t="s">
        <v>20398</v>
      </c>
      <c r="S5624">
        <v>1</v>
      </c>
      <c r="T5624">
        <v>0</v>
      </c>
      <c r="U5624">
        <v>0</v>
      </c>
      <c r="V5624">
        <v>24</v>
      </c>
      <c r="W5624">
        <v>2</v>
      </c>
    </row>
    <row r="5625" spans="1:23" x14ac:dyDescent="0.3">
      <c r="A5625" t="s">
        <v>5634</v>
      </c>
      <c r="B5625" t="s">
        <v>21483</v>
      </c>
      <c r="C5625">
        <v>1</v>
      </c>
      <c r="D5625">
        <v>1</v>
      </c>
      <c r="E5625" t="s">
        <v>20088</v>
      </c>
      <c r="F5625" t="s">
        <v>26201</v>
      </c>
      <c r="G5625" t="s">
        <v>20089</v>
      </c>
      <c r="H5625" t="s">
        <v>20176</v>
      </c>
      <c r="I5625" t="s">
        <v>20344</v>
      </c>
      <c r="J5625" t="s">
        <v>6920</v>
      </c>
      <c r="K5625" t="s">
        <v>6921</v>
      </c>
      <c r="L5625" t="s">
        <v>6922</v>
      </c>
      <c r="M5625" t="s">
        <v>20293</v>
      </c>
      <c r="N5625" t="s">
        <v>6351</v>
      </c>
      <c r="O5625" t="s">
        <v>20061</v>
      </c>
      <c r="P5625" t="s">
        <v>20777</v>
      </c>
      <c r="Q5625" t="s">
        <v>6922</v>
      </c>
      <c r="R5625" t="s">
        <v>20778</v>
      </c>
      <c r="S5625">
        <v>0</v>
      </c>
      <c r="T5625">
        <v>0</v>
      </c>
      <c r="U5625">
        <v>0</v>
      </c>
      <c r="V5625">
        <v>126</v>
      </c>
      <c r="W5625">
        <v>6</v>
      </c>
    </row>
    <row r="5626" spans="1:23" x14ac:dyDescent="0.3">
      <c r="A5626" t="s">
        <v>5635</v>
      </c>
      <c r="B5626" t="s">
        <v>21483</v>
      </c>
      <c r="C5626">
        <v>1</v>
      </c>
      <c r="D5626">
        <v>1</v>
      </c>
      <c r="E5626" t="s">
        <v>20088</v>
      </c>
      <c r="F5626" t="s">
        <v>18605</v>
      </c>
      <c r="G5626" t="s">
        <v>20089</v>
      </c>
      <c r="H5626" t="s">
        <v>26202</v>
      </c>
      <c r="I5626" t="s">
        <v>26203</v>
      </c>
      <c r="J5626" t="s">
        <v>18606</v>
      </c>
      <c r="K5626" t="s">
        <v>6499</v>
      </c>
      <c r="L5626" t="s">
        <v>6500</v>
      </c>
      <c r="M5626" t="s">
        <v>20753</v>
      </c>
      <c r="N5626" t="s">
        <v>6351</v>
      </c>
      <c r="O5626" t="s">
        <v>20061</v>
      </c>
      <c r="P5626" t="s">
        <v>20294</v>
      </c>
      <c r="Q5626" t="s">
        <v>6897</v>
      </c>
      <c r="R5626" t="s">
        <v>20754</v>
      </c>
      <c r="S5626">
        <v>0</v>
      </c>
      <c r="T5626">
        <v>0</v>
      </c>
      <c r="U5626">
        <v>0</v>
      </c>
      <c r="V5626">
        <v>146</v>
      </c>
      <c r="W5626">
        <v>6</v>
      </c>
    </row>
    <row r="5627" spans="1:23" x14ac:dyDescent="0.3">
      <c r="A5627" t="s">
        <v>5636</v>
      </c>
      <c r="B5627" t="s">
        <v>21483</v>
      </c>
      <c r="C5627">
        <v>1</v>
      </c>
      <c r="D5627">
        <v>1</v>
      </c>
      <c r="E5627" t="s">
        <v>20088</v>
      </c>
      <c r="F5627" t="s">
        <v>18607</v>
      </c>
      <c r="G5627" t="s">
        <v>20089</v>
      </c>
      <c r="H5627" t="s">
        <v>21529</v>
      </c>
      <c r="I5627" t="s">
        <v>26143</v>
      </c>
      <c r="J5627" t="s">
        <v>18608</v>
      </c>
      <c r="K5627" t="s">
        <v>6915</v>
      </c>
      <c r="L5627" t="s">
        <v>6350</v>
      </c>
      <c r="M5627" t="s">
        <v>20083</v>
      </c>
      <c r="N5627" t="s">
        <v>6351</v>
      </c>
      <c r="O5627" t="s">
        <v>20061</v>
      </c>
      <c r="P5627" t="s">
        <v>20396</v>
      </c>
      <c r="Q5627" t="s">
        <v>20397</v>
      </c>
      <c r="R5627" t="s">
        <v>20398</v>
      </c>
      <c r="S5627">
        <v>0</v>
      </c>
      <c r="T5627">
        <v>0</v>
      </c>
      <c r="U5627">
        <v>0</v>
      </c>
      <c r="V5627">
        <v>39</v>
      </c>
      <c r="W5627">
        <v>2</v>
      </c>
    </row>
    <row r="5628" spans="1:23" x14ac:dyDescent="0.3">
      <c r="A5628" t="s">
        <v>5637</v>
      </c>
      <c r="B5628" t="s">
        <v>21483</v>
      </c>
      <c r="C5628">
        <v>1</v>
      </c>
      <c r="D5628">
        <v>1</v>
      </c>
      <c r="E5628" t="s">
        <v>20088</v>
      </c>
      <c r="F5628" t="s">
        <v>18609</v>
      </c>
      <c r="G5628" t="s">
        <v>20089</v>
      </c>
      <c r="H5628" t="s">
        <v>20176</v>
      </c>
      <c r="I5628" t="s">
        <v>20344</v>
      </c>
      <c r="J5628" t="s">
        <v>6916</v>
      </c>
      <c r="K5628" t="s">
        <v>6349</v>
      </c>
      <c r="L5628" t="s">
        <v>6350</v>
      </c>
      <c r="M5628" t="s">
        <v>20083</v>
      </c>
      <c r="N5628" t="s">
        <v>6351</v>
      </c>
      <c r="O5628" t="s">
        <v>20061</v>
      </c>
      <c r="P5628" t="s">
        <v>20396</v>
      </c>
      <c r="Q5628" t="s">
        <v>20397</v>
      </c>
      <c r="R5628" t="s">
        <v>20398</v>
      </c>
      <c r="S5628">
        <v>0</v>
      </c>
      <c r="T5628">
        <v>0</v>
      </c>
      <c r="U5628">
        <v>0</v>
      </c>
      <c r="V5628">
        <v>391</v>
      </c>
      <c r="W5628">
        <v>15</v>
      </c>
    </row>
    <row r="5629" spans="1:23" x14ac:dyDescent="0.3">
      <c r="A5629" t="s">
        <v>5638</v>
      </c>
      <c r="B5629" t="s">
        <v>21483</v>
      </c>
      <c r="C5629">
        <v>1</v>
      </c>
      <c r="D5629">
        <v>1</v>
      </c>
      <c r="E5629" t="s">
        <v>20088</v>
      </c>
      <c r="F5629" t="s">
        <v>18610</v>
      </c>
      <c r="G5629" t="s">
        <v>20089</v>
      </c>
      <c r="H5629" t="s">
        <v>26170</v>
      </c>
      <c r="I5629" t="s">
        <v>26171</v>
      </c>
      <c r="J5629" t="s">
        <v>18506</v>
      </c>
      <c r="K5629" t="s">
        <v>6931</v>
      </c>
      <c r="L5629" t="s">
        <v>6350</v>
      </c>
      <c r="M5629" t="s">
        <v>20083</v>
      </c>
      <c r="N5629" t="s">
        <v>6351</v>
      </c>
      <c r="O5629" t="s">
        <v>20061</v>
      </c>
      <c r="P5629" t="s">
        <v>20396</v>
      </c>
      <c r="Q5629" t="s">
        <v>20397</v>
      </c>
      <c r="R5629" t="s">
        <v>20398</v>
      </c>
      <c r="S5629">
        <v>0</v>
      </c>
      <c r="T5629">
        <v>0</v>
      </c>
      <c r="U5629">
        <v>0</v>
      </c>
      <c r="V5629">
        <v>213</v>
      </c>
      <c r="W5629">
        <v>9</v>
      </c>
    </row>
    <row r="5630" spans="1:23" x14ac:dyDescent="0.3">
      <c r="A5630" t="s">
        <v>5639</v>
      </c>
      <c r="B5630" t="s">
        <v>21483</v>
      </c>
      <c r="C5630">
        <v>1</v>
      </c>
      <c r="D5630">
        <v>1</v>
      </c>
      <c r="E5630" t="s">
        <v>20088</v>
      </c>
      <c r="F5630" t="s">
        <v>18611</v>
      </c>
      <c r="G5630" t="s">
        <v>20089</v>
      </c>
      <c r="H5630" t="s">
        <v>20176</v>
      </c>
      <c r="I5630" t="s">
        <v>20344</v>
      </c>
      <c r="J5630" t="s">
        <v>18612</v>
      </c>
      <c r="K5630" t="s">
        <v>6376</v>
      </c>
      <c r="L5630" t="s">
        <v>6377</v>
      </c>
      <c r="M5630" t="s">
        <v>20630</v>
      </c>
      <c r="N5630" t="s">
        <v>6351</v>
      </c>
      <c r="O5630" t="s">
        <v>20061</v>
      </c>
      <c r="P5630" t="s">
        <v>20438</v>
      </c>
      <c r="Q5630" t="s">
        <v>6377</v>
      </c>
      <c r="R5630" t="s">
        <v>20631</v>
      </c>
      <c r="S5630">
        <v>0</v>
      </c>
      <c r="T5630">
        <v>1</v>
      </c>
      <c r="U5630">
        <v>0</v>
      </c>
      <c r="V5630">
        <v>138</v>
      </c>
      <c r="W5630">
        <v>7</v>
      </c>
    </row>
    <row r="5631" spans="1:23" x14ac:dyDescent="0.3">
      <c r="A5631" t="s">
        <v>5640</v>
      </c>
      <c r="B5631" t="s">
        <v>21483</v>
      </c>
      <c r="C5631">
        <v>1</v>
      </c>
      <c r="D5631">
        <v>1</v>
      </c>
      <c r="E5631" t="s">
        <v>20088</v>
      </c>
      <c r="F5631" t="s">
        <v>18613</v>
      </c>
      <c r="G5631" t="s">
        <v>20089</v>
      </c>
      <c r="H5631" t="s">
        <v>20176</v>
      </c>
      <c r="I5631" t="s">
        <v>20344</v>
      </c>
      <c r="J5631" t="s">
        <v>18614</v>
      </c>
      <c r="K5631" t="s">
        <v>6697</v>
      </c>
      <c r="L5631" t="s">
        <v>6462</v>
      </c>
      <c r="M5631" t="s">
        <v>20083</v>
      </c>
      <c r="N5631" t="s">
        <v>6351</v>
      </c>
      <c r="O5631" t="s">
        <v>20061</v>
      </c>
      <c r="P5631" t="s">
        <v>20741</v>
      </c>
      <c r="Q5631" t="s">
        <v>6462</v>
      </c>
      <c r="R5631" t="s">
        <v>20742</v>
      </c>
      <c r="S5631">
        <v>0</v>
      </c>
      <c r="T5631">
        <v>0</v>
      </c>
      <c r="U5631">
        <v>0</v>
      </c>
      <c r="V5631">
        <v>174</v>
      </c>
      <c r="W5631">
        <v>7</v>
      </c>
    </row>
    <row r="5632" spans="1:23" x14ac:dyDescent="0.3">
      <c r="A5632" t="s">
        <v>5641</v>
      </c>
      <c r="B5632" t="s">
        <v>21483</v>
      </c>
      <c r="C5632">
        <v>1</v>
      </c>
      <c r="D5632">
        <v>1</v>
      </c>
      <c r="E5632" t="s">
        <v>20088</v>
      </c>
      <c r="F5632" t="s">
        <v>18615</v>
      </c>
      <c r="G5632" t="s">
        <v>20089</v>
      </c>
      <c r="H5632" t="s">
        <v>20176</v>
      </c>
      <c r="I5632" t="s">
        <v>20344</v>
      </c>
      <c r="J5632" t="s">
        <v>8413</v>
      </c>
      <c r="K5632" t="s">
        <v>6924</v>
      </c>
      <c r="L5632" t="s">
        <v>6925</v>
      </c>
      <c r="M5632" t="s">
        <v>20856</v>
      </c>
      <c r="N5632" t="s">
        <v>6351</v>
      </c>
      <c r="O5632" t="s">
        <v>20061</v>
      </c>
      <c r="P5632" t="s">
        <v>20062</v>
      </c>
      <c r="Q5632" t="s">
        <v>20063</v>
      </c>
      <c r="R5632" t="s">
        <v>20857</v>
      </c>
      <c r="S5632">
        <v>0</v>
      </c>
      <c r="T5632">
        <v>0</v>
      </c>
      <c r="U5632">
        <v>0</v>
      </c>
      <c r="V5632">
        <v>230</v>
      </c>
      <c r="W5632">
        <v>10</v>
      </c>
    </row>
    <row r="5633" spans="1:23" x14ac:dyDescent="0.3">
      <c r="A5633" t="s">
        <v>5642</v>
      </c>
      <c r="B5633" t="s">
        <v>21439</v>
      </c>
      <c r="C5633">
        <v>1</v>
      </c>
      <c r="D5633">
        <v>1</v>
      </c>
      <c r="E5633" t="s">
        <v>20088</v>
      </c>
      <c r="F5633" t="s">
        <v>18616</v>
      </c>
      <c r="G5633" t="s">
        <v>20089</v>
      </c>
      <c r="H5633" t="s">
        <v>26199</v>
      </c>
      <c r="I5633" t="s">
        <v>26200</v>
      </c>
      <c r="J5633" t="s">
        <v>18537</v>
      </c>
      <c r="K5633" t="s">
        <v>6928</v>
      </c>
      <c r="L5633" t="s">
        <v>6929</v>
      </c>
      <c r="M5633" t="s">
        <v>20293</v>
      </c>
      <c r="N5633" t="s">
        <v>6351</v>
      </c>
      <c r="O5633" t="s">
        <v>20061</v>
      </c>
      <c r="P5633" t="s">
        <v>20070</v>
      </c>
      <c r="Q5633" t="s">
        <v>20071</v>
      </c>
      <c r="R5633" t="s">
        <v>21096</v>
      </c>
      <c r="S5633">
        <v>0</v>
      </c>
      <c r="T5633">
        <v>0</v>
      </c>
      <c r="U5633">
        <v>0</v>
      </c>
      <c r="V5633">
        <v>60</v>
      </c>
      <c r="W5633">
        <v>2</v>
      </c>
    </row>
    <row r="5634" spans="1:23" x14ac:dyDescent="0.3">
      <c r="A5634" t="s">
        <v>5643</v>
      </c>
      <c r="B5634" t="s">
        <v>21439</v>
      </c>
      <c r="C5634">
        <v>1</v>
      </c>
      <c r="D5634">
        <v>1</v>
      </c>
      <c r="E5634" t="s">
        <v>20088</v>
      </c>
      <c r="F5634" t="s">
        <v>18617</v>
      </c>
      <c r="G5634" t="s">
        <v>20089</v>
      </c>
      <c r="H5634" t="s">
        <v>21714</v>
      </c>
      <c r="I5634" t="s">
        <v>26204</v>
      </c>
      <c r="J5634" t="s">
        <v>18618</v>
      </c>
      <c r="K5634" t="s">
        <v>7188</v>
      </c>
      <c r="L5634" t="s">
        <v>6350</v>
      </c>
      <c r="M5634" t="s">
        <v>20083</v>
      </c>
      <c r="N5634" t="s">
        <v>6351</v>
      </c>
      <c r="O5634" t="s">
        <v>20061</v>
      </c>
      <c r="P5634" t="s">
        <v>20396</v>
      </c>
      <c r="Q5634" t="s">
        <v>20397</v>
      </c>
      <c r="R5634" t="s">
        <v>20398</v>
      </c>
      <c r="S5634">
        <v>0</v>
      </c>
      <c r="T5634">
        <v>0</v>
      </c>
      <c r="U5634">
        <v>0</v>
      </c>
      <c r="V5634">
        <v>128</v>
      </c>
      <c r="W5634">
        <v>4</v>
      </c>
    </row>
    <row r="5635" spans="1:23" x14ac:dyDescent="0.3">
      <c r="A5635" t="s">
        <v>5644</v>
      </c>
      <c r="B5635" t="s">
        <v>21439</v>
      </c>
      <c r="C5635">
        <v>1</v>
      </c>
      <c r="D5635">
        <v>1</v>
      </c>
      <c r="E5635" t="s">
        <v>20088</v>
      </c>
      <c r="F5635" t="s">
        <v>18619</v>
      </c>
      <c r="G5635" t="s">
        <v>20089</v>
      </c>
      <c r="H5635" t="s">
        <v>26157</v>
      </c>
      <c r="I5635" t="s">
        <v>26158</v>
      </c>
      <c r="J5635" t="s">
        <v>18620</v>
      </c>
      <c r="K5635" t="s">
        <v>6931</v>
      </c>
      <c r="L5635" t="s">
        <v>6350</v>
      </c>
      <c r="M5635" t="s">
        <v>20083</v>
      </c>
      <c r="N5635" t="s">
        <v>6351</v>
      </c>
      <c r="O5635" t="s">
        <v>20061</v>
      </c>
      <c r="P5635" t="s">
        <v>20396</v>
      </c>
      <c r="Q5635" t="s">
        <v>20397</v>
      </c>
      <c r="R5635" t="s">
        <v>20398</v>
      </c>
      <c r="S5635">
        <v>0</v>
      </c>
      <c r="T5635">
        <v>0</v>
      </c>
      <c r="U5635">
        <v>0</v>
      </c>
      <c r="V5635">
        <v>68</v>
      </c>
      <c r="W5635">
        <v>4</v>
      </c>
    </row>
    <row r="5636" spans="1:23" x14ac:dyDescent="0.3">
      <c r="A5636" t="s">
        <v>5645</v>
      </c>
      <c r="B5636" t="s">
        <v>21439</v>
      </c>
      <c r="C5636">
        <v>1</v>
      </c>
      <c r="D5636">
        <v>1</v>
      </c>
      <c r="E5636" t="s">
        <v>20088</v>
      </c>
      <c r="F5636" t="s">
        <v>18622</v>
      </c>
      <c r="G5636" t="s">
        <v>20089</v>
      </c>
      <c r="H5636" t="s">
        <v>26157</v>
      </c>
      <c r="I5636" t="s">
        <v>26158</v>
      </c>
      <c r="J5636" t="s">
        <v>18623</v>
      </c>
      <c r="K5636" t="s">
        <v>6497</v>
      </c>
      <c r="L5636" t="s">
        <v>6498</v>
      </c>
      <c r="M5636" t="s">
        <v>20534</v>
      </c>
      <c r="N5636" t="s">
        <v>6351</v>
      </c>
      <c r="O5636" t="s">
        <v>20061</v>
      </c>
      <c r="P5636" t="s">
        <v>20114</v>
      </c>
      <c r="Q5636" t="s">
        <v>20115</v>
      </c>
      <c r="R5636" t="s">
        <v>20535</v>
      </c>
      <c r="S5636">
        <v>0</v>
      </c>
      <c r="T5636">
        <v>0</v>
      </c>
      <c r="U5636">
        <v>0</v>
      </c>
      <c r="V5636">
        <v>26</v>
      </c>
      <c r="W5636">
        <v>1</v>
      </c>
    </row>
    <row r="5637" spans="1:23" x14ac:dyDescent="0.3">
      <c r="A5637" t="s">
        <v>5646</v>
      </c>
      <c r="B5637" t="s">
        <v>21439</v>
      </c>
      <c r="C5637">
        <v>1</v>
      </c>
      <c r="D5637">
        <v>1</v>
      </c>
      <c r="E5637" t="s">
        <v>20088</v>
      </c>
      <c r="F5637" t="s">
        <v>18624</v>
      </c>
      <c r="G5637" t="s">
        <v>20089</v>
      </c>
      <c r="H5637" t="s">
        <v>26205</v>
      </c>
      <c r="I5637" t="s">
        <v>26206</v>
      </c>
      <c r="J5637" t="s">
        <v>18625</v>
      </c>
      <c r="K5637" t="s">
        <v>9223</v>
      </c>
      <c r="L5637" t="s">
        <v>6350</v>
      </c>
      <c r="M5637" t="s">
        <v>20083</v>
      </c>
      <c r="N5637" t="s">
        <v>6351</v>
      </c>
      <c r="O5637" t="s">
        <v>20061</v>
      </c>
      <c r="P5637" t="s">
        <v>20396</v>
      </c>
      <c r="Q5637" t="s">
        <v>20397</v>
      </c>
      <c r="R5637" t="s">
        <v>20398</v>
      </c>
      <c r="S5637">
        <v>0</v>
      </c>
      <c r="T5637">
        <v>0</v>
      </c>
      <c r="V5637">
        <v>54</v>
      </c>
      <c r="W5637">
        <v>2</v>
      </c>
    </row>
    <row r="5638" spans="1:23" x14ac:dyDescent="0.3">
      <c r="A5638" t="s">
        <v>5647</v>
      </c>
      <c r="B5638" t="s">
        <v>21439</v>
      </c>
      <c r="C5638">
        <v>1</v>
      </c>
      <c r="D5638">
        <v>1</v>
      </c>
      <c r="E5638" t="s">
        <v>20065</v>
      </c>
      <c r="F5638" t="s">
        <v>18626</v>
      </c>
      <c r="G5638" t="s">
        <v>21576</v>
      </c>
      <c r="H5638" t="s">
        <v>26189</v>
      </c>
      <c r="I5638" t="s">
        <v>26190</v>
      </c>
      <c r="J5638" t="s">
        <v>18601</v>
      </c>
      <c r="K5638" t="s">
        <v>6754</v>
      </c>
      <c r="L5638" t="s">
        <v>6755</v>
      </c>
      <c r="M5638" t="s">
        <v>20083</v>
      </c>
      <c r="N5638" t="s">
        <v>6351</v>
      </c>
      <c r="O5638" t="s">
        <v>20061</v>
      </c>
      <c r="P5638" t="s">
        <v>20795</v>
      </c>
      <c r="Q5638" t="s">
        <v>6755</v>
      </c>
      <c r="R5638" t="s">
        <v>20796</v>
      </c>
      <c r="S5638">
        <v>1</v>
      </c>
      <c r="T5638">
        <v>0</v>
      </c>
      <c r="U5638">
        <v>0</v>
      </c>
      <c r="V5638">
        <v>20</v>
      </c>
      <c r="W5638">
        <v>1</v>
      </c>
    </row>
    <row r="5639" spans="1:23" x14ac:dyDescent="0.3">
      <c r="A5639" t="s">
        <v>5648</v>
      </c>
      <c r="B5639" t="s">
        <v>21439</v>
      </c>
      <c r="C5639">
        <v>1</v>
      </c>
      <c r="D5639">
        <v>1</v>
      </c>
      <c r="E5639" t="s">
        <v>20065</v>
      </c>
      <c r="F5639" t="s">
        <v>18627</v>
      </c>
      <c r="G5639" t="s">
        <v>21576</v>
      </c>
      <c r="H5639" t="s">
        <v>26189</v>
      </c>
      <c r="I5639" t="s">
        <v>26190</v>
      </c>
      <c r="J5639" t="s">
        <v>18556</v>
      </c>
      <c r="K5639" t="s">
        <v>6754</v>
      </c>
      <c r="L5639" t="s">
        <v>6755</v>
      </c>
      <c r="M5639" t="s">
        <v>20083</v>
      </c>
      <c r="N5639" t="s">
        <v>6351</v>
      </c>
      <c r="O5639" t="s">
        <v>20061</v>
      </c>
      <c r="P5639" t="s">
        <v>20795</v>
      </c>
      <c r="Q5639" t="s">
        <v>6755</v>
      </c>
      <c r="R5639" t="s">
        <v>20796</v>
      </c>
      <c r="S5639">
        <v>1</v>
      </c>
      <c r="T5639">
        <v>0</v>
      </c>
      <c r="U5639">
        <v>0</v>
      </c>
      <c r="V5639">
        <v>30</v>
      </c>
      <c r="W5639">
        <v>1</v>
      </c>
    </row>
    <row r="5640" spans="1:23" x14ac:dyDescent="0.3">
      <c r="A5640" t="s">
        <v>5649</v>
      </c>
      <c r="B5640" t="s">
        <v>21439</v>
      </c>
      <c r="C5640">
        <v>1</v>
      </c>
      <c r="D5640">
        <v>1</v>
      </c>
      <c r="E5640" t="s">
        <v>20065</v>
      </c>
      <c r="F5640" t="s">
        <v>18628</v>
      </c>
      <c r="G5640" t="s">
        <v>20089</v>
      </c>
      <c r="H5640" t="s">
        <v>26207</v>
      </c>
      <c r="I5640" t="s">
        <v>26208</v>
      </c>
      <c r="J5640" t="s">
        <v>18629</v>
      </c>
      <c r="K5640" t="s">
        <v>6495</v>
      </c>
      <c r="L5640" t="s">
        <v>6496</v>
      </c>
      <c r="M5640" t="s">
        <v>20147</v>
      </c>
      <c r="N5640" t="s">
        <v>6351</v>
      </c>
      <c r="O5640" t="s">
        <v>20061</v>
      </c>
      <c r="P5640" t="s">
        <v>20070</v>
      </c>
      <c r="Q5640" t="s">
        <v>20071</v>
      </c>
      <c r="R5640" t="s">
        <v>20802</v>
      </c>
      <c r="S5640">
        <v>1</v>
      </c>
      <c r="T5640">
        <v>0</v>
      </c>
      <c r="U5640">
        <v>0</v>
      </c>
      <c r="V5640">
        <v>27</v>
      </c>
      <c r="W5640">
        <v>1</v>
      </c>
    </row>
    <row r="5641" spans="1:23" x14ac:dyDescent="0.3">
      <c r="A5641" t="s">
        <v>5650</v>
      </c>
      <c r="B5641" t="s">
        <v>21439</v>
      </c>
      <c r="C5641">
        <v>1</v>
      </c>
      <c r="D5641">
        <v>1</v>
      </c>
      <c r="E5641" t="s">
        <v>20065</v>
      </c>
      <c r="F5641" t="s">
        <v>18630</v>
      </c>
      <c r="G5641" t="s">
        <v>20080</v>
      </c>
      <c r="H5641" t="s">
        <v>26209</v>
      </c>
      <c r="I5641" t="s">
        <v>26210</v>
      </c>
      <c r="J5641" t="s">
        <v>18631</v>
      </c>
      <c r="K5641" t="s">
        <v>8070</v>
      </c>
      <c r="L5641" t="s">
        <v>8071</v>
      </c>
      <c r="M5641" t="s">
        <v>20630</v>
      </c>
      <c r="N5641" t="s">
        <v>6351</v>
      </c>
      <c r="O5641" t="s">
        <v>20061</v>
      </c>
      <c r="P5641" t="s">
        <v>20461</v>
      </c>
      <c r="Q5641" t="s">
        <v>20462</v>
      </c>
      <c r="R5641" t="s">
        <v>20871</v>
      </c>
      <c r="S5641">
        <v>1</v>
      </c>
      <c r="T5641">
        <v>0</v>
      </c>
      <c r="U5641">
        <v>0</v>
      </c>
      <c r="V5641">
        <v>22</v>
      </c>
      <c r="W5641">
        <v>1</v>
      </c>
    </row>
    <row r="5642" spans="1:23" x14ac:dyDescent="0.3">
      <c r="A5642" t="s">
        <v>5651</v>
      </c>
      <c r="B5642" t="s">
        <v>21439</v>
      </c>
      <c r="C5642">
        <v>1</v>
      </c>
      <c r="D5642">
        <v>1</v>
      </c>
      <c r="E5642" t="s">
        <v>20088</v>
      </c>
      <c r="F5642" t="s">
        <v>18634</v>
      </c>
      <c r="G5642" t="s">
        <v>20089</v>
      </c>
      <c r="H5642" t="s">
        <v>26211</v>
      </c>
      <c r="I5642" t="s">
        <v>26212</v>
      </c>
      <c r="J5642" t="s">
        <v>18635</v>
      </c>
      <c r="K5642" t="s">
        <v>6376</v>
      </c>
      <c r="L5642" t="s">
        <v>6377</v>
      </c>
      <c r="M5642" t="s">
        <v>20630</v>
      </c>
      <c r="N5642" t="s">
        <v>6351</v>
      </c>
      <c r="O5642" t="s">
        <v>20061</v>
      </c>
      <c r="P5642" t="s">
        <v>20438</v>
      </c>
      <c r="Q5642" t="s">
        <v>6377</v>
      </c>
      <c r="R5642" t="s">
        <v>20631</v>
      </c>
      <c r="S5642">
        <v>0</v>
      </c>
      <c r="T5642">
        <v>1</v>
      </c>
      <c r="U5642">
        <v>0</v>
      </c>
      <c r="V5642">
        <v>25</v>
      </c>
      <c r="W5642">
        <v>1</v>
      </c>
    </row>
    <row r="5643" spans="1:23" x14ac:dyDescent="0.3">
      <c r="A5643" t="s">
        <v>5652</v>
      </c>
      <c r="B5643" t="s">
        <v>21439</v>
      </c>
      <c r="C5643">
        <v>1</v>
      </c>
      <c r="D5643">
        <v>1</v>
      </c>
      <c r="E5643" t="s">
        <v>20065</v>
      </c>
      <c r="F5643" t="s">
        <v>18636</v>
      </c>
      <c r="G5643" t="s">
        <v>21576</v>
      </c>
      <c r="H5643" t="s">
        <v>26213</v>
      </c>
      <c r="I5643" t="s">
        <v>26214</v>
      </c>
      <c r="J5643" t="s">
        <v>18637</v>
      </c>
      <c r="K5643" t="s">
        <v>6504</v>
      </c>
      <c r="L5643" t="s">
        <v>6505</v>
      </c>
      <c r="M5643" t="s">
        <v>20453</v>
      </c>
      <c r="N5643" t="s">
        <v>6351</v>
      </c>
      <c r="O5643" t="s">
        <v>20061</v>
      </c>
      <c r="P5643" t="s">
        <v>20062</v>
      </c>
      <c r="Q5643" t="s">
        <v>20063</v>
      </c>
      <c r="R5643" t="s">
        <v>20638</v>
      </c>
      <c r="S5643">
        <v>1</v>
      </c>
      <c r="T5643">
        <v>0</v>
      </c>
      <c r="U5643">
        <v>0</v>
      </c>
      <c r="V5643">
        <v>24</v>
      </c>
      <c r="W5643">
        <v>1</v>
      </c>
    </row>
    <row r="5644" spans="1:23" x14ac:dyDescent="0.3">
      <c r="A5644" t="s">
        <v>5653</v>
      </c>
      <c r="B5644" t="s">
        <v>21439</v>
      </c>
      <c r="C5644">
        <v>1</v>
      </c>
      <c r="D5644">
        <v>1</v>
      </c>
      <c r="E5644" t="s">
        <v>20065</v>
      </c>
      <c r="F5644" t="s">
        <v>18638</v>
      </c>
      <c r="G5644" t="s">
        <v>20041</v>
      </c>
      <c r="H5644" t="s">
        <v>26178</v>
      </c>
      <c r="I5644" t="s">
        <v>26179</v>
      </c>
      <c r="J5644" t="s">
        <v>18639</v>
      </c>
      <c r="K5644" t="s">
        <v>6896</v>
      </c>
      <c r="L5644" t="s">
        <v>6897</v>
      </c>
      <c r="M5644" t="s">
        <v>20206</v>
      </c>
      <c r="N5644" t="s">
        <v>6351</v>
      </c>
      <c r="O5644" t="s">
        <v>20061</v>
      </c>
      <c r="P5644" t="s">
        <v>20294</v>
      </c>
      <c r="Q5644" t="s">
        <v>6897</v>
      </c>
      <c r="R5644" t="s">
        <v>20708</v>
      </c>
      <c r="S5644">
        <v>1</v>
      </c>
      <c r="T5644">
        <v>0</v>
      </c>
      <c r="U5644">
        <v>0</v>
      </c>
      <c r="V5644">
        <v>53</v>
      </c>
      <c r="W5644">
        <v>2</v>
      </c>
    </row>
    <row r="5645" spans="1:23" x14ac:dyDescent="0.3">
      <c r="A5645" t="s">
        <v>5654</v>
      </c>
      <c r="B5645" t="s">
        <v>21439</v>
      </c>
      <c r="C5645">
        <v>1</v>
      </c>
      <c r="D5645">
        <v>1</v>
      </c>
      <c r="E5645" t="s">
        <v>20065</v>
      </c>
      <c r="F5645" t="s">
        <v>18640</v>
      </c>
      <c r="G5645" t="s">
        <v>20041</v>
      </c>
      <c r="H5645" t="s">
        <v>26178</v>
      </c>
      <c r="I5645" t="s">
        <v>26179</v>
      </c>
      <c r="J5645" t="s">
        <v>18641</v>
      </c>
      <c r="K5645" t="s">
        <v>6685</v>
      </c>
      <c r="L5645" t="s">
        <v>6686</v>
      </c>
      <c r="M5645" t="s">
        <v>20083</v>
      </c>
      <c r="N5645" t="s">
        <v>6351</v>
      </c>
      <c r="O5645" t="s">
        <v>20061</v>
      </c>
      <c r="P5645" t="s">
        <v>20734</v>
      </c>
      <c r="Q5645" t="s">
        <v>6686</v>
      </c>
      <c r="R5645" t="s">
        <v>20735</v>
      </c>
      <c r="S5645">
        <v>1</v>
      </c>
      <c r="T5645">
        <v>1</v>
      </c>
      <c r="U5645">
        <v>0</v>
      </c>
      <c r="V5645">
        <v>77</v>
      </c>
      <c r="W5645">
        <v>3</v>
      </c>
    </row>
    <row r="5646" spans="1:23" x14ac:dyDescent="0.3">
      <c r="A5646" t="s">
        <v>5655</v>
      </c>
      <c r="B5646" t="s">
        <v>21439</v>
      </c>
      <c r="C5646">
        <v>1</v>
      </c>
      <c r="D5646">
        <v>1</v>
      </c>
      <c r="E5646" t="s">
        <v>20065</v>
      </c>
      <c r="F5646" t="s">
        <v>18642</v>
      </c>
      <c r="G5646" t="s">
        <v>21576</v>
      </c>
      <c r="H5646" t="s">
        <v>26162</v>
      </c>
      <c r="I5646" t="s">
        <v>26163</v>
      </c>
      <c r="J5646" t="s">
        <v>18643</v>
      </c>
      <c r="K5646" t="s">
        <v>6685</v>
      </c>
      <c r="L5646" t="s">
        <v>6686</v>
      </c>
      <c r="M5646" t="s">
        <v>20083</v>
      </c>
      <c r="N5646" t="s">
        <v>6351</v>
      </c>
      <c r="O5646" t="s">
        <v>20061</v>
      </c>
      <c r="P5646" t="s">
        <v>20734</v>
      </c>
      <c r="Q5646" t="s">
        <v>6686</v>
      </c>
      <c r="R5646" t="s">
        <v>20735</v>
      </c>
      <c r="S5646">
        <v>1</v>
      </c>
      <c r="T5646">
        <v>1</v>
      </c>
      <c r="U5646">
        <v>0</v>
      </c>
      <c r="V5646">
        <v>39</v>
      </c>
      <c r="W5646">
        <v>2</v>
      </c>
    </row>
    <row r="5647" spans="1:23" x14ac:dyDescent="0.3">
      <c r="A5647" t="s">
        <v>5656</v>
      </c>
      <c r="B5647" t="s">
        <v>21439</v>
      </c>
      <c r="C5647">
        <v>1</v>
      </c>
      <c r="D5647">
        <v>1</v>
      </c>
      <c r="E5647" t="s">
        <v>20088</v>
      </c>
      <c r="F5647" t="s">
        <v>18644</v>
      </c>
      <c r="G5647" t="s">
        <v>20089</v>
      </c>
      <c r="H5647" t="s">
        <v>26207</v>
      </c>
      <c r="I5647" t="s">
        <v>26208</v>
      </c>
      <c r="J5647" t="s">
        <v>18645</v>
      </c>
      <c r="K5647" t="s">
        <v>6697</v>
      </c>
      <c r="L5647" t="s">
        <v>6462</v>
      </c>
      <c r="M5647" t="s">
        <v>20083</v>
      </c>
      <c r="N5647" t="s">
        <v>6351</v>
      </c>
      <c r="O5647" t="s">
        <v>20061</v>
      </c>
      <c r="P5647" t="s">
        <v>20741</v>
      </c>
      <c r="Q5647" t="s">
        <v>6462</v>
      </c>
      <c r="R5647" t="s">
        <v>20742</v>
      </c>
      <c r="S5647">
        <v>0</v>
      </c>
      <c r="T5647">
        <v>0</v>
      </c>
      <c r="U5647">
        <v>0</v>
      </c>
      <c r="V5647">
        <v>52</v>
      </c>
      <c r="W5647">
        <v>1</v>
      </c>
    </row>
    <row r="5648" spans="1:23" x14ac:dyDescent="0.3">
      <c r="A5648" t="s">
        <v>5657</v>
      </c>
      <c r="B5648" t="s">
        <v>21439</v>
      </c>
      <c r="C5648">
        <v>1</v>
      </c>
      <c r="D5648">
        <v>1</v>
      </c>
      <c r="E5648" t="s">
        <v>20088</v>
      </c>
      <c r="F5648" t="s">
        <v>18646</v>
      </c>
      <c r="G5648" t="s">
        <v>20089</v>
      </c>
      <c r="H5648" t="s">
        <v>26160</v>
      </c>
      <c r="I5648" t="s">
        <v>26161</v>
      </c>
      <c r="J5648" t="s">
        <v>18463</v>
      </c>
      <c r="K5648" t="s">
        <v>6931</v>
      </c>
      <c r="L5648" t="s">
        <v>6350</v>
      </c>
      <c r="M5648" t="s">
        <v>20083</v>
      </c>
      <c r="N5648" t="s">
        <v>6351</v>
      </c>
      <c r="O5648" t="s">
        <v>20061</v>
      </c>
      <c r="P5648" t="s">
        <v>20396</v>
      </c>
      <c r="Q5648" t="s">
        <v>20397</v>
      </c>
      <c r="R5648" t="s">
        <v>20398</v>
      </c>
      <c r="S5648">
        <v>0</v>
      </c>
      <c r="T5648">
        <v>0</v>
      </c>
      <c r="V5648">
        <v>173</v>
      </c>
      <c r="W5648">
        <v>8</v>
      </c>
    </row>
    <row r="5649" spans="1:23" x14ac:dyDescent="0.3">
      <c r="A5649" t="s">
        <v>5658</v>
      </c>
      <c r="B5649" t="s">
        <v>21439</v>
      </c>
      <c r="C5649">
        <v>1</v>
      </c>
      <c r="D5649">
        <v>1</v>
      </c>
      <c r="E5649" t="s">
        <v>20088</v>
      </c>
      <c r="F5649" t="s">
        <v>18647</v>
      </c>
      <c r="G5649" t="s">
        <v>20089</v>
      </c>
      <c r="H5649" t="s">
        <v>26160</v>
      </c>
      <c r="I5649" t="s">
        <v>26161</v>
      </c>
      <c r="J5649" t="s">
        <v>18463</v>
      </c>
      <c r="K5649" t="s">
        <v>6931</v>
      </c>
      <c r="L5649" t="s">
        <v>6350</v>
      </c>
      <c r="M5649" t="s">
        <v>20083</v>
      </c>
      <c r="N5649" t="s">
        <v>6351</v>
      </c>
      <c r="O5649" t="s">
        <v>20061</v>
      </c>
      <c r="P5649" t="s">
        <v>20396</v>
      </c>
      <c r="Q5649" t="s">
        <v>20397</v>
      </c>
      <c r="R5649" t="s">
        <v>20398</v>
      </c>
      <c r="S5649">
        <v>0</v>
      </c>
      <c r="T5649">
        <v>0</v>
      </c>
      <c r="U5649">
        <v>0</v>
      </c>
      <c r="V5649">
        <v>99</v>
      </c>
      <c r="W5649">
        <v>5</v>
      </c>
    </row>
    <row r="5650" spans="1:23" x14ac:dyDescent="0.3">
      <c r="A5650" t="s">
        <v>5659</v>
      </c>
      <c r="B5650" t="s">
        <v>21439</v>
      </c>
      <c r="C5650">
        <v>1</v>
      </c>
      <c r="D5650">
        <v>1</v>
      </c>
      <c r="E5650" t="s">
        <v>20088</v>
      </c>
      <c r="F5650" t="s">
        <v>18648</v>
      </c>
      <c r="G5650" t="s">
        <v>20089</v>
      </c>
      <c r="H5650" t="s">
        <v>26160</v>
      </c>
      <c r="I5650" t="s">
        <v>26161</v>
      </c>
      <c r="J5650" t="s">
        <v>18463</v>
      </c>
      <c r="K5650" t="s">
        <v>6931</v>
      </c>
      <c r="L5650" t="s">
        <v>6350</v>
      </c>
      <c r="M5650" t="s">
        <v>20083</v>
      </c>
      <c r="N5650" t="s">
        <v>6351</v>
      </c>
      <c r="O5650" t="s">
        <v>20061</v>
      </c>
      <c r="P5650" t="s">
        <v>20396</v>
      </c>
      <c r="Q5650" t="s">
        <v>20397</v>
      </c>
      <c r="R5650" t="s">
        <v>20398</v>
      </c>
      <c r="S5650">
        <v>0</v>
      </c>
      <c r="T5650">
        <v>0</v>
      </c>
      <c r="U5650">
        <v>0</v>
      </c>
      <c r="V5650">
        <v>19</v>
      </c>
      <c r="W5650">
        <v>1</v>
      </c>
    </row>
    <row r="5651" spans="1:23" x14ac:dyDescent="0.3">
      <c r="A5651" t="s">
        <v>5660</v>
      </c>
      <c r="B5651" t="s">
        <v>21439</v>
      </c>
      <c r="C5651">
        <v>1</v>
      </c>
      <c r="D5651">
        <v>1</v>
      </c>
      <c r="E5651" t="s">
        <v>20088</v>
      </c>
      <c r="F5651" t="s">
        <v>18649</v>
      </c>
      <c r="G5651" t="s">
        <v>20089</v>
      </c>
      <c r="H5651" t="s">
        <v>26170</v>
      </c>
      <c r="I5651" t="s">
        <v>26171</v>
      </c>
      <c r="J5651" t="s">
        <v>18506</v>
      </c>
      <c r="K5651" t="s">
        <v>6931</v>
      </c>
      <c r="L5651" t="s">
        <v>6350</v>
      </c>
      <c r="M5651" t="s">
        <v>20083</v>
      </c>
      <c r="N5651" t="s">
        <v>6351</v>
      </c>
      <c r="O5651" t="s">
        <v>20061</v>
      </c>
      <c r="P5651" t="s">
        <v>20396</v>
      </c>
      <c r="Q5651" t="s">
        <v>20397</v>
      </c>
      <c r="R5651" t="s">
        <v>20398</v>
      </c>
      <c r="S5651">
        <v>0</v>
      </c>
      <c r="T5651">
        <v>0</v>
      </c>
      <c r="U5651">
        <v>0</v>
      </c>
      <c r="V5651">
        <v>24</v>
      </c>
      <c r="W5651">
        <v>1</v>
      </c>
    </row>
    <row r="5652" spans="1:23" x14ac:dyDescent="0.3">
      <c r="A5652" t="s">
        <v>5661</v>
      </c>
      <c r="B5652" t="s">
        <v>21439</v>
      </c>
      <c r="C5652">
        <v>1</v>
      </c>
      <c r="D5652">
        <v>1</v>
      </c>
      <c r="E5652" t="s">
        <v>20088</v>
      </c>
      <c r="F5652" t="s">
        <v>18650</v>
      </c>
      <c r="G5652" t="s">
        <v>20089</v>
      </c>
      <c r="H5652" t="s">
        <v>26215</v>
      </c>
      <c r="I5652" t="s">
        <v>26216</v>
      </c>
      <c r="J5652" t="s">
        <v>18651</v>
      </c>
      <c r="K5652" t="s">
        <v>6915</v>
      </c>
      <c r="L5652" t="s">
        <v>6350</v>
      </c>
      <c r="M5652" t="s">
        <v>20083</v>
      </c>
      <c r="N5652" t="s">
        <v>6351</v>
      </c>
      <c r="O5652" t="s">
        <v>20061</v>
      </c>
      <c r="P5652" t="s">
        <v>20396</v>
      </c>
      <c r="Q5652" t="s">
        <v>20397</v>
      </c>
      <c r="R5652" t="s">
        <v>20398</v>
      </c>
      <c r="S5652">
        <v>0</v>
      </c>
      <c r="T5652">
        <v>0</v>
      </c>
      <c r="U5652">
        <v>0</v>
      </c>
      <c r="V5652">
        <v>0</v>
      </c>
      <c r="W5652">
        <v>0</v>
      </c>
    </row>
    <row r="5653" spans="1:23" x14ac:dyDescent="0.3">
      <c r="A5653" t="s">
        <v>5662</v>
      </c>
      <c r="B5653" t="s">
        <v>21439</v>
      </c>
      <c r="C5653">
        <v>1</v>
      </c>
      <c r="D5653">
        <v>1</v>
      </c>
      <c r="E5653" t="s">
        <v>20088</v>
      </c>
      <c r="F5653" t="s">
        <v>18652</v>
      </c>
      <c r="G5653" t="s">
        <v>20089</v>
      </c>
      <c r="H5653" t="s">
        <v>26211</v>
      </c>
      <c r="I5653" t="s">
        <v>26212</v>
      </c>
      <c r="J5653" t="s">
        <v>26217</v>
      </c>
      <c r="K5653" t="s">
        <v>7839</v>
      </c>
      <c r="L5653" t="s">
        <v>7840</v>
      </c>
      <c r="M5653" t="s">
        <v>20259</v>
      </c>
      <c r="N5653" t="s">
        <v>6351</v>
      </c>
      <c r="O5653" t="s">
        <v>20061</v>
      </c>
      <c r="P5653" t="s">
        <v>20438</v>
      </c>
      <c r="Q5653" t="s">
        <v>6377</v>
      </c>
      <c r="R5653" t="s">
        <v>20439</v>
      </c>
      <c r="S5653">
        <v>0</v>
      </c>
      <c r="T5653">
        <v>1</v>
      </c>
      <c r="U5653">
        <v>0</v>
      </c>
      <c r="V5653">
        <v>14</v>
      </c>
      <c r="W5653">
        <v>1</v>
      </c>
    </row>
    <row r="5654" spans="1:23" x14ac:dyDescent="0.3">
      <c r="A5654" t="s">
        <v>5663</v>
      </c>
      <c r="B5654" t="s">
        <v>21439</v>
      </c>
      <c r="C5654">
        <v>1</v>
      </c>
      <c r="D5654">
        <v>1</v>
      </c>
      <c r="E5654" t="s">
        <v>20088</v>
      </c>
      <c r="F5654" t="s">
        <v>18654</v>
      </c>
      <c r="G5654" t="s">
        <v>20089</v>
      </c>
      <c r="H5654" t="s">
        <v>26207</v>
      </c>
      <c r="I5654" t="s">
        <v>26208</v>
      </c>
      <c r="J5654" t="s">
        <v>18655</v>
      </c>
      <c r="K5654" t="s">
        <v>6697</v>
      </c>
      <c r="L5654" t="s">
        <v>6462</v>
      </c>
      <c r="M5654" t="s">
        <v>20083</v>
      </c>
      <c r="N5654" t="s">
        <v>6351</v>
      </c>
      <c r="O5654" t="s">
        <v>20061</v>
      </c>
      <c r="P5654" t="s">
        <v>20741</v>
      </c>
      <c r="Q5654" t="s">
        <v>6462</v>
      </c>
      <c r="R5654" t="s">
        <v>20742</v>
      </c>
      <c r="S5654">
        <v>0</v>
      </c>
      <c r="T5654">
        <v>0</v>
      </c>
      <c r="U5654">
        <v>0</v>
      </c>
      <c r="V5654">
        <v>119</v>
      </c>
      <c r="W5654">
        <v>6</v>
      </c>
    </row>
    <row r="5655" spans="1:23" x14ac:dyDescent="0.3">
      <c r="A5655" t="s">
        <v>5664</v>
      </c>
      <c r="B5655" t="s">
        <v>21439</v>
      </c>
      <c r="C5655">
        <v>1</v>
      </c>
      <c r="D5655">
        <v>1</v>
      </c>
      <c r="E5655" t="s">
        <v>20088</v>
      </c>
      <c r="F5655" t="s">
        <v>18656</v>
      </c>
      <c r="G5655" t="s">
        <v>20089</v>
      </c>
      <c r="H5655" t="s">
        <v>26170</v>
      </c>
      <c r="I5655" t="s">
        <v>26171</v>
      </c>
      <c r="J5655" t="s">
        <v>18506</v>
      </c>
      <c r="K5655" t="s">
        <v>6931</v>
      </c>
      <c r="L5655" t="s">
        <v>6350</v>
      </c>
      <c r="M5655" t="s">
        <v>20083</v>
      </c>
      <c r="N5655" t="s">
        <v>6351</v>
      </c>
      <c r="O5655" t="s">
        <v>20061</v>
      </c>
      <c r="P5655" t="s">
        <v>20396</v>
      </c>
      <c r="Q5655" t="s">
        <v>20397</v>
      </c>
      <c r="R5655" t="s">
        <v>20398</v>
      </c>
      <c r="S5655">
        <v>0</v>
      </c>
      <c r="T5655">
        <v>0</v>
      </c>
      <c r="V5655">
        <v>134</v>
      </c>
      <c r="W5655">
        <v>6</v>
      </c>
    </row>
    <row r="5656" spans="1:23" x14ac:dyDescent="0.3">
      <c r="A5656" t="s">
        <v>5665</v>
      </c>
      <c r="B5656" t="s">
        <v>21044</v>
      </c>
      <c r="C5656">
        <v>0</v>
      </c>
      <c r="D5656">
        <v>0</v>
      </c>
      <c r="E5656" t="s">
        <v>20050</v>
      </c>
      <c r="F5656" t="s">
        <v>18657</v>
      </c>
      <c r="G5656" t="s">
        <v>20051</v>
      </c>
      <c r="H5656" t="s">
        <v>20204</v>
      </c>
      <c r="I5656" t="s">
        <v>20205</v>
      </c>
      <c r="J5656" t="s">
        <v>18658</v>
      </c>
      <c r="K5656" t="s">
        <v>6901</v>
      </c>
      <c r="L5656" t="s">
        <v>6902</v>
      </c>
      <c r="M5656" t="s">
        <v>20688</v>
      </c>
      <c r="N5656" t="s">
        <v>6351</v>
      </c>
      <c r="O5656" t="s">
        <v>20061</v>
      </c>
      <c r="P5656" t="s">
        <v>20207</v>
      </c>
      <c r="Q5656" t="s">
        <v>6450</v>
      </c>
      <c r="R5656" t="s">
        <v>20727</v>
      </c>
      <c r="S5656">
        <v>1</v>
      </c>
      <c r="T5656">
        <v>0</v>
      </c>
      <c r="U5656">
        <v>0</v>
      </c>
      <c r="V5656">
        <v>168</v>
      </c>
      <c r="W5656">
        <v>14</v>
      </c>
    </row>
    <row r="5657" spans="1:23" x14ac:dyDescent="0.3">
      <c r="A5657" t="s">
        <v>5666</v>
      </c>
      <c r="B5657" t="s">
        <v>21439</v>
      </c>
      <c r="C5657">
        <v>1</v>
      </c>
      <c r="D5657">
        <v>1</v>
      </c>
      <c r="E5657" t="s">
        <v>20088</v>
      </c>
      <c r="F5657" t="s">
        <v>18659</v>
      </c>
      <c r="G5657" t="s">
        <v>20089</v>
      </c>
      <c r="H5657" t="s">
        <v>26215</v>
      </c>
      <c r="I5657" t="s">
        <v>26216</v>
      </c>
      <c r="J5657" t="s">
        <v>18651</v>
      </c>
      <c r="K5657" t="s">
        <v>6915</v>
      </c>
      <c r="L5657" t="s">
        <v>6350</v>
      </c>
      <c r="M5657" t="s">
        <v>20083</v>
      </c>
      <c r="N5657" t="s">
        <v>6351</v>
      </c>
      <c r="O5657" t="s">
        <v>20061</v>
      </c>
      <c r="P5657" t="s">
        <v>20396</v>
      </c>
      <c r="Q5657" t="s">
        <v>20397</v>
      </c>
      <c r="R5657" t="s">
        <v>20398</v>
      </c>
      <c r="S5657">
        <v>0</v>
      </c>
      <c r="T5657">
        <v>0</v>
      </c>
      <c r="V5657">
        <v>43</v>
      </c>
      <c r="W5657">
        <v>2</v>
      </c>
    </row>
    <row r="5658" spans="1:23" x14ac:dyDescent="0.3">
      <c r="A5658" t="s">
        <v>5667</v>
      </c>
      <c r="B5658" t="s">
        <v>21044</v>
      </c>
      <c r="C5658">
        <v>0</v>
      </c>
      <c r="D5658">
        <v>0</v>
      </c>
      <c r="E5658" t="s">
        <v>20050</v>
      </c>
      <c r="F5658" t="s">
        <v>18660</v>
      </c>
      <c r="G5658" t="s">
        <v>20051</v>
      </c>
      <c r="H5658" t="s">
        <v>20459</v>
      </c>
      <c r="I5658" t="s">
        <v>20460</v>
      </c>
      <c r="J5658" t="s">
        <v>18661</v>
      </c>
      <c r="K5658" t="s">
        <v>18662</v>
      </c>
      <c r="L5658" t="s">
        <v>18663</v>
      </c>
      <c r="M5658" t="s">
        <v>20453</v>
      </c>
      <c r="N5658" t="s">
        <v>6351</v>
      </c>
      <c r="O5658" t="s">
        <v>20061</v>
      </c>
      <c r="P5658" t="s">
        <v>20461</v>
      </c>
      <c r="Q5658" t="s">
        <v>20462</v>
      </c>
      <c r="R5658" t="s">
        <v>26218</v>
      </c>
      <c r="S5658">
        <v>1</v>
      </c>
      <c r="T5658">
        <v>1</v>
      </c>
      <c r="U5658">
        <v>0</v>
      </c>
      <c r="V5658">
        <v>204</v>
      </c>
      <c r="W5658">
        <v>19</v>
      </c>
    </row>
    <row r="5659" spans="1:23" x14ac:dyDescent="0.3">
      <c r="A5659" t="s">
        <v>5668</v>
      </c>
      <c r="B5659" t="s">
        <v>21044</v>
      </c>
      <c r="C5659">
        <v>0</v>
      </c>
      <c r="D5659">
        <v>0</v>
      </c>
      <c r="E5659" t="s">
        <v>20050</v>
      </c>
      <c r="F5659" t="s">
        <v>18664</v>
      </c>
      <c r="G5659" t="s">
        <v>20051</v>
      </c>
      <c r="H5659" t="s">
        <v>20058</v>
      </c>
      <c r="I5659" t="s">
        <v>20059</v>
      </c>
      <c r="J5659" t="s">
        <v>16786</v>
      </c>
      <c r="K5659" t="s">
        <v>18665</v>
      </c>
      <c r="L5659" t="s">
        <v>18666</v>
      </c>
      <c r="M5659" t="s">
        <v>20369</v>
      </c>
      <c r="N5659" t="s">
        <v>6351</v>
      </c>
      <c r="O5659" t="s">
        <v>20061</v>
      </c>
      <c r="P5659" t="s">
        <v>20062</v>
      </c>
      <c r="Q5659" t="s">
        <v>20063</v>
      </c>
      <c r="R5659" t="s">
        <v>26219</v>
      </c>
      <c r="S5659">
        <v>1</v>
      </c>
      <c r="T5659">
        <v>0</v>
      </c>
      <c r="U5659">
        <v>0</v>
      </c>
      <c r="V5659">
        <v>207</v>
      </c>
      <c r="W5659">
        <v>17</v>
      </c>
    </row>
    <row r="5660" spans="1:23" x14ac:dyDescent="0.3">
      <c r="A5660" t="s">
        <v>5669</v>
      </c>
      <c r="B5660" t="s">
        <v>21439</v>
      </c>
      <c r="C5660">
        <v>1</v>
      </c>
      <c r="D5660">
        <v>1</v>
      </c>
      <c r="E5660" t="s">
        <v>20065</v>
      </c>
      <c r="F5660" t="s">
        <v>18667</v>
      </c>
      <c r="G5660" t="s">
        <v>20041</v>
      </c>
      <c r="H5660" t="s">
        <v>26178</v>
      </c>
      <c r="I5660" t="s">
        <v>26179</v>
      </c>
      <c r="J5660" t="s">
        <v>18641</v>
      </c>
      <c r="K5660" t="s">
        <v>6685</v>
      </c>
      <c r="L5660" t="s">
        <v>6686</v>
      </c>
      <c r="M5660" t="s">
        <v>20083</v>
      </c>
      <c r="N5660" t="s">
        <v>6351</v>
      </c>
      <c r="O5660" t="s">
        <v>20061</v>
      </c>
      <c r="P5660" t="s">
        <v>20734</v>
      </c>
      <c r="Q5660" t="s">
        <v>6686</v>
      </c>
      <c r="R5660" t="s">
        <v>20735</v>
      </c>
      <c r="S5660">
        <v>1</v>
      </c>
      <c r="T5660">
        <v>1</v>
      </c>
      <c r="V5660">
        <v>77</v>
      </c>
      <c r="W5660">
        <v>3</v>
      </c>
    </row>
    <row r="5661" spans="1:23" x14ac:dyDescent="0.3">
      <c r="A5661" t="s">
        <v>5670</v>
      </c>
      <c r="B5661" t="s">
        <v>21044</v>
      </c>
      <c r="C5661">
        <v>0</v>
      </c>
      <c r="D5661">
        <v>0</v>
      </c>
      <c r="E5661" t="s">
        <v>20088</v>
      </c>
      <c r="F5661" t="s">
        <v>18668</v>
      </c>
      <c r="G5661" t="s">
        <v>20089</v>
      </c>
      <c r="H5661" t="s">
        <v>26220</v>
      </c>
      <c r="I5661" t="s">
        <v>26221</v>
      </c>
      <c r="J5661" t="s">
        <v>18669</v>
      </c>
      <c r="K5661" t="s">
        <v>18670</v>
      </c>
      <c r="L5661" t="s">
        <v>18671</v>
      </c>
      <c r="M5661" t="s">
        <v>20196</v>
      </c>
      <c r="N5661" t="s">
        <v>6351</v>
      </c>
      <c r="O5661" t="s">
        <v>20061</v>
      </c>
      <c r="P5661" t="s">
        <v>20062</v>
      </c>
      <c r="Q5661" t="s">
        <v>20063</v>
      </c>
      <c r="R5661" t="s">
        <v>26222</v>
      </c>
      <c r="S5661">
        <v>0</v>
      </c>
      <c r="T5661">
        <v>0</v>
      </c>
      <c r="U5661">
        <v>1</v>
      </c>
      <c r="V5661">
        <v>106</v>
      </c>
      <c r="W5661">
        <v>12</v>
      </c>
    </row>
    <row r="5662" spans="1:23" x14ac:dyDescent="0.3">
      <c r="A5662" t="s">
        <v>5671</v>
      </c>
      <c r="B5662" t="s">
        <v>21044</v>
      </c>
      <c r="C5662">
        <v>0</v>
      </c>
      <c r="D5662">
        <v>0</v>
      </c>
      <c r="E5662" t="s">
        <v>20050</v>
      </c>
      <c r="F5662" t="s">
        <v>18672</v>
      </c>
      <c r="G5662" t="s">
        <v>20051</v>
      </c>
      <c r="H5662" t="s">
        <v>20775</v>
      </c>
      <c r="I5662" t="s">
        <v>20776</v>
      </c>
      <c r="J5662" t="s">
        <v>18673</v>
      </c>
      <c r="K5662" t="s">
        <v>7296</v>
      </c>
      <c r="L5662" t="s">
        <v>7297</v>
      </c>
      <c r="M5662" t="s">
        <v>20515</v>
      </c>
      <c r="N5662" t="s">
        <v>6351</v>
      </c>
      <c r="O5662" t="s">
        <v>20061</v>
      </c>
      <c r="P5662" t="s">
        <v>20777</v>
      </c>
      <c r="Q5662" t="s">
        <v>6922</v>
      </c>
      <c r="R5662" t="s">
        <v>20779</v>
      </c>
      <c r="S5662">
        <v>1</v>
      </c>
      <c r="T5662">
        <v>0</v>
      </c>
      <c r="U5662">
        <v>0</v>
      </c>
      <c r="V5662">
        <v>81</v>
      </c>
      <c r="W5662">
        <v>10</v>
      </c>
    </row>
    <row r="5663" spans="1:23" x14ac:dyDescent="0.3">
      <c r="A5663" t="s">
        <v>5672</v>
      </c>
      <c r="B5663" t="s">
        <v>21044</v>
      </c>
      <c r="C5663">
        <v>0</v>
      </c>
      <c r="D5663">
        <v>0</v>
      </c>
      <c r="E5663" t="s">
        <v>20050</v>
      </c>
      <c r="F5663" t="s">
        <v>18674</v>
      </c>
      <c r="G5663" t="s">
        <v>20051</v>
      </c>
      <c r="H5663" t="s">
        <v>20459</v>
      </c>
      <c r="I5663" t="s">
        <v>20460</v>
      </c>
      <c r="J5663" t="s">
        <v>18675</v>
      </c>
      <c r="K5663" t="s">
        <v>7922</v>
      </c>
      <c r="L5663" t="s">
        <v>7923</v>
      </c>
      <c r="M5663" t="s">
        <v>20355</v>
      </c>
      <c r="N5663" t="s">
        <v>6351</v>
      </c>
      <c r="O5663" t="s">
        <v>20061</v>
      </c>
      <c r="P5663" t="s">
        <v>20461</v>
      </c>
      <c r="Q5663" t="s">
        <v>20462</v>
      </c>
      <c r="R5663" t="s">
        <v>20463</v>
      </c>
      <c r="S5663">
        <v>1</v>
      </c>
      <c r="T5663">
        <v>0</v>
      </c>
      <c r="U5663">
        <v>0</v>
      </c>
      <c r="V5663">
        <v>230</v>
      </c>
      <c r="W5663">
        <v>21</v>
      </c>
    </row>
    <row r="5664" spans="1:23" x14ac:dyDescent="0.3">
      <c r="A5664" t="s">
        <v>5673</v>
      </c>
      <c r="B5664" t="s">
        <v>21044</v>
      </c>
      <c r="C5664">
        <v>0</v>
      </c>
      <c r="D5664">
        <v>0</v>
      </c>
      <c r="E5664" t="s">
        <v>20088</v>
      </c>
      <c r="F5664" t="s">
        <v>18676</v>
      </c>
      <c r="G5664" t="s">
        <v>20089</v>
      </c>
      <c r="H5664" t="s">
        <v>26223</v>
      </c>
      <c r="I5664" t="s">
        <v>26224</v>
      </c>
      <c r="J5664" t="s">
        <v>18677</v>
      </c>
      <c r="K5664" t="s">
        <v>6461</v>
      </c>
      <c r="L5664" t="s">
        <v>6462</v>
      </c>
      <c r="M5664" t="s">
        <v>20083</v>
      </c>
      <c r="N5664" t="s">
        <v>6351</v>
      </c>
      <c r="O5664" t="s">
        <v>20061</v>
      </c>
      <c r="P5664" t="s">
        <v>20741</v>
      </c>
      <c r="Q5664" t="s">
        <v>6462</v>
      </c>
      <c r="R5664" t="s">
        <v>20742</v>
      </c>
      <c r="S5664">
        <v>0</v>
      </c>
      <c r="T5664">
        <v>0</v>
      </c>
      <c r="U5664">
        <v>1</v>
      </c>
      <c r="V5664">
        <v>163</v>
      </c>
      <c r="W5664">
        <v>18</v>
      </c>
    </row>
    <row r="5665" spans="1:23" x14ac:dyDescent="0.3">
      <c r="A5665" t="s">
        <v>5674</v>
      </c>
      <c r="B5665" t="s">
        <v>21044</v>
      </c>
      <c r="C5665">
        <v>0</v>
      </c>
      <c r="D5665">
        <v>0</v>
      </c>
      <c r="E5665" t="s">
        <v>20088</v>
      </c>
      <c r="F5665" t="s">
        <v>18678</v>
      </c>
      <c r="G5665" t="s">
        <v>20089</v>
      </c>
      <c r="H5665" t="s">
        <v>26225</v>
      </c>
      <c r="I5665" t="s">
        <v>26226</v>
      </c>
      <c r="J5665" t="s">
        <v>18679</v>
      </c>
      <c r="K5665" t="s">
        <v>6754</v>
      </c>
      <c r="L5665" t="s">
        <v>6755</v>
      </c>
      <c r="M5665" t="s">
        <v>20083</v>
      </c>
      <c r="N5665" t="s">
        <v>6351</v>
      </c>
      <c r="O5665" t="s">
        <v>20061</v>
      </c>
      <c r="P5665" t="s">
        <v>20795</v>
      </c>
      <c r="Q5665" t="s">
        <v>6755</v>
      </c>
      <c r="R5665" t="s">
        <v>20796</v>
      </c>
      <c r="S5665">
        <v>0</v>
      </c>
      <c r="T5665">
        <v>0</v>
      </c>
      <c r="U5665">
        <v>1</v>
      </c>
      <c r="V5665">
        <v>119</v>
      </c>
      <c r="W5665">
        <v>14</v>
      </c>
    </row>
    <row r="5666" spans="1:23" x14ac:dyDescent="0.3">
      <c r="A5666" t="s">
        <v>5675</v>
      </c>
      <c r="B5666" t="s">
        <v>21044</v>
      </c>
      <c r="C5666">
        <v>0</v>
      </c>
      <c r="D5666">
        <v>0</v>
      </c>
      <c r="E5666" t="s">
        <v>20050</v>
      </c>
      <c r="F5666" t="s">
        <v>18680</v>
      </c>
      <c r="G5666" t="s">
        <v>20051</v>
      </c>
      <c r="H5666" t="s">
        <v>20111</v>
      </c>
      <c r="I5666" t="s">
        <v>20112</v>
      </c>
      <c r="J5666" t="s">
        <v>12440</v>
      </c>
      <c r="K5666" t="s">
        <v>6497</v>
      </c>
      <c r="L5666" t="s">
        <v>6498</v>
      </c>
      <c r="M5666" t="s">
        <v>20534</v>
      </c>
      <c r="N5666" t="s">
        <v>6351</v>
      </c>
      <c r="O5666" t="s">
        <v>20061</v>
      </c>
      <c r="P5666" t="s">
        <v>20114</v>
      </c>
      <c r="Q5666" t="s">
        <v>20115</v>
      </c>
      <c r="R5666" t="s">
        <v>20535</v>
      </c>
      <c r="S5666">
        <v>1</v>
      </c>
      <c r="T5666">
        <v>0</v>
      </c>
      <c r="U5666">
        <v>0</v>
      </c>
      <c r="V5666">
        <v>181</v>
      </c>
      <c r="W5666">
        <v>15</v>
      </c>
    </row>
    <row r="5667" spans="1:23" x14ac:dyDescent="0.3">
      <c r="A5667" t="s">
        <v>5676</v>
      </c>
      <c r="B5667" t="s">
        <v>21044</v>
      </c>
      <c r="C5667">
        <v>0</v>
      </c>
      <c r="D5667">
        <v>0</v>
      </c>
      <c r="E5667" t="s">
        <v>20088</v>
      </c>
      <c r="F5667" t="s">
        <v>18681</v>
      </c>
      <c r="G5667" t="s">
        <v>20089</v>
      </c>
      <c r="H5667" t="s">
        <v>26153</v>
      </c>
      <c r="I5667" t="s">
        <v>26154</v>
      </c>
      <c r="J5667" t="s">
        <v>18422</v>
      </c>
      <c r="K5667" t="s">
        <v>18423</v>
      </c>
      <c r="L5667" t="s">
        <v>6462</v>
      </c>
      <c r="M5667" t="s">
        <v>20083</v>
      </c>
      <c r="N5667" t="s">
        <v>6351</v>
      </c>
      <c r="O5667" t="s">
        <v>20061</v>
      </c>
      <c r="P5667" t="s">
        <v>20741</v>
      </c>
      <c r="Q5667" t="s">
        <v>6462</v>
      </c>
      <c r="R5667" t="s">
        <v>20742</v>
      </c>
      <c r="S5667">
        <v>0</v>
      </c>
      <c r="T5667">
        <v>0</v>
      </c>
      <c r="U5667">
        <v>1</v>
      </c>
      <c r="V5667">
        <v>68</v>
      </c>
      <c r="W5667">
        <v>6</v>
      </c>
    </row>
    <row r="5668" spans="1:23" x14ac:dyDescent="0.3">
      <c r="A5668" t="s">
        <v>5677</v>
      </c>
      <c r="B5668" t="s">
        <v>21044</v>
      </c>
      <c r="C5668">
        <v>0</v>
      </c>
      <c r="D5668">
        <v>0</v>
      </c>
      <c r="E5668" t="s">
        <v>20088</v>
      </c>
      <c r="F5668" t="s">
        <v>18683</v>
      </c>
      <c r="G5668" t="s">
        <v>20089</v>
      </c>
      <c r="H5668" t="s">
        <v>26227</v>
      </c>
      <c r="I5668" t="s">
        <v>26228</v>
      </c>
      <c r="J5668" t="s">
        <v>18684</v>
      </c>
      <c r="K5668" t="s">
        <v>6390</v>
      </c>
      <c r="L5668" t="s">
        <v>6391</v>
      </c>
      <c r="M5668" t="s">
        <v>20162</v>
      </c>
      <c r="N5668" t="s">
        <v>6351</v>
      </c>
      <c r="O5668" t="s">
        <v>20061</v>
      </c>
      <c r="P5668" t="s">
        <v>20461</v>
      </c>
      <c r="Q5668" t="s">
        <v>20462</v>
      </c>
      <c r="R5668" t="s">
        <v>20746</v>
      </c>
      <c r="S5668">
        <v>0</v>
      </c>
      <c r="T5668">
        <v>0</v>
      </c>
      <c r="U5668">
        <v>1</v>
      </c>
      <c r="V5668">
        <v>285</v>
      </c>
      <c r="W5668">
        <v>31</v>
      </c>
    </row>
    <row r="5669" spans="1:23" x14ac:dyDescent="0.3">
      <c r="A5669" t="s">
        <v>5678</v>
      </c>
      <c r="B5669" t="s">
        <v>21044</v>
      </c>
      <c r="C5669">
        <v>0</v>
      </c>
      <c r="D5669">
        <v>0</v>
      </c>
      <c r="E5669" t="s">
        <v>20088</v>
      </c>
      <c r="F5669" t="s">
        <v>18685</v>
      </c>
      <c r="G5669" t="s">
        <v>20089</v>
      </c>
      <c r="H5669" t="s">
        <v>26229</v>
      </c>
      <c r="I5669" t="s">
        <v>26230</v>
      </c>
      <c r="J5669" t="s">
        <v>18686</v>
      </c>
      <c r="K5669" t="s">
        <v>6697</v>
      </c>
      <c r="L5669" t="s">
        <v>6462</v>
      </c>
      <c r="M5669" t="s">
        <v>20083</v>
      </c>
      <c r="N5669" t="s">
        <v>6351</v>
      </c>
      <c r="O5669" t="s">
        <v>20061</v>
      </c>
      <c r="P5669" t="s">
        <v>20741</v>
      </c>
      <c r="Q5669" t="s">
        <v>6462</v>
      </c>
      <c r="R5669" t="s">
        <v>20742</v>
      </c>
      <c r="S5669">
        <v>0</v>
      </c>
      <c r="T5669">
        <v>0</v>
      </c>
      <c r="U5669">
        <v>1</v>
      </c>
      <c r="V5669">
        <v>173</v>
      </c>
      <c r="W5669">
        <v>20</v>
      </c>
    </row>
    <row r="5670" spans="1:23" x14ac:dyDescent="0.3">
      <c r="A5670" t="s">
        <v>5679</v>
      </c>
      <c r="B5670" t="s">
        <v>21044</v>
      </c>
      <c r="C5670">
        <v>0</v>
      </c>
      <c r="D5670">
        <v>0</v>
      </c>
      <c r="E5670" t="s">
        <v>20088</v>
      </c>
      <c r="F5670" t="s">
        <v>18687</v>
      </c>
      <c r="G5670" t="s">
        <v>20089</v>
      </c>
      <c r="H5670" t="s">
        <v>26136</v>
      </c>
      <c r="I5670" t="s">
        <v>26137</v>
      </c>
      <c r="J5670" t="s">
        <v>18396</v>
      </c>
      <c r="K5670" t="s">
        <v>7714</v>
      </c>
      <c r="L5670" t="s">
        <v>7715</v>
      </c>
      <c r="M5670" t="s">
        <v>20293</v>
      </c>
      <c r="N5670" t="s">
        <v>6351</v>
      </c>
      <c r="O5670" t="s">
        <v>20061</v>
      </c>
      <c r="P5670" t="s">
        <v>20294</v>
      </c>
      <c r="Q5670" t="s">
        <v>6897</v>
      </c>
      <c r="R5670" t="s">
        <v>20295</v>
      </c>
      <c r="S5670">
        <v>0</v>
      </c>
      <c r="T5670">
        <v>0</v>
      </c>
      <c r="U5670">
        <v>1</v>
      </c>
      <c r="V5670">
        <v>247</v>
      </c>
      <c r="W5670">
        <v>30</v>
      </c>
    </row>
    <row r="5671" spans="1:23" x14ac:dyDescent="0.3">
      <c r="A5671" t="s">
        <v>5680</v>
      </c>
      <c r="B5671" t="s">
        <v>21650</v>
      </c>
      <c r="C5671">
        <v>1</v>
      </c>
      <c r="D5671">
        <v>1</v>
      </c>
      <c r="E5671" t="s">
        <v>20088</v>
      </c>
      <c r="F5671" t="s">
        <v>18688</v>
      </c>
      <c r="G5671" t="s">
        <v>20089</v>
      </c>
      <c r="H5671" t="s">
        <v>21529</v>
      </c>
      <c r="I5671" t="s">
        <v>26143</v>
      </c>
      <c r="J5671" t="s">
        <v>18689</v>
      </c>
      <c r="K5671" t="s">
        <v>6461</v>
      </c>
      <c r="L5671" t="s">
        <v>6462</v>
      </c>
      <c r="M5671" t="s">
        <v>20083</v>
      </c>
      <c r="N5671" t="s">
        <v>6351</v>
      </c>
      <c r="O5671" t="s">
        <v>20061</v>
      </c>
      <c r="P5671" t="s">
        <v>20741</v>
      </c>
      <c r="Q5671" t="s">
        <v>6462</v>
      </c>
      <c r="R5671" t="s">
        <v>20742</v>
      </c>
      <c r="S5671">
        <v>0</v>
      </c>
      <c r="T5671">
        <v>0</v>
      </c>
      <c r="U5671">
        <v>1</v>
      </c>
      <c r="V5671">
        <v>411</v>
      </c>
      <c r="W5671">
        <v>38</v>
      </c>
    </row>
    <row r="5672" spans="1:23" x14ac:dyDescent="0.3">
      <c r="A5672" t="s">
        <v>5681</v>
      </c>
      <c r="B5672" t="s">
        <v>21439</v>
      </c>
      <c r="C5672">
        <v>1</v>
      </c>
      <c r="D5672">
        <v>1</v>
      </c>
      <c r="E5672" t="s">
        <v>20088</v>
      </c>
      <c r="F5672" t="s">
        <v>18690</v>
      </c>
      <c r="G5672" t="s">
        <v>20089</v>
      </c>
      <c r="H5672" t="s">
        <v>26211</v>
      </c>
      <c r="I5672" t="s">
        <v>26212</v>
      </c>
      <c r="J5672" t="s">
        <v>18635</v>
      </c>
      <c r="K5672" t="s">
        <v>6376</v>
      </c>
      <c r="L5672" t="s">
        <v>6377</v>
      </c>
      <c r="M5672" t="s">
        <v>20630</v>
      </c>
      <c r="N5672" t="s">
        <v>6351</v>
      </c>
      <c r="O5672" t="s">
        <v>20061</v>
      </c>
      <c r="P5672" t="s">
        <v>20438</v>
      </c>
      <c r="Q5672" t="s">
        <v>6377</v>
      </c>
      <c r="R5672" t="s">
        <v>20631</v>
      </c>
      <c r="S5672">
        <v>0</v>
      </c>
      <c r="T5672">
        <v>1</v>
      </c>
      <c r="V5672">
        <v>39</v>
      </c>
      <c r="W5672">
        <v>2</v>
      </c>
    </row>
    <row r="5673" spans="1:23" x14ac:dyDescent="0.3">
      <c r="A5673" t="s">
        <v>5682</v>
      </c>
      <c r="B5673" t="s">
        <v>21650</v>
      </c>
      <c r="C5673">
        <v>1</v>
      </c>
      <c r="D5673">
        <v>1</v>
      </c>
      <c r="E5673" t="s">
        <v>20088</v>
      </c>
      <c r="F5673" t="s">
        <v>18691</v>
      </c>
      <c r="G5673" t="s">
        <v>20089</v>
      </c>
      <c r="H5673" t="s">
        <v>21529</v>
      </c>
      <c r="I5673" t="s">
        <v>26143</v>
      </c>
      <c r="J5673" t="s">
        <v>18692</v>
      </c>
      <c r="K5673" t="s">
        <v>6451</v>
      </c>
      <c r="L5673" t="s">
        <v>6350</v>
      </c>
      <c r="M5673" t="s">
        <v>20083</v>
      </c>
      <c r="N5673" t="s">
        <v>6351</v>
      </c>
      <c r="O5673" t="s">
        <v>20061</v>
      </c>
      <c r="P5673" t="s">
        <v>20396</v>
      </c>
      <c r="Q5673" t="s">
        <v>20397</v>
      </c>
      <c r="R5673" t="s">
        <v>20398</v>
      </c>
      <c r="S5673">
        <v>0</v>
      </c>
      <c r="T5673">
        <v>0</v>
      </c>
      <c r="U5673">
        <v>1</v>
      </c>
      <c r="V5673">
        <v>330</v>
      </c>
      <c r="W5673">
        <v>27</v>
      </c>
    </row>
    <row r="5674" spans="1:23" x14ac:dyDescent="0.3">
      <c r="A5674" t="s">
        <v>5683</v>
      </c>
      <c r="B5674" t="s">
        <v>21044</v>
      </c>
      <c r="C5674">
        <v>0</v>
      </c>
      <c r="D5674">
        <v>0</v>
      </c>
      <c r="E5674" t="s">
        <v>20088</v>
      </c>
      <c r="F5674" t="s">
        <v>18694</v>
      </c>
      <c r="G5674" t="s">
        <v>20089</v>
      </c>
      <c r="H5674" t="s">
        <v>21619</v>
      </c>
      <c r="I5674" t="s">
        <v>26231</v>
      </c>
      <c r="J5674" t="s">
        <v>18695</v>
      </c>
      <c r="K5674" t="s">
        <v>6376</v>
      </c>
      <c r="L5674" t="s">
        <v>6377</v>
      </c>
      <c r="M5674" t="s">
        <v>20630</v>
      </c>
      <c r="N5674" t="s">
        <v>6351</v>
      </c>
      <c r="O5674" t="s">
        <v>20061</v>
      </c>
      <c r="P5674" t="s">
        <v>20438</v>
      </c>
      <c r="Q5674" t="s">
        <v>6377</v>
      </c>
      <c r="R5674" t="s">
        <v>20631</v>
      </c>
      <c r="S5674">
        <v>0</v>
      </c>
      <c r="T5674">
        <v>1</v>
      </c>
      <c r="U5674">
        <v>1</v>
      </c>
      <c r="V5674">
        <v>124</v>
      </c>
      <c r="W5674">
        <v>15</v>
      </c>
    </row>
    <row r="5675" spans="1:23" x14ac:dyDescent="0.3">
      <c r="A5675" t="s">
        <v>5684</v>
      </c>
      <c r="B5675" t="s">
        <v>21439</v>
      </c>
      <c r="C5675">
        <v>1</v>
      </c>
      <c r="D5675">
        <v>1</v>
      </c>
      <c r="E5675" t="s">
        <v>20065</v>
      </c>
      <c r="F5675" t="s">
        <v>18696</v>
      </c>
      <c r="G5675" t="s">
        <v>20041</v>
      </c>
      <c r="H5675" t="s">
        <v>26178</v>
      </c>
      <c r="I5675" t="s">
        <v>26179</v>
      </c>
      <c r="J5675" t="s">
        <v>18639</v>
      </c>
      <c r="K5675" t="s">
        <v>6896</v>
      </c>
      <c r="L5675" t="s">
        <v>6897</v>
      </c>
      <c r="M5675" t="s">
        <v>20206</v>
      </c>
      <c r="N5675" t="s">
        <v>6351</v>
      </c>
      <c r="O5675" t="s">
        <v>20061</v>
      </c>
      <c r="P5675" t="s">
        <v>20294</v>
      </c>
      <c r="Q5675" t="s">
        <v>6897</v>
      </c>
      <c r="R5675" t="s">
        <v>20708</v>
      </c>
      <c r="S5675">
        <v>1</v>
      </c>
      <c r="T5675">
        <v>0</v>
      </c>
      <c r="V5675">
        <v>88</v>
      </c>
      <c r="W5675">
        <v>4</v>
      </c>
    </row>
    <row r="5676" spans="1:23" x14ac:dyDescent="0.3">
      <c r="A5676" t="s">
        <v>5685</v>
      </c>
      <c r="B5676" t="s">
        <v>21650</v>
      </c>
      <c r="C5676">
        <v>1</v>
      </c>
      <c r="D5676">
        <v>1</v>
      </c>
      <c r="E5676" t="s">
        <v>20088</v>
      </c>
      <c r="F5676" t="s">
        <v>18697</v>
      </c>
      <c r="G5676" t="s">
        <v>20089</v>
      </c>
      <c r="H5676" t="s">
        <v>26173</v>
      </c>
      <c r="I5676" t="s">
        <v>26174</v>
      </c>
      <c r="J5676" t="s">
        <v>18698</v>
      </c>
      <c r="K5676" t="s">
        <v>6504</v>
      </c>
      <c r="L5676" t="s">
        <v>6505</v>
      </c>
      <c r="M5676" t="s">
        <v>20453</v>
      </c>
      <c r="N5676" t="s">
        <v>6351</v>
      </c>
      <c r="O5676" t="s">
        <v>20061</v>
      </c>
      <c r="P5676" t="s">
        <v>20062</v>
      </c>
      <c r="Q5676" t="s">
        <v>20063</v>
      </c>
      <c r="R5676" t="s">
        <v>20638</v>
      </c>
      <c r="S5676">
        <v>0</v>
      </c>
      <c r="T5676">
        <v>0</v>
      </c>
      <c r="U5676">
        <v>1</v>
      </c>
      <c r="V5676">
        <v>172</v>
      </c>
      <c r="W5676">
        <v>15</v>
      </c>
    </row>
    <row r="5677" spans="1:23" x14ac:dyDescent="0.3">
      <c r="A5677" t="s">
        <v>5686</v>
      </c>
      <c r="B5677" t="s">
        <v>21439</v>
      </c>
      <c r="C5677">
        <v>1</v>
      </c>
      <c r="D5677">
        <v>1</v>
      </c>
      <c r="E5677" t="s">
        <v>20065</v>
      </c>
      <c r="F5677" t="s">
        <v>18699</v>
      </c>
      <c r="G5677" t="s">
        <v>20051</v>
      </c>
      <c r="H5677" t="s">
        <v>20058</v>
      </c>
      <c r="I5677" t="s">
        <v>20059</v>
      </c>
      <c r="J5677" t="s">
        <v>18637</v>
      </c>
      <c r="K5677" t="s">
        <v>6504</v>
      </c>
      <c r="L5677" t="s">
        <v>6505</v>
      </c>
      <c r="M5677" t="s">
        <v>20453</v>
      </c>
      <c r="N5677" t="s">
        <v>6351</v>
      </c>
      <c r="O5677" t="s">
        <v>20061</v>
      </c>
      <c r="P5677" t="s">
        <v>20062</v>
      </c>
      <c r="Q5677" t="s">
        <v>20063</v>
      </c>
      <c r="R5677" t="s">
        <v>20638</v>
      </c>
      <c r="S5677">
        <v>1</v>
      </c>
      <c r="T5677">
        <v>0</v>
      </c>
      <c r="V5677">
        <v>59</v>
      </c>
      <c r="W5677">
        <v>2</v>
      </c>
    </row>
    <row r="5678" spans="1:23" x14ac:dyDescent="0.3">
      <c r="A5678" t="s">
        <v>5687</v>
      </c>
      <c r="B5678" t="s">
        <v>21044</v>
      </c>
      <c r="C5678">
        <v>0</v>
      </c>
      <c r="D5678">
        <v>0</v>
      </c>
      <c r="E5678" t="s">
        <v>20088</v>
      </c>
      <c r="F5678" t="s">
        <v>18702</v>
      </c>
      <c r="G5678" t="s">
        <v>20089</v>
      </c>
      <c r="H5678" t="s">
        <v>21619</v>
      </c>
      <c r="I5678" t="s">
        <v>26231</v>
      </c>
      <c r="J5678" t="s">
        <v>18703</v>
      </c>
      <c r="K5678" t="s">
        <v>6376</v>
      </c>
      <c r="L5678" t="s">
        <v>6377</v>
      </c>
      <c r="M5678" t="s">
        <v>20630</v>
      </c>
      <c r="N5678" t="s">
        <v>6351</v>
      </c>
      <c r="O5678" t="s">
        <v>20061</v>
      </c>
      <c r="P5678" t="s">
        <v>20438</v>
      </c>
      <c r="Q5678" t="s">
        <v>6377</v>
      </c>
      <c r="R5678" t="s">
        <v>20631</v>
      </c>
      <c r="S5678">
        <v>0</v>
      </c>
      <c r="T5678">
        <v>1</v>
      </c>
      <c r="U5678">
        <v>1</v>
      </c>
      <c r="V5678">
        <v>298</v>
      </c>
      <c r="W5678">
        <v>23</v>
      </c>
    </row>
    <row r="5679" spans="1:23" x14ac:dyDescent="0.3">
      <c r="A5679" t="s">
        <v>5688</v>
      </c>
      <c r="B5679" t="s">
        <v>21044</v>
      </c>
      <c r="C5679">
        <v>0</v>
      </c>
      <c r="D5679">
        <v>0</v>
      </c>
      <c r="E5679" t="s">
        <v>20088</v>
      </c>
      <c r="F5679" t="s">
        <v>18704</v>
      </c>
      <c r="G5679" t="s">
        <v>20089</v>
      </c>
      <c r="H5679" t="s">
        <v>26232</v>
      </c>
      <c r="I5679" t="s">
        <v>26233</v>
      </c>
      <c r="J5679" t="s">
        <v>18511</v>
      </c>
      <c r="K5679" t="s">
        <v>6909</v>
      </c>
      <c r="L5679" t="s">
        <v>6910</v>
      </c>
      <c r="M5679" t="s">
        <v>20077</v>
      </c>
      <c r="N5679" t="s">
        <v>6351</v>
      </c>
      <c r="O5679" t="s">
        <v>20061</v>
      </c>
      <c r="P5679" t="s">
        <v>20461</v>
      </c>
      <c r="Q5679" t="s">
        <v>20462</v>
      </c>
      <c r="R5679" t="s">
        <v>20845</v>
      </c>
      <c r="S5679">
        <v>0</v>
      </c>
      <c r="T5679">
        <v>0</v>
      </c>
      <c r="U5679">
        <v>1</v>
      </c>
      <c r="V5679">
        <v>109</v>
      </c>
      <c r="W5679">
        <v>14</v>
      </c>
    </row>
    <row r="5680" spans="1:23" x14ac:dyDescent="0.3">
      <c r="A5680" t="s">
        <v>5689</v>
      </c>
      <c r="B5680" t="s">
        <v>21439</v>
      </c>
      <c r="C5680">
        <v>1</v>
      </c>
      <c r="D5680">
        <v>1</v>
      </c>
      <c r="E5680" t="s">
        <v>20088</v>
      </c>
      <c r="F5680" t="s">
        <v>18705</v>
      </c>
      <c r="G5680" t="s">
        <v>20089</v>
      </c>
      <c r="H5680" t="s">
        <v>21481</v>
      </c>
      <c r="I5680" t="s">
        <v>26172</v>
      </c>
      <c r="J5680" t="s">
        <v>18508</v>
      </c>
      <c r="K5680" t="s">
        <v>6419</v>
      </c>
      <c r="L5680" t="s">
        <v>6350</v>
      </c>
      <c r="M5680" t="s">
        <v>20083</v>
      </c>
      <c r="N5680" t="s">
        <v>6351</v>
      </c>
      <c r="O5680" t="s">
        <v>20061</v>
      </c>
      <c r="P5680" t="s">
        <v>20396</v>
      </c>
      <c r="Q5680" t="s">
        <v>20397</v>
      </c>
      <c r="R5680" t="s">
        <v>20398</v>
      </c>
      <c r="S5680">
        <v>0</v>
      </c>
      <c r="T5680">
        <v>0</v>
      </c>
      <c r="V5680">
        <v>94</v>
      </c>
      <c r="W5680">
        <v>4</v>
      </c>
    </row>
    <row r="5681" spans="1:23" x14ac:dyDescent="0.3">
      <c r="A5681" t="s">
        <v>5690</v>
      </c>
      <c r="B5681" t="s">
        <v>21439</v>
      </c>
      <c r="C5681">
        <v>1</v>
      </c>
      <c r="D5681">
        <v>1</v>
      </c>
      <c r="E5681" t="s">
        <v>20150</v>
      </c>
      <c r="F5681" t="s">
        <v>26234</v>
      </c>
      <c r="G5681" t="s">
        <v>20089</v>
      </c>
      <c r="H5681" t="s">
        <v>26211</v>
      </c>
      <c r="I5681" t="s">
        <v>26212</v>
      </c>
      <c r="J5681" t="s">
        <v>18523</v>
      </c>
      <c r="K5681" t="s">
        <v>7839</v>
      </c>
      <c r="L5681" t="s">
        <v>7840</v>
      </c>
      <c r="M5681" t="s">
        <v>20259</v>
      </c>
      <c r="N5681" t="s">
        <v>6351</v>
      </c>
      <c r="O5681" t="s">
        <v>20061</v>
      </c>
      <c r="P5681" t="s">
        <v>20438</v>
      </c>
      <c r="Q5681" t="s">
        <v>6377</v>
      </c>
      <c r="R5681" t="s">
        <v>20439</v>
      </c>
      <c r="S5681">
        <v>0</v>
      </c>
      <c r="T5681">
        <v>1</v>
      </c>
      <c r="V5681">
        <v>44</v>
      </c>
      <c r="W5681">
        <v>2</v>
      </c>
    </row>
    <row r="5682" spans="1:23" x14ac:dyDescent="0.3">
      <c r="A5682" t="s">
        <v>5691</v>
      </c>
      <c r="B5682" t="s">
        <v>21439</v>
      </c>
      <c r="C5682">
        <v>1</v>
      </c>
      <c r="D5682">
        <v>1</v>
      </c>
      <c r="E5682" t="s">
        <v>20150</v>
      </c>
      <c r="F5682" t="s">
        <v>26235</v>
      </c>
      <c r="G5682" t="s">
        <v>20089</v>
      </c>
      <c r="H5682" t="s">
        <v>26211</v>
      </c>
      <c r="I5682" t="s">
        <v>26212</v>
      </c>
      <c r="J5682" t="s">
        <v>18653</v>
      </c>
      <c r="K5682" t="s">
        <v>7839</v>
      </c>
      <c r="L5682" t="s">
        <v>7840</v>
      </c>
      <c r="M5682" t="s">
        <v>20259</v>
      </c>
      <c r="N5682" t="s">
        <v>6351</v>
      </c>
      <c r="O5682" t="s">
        <v>20061</v>
      </c>
      <c r="P5682" t="s">
        <v>20438</v>
      </c>
      <c r="Q5682" t="s">
        <v>6377</v>
      </c>
      <c r="R5682" t="s">
        <v>20439</v>
      </c>
      <c r="S5682">
        <v>0</v>
      </c>
      <c r="T5682">
        <v>1</v>
      </c>
      <c r="V5682">
        <v>20</v>
      </c>
      <c r="W5682">
        <v>1</v>
      </c>
    </row>
    <row r="5683" spans="1:23" x14ac:dyDescent="0.3">
      <c r="A5683" t="s">
        <v>5692</v>
      </c>
      <c r="B5683" t="s">
        <v>21439</v>
      </c>
      <c r="C5683">
        <v>1</v>
      </c>
      <c r="D5683">
        <v>1</v>
      </c>
      <c r="E5683" t="s">
        <v>20065</v>
      </c>
      <c r="F5683" t="s">
        <v>18706</v>
      </c>
      <c r="G5683" t="s">
        <v>21576</v>
      </c>
      <c r="H5683" t="s">
        <v>26162</v>
      </c>
      <c r="I5683" t="s">
        <v>26163</v>
      </c>
      <c r="J5683" t="s">
        <v>18643</v>
      </c>
      <c r="K5683" t="s">
        <v>6685</v>
      </c>
      <c r="L5683" t="s">
        <v>6686</v>
      </c>
      <c r="M5683" t="s">
        <v>20083</v>
      </c>
      <c r="N5683" t="s">
        <v>6351</v>
      </c>
      <c r="O5683" t="s">
        <v>20061</v>
      </c>
      <c r="P5683" t="s">
        <v>20734</v>
      </c>
      <c r="Q5683" t="s">
        <v>6686</v>
      </c>
      <c r="R5683" t="s">
        <v>20735</v>
      </c>
      <c r="S5683">
        <v>1</v>
      </c>
      <c r="T5683">
        <v>1</v>
      </c>
      <c r="V5683">
        <v>94</v>
      </c>
      <c r="W5683">
        <v>4</v>
      </c>
    </row>
    <row r="5684" spans="1:23" x14ac:dyDescent="0.3">
      <c r="A5684" t="s">
        <v>5693</v>
      </c>
      <c r="B5684" t="s">
        <v>21439</v>
      </c>
      <c r="C5684">
        <v>1</v>
      </c>
      <c r="D5684">
        <v>1</v>
      </c>
      <c r="E5684" t="s">
        <v>20150</v>
      </c>
      <c r="F5684" t="s">
        <v>18707</v>
      </c>
      <c r="G5684" t="s">
        <v>20089</v>
      </c>
      <c r="H5684" t="s">
        <v>26164</v>
      </c>
      <c r="I5684" t="s">
        <v>26165</v>
      </c>
      <c r="J5684" t="s">
        <v>18693</v>
      </c>
      <c r="K5684" t="s">
        <v>6754</v>
      </c>
      <c r="L5684" t="s">
        <v>6755</v>
      </c>
      <c r="M5684" t="s">
        <v>20083</v>
      </c>
      <c r="N5684" t="s">
        <v>6351</v>
      </c>
      <c r="O5684" t="s">
        <v>20061</v>
      </c>
      <c r="P5684" t="s">
        <v>20795</v>
      </c>
      <c r="Q5684" t="s">
        <v>6755</v>
      </c>
      <c r="R5684" t="s">
        <v>20796</v>
      </c>
      <c r="S5684">
        <v>0</v>
      </c>
      <c r="T5684">
        <v>0</v>
      </c>
      <c r="V5684">
        <v>0</v>
      </c>
      <c r="W5684">
        <v>0</v>
      </c>
    </row>
    <row r="5685" spans="1:23" x14ac:dyDescent="0.3">
      <c r="A5685" t="s">
        <v>5694</v>
      </c>
      <c r="B5685" t="s">
        <v>21439</v>
      </c>
      <c r="C5685">
        <v>1</v>
      </c>
      <c r="D5685">
        <v>1</v>
      </c>
      <c r="E5685" t="s">
        <v>20088</v>
      </c>
      <c r="F5685" t="s">
        <v>18708</v>
      </c>
      <c r="G5685" t="s">
        <v>20089</v>
      </c>
      <c r="H5685" t="s">
        <v>21518</v>
      </c>
      <c r="I5685" t="s">
        <v>26152</v>
      </c>
      <c r="J5685" t="s">
        <v>18709</v>
      </c>
      <c r="K5685" t="s">
        <v>6493</v>
      </c>
      <c r="L5685" t="s">
        <v>6494</v>
      </c>
      <c r="M5685" t="s">
        <v>20555</v>
      </c>
      <c r="N5685" t="s">
        <v>6351</v>
      </c>
      <c r="O5685" t="s">
        <v>20061</v>
      </c>
      <c r="P5685" t="s">
        <v>20233</v>
      </c>
      <c r="Q5685" t="s">
        <v>20234</v>
      </c>
      <c r="R5685" t="s">
        <v>20909</v>
      </c>
      <c r="S5685">
        <v>0</v>
      </c>
      <c r="T5685">
        <v>1</v>
      </c>
      <c r="V5685">
        <v>58</v>
      </c>
      <c r="W5685">
        <v>1</v>
      </c>
    </row>
    <row r="5686" spans="1:23" x14ac:dyDescent="0.3">
      <c r="A5686" t="s">
        <v>5695</v>
      </c>
      <c r="B5686" t="s">
        <v>21439</v>
      </c>
      <c r="C5686">
        <v>1</v>
      </c>
      <c r="D5686">
        <v>1</v>
      </c>
      <c r="E5686" t="s">
        <v>20088</v>
      </c>
      <c r="F5686" t="s">
        <v>18710</v>
      </c>
      <c r="G5686" t="s">
        <v>20089</v>
      </c>
      <c r="H5686" t="s">
        <v>26136</v>
      </c>
      <c r="I5686" t="s">
        <v>26137</v>
      </c>
      <c r="J5686" t="s">
        <v>18600</v>
      </c>
      <c r="K5686" t="s">
        <v>7714</v>
      </c>
      <c r="L5686" t="s">
        <v>7715</v>
      </c>
      <c r="M5686" t="s">
        <v>20293</v>
      </c>
      <c r="N5686" t="s">
        <v>6351</v>
      </c>
      <c r="O5686" t="s">
        <v>20061</v>
      </c>
      <c r="P5686" t="s">
        <v>20294</v>
      </c>
      <c r="Q5686" t="s">
        <v>6897</v>
      </c>
      <c r="R5686" t="s">
        <v>20295</v>
      </c>
      <c r="S5686">
        <v>0</v>
      </c>
      <c r="T5686">
        <v>0</v>
      </c>
      <c r="V5686">
        <v>43</v>
      </c>
      <c r="W5686">
        <v>2</v>
      </c>
    </row>
    <row r="5687" spans="1:23" x14ac:dyDescent="0.3">
      <c r="A5687" t="s">
        <v>5696</v>
      </c>
      <c r="B5687" t="s">
        <v>21439</v>
      </c>
      <c r="C5687">
        <v>1</v>
      </c>
      <c r="D5687">
        <v>1</v>
      </c>
      <c r="E5687" t="s">
        <v>20065</v>
      </c>
      <c r="F5687" t="s">
        <v>18711</v>
      </c>
      <c r="G5687" t="s">
        <v>20080</v>
      </c>
      <c r="H5687" t="s">
        <v>26236</v>
      </c>
      <c r="I5687" t="s">
        <v>26237</v>
      </c>
      <c r="J5687" t="s">
        <v>18631</v>
      </c>
      <c r="K5687" t="s">
        <v>8070</v>
      </c>
      <c r="L5687" t="s">
        <v>8071</v>
      </c>
      <c r="M5687" t="s">
        <v>20630</v>
      </c>
      <c r="N5687" t="s">
        <v>6351</v>
      </c>
      <c r="O5687" t="s">
        <v>20061</v>
      </c>
      <c r="P5687" t="s">
        <v>20461</v>
      </c>
      <c r="Q5687" t="s">
        <v>20462</v>
      </c>
      <c r="R5687" t="s">
        <v>20871</v>
      </c>
      <c r="S5687">
        <v>1</v>
      </c>
      <c r="T5687">
        <v>0</v>
      </c>
      <c r="V5687">
        <v>43</v>
      </c>
      <c r="W5687">
        <v>2</v>
      </c>
    </row>
    <row r="5688" spans="1:23" x14ac:dyDescent="0.3">
      <c r="A5688" t="s">
        <v>5697</v>
      </c>
      <c r="B5688" t="s">
        <v>21439</v>
      </c>
      <c r="C5688">
        <v>1</v>
      </c>
      <c r="D5688">
        <v>1</v>
      </c>
      <c r="E5688" t="s">
        <v>20150</v>
      </c>
      <c r="F5688" t="s">
        <v>18712</v>
      </c>
      <c r="G5688" t="s">
        <v>20089</v>
      </c>
      <c r="H5688" t="s">
        <v>26207</v>
      </c>
      <c r="I5688" t="s">
        <v>26208</v>
      </c>
      <c r="J5688" t="s">
        <v>18645</v>
      </c>
      <c r="K5688" t="s">
        <v>6697</v>
      </c>
      <c r="L5688" t="s">
        <v>6462</v>
      </c>
      <c r="M5688" t="s">
        <v>20083</v>
      </c>
      <c r="N5688" t="s">
        <v>6351</v>
      </c>
      <c r="O5688" t="s">
        <v>20061</v>
      </c>
      <c r="P5688" t="s">
        <v>20741</v>
      </c>
      <c r="Q5688" t="s">
        <v>6462</v>
      </c>
      <c r="R5688" t="s">
        <v>20742</v>
      </c>
      <c r="S5688">
        <v>0</v>
      </c>
      <c r="T5688">
        <v>0</v>
      </c>
      <c r="V5688">
        <v>62</v>
      </c>
      <c r="W5688">
        <v>2</v>
      </c>
    </row>
    <row r="5689" spans="1:23" x14ac:dyDescent="0.3">
      <c r="A5689" t="s">
        <v>5698</v>
      </c>
      <c r="B5689" t="s">
        <v>21439</v>
      </c>
      <c r="C5689">
        <v>1</v>
      </c>
      <c r="D5689">
        <v>1</v>
      </c>
      <c r="E5689" t="s">
        <v>20065</v>
      </c>
      <c r="F5689" t="s">
        <v>18713</v>
      </c>
      <c r="G5689" t="s">
        <v>20089</v>
      </c>
      <c r="H5689" t="s">
        <v>26207</v>
      </c>
      <c r="I5689" t="s">
        <v>26208</v>
      </c>
      <c r="J5689" t="s">
        <v>18629</v>
      </c>
      <c r="K5689" t="s">
        <v>6495</v>
      </c>
      <c r="L5689" t="s">
        <v>6496</v>
      </c>
      <c r="M5689" t="s">
        <v>20147</v>
      </c>
      <c r="N5689" t="s">
        <v>6351</v>
      </c>
      <c r="O5689" t="s">
        <v>20061</v>
      </c>
      <c r="P5689" t="s">
        <v>20070</v>
      </c>
      <c r="Q5689" t="s">
        <v>20071</v>
      </c>
      <c r="R5689" t="s">
        <v>20802</v>
      </c>
      <c r="S5689">
        <v>1</v>
      </c>
      <c r="T5689">
        <v>0</v>
      </c>
      <c r="V5689">
        <v>47</v>
      </c>
      <c r="W5689">
        <v>2</v>
      </c>
    </row>
    <row r="5690" spans="1:23" x14ac:dyDescent="0.3">
      <c r="A5690" t="s">
        <v>5699</v>
      </c>
      <c r="B5690" t="s">
        <v>21522</v>
      </c>
      <c r="C5690">
        <v>1</v>
      </c>
      <c r="D5690">
        <v>1</v>
      </c>
      <c r="E5690" t="s">
        <v>20150</v>
      </c>
      <c r="F5690" t="s">
        <v>18714</v>
      </c>
      <c r="G5690" t="s">
        <v>20089</v>
      </c>
      <c r="H5690" t="s">
        <v>26238</v>
      </c>
      <c r="I5690" t="s">
        <v>26239</v>
      </c>
      <c r="J5690" t="s">
        <v>18715</v>
      </c>
      <c r="K5690" t="s">
        <v>6349</v>
      </c>
      <c r="L5690" t="s">
        <v>6350</v>
      </c>
      <c r="M5690" t="s">
        <v>20083</v>
      </c>
      <c r="N5690" t="s">
        <v>6351</v>
      </c>
      <c r="O5690" t="s">
        <v>20061</v>
      </c>
      <c r="P5690" t="s">
        <v>20396</v>
      </c>
      <c r="Q5690" t="s">
        <v>20397</v>
      </c>
      <c r="R5690" t="s">
        <v>20398</v>
      </c>
      <c r="S5690">
        <v>0</v>
      </c>
      <c r="T5690">
        <v>0</v>
      </c>
      <c r="U5690">
        <v>0</v>
      </c>
      <c r="V5690">
        <v>0</v>
      </c>
      <c r="W5690">
        <v>0</v>
      </c>
    </row>
    <row r="5691" spans="1:23" x14ac:dyDescent="0.3">
      <c r="A5691" t="s">
        <v>5700</v>
      </c>
      <c r="B5691" t="s">
        <v>21528</v>
      </c>
      <c r="C5691">
        <v>1</v>
      </c>
      <c r="D5691">
        <v>1</v>
      </c>
      <c r="E5691" t="s">
        <v>20050</v>
      </c>
      <c r="F5691" t="s">
        <v>18716</v>
      </c>
      <c r="G5691" t="s">
        <v>20051</v>
      </c>
      <c r="H5691" t="s">
        <v>20111</v>
      </c>
      <c r="I5691" t="s">
        <v>20112</v>
      </c>
      <c r="J5691" t="s">
        <v>12793</v>
      </c>
      <c r="K5691" t="s">
        <v>6497</v>
      </c>
      <c r="L5691" t="s">
        <v>6498</v>
      </c>
      <c r="M5691" t="s">
        <v>20534</v>
      </c>
      <c r="N5691" t="s">
        <v>6351</v>
      </c>
      <c r="O5691" t="s">
        <v>20061</v>
      </c>
      <c r="P5691" t="s">
        <v>20114</v>
      </c>
      <c r="Q5691" t="s">
        <v>20115</v>
      </c>
      <c r="R5691" t="s">
        <v>20535</v>
      </c>
      <c r="S5691">
        <v>1</v>
      </c>
      <c r="T5691">
        <v>0</v>
      </c>
      <c r="U5691">
        <v>0</v>
      </c>
      <c r="V5691">
        <v>1328</v>
      </c>
      <c r="W5691">
        <v>64</v>
      </c>
    </row>
    <row r="5692" spans="1:23" x14ac:dyDescent="0.3">
      <c r="A5692" t="s">
        <v>5701</v>
      </c>
      <c r="B5692" t="s">
        <v>21522</v>
      </c>
      <c r="C5692">
        <v>1</v>
      </c>
      <c r="D5692">
        <v>1</v>
      </c>
      <c r="E5692" t="s">
        <v>20065</v>
      </c>
      <c r="F5692" t="s">
        <v>18717</v>
      </c>
      <c r="G5692" t="s">
        <v>20080</v>
      </c>
      <c r="H5692" t="s">
        <v>20574</v>
      </c>
      <c r="I5692" t="s">
        <v>20575</v>
      </c>
      <c r="J5692" t="s">
        <v>6912</v>
      </c>
      <c r="K5692" t="s">
        <v>6419</v>
      </c>
      <c r="L5692" t="s">
        <v>6350</v>
      </c>
      <c r="M5692" t="s">
        <v>20083</v>
      </c>
      <c r="N5692" t="s">
        <v>6351</v>
      </c>
      <c r="O5692" t="s">
        <v>20061</v>
      </c>
      <c r="P5692" t="s">
        <v>20396</v>
      </c>
      <c r="Q5692" t="s">
        <v>20397</v>
      </c>
      <c r="R5692" t="s">
        <v>20398</v>
      </c>
      <c r="S5692">
        <v>1</v>
      </c>
      <c r="T5692">
        <v>0</v>
      </c>
      <c r="U5692">
        <v>0</v>
      </c>
      <c r="V5692">
        <v>50</v>
      </c>
      <c r="W5692">
        <v>3</v>
      </c>
    </row>
    <row r="5693" spans="1:23" x14ac:dyDescent="0.3">
      <c r="A5693" t="s">
        <v>5702</v>
      </c>
      <c r="B5693" t="s">
        <v>21439</v>
      </c>
      <c r="C5693">
        <v>1</v>
      </c>
      <c r="D5693">
        <v>1</v>
      </c>
      <c r="E5693" t="s">
        <v>20088</v>
      </c>
      <c r="F5693" t="s">
        <v>18718</v>
      </c>
      <c r="G5693" t="s">
        <v>20089</v>
      </c>
      <c r="H5693" t="s">
        <v>26160</v>
      </c>
      <c r="I5693" t="s">
        <v>26161</v>
      </c>
      <c r="J5693" t="s">
        <v>18719</v>
      </c>
      <c r="K5693" t="s">
        <v>6931</v>
      </c>
      <c r="L5693" t="s">
        <v>6350</v>
      </c>
      <c r="M5693" t="s">
        <v>20083</v>
      </c>
      <c r="N5693" t="s">
        <v>6351</v>
      </c>
      <c r="O5693" t="s">
        <v>20061</v>
      </c>
      <c r="P5693" t="s">
        <v>20396</v>
      </c>
      <c r="Q5693" t="s">
        <v>20397</v>
      </c>
      <c r="R5693" t="s">
        <v>20398</v>
      </c>
      <c r="S5693">
        <v>0</v>
      </c>
      <c r="T5693">
        <v>0</v>
      </c>
      <c r="U5693">
        <v>0</v>
      </c>
      <c r="V5693">
        <v>74</v>
      </c>
      <c r="W5693">
        <v>3</v>
      </c>
    </row>
    <row r="5694" spans="1:23" x14ac:dyDescent="0.3">
      <c r="A5694" t="s">
        <v>5703</v>
      </c>
      <c r="B5694" t="s">
        <v>21522</v>
      </c>
      <c r="C5694">
        <v>1</v>
      </c>
      <c r="D5694">
        <v>1</v>
      </c>
      <c r="E5694" t="s">
        <v>20050</v>
      </c>
      <c r="F5694" t="s">
        <v>18720</v>
      </c>
      <c r="G5694" t="s">
        <v>20051</v>
      </c>
      <c r="H5694" t="s">
        <v>20111</v>
      </c>
      <c r="I5694" t="s">
        <v>20112</v>
      </c>
      <c r="J5694" t="s">
        <v>18578</v>
      </c>
      <c r="K5694" t="s">
        <v>6893</v>
      </c>
      <c r="L5694" t="s">
        <v>6894</v>
      </c>
      <c r="M5694" t="s">
        <v>20422</v>
      </c>
      <c r="N5694" t="s">
        <v>6351</v>
      </c>
      <c r="O5694" t="s">
        <v>20061</v>
      </c>
      <c r="P5694" t="s">
        <v>20114</v>
      </c>
      <c r="Q5694" t="s">
        <v>20115</v>
      </c>
      <c r="R5694" t="s">
        <v>20423</v>
      </c>
      <c r="S5694">
        <v>1</v>
      </c>
      <c r="T5694">
        <v>0</v>
      </c>
      <c r="U5694">
        <v>0</v>
      </c>
      <c r="V5694">
        <v>0</v>
      </c>
      <c r="W5694">
        <v>0</v>
      </c>
    </row>
    <row r="5695" spans="1:23" x14ac:dyDescent="0.3">
      <c r="A5695" t="s">
        <v>5704</v>
      </c>
      <c r="B5695" t="s">
        <v>21528</v>
      </c>
      <c r="C5695">
        <v>1</v>
      </c>
      <c r="D5695">
        <v>1</v>
      </c>
      <c r="E5695" t="s">
        <v>20050</v>
      </c>
      <c r="F5695" t="s">
        <v>18722</v>
      </c>
      <c r="G5695" t="s">
        <v>20051</v>
      </c>
      <c r="H5695" t="s">
        <v>20706</v>
      </c>
      <c r="I5695" t="s">
        <v>20707</v>
      </c>
      <c r="J5695" t="s">
        <v>6895</v>
      </c>
      <c r="K5695" t="s">
        <v>6896</v>
      </c>
      <c r="L5695" t="s">
        <v>6897</v>
      </c>
      <c r="M5695" t="s">
        <v>20206</v>
      </c>
      <c r="N5695" t="s">
        <v>6351</v>
      </c>
      <c r="O5695" t="s">
        <v>20061</v>
      </c>
      <c r="P5695" t="s">
        <v>20294</v>
      </c>
      <c r="Q5695" t="s">
        <v>6897</v>
      </c>
      <c r="R5695" t="s">
        <v>20708</v>
      </c>
      <c r="S5695">
        <v>1</v>
      </c>
      <c r="T5695">
        <v>0</v>
      </c>
      <c r="U5695">
        <v>0</v>
      </c>
      <c r="V5695">
        <v>1607</v>
      </c>
      <c r="W5695">
        <v>76</v>
      </c>
    </row>
    <row r="5696" spans="1:23" x14ac:dyDescent="0.3">
      <c r="A5696" t="s">
        <v>5705</v>
      </c>
      <c r="B5696" t="s">
        <v>21522</v>
      </c>
      <c r="C5696">
        <v>1</v>
      </c>
      <c r="D5696">
        <v>1</v>
      </c>
      <c r="E5696" t="s">
        <v>20050</v>
      </c>
      <c r="F5696" t="s">
        <v>18723</v>
      </c>
      <c r="G5696" t="s">
        <v>20051</v>
      </c>
      <c r="H5696" t="s">
        <v>20706</v>
      </c>
      <c r="I5696" t="s">
        <v>20707</v>
      </c>
      <c r="J5696" t="s">
        <v>18580</v>
      </c>
      <c r="K5696" t="s">
        <v>6499</v>
      </c>
      <c r="L5696" t="s">
        <v>6500</v>
      </c>
      <c r="M5696" t="s">
        <v>20753</v>
      </c>
      <c r="N5696" t="s">
        <v>6351</v>
      </c>
      <c r="O5696" t="s">
        <v>20061</v>
      </c>
      <c r="P5696" t="s">
        <v>20294</v>
      </c>
      <c r="Q5696" t="s">
        <v>6897</v>
      </c>
      <c r="R5696" t="s">
        <v>20754</v>
      </c>
      <c r="S5696">
        <v>1</v>
      </c>
      <c r="T5696">
        <v>0</v>
      </c>
      <c r="U5696">
        <v>0</v>
      </c>
      <c r="V5696">
        <v>19</v>
      </c>
      <c r="W5696">
        <v>2</v>
      </c>
    </row>
    <row r="5697" spans="1:23" x14ac:dyDescent="0.3">
      <c r="A5697" t="s">
        <v>5706</v>
      </c>
      <c r="B5697" t="s">
        <v>21439</v>
      </c>
      <c r="C5697">
        <v>1</v>
      </c>
      <c r="D5697">
        <v>1</v>
      </c>
      <c r="E5697" t="s">
        <v>20065</v>
      </c>
      <c r="F5697" t="s">
        <v>18724</v>
      </c>
      <c r="G5697" t="s">
        <v>20041</v>
      </c>
      <c r="H5697" t="s">
        <v>26178</v>
      </c>
      <c r="I5697" t="s">
        <v>26179</v>
      </c>
      <c r="J5697" t="s">
        <v>18639</v>
      </c>
      <c r="K5697" t="s">
        <v>6896</v>
      </c>
      <c r="L5697" t="s">
        <v>6897</v>
      </c>
      <c r="M5697" t="s">
        <v>20206</v>
      </c>
      <c r="N5697" t="s">
        <v>6351</v>
      </c>
      <c r="O5697" t="s">
        <v>20061</v>
      </c>
      <c r="P5697" t="s">
        <v>20294</v>
      </c>
      <c r="Q5697" t="s">
        <v>6897</v>
      </c>
      <c r="R5697" t="s">
        <v>20708</v>
      </c>
      <c r="S5697">
        <v>1</v>
      </c>
      <c r="T5697">
        <v>0</v>
      </c>
      <c r="U5697">
        <v>0</v>
      </c>
      <c r="V5697">
        <v>38</v>
      </c>
      <c r="W5697">
        <v>2</v>
      </c>
    </row>
    <row r="5698" spans="1:23" x14ac:dyDescent="0.3">
      <c r="A5698" t="s">
        <v>5707</v>
      </c>
      <c r="B5698" t="s">
        <v>21522</v>
      </c>
      <c r="C5698">
        <v>1</v>
      </c>
      <c r="D5698">
        <v>1</v>
      </c>
      <c r="E5698" t="s">
        <v>20088</v>
      </c>
      <c r="F5698" t="s">
        <v>18725</v>
      </c>
      <c r="G5698" t="s">
        <v>20089</v>
      </c>
      <c r="H5698" t="s">
        <v>26240</v>
      </c>
      <c r="I5698" t="s">
        <v>26241</v>
      </c>
      <c r="J5698" t="s">
        <v>18726</v>
      </c>
      <c r="K5698" t="s">
        <v>6499</v>
      </c>
      <c r="L5698" t="s">
        <v>6500</v>
      </c>
      <c r="M5698" t="s">
        <v>20753</v>
      </c>
      <c r="N5698" t="s">
        <v>6351</v>
      </c>
      <c r="O5698" t="s">
        <v>20061</v>
      </c>
      <c r="P5698" t="s">
        <v>20294</v>
      </c>
      <c r="Q5698" t="s">
        <v>6897</v>
      </c>
      <c r="R5698" t="s">
        <v>20754</v>
      </c>
      <c r="S5698">
        <v>0</v>
      </c>
      <c r="T5698">
        <v>0</v>
      </c>
      <c r="U5698">
        <v>0</v>
      </c>
      <c r="V5698">
        <v>60</v>
      </c>
      <c r="W5698">
        <v>3</v>
      </c>
    </row>
    <row r="5699" spans="1:23" x14ac:dyDescent="0.3">
      <c r="A5699" t="s">
        <v>5708</v>
      </c>
      <c r="B5699" t="s">
        <v>21528</v>
      </c>
      <c r="C5699">
        <v>1</v>
      </c>
      <c r="D5699">
        <v>1</v>
      </c>
      <c r="E5699" t="s">
        <v>20050</v>
      </c>
      <c r="F5699" t="s">
        <v>18728</v>
      </c>
      <c r="G5699" t="s">
        <v>20051</v>
      </c>
      <c r="H5699" t="s">
        <v>20436</v>
      </c>
      <c r="I5699" t="s">
        <v>20437</v>
      </c>
      <c r="J5699" t="s">
        <v>6898</v>
      </c>
      <c r="K5699" t="s">
        <v>6899</v>
      </c>
      <c r="L5699" t="s">
        <v>6900</v>
      </c>
      <c r="M5699" t="s">
        <v>20131</v>
      </c>
      <c r="N5699" t="s">
        <v>6351</v>
      </c>
      <c r="O5699" t="s">
        <v>20061</v>
      </c>
      <c r="P5699" t="s">
        <v>20438</v>
      </c>
      <c r="Q5699" t="s">
        <v>6377</v>
      </c>
      <c r="R5699" t="s">
        <v>26140</v>
      </c>
      <c r="S5699">
        <v>1</v>
      </c>
      <c r="T5699">
        <v>1</v>
      </c>
      <c r="U5699">
        <v>0</v>
      </c>
      <c r="V5699">
        <v>1080</v>
      </c>
      <c r="W5699">
        <v>50</v>
      </c>
    </row>
    <row r="5700" spans="1:23" x14ac:dyDescent="0.3">
      <c r="A5700" t="s">
        <v>5709</v>
      </c>
      <c r="B5700" t="s">
        <v>21522</v>
      </c>
      <c r="C5700">
        <v>1</v>
      </c>
      <c r="D5700">
        <v>1</v>
      </c>
      <c r="E5700" t="s">
        <v>20050</v>
      </c>
      <c r="F5700" t="s">
        <v>18729</v>
      </c>
      <c r="G5700" t="s">
        <v>20051</v>
      </c>
      <c r="H5700" t="s">
        <v>20436</v>
      </c>
      <c r="I5700" t="s">
        <v>20437</v>
      </c>
      <c r="J5700" t="s">
        <v>6898</v>
      </c>
      <c r="K5700" t="s">
        <v>6899</v>
      </c>
      <c r="L5700" t="s">
        <v>6900</v>
      </c>
      <c r="M5700" t="s">
        <v>20131</v>
      </c>
      <c r="N5700" t="s">
        <v>6351</v>
      </c>
      <c r="O5700" t="s">
        <v>20061</v>
      </c>
      <c r="P5700" t="s">
        <v>20438</v>
      </c>
      <c r="Q5700" t="s">
        <v>6377</v>
      </c>
      <c r="R5700" t="s">
        <v>26140</v>
      </c>
      <c r="S5700">
        <v>1</v>
      </c>
      <c r="T5700">
        <v>1</v>
      </c>
      <c r="U5700">
        <v>0</v>
      </c>
      <c r="V5700">
        <v>18</v>
      </c>
      <c r="W5700">
        <v>2</v>
      </c>
    </row>
    <row r="5701" spans="1:23" x14ac:dyDescent="0.3">
      <c r="A5701" t="s">
        <v>5710</v>
      </c>
      <c r="B5701" t="s">
        <v>21522</v>
      </c>
      <c r="C5701">
        <v>1</v>
      </c>
      <c r="D5701">
        <v>1</v>
      </c>
      <c r="E5701" t="s">
        <v>20050</v>
      </c>
      <c r="F5701" t="s">
        <v>18730</v>
      </c>
      <c r="G5701" t="s">
        <v>20051</v>
      </c>
      <c r="H5701" t="s">
        <v>20436</v>
      </c>
      <c r="I5701" t="s">
        <v>20437</v>
      </c>
      <c r="J5701" t="s">
        <v>6917</v>
      </c>
      <c r="K5701" t="s">
        <v>6918</v>
      </c>
      <c r="L5701" t="s">
        <v>6919</v>
      </c>
      <c r="M5701" t="s">
        <v>20298</v>
      </c>
      <c r="N5701" t="s">
        <v>6351</v>
      </c>
      <c r="O5701" t="s">
        <v>20061</v>
      </c>
      <c r="P5701" t="s">
        <v>20438</v>
      </c>
      <c r="Q5701" t="s">
        <v>6377</v>
      </c>
      <c r="R5701" t="s">
        <v>20773</v>
      </c>
      <c r="S5701">
        <v>1</v>
      </c>
      <c r="T5701">
        <v>1</v>
      </c>
      <c r="U5701">
        <v>0</v>
      </c>
      <c r="V5701">
        <v>33</v>
      </c>
      <c r="W5701">
        <v>2</v>
      </c>
    </row>
    <row r="5702" spans="1:23" x14ac:dyDescent="0.3">
      <c r="A5702" t="s">
        <v>5711</v>
      </c>
      <c r="B5702" t="s">
        <v>21528</v>
      </c>
      <c r="C5702">
        <v>1</v>
      </c>
      <c r="D5702">
        <v>1</v>
      </c>
      <c r="E5702" t="s">
        <v>20050</v>
      </c>
      <c r="F5702" t="s">
        <v>18731</v>
      </c>
      <c r="G5702" t="s">
        <v>20051</v>
      </c>
      <c r="H5702" t="s">
        <v>26166</v>
      </c>
      <c r="I5702" t="s">
        <v>26167</v>
      </c>
      <c r="J5702" t="s">
        <v>18732</v>
      </c>
      <c r="K5702" t="s">
        <v>6493</v>
      </c>
      <c r="L5702" t="s">
        <v>6494</v>
      </c>
      <c r="M5702" t="s">
        <v>20555</v>
      </c>
      <c r="N5702" t="s">
        <v>6351</v>
      </c>
      <c r="O5702" t="s">
        <v>20061</v>
      </c>
      <c r="P5702" t="s">
        <v>20233</v>
      </c>
      <c r="Q5702" t="s">
        <v>20234</v>
      </c>
      <c r="R5702" t="s">
        <v>20909</v>
      </c>
      <c r="S5702">
        <v>1</v>
      </c>
      <c r="T5702">
        <v>1</v>
      </c>
      <c r="U5702">
        <v>0</v>
      </c>
      <c r="V5702">
        <v>1945</v>
      </c>
      <c r="W5702">
        <v>82</v>
      </c>
    </row>
    <row r="5703" spans="1:23" x14ac:dyDescent="0.3">
      <c r="A5703" t="s">
        <v>5712</v>
      </c>
      <c r="B5703" t="s">
        <v>21522</v>
      </c>
      <c r="C5703">
        <v>1</v>
      </c>
      <c r="D5703">
        <v>1</v>
      </c>
      <c r="E5703" t="s">
        <v>20050</v>
      </c>
      <c r="F5703" t="s">
        <v>18733</v>
      </c>
      <c r="G5703" t="s">
        <v>20051</v>
      </c>
      <c r="H5703" t="s">
        <v>26166</v>
      </c>
      <c r="I5703" t="s">
        <v>26167</v>
      </c>
      <c r="J5703" t="s">
        <v>18732</v>
      </c>
      <c r="K5703" t="s">
        <v>6493</v>
      </c>
      <c r="L5703" t="s">
        <v>6494</v>
      </c>
      <c r="M5703" t="s">
        <v>20555</v>
      </c>
      <c r="N5703" t="s">
        <v>6351</v>
      </c>
      <c r="O5703" t="s">
        <v>20061</v>
      </c>
      <c r="P5703" t="s">
        <v>20233</v>
      </c>
      <c r="Q5703" t="s">
        <v>20234</v>
      </c>
      <c r="R5703" t="s">
        <v>20909</v>
      </c>
      <c r="S5703">
        <v>1</v>
      </c>
      <c r="T5703">
        <v>1</v>
      </c>
      <c r="U5703">
        <v>0</v>
      </c>
      <c r="V5703">
        <v>75</v>
      </c>
      <c r="W5703">
        <v>4</v>
      </c>
    </row>
    <row r="5704" spans="1:23" x14ac:dyDescent="0.3">
      <c r="A5704" t="s">
        <v>5713</v>
      </c>
      <c r="B5704" t="s">
        <v>21522</v>
      </c>
      <c r="C5704">
        <v>1</v>
      </c>
      <c r="D5704">
        <v>1</v>
      </c>
      <c r="E5704" t="s">
        <v>20065</v>
      </c>
      <c r="F5704" t="s">
        <v>18734</v>
      </c>
      <c r="G5704" t="s">
        <v>20080</v>
      </c>
      <c r="H5704" t="s">
        <v>20574</v>
      </c>
      <c r="I5704" t="s">
        <v>20575</v>
      </c>
      <c r="J5704" t="s">
        <v>6912</v>
      </c>
      <c r="K5704" t="s">
        <v>6419</v>
      </c>
      <c r="L5704" t="s">
        <v>6350</v>
      </c>
      <c r="M5704" t="s">
        <v>20083</v>
      </c>
      <c r="N5704" t="s">
        <v>6351</v>
      </c>
      <c r="O5704" t="s">
        <v>20061</v>
      </c>
      <c r="P5704" t="s">
        <v>20396</v>
      </c>
      <c r="Q5704" t="s">
        <v>20397</v>
      </c>
      <c r="R5704" t="s">
        <v>20398</v>
      </c>
      <c r="S5704">
        <v>1</v>
      </c>
      <c r="T5704">
        <v>0</v>
      </c>
      <c r="U5704">
        <v>0</v>
      </c>
      <c r="V5704">
        <v>68</v>
      </c>
      <c r="W5704">
        <v>3</v>
      </c>
    </row>
    <row r="5705" spans="1:23" x14ac:dyDescent="0.3">
      <c r="A5705" t="s">
        <v>5714</v>
      </c>
      <c r="B5705" t="s">
        <v>21528</v>
      </c>
      <c r="C5705">
        <v>1</v>
      </c>
      <c r="D5705">
        <v>1</v>
      </c>
      <c r="E5705" t="s">
        <v>20050</v>
      </c>
      <c r="F5705" t="s">
        <v>18735</v>
      </c>
      <c r="G5705" t="s">
        <v>20080</v>
      </c>
      <c r="H5705" t="s">
        <v>20732</v>
      </c>
      <c r="I5705" t="s">
        <v>20733</v>
      </c>
      <c r="J5705" t="s">
        <v>18736</v>
      </c>
      <c r="K5705" t="s">
        <v>6685</v>
      </c>
      <c r="L5705" t="s">
        <v>6686</v>
      </c>
      <c r="M5705" t="s">
        <v>20083</v>
      </c>
      <c r="N5705" t="s">
        <v>6351</v>
      </c>
      <c r="O5705" t="s">
        <v>20061</v>
      </c>
      <c r="P5705" t="s">
        <v>20734</v>
      </c>
      <c r="Q5705" t="s">
        <v>6686</v>
      </c>
      <c r="R5705" t="s">
        <v>20735</v>
      </c>
      <c r="S5705">
        <v>1</v>
      </c>
      <c r="T5705">
        <v>1</v>
      </c>
      <c r="U5705">
        <v>0</v>
      </c>
      <c r="V5705">
        <v>1876</v>
      </c>
      <c r="W5705">
        <v>91</v>
      </c>
    </row>
    <row r="5706" spans="1:23" x14ac:dyDescent="0.3">
      <c r="A5706" t="s">
        <v>5715</v>
      </c>
      <c r="B5706" t="s">
        <v>21522</v>
      </c>
      <c r="C5706">
        <v>1</v>
      </c>
      <c r="D5706">
        <v>1</v>
      </c>
      <c r="E5706" t="s">
        <v>20050</v>
      </c>
      <c r="F5706" t="s">
        <v>18737</v>
      </c>
      <c r="G5706" t="s">
        <v>20080</v>
      </c>
      <c r="H5706" t="s">
        <v>20732</v>
      </c>
      <c r="I5706" t="s">
        <v>20733</v>
      </c>
      <c r="J5706" t="s">
        <v>18457</v>
      </c>
      <c r="K5706" t="s">
        <v>6685</v>
      </c>
      <c r="L5706" t="s">
        <v>6686</v>
      </c>
      <c r="M5706" t="s">
        <v>20083</v>
      </c>
      <c r="N5706" t="s">
        <v>6351</v>
      </c>
      <c r="O5706" t="s">
        <v>20061</v>
      </c>
      <c r="P5706" t="s">
        <v>20734</v>
      </c>
      <c r="Q5706" t="s">
        <v>6686</v>
      </c>
      <c r="R5706" t="s">
        <v>20735</v>
      </c>
      <c r="S5706">
        <v>1</v>
      </c>
      <c r="T5706">
        <v>1</v>
      </c>
      <c r="U5706">
        <v>0</v>
      </c>
      <c r="V5706">
        <v>46</v>
      </c>
      <c r="W5706">
        <v>3</v>
      </c>
    </row>
    <row r="5707" spans="1:23" x14ac:dyDescent="0.3">
      <c r="A5707" t="s">
        <v>5716</v>
      </c>
      <c r="B5707" t="s">
        <v>21439</v>
      </c>
      <c r="C5707">
        <v>1</v>
      </c>
      <c r="D5707">
        <v>1</v>
      </c>
      <c r="E5707" t="s">
        <v>20088</v>
      </c>
      <c r="F5707" t="s">
        <v>18738</v>
      </c>
      <c r="G5707" t="s">
        <v>20089</v>
      </c>
      <c r="H5707" t="s">
        <v>26205</v>
      </c>
      <c r="I5707" t="s">
        <v>26206</v>
      </c>
      <c r="J5707" t="s">
        <v>18625</v>
      </c>
      <c r="K5707" t="s">
        <v>9223</v>
      </c>
      <c r="L5707" t="s">
        <v>6350</v>
      </c>
      <c r="M5707" t="s">
        <v>20083</v>
      </c>
      <c r="N5707" t="s">
        <v>6351</v>
      </c>
      <c r="O5707" t="s">
        <v>20061</v>
      </c>
      <c r="P5707" t="s">
        <v>20396</v>
      </c>
      <c r="Q5707" t="s">
        <v>20397</v>
      </c>
      <c r="R5707" t="s">
        <v>20398</v>
      </c>
      <c r="S5707">
        <v>0</v>
      </c>
      <c r="T5707">
        <v>0</v>
      </c>
      <c r="U5707">
        <v>0</v>
      </c>
      <c r="V5707">
        <v>20</v>
      </c>
      <c r="W5707">
        <v>1</v>
      </c>
    </row>
    <row r="5708" spans="1:23" x14ac:dyDescent="0.3">
      <c r="A5708" t="s">
        <v>5717</v>
      </c>
      <c r="B5708" t="s">
        <v>21501</v>
      </c>
      <c r="C5708">
        <v>1</v>
      </c>
      <c r="D5708">
        <v>1</v>
      </c>
      <c r="E5708" t="s">
        <v>20065</v>
      </c>
      <c r="F5708" t="s">
        <v>18739</v>
      </c>
      <c r="G5708" t="s">
        <v>20066</v>
      </c>
      <c r="H5708" t="s">
        <v>21079</v>
      </c>
      <c r="I5708" t="s">
        <v>21080</v>
      </c>
      <c r="J5708" t="s">
        <v>6904</v>
      </c>
      <c r="K5708" t="s">
        <v>6461</v>
      </c>
      <c r="L5708" t="s">
        <v>6462</v>
      </c>
      <c r="M5708" t="s">
        <v>20083</v>
      </c>
      <c r="N5708" t="s">
        <v>6351</v>
      </c>
      <c r="O5708" t="s">
        <v>20061</v>
      </c>
      <c r="P5708" t="s">
        <v>20741</v>
      </c>
      <c r="Q5708" t="s">
        <v>6462</v>
      </c>
      <c r="R5708" t="s">
        <v>20742</v>
      </c>
      <c r="S5708">
        <v>1</v>
      </c>
      <c r="T5708">
        <v>0</v>
      </c>
      <c r="U5708">
        <v>0</v>
      </c>
      <c r="V5708">
        <v>165</v>
      </c>
      <c r="W5708">
        <v>7</v>
      </c>
    </row>
    <row r="5709" spans="1:23" x14ac:dyDescent="0.3">
      <c r="A5709" t="s">
        <v>5718</v>
      </c>
      <c r="B5709" t="s">
        <v>21528</v>
      </c>
      <c r="C5709">
        <v>1</v>
      </c>
      <c r="D5709">
        <v>1</v>
      </c>
      <c r="E5709" t="s">
        <v>20050</v>
      </c>
      <c r="F5709" t="s">
        <v>18740</v>
      </c>
      <c r="G5709" t="s">
        <v>20066</v>
      </c>
      <c r="H5709" t="s">
        <v>21079</v>
      </c>
      <c r="I5709" t="s">
        <v>21080</v>
      </c>
      <c r="J5709" t="s">
        <v>6904</v>
      </c>
      <c r="K5709" t="s">
        <v>6461</v>
      </c>
      <c r="L5709" t="s">
        <v>6462</v>
      </c>
      <c r="M5709" t="s">
        <v>20083</v>
      </c>
      <c r="N5709" t="s">
        <v>6351</v>
      </c>
      <c r="O5709" t="s">
        <v>20061</v>
      </c>
      <c r="P5709" t="s">
        <v>20741</v>
      </c>
      <c r="Q5709" t="s">
        <v>6462</v>
      </c>
      <c r="R5709" t="s">
        <v>20742</v>
      </c>
      <c r="S5709">
        <v>1</v>
      </c>
      <c r="T5709">
        <v>0</v>
      </c>
      <c r="U5709">
        <v>0</v>
      </c>
      <c r="V5709">
        <v>2380</v>
      </c>
      <c r="W5709">
        <v>98</v>
      </c>
    </row>
    <row r="5710" spans="1:23" x14ac:dyDescent="0.3">
      <c r="A5710" t="s">
        <v>5719</v>
      </c>
      <c r="B5710" t="s">
        <v>21528</v>
      </c>
      <c r="C5710">
        <v>1</v>
      </c>
      <c r="D5710">
        <v>1</v>
      </c>
      <c r="E5710" t="s">
        <v>20050</v>
      </c>
      <c r="F5710" t="s">
        <v>18741</v>
      </c>
      <c r="G5710" t="s">
        <v>20066</v>
      </c>
      <c r="H5710" t="s">
        <v>21079</v>
      </c>
      <c r="I5710" t="s">
        <v>21080</v>
      </c>
      <c r="J5710" t="s">
        <v>6905</v>
      </c>
      <c r="K5710" t="s">
        <v>6461</v>
      </c>
      <c r="L5710" t="s">
        <v>6462</v>
      </c>
      <c r="M5710" t="s">
        <v>20083</v>
      </c>
      <c r="N5710" t="s">
        <v>6351</v>
      </c>
      <c r="O5710" t="s">
        <v>20061</v>
      </c>
      <c r="P5710" t="s">
        <v>20741</v>
      </c>
      <c r="Q5710" t="s">
        <v>6462</v>
      </c>
      <c r="R5710" t="s">
        <v>20742</v>
      </c>
      <c r="S5710">
        <v>1</v>
      </c>
      <c r="T5710">
        <v>0</v>
      </c>
      <c r="U5710">
        <v>0</v>
      </c>
      <c r="V5710">
        <v>1333</v>
      </c>
      <c r="W5710">
        <v>57</v>
      </c>
    </row>
    <row r="5711" spans="1:23" x14ac:dyDescent="0.3">
      <c r="A5711" t="s">
        <v>5720</v>
      </c>
      <c r="B5711" t="s">
        <v>21505</v>
      </c>
      <c r="C5711">
        <v>1</v>
      </c>
      <c r="D5711">
        <v>0</v>
      </c>
      <c r="E5711" t="s">
        <v>20050</v>
      </c>
      <c r="F5711" t="s">
        <v>18742</v>
      </c>
      <c r="G5711" t="s">
        <v>20066</v>
      </c>
      <c r="H5711" t="s">
        <v>21079</v>
      </c>
      <c r="I5711" t="s">
        <v>21080</v>
      </c>
      <c r="J5711" t="s">
        <v>6905</v>
      </c>
      <c r="K5711" t="s">
        <v>6461</v>
      </c>
      <c r="L5711" t="s">
        <v>6462</v>
      </c>
      <c r="M5711" t="s">
        <v>20083</v>
      </c>
      <c r="N5711" t="s">
        <v>6351</v>
      </c>
      <c r="O5711" t="s">
        <v>20061</v>
      </c>
      <c r="P5711" t="s">
        <v>20741</v>
      </c>
      <c r="Q5711" t="s">
        <v>6462</v>
      </c>
      <c r="R5711" t="s">
        <v>20742</v>
      </c>
      <c r="S5711">
        <v>1</v>
      </c>
      <c r="T5711">
        <v>0</v>
      </c>
      <c r="U5711">
        <v>0</v>
      </c>
      <c r="V5711">
        <v>328</v>
      </c>
      <c r="W5711">
        <v>15</v>
      </c>
    </row>
    <row r="5712" spans="1:23" x14ac:dyDescent="0.3">
      <c r="A5712" t="s">
        <v>5721</v>
      </c>
      <c r="B5712" t="s">
        <v>21483</v>
      </c>
      <c r="C5712">
        <v>1</v>
      </c>
      <c r="D5712">
        <v>1</v>
      </c>
      <c r="E5712" t="s">
        <v>20088</v>
      </c>
      <c r="F5712" t="s">
        <v>26242</v>
      </c>
      <c r="G5712" t="s">
        <v>20089</v>
      </c>
      <c r="H5712" t="s">
        <v>26243</v>
      </c>
      <c r="I5712" t="s">
        <v>26244</v>
      </c>
      <c r="J5712" t="s">
        <v>6930</v>
      </c>
      <c r="K5712" t="s">
        <v>6461</v>
      </c>
      <c r="L5712" t="s">
        <v>6462</v>
      </c>
      <c r="M5712" t="s">
        <v>20083</v>
      </c>
      <c r="N5712" t="s">
        <v>6351</v>
      </c>
      <c r="O5712" t="s">
        <v>20061</v>
      </c>
      <c r="P5712" t="s">
        <v>20741</v>
      </c>
      <c r="Q5712" t="s">
        <v>6462</v>
      </c>
      <c r="R5712" t="s">
        <v>20742</v>
      </c>
      <c r="S5712">
        <v>0</v>
      </c>
      <c r="T5712">
        <v>0</v>
      </c>
      <c r="U5712">
        <v>0</v>
      </c>
      <c r="V5712">
        <v>58</v>
      </c>
      <c r="W5712">
        <v>3</v>
      </c>
    </row>
    <row r="5713" spans="1:23" x14ac:dyDescent="0.3">
      <c r="A5713" t="s">
        <v>5722</v>
      </c>
      <c r="B5713" t="s">
        <v>21528</v>
      </c>
      <c r="C5713">
        <v>1</v>
      </c>
      <c r="D5713">
        <v>1</v>
      </c>
      <c r="E5713" t="s">
        <v>20050</v>
      </c>
      <c r="F5713" t="s">
        <v>18743</v>
      </c>
      <c r="G5713" t="s">
        <v>20066</v>
      </c>
      <c r="H5713" t="s">
        <v>21079</v>
      </c>
      <c r="I5713" t="s">
        <v>21080</v>
      </c>
      <c r="J5713" t="s">
        <v>6906</v>
      </c>
      <c r="K5713" t="s">
        <v>6461</v>
      </c>
      <c r="L5713" t="s">
        <v>6462</v>
      </c>
      <c r="M5713" t="s">
        <v>20083</v>
      </c>
      <c r="N5713" t="s">
        <v>6351</v>
      </c>
      <c r="O5713" t="s">
        <v>20061</v>
      </c>
      <c r="P5713" t="s">
        <v>20741</v>
      </c>
      <c r="Q5713" t="s">
        <v>6462</v>
      </c>
      <c r="R5713" t="s">
        <v>20742</v>
      </c>
      <c r="S5713">
        <v>1</v>
      </c>
      <c r="T5713">
        <v>0</v>
      </c>
      <c r="U5713">
        <v>0</v>
      </c>
      <c r="V5713">
        <v>820</v>
      </c>
      <c r="W5713">
        <v>44</v>
      </c>
    </row>
    <row r="5714" spans="1:23" x14ac:dyDescent="0.3">
      <c r="A5714" t="s">
        <v>5723</v>
      </c>
      <c r="B5714" t="s">
        <v>21522</v>
      </c>
      <c r="C5714">
        <v>1</v>
      </c>
      <c r="D5714">
        <v>1</v>
      </c>
      <c r="E5714" t="s">
        <v>20050</v>
      </c>
      <c r="F5714" t="s">
        <v>18745</v>
      </c>
      <c r="G5714" t="s">
        <v>20051</v>
      </c>
      <c r="H5714" t="s">
        <v>26147</v>
      </c>
      <c r="I5714" t="s">
        <v>26148</v>
      </c>
      <c r="J5714" t="s">
        <v>18527</v>
      </c>
      <c r="K5714" t="s">
        <v>6754</v>
      </c>
      <c r="L5714" t="s">
        <v>6755</v>
      </c>
      <c r="M5714" t="s">
        <v>20083</v>
      </c>
      <c r="N5714" t="s">
        <v>6351</v>
      </c>
      <c r="O5714" t="s">
        <v>20061</v>
      </c>
      <c r="P5714" t="s">
        <v>20795</v>
      </c>
      <c r="Q5714" t="s">
        <v>6755</v>
      </c>
      <c r="R5714" t="s">
        <v>20796</v>
      </c>
      <c r="S5714">
        <v>1</v>
      </c>
      <c r="T5714">
        <v>0</v>
      </c>
      <c r="U5714">
        <v>0</v>
      </c>
      <c r="V5714">
        <v>49</v>
      </c>
      <c r="W5714">
        <v>3</v>
      </c>
    </row>
    <row r="5715" spans="1:23" x14ac:dyDescent="0.3">
      <c r="A5715" t="s">
        <v>5724</v>
      </c>
      <c r="B5715" t="s">
        <v>21528</v>
      </c>
      <c r="C5715">
        <v>1</v>
      </c>
      <c r="D5715">
        <v>1</v>
      </c>
      <c r="E5715" t="s">
        <v>20050</v>
      </c>
      <c r="F5715" t="s">
        <v>18746</v>
      </c>
      <c r="G5715" t="s">
        <v>20080</v>
      </c>
      <c r="H5715" t="s">
        <v>20793</v>
      </c>
      <c r="I5715" t="s">
        <v>20794</v>
      </c>
      <c r="J5715" t="s">
        <v>18744</v>
      </c>
      <c r="K5715" t="s">
        <v>6754</v>
      </c>
      <c r="L5715" t="s">
        <v>6755</v>
      </c>
      <c r="M5715" t="s">
        <v>20083</v>
      </c>
      <c r="N5715" t="s">
        <v>6351</v>
      </c>
      <c r="O5715" t="s">
        <v>20061</v>
      </c>
      <c r="P5715" t="s">
        <v>20795</v>
      </c>
      <c r="Q5715" t="s">
        <v>6755</v>
      </c>
      <c r="R5715" t="s">
        <v>20796</v>
      </c>
      <c r="S5715">
        <v>1</v>
      </c>
      <c r="T5715">
        <v>0</v>
      </c>
      <c r="U5715">
        <v>0</v>
      </c>
      <c r="V5715">
        <v>1048</v>
      </c>
      <c r="W5715">
        <v>47</v>
      </c>
    </row>
    <row r="5716" spans="1:23" x14ac:dyDescent="0.3">
      <c r="A5716" t="s">
        <v>5725</v>
      </c>
      <c r="B5716" t="s">
        <v>21505</v>
      </c>
      <c r="C5716">
        <v>1</v>
      </c>
      <c r="D5716">
        <v>0</v>
      </c>
      <c r="E5716" t="s">
        <v>20050</v>
      </c>
      <c r="F5716" t="s">
        <v>18747</v>
      </c>
      <c r="G5716" t="s">
        <v>20080</v>
      </c>
      <c r="H5716" t="s">
        <v>20793</v>
      </c>
      <c r="I5716" t="s">
        <v>20794</v>
      </c>
      <c r="J5716" t="s">
        <v>18744</v>
      </c>
      <c r="K5716" t="s">
        <v>6754</v>
      </c>
      <c r="L5716" t="s">
        <v>6755</v>
      </c>
      <c r="M5716" t="s">
        <v>20083</v>
      </c>
      <c r="N5716" t="s">
        <v>6351</v>
      </c>
      <c r="O5716" t="s">
        <v>20061</v>
      </c>
      <c r="P5716" t="s">
        <v>20795</v>
      </c>
      <c r="Q5716" t="s">
        <v>6755</v>
      </c>
      <c r="R5716" t="s">
        <v>20796</v>
      </c>
      <c r="S5716">
        <v>1</v>
      </c>
      <c r="T5716">
        <v>0</v>
      </c>
      <c r="U5716">
        <v>0</v>
      </c>
      <c r="V5716">
        <v>342</v>
      </c>
      <c r="W5716">
        <v>14</v>
      </c>
    </row>
    <row r="5717" spans="1:23" x14ac:dyDescent="0.3">
      <c r="A5717" t="s">
        <v>5726</v>
      </c>
      <c r="B5717" t="s">
        <v>21528</v>
      </c>
      <c r="C5717">
        <v>1</v>
      </c>
      <c r="D5717">
        <v>1</v>
      </c>
      <c r="E5717" t="s">
        <v>20050</v>
      </c>
      <c r="F5717" t="s">
        <v>18748</v>
      </c>
      <c r="G5717" t="s">
        <v>20051</v>
      </c>
      <c r="H5717" t="s">
        <v>20459</v>
      </c>
      <c r="I5717" t="s">
        <v>20460</v>
      </c>
      <c r="J5717" t="s">
        <v>8901</v>
      </c>
      <c r="K5717" t="s">
        <v>6909</v>
      </c>
      <c r="L5717" t="s">
        <v>6910</v>
      </c>
      <c r="M5717" t="s">
        <v>20077</v>
      </c>
      <c r="N5717" t="s">
        <v>6351</v>
      </c>
      <c r="O5717" t="s">
        <v>20061</v>
      </c>
      <c r="P5717" t="s">
        <v>20461</v>
      </c>
      <c r="Q5717" t="s">
        <v>20462</v>
      </c>
      <c r="R5717" t="s">
        <v>20845</v>
      </c>
      <c r="S5717">
        <v>1</v>
      </c>
      <c r="T5717">
        <v>0</v>
      </c>
      <c r="U5717">
        <v>0</v>
      </c>
      <c r="V5717">
        <v>1001</v>
      </c>
      <c r="W5717">
        <v>51</v>
      </c>
    </row>
    <row r="5718" spans="1:23" x14ac:dyDescent="0.3">
      <c r="A5718" t="s">
        <v>5727</v>
      </c>
      <c r="B5718" t="s">
        <v>21522</v>
      </c>
      <c r="C5718">
        <v>1</v>
      </c>
      <c r="D5718">
        <v>1</v>
      </c>
      <c r="E5718" t="s">
        <v>20050</v>
      </c>
      <c r="F5718" t="s">
        <v>18749</v>
      </c>
      <c r="G5718" t="s">
        <v>20051</v>
      </c>
      <c r="H5718" t="s">
        <v>20459</v>
      </c>
      <c r="I5718" t="s">
        <v>20460</v>
      </c>
      <c r="J5718" t="s">
        <v>8901</v>
      </c>
      <c r="K5718" t="s">
        <v>6909</v>
      </c>
      <c r="L5718" t="s">
        <v>6910</v>
      </c>
      <c r="M5718" t="s">
        <v>20077</v>
      </c>
      <c r="N5718" t="s">
        <v>6351</v>
      </c>
      <c r="O5718" t="s">
        <v>20061</v>
      </c>
      <c r="P5718" t="s">
        <v>20461</v>
      </c>
      <c r="Q5718" t="s">
        <v>20462</v>
      </c>
      <c r="R5718" t="s">
        <v>20845</v>
      </c>
      <c r="S5718">
        <v>1</v>
      </c>
      <c r="T5718">
        <v>0</v>
      </c>
      <c r="U5718">
        <v>0</v>
      </c>
      <c r="V5718">
        <v>42</v>
      </c>
      <c r="W5718">
        <v>3</v>
      </c>
    </row>
    <row r="5719" spans="1:23" x14ac:dyDescent="0.3">
      <c r="A5719" t="s">
        <v>5728</v>
      </c>
      <c r="B5719" t="s">
        <v>21528</v>
      </c>
      <c r="C5719">
        <v>1</v>
      </c>
      <c r="D5719">
        <v>1</v>
      </c>
      <c r="E5719" t="s">
        <v>20050</v>
      </c>
      <c r="F5719" t="s">
        <v>18750</v>
      </c>
      <c r="G5719" t="s">
        <v>20051</v>
      </c>
      <c r="H5719" t="s">
        <v>20204</v>
      </c>
      <c r="I5719" t="s">
        <v>20205</v>
      </c>
      <c r="J5719" t="s">
        <v>6911</v>
      </c>
      <c r="K5719" t="s">
        <v>6449</v>
      </c>
      <c r="L5719" t="s">
        <v>6450</v>
      </c>
      <c r="M5719" t="s">
        <v>20206</v>
      </c>
      <c r="N5719" t="s">
        <v>6351</v>
      </c>
      <c r="O5719" t="s">
        <v>20061</v>
      </c>
      <c r="P5719" t="s">
        <v>20207</v>
      </c>
      <c r="Q5719" t="s">
        <v>6450</v>
      </c>
      <c r="R5719" t="s">
        <v>20208</v>
      </c>
      <c r="S5719">
        <v>1</v>
      </c>
      <c r="T5719">
        <v>0</v>
      </c>
      <c r="U5719">
        <v>0</v>
      </c>
      <c r="V5719">
        <v>1828</v>
      </c>
      <c r="W5719">
        <v>88</v>
      </c>
    </row>
    <row r="5720" spans="1:23" x14ac:dyDescent="0.3">
      <c r="A5720" t="s">
        <v>5729</v>
      </c>
      <c r="B5720" t="s">
        <v>21522</v>
      </c>
      <c r="C5720">
        <v>1</v>
      </c>
      <c r="D5720">
        <v>1</v>
      </c>
      <c r="E5720" t="s">
        <v>20050</v>
      </c>
      <c r="F5720" t="s">
        <v>18751</v>
      </c>
      <c r="G5720" t="s">
        <v>20051</v>
      </c>
      <c r="H5720" t="s">
        <v>20204</v>
      </c>
      <c r="I5720" t="s">
        <v>20205</v>
      </c>
      <c r="J5720" t="s">
        <v>6911</v>
      </c>
      <c r="K5720" t="s">
        <v>6449</v>
      </c>
      <c r="L5720" t="s">
        <v>6450</v>
      </c>
      <c r="M5720" t="s">
        <v>20206</v>
      </c>
      <c r="N5720" t="s">
        <v>6351</v>
      </c>
      <c r="O5720" t="s">
        <v>20061</v>
      </c>
      <c r="P5720" t="s">
        <v>20207</v>
      </c>
      <c r="Q5720" t="s">
        <v>6450</v>
      </c>
      <c r="R5720" t="s">
        <v>20208</v>
      </c>
      <c r="S5720">
        <v>1</v>
      </c>
      <c r="T5720">
        <v>0</v>
      </c>
      <c r="U5720">
        <v>0</v>
      </c>
      <c r="V5720">
        <v>54</v>
      </c>
      <c r="W5720">
        <v>2</v>
      </c>
    </row>
    <row r="5721" spans="1:23" x14ac:dyDescent="0.3">
      <c r="A5721" t="s">
        <v>5730</v>
      </c>
      <c r="B5721" t="s">
        <v>21044</v>
      </c>
      <c r="C5721">
        <v>0</v>
      </c>
      <c r="D5721">
        <v>0</v>
      </c>
      <c r="E5721" t="s">
        <v>20150</v>
      </c>
      <c r="F5721" t="s">
        <v>18752</v>
      </c>
      <c r="G5721" t="s">
        <v>20089</v>
      </c>
      <c r="H5721" t="s">
        <v>26245</v>
      </c>
      <c r="I5721" t="s">
        <v>26246</v>
      </c>
      <c r="J5721" t="s">
        <v>18753</v>
      </c>
      <c r="K5721" t="s">
        <v>9223</v>
      </c>
      <c r="L5721" t="s">
        <v>6350</v>
      </c>
      <c r="M5721" t="s">
        <v>20083</v>
      </c>
      <c r="N5721" t="s">
        <v>6351</v>
      </c>
      <c r="O5721" t="s">
        <v>20061</v>
      </c>
      <c r="P5721" t="s">
        <v>20396</v>
      </c>
      <c r="Q5721" t="s">
        <v>20397</v>
      </c>
      <c r="R5721" t="s">
        <v>20398</v>
      </c>
      <c r="S5721">
        <v>0</v>
      </c>
      <c r="T5721">
        <v>0</v>
      </c>
      <c r="U5721">
        <v>1</v>
      </c>
      <c r="V5721">
        <v>189</v>
      </c>
      <c r="W5721">
        <v>18</v>
      </c>
    </row>
    <row r="5722" spans="1:23" x14ac:dyDescent="0.3">
      <c r="A5722" t="s">
        <v>5731</v>
      </c>
      <c r="B5722" t="s">
        <v>21439</v>
      </c>
      <c r="C5722">
        <v>1</v>
      </c>
      <c r="D5722">
        <v>1</v>
      </c>
      <c r="E5722" t="s">
        <v>20065</v>
      </c>
      <c r="F5722" t="s">
        <v>18754</v>
      </c>
      <c r="G5722" t="s">
        <v>20041</v>
      </c>
      <c r="H5722" t="s">
        <v>26178</v>
      </c>
      <c r="I5722" t="s">
        <v>26179</v>
      </c>
      <c r="J5722" t="s">
        <v>18639</v>
      </c>
      <c r="K5722" t="s">
        <v>6896</v>
      </c>
      <c r="L5722" t="s">
        <v>6897</v>
      </c>
      <c r="M5722" t="s">
        <v>20206</v>
      </c>
      <c r="N5722" t="s">
        <v>6351</v>
      </c>
      <c r="O5722" t="s">
        <v>20061</v>
      </c>
      <c r="P5722" t="s">
        <v>20294</v>
      </c>
      <c r="Q5722" t="s">
        <v>6897</v>
      </c>
      <c r="R5722" t="s">
        <v>20708</v>
      </c>
      <c r="S5722">
        <v>1</v>
      </c>
      <c r="T5722">
        <v>0</v>
      </c>
      <c r="U5722">
        <v>0</v>
      </c>
      <c r="V5722">
        <v>61</v>
      </c>
      <c r="W5722">
        <v>3</v>
      </c>
    </row>
    <row r="5723" spans="1:23" x14ac:dyDescent="0.3">
      <c r="A5723" t="s">
        <v>5732</v>
      </c>
      <c r="B5723" t="s">
        <v>21501</v>
      </c>
      <c r="C5723">
        <v>1</v>
      </c>
      <c r="D5723">
        <v>1</v>
      </c>
      <c r="E5723" t="s">
        <v>20065</v>
      </c>
      <c r="F5723" t="s">
        <v>18756</v>
      </c>
      <c r="G5723" t="s">
        <v>20066</v>
      </c>
      <c r="H5723" t="s">
        <v>21094</v>
      </c>
      <c r="I5723" t="s">
        <v>21095</v>
      </c>
      <c r="J5723" t="s">
        <v>18591</v>
      </c>
      <c r="K5723" t="s">
        <v>6928</v>
      </c>
      <c r="L5723" t="s">
        <v>6929</v>
      </c>
      <c r="M5723" t="s">
        <v>20293</v>
      </c>
      <c r="N5723" t="s">
        <v>6351</v>
      </c>
      <c r="O5723" t="s">
        <v>20061</v>
      </c>
      <c r="P5723" t="s">
        <v>20070</v>
      </c>
      <c r="Q5723" t="s">
        <v>20071</v>
      </c>
      <c r="R5723" t="s">
        <v>21096</v>
      </c>
      <c r="S5723">
        <v>1</v>
      </c>
      <c r="T5723">
        <v>0</v>
      </c>
      <c r="U5723">
        <v>0</v>
      </c>
      <c r="V5723">
        <v>34</v>
      </c>
      <c r="W5723">
        <v>2</v>
      </c>
    </row>
    <row r="5724" spans="1:23" x14ac:dyDescent="0.3">
      <c r="A5724" t="s">
        <v>5733</v>
      </c>
      <c r="B5724" t="s">
        <v>21528</v>
      </c>
      <c r="C5724">
        <v>1</v>
      </c>
      <c r="D5724">
        <v>1</v>
      </c>
      <c r="E5724" t="s">
        <v>20065</v>
      </c>
      <c r="F5724" t="s">
        <v>18757</v>
      </c>
      <c r="G5724" t="s">
        <v>20080</v>
      </c>
      <c r="H5724" t="s">
        <v>20574</v>
      </c>
      <c r="I5724" t="s">
        <v>20575</v>
      </c>
      <c r="J5724" t="s">
        <v>18479</v>
      </c>
      <c r="K5724" t="s">
        <v>6451</v>
      </c>
      <c r="L5724" t="s">
        <v>6350</v>
      </c>
      <c r="M5724" t="s">
        <v>20083</v>
      </c>
      <c r="N5724" t="s">
        <v>6351</v>
      </c>
      <c r="O5724" t="s">
        <v>20061</v>
      </c>
      <c r="P5724" t="s">
        <v>20396</v>
      </c>
      <c r="Q5724" t="s">
        <v>20397</v>
      </c>
      <c r="R5724" t="s">
        <v>20398</v>
      </c>
      <c r="S5724">
        <v>1</v>
      </c>
      <c r="T5724">
        <v>0</v>
      </c>
      <c r="U5724">
        <v>0</v>
      </c>
      <c r="V5724">
        <v>1348</v>
      </c>
      <c r="W5724">
        <v>54</v>
      </c>
    </row>
    <row r="5725" spans="1:23" x14ac:dyDescent="0.3">
      <c r="A5725" t="s">
        <v>5734</v>
      </c>
      <c r="B5725" t="s">
        <v>21439</v>
      </c>
      <c r="C5725">
        <v>1</v>
      </c>
      <c r="D5725">
        <v>1</v>
      </c>
      <c r="E5725" t="s">
        <v>20088</v>
      </c>
      <c r="F5725" t="s">
        <v>18758</v>
      </c>
      <c r="G5725" t="s">
        <v>20089</v>
      </c>
      <c r="H5725" t="s">
        <v>21518</v>
      </c>
      <c r="I5725" t="s">
        <v>26152</v>
      </c>
      <c r="J5725" t="s">
        <v>18709</v>
      </c>
      <c r="K5725" t="s">
        <v>6493</v>
      </c>
      <c r="L5725" t="s">
        <v>6494</v>
      </c>
      <c r="M5725" t="s">
        <v>20555</v>
      </c>
      <c r="N5725" t="s">
        <v>6351</v>
      </c>
      <c r="O5725" t="s">
        <v>20061</v>
      </c>
      <c r="P5725" t="s">
        <v>20233</v>
      </c>
      <c r="Q5725" t="s">
        <v>20234</v>
      </c>
      <c r="R5725" t="s">
        <v>20909</v>
      </c>
      <c r="S5725">
        <v>0</v>
      </c>
      <c r="T5725">
        <v>1</v>
      </c>
      <c r="U5725">
        <v>0</v>
      </c>
      <c r="V5725">
        <v>6</v>
      </c>
      <c r="W5725">
        <v>1</v>
      </c>
    </row>
    <row r="5726" spans="1:23" x14ac:dyDescent="0.3">
      <c r="A5726" t="s">
        <v>5735</v>
      </c>
      <c r="B5726" t="s">
        <v>21522</v>
      </c>
      <c r="C5726">
        <v>1</v>
      </c>
      <c r="D5726">
        <v>1</v>
      </c>
      <c r="E5726" t="s">
        <v>20088</v>
      </c>
      <c r="F5726" t="s">
        <v>18759</v>
      </c>
      <c r="G5726" t="s">
        <v>20089</v>
      </c>
      <c r="H5726" t="s">
        <v>26243</v>
      </c>
      <c r="I5726" t="s">
        <v>26244</v>
      </c>
      <c r="J5726" t="s">
        <v>6930</v>
      </c>
      <c r="K5726" t="s">
        <v>6461</v>
      </c>
      <c r="L5726" t="s">
        <v>6462</v>
      </c>
      <c r="M5726" t="s">
        <v>20083</v>
      </c>
      <c r="N5726" t="s">
        <v>6351</v>
      </c>
      <c r="O5726" t="s">
        <v>20061</v>
      </c>
      <c r="P5726" t="s">
        <v>20741</v>
      </c>
      <c r="Q5726" t="s">
        <v>6462</v>
      </c>
      <c r="R5726" t="s">
        <v>20742</v>
      </c>
      <c r="S5726">
        <v>0</v>
      </c>
      <c r="T5726">
        <v>0</v>
      </c>
      <c r="U5726">
        <v>0</v>
      </c>
      <c r="V5726">
        <v>40</v>
      </c>
      <c r="W5726">
        <v>2</v>
      </c>
    </row>
    <row r="5727" spans="1:23" x14ac:dyDescent="0.3">
      <c r="A5727" t="s">
        <v>5736</v>
      </c>
      <c r="B5727" t="s">
        <v>21439</v>
      </c>
      <c r="C5727">
        <v>1</v>
      </c>
      <c r="D5727">
        <v>1</v>
      </c>
      <c r="E5727" t="s">
        <v>20088</v>
      </c>
      <c r="F5727" t="s">
        <v>18762</v>
      </c>
      <c r="G5727" t="s">
        <v>20089</v>
      </c>
      <c r="H5727" t="s">
        <v>21518</v>
      </c>
      <c r="I5727" t="s">
        <v>26152</v>
      </c>
      <c r="J5727" t="s">
        <v>18709</v>
      </c>
      <c r="K5727" t="s">
        <v>6493</v>
      </c>
      <c r="L5727" t="s">
        <v>6494</v>
      </c>
      <c r="M5727" t="s">
        <v>20555</v>
      </c>
      <c r="N5727" t="s">
        <v>6351</v>
      </c>
      <c r="O5727" t="s">
        <v>20061</v>
      </c>
      <c r="P5727" t="s">
        <v>20233</v>
      </c>
      <c r="Q5727" t="s">
        <v>20234</v>
      </c>
      <c r="R5727" t="s">
        <v>20909</v>
      </c>
      <c r="S5727">
        <v>0</v>
      </c>
      <c r="T5727">
        <v>1</v>
      </c>
      <c r="U5727">
        <v>0</v>
      </c>
      <c r="V5727">
        <v>19</v>
      </c>
      <c r="W5727">
        <v>1</v>
      </c>
    </row>
    <row r="5728" spans="1:23" x14ac:dyDescent="0.3">
      <c r="A5728" t="s">
        <v>5737</v>
      </c>
      <c r="B5728" t="s">
        <v>21044</v>
      </c>
      <c r="C5728">
        <v>0</v>
      </c>
      <c r="D5728">
        <v>0</v>
      </c>
      <c r="E5728" t="s">
        <v>20088</v>
      </c>
      <c r="F5728" t="s">
        <v>18763</v>
      </c>
      <c r="G5728" t="s">
        <v>20089</v>
      </c>
      <c r="H5728" t="s">
        <v>26247</v>
      </c>
      <c r="I5728" t="s">
        <v>26248</v>
      </c>
      <c r="J5728" t="s">
        <v>18764</v>
      </c>
      <c r="K5728" t="s">
        <v>18765</v>
      </c>
      <c r="L5728" t="s">
        <v>18766</v>
      </c>
      <c r="M5728" t="s">
        <v>20757</v>
      </c>
      <c r="N5728" t="s">
        <v>6351</v>
      </c>
      <c r="O5728" t="s">
        <v>20061</v>
      </c>
      <c r="P5728" t="s">
        <v>20233</v>
      </c>
      <c r="Q5728" t="s">
        <v>20234</v>
      </c>
      <c r="R5728" t="s">
        <v>26249</v>
      </c>
      <c r="S5728">
        <v>0</v>
      </c>
      <c r="T5728">
        <v>0</v>
      </c>
      <c r="U5728">
        <v>1</v>
      </c>
      <c r="V5728">
        <v>87</v>
      </c>
      <c r="W5728">
        <v>9</v>
      </c>
    </row>
    <row r="5729" spans="1:23" x14ac:dyDescent="0.3">
      <c r="A5729" t="s">
        <v>5738</v>
      </c>
      <c r="B5729" t="s">
        <v>21501</v>
      </c>
      <c r="C5729">
        <v>1</v>
      </c>
      <c r="D5729">
        <v>1</v>
      </c>
      <c r="E5729" t="s">
        <v>20088</v>
      </c>
      <c r="F5729" t="s">
        <v>18767</v>
      </c>
      <c r="G5729" t="s">
        <v>20089</v>
      </c>
      <c r="H5729" t="s">
        <v>21529</v>
      </c>
      <c r="I5729" t="s">
        <v>26143</v>
      </c>
      <c r="J5729" t="s">
        <v>18608</v>
      </c>
      <c r="K5729" t="s">
        <v>6915</v>
      </c>
      <c r="L5729" t="s">
        <v>6350</v>
      </c>
      <c r="M5729" t="s">
        <v>20083</v>
      </c>
      <c r="N5729" t="s">
        <v>6351</v>
      </c>
      <c r="O5729" t="s">
        <v>20061</v>
      </c>
      <c r="P5729" t="s">
        <v>20396</v>
      </c>
      <c r="Q5729" t="s">
        <v>20397</v>
      </c>
      <c r="R5729" t="s">
        <v>20398</v>
      </c>
      <c r="S5729">
        <v>0</v>
      </c>
      <c r="T5729">
        <v>0</v>
      </c>
      <c r="U5729">
        <v>0</v>
      </c>
      <c r="V5729">
        <v>91</v>
      </c>
      <c r="W5729">
        <v>5</v>
      </c>
    </row>
    <row r="5730" spans="1:23" x14ac:dyDescent="0.3">
      <c r="A5730" t="s">
        <v>5739</v>
      </c>
      <c r="B5730" t="s">
        <v>21044</v>
      </c>
      <c r="C5730">
        <v>0</v>
      </c>
      <c r="D5730">
        <v>0</v>
      </c>
      <c r="E5730" t="s">
        <v>20088</v>
      </c>
      <c r="F5730" t="s">
        <v>18768</v>
      </c>
      <c r="G5730" t="s">
        <v>20089</v>
      </c>
      <c r="H5730" t="s">
        <v>21529</v>
      </c>
      <c r="I5730" t="s">
        <v>26143</v>
      </c>
      <c r="J5730" t="s">
        <v>18769</v>
      </c>
      <c r="K5730" t="s">
        <v>18770</v>
      </c>
      <c r="L5730" t="s">
        <v>18771</v>
      </c>
      <c r="M5730" t="s">
        <v>20484</v>
      </c>
      <c r="N5730" t="s">
        <v>6351</v>
      </c>
      <c r="O5730" t="s">
        <v>20061</v>
      </c>
      <c r="P5730" t="s">
        <v>20233</v>
      </c>
      <c r="Q5730" t="s">
        <v>20234</v>
      </c>
      <c r="R5730" t="s">
        <v>26250</v>
      </c>
      <c r="S5730">
        <v>0</v>
      </c>
      <c r="T5730">
        <v>0</v>
      </c>
      <c r="U5730">
        <v>1</v>
      </c>
      <c r="V5730">
        <v>45</v>
      </c>
      <c r="W5730">
        <v>7</v>
      </c>
    </row>
    <row r="5731" spans="1:23" x14ac:dyDescent="0.3">
      <c r="A5731" t="s">
        <v>5740</v>
      </c>
      <c r="B5731" t="s">
        <v>21505</v>
      </c>
      <c r="C5731">
        <v>1</v>
      </c>
      <c r="D5731">
        <v>0</v>
      </c>
      <c r="E5731" t="s">
        <v>20065</v>
      </c>
      <c r="F5731" t="s">
        <v>18772</v>
      </c>
      <c r="G5731" t="s">
        <v>20080</v>
      </c>
      <c r="H5731" t="s">
        <v>26251</v>
      </c>
      <c r="I5731" t="s">
        <v>26252</v>
      </c>
      <c r="J5731" t="s">
        <v>18773</v>
      </c>
      <c r="K5731" t="s">
        <v>18438</v>
      </c>
      <c r="L5731" t="s">
        <v>18439</v>
      </c>
      <c r="M5731" t="s">
        <v>20221</v>
      </c>
      <c r="N5731" t="s">
        <v>6351</v>
      </c>
      <c r="O5731" t="s">
        <v>20061</v>
      </c>
      <c r="P5731" t="s">
        <v>20207</v>
      </c>
      <c r="Q5731" t="s">
        <v>6450</v>
      </c>
      <c r="R5731" t="s">
        <v>26151</v>
      </c>
      <c r="S5731">
        <v>1</v>
      </c>
      <c r="T5731">
        <v>1</v>
      </c>
      <c r="U5731">
        <v>0</v>
      </c>
      <c r="V5731">
        <v>169</v>
      </c>
      <c r="W5731">
        <v>11</v>
      </c>
    </row>
    <row r="5732" spans="1:23" x14ac:dyDescent="0.3">
      <c r="A5732" t="s">
        <v>5741</v>
      </c>
      <c r="B5732" t="s">
        <v>21439</v>
      </c>
      <c r="C5732">
        <v>1</v>
      </c>
      <c r="D5732">
        <v>1</v>
      </c>
      <c r="E5732" t="s">
        <v>20088</v>
      </c>
      <c r="F5732" t="s">
        <v>18774</v>
      </c>
      <c r="G5732" t="s">
        <v>20089</v>
      </c>
      <c r="H5732" t="s">
        <v>26170</v>
      </c>
      <c r="I5732" t="s">
        <v>26171</v>
      </c>
      <c r="J5732" t="s">
        <v>18506</v>
      </c>
      <c r="K5732" t="s">
        <v>6931</v>
      </c>
      <c r="L5732" t="s">
        <v>6350</v>
      </c>
      <c r="M5732" t="s">
        <v>20083</v>
      </c>
      <c r="N5732" t="s">
        <v>6351</v>
      </c>
      <c r="O5732" t="s">
        <v>20061</v>
      </c>
      <c r="P5732" t="s">
        <v>20396</v>
      </c>
      <c r="Q5732" t="s">
        <v>20397</v>
      </c>
      <c r="R5732" t="s">
        <v>20398</v>
      </c>
      <c r="S5732">
        <v>0</v>
      </c>
      <c r="T5732">
        <v>0</v>
      </c>
      <c r="U5732">
        <v>0</v>
      </c>
      <c r="V5732">
        <v>27</v>
      </c>
      <c r="W5732">
        <v>1</v>
      </c>
    </row>
    <row r="5733" spans="1:23" x14ac:dyDescent="0.3">
      <c r="A5733" t="s">
        <v>5742</v>
      </c>
      <c r="B5733" t="s">
        <v>21439</v>
      </c>
      <c r="C5733">
        <v>1</v>
      </c>
      <c r="D5733">
        <v>1</v>
      </c>
      <c r="E5733" t="s">
        <v>20088</v>
      </c>
      <c r="F5733" t="s">
        <v>18775</v>
      </c>
      <c r="G5733" t="s">
        <v>20089</v>
      </c>
      <c r="H5733" t="s">
        <v>21466</v>
      </c>
      <c r="I5733" t="s">
        <v>26175</v>
      </c>
      <c r="J5733" t="s">
        <v>18776</v>
      </c>
      <c r="K5733" t="s">
        <v>6685</v>
      </c>
      <c r="L5733" t="s">
        <v>6686</v>
      </c>
      <c r="M5733" t="s">
        <v>20083</v>
      </c>
      <c r="N5733" t="s">
        <v>6351</v>
      </c>
      <c r="O5733" t="s">
        <v>20061</v>
      </c>
      <c r="P5733" t="s">
        <v>20734</v>
      </c>
      <c r="Q5733" t="s">
        <v>6686</v>
      </c>
      <c r="R5733" t="s">
        <v>20735</v>
      </c>
      <c r="S5733">
        <v>0</v>
      </c>
      <c r="T5733">
        <v>1</v>
      </c>
      <c r="U5733">
        <v>0</v>
      </c>
      <c r="V5733">
        <v>24</v>
      </c>
      <c r="W5733">
        <v>1</v>
      </c>
    </row>
    <row r="5734" spans="1:23" x14ac:dyDescent="0.3">
      <c r="A5734" t="s">
        <v>5743</v>
      </c>
      <c r="B5734" t="s">
        <v>21439</v>
      </c>
      <c r="C5734">
        <v>1</v>
      </c>
      <c r="D5734">
        <v>1</v>
      </c>
      <c r="E5734" t="s">
        <v>20088</v>
      </c>
      <c r="F5734" t="s">
        <v>18777</v>
      </c>
      <c r="G5734" t="s">
        <v>20089</v>
      </c>
      <c r="H5734" t="s">
        <v>26136</v>
      </c>
      <c r="I5734" t="s">
        <v>26137</v>
      </c>
      <c r="J5734" t="s">
        <v>18600</v>
      </c>
      <c r="K5734" t="s">
        <v>7714</v>
      </c>
      <c r="L5734" t="s">
        <v>7715</v>
      </c>
      <c r="M5734" t="s">
        <v>20293</v>
      </c>
      <c r="N5734" t="s">
        <v>6351</v>
      </c>
      <c r="O5734" t="s">
        <v>20061</v>
      </c>
      <c r="P5734" t="s">
        <v>20294</v>
      </c>
      <c r="Q5734" t="s">
        <v>6897</v>
      </c>
      <c r="R5734" t="s">
        <v>20295</v>
      </c>
      <c r="S5734">
        <v>0</v>
      </c>
      <c r="T5734">
        <v>0</v>
      </c>
      <c r="U5734">
        <v>0</v>
      </c>
      <c r="V5734">
        <v>18</v>
      </c>
      <c r="W5734">
        <v>1</v>
      </c>
    </row>
    <row r="5735" spans="1:23" x14ac:dyDescent="0.3">
      <c r="A5735" t="s">
        <v>5744</v>
      </c>
      <c r="B5735" t="s">
        <v>21439</v>
      </c>
      <c r="C5735">
        <v>1</v>
      </c>
      <c r="D5735">
        <v>1</v>
      </c>
      <c r="E5735" t="s">
        <v>20088</v>
      </c>
      <c r="F5735" t="s">
        <v>18778</v>
      </c>
      <c r="G5735" t="s">
        <v>20089</v>
      </c>
      <c r="H5735" t="s">
        <v>26136</v>
      </c>
      <c r="I5735" t="s">
        <v>26137</v>
      </c>
      <c r="J5735" t="s">
        <v>18600</v>
      </c>
      <c r="K5735" t="s">
        <v>7714</v>
      </c>
      <c r="L5735" t="s">
        <v>7715</v>
      </c>
      <c r="M5735" t="s">
        <v>20293</v>
      </c>
      <c r="N5735" t="s">
        <v>6351</v>
      </c>
      <c r="O5735" t="s">
        <v>20061</v>
      </c>
      <c r="P5735" t="s">
        <v>20294</v>
      </c>
      <c r="Q5735" t="s">
        <v>6897</v>
      </c>
      <c r="R5735" t="s">
        <v>20295</v>
      </c>
      <c r="S5735">
        <v>0</v>
      </c>
      <c r="T5735">
        <v>0</v>
      </c>
      <c r="U5735">
        <v>0</v>
      </c>
      <c r="V5735">
        <v>15</v>
      </c>
      <c r="W5735">
        <v>1</v>
      </c>
    </row>
    <row r="5736" spans="1:23" x14ac:dyDescent="0.3">
      <c r="A5736" t="s">
        <v>5745</v>
      </c>
      <c r="B5736" t="s">
        <v>21522</v>
      </c>
      <c r="C5736">
        <v>1</v>
      </c>
      <c r="D5736">
        <v>1</v>
      </c>
      <c r="E5736" t="s">
        <v>20050</v>
      </c>
      <c r="F5736" t="s">
        <v>18779</v>
      </c>
      <c r="G5736" t="s">
        <v>20051</v>
      </c>
      <c r="H5736" t="s">
        <v>20204</v>
      </c>
      <c r="I5736" t="s">
        <v>20205</v>
      </c>
      <c r="J5736" t="s">
        <v>6911</v>
      </c>
      <c r="K5736" t="s">
        <v>6449</v>
      </c>
      <c r="L5736" t="s">
        <v>6450</v>
      </c>
      <c r="M5736" t="s">
        <v>20206</v>
      </c>
      <c r="N5736" t="s">
        <v>6351</v>
      </c>
      <c r="O5736" t="s">
        <v>20061</v>
      </c>
      <c r="P5736" t="s">
        <v>20207</v>
      </c>
      <c r="Q5736" t="s">
        <v>6450</v>
      </c>
      <c r="R5736" t="s">
        <v>20208</v>
      </c>
      <c r="S5736">
        <v>1</v>
      </c>
      <c r="T5736">
        <v>0</v>
      </c>
      <c r="U5736">
        <v>0</v>
      </c>
      <c r="V5736">
        <v>27</v>
      </c>
      <c r="W5736">
        <v>2</v>
      </c>
    </row>
    <row r="5737" spans="1:23" x14ac:dyDescent="0.3">
      <c r="A5737" t="s">
        <v>5746</v>
      </c>
      <c r="B5737" t="s">
        <v>21439</v>
      </c>
      <c r="C5737">
        <v>1</v>
      </c>
      <c r="D5737">
        <v>1</v>
      </c>
      <c r="E5737" t="s">
        <v>20088</v>
      </c>
      <c r="F5737" t="s">
        <v>18780</v>
      </c>
      <c r="G5737" t="s">
        <v>20089</v>
      </c>
      <c r="H5737" t="s">
        <v>26157</v>
      </c>
      <c r="I5737" t="s">
        <v>26158</v>
      </c>
      <c r="J5737" t="s">
        <v>18459</v>
      </c>
      <c r="K5737" t="s">
        <v>7667</v>
      </c>
      <c r="L5737" t="s">
        <v>7668</v>
      </c>
      <c r="M5737" t="s">
        <v>20113</v>
      </c>
      <c r="N5737" t="s">
        <v>6351</v>
      </c>
      <c r="O5737" t="s">
        <v>20061</v>
      </c>
      <c r="P5737" t="s">
        <v>20114</v>
      </c>
      <c r="Q5737" t="s">
        <v>20115</v>
      </c>
      <c r="R5737" t="s">
        <v>20116</v>
      </c>
      <c r="S5737">
        <v>0</v>
      </c>
      <c r="T5737">
        <v>0</v>
      </c>
      <c r="U5737">
        <v>0</v>
      </c>
      <c r="V5737">
        <v>25</v>
      </c>
      <c r="W5737">
        <v>1</v>
      </c>
    </row>
    <row r="5738" spans="1:23" x14ac:dyDescent="0.3">
      <c r="A5738" t="s">
        <v>5747</v>
      </c>
      <c r="B5738" t="s">
        <v>21522</v>
      </c>
      <c r="C5738">
        <v>1</v>
      </c>
      <c r="D5738">
        <v>1</v>
      </c>
      <c r="E5738" t="s">
        <v>20050</v>
      </c>
      <c r="F5738" t="s">
        <v>18781</v>
      </c>
      <c r="G5738" t="s">
        <v>20051</v>
      </c>
      <c r="H5738" t="s">
        <v>20706</v>
      </c>
      <c r="I5738" t="s">
        <v>20707</v>
      </c>
      <c r="J5738" t="s">
        <v>18580</v>
      </c>
      <c r="K5738" t="s">
        <v>6499</v>
      </c>
      <c r="L5738" t="s">
        <v>6500</v>
      </c>
      <c r="M5738" t="s">
        <v>20753</v>
      </c>
      <c r="N5738" t="s">
        <v>6351</v>
      </c>
      <c r="O5738" t="s">
        <v>20061</v>
      </c>
      <c r="P5738" t="s">
        <v>20294</v>
      </c>
      <c r="Q5738" t="s">
        <v>6897</v>
      </c>
      <c r="R5738" t="s">
        <v>20754</v>
      </c>
      <c r="S5738">
        <v>1</v>
      </c>
      <c r="T5738">
        <v>0</v>
      </c>
      <c r="U5738">
        <v>0</v>
      </c>
      <c r="V5738">
        <v>34</v>
      </c>
      <c r="W5738">
        <v>2</v>
      </c>
    </row>
    <row r="5739" spans="1:23" x14ac:dyDescent="0.3">
      <c r="A5739" t="s">
        <v>5748</v>
      </c>
      <c r="B5739" t="s">
        <v>21522</v>
      </c>
      <c r="C5739">
        <v>1</v>
      </c>
      <c r="D5739">
        <v>1</v>
      </c>
      <c r="E5739" t="s">
        <v>20050</v>
      </c>
      <c r="F5739" t="s">
        <v>18782</v>
      </c>
      <c r="G5739" t="s">
        <v>20051</v>
      </c>
      <c r="H5739" t="s">
        <v>20670</v>
      </c>
      <c r="I5739" t="s">
        <v>20671</v>
      </c>
      <c r="J5739" t="s">
        <v>18783</v>
      </c>
      <c r="K5739" t="s">
        <v>7160</v>
      </c>
      <c r="L5739" t="s">
        <v>7161</v>
      </c>
      <c r="M5739" t="s">
        <v>20688</v>
      </c>
      <c r="N5739" t="s">
        <v>6351</v>
      </c>
      <c r="O5739" t="s">
        <v>20061</v>
      </c>
      <c r="P5739" t="s">
        <v>20672</v>
      </c>
      <c r="Q5739" t="s">
        <v>20673</v>
      </c>
      <c r="R5739" t="s">
        <v>20689</v>
      </c>
      <c r="S5739">
        <v>1</v>
      </c>
      <c r="T5739">
        <v>0</v>
      </c>
      <c r="U5739">
        <v>0</v>
      </c>
      <c r="V5739">
        <v>16</v>
      </c>
      <c r="W5739">
        <v>1</v>
      </c>
    </row>
    <row r="5740" spans="1:23" x14ac:dyDescent="0.3">
      <c r="A5740" t="s">
        <v>5749</v>
      </c>
      <c r="B5740" t="s">
        <v>21439</v>
      </c>
      <c r="C5740">
        <v>1</v>
      </c>
      <c r="D5740">
        <v>1</v>
      </c>
      <c r="E5740" t="s">
        <v>20088</v>
      </c>
      <c r="F5740" t="s">
        <v>18784</v>
      </c>
      <c r="G5740" t="s">
        <v>20089</v>
      </c>
      <c r="H5740" t="s">
        <v>22925</v>
      </c>
      <c r="I5740" t="s">
        <v>26192</v>
      </c>
      <c r="J5740" t="s">
        <v>18566</v>
      </c>
      <c r="K5740" t="s">
        <v>6697</v>
      </c>
      <c r="L5740" t="s">
        <v>6462</v>
      </c>
      <c r="M5740" t="s">
        <v>20083</v>
      </c>
      <c r="N5740" t="s">
        <v>6351</v>
      </c>
      <c r="O5740" t="s">
        <v>20061</v>
      </c>
      <c r="P5740" t="s">
        <v>20741</v>
      </c>
      <c r="Q5740" t="s">
        <v>6462</v>
      </c>
      <c r="R5740" t="s">
        <v>20742</v>
      </c>
      <c r="S5740">
        <v>0</v>
      </c>
      <c r="T5740">
        <v>0</v>
      </c>
      <c r="U5740">
        <v>0</v>
      </c>
      <c r="V5740">
        <v>57</v>
      </c>
      <c r="W5740">
        <v>3</v>
      </c>
    </row>
    <row r="5741" spans="1:23" x14ac:dyDescent="0.3">
      <c r="A5741" t="s">
        <v>5750</v>
      </c>
      <c r="B5741" t="s">
        <v>21439</v>
      </c>
      <c r="C5741">
        <v>1</v>
      </c>
      <c r="D5741">
        <v>1</v>
      </c>
      <c r="E5741" t="s">
        <v>20088</v>
      </c>
      <c r="F5741" t="s">
        <v>18785</v>
      </c>
      <c r="G5741" t="s">
        <v>20089</v>
      </c>
      <c r="H5741" t="s">
        <v>21518</v>
      </c>
      <c r="I5741" t="s">
        <v>26152</v>
      </c>
      <c r="J5741" t="s">
        <v>18621</v>
      </c>
      <c r="K5741" t="s">
        <v>6931</v>
      </c>
      <c r="L5741" t="s">
        <v>6350</v>
      </c>
      <c r="M5741" t="s">
        <v>20083</v>
      </c>
      <c r="N5741" t="s">
        <v>6351</v>
      </c>
      <c r="O5741" t="s">
        <v>20061</v>
      </c>
      <c r="P5741" t="s">
        <v>20396</v>
      </c>
      <c r="Q5741" t="s">
        <v>20397</v>
      </c>
      <c r="R5741" t="s">
        <v>20398</v>
      </c>
      <c r="S5741">
        <v>0</v>
      </c>
      <c r="T5741">
        <v>0</v>
      </c>
      <c r="U5741">
        <v>0</v>
      </c>
      <c r="V5741">
        <v>72</v>
      </c>
      <c r="W5741">
        <v>3</v>
      </c>
    </row>
    <row r="5742" spans="1:23" x14ac:dyDescent="0.3">
      <c r="A5742" t="s">
        <v>5751</v>
      </c>
      <c r="B5742" t="s">
        <v>21522</v>
      </c>
      <c r="C5742">
        <v>1</v>
      </c>
      <c r="D5742">
        <v>1</v>
      </c>
      <c r="E5742" t="s">
        <v>20050</v>
      </c>
      <c r="F5742" t="s">
        <v>18786</v>
      </c>
      <c r="G5742" t="s">
        <v>20066</v>
      </c>
      <c r="H5742" t="s">
        <v>21079</v>
      </c>
      <c r="I5742" t="s">
        <v>21080</v>
      </c>
      <c r="J5742" t="s">
        <v>6906</v>
      </c>
      <c r="K5742" t="s">
        <v>6461</v>
      </c>
      <c r="L5742" t="s">
        <v>6462</v>
      </c>
      <c r="M5742" t="s">
        <v>20083</v>
      </c>
      <c r="N5742" t="s">
        <v>6351</v>
      </c>
      <c r="O5742" t="s">
        <v>20061</v>
      </c>
      <c r="P5742" t="s">
        <v>20741</v>
      </c>
      <c r="Q5742" t="s">
        <v>6462</v>
      </c>
      <c r="R5742" t="s">
        <v>20742</v>
      </c>
      <c r="S5742">
        <v>1</v>
      </c>
      <c r="T5742">
        <v>0</v>
      </c>
      <c r="U5742">
        <v>0</v>
      </c>
      <c r="V5742">
        <v>38</v>
      </c>
      <c r="W5742">
        <v>2</v>
      </c>
    </row>
    <row r="5743" spans="1:23" x14ac:dyDescent="0.3">
      <c r="A5743" t="s">
        <v>5752</v>
      </c>
      <c r="B5743" t="s">
        <v>21439</v>
      </c>
      <c r="C5743">
        <v>1</v>
      </c>
      <c r="D5743">
        <v>1</v>
      </c>
      <c r="E5743" t="s">
        <v>20088</v>
      </c>
      <c r="F5743" t="s">
        <v>18787</v>
      </c>
      <c r="G5743" t="s">
        <v>20089</v>
      </c>
      <c r="H5743" t="s">
        <v>26205</v>
      </c>
      <c r="I5743" t="s">
        <v>26206</v>
      </c>
      <c r="J5743" t="s">
        <v>18625</v>
      </c>
      <c r="K5743" t="s">
        <v>9223</v>
      </c>
      <c r="L5743" t="s">
        <v>6350</v>
      </c>
      <c r="M5743" t="s">
        <v>20083</v>
      </c>
      <c r="N5743" t="s">
        <v>6351</v>
      </c>
      <c r="O5743" t="s">
        <v>20061</v>
      </c>
      <c r="P5743" t="s">
        <v>20396</v>
      </c>
      <c r="Q5743" t="s">
        <v>20397</v>
      </c>
      <c r="R5743" t="s">
        <v>20398</v>
      </c>
      <c r="S5743">
        <v>0</v>
      </c>
      <c r="T5743">
        <v>0</v>
      </c>
      <c r="U5743">
        <v>0</v>
      </c>
      <c r="V5743">
        <v>29</v>
      </c>
      <c r="W5743">
        <v>1</v>
      </c>
    </row>
    <row r="5744" spans="1:23" x14ac:dyDescent="0.3">
      <c r="A5744" t="s">
        <v>5753</v>
      </c>
      <c r="B5744" t="s">
        <v>21522</v>
      </c>
      <c r="C5744">
        <v>1</v>
      </c>
      <c r="D5744">
        <v>1</v>
      </c>
      <c r="E5744" t="s">
        <v>20050</v>
      </c>
      <c r="F5744" t="s">
        <v>18788</v>
      </c>
      <c r="G5744" t="s">
        <v>20051</v>
      </c>
      <c r="H5744" t="s">
        <v>20436</v>
      </c>
      <c r="I5744" t="s">
        <v>20437</v>
      </c>
      <c r="J5744" t="s">
        <v>18583</v>
      </c>
      <c r="K5744" t="s">
        <v>6899</v>
      </c>
      <c r="L5744" t="s">
        <v>6900</v>
      </c>
      <c r="M5744" t="s">
        <v>20131</v>
      </c>
      <c r="N5744" t="s">
        <v>6351</v>
      </c>
      <c r="O5744" t="s">
        <v>20061</v>
      </c>
      <c r="P5744" t="s">
        <v>20438</v>
      </c>
      <c r="Q5744" t="s">
        <v>6377</v>
      </c>
      <c r="R5744" t="s">
        <v>26140</v>
      </c>
      <c r="S5744">
        <v>1</v>
      </c>
      <c r="T5744">
        <v>1</v>
      </c>
      <c r="U5744">
        <v>0</v>
      </c>
      <c r="V5744">
        <v>47</v>
      </c>
      <c r="W5744">
        <v>2</v>
      </c>
    </row>
    <row r="5745" spans="1:23" x14ac:dyDescent="0.3">
      <c r="A5745" t="s">
        <v>5754</v>
      </c>
      <c r="B5745" t="s">
        <v>21439</v>
      </c>
      <c r="C5745">
        <v>1</v>
      </c>
      <c r="D5745">
        <v>1</v>
      </c>
      <c r="E5745" t="s">
        <v>20088</v>
      </c>
      <c r="F5745" t="s">
        <v>18789</v>
      </c>
      <c r="G5745" t="s">
        <v>20089</v>
      </c>
      <c r="H5745" t="s">
        <v>21518</v>
      </c>
      <c r="I5745" t="s">
        <v>26152</v>
      </c>
      <c r="J5745" t="s">
        <v>6926</v>
      </c>
      <c r="K5745" t="s">
        <v>6754</v>
      </c>
      <c r="L5745" t="s">
        <v>6755</v>
      </c>
      <c r="M5745" t="s">
        <v>20083</v>
      </c>
      <c r="N5745" t="s">
        <v>6351</v>
      </c>
      <c r="O5745" t="s">
        <v>20061</v>
      </c>
      <c r="P5745" t="s">
        <v>20795</v>
      </c>
      <c r="Q5745" t="s">
        <v>6755</v>
      </c>
      <c r="R5745" t="s">
        <v>20796</v>
      </c>
      <c r="S5745">
        <v>0</v>
      </c>
      <c r="T5745">
        <v>0</v>
      </c>
      <c r="U5745">
        <v>0</v>
      </c>
      <c r="V5745">
        <v>16</v>
      </c>
      <c r="W5745">
        <v>1</v>
      </c>
    </row>
    <row r="5746" spans="1:23" x14ac:dyDescent="0.3">
      <c r="A5746" t="s">
        <v>5755</v>
      </c>
      <c r="B5746" t="s">
        <v>21044</v>
      </c>
      <c r="C5746">
        <v>0</v>
      </c>
      <c r="D5746">
        <v>0</v>
      </c>
      <c r="E5746" t="s">
        <v>20150</v>
      </c>
      <c r="F5746" t="s">
        <v>18790</v>
      </c>
      <c r="G5746" t="s">
        <v>20089</v>
      </c>
      <c r="H5746" t="s">
        <v>21529</v>
      </c>
      <c r="I5746" t="s">
        <v>26143</v>
      </c>
      <c r="J5746" t="s">
        <v>18769</v>
      </c>
      <c r="K5746" t="s">
        <v>18770</v>
      </c>
      <c r="L5746" t="s">
        <v>18771</v>
      </c>
      <c r="M5746" t="s">
        <v>20484</v>
      </c>
      <c r="N5746" t="s">
        <v>6351</v>
      </c>
      <c r="O5746" t="s">
        <v>20061</v>
      </c>
      <c r="P5746" t="s">
        <v>20233</v>
      </c>
      <c r="Q5746" t="s">
        <v>20234</v>
      </c>
      <c r="R5746" t="s">
        <v>26250</v>
      </c>
      <c r="S5746">
        <v>0</v>
      </c>
      <c r="T5746">
        <v>0</v>
      </c>
      <c r="U5746">
        <v>1</v>
      </c>
      <c r="V5746">
        <v>65</v>
      </c>
      <c r="W5746">
        <v>9</v>
      </c>
    </row>
    <row r="5747" spans="1:23" x14ac:dyDescent="0.3">
      <c r="A5747" t="s">
        <v>5756</v>
      </c>
      <c r="B5747" t="s">
        <v>21439</v>
      </c>
      <c r="C5747">
        <v>1</v>
      </c>
      <c r="D5747">
        <v>1</v>
      </c>
      <c r="E5747" t="s">
        <v>20088</v>
      </c>
      <c r="F5747" t="s">
        <v>18791</v>
      </c>
      <c r="G5747" t="s">
        <v>20089</v>
      </c>
      <c r="H5747" t="s">
        <v>21518</v>
      </c>
      <c r="I5747" t="s">
        <v>26152</v>
      </c>
      <c r="J5747" t="s">
        <v>6926</v>
      </c>
      <c r="K5747" t="s">
        <v>6754</v>
      </c>
      <c r="L5747" t="s">
        <v>6755</v>
      </c>
      <c r="M5747" t="s">
        <v>20083</v>
      </c>
      <c r="N5747" t="s">
        <v>6351</v>
      </c>
      <c r="O5747" t="s">
        <v>20061</v>
      </c>
      <c r="P5747" t="s">
        <v>20795</v>
      </c>
      <c r="Q5747" t="s">
        <v>6755</v>
      </c>
      <c r="R5747" t="s">
        <v>20796</v>
      </c>
      <c r="S5747">
        <v>0</v>
      </c>
      <c r="T5747">
        <v>0</v>
      </c>
      <c r="U5747">
        <v>0</v>
      </c>
      <c r="V5747">
        <v>18</v>
      </c>
      <c r="W5747">
        <v>1</v>
      </c>
    </row>
    <row r="5748" spans="1:23" x14ac:dyDescent="0.3">
      <c r="A5748" t="s">
        <v>5757</v>
      </c>
      <c r="B5748" t="s">
        <v>21174</v>
      </c>
      <c r="C5748">
        <v>0</v>
      </c>
      <c r="D5748">
        <v>0</v>
      </c>
      <c r="E5748" t="s">
        <v>20050</v>
      </c>
      <c r="F5748" t="s">
        <v>18792</v>
      </c>
      <c r="G5748" t="s">
        <v>20328</v>
      </c>
      <c r="H5748" t="s">
        <v>26253</v>
      </c>
      <c r="I5748" t="s">
        <v>26254</v>
      </c>
      <c r="J5748" t="s">
        <v>18793</v>
      </c>
      <c r="K5748" t="s">
        <v>18794</v>
      </c>
      <c r="L5748" t="s">
        <v>18795</v>
      </c>
      <c r="M5748" t="s">
        <v>20582</v>
      </c>
      <c r="N5748" t="s">
        <v>6351</v>
      </c>
      <c r="O5748" t="s">
        <v>20061</v>
      </c>
      <c r="P5748" t="s">
        <v>20114</v>
      </c>
      <c r="Q5748" t="s">
        <v>20115</v>
      </c>
      <c r="R5748" t="s">
        <v>26255</v>
      </c>
      <c r="S5748">
        <v>1</v>
      </c>
      <c r="T5748">
        <v>0</v>
      </c>
      <c r="U5748">
        <v>0</v>
      </c>
      <c r="V5748">
        <v>193</v>
      </c>
      <c r="W5748">
        <v>8</v>
      </c>
    </row>
    <row r="5749" spans="1:23" x14ac:dyDescent="0.3">
      <c r="A5749" t="s">
        <v>5758</v>
      </c>
      <c r="B5749" t="s">
        <v>21174</v>
      </c>
      <c r="C5749">
        <v>0</v>
      </c>
      <c r="D5749">
        <v>0</v>
      </c>
      <c r="E5749" t="s">
        <v>20050</v>
      </c>
      <c r="F5749" t="s">
        <v>18796</v>
      </c>
      <c r="G5749" t="s">
        <v>20328</v>
      </c>
      <c r="H5749" t="s">
        <v>26256</v>
      </c>
      <c r="I5749" t="s">
        <v>26257</v>
      </c>
      <c r="J5749" t="s">
        <v>18561</v>
      </c>
      <c r="K5749" t="s">
        <v>18562</v>
      </c>
      <c r="L5749" t="s">
        <v>18563</v>
      </c>
      <c r="M5749" t="s">
        <v>20835</v>
      </c>
      <c r="N5749" t="s">
        <v>6351</v>
      </c>
      <c r="O5749" t="s">
        <v>20061</v>
      </c>
      <c r="P5749" t="s">
        <v>20114</v>
      </c>
      <c r="Q5749" t="s">
        <v>20115</v>
      </c>
      <c r="R5749" t="s">
        <v>26191</v>
      </c>
      <c r="S5749">
        <v>1</v>
      </c>
      <c r="T5749">
        <v>0</v>
      </c>
      <c r="U5749">
        <v>0</v>
      </c>
      <c r="V5749">
        <v>266</v>
      </c>
      <c r="W5749">
        <v>11</v>
      </c>
    </row>
    <row r="5750" spans="1:23" x14ac:dyDescent="0.3">
      <c r="A5750" t="s">
        <v>5759</v>
      </c>
      <c r="B5750" t="s">
        <v>21174</v>
      </c>
      <c r="C5750">
        <v>0</v>
      </c>
      <c r="D5750">
        <v>0</v>
      </c>
      <c r="E5750" t="s">
        <v>20050</v>
      </c>
      <c r="F5750" t="s">
        <v>18797</v>
      </c>
      <c r="G5750" t="s">
        <v>20066</v>
      </c>
      <c r="H5750" t="s">
        <v>26258</v>
      </c>
      <c r="I5750" t="s">
        <v>26259</v>
      </c>
      <c r="J5750" t="s">
        <v>18798</v>
      </c>
      <c r="K5750" t="s">
        <v>18799</v>
      </c>
      <c r="L5750" t="s">
        <v>18800</v>
      </c>
      <c r="M5750" t="s">
        <v>20146</v>
      </c>
      <c r="N5750" t="s">
        <v>6351</v>
      </c>
      <c r="O5750" t="s">
        <v>20061</v>
      </c>
      <c r="P5750" t="s">
        <v>20114</v>
      </c>
      <c r="Q5750" t="s">
        <v>20115</v>
      </c>
      <c r="R5750" t="s">
        <v>26260</v>
      </c>
      <c r="S5750">
        <v>1</v>
      </c>
      <c r="T5750">
        <v>1</v>
      </c>
      <c r="U5750">
        <v>0</v>
      </c>
      <c r="V5750">
        <v>89</v>
      </c>
      <c r="W5750">
        <v>4</v>
      </c>
    </row>
    <row r="5751" spans="1:23" x14ac:dyDescent="0.3">
      <c r="A5751" t="s">
        <v>5760</v>
      </c>
      <c r="B5751" t="s">
        <v>21174</v>
      </c>
      <c r="C5751">
        <v>0</v>
      </c>
      <c r="D5751">
        <v>0</v>
      </c>
      <c r="E5751" t="s">
        <v>20088</v>
      </c>
      <c r="F5751" t="s">
        <v>18801</v>
      </c>
      <c r="G5751" t="s">
        <v>20089</v>
      </c>
      <c r="H5751" t="s">
        <v>26261</v>
      </c>
      <c r="I5751" t="s">
        <v>26262</v>
      </c>
      <c r="J5751" t="s">
        <v>18802</v>
      </c>
      <c r="K5751" t="s">
        <v>18423</v>
      </c>
      <c r="L5751" t="s">
        <v>6462</v>
      </c>
      <c r="M5751" t="s">
        <v>20083</v>
      </c>
      <c r="N5751" t="s">
        <v>6351</v>
      </c>
      <c r="O5751" t="s">
        <v>20061</v>
      </c>
      <c r="P5751" t="s">
        <v>20741</v>
      </c>
      <c r="Q5751" t="s">
        <v>6462</v>
      </c>
      <c r="R5751" t="s">
        <v>20742</v>
      </c>
      <c r="S5751">
        <v>0</v>
      </c>
      <c r="T5751">
        <v>0</v>
      </c>
      <c r="U5751">
        <v>0</v>
      </c>
      <c r="V5751">
        <v>70</v>
      </c>
      <c r="W5751">
        <v>4</v>
      </c>
    </row>
    <row r="5752" spans="1:23" x14ac:dyDescent="0.3">
      <c r="A5752" t="s">
        <v>5761</v>
      </c>
      <c r="B5752" t="s">
        <v>21174</v>
      </c>
      <c r="C5752">
        <v>0</v>
      </c>
      <c r="D5752">
        <v>0</v>
      </c>
      <c r="E5752" t="s">
        <v>20088</v>
      </c>
      <c r="F5752" t="s">
        <v>18803</v>
      </c>
      <c r="G5752" t="s">
        <v>20089</v>
      </c>
      <c r="H5752" t="s">
        <v>20176</v>
      </c>
      <c r="I5752" t="s">
        <v>20344</v>
      </c>
      <c r="J5752" t="s">
        <v>18804</v>
      </c>
      <c r="K5752" t="s">
        <v>6914</v>
      </c>
      <c r="L5752" t="s">
        <v>6350</v>
      </c>
      <c r="M5752" t="s">
        <v>20083</v>
      </c>
      <c r="N5752" t="s">
        <v>6351</v>
      </c>
      <c r="O5752" t="s">
        <v>20061</v>
      </c>
      <c r="P5752" t="s">
        <v>20396</v>
      </c>
      <c r="Q5752" t="s">
        <v>20397</v>
      </c>
      <c r="R5752" t="s">
        <v>20398</v>
      </c>
      <c r="S5752">
        <v>0</v>
      </c>
      <c r="T5752">
        <v>0</v>
      </c>
      <c r="U5752">
        <v>0</v>
      </c>
      <c r="V5752">
        <v>286</v>
      </c>
      <c r="W5752">
        <v>12</v>
      </c>
    </row>
    <row r="5753" spans="1:23" x14ac:dyDescent="0.3">
      <c r="A5753" t="s">
        <v>5762</v>
      </c>
      <c r="B5753" t="s">
        <v>21174</v>
      </c>
      <c r="C5753">
        <v>0</v>
      </c>
      <c r="D5753">
        <v>0</v>
      </c>
      <c r="E5753" t="s">
        <v>20050</v>
      </c>
      <c r="F5753" t="s">
        <v>18805</v>
      </c>
      <c r="G5753" t="s">
        <v>20066</v>
      </c>
      <c r="H5753" t="s">
        <v>26263</v>
      </c>
      <c r="I5753" t="s">
        <v>26264</v>
      </c>
      <c r="J5753" t="s">
        <v>18806</v>
      </c>
      <c r="K5753" t="s">
        <v>18807</v>
      </c>
      <c r="L5753" t="s">
        <v>18808</v>
      </c>
      <c r="M5753" t="s">
        <v>20298</v>
      </c>
      <c r="N5753" t="s">
        <v>6351</v>
      </c>
      <c r="O5753" t="s">
        <v>20061</v>
      </c>
      <c r="P5753" t="s">
        <v>20114</v>
      </c>
      <c r="Q5753" t="s">
        <v>20115</v>
      </c>
      <c r="R5753" t="s">
        <v>26265</v>
      </c>
      <c r="S5753">
        <v>1</v>
      </c>
      <c r="T5753">
        <v>0</v>
      </c>
      <c r="U5753">
        <v>0</v>
      </c>
      <c r="V5753">
        <v>142</v>
      </c>
      <c r="W5753">
        <v>8</v>
      </c>
    </row>
    <row r="5754" spans="1:23" x14ac:dyDescent="0.3">
      <c r="A5754" t="s">
        <v>5763</v>
      </c>
      <c r="B5754" t="s">
        <v>21174</v>
      </c>
      <c r="C5754">
        <v>0</v>
      </c>
      <c r="D5754">
        <v>0</v>
      </c>
      <c r="E5754" t="s">
        <v>20050</v>
      </c>
      <c r="F5754" t="s">
        <v>18809</v>
      </c>
      <c r="G5754" t="s">
        <v>20040</v>
      </c>
      <c r="H5754" t="s">
        <v>26266</v>
      </c>
      <c r="I5754" t="s">
        <v>26267</v>
      </c>
      <c r="J5754" t="s">
        <v>12261</v>
      </c>
      <c r="K5754" t="s">
        <v>18810</v>
      </c>
      <c r="L5754" t="s">
        <v>18811</v>
      </c>
      <c r="M5754" t="s">
        <v>20324</v>
      </c>
      <c r="N5754" t="s">
        <v>6351</v>
      </c>
      <c r="O5754" t="s">
        <v>20061</v>
      </c>
      <c r="P5754" t="s">
        <v>20114</v>
      </c>
      <c r="Q5754" t="s">
        <v>20115</v>
      </c>
      <c r="R5754" t="s">
        <v>26268</v>
      </c>
      <c r="S5754">
        <v>1</v>
      </c>
      <c r="T5754">
        <v>0</v>
      </c>
      <c r="U5754">
        <v>0</v>
      </c>
      <c r="V5754">
        <v>231</v>
      </c>
      <c r="W5754">
        <v>10</v>
      </c>
    </row>
    <row r="5755" spans="1:23" x14ac:dyDescent="0.3">
      <c r="A5755" t="s">
        <v>5764</v>
      </c>
      <c r="B5755" t="s">
        <v>21174</v>
      </c>
      <c r="C5755">
        <v>0</v>
      </c>
      <c r="D5755">
        <v>0</v>
      </c>
      <c r="E5755" t="s">
        <v>20050</v>
      </c>
      <c r="F5755" t="s">
        <v>18812</v>
      </c>
      <c r="G5755" t="s">
        <v>20080</v>
      </c>
      <c r="H5755" t="s">
        <v>26269</v>
      </c>
      <c r="I5755" t="s">
        <v>26270</v>
      </c>
      <c r="J5755" t="s">
        <v>18813</v>
      </c>
      <c r="K5755" t="s">
        <v>6893</v>
      </c>
      <c r="L5755" t="s">
        <v>6894</v>
      </c>
      <c r="M5755" t="s">
        <v>20422</v>
      </c>
      <c r="N5755" t="s">
        <v>6351</v>
      </c>
      <c r="O5755" t="s">
        <v>20061</v>
      </c>
      <c r="P5755" t="s">
        <v>20114</v>
      </c>
      <c r="Q5755" t="s">
        <v>20115</v>
      </c>
      <c r="R5755" t="s">
        <v>20423</v>
      </c>
      <c r="S5755">
        <v>1</v>
      </c>
      <c r="T5755">
        <v>0</v>
      </c>
      <c r="U5755">
        <v>0</v>
      </c>
      <c r="V5755">
        <v>246</v>
      </c>
      <c r="W5755">
        <v>11</v>
      </c>
    </row>
    <row r="5756" spans="1:23" x14ac:dyDescent="0.3">
      <c r="A5756" t="s">
        <v>5765</v>
      </c>
      <c r="B5756" t="s">
        <v>21174</v>
      </c>
      <c r="C5756">
        <v>0</v>
      </c>
      <c r="D5756">
        <v>0</v>
      </c>
      <c r="E5756" t="s">
        <v>20050</v>
      </c>
      <c r="F5756" t="s">
        <v>18814</v>
      </c>
      <c r="G5756" t="s">
        <v>20066</v>
      </c>
      <c r="H5756" t="s">
        <v>26271</v>
      </c>
      <c r="I5756" t="s">
        <v>26272</v>
      </c>
      <c r="J5756" t="s">
        <v>18815</v>
      </c>
      <c r="K5756" t="s">
        <v>18816</v>
      </c>
      <c r="L5756" t="s">
        <v>18817</v>
      </c>
      <c r="M5756" t="s">
        <v>20227</v>
      </c>
      <c r="N5756" t="s">
        <v>6351</v>
      </c>
      <c r="O5756" t="s">
        <v>20061</v>
      </c>
      <c r="P5756" t="s">
        <v>20114</v>
      </c>
      <c r="Q5756" t="s">
        <v>20115</v>
      </c>
      <c r="R5756" t="s">
        <v>26273</v>
      </c>
      <c r="S5756">
        <v>1</v>
      </c>
      <c r="T5756">
        <v>0</v>
      </c>
      <c r="U5756">
        <v>0</v>
      </c>
      <c r="V5756">
        <v>195</v>
      </c>
      <c r="W5756">
        <v>9</v>
      </c>
    </row>
    <row r="5757" spans="1:23" x14ac:dyDescent="0.3">
      <c r="A5757" t="s">
        <v>5766</v>
      </c>
      <c r="B5757" t="s">
        <v>21174</v>
      </c>
      <c r="C5757">
        <v>0</v>
      </c>
      <c r="D5757">
        <v>0</v>
      </c>
      <c r="E5757" t="s">
        <v>20050</v>
      </c>
      <c r="F5757" t="s">
        <v>18818</v>
      </c>
      <c r="G5757" t="s">
        <v>20066</v>
      </c>
      <c r="H5757" t="s">
        <v>26274</v>
      </c>
      <c r="I5757" t="s">
        <v>26275</v>
      </c>
      <c r="J5757" t="s">
        <v>11886</v>
      </c>
      <c r="K5757" t="s">
        <v>18819</v>
      </c>
      <c r="L5757" t="s">
        <v>18820</v>
      </c>
      <c r="M5757" t="s">
        <v>20146</v>
      </c>
      <c r="N5757" t="s">
        <v>6351</v>
      </c>
      <c r="O5757" t="s">
        <v>20061</v>
      </c>
      <c r="P5757" t="s">
        <v>20438</v>
      </c>
      <c r="Q5757" t="s">
        <v>6377</v>
      </c>
      <c r="R5757" t="s">
        <v>26276</v>
      </c>
      <c r="S5757">
        <v>1</v>
      </c>
      <c r="T5757">
        <v>1</v>
      </c>
      <c r="U5757">
        <v>0</v>
      </c>
      <c r="V5757">
        <v>192</v>
      </c>
      <c r="W5757">
        <v>8</v>
      </c>
    </row>
    <row r="5758" spans="1:23" x14ac:dyDescent="0.3">
      <c r="A5758" t="s">
        <v>5767</v>
      </c>
      <c r="B5758" t="s">
        <v>21174</v>
      </c>
      <c r="C5758">
        <v>0</v>
      </c>
      <c r="D5758">
        <v>0</v>
      </c>
      <c r="E5758" t="s">
        <v>20050</v>
      </c>
      <c r="F5758" t="s">
        <v>18821</v>
      </c>
      <c r="G5758" t="s">
        <v>21292</v>
      </c>
      <c r="H5758" t="s">
        <v>26277</v>
      </c>
      <c r="I5758" t="s">
        <v>26278</v>
      </c>
      <c r="J5758" t="s">
        <v>18822</v>
      </c>
      <c r="K5758" t="s">
        <v>18823</v>
      </c>
      <c r="L5758" t="s">
        <v>18824</v>
      </c>
      <c r="M5758" t="s">
        <v>20434</v>
      </c>
      <c r="N5758" t="s">
        <v>6351</v>
      </c>
      <c r="O5758" t="s">
        <v>20061</v>
      </c>
      <c r="P5758" t="s">
        <v>20438</v>
      </c>
      <c r="Q5758" t="s">
        <v>6377</v>
      </c>
      <c r="R5758" t="s">
        <v>26279</v>
      </c>
      <c r="S5758">
        <v>1</v>
      </c>
      <c r="T5758">
        <v>1</v>
      </c>
      <c r="U5758">
        <v>0</v>
      </c>
      <c r="V5758">
        <v>162</v>
      </c>
      <c r="W5758">
        <v>8</v>
      </c>
    </row>
    <row r="5759" spans="1:23" x14ac:dyDescent="0.3">
      <c r="A5759" t="s">
        <v>5768</v>
      </c>
      <c r="B5759" t="s">
        <v>21174</v>
      </c>
      <c r="C5759">
        <v>0</v>
      </c>
      <c r="D5759">
        <v>0</v>
      </c>
      <c r="E5759" t="s">
        <v>20050</v>
      </c>
      <c r="F5759" t="s">
        <v>18825</v>
      </c>
      <c r="G5759" t="s">
        <v>20066</v>
      </c>
      <c r="H5759" t="s">
        <v>26280</v>
      </c>
      <c r="I5759" t="s">
        <v>26281</v>
      </c>
      <c r="J5759" t="s">
        <v>12261</v>
      </c>
      <c r="K5759" t="s">
        <v>18826</v>
      </c>
      <c r="L5759" t="s">
        <v>18827</v>
      </c>
      <c r="M5759" t="s">
        <v>20422</v>
      </c>
      <c r="N5759" t="s">
        <v>6351</v>
      </c>
      <c r="O5759" t="s">
        <v>20061</v>
      </c>
      <c r="P5759" t="s">
        <v>20062</v>
      </c>
      <c r="Q5759" t="s">
        <v>20063</v>
      </c>
      <c r="R5759" t="s">
        <v>26282</v>
      </c>
      <c r="S5759">
        <v>1</v>
      </c>
      <c r="T5759">
        <v>1</v>
      </c>
      <c r="U5759">
        <v>0</v>
      </c>
      <c r="V5759">
        <v>135</v>
      </c>
      <c r="W5759">
        <v>7</v>
      </c>
    </row>
    <row r="5760" spans="1:23" x14ac:dyDescent="0.3">
      <c r="A5760" t="s">
        <v>5769</v>
      </c>
      <c r="B5760" t="s">
        <v>21174</v>
      </c>
      <c r="C5760">
        <v>0</v>
      </c>
      <c r="D5760">
        <v>0</v>
      </c>
      <c r="E5760" t="s">
        <v>20050</v>
      </c>
      <c r="F5760" t="s">
        <v>18828</v>
      </c>
      <c r="G5760" t="s">
        <v>20066</v>
      </c>
      <c r="H5760" t="s">
        <v>26283</v>
      </c>
      <c r="I5760" t="s">
        <v>26284</v>
      </c>
      <c r="J5760" t="s">
        <v>18829</v>
      </c>
      <c r="K5760" t="s">
        <v>8518</v>
      </c>
      <c r="L5760" t="s">
        <v>8519</v>
      </c>
      <c r="M5760" t="s">
        <v>20988</v>
      </c>
      <c r="N5760" t="s">
        <v>6351</v>
      </c>
      <c r="O5760" t="s">
        <v>20061</v>
      </c>
      <c r="P5760" t="s">
        <v>20062</v>
      </c>
      <c r="Q5760" t="s">
        <v>20063</v>
      </c>
      <c r="R5760" t="s">
        <v>20989</v>
      </c>
      <c r="S5760">
        <v>1</v>
      </c>
      <c r="T5760">
        <v>0</v>
      </c>
      <c r="U5760">
        <v>0</v>
      </c>
      <c r="V5760">
        <v>137</v>
      </c>
      <c r="W5760">
        <v>8</v>
      </c>
    </row>
    <row r="5761" spans="1:23" x14ac:dyDescent="0.3">
      <c r="A5761" t="s">
        <v>5770</v>
      </c>
      <c r="B5761" t="s">
        <v>21174</v>
      </c>
      <c r="C5761">
        <v>0</v>
      </c>
      <c r="D5761">
        <v>0</v>
      </c>
      <c r="E5761" t="s">
        <v>20050</v>
      </c>
      <c r="F5761" t="s">
        <v>18830</v>
      </c>
      <c r="G5761" t="s">
        <v>21292</v>
      </c>
      <c r="H5761" t="s">
        <v>26285</v>
      </c>
      <c r="I5761" t="s">
        <v>26286</v>
      </c>
      <c r="J5761" t="s">
        <v>13660</v>
      </c>
      <c r="K5761" t="s">
        <v>18831</v>
      </c>
      <c r="L5761" t="s">
        <v>18832</v>
      </c>
      <c r="M5761" t="s">
        <v>20178</v>
      </c>
      <c r="N5761" t="s">
        <v>6351</v>
      </c>
      <c r="O5761" t="s">
        <v>20061</v>
      </c>
      <c r="P5761" t="s">
        <v>20207</v>
      </c>
      <c r="Q5761" t="s">
        <v>6450</v>
      </c>
      <c r="R5761" t="s">
        <v>26287</v>
      </c>
      <c r="S5761">
        <v>1</v>
      </c>
      <c r="T5761">
        <v>0</v>
      </c>
      <c r="U5761">
        <v>0</v>
      </c>
      <c r="V5761">
        <v>227</v>
      </c>
      <c r="W5761">
        <v>10</v>
      </c>
    </row>
    <row r="5762" spans="1:23" x14ac:dyDescent="0.3">
      <c r="A5762" t="s">
        <v>5771</v>
      </c>
      <c r="B5762" t="s">
        <v>21174</v>
      </c>
      <c r="C5762">
        <v>0</v>
      </c>
      <c r="D5762">
        <v>0</v>
      </c>
      <c r="E5762" t="s">
        <v>20050</v>
      </c>
      <c r="F5762" t="s">
        <v>18833</v>
      </c>
      <c r="G5762" t="s">
        <v>20040</v>
      </c>
      <c r="H5762" t="s">
        <v>26288</v>
      </c>
      <c r="I5762" t="s">
        <v>26289</v>
      </c>
      <c r="J5762" t="s">
        <v>18834</v>
      </c>
      <c r="K5762" t="s">
        <v>18835</v>
      </c>
      <c r="L5762" t="s">
        <v>18836</v>
      </c>
      <c r="M5762" t="s">
        <v>20893</v>
      </c>
      <c r="N5762" t="s">
        <v>6351</v>
      </c>
      <c r="O5762" t="s">
        <v>20061</v>
      </c>
      <c r="P5762" t="s">
        <v>20207</v>
      </c>
      <c r="Q5762" t="s">
        <v>6450</v>
      </c>
      <c r="R5762" t="s">
        <v>26290</v>
      </c>
      <c r="S5762">
        <v>1</v>
      </c>
      <c r="T5762">
        <v>0</v>
      </c>
      <c r="U5762">
        <v>0</v>
      </c>
      <c r="V5762">
        <v>107</v>
      </c>
      <c r="W5762">
        <v>7</v>
      </c>
    </row>
    <row r="5763" spans="1:23" x14ac:dyDescent="0.3">
      <c r="A5763" t="s">
        <v>5772</v>
      </c>
      <c r="B5763" t="s">
        <v>21174</v>
      </c>
      <c r="C5763">
        <v>0</v>
      </c>
      <c r="D5763">
        <v>0</v>
      </c>
      <c r="E5763" t="s">
        <v>20050</v>
      </c>
      <c r="F5763" t="s">
        <v>18837</v>
      </c>
      <c r="G5763" t="s">
        <v>21292</v>
      </c>
      <c r="H5763" t="s">
        <v>26291</v>
      </c>
      <c r="I5763" t="s">
        <v>26292</v>
      </c>
      <c r="J5763" t="s">
        <v>8254</v>
      </c>
      <c r="K5763" t="s">
        <v>18838</v>
      </c>
      <c r="L5763" t="s">
        <v>18839</v>
      </c>
      <c r="M5763" t="s">
        <v>20103</v>
      </c>
      <c r="N5763" t="s">
        <v>6351</v>
      </c>
      <c r="O5763" t="s">
        <v>20061</v>
      </c>
      <c r="P5763" t="s">
        <v>20207</v>
      </c>
      <c r="Q5763" t="s">
        <v>6450</v>
      </c>
      <c r="R5763" t="s">
        <v>26293</v>
      </c>
      <c r="S5763">
        <v>1</v>
      </c>
      <c r="T5763">
        <v>0</v>
      </c>
      <c r="U5763">
        <v>0</v>
      </c>
      <c r="V5763">
        <v>261</v>
      </c>
      <c r="W5763">
        <v>12</v>
      </c>
    </row>
    <row r="5764" spans="1:23" x14ac:dyDescent="0.3">
      <c r="A5764" t="s">
        <v>5773</v>
      </c>
      <c r="B5764" t="s">
        <v>21174</v>
      </c>
      <c r="C5764">
        <v>0</v>
      </c>
      <c r="D5764">
        <v>0</v>
      </c>
      <c r="E5764" t="s">
        <v>20050</v>
      </c>
      <c r="F5764" t="s">
        <v>18840</v>
      </c>
      <c r="G5764" t="s">
        <v>20040</v>
      </c>
      <c r="H5764" t="s">
        <v>26294</v>
      </c>
      <c r="I5764" t="s">
        <v>26295</v>
      </c>
      <c r="J5764" t="s">
        <v>18841</v>
      </c>
      <c r="K5764" t="s">
        <v>18842</v>
      </c>
      <c r="L5764" t="s">
        <v>18843</v>
      </c>
      <c r="M5764" t="s">
        <v>20422</v>
      </c>
      <c r="N5764" t="s">
        <v>6351</v>
      </c>
      <c r="O5764" t="s">
        <v>20061</v>
      </c>
      <c r="P5764" t="s">
        <v>20672</v>
      </c>
      <c r="Q5764" t="s">
        <v>20673</v>
      </c>
      <c r="R5764" t="s">
        <v>26296</v>
      </c>
      <c r="S5764">
        <v>1</v>
      </c>
      <c r="T5764">
        <v>0</v>
      </c>
      <c r="U5764">
        <v>0</v>
      </c>
      <c r="V5764">
        <v>154</v>
      </c>
      <c r="W5764">
        <v>8</v>
      </c>
    </row>
    <row r="5765" spans="1:23" x14ac:dyDescent="0.3">
      <c r="A5765" t="s">
        <v>5774</v>
      </c>
      <c r="B5765" t="s">
        <v>21174</v>
      </c>
      <c r="C5765">
        <v>0</v>
      </c>
      <c r="D5765">
        <v>0</v>
      </c>
      <c r="E5765" t="s">
        <v>20050</v>
      </c>
      <c r="F5765" t="s">
        <v>18844</v>
      </c>
      <c r="G5765" t="s">
        <v>20066</v>
      </c>
      <c r="H5765" t="s">
        <v>26297</v>
      </c>
      <c r="I5765" t="s">
        <v>26298</v>
      </c>
      <c r="J5765" t="s">
        <v>18845</v>
      </c>
      <c r="K5765" t="s">
        <v>18846</v>
      </c>
      <c r="L5765" t="s">
        <v>18847</v>
      </c>
      <c r="M5765" t="s">
        <v>20443</v>
      </c>
      <c r="N5765" t="s">
        <v>6351</v>
      </c>
      <c r="O5765" t="s">
        <v>20061</v>
      </c>
      <c r="P5765" t="s">
        <v>20070</v>
      </c>
      <c r="Q5765" t="s">
        <v>20071</v>
      </c>
      <c r="R5765" t="s">
        <v>26299</v>
      </c>
      <c r="S5765">
        <v>1</v>
      </c>
      <c r="T5765">
        <v>0</v>
      </c>
      <c r="U5765">
        <v>0</v>
      </c>
      <c r="V5765">
        <v>271</v>
      </c>
      <c r="W5765">
        <v>13</v>
      </c>
    </row>
    <row r="5766" spans="1:23" x14ac:dyDescent="0.3">
      <c r="A5766" t="s">
        <v>5775</v>
      </c>
      <c r="B5766" t="s">
        <v>21174</v>
      </c>
      <c r="C5766">
        <v>0</v>
      </c>
      <c r="D5766">
        <v>0</v>
      </c>
      <c r="E5766" t="s">
        <v>20050</v>
      </c>
      <c r="F5766" t="s">
        <v>18848</v>
      </c>
      <c r="G5766" t="s">
        <v>20066</v>
      </c>
      <c r="H5766" t="s">
        <v>26300</v>
      </c>
      <c r="I5766" t="s">
        <v>26301</v>
      </c>
      <c r="J5766" t="s">
        <v>18849</v>
      </c>
      <c r="K5766" t="s">
        <v>6754</v>
      </c>
      <c r="L5766" t="s">
        <v>6755</v>
      </c>
      <c r="M5766" t="s">
        <v>20083</v>
      </c>
      <c r="N5766" t="s">
        <v>6351</v>
      </c>
      <c r="O5766" t="s">
        <v>20061</v>
      </c>
      <c r="P5766" t="s">
        <v>20795</v>
      </c>
      <c r="Q5766" t="s">
        <v>6755</v>
      </c>
      <c r="R5766" t="s">
        <v>20796</v>
      </c>
      <c r="S5766">
        <v>1</v>
      </c>
      <c r="T5766">
        <v>0</v>
      </c>
      <c r="U5766">
        <v>0</v>
      </c>
      <c r="V5766">
        <v>195</v>
      </c>
      <c r="W5766">
        <v>8</v>
      </c>
    </row>
    <row r="5767" spans="1:23" x14ac:dyDescent="0.3">
      <c r="A5767" t="s">
        <v>5776</v>
      </c>
      <c r="B5767" t="s">
        <v>21174</v>
      </c>
      <c r="C5767">
        <v>0</v>
      </c>
      <c r="D5767">
        <v>0</v>
      </c>
      <c r="E5767" t="s">
        <v>20050</v>
      </c>
      <c r="F5767" t="s">
        <v>18850</v>
      </c>
      <c r="G5767" t="s">
        <v>20080</v>
      </c>
      <c r="H5767" t="s">
        <v>26302</v>
      </c>
      <c r="I5767" t="s">
        <v>26303</v>
      </c>
      <c r="J5767" t="s">
        <v>11071</v>
      </c>
      <c r="K5767" t="s">
        <v>6390</v>
      </c>
      <c r="L5767" t="s">
        <v>6391</v>
      </c>
      <c r="M5767" t="s">
        <v>20162</v>
      </c>
      <c r="N5767" t="s">
        <v>6351</v>
      </c>
      <c r="O5767" t="s">
        <v>20061</v>
      </c>
      <c r="P5767" t="s">
        <v>20461</v>
      </c>
      <c r="Q5767" t="s">
        <v>20462</v>
      </c>
      <c r="R5767" t="s">
        <v>20746</v>
      </c>
      <c r="S5767">
        <v>1</v>
      </c>
      <c r="T5767">
        <v>0</v>
      </c>
      <c r="U5767">
        <v>0</v>
      </c>
      <c r="V5767">
        <v>418</v>
      </c>
      <c r="W5767">
        <v>22</v>
      </c>
    </row>
    <row r="5768" spans="1:23" x14ac:dyDescent="0.3">
      <c r="A5768" t="s">
        <v>5777</v>
      </c>
      <c r="B5768" t="s">
        <v>21174</v>
      </c>
      <c r="C5768">
        <v>0</v>
      </c>
      <c r="D5768">
        <v>0</v>
      </c>
      <c r="E5768" t="s">
        <v>20150</v>
      </c>
      <c r="F5768" t="s">
        <v>18851</v>
      </c>
      <c r="G5768" t="s">
        <v>20089</v>
      </c>
      <c r="H5768" t="s">
        <v>26304</v>
      </c>
      <c r="I5768" t="s">
        <v>26305</v>
      </c>
      <c r="J5768" t="s">
        <v>18852</v>
      </c>
      <c r="K5768" t="s">
        <v>7160</v>
      </c>
      <c r="L5768" t="s">
        <v>7161</v>
      </c>
      <c r="M5768" t="s">
        <v>20688</v>
      </c>
      <c r="N5768" t="s">
        <v>6351</v>
      </c>
      <c r="O5768" t="s">
        <v>20061</v>
      </c>
      <c r="P5768" t="s">
        <v>20672</v>
      </c>
      <c r="Q5768" t="s">
        <v>20673</v>
      </c>
      <c r="R5768" t="s">
        <v>20689</v>
      </c>
      <c r="S5768">
        <v>0</v>
      </c>
      <c r="T5768">
        <v>0</v>
      </c>
      <c r="U5768">
        <v>0</v>
      </c>
      <c r="V5768">
        <v>44</v>
      </c>
      <c r="W5768">
        <v>2</v>
      </c>
    </row>
    <row r="5769" spans="1:23" x14ac:dyDescent="0.3">
      <c r="A5769" t="s">
        <v>5778</v>
      </c>
      <c r="B5769" t="s">
        <v>21174</v>
      </c>
      <c r="C5769">
        <v>0</v>
      </c>
      <c r="D5769">
        <v>0</v>
      </c>
      <c r="E5769" t="s">
        <v>20150</v>
      </c>
      <c r="F5769" t="s">
        <v>18853</v>
      </c>
      <c r="G5769" t="s">
        <v>20089</v>
      </c>
      <c r="H5769" t="s">
        <v>26306</v>
      </c>
      <c r="I5769" t="s">
        <v>26307</v>
      </c>
      <c r="J5769" t="s">
        <v>18854</v>
      </c>
      <c r="K5769" t="s">
        <v>6754</v>
      </c>
      <c r="L5769" t="s">
        <v>6755</v>
      </c>
      <c r="M5769" t="s">
        <v>20083</v>
      </c>
      <c r="N5769" t="s">
        <v>6351</v>
      </c>
      <c r="O5769" t="s">
        <v>20061</v>
      </c>
      <c r="P5769" t="s">
        <v>20795</v>
      </c>
      <c r="Q5769" t="s">
        <v>6755</v>
      </c>
      <c r="R5769" t="s">
        <v>20796</v>
      </c>
      <c r="S5769">
        <v>0</v>
      </c>
      <c r="T5769">
        <v>0</v>
      </c>
      <c r="U5769">
        <v>0</v>
      </c>
      <c r="V5769">
        <v>22</v>
      </c>
      <c r="W5769">
        <v>1</v>
      </c>
    </row>
    <row r="5770" spans="1:23" x14ac:dyDescent="0.3">
      <c r="A5770" t="s">
        <v>5779</v>
      </c>
      <c r="B5770" t="s">
        <v>21174</v>
      </c>
      <c r="C5770">
        <v>0</v>
      </c>
      <c r="D5770">
        <v>0</v>
      </c>
      <c r="E5770" t="s">
        <v>20050</v>
      </c>
      <c r="F5770" t="s">
        <v>18855</v>
      </c>
      <c r="G5770" t="s">
        <v>20080</v>
      </c>
      <c r="H5770" t="s">
        <v>26308</v>
      </c>
      <c r="I5770" t="s">
        <v>26309</v>
      </c>
      <c r="J5770" t="s">
        <v>13000</v>
      </c>
      <c r="K5770" t="s">
        <v>6921</v>
      </c>
      <c r="L5770" t="s">
        <v>6922</v>
      </c>
      <c r="M5770" t="s">
        <v>20293</v>
      </c>
      <c r="N5770" t="s">
        <v>6351</v>
      </c>
      <c r="O5770" t="s">
        <v>20061</v>
      </c>
      <c r="P5770" t="s">
        <v>20777</v>
      </c>
      <c r="Q5770" t="s">
        <v>6922</v>
      </c>
      <c r="R5770" t="s">
        <v>20778</v>
      </c>
      <c r="S5770">
        <v>1</v>
      </c>
      <c r="T5770">
        <v>0</v>
      </c>
      <c r="U5770">
        <v>0</v>
      </c>
      <c r="V5770">
        <v>312</v>
      </c>
      <c r="W5770">
        <v>16</v>
      </c>
    </row>
    <row r="5771" spans="1:23" x14ac:dyDescent="0.3">
      <c r="A5771" t="s">
        <v>5780</v>
      </c>
      <c r="B5771" t="s">
        <v>21174</v>
      </c>
      <c r="C5771">
        <v>0</v>
      </c>
      <c r="D5771">
        <v>0</v>
      </c>
      <c r="E5771" t="s">
        <v>20050</v>
      </c>
      <c r="F5771" t="s">
        <v>18856</v>
      </c>
      <c r="G5771" t="s">
        <v>20080</v>
      </c>
      <c r="H5771" t="s">
        <v>26310</v>
      </c>
      <c r="I5771" t="s">
        <v>26311</v>
      </c>
      <c r="J5771" t="s">
        <v>18857</v>
      </c>
      <c r="K5771" t="s">
        <v>6449</v>
      </c>
      <c r="L5771" t="s">
        <v>6450</v>
      </c>
      <c r="M5771" t="s">
        <v>20206</v>
      </c>
      <c r="N5771" t="s">
        <v>6351</v>
      </c>
      <c r="O5771" t="s">
        <v>20061</v>
      </c>
      <c r="P5771" t="s">
        <v>20207</v>
      </c>
      <c r="Q5771" t="s">
        <v>6450</v>
      </c>
      <c r="R5771" t="s">
        <v>20208</v>
      </c>
      <c r="S5771">
        <v>1</v>
      </c>
      <c r="T5771">
        <v>0</v>
      </c>
      <c r="U5771">
        <v>0</v>
      </c>
      <c r="V5771">
        <v>261</v>
      </c>
      <c r="W5771">
        <v>13</v>
      </c>
    </row>
    <row r="5772" spans="1:23" x14ac:dyDescent="0.3">
      <c r="A5772" t="s">
        <v>5781</v>
      </c>
      <c r="B5772" t="s">
        <v>21439</v>
      </c>
      <c r="C5772">
        <v>1</v>
      </c>
      <c r="D5772">
        <v>1</v>
      </c>
      <c r="E5772" t="s">
        <v>20088</v>
      </c>
      <c r="F5772" t="s">
        <v>18858</v>
      </c>
      <c r="G5772" t="s">
        <v>20089</v>
      </c>
      <c r="H5772" t="s">
        <v>21481</v>
      </c>
      <c r="I5772" t="s">
        <v>26172</v>
      </c>
      <c r="J5772" t="s">
        <v>18508</v>
      </c>
      <c r="K5772" t="s">
        <v>6419</v>
      </c>
      <c r="L5772" t="s">
        <v>6350</v>
      </c>
      <c r="M5772" t="s">
        <v>20083</v>
      </c>
      <c r="N5772" t="s">
        <v>6351</v>
      </c>
      <c r="O5772" t="s">
        <v>20061</v>
      </c>
      <c r="P5772" t="s">
        <v>20396</v>
      </c>
      <c r="Q5772" t="s">
        <v>20397</v>
      </c>
      <c r="R5772" t="s">
        <v>20398</v>
      </c>
      <c r="S5772">
        <v>0</v>
      </c>
      <c r="T5772">
        <v>0</v>
      </c>
      <c r="U5772">
        <v>0</v>
      </c>
      <c r="V5772">
        <v>30</v>
      </c>
      <c r="W5772">
        <v>1</v>
      </c>
    </row>
    <row r="5773" spans="1:23" x14ac:dyDescent="0.3">
      <c r="A5773" t="s">
        <v>5782</v>
      </c>
      <c r="B5773" t="s">
        <v>21439</v>
      </c>
      <c r="C5773">
        <v>1</v>
      </c>
      <c r="D5773">
        <v>1</v>
      </c>
      <c r="E5773" t="s">
        <v>20088</v>
      </c>
      <c r="F5773" t="s">
        <v>18859</v>
      </c>
      <c r="G5773" t="s">
        <v>20089</v>
      </c>
      <c r="H5773" t="s">
        <v>26176</v>
      </c>
      <c r="I5773" t="s">
        <v>26177</v>
      </c>
      <c r="J5773" t="s">
        <v>6923</v>
      </c>
      <c r="K5773" t="s">
        <v>6924</v>
      </c>
      <c r="L5773" t="s">
        <v>6925</v>
      </c>
      <c r="M5773" t="s">
        <v>20856</v>
      </c>
      <c r="N5773" t="s">
        <v>6351</v>
      </c>
      <c r="O5773" t="s">
        <v>20061</v>
      </c>
      <c r="P5773" t="s">
        <v>20062</v>
      </c>
      <c r="Q5773" t="s">
        <v>20063</v>
      </c>
      <c r="R5773" t="s">
        <v>20857</v>
      </c>
      <c r="S5773">
        <v>0</v>
      </c>
      <c r="T5773">
        <v>0</v>
      </c>
      <c r="U5773">
        <v>0</v>
      </c>
      <c r="V5773">
        <v>13</v>
      </c>
      <c r="W5773">
        <v>1</v>
      </c>
    </row>
    <row r="5774" spans="1:23" x14ac:dyDescent="0.3">
      <c r="A5774" t="s">
        <v>5783</v>
      </c>
      <c r="B5774" t="s">
        <v>21439</v>
      </c>
      <c r="C5774">
        <v>1</v>
      </c>
      <c r="D5774">
        <v>1</v>
      </c>
      <c r="E5774" t="s">
        <v>20088</v>
      </c>
      <c r="F5774" t="s">
        <v>18860</v>
      </c>
      <c r="G5774" t="s">
        <v>20089</v>
      </c>
      <c r="H5774" t="s">
        <v>26211</v>
      </c>
      <c r="I5774" t="s">
        <v>26212</v>
      </c>
      <c r="J5774" t="s">
        <v>18523</v>
      </c>
      <c r="K5774" t="s">
        <v>7839</v>
      </c>
      <c r="L5774" t="s">
        <v>7840</v>
      </c>
      <c r="M5774" t="s">
        <v>20259</v>
      </c>
      <c r="N5774" t="s">
        <v>6351</v>
      </c>
      <c r="O5774" t="s">
        <v>20061</v>
      </c>
      <c r="P5774" t="s">
        <v>20438</v>
      </c>
      <c r="Q5774" t="s">
        <v>6377</v>
      </c>
      <c r="R5774" t="s">
        <v>20439</v>
      </c>
      <c r="S5774">
        <v>0</v>
      </c>
      <c r="T5774">
        <v>1</v>
      </c>
      <c r="U5774">
        <v>0</v>
      </c>
      <c r="V5774">
        <v>22</v>
      </c>
      <c r="W5774">
        <v>1</v>
      </c>
    </row>
    <row r="5775" spans="1:23" x14ac:dyDescent="0.3">
      <c r="A5775" t="s">
        <v>5784</v>
      </c>
      <c r="B5775" t="s">
        <v>21439</v>
      </c>
      <c r="C5775">
        <v>1</v>
      </c>
      <c r="D5775">
        <v>1</v>
      </c>
      <c r="E5775" t="s">
        <v>20050</v>
      </c>
      <c r="F5775" t="s">
        <v>18861</v>
      </c>
      <c r="G5775" t="s">
        <v>20051</v>
      </c>
      <c r="H5775" t="s">
        <v>20459</v>
      </c>
      <c r="I5775" t="s">
        <v>20460</v>
      </c>
      <c r="J5775" t="s">
        <v>18862</v>
      </c>
      <c r="K5775" t="s">
        <v>8804</v>
      </c>
      <c r="L5775" t="s">
        <v>8805</v>
      </c>
      <c r="M5775" t="s">
        <v>21051</v>
      </c>
      <c r="N5775" t="s">
        <v>6351</v>
      </c>
      <c r="O5775" t="s">
        <v>20061</v>
      </c>
      <c r="P5775" t="s">
        <v>20461</v>
      </c>
      <c r="Q5775" t="s">
        <v>20462</v>
      </c>
      <c r="R5775" t="s">
        <v>21052</v>
      </c>
      <c r="S5775">
        <v>1</v>
      </c>
      <c r="T5775">
        <v>0</v>
      </c>
      <c r="U5775">
        <v>0</v>
      </c>
      <c r="V5775">
        <v>43</v>
      </c>
      <c r="W5775">
        <v>3</v>
      </c>
    </row>
    <row r="5776" spans="1:23" x14ac:dyDescent="0.3">
      <c r="A5776" t="s">
        <v>5785</v>
      </c>
      <c r="B5776" t="s">
        <v>21522</v>
      </c>
      <c r="C5776">
        <v>1</v>
      </c>
      <c r="D5776">
        <v>1</v>
      </c>
      <c r="E5776" t="s">
        <v>20050</v>
      </c>
      <c r="F5776" t="s">
        <v>18863</v>
      </c>
      <c r="G5776" t="s">
        <v>20051</v>
      </c>
      <c r="H5776" t="s">
        <v>26166</v>
      </c>
      <c r="I5776" t="s">
        <v>26167</v>
      </c>
      <c r="J5776" t="s">
        <v>6903</v>
      </c>
      <c r="K5776" t="s">
        <v>6493</v>
      </c>
      <c r="L5776" t="s">
        <v>6494</v>
      </c>
      <c r="M5776" t="s">
        <v>20555</v>
      </c>
      <c r="N5776" t="s">
        <v>6351</v>
      </c>
      <c r="O5776" t="s">
        <v>20061</v>
      </c>
      <c r="P5776" t="s">
        <v>20233</v>
      </c>
      <c r="Q5776" t="s">
        <v>20234</v>
      </c>
      <c r="R5776" t="s">
        <v>20909</v>
      </c>
      <c r="S5776">
        <v>1</v>
      </c>
      <c r="T5776">
        <v>1</v>
      </c>
      <c r="U5776">
        <v>0</v>
      </c>
      <c r="V5776">
        <v>18</v>
      </c>
      <c r="W5776">
        <v>1</v>
      </c>
    </row>
    <row r="5777" spans="1:23" x14ac:dyDescent="0.3">
      <c r="A5777" t="s">
        <v>5786</v>
      </c>
      <c r="B5777" t="s">
        <v>21501</v>
      </c>
      <c r="C5777">
        <v>1</v>
      </c>
      <c r="D5777">
        <v>1</v>
      </c>
      <c r="E5777" t="s">
        <v>20050</v>
      </c>
      <c r="F5777" t="s">
        <v>18864</v>
      </c>
      <c r="G5777" t="s">
        <v>20051</v>
      </c>
      <c r="H5777" t="s">
        <v>20058</v>
      </c>
      <c r="I5777" t="s">
        <v>20059</v>
      </c>
      <c r="J5777" t="s">
        <v>18504</v>
      </c>
      <c r="K5777" t="s">
        <v>6924</v>
      </c>
      <c r="L5777" t="s">
        <v>6925</v>
      </c>
      <c r="M5777" t="s">
        <v>20856</v>
      </c>
      <c r="N5777" t="s">
        <v>6351</v>
      </c>
      <c r="O5777" t="s">
        <v>20061</v>
      </c>
      <c r="P5777" t="s">
        <v>20062</v>
      </c>
      <c r="Q5777" t="s">
        <v>20063</v>
      </c>
      <c r="R5777" t="s">
        <v>20857</v>
      </c>
      <c r="S5777">
        <v>1</v>
      </c>
      <c r="T5777">
        <v>0</v>
      </c>
      <c r="U5777">
        <v>0</v>
      </c>
      <c r="V5777">
        <v>138</v>
      </c>
      <c r="W5777">
        <v>7</v>
      </c>
    </row>
    <row r="5778" spans="1:23" x14ac:dyDescent="0.3">
      <c r="A5778" t="s">
        <v>5787</v>
      </c>
      <c r="B5778" t="s">
        <v>21174</v>
      </c>
      <c r="C5778">
        <v>0</v>
      </c>
      <c r="D5778">
        <v>0</v>
      </c>
      <c r="E5778" t="s">
        <v>20050</v>
      </c>
      <c r="F5778" t="s">
        <v>18866</v>
      </c>
      <c r="G5778" t="s">
        <v>20080</v>
      </c>
      <c r="H5778" t="s">
        <v>20574</v>
      </c>
      <c r="I5778" t="s">
        <v>20575</v>
      </c>
      <c r="J5778" t="s">
        <v>18406</v>
      </c>
      <c r="K5778" t="s">
        <v>9134</v>
      </c>
      <c r="L5778" t="s">
        <v>6350</v>
      </c>
      <c r="M5778" t="s">
        <v>20083</v>
      </c>
      <c r="N5778" t="s">
        <v>6351</v>
      </c>
      <c r="O5778" t="s">
        <v>20061</v>
      </c>
      <c r="P5778" t="s">
        <v>20396</v>
      </c>
      <c r="Q5778" t="s">
        <v>20397</v>
      </c>
      <c r="R5778" t="s">
        <v>20398</v>
      </c>
      <c r="S5778">
        <v>1</v>
      </c>
      <c r="T5778">
        <v>0</v>
      </c>
      <c r="U5778">
        <v>0</v>
      </c>
      <c r="V5778">
        <v>316</v>
      </c>
      <c r="W5778">
        <v>15</v>
      </c>
    </row>
    <row r="5779" spans="1:23" x14ac:dyDescent="0.3">
      <c r="A5779" t="s">
        <v>5788</v>
      </c>
      <c r="B5779" t="s">
        <v>21174</v>
      </c>
      <c r="C5779">
        <v>0</v>
      </c>
      <c r="D5779">
        <v>0</v>
      </c>
      <c r="E5779" t="s">
        <v>20050</v>
      </c>
      <c r="F5779" t="s">
        <v>18867</v>
      </c>
      <c r="G5779" t="s">
        <v>20080</v>
      </c>
      <c r="H5779" t="s">
        <v>20574</v>
      </c>
      <c r="I5779" t="s">
        <v>20575</v>
      </c>
      <c r="J5779" t="s">
        <v>18406</v>
      </c>
      <c r="K5779" t="s">
        <v>9134</v>
      </c>
      <c r="L5779" t="s">
        <v>6350</v>
      </c>
      <c r="M5779" t="s">
        <v>20083</v>
      </c>
      <c r="N5779" t="s">
        <v>6351</v>
      </c>
      <c r="O5779" t="s">
        <v>20061</v>
      </c>
      <c r="P5779" t="s">
        <v>20396</v>
      </c>
      <c r="Q5779" t="s">
        <v>20397</v>
      </c>
      <c r="R5779" t="s">
        <v>20398</v>
      </c>
      <c r="S5779">
        <v>1</v>
      </c>
      <c r="T5779">
        <v>0</v>
      </c>
      <c r="U5779">
        <v>0</v>
      </c>
      <c r="V5779">
        <v>370</v>
      </c>
      <c r="W5779">
        <v>18</v>
      </c>
    </row>
    <row r="5780" spans="1:23" x14ac:dyDescent="0.3">
      <c r="A5780" t="s">
        <v>5789</v>
      </c>
      <c r="B5780" t="s">
        <v>21174</v>
      </c>
      <c r="C5780">
        <v>0</v>
      </c>
      <c r="D5780">
        <v>0</v>
      </c>
      <c r="E5780" t="s">
        <v>20050</v>
      </c>
      <c r="F5780" t="s">
        <v>18868</v>
      </c>
      <c r="G5780" t="s">
        <v>20080</v>
      </c>
      <c r="H5780" t="s">
        <v>20574</v>
      </c>
      <c r="I5780" t="s">
        <v>20575</v>
      </c>
      <c r="J5780" t="s">
        <v>18869</v>
      </c>
      <c r="K5780" t="s">
        <v>6349</v>
      </c>
      <c r="L5780" t="s">
        <v>6350</v>
      </c>
      <c r="M5780" t="s">
        <v>20083</v>
      </c>
      <c r="N5780" t="s">
        <v>6351</v>
      </c>
      <c r="O5780" t="s">
        <v>20061</v>
      </c>
      <c r="P5780" t="s">
        <v>20396</v>
      </c>
      <c r="Q5780" t="s">
        <v>20397</v>
      </c>
      <c r="R5780" t="s">
        <v>20398</v>
      </c>
      <c r="S5780">
        <v>1</v>
      </c>
      <c r="T5780">
        <v>0</v>
      </c>
      <c r="U5780">
        <v>0</v>
      </c>
      <c r="V5780">
        <v>279</v>
      </c>
      <c r="W5780">
        <v>16</v>
      </c>
    </row>
    <row r="5781" spans="1:23" x14ac:dyDescent="0.3">
      <c r="A5781" t="s">
        <v>5790</v>
      </c>
      <c r="B5781" t="s">
        <v>21174</v>
      </c>
      <c r="C5781">
        <v>0</v>
      </c>
      <c r="D5781">
        <v>0</v>
      </c>
      <c r="E5781" t="s">
        <v>20050</v>
      </c>
      <c r="F5781" t="s">
        <v>18870</v>
      </c>
      <c r="G5781" t="s">
        <v>20080</v>
      </c>
      <c r="H5781" t="s">
        <v>20574</v>
      </c>
      <c r="I5781" t="s">
        <v>20575</v>
      </c>
      <c r="J5781" t="s">
        <v>18871</v>
      </c>
      <c r="K5781" t="s">
        <v>6931</v>
      </c>
      <c r="L5781" t="s">
        <v>6350</v>
      </c>
      <c r="M5781" t="s">
        <v>20083</v>
      </c>
      <c r="N5781" t="s">
        <v>6351</v>
      </c>
      <c r="O5781" t="s">
        <v>20061</v>
      </c>
      <c r="P5781" t="s">
        <v>20396</v>
      </c>
      <c r="Q5781" t="s">
        <v>20397</v>
      </c>
      <c r="R5781" t="s">
        <v>20398</v>
      </c>
      <c r="S5781">
        <v>1</v>
      </c>
      <c r="T5781">
        <v>0</v>
      </c>
      <c r="U5781">
        <v>0</v>
      </c>
      <c r="V5781">
        <v>342</v>
      </c>
      <c r="W5781">
        <v>18</v>
      </c>
    </row>
    <row r="5782" spans="1:23" x14ac:dyDescent="0.3">
      <c r="A5782" t="s">
        <v>5791</v>
      </c>
      <c r="B5782" t="s">
        <v>21174</v>
      </c>
      <c r="C5782">
        <v>0</v>
      </c>
      <c r="D5782">
        <v>0</v>
      </c>
      <c r="E5782" t="s">
        <v>20050</v>
      </c>
      <c r="F5782" t="s">
        <v>18872</v>
      </c>
      <c r="G5782" t="s">
        <v>20080</v>
      </c>
      <c r="H5782" t="s">
        <v>20574</v>
      </c>
      <c r="I5782" t="s">
        <v>20575</v>
      </c>
      <c r="J5782" t="s">
        <v>18873</v>
      </c>
      <c r="K5782" t="s">
        <v>18405</v>
      </c>
      <c r="L5782" t="s">
        <v>6350</v>
      </c>
      <c r="M5782" t="s">
        <v>20083</v>
      </c>
      <c r="N5782" t="s">
        <v>6351</v>
      </c>
      <c r="O5782" t="s">
        <v>20061</v>
      </c>
      <c r="P5782" t="s">
        <v>20396</v>
      </c>
      <c r="Q5782" t="s">
        <v>20397</v>
      </c>
      <c r="R5782" t="s">
        <v>20398</v>
      </c>
      <c r="S5782">
        <v>1</v>
      </c>
      <c r="T5782">
        <v>0</v>
      </c>
      <c r="U5782">
        <v>0</v>
      </c>
      <c r="V5782">
        <v>345</v>
      </c>
      <c r="W5782">
        <v>17</v>
      </c>
    </row>
    <row r="5783" spans="1:23" x14ac:dyDescent="0.3">
      <c r="A5783" t="s">
        <v>5792</v>
      </c>
      <c r="B5783" t="s">
        <v>21174</v>
      </c>
      <c r="C5783">
        <v>0</v>
      </c>
      <c r="D5783">
        <v>0</v>
      </c>
      <c r="E5783" t="s">
        <v>20050</v>
      </c>
      <c r="F5783" t="s">
        <v>18874</v>
      </c>
      <c r="G5783" t="s">
        <v>20080</v>
      </c>
      <c r="H5783" t="s">
        <v>20574</v>
      </c>
      <c r="I5783" t="s">
        <v>20575</v>
      </c>
      <c r="J5783" t="s">
        <v>18875</v>
      </c>
      <c r="K5783" t="s">
        <v>6398</v>
      </c>
      <c r="L5783" t="s">
        <v>6350</v>
      </c>
      <c r="M5783" t="s">
        <v>20083</v>
      </c>
      <c r="N5783" t="s">
        <v>6351</v>
      </c>
      <c r="O5783" t="s">
        <v>20061</v>
      </c>
      <c r="P5783" t="s">
        <v>20396</v>
      </c>
      <c r="Q5783" t="s">
        <v>20397</v>
      </c>
      <c r="R5783" t="s">
        <v>20398</v>
      </c>
      <c r="S5783">
        <v>1</v>
      </c>
      <c r="T5783">
        <v>0</v>
      </c>
      <c r="U5783">
        <v>0</v>
      </c>
      <c r="V5783">
        <v>396</v>
      </c>
      <c r="W5783">
        <v>20</v>
      </c>
    </row>
    <row r="5784" spans="1:23" x14ac:dyDescent="0.3">
      <c r="A5784" t="s">
        <v>5793</v>
      </c>
      <c r="B5784" t="s">
        <v>21174</v>
      </c>
      <c r="C5784">
        <v>0</v>
      </c>
      <c r="D5784">
        <v>0</v>
      </c>
      <c r="E5784" t="s">
        <v>20050</v>
      </c>
      <c r="F5784" t="s">
        <v>18876</v>
      </c>
      <c r="G5784" t="s">
        <v>20080</v>
      </c>
      <c r="H5784" t="s">
        <v>20574</v>
      </c>
      <c r="I5784" t="s">
        <v>20575</v>
      </c>
      <c r="J5784" t="s">
        <v>18877</v>
      </c>
      <c r="K5784" t="s">
        <v>6915</v>
      </c>
      <c r="L5784" t="s">
        <v>6350</v>
      </c>
      <c r="M5784" t="s">
        <v>20083</v>
      </c>
      <c r="N5784" t="s">
        <v>6351</v>
      </c>
      <c r="O5784" t="s">
        <v>20061</v>
      </c>
      <c r="P5784" t="s">
        <v>20396</v>
      </c>
      <c r="Q5784" t="s">
        <v>20397</v>
      </c>
      <c r="R5784" t="s">
        <v>20398</v>
      </c>
      <c r="S5784">
        <v>1</v>
      </c>
      <c r="T5784">
        <v>0</v>
      </c>
      <c r="U5784">
        <v>0</v>
      </c>
      <c r="V5784">
        <v>330</v>
      </c>
      <c r="W5784">
        <v>17</v>
      </c>
    </row>
    <row r="5785" spans="1:23" x14ac:dyDescent="0.3">
      <c r="A5785" t="s">
        <v>5794</v>
      </c>
      <c r="B5785" t="s">
        <v>21174</v>
      </c>
      <c r="C5785">
        <v>0</v>
      </c>
      <c r="D5785">
        <v>0</v>
      </c>
      <c r="E5785" t="s">
        <v>20050</v>
      </c>
      <c r="F5785" t="s">
        <v>18878</v>
      </c>
      <c r="G5785" t="s">
        <v>20080</v>
      </c>
      <c r="H5785" t="s">
        <v>20574</v>
      </c>
      <c r="I5785" t="s">
        <v>20575</v>
      </c>
      <c r="J5785" t="s">
        <v>18879</v>
      </c>
      <c r="K5785" t="s">
        <v>6349</v>
      </c>
      <c r="L5785" t="s">
        <v>6350</v>
      </c>
      <c r="M5785" t="s">
        <v>20083</v>
      </c>
      <c r="N5785" t="s">
        <v>6351</v>
      </c>
      <c r="O5785" t="s">
        <v>20061</v>
      </c>
      <c r="P5785" t="s">
        <v>20396</v>
      </c>
      <c r="Q5785" t="s">
        <v>20397</v>
      </c>
      <c r="R5785" t="s">
        <v>20398</v>
      </c>
      <c r="S5785">
        <v>1</v>
      </c>
      <c r="T5785">
        <v>0</v>
      </c>
      <c r="U5785">
        <v>0</v>
      </c>
      <c r="V5785">
        <v>131</v>
      </c>
      <c r="W5785">
        <v>7</v>
      </c>
    </row>
    <row r="5786" spans="1:23" x14ac:dyDescent="0.3">
      <c r="A5786" t="s">
        <v>5795</v>
      </c>
      <c r="B5786" t="s">
        <v>21174</v>
      </c>
      <c r="C5786">
        <v>0</v>
      </c>
      <c r="D5786">
        <v>0</v>
      </c>
      <c r="E5786" t="s">
        <v>20050</v>
      </c>
      <c r="F5786" t="s">
        <v>18880</v>
      </c>
      <c r="G5786" t="s">
        <v>20080</v>
      </c>
      <c r="H5786" t="s">
        <v>20574</v>
      </c>
      <c r="I5786" t="s">
        <v>20575</v>
      </c>
      <c r="J5786" t="s">
        <v>18881</v>
      </c>
      <c r="K5786" t="s">
        <v>18540</v>
      </c>
      <c r="L5786" t="s">
        <v>6350</v>
      </c>
      <c r="M5786" t="s">
        <v>20083</v>
      </c>
      <c r="N5786" t="s">
        <v>6351</v>
      </c>
      <c r="O5786" t="s">
        <v>20061</v>
      </c>
      <c r="P5786" t="s">
        <v>20396</v>
      </c>
      <c r="Q5786" t="s">
        <v>20397</v>
      </c>
      <c r="R5786" t="s">
        <v>20398</v>
      </c>
      <c r="S5786">
        <v>1</v>
      </c>
      <c r="T5786">
        <v>0</v>
      </c>
      <c r="U5786">
        <v>0</v>
      </c>
      <c r="V5786">
        <v>178</v>
      </c>
      <c r="W5786">
        <v>10</v>
      </c>
    </row>
    <row r="5787" spans="1:23" x14ac:dyDescent="0.3">
      <c r="A5787" t="s">
        <v>5796</v>
      </c>
      <c r="B5787" t="s">
        <v>21174</v>
      </c>
      <c r="C5787">
        <v>0</v>
      </c>
      <c r="D5787">
        <v>0</v>
      </c>
      <c r="E5787" t="s">
        <v>20050</v>
      </c>
      <c r="F5787" t="s">
        <v>18882</v>
      </c>
      <c r="G5787" t="s">
        <v>20080</v>
      </c>
      <c r="H5787" t="s">
        <v>20574</v>
      </c>
      <c r="I5787" t="s">
        <v>20575</v>
      </c>
      <c r="J5787" t="s">
        <v>18883</v>
      </c>
      <c r="K5787" t="s">
        <v>6451</v>
      </c>
      <c r="L5787" t="s">
        <v>6350</v>
      </c>
      <c r="M5787" t="s">
        <v>20083</v>
      </c>
      <c r="N5787" t="s">
        <v>6351</v>
      </c>
      <c r="O5787" t="s">
        <v>20061</v>
      </c>
      <c r="P5787" t="s">
        <v>20396</v>
      </c>
      <c r="Q5787" t="s">
        <v>20397</v>
      </c>
      <c r="R5787" t="s">
        <v>20398</v>
      </c>
      <c r="S5787">
        <v>1</v>
      </c>
      <c r="T5787">
        <v>0</v>
      </c>
      <c r="U5787">
        <v>0</v>
      </c>
      <c r="V5787">
        <v>379</v>
      </c>
      <c r="W5787">
        <v>18</v>
      </c>
    </row>
    <row r="5788" spans="1:23" x14ac:dyDescent="0.3">
      <c r="A5788" t="s">
        <v>5797</v>
      </c>
      <c r="B5788" t="s">
        <v>21174</v>
      </c>
      <c r="C5788">
        <v>0</v>
      </c>
      <c r="D5788">
        <v>0</v>
      </c>
      <c r="E5788" t="s">
        <v>20050</v>
      </c>
      <c r="F5788" t="s">
        <v>18884</v>
      </c>
      <c r="G5788" t="s">
        <v>20080</v>
      </c>
      <c r="H5788" t="s">
        <v>20574</v>
      </c>
      <c r="I5788" t="s">
        <v>20575</v>
      </c>
      <c r="J5788" t="s">
        <v>18883</v>
      </c>
      <c r="K5788" t="s">
        <v>6451</v>
      </c>
      <c r="L5788" t="s">
        <v>6350</v>
      </c>
      <c r="M5788" t="s">
        <v>20083</v>
      </c>
      <c r="N5788" t="s">
        <v>6351</v>
      </c>
      <c r="O5788" t="s">
        <v>20061</v>
      </c>
      <c r="P5788" t="s">
        <v>20396</v>
      </c>
      <c r="Q5788" t="s">
        <v>20397</v>
      </c>
      <c r="R5788" t="s">
        <v>20398</v>
      </c>
      <c r="S5788">
        <v>1</v>
      </c>
      <c r="T5788">
        <v>0</v>
      </c>
      <c r="U5788">
        <v>0</v>
      </c>
      <c r="V5788">
        <v>259</v>
      </c>
      <c r="W5788">
        <v>15</v>
      </c>
    </row>
    <row r="5789" spans="1:23" x14ac:dyDescent="0.3">
      <c r="A5789" t="s">
        <v>5798</v>
      </c>
      <c r="B5789" t="s">
        <v>21174</v>
      </c>
      <c r="C5789">
        <v>0</v>
      </c>
      <c r="D5789">
        <v>0</v>
      </c>
      <c r="E5789" t="s">
        <v>20050</v>
      </c>
      <c r="F5789" t="s">
        <v>18885</v>
      </c>
      <c r="G5789" t="s">
        <v>20080</v>
      </c>
      <c r="H5789" t="s">
        <v>20574</v>
      </c>
      <c r="I5789" t="s">
        <v>20575</v>
      </c>
      <c r="J5789" t="s">
        <v>18886</v>
      </c>
      <c r="K5789" t="s">
        <v>9134</v>
      </c>
      <c r="L5789" t="s">
        <v>6350</v>
      </c>
      <c r="M5789" t="s">
        <v>20083</v>
      </c>
      <c r="N5789" t="s">
        <v>6351</v>
      </c>
      <c r="O5789" t="s">
        <v>20061</v>
      </c>
      <c r="P5789" t="s">
        <v>20396</v>
      </c>
      <c r="Q5789" t="s">
        <v>20397</v>
      </c>
      <c r="R5789" t="s">
        <v>20398</v>
      </c>
      <c r="S5789">
        <v>1</v>
      </c>
      <c r="T5789">
        <v>0</v>
      </c>
      <c r="U5789">
        <v>0</v>
      </c>
      <c r="V5789">
        <v>357</v>
      </c>
      <c r="W5789">
        <v>16</v>
      </c>
    </row>
    <row r="5790" spans="1:23" x14ac:dyDescent="0.3">
      <c r="A5790" t="s">
        <v>5799</v>
      </c>
      <c r="B5790" t="s">
        <v>21174</v>
      </c>
      <c r="C5790">
        <v>0</v>
      </c>
      <c r="D5790">
        <v>0</v>
      </c>
      <c r="E5790" t="s">
        <v>20050</v>
      </c>
      <c r="F5790" t="s">
        <v>18887</v>
      </c>
      <c r="G5790" t="s">
        <v>20080</v>
      </c>
      <c r="H5790" t="s">
        <v>20574</v>
      </c>
      <c r="I5790" t="s">
        <v>20575</v>
      </c>
      <c r="J5790" t="s">
        <v>18888</v>
      </c>
      <c r="K5790" t="s">
        <v>6385</v>
      </c>
      <c r="L5790" t="s">
        <v>6350</v>
      </c>
      <c r="M5790" t="s">
        <v>20083</v>
      </c>
      <c r="N5790" t="s">
        <v>6351</v>
      </c>
      <c r="O5790" t="s">
        <v>20061</v>
      </c>
      <c r="P5790" t="s">
        <v>20396</v>
      </c>
      <c r="Q5790" t="s">
        <v>20397</v>
      </c>
      <c r="R5790" t="s">
        <v>20398</v>
      </c>
      <c r="S5790">
        <v>1</v>
      </c>
      <c r="T5790">
        <v>0</v>
      </c>
      <c r="U5790">
        <v>0</v>
      </c>
      <c r="V5790">
        <v>224</v>
      </c>
      <c r="W5790">
        <v>12</v>
      </c>
    </row>
    <row r="5791" spans="1:23" x14ac:dyDescent="0.3">
      <c r="A5791" t="s">
        <v>5800</v>
      </c>
      <c r="B5791" t="s">
        <v>21174</v>
      </c>
      <c r="C5791">
        <v>0</v>
      </c>
      <c r="D5791">
        <v>0</v>
      </c>
      <c r="E5791" t="s">
        <v>20050</v>
      </c>
      <c r="F5791" t="s">
        <v>18889</v>
      </c>
      <c r="G5791" t="s">
        <v>20080</v>
      </c>
      <c r="H5791" t="s">
        <v>20574</v>
      </c>
      <c r="I5791" t="s">
        <v>20575</v>
      </c>
      <c r="J5791" t="s">
        <v>18890</v>
      </c>
      <c r="K5791" t="s">
        <v>6915</v>
      </c>
      <c r="L5791" t="s">
        <v>6350</v>
      </c>
      <c r="M5791" t="s">
        <v>20083</v>
      </c>
      <c r="N5791" t="s">
        <v>6351</v>
      </c>
      <c r="O5791" t="s">
        <v>20061</v>
      </c>
      <c r="P5791" t="s">
        <v>20396</v>
      </c>
      <c r="Q5791" t="s">
        <v>20397</v>
      </c>
      <c r="R5791" t="s">
        <v>20398</v>
      </c>
      <c r="S5791">
        <v>1</v>
      </c>
      <c r="T5791">
        <v>0</v>
      </c>
      <c r="U5791">
        <v>0</v>
      </c>
      <c r="V5791">
        <v>386</v>
      </c>
      <c r="W5791">
        <v>19</v>
      </c>
    </row>
    <row r="5792" spans="1:23" x14ac:dyDescent="0.3">
      <c r="A5792" t="s">
        <v>5801</v>
      </c>
      <c r="B5792" t="s">
        <v>21174</v>
      </c>
      <c r="C5792">
        <v>0</v>
      </c>
      <c r="D5792">
        <v>0</v>
      </c>
      <c r="E5792" t="s">
        <v>20050</v>
      </c>
      <c r="F5792" t="s">
        <v>18891</v>
      </c>
      <c r="G5792" t="s">
        <v>20080</v>
      </c>
      <c r="H5792" t="s">
        <v>20574</v>
      </c>
      <c r="I5792" t="s">
        <v>20575</v>
      </c>
      <c r="J5792" t="s">
        <v>18892</v>
      </c>
      <c r="K5792" t="s">
        <v>6915</v>
      </c>
      <c r="L5792" t="s">
        <v>6350</v>
      </c>
      <c r="M5792" t="s">
        <v>20083</v>
      </c>
      <c r="N5792" t="s">
        <v>6351</v>
      </c>
      <c r="O5792" t="s">
        <v>20061</v>
      </c>
      <c r="P5792" t="s">
        <v>20396</v>
      </c>
      <c r="Q5792" t="s">
        <v>20397</v>
      </c>
      <c r="R5792" t="s">
        <v>20398</v>
      </c>
      <c r="S5792">
        <v>1</v>
      </c>
      <c r="T5792">
        <v>0</v>
      </c>
      <c r="U5792">
        <v>0</v>
      </c>
      <c r="V5792">
        <v>505</v>
      </c>
      <c r="W5792">
        <v>24</v>
      </c>
    </row>
    <row r="5793" spans="1:23" x14ac:dyDescent="0.3">
      <c r="A5793" t="s">
        <v>5802</v>
      </c>
      <c r="B5793" t="s">
        <v>21174</v>
      </c>
      <c r="C5793">
        <v>0</v>
      </c>
      <c r="D5793">
        <v>0</v>
      </c>
      <c r="E5793" t="s">
        <v>20050</v>
      </c>
      <c r="F5793" t="s">
        <v>18893</v>
      </c>
      <c r="G5793" t="s">
        <v>20080</v>
      </c>
      <c r="H5793" t="s">
        <v>20574</v>
      </c>
      <c r="I5793" t="s">
        <v>20575</v>
      </c>
      <c r="J5793" t="s">
        <v>18894</v>
      </c>
      <c r="K5793" t="s">
        <v>6349</v>
      </c>
      <c r="L5793" t="s">
        <v>6350</v>
      </c>
      <c r="M5793" t="s">
        <v>20083</v>
      </c>
      <c r="N5793" t="s">
        <v>6351</v>
      </c>
      <c r="O5793" t="s">
        <v>20061</v>
      </c>
      <c r="P5793" t="s">
        <v>20396</v>
      </c>
      <c r="Q5793" t="s">
        <v>20397</v>
      </c>
      <c r="R5793" t="s">
        <v>20398</v>
      </c>
      <c r="S5793">
        <v>1</v>
      </c>
      <c r="T5793">
        <v>0</v>
      </c>
      <c r="U5793">
        <v>0</v>
      </c>
      <c r="V5793">
        <v>295</v>
      </c>
      <c r="W5793">
        <v>15</v>
      </c>
    </row>
    <row r="5794" spans="1:23" x14ac:dyDescent="0.3">
      <c r="A5794" t="s">
        <v>5803</v>
      </c>
      <c r="B5794" t="s">
        <v>21174</v>
      </c>
      <c r="C5794">
        <v>0</v>
      </c>
      <c r="D5794">
        <v>0</v>
      </c>
      <c r="E5794" t="s">
        <v>20050</v>
      </c>
      <c r="F5794" t="s">
        <v>18895</v>
      </c>
      <c r="G5794" t="s">
        <v>20080</v>
      </c>
      <c r="H5794" t="s">
        <v>20574</v>
      </c>
      <c r="I5794" t="s">
        <v>20575</v>
      </c>
      <c r="J5794" t="s">
        <v>18896</v>
      </c>
      <c r="K5794" t="s">
        <v>6385</v>
      </c>
      <c r="L5794" t="s">
        <v>6350</v>
      </c>
      <c r="M5794" t="s">
        <v>20083</v>
      </c>
      <c r="N5794" t="s">
        <v>6351</v>
      </c>
      <c r="O5794" t="s">
        <v>20061</v>
      </c>
      <c r="P5794" t="s">
        <v>20396</v>
      </c>
      <c r="Q5794" t="s">
        <v>20397</v>
      </c>
      <c r="R5794" t="s">
        <v>20398</v>
      </c>
      <c r="S5794">
        <v>1</v>
      </c>
      <c r="T5794">
        <v>0</v>
      </c>
      <c r="U5794">
        <v>0</v>
      </c>
      <c r="V5794">
        <v>267</v>
      </c>
      <c r="W5794">
        <v>12</v>
      </c>
    </row>
    <row r="5795" spans="1:23" x14ac:dyDescent="0.3">
      <c r="A5795" t="s">
        <v>5804</v>
      </c>
      <c r="B5795" t="s">
        <v>21174</v>
      </c>
      <c r="C5795">
        <v>0</v>
      </c>
      <c r="D5795">
        <v>0</v>
      </c>
      <c r="E5795" t="s">
        <v>20050</v>
      </c>
      <c r="F5795" t="s">
        <v>18897</v>
      </c>
      <c r="G5795" t="s">
        <v>20080</v>
      </c>
      <c r="H5795" t="s">
        <v>20574</v>
      </c>
      <c r="I5795" t="s">
        <v>20575</v>
      </c>
      <c r="J5795" t="s">
        <v>18898</v>
      </c>
      <c r="K5795" t="s">
        <v>6451</v>
      </c>
      <c r="L5795" t="s">
        <v>6350</v>
      </c>
      <c r="M5795" t="s">
        <v>20083</v>
      </c>
      <c r="N5795" t="s">
        <v>6351</v>
      </c>
      <c r="O5795" t="s">
        <v>20061</v>
      </c>
      <c r="P5795" t="s">
        <v>20396</v>
      </c>
      <c r="Q5795" t="s">
        <v>20397</v>
      </c>
      <c r="R5795" t="s">
        <v>20398</v>
      </c>
      <c r="S5795">
        <v>1</v>
      </c>
      <c r="T5795">
        <v>0</v>
      </c>
      <c r="U5795">
        <v>0</v>
      </c>
      <c r="V5795">
        <v>376</v>
      </c>
      <c r="W5795">
        <v>19</v>
      </c>
    </row>
    <row r="5796" spans="1:23" x14ac:dyDescent="0.3">
      <c r="A5796" t="s">
        <v>5805</v>
      </c>
      <c r="B5796" t="s">
        <v>21174</v>
      </c>
      <c r="C5796">
        <v>0</v>
      </c>
      <c r="D5796">
        <v>0</v>
      </c>
      <c r="E5796" t="s">
        <v>20050</v>
      </c>
      <c r="F5796" t="s">
        <v>18899</v>
      </c>
      <c r="G5796" t="s">
        <v>20080</v>
      </c>
      <c r="H5796" t="s">
        <v>20574</v>
      </c>
      <c r="I5796" t="s">
        <v>20575</v>
      </c>
      <c r="J5796" t="s">
        <v>18900</v>
      </c>
      <c r="K5796" t="s">
        <v>18405</v>
      </c>
      <c r="L5796" t="s">
        <v>6350</v>
      </c>
      <c r="M5796" t="s">
        <v>20083</v>
      </c>
      <c r="N5796" t="s">
        <v>6351</v>
      </c>
      <c r="O5796" t="s">
        <v>20061</v>
      </c>
      <c r="P5796" t="s">
        <v>20396</v>
      </c>
      <c r="Q5796" t="s">
        <v>20397</v>
      </c>
      <c r="R5796" t="s">
        <v>20398</v>
      </c>
      <c r="S5796">
        <v>1</v>
      </c>
      <c r="T5796">
        <v>0</v>
      </c>
      <c r="U5796">
        <v>0</v>
      </c>
      <c r="V5796">
        <v>307</v>
      </c>
      <c r="W5796">
        <v>17</v>
      </c>
    </row>
    <row r="5797" spans="1:23" x14ac:dyDescent="0.3">
      <c r="A5797" t="s">
        <v>5806</v>
      </c>
      <c r="B5797" t="s">
        <v>21174</v>
      </c>
      <c r="C5797">
        <v>0</v>
      </c>
      <c r="D5797">
        <v>0</v>
      </c>
      <c r="E5797" t="s">
        <v>20050</v>
      </c>
      <c r="F5797" t="s">
        <v>18901</v>
      </c>
      <c r="G5797" t="s">
        <v>20080</v>
      </c>
      <c r="H5797" t="s">
        <v>20574</v>
      </c>
      <c r="I5797" t="s">
        <v>20575</v>
      </c>
      <c r="J5797" t="s">
        <v>18902</v>
      </c>
      <c r="K5797" t="s">
        <v>6349</v>
      </c>
      <c r="L5797" t="s">
        <v>6350</v>
      </c>
      <c r="M5797" t="s">
        <v>20083</v>
      </c>
      <c r="N5797" t="s">
        <v>6351</v>
      </c>
      <c r="O5797" t="s">
        <v>20061</v>
      </c>
      <c r="P5797" t="s">
        <v>20396</v>
      </c>
      <c r="Q5797" t="s">
        <v>20397</v>
      </c>
      <c r="R5797" t="s">
        <v>20398</v>
      </c>
      <c r="S5797">
        <v>1</v>
      </c>
      <c r="T5797">
        <v>0</v>
      </c>
      <c r="U5797">
        <v>0</v>
      </c>
      <c r="V5797">
        <v>186</v>
      </c>
      <c r="W5797">
        <v>10</v>
      </c>
    </row>
    <row r="5798" spans="1:23" x14ac:dyDescent="0.3">
      <c r="A5798" t="s">
        <v>5807</v>
      </c>
      <c r="B5798" t="s">
        <v>21174</v>
      </c>
      <c r="C5798">
        <v>0</v>
      </c>
      <c r="D5798">
        <v>0</v>
      </c>
      <c r="E5798" t="s">
        <v>20050</v>
      </c>
      <c r="F5798" t="s">
        <v>18903</v>
      </c>
      <c r="G5798" t="s">
        <v>20080</v>
      </c>
      <c r="H5798" t="s">
        <v>20574</v>
      </c>
      <c r="I5798" t="s">
        <v>20575</v>
      </c>
      <c r="J5798" t="s">
        <v>18904</v>
      </c>
      <c r="K5798" t="s">
        <v>18405</v>
      </c>
      <c r="L5798" t="s">
        <v>6350</v>
      </c>
      <c r="M5798" t="s">
        <v>20083</v>
      </c>
      <c r="N5798" t="s">
        <v>6351</v>
      </c>
      <c r="O5798" t="s">
        <v>20061</v>
      </c>
      <c r="P5798" t="s">
        <v>20396</v>
      </c>
      <c r="Q5798" t="s">
        <v>20397</v>
      </c>
      <c r="R5798" t="s">
        <v>20398</v>
      </c>
      <c r="S5798">
        <v>1</v>
      </c>
      <c r="T5798">
        <v>0</v>
      </c>
      <c r="U5798">
        <v>0</v>
      </c>
      <c r="V5798">
        <v>420</v>
      </c>
      <c r="W5798">
        <v>20</v>
      </c>
    </row>
    <row r="5799" spans="1:23" x14ac:dyDescent="0.3">
      <c r="A5799" t="s">
        <v>5808</v>
      </c>
      <c r="B5799" t="s">
        <v>21174</v>
      </c>
      <c r="C5799">
        <v>0</v>
      </c>
      <c r="D5799">
        <v>0</v>
      </c>
      <c r="E5799" t="s">
        <v>20050</v>
      </c>
      <c r="F5799" t="s">
        <v>18905</v>
      </c>
      <c r="G5799" t="s">
        <v>20080</v>
      </c>
      <c r="H5799" t="s">
        <v>20574</v>
      </c>
      <c r="I5799" t="s">
        <v>20575</v>
      </c>
      <c r="J5799" t="s">
        <v>18906</v>
      </c>
      <c r="K5799" t="s">
        <v>18907</v>
      </c>
      <c r="L5799" t="s">
        <v>6350</v>
      </c>
      <c r="M5799" t="s">
        <v>20083</v>
      </c>
      <c r="N5799" t="s">
        <v>6351</v>
      </c>
      <c r="O5799" t="s">
        <v>20061</v>
      </c>
      <c r="P5799" t="s">
        <v>20396</v>
      </c>
      <c r="Q5799" t="s">
        <v>20397</v>
      </c>
      <c r="R5799" t="s">
        <v>20398</v>
      </c>
      <c r="S5799">
        <v>1</v>
      </c>
      <c r="T5799">
        <v>0</v>
      </c>
      <c r="U5799">
        <v>0</v>
      </c>
      <c r="V5799">
        <v>371</v>
      </c>
      <c r="W5799">
        <v>19</v>
      </c>
    </row>
    <row r="5800" spans="1:23" x14ac:dyDescent="0.3">
      <c r="A5800" t="s">
        <v>5809</v>
      </c>
      <c r="B5800" t="s">
        <v>21174</v>
      </c>
      <c r="C5800">
        <v>0</v>
      </c>
      <c r="D5800">
        <v>0</v>
      </c>
      <c r="E5800" t="s">
        <v>20050</v>
      </c>
      <c r="F5800" t="s">
        <v>18908</v>
      </c>
      <c r="G5800" t="s">
        <v>20080</v>
      </c>
      <c r="H5800" t="s">
        <v>20574</v>
      </c>
      <c r="I5800" t="s">
        <v>20575</v>
      </c>
      <c r="J5800" t="s">
        <v>18909</v>
      </c>
      <c r="K5800" t="s">
        <v>18540</v>
      </c>
      <c r="L5800" t="s">
        <v>6350</v>
      </c>
      <c r="M5800" t="s">
        <v>20083</v>
      </c>
      <c r="N5800" t="s">
        <v>6351</v>
      </c>
      <c r="O5800" t="s">
        <v>20061</v>
      </c>
      <c r="P5800" t="s">
        <v>20396</v>
      </c>
      <c r="Q5800" t="s">
        <v>20397</v>
      </c>
      <c r="R5800" t="s">
        <v>20398</v>
      </c>
      <c r="S5800">
        <v>1</v>
      </c>
      <c r="T5800">
        <v>0</v>
      </c>
      <c r="U5800">
        <v>0</v>
      </c>
      <c r="V5800">
        <v>371</v>
      </c>
      <c r="W5800">
        <v>18</v>
      </c>
    </row>
    <row r="5801" spans="1:23" x14ac:dyDescent="0.3">
      <c r="A5801" t="s">
        <v>5810</v>
      </c>
      <c r="B5801" t="s">
        <v>21174</v>
      </c>
      <c r="C5801">
        <v>0</v>
      </c>
      <c r="D5801">
        <v>0</v>
      </c>
      <c r="E5801" t="s">
        <v>20050</v>
      </c>
      <c r="F5801" t="s">
        <v>18910</v>
      </c>
      <c r="G5801" t="s">
        <v>20080</v>
      </c>
      <c r="H5801" t="s">
        <v>20574</v>
      </c>
      <c r="I5801" t="s">
        <v>20575</v>
      </c>
      <c r="J5801" t="s">
        <v>18911</v>
      </c>
      <c r="K5801" t="s">
        <v>6931</v>
      </c>
      <c r="L5801" t="s">
        <v>6350</v>
      </c>
      <c r="M5801" t="s">
        <v>20083</v>
      </c>
      <c r="N5801" t="s">
        <v>6351</v>
      </c>
      <c r="O5801" t="s">
        <v>20061</v>
      </c>
      <c r="P5801" t="s">
        <v>20396</v>
      </c>
      <c r="Q5801" t="s">
        <v>20397</v>
      </c>
      <c r="R5801" t="s">
        <v>20398</v>
      </c>
      <c r="S5801">
        <v>1</v>
      </c>
      <c r="T5801">
        <v>0</v>
      </c>
      <c r="U5801">
        <v>0</v>
      </c>
      <c r="V5801">
        <v>471</v>
      </c>
      <c r="W5801">
        <v>22</v>
      </c>
    </row>
    <row r="5802" spans="1:23" x14ac:dyDescent="0.3">
      <c r="A5802" t="s">
        <v>5811</v>
      </c>
      <c r="B5802" t="s">
        <v>21174</v>
      </c>
      <c r="C5802">
        <v>0</v>
      </c>
      <c r="D5802">
        <v>0</v>
      </c>
      <c r="E5802" t="s">
        <v>20050</v>
      </c>
      <c r="F5802" t="s">
        <v>18912</v>
      </c>
      <c r="G5802" t="s">
        <v>20080</v>
      </c>
      <c r="H5802" t="s">
        <v>20574</v>
      </c>
      <c r="I5802" t="s">
        <v>20575</v>
      </c>
      <c r="J5802" t="s">
        <v>18913</v>
      </c>
      <c r="K5802" t="s">
        <v>6398</v>
      </c>
      <c r="L5802" t="s">
        <v>6350</v>
      </c>
      <c r="M5802" t="s">
        <v>20083</v>
      </c>
      <c r="N5802" t="s">
        <v>6351</v>
      </c>
      <c r="O5802" t="s">
        <v>20061</v>
      </c>
      <c r="P5802" t="s">
        <v>20396</v>
      </c>
      <c r="Q5802" t="s">
        <v>20397</v>
      </c>
      <c r="R5802" t="s">
        <v>20398</v>
      </c>
      <c r="S5802">
        <v>1</v>
      </c>
      <c r="T5802">
        <v>0</v>
      </c>
      <c r="U5802">
        <v>0</v>
      </c>
      <c r="V5802">
        <v>221</v>
      </c>
      <c r="W5802">
        <v>14</v>
      </c>
    </row>
    <row r="5803" spans="1:23" x14ac:dyDescent="0.3">
      <c r="A5803" t="s">
        <v>5812</v>
      </c>
      <c r="B5803" t="s">
        <v>21174</v>
      </c>
      <c r="C5803">
        <v>0</v>
      </c>
      <c r="D5803">
        <v>0</v>
      </c>
      <c r="E5803" t="s">
        <v>20050</v>
      </c>
      <c r="F5803" t="s">
        <v>18914</v>
      </c>
      <c r="G5803" t="s">
        <v>20080</v>
      </c>
      <c r="H5803" t="s">
        <v>20574</v>
      </c>
      <c r="I5803" t="s">
        <v>20575</v>
      </c>
      <c r="J5803" t="s">
        <v>18496</v>
      </c>
      <c r="K5803" t="s">
        <v>7188</v>
      </c>
      <c r="L5803" t="s">
        <v>6350</v>
      </c>
      <c r="M5803" t="s">
        <v>20083</v>
      </c>
      <c r="N5803" t="s">
        <v>6351</v>
      </c>
      <c r="O5803" t="s">
        <v>20061</v>
      </c>
      <c r="P5803" t="s">
        <v>20396</v>
      </c>
      <c r="Q5803" t="s">
        <v>20397</v>
      </c>
      <c r="R5803" t="s">
        <v>20398</v>
      </c>
      <c r="S5803">
        <v>1</v>
      </c>
      <c r="T5803">
        <v>0</v>
      </c>
      <c r="U5803">
        <v>0</v>
      </c>
      <c r="V5803">
        <v>333</v>
      </c>
      <c r="W5803">
        <v>16</v>
      </c>
    </row>
    <row r="5804" spans="1:23" x14ac:dyDescent="0.3">
      <c r="A5804" t="s">
        <v>5813</v>
      </c>
      <c r="B5804" t="s">
        <v>21174</v>
      </c>
      <c r="C5804">
        <v>0</v>
      </c>
      <c r="D5804">
        <v>0</v>
      </c>
      <c r="E5804" t="s">
        <v>20050</v>
      </c>
      <c r="F5804" t="s">
        <v>18915</v>
      </c>
      <c r="G5804" t="s">
        <v>20080</v>
      </c>
      <c r="H5804" t="s">
        <v>20574</v>
      </c>
      <c r="I5804" t="s">
        <v>20575</v>
      </c>
      <c r="J5804" t="s">
        <v>18682</v>
      </c>
      <c r="K5804" t="s">
        <v>7188</v>
      </c>
      <c r="L5804" t="s">
        <v>6350</v>
      </c>
      <c r="M5804" t="s">
        <v>20083</v>
      </c>
      <c r="N5804" t="s">
        <v>6351</v>
      </c>
      <c r="O5804" t="s">
        <v>20061</v>
      </c>
      <c r="P5804" t="s">
        <v>20396</v>
      </c>
      <c r="Q5804" t="s">
        <v>20397</v>
      </c>
      <c r="R5804" t="s">
        <v>20398</v>
      </c>
      <c r="S5804">
        <v>1</v>
      </c>
      <c r="T5804">
        <v>0</v>
      </c>
      <c r="U5804">
        <v>0</v>
      </c>
      <c r="V5804">
        <v>389</v>
      </c>
      <c r="W5804">
        <v>18</v>
      </c>
    </row>
    <row r="5805" spans="1:23" x14ac:dyDescent="0.3">
      <c r="A5805" t="s">
        <v>5814</v>
      </c>
      <c r="B5805" t="s">
        <v>21174</v>
      </c>
      <c r="C5805">
        <v>0</v>
      </c>
      <c r="D5805">
        <v>0</v>
      </c>
      <c r="E5805" t="s">
        <v>20050</v>
      </c>
      <c r="F5805" t="s">
        <v>18916</v>
      </c>
      <c r="G5805" t="s">
        <v>20080</v>
      </c>
      <c r="H5805" t="s">
        <v>20574</v>
      </c>
      <c r="I5805" t="s">
        <v>20575</v>
      </c>
      <c r="J5805" t="s">
        <v>18917</v>
      </c>
      <c r="K5805" t="s">
        <v>7188</v>
      </c>
      <c r="L5805" t="s">
        <v>6350</v>
      </c>
      <c r="M5805" t="s">
        <v>20083</v>
      </c>
      <c r="N5805" t="s">
        <v>6351</v>
      </c>
      <c r="O5805" t="s">
        <v>20061</v>
      </c>
      <c r="P5805" t="s">
        <v>20396</v>
      </c>
      <c r="Q5805" t="s">
        <v>20397</v>
      </c>
      <c r="R5805" t="s">
        <v>20398</v>
      </c>
      <c r="S5805">
        <v>1</v>
      </c>
      <c r="T5805">
        <v>0</v>
      </c>
      <c r="U5805">
        <v>0</v>
      </c>
      <c r="V5805">
        <v>346</v>
      </c>
      <c r="W5805">
        <v>19</v>
      </c>
    </row>
    <row r="5806" spans="1:23" x14ac:dyDescent="0.3">
      <c r="A5806" t="s">
        <v>5815</v>
      </c>
      <c r="B5806" t="s">
        <v>21174</v>
      </c>
      <c r="C5806">
        <v>0</v>
      </c>
      <c r="D5806">
        <v>0</v>
      </c>
      <c r="E5806" t="s">
        <v>20050</v>
      </c>
      <c r="F5806" t="s">
        <v>18918</v>
      </c>
      <c r="G5806" t="s">
        <v>20080</v>
      </c>
      <c r="H5806" t="s">
        <v>20574</v>
      </c>
      <c r="I5806" t="s">
        <v>20575</v>
      </c>
      <c r="J5806" t="s">
        <v>18919</v>
      </c>
      <c r="K5806" t="s">
        <v>6914</v>
      </c>
      <c r="L5806" t="s">
        <v>6350</v>
      </c>
      <c r="M5806" t="s">
        <v>20083</v>
      </c>
      <c r="N5806" t="s">
        <v>6351</v>
      </c>
      <c r="O5806" t="s">
        <v>20061</v>
      </c>
      <c r="P5806" t="s">
        <v>20396</v>
      </c>
      <c r="Q5806" t="s">
        <v>20397</v>
      </c>
      <c r="R5806" t="s">
        <v>20398</v>
      </c>
      <c r="S5806">
        <v>1</v>
      </c>
      <c r="T5806">
        <v>0</v>
      </c>
      <c r="U5806">
        <v>0</v>
      </c>
      <c r="V5806">
        <v>330</v>
      </c>
      <c r="W5806">
        <v>16</v>
      </c>
    </row>
    <row r="5807" spans="1:23" x14ac:dyDescent="0.3">
      <c r="A5807" t="s">
        <v>5816</v>
      </c>
      <c r="B5807" t="s">
        <v>21174</v>
      </c>
      <c r="C5807">
        <v>0</v>
      </c>
      <c r="D5807">
        <v>0</v>
      </c>
      <c r="E5807" t="s">
        <v>20050</v>
      </c>
      <c r="F5807" t="s">
        <v>18920</v>
      </c>
      <c r="G5807" t="s">
        <v>20080</v>
      </c>
      <c r="H5807" t="s">
        <v>20574</v>
      </c>
      <c r="I5807" t="s">
        <v>20575</v>
      </c>
      <c r="J5807" t="s">
        <v>18921</v>
      </c>
      <c r="K5807" t="s">
        <v>6914</v>
      </c>
      <c r="L5807" t="s">
        <v>6350</v>
      </c>
      <c r="M5807" t="s">
        <v>20083</v>
      </c>
      <c r="N5807" t="s">
        <v>6351</v>
      </c>
      <c r="O5807" t="s">
        <v>20061</v>
      </c>
      <c r="P5807" t="s">
        <v>20396</v>
      </c>
      <c r="Q5807" t="s">
        <v>20397</v>
      </c>
      <c r="R5807" t="s">
        <v>20398</v>
      </c>
      <c r="S5807">
        <v>1</v>
      </c>
      <c r="T5807">
        <v>0</v>
      </c>
      <c r="U5807">
        <v>0</v>
      </c>
      <c r="V5807">
        <v>424</v>
      </c>
      <c r="W5807">
        <v>24</v>
      </c>
    </row>
    <row r="5808" spans="1:23" x14ac:dyDescent="0.3">
      <c r="A5808" t="s">
        <v>5817</v>
      </c>
      <c r="B5808" t="s">
        <v>21174</v>
      </c>
      <c r="C5808">
        <v>0</v>
      </c>
      <c r="D5808">
        <v>0</v>
      </c>
      <c r="E5808" t="s">
        <v>20050</v>
      </c>
      <c r="F5808" t="s">
        <v>18922</v>
      </c>
      <c r="G5808" t="s">
        <v>20080</v>
      </c>
      <c r="H5808" t="s">
        <v>20574</v>
      </c>
      <c r="I5808" t="s">
        <v>20575</v>
      </c>
      <c r="J5808" t="s">
        <v>18923</v>
      </c>
      <c r="K5808" t="s">
        <v>6914</v>
      </c>
      <c r="L5808" t="s">
        <v>6350</v>
      </c>
      <c r="M5808" t="s">
        <v>20083</v>
      </c>
      <c r="N5808" t="s">
        <v>6351</v>
      </c>
      <c r="O5808" t="s">
        <v>20061</v>
      </c>
      <c r="P5808" t="s">
        <v>20396</v>
      </c>
      <c r="Q5808" t="s">
        <v>20397</v>
      </c>
      <c r="R5808" t="s">
        <v>20398</v>
      </c>
      <c r="S5808">
        <v>1</v>
      </c>
      <c r="T5808">
        <v>0</v>
      </c>
      <c r="U5808">
        <v>0</v>
      </c>
      <c r="V5808">
        <v>195</v>
      </c>
      <c r="W5808">
        <v>10</v>
      </c>
    </row>
    <row r="5809" spans="1:23" x14ac:dyDescent="0.3">
      <c r="A5809" t="s">
        <v>5818</v>
      </c>
      <c r="B5809" t="s">
        <v>21174</v>
      </c>
      <c r="C5809">
        <v>0</v>
      </c>
      <c r="D5809">
        <v>0</v>
      </c>
      <c r="E5809" t="s">
        <v>20050</v>
      </c>
      <c r="F5809" t="s">
        <v>18924</v>
      </c>
      <c r="G5809" t="s">
        <v>20080</v>
      </c>
      <c r="H5809" t="s">
        <v>20574</v>
      </c>
      <c r="I5809" t="s">
        <v>20575</v>
      </c>
      <c r="J5809" t="s">
        <v>18925</v>
      </c>
      <c r="K5809" t="s">
        <v>6914</v>
      </c>
      <c r="L5809" t="s">
        <v>6350</v>
      </c>
      <c r="M5809" t="s">
        <v>20083</v>
      </c>
      <c r="N5809" t="s">
        <v>6351</v>
      </c>
      <c r="O5809" t="s">
        <v>20061</v>
      </c>
      <c r="P5809" t="s">
        <v>20396</v>
      </c>
      <c r="Q5809" t="s">
        <v>20397</v>
      </c>
      <c r="R5809" t="s">
        <v>20398</v>
      </c>
      <c r="S5809">
        <v>1</v>
      </c>
      <c r="T5809">
        <v>0</v>
      </c>
      <c r="U5809">
        <v>0</v>
      </c>
      <c r="V5809">
        <v>230</v>
      </c>
      <c r="W5809">
        <v>11</v>
      </c>
    </row>
    <row r="5810" spans="1:23" x14ac:dyDescent="0.3">
      <c r="A5810" t="s">
        <v>5819</v>
      </c>
      <c r="B5810" t="s">
        <v>21174</v>
      </c>
      <c r="C5810">
        <v>0</v>
      </c>
      <c r="D5810">
        <v>0</v>
      </c>
      <c r="E5810" t="s">
        <v>20050</v>
      </c>
      <c r="F5810" t="s">
        <v>18926</v>
      </c>
      <c r="G5810" t="s">
        <v>20080</v>
      </c>
      <c r="H5810" t="s">
        <v>20574</v>
      </c>
      <c r="I5810" t="s">
        <v>20575</v>
      </c>
      <c r="J5810" t="s">
        <v>18927</v>
      </c>
      <c r="K5810" t="s">
        <v>7188</v>
      </c>
      <c r="L5810" t="s">
        <v>6350</v>
      </c>
      <c r="M5810" t="s">
        <v>20083</v>
      </c>
      <c r="N5810" t="s">
        <v>6351</v>
      </c>
      <c r="O5810" t="s">
        <v>20061</v>
      </c>
      <c r="P5810" t="s">
        <v>20396</v>
      </c>
      <c r="Q5810" t="s">
        <v>20397</v>
      </c>
      <c r="R5810" t="s">
        <v>20398</v>
      </c>
      <c r="S5810">
        <v>1</v>
      </c>
      <c r="T5810">
        <v>0</v>
      </c>
      <c r="U5810">
        <v>0</v>
      </c>
      <c r="V5810">
        <v>177</v>
      </c>
      <c r="W5810">
        <v>9</v>
      </c>
    </row>
    <row r="5811" spans="1:23" x14ac:dyDescent="0.3">
      <c r="A5811" t="s">
        <v>5820</v>
      </c>
      <c r="B5811" t="s">
        <v>21174</v>
      </c>
      <c r="C5811">
        <v>0</v>
      </c>
      <c r="D5811">
        <v>0</v>
      </c>
      <c r="E5811" t="s">
        <v>20050</v>
      </c>
      <c r="F5811" t="s">
        <v>18928</v>
      </c>
      <c r="G5811" t="s">
        <v>20080</v>
      </c>
      <c r="H5811" t="s">
        <v>20574</v>
      </c>
      <c r="I5811" t="s">
        <v>20575</v>
      </c>
      <c r="J5811" t="s">
        <v>18929</v>
      </c>
      <c r="K5811" t="s">
        <v>6398</v>
      </c>
      <c r="L5811" t="s">
        <v>6350</v>
      </c>
      <c r="M5811" t="s">
        <v>20083</v>
      </c>
      <c r="N5811" t="s">
        <v>6351</v>
      </c>
      <c r="O5811" t="s">
        <v>20061</v>
      </c>
      <c r="P5811" t="s">
        <v>20396</v>
      </c>
      <c r="Q5811" t="s">
        <v>20397</v>
      </c>
      <c r="R5811" t="s">
        <v>20398</v>
      </c>
      <c r="S5811">
        <v>1</v>
      </c>
      <c r="T5811">
        <v>0</v>
      </c>
      <c r="U5811">
        <v>0</v>
      </c>
      <c r="V5811">
        <v>283</v>
      </c>
      <c r="W5811">
        <v>13</v>
      </c>
    </row>
    <row r="5812" spans="1:23" x14ac:dyDescent="0.3">
      <c r="A5812" t="s">
        <v>5821</v>
      </c>
      <c r="B5812" t="s">
        <v>21174</v>
      </c>
      <c r="C5812">
        <v>0</v>
      </c>
      <c r="D5812">
        <v>0</v>
      </c>
      <c r="E5812" t="s">
        <v>20050</v>
      </c>
      <c r="F5812" t="s">
        <v>18930</v>
      </c>
      <c r="G5812" t="s">
        <v>20040</v>
      </c>
      <c r="H5812" t="s">
        <v>26312</v>
      </c>
      <c r="I5812" t="s">
        <v>26313</v>
      </c>
      <c r="J5812" t="s">
        <v>18931</v>
      </c>
      <c r="K5812" t="s">
        <v>18932</v>
      </c>
      <c r="L5812" t="s">
        <v>18933</v>
      </c>
      <c r="M5812" t="s">
        <v>20146</v>
      </c>
      <c r="N5812" t="s">
        <v>6351</v>
      </c>
      <c r="O5812" t="s">
        <v>20061</v>
      </c>
      <c r="P5812" t="s">
        <v>20672</v>
      </c>
      <c r="Q5812" t="s">
        <v>20673</v>
      </c>
      <c r="R5812" t="s">
        <v>26314</v>
      </c>
      <c r="S5812">
        <v>1</v>
      </c>
      <c r="T5812">
        <v>0</v>
      </c>
      <c r="U5812">
        <v>0</v>
      </c>
      <c r="V5812">
        <v>87</v>
      </c>
      <c r="W5812">
        <v>4</v>
      </c>
    </row>
    <row r="5813" spans="1:23" x14ac:dyDescent="0.3">
      <c r="A5813" t="s">
        <v>5822</v>
      </c>
      <c r="B5813" t="s">
        <v>21174</v>
      </c>
      <c r="C5813">
        <v>0</v>
      </c>
      <c r="D5813">
        <v>0</v>
      </c>
      <c r="E5813" t="s">
        <v>20050</v>
      </c>
      <c r="F5813" t="s">
        <v>18934</v>
      </c>
      <c r="G5813" t="s">
        <v>20040</v>
      </c>
      <c r="H5813" t="s">
        <v>26315</v>
      </c>
      <c r="I5813" t="s">
        <v>26316</v>
      </c>
      <c r="J5813" t="s">
        <v>18935</v>
      </c>
      <c r="K5813" t="s">
        <v>18760</v>
      </c>
      <c r="L5813" t="s">
        <v>18865</v>
      </c>
      <c r="M5813" t="s">
        <v>20840</v>
      </c>
      <c r="N5813" t="s">
        <v>6351</v>
      </c>
      <c r="O5813" t="s">
        <v>20061</v>
      </c>
      <c r="P5813" t="s">
        <v>20461</v>
      </c>
      <c r="Q5813" t="s">
        <v>20462</v>
      </c>
      <c r="R5813" t="s">
        <v>26317</v>
      </c>
      <c r="S5813">
        <v>1</v>
      </c>
      <c r="T5813">
        <v>0</v>
      </c>
      <c r="U5813">
        <v>0</v>
      </c>
      <c r="V5813">
        <v>177</v>
      </c>
      <c r="W5813">
        <v>8</v>
      </c>
    </row>
    <row r="5814" spans="1:23" x14ac:dyDescent="0.3">
      <c r="A5814" t="s">
        <v>5823</v>
      </c>
      <c r="B5814" t="s">
        <v>21174</v>
      </c>
      <c r="C5814">
        <v>0</v>
      </c>
      <c r="D5814">
        <v>0</v>
      </c>
      <c r="E5814" t="s">
        <v>20088</v>
      </c>
      <c r="F5814" t="s">
        <v>18936</v>
      </c>
      <c r="G5814" t="s">
        <v>20089</v>
      </c>
      <c r="H5814" t="s">
        <v>26318</v>
      </c>
      <c r="I5814" t="s">
        <v>26319</v>
      </c>
      <c r="J5814" t="s">
        <v>18937</v>
      </c>
      <c r="K5814" t="s">
        <v>18540</v>
      </c>
      <c r="L5814" t="s">
        <v>6350</v>
      </c>
      <c r="M5814" t="s">
        <v>20083</v>
      </c>
      <c r="N5814" t="s">
        <v>6351</v>
      </c>
      <c r="O5814" t="s">
        <v>20061</v>
      </c>
      <c r="P5814" t="s">
        <v>20396</v>
      </c>
      <c r="Q5814" t="s">
        <v>20397</v>
      </c>
      <c r="R5814" t="s">
        <v>20398</v>
      </c>
      <c r="S5814">
        <v>0</v>
      </c>
      <c r="T5814">
        <v>0</v>
      </c>
      <c r="U5814">
        <v>0</v>
      </c>
      <c r="V5814">
        <v>95</v>
      </c>
      <c r="W5814">
        <v>4</v>
      </c>
    </row>
    <row r="5815" spans="1:23" x14ac:dyDescent="0.3">
      <c r="A5815" t="s">
        <v>5824</v>
      </c>
      <c r="B5815" t="s">
        <v>21174</v>
      </c>
      <c r="C5815">
        <v>0</v>
      </c>
      <c r="D5815">
        <v>0</v>
      </c>
      <c r="E5815" t="s">
        <v>20050</v>
      </c>
      <c r="F5815" t="s">
        <v>18938</v>
      </c>
      <c r="G5815" t="s">
        <v>20080</v>
      </c>
      <c r="H5815" t="s">
        <v>20574</v>
      </c>
      <c r="I5815" t="s">
        <v>20575</v>
      </c>
      <c r="J5815" t="s">
        <v>18939</v>
      </c>
      <c r="K5815" t="s">
        <v>6915</v>
      </c>
      <c r="L5815" t="s">
        <v>6350</v>
      </c>
      <c r="M5815" t="s">
        <v>20083</v>
      </c>
      <c r="N5815" t="s">
        <v>6351</v>
      </c>
      <c r="O5815" t="s">
        <v>20061</v>
      </c>
      <c r="P5815" t="s">
        <v>20396</v>
      </c>
      <c r="Q5815" t="s">
        <v>20397</v>
      </c>
      <c r="R5815" t="s">
        <v>20398</v>
      </c>
      <c r="S5815">
        <v>1</v>
      </c>
      <c r="T5815">
        <v>0</v>
      </c>
      <c r="U5815">
        <v>0</v>
      </c>
      <c r="V5815">
        <v>320</v>
      </c>
      <c r="W5815">
        <v>15</v>
      </c>
    </row>
    <row r="5816" spans="1:23" x14ac:dyDescent="0.3">
      <c r="A5816" t="s">
        <v>5825</v>
      </c>
      <c r="B5816" t="s">
        <v>21174</v>
      </c>
      <c r="C5816">
        <v>0</v>
      </c>
      <c r="D5816">
        <v>0</v>
      </c>
      <c r="E5816" t="s">
        <v>20050</v>
      </c>
      <c r="F5816" t="s">
        <v>18940</v>
      </c>
      <c r="G5816" t="s">
        <v>20080</v>
      </c>
      <c r="H5816" t="s">
        <v>20739</v>
      </c>
      <c r="I5816" t="s">
        <v>20740</v>
      </c>
      <c r="J5816" t="s">
        <v>18496</v>
      </c>
      <c r="K5816" t="s">
        <v>18423</v>
      </c>
      <c r="L5816" t="s">
        <v>6462</v>
      </c>
      <c r="M5816" t="s">
        <v>20083</v>
      </c>
      <c r="N5816" t="s">
        <v>6351</v>
      </c>
      <c r="O5816" t="s">
        <v>20061</v>
      </c>
      <c r="P5816" t="s">
        <v>20741</v>
      </c>
      <c r="Q5816" t="s">
        <v>6462</v>
      </c>
      <c r="R5816" t="s">
        <v>20742</v>
      </c>
      <c r="S5816">
        <v>1</v>
      </c>
      <c r="T5816">
        <v>0</v>
      </c>
      <c r="U5816">
        <v>0</v>
      </c>
      <c r="V5816">
        <v>178</v>
      </c>
      <c r="W5816">
        <v>9</v>
      </c>
    </row>
    <row r="5817" spans="1:23" x14ac:dyDescent="0.3">
      <c r="A5817" t="s">
        <v>5826</v>
      </c>
      <c r="B5817" t="s">
        <v>21174</v>
      </c>
      <c r="C5817">
        <v>0</v>
      </c>
      <c r="D5817">
        <v>0</v>
      </c>
      <c r="E5817" t="s">
        <v>20050</v>
      </c>
      <c r="F5817" t="s">
        <v>18941</v>
      </c>
      <c r="G5817" t="s">
        <v>20080</v>
      </c>
      <c r="H5817" t="s">
        <v>20574</v>
      </c>
      <c r="I5817" t="s">
        <v>20575</v>
      </c>
      <c r="J5817" t="s">
        <v>18913</v>
      </c>
      <c r="K5817" t="s">
        <v>6398</v>
      </c>
      <c r="L5817" t="s">
        <v>6350</v>
      </c>
      <c r="M5817" t="s">
        <v>20083</v>
      </c>
      <c r="N5817" t="s">
        <v>6351</v>
      </c>
      <c r="O5817" t="s">
        <v>20061</v>
      </c>
      <c r="P5817" t="s">
        <v>20396</v>
      </c>
      <c r="Q5817" t="s">
        <v>20397</v>
      </c>
      <c r="R5817" t="s">
        <v>20398</v>
      </c>
      <c r="S5817">
        <v>1</v>
      </c>
      <c r="T5817">
        <v>0</v>
      </c>
      <c r="U5817">
        <v>0</v>
      </c>
      <c r="V5817">
        <v>170</v>
      </c>
      <c r="W5817">
        <v>9</v>
      </c>
    </row>
    <row r="5818" spans="1:23" x14ac:dyDescent="0.3">
      <c r="A5818" t="s">
        <v>5827</v>
      </c>
      <c r="B5818" t="s">
        <v>21174</v>
      </c>
      <c r="C5818">
        <v>0</v>
      </c>
      <c r="D5818">
        <v>0</v>
      </c>
      <c r="E5818" t="s">
        <v>20050</v>
      </c>
      <c r="F5818" t="s">
        <v>18942</v>
      </c>
      <c r="G5818" t="s">
        <v>20080</v>
      </c>
      <c r="H5818" t="s">
        <v>20574</v>
      </c>
      <c r="I5818" t="s">
        <v>20575</v>
      </c>
      <c r="J5818" t="s">
        <v>18881</v>
      </c>
      <c r="K5818" t="s">
        <v>18540</v>
      </c>
      <c r="L5818" t="s">
        <v>6350</v>
      </c>
      <c r="M5818" t="s">
        <v>20083</v>
      </c>
      <c r="N5818" t="s">
        <v>6351</v>
      </c>
      <c r="O5818" t="s">
        <v>20061</v>
      </c>
      <c r="P5818" t="s">
        <v>20396</v>
      </c>
      <c r="Q5818" t="s">
        <v>20397</v>
      </c>
      <c r="R5818" t="s">
        <v>20398</v>
      </c>
      <c r="S5818">
        <v>1</v>
      </c>
      <c r="T5818">
        <v>0</v>
      </c>
      <c r="U5818">
        <v>0</v>
      </c>
      <c r="V5818">
        <v>267</v>
      </c>
      <c r="W5818">
        <v>13</v>
      </c>
    </row>
    <row r="5819" spans="1:23" x14ac:dyDescent="0.3">
      <c r="A5819" t="s">
        <v>5828</v>
      </c>
      <c r="B5819" t="s">
        <v>21174</v>
      </c>
      <c r="C5819">
        <v>0</v>
      </c>
      <c r="D5819">
        <v>0</v>
      </c>
      <c r="E5819" t="s">
        <v>20150</v>
      </c>
      <c r="F5819" t="s">
        <v>18943</v>
      </c>
      <c r="G5819" t="s">
        <v>20089</v>
      </c>
      <c r="H5819" t="s">
        <v>26320</v>
      </c>
      <c r="I5819" t="s">
        <v>26321</v>
      </c>
      <c r="J5819" t="s">
        <v>9264</v>
      </c>
      <c r="K5819" t="s">
        <v>6449</v>
      </c>
      <c r="L5819" t="s">
        <v>6450</v>
      </c>
      <c r="M5819" t="s">
        <v>20206</v>
      </c>
      <c r="N5819" t="s">
        <v>6351</v>
      </c>
      <c r="O5819" t="s">
        <v>20061</v>
      </c>
      <c r="P5819" t="s">
        <v>20207</v>
      </c>
      <c r="Q5819" t="s">
        <v>6450</v>
      </c>
      <c r="R5819" t="s">
        <v>20208</v>
      </c>
      <c r="S5819">
        <v>0</v>
      </c>
      <c r="T5819">
        <v>0</v>
      </c>
      <c r="U5819">
        <v>0</v>
      </c>
      <c r="V5819">
        <v>170</v>
      </c>
      <c r="W5819">
        <v>10</v>
      </c>
    </row>
    <row r="5820" spans="1:23" x14ac:dyDescent="0.3">
      <c r="A5820" t="s">
        <v>5829</v>
      </c>
      <c r="B5820" t="s">
        <v>21174</v>
      </c>
      <c r="C5820">
        <v>0</v>
      </c>
      <c r="D5820">
        <v>0</v>
      </c>
      <c r="E5820" t="s">
        <v>20150</v>
      </c>
      <c r="F5820" t="s">
        <v>18944</v>
      </c>
      <c r="G5820" t="s">
        <v>20089</v>
      </c>
      <c r="H5820" t="s">
        <v>26322</v>
      </c>
      <c r="I5820" t="s">
        <v>26323</v>
      </c>
      <c r="J5820" t="s">
        <v>18945</v>
      </c>
      <c r="K5820" t="s">
        <v>7739</v>
      </c>
      <c r="L5820" t="s">
        <v>7740</v>
      </c>
      <c r="M5820" t="s">
        <v>20340</v>
      </c>
      <c r="N5820" t="s">
        <v>6351</v>
      </c>
      <c r="O5820" t="s">
        <v>20061</v>
      </c>
      <c r="P5820" t="s">
        <v>20207</v>
      </c>
      <c r="Q5820" t="s">
        <v>6450</v>
      </c>
      <c r="R5820" t="s">
        <v>20341</v>
      </c>
      <c r="S5820">
        <v>0</v>
      </c>
      <c r="T5820">
        <v>0</v>
      </c>
      <c r="U5820">
        <v>0</v>
      </c>
      <c r="V5820">
        <v>186</v>
      </c>
      <c r="W5820">
        <v>8</v>
      </c>
    </row>
    <row r="5821" spans="1:23" x14ac:dyDescent="0.3">
      <c r="A5821" t="s">
        <v>5830</v>
      </c>
      <c r="B5821" t="s">
        <v>21174</v>
      </c>
      <c r="C5821">
        <v>0</v>
      </c>
      <c r="D5821">
        <v>0</v>
      </c>
      <c r="E5821" t="s">
        <v>20050</v>
      </c>
      <c r="F5821" t="s">
        <v>18946</v>
      </c>
      <c r="G5821" t="s">
        <v>20080</v>
      </c>
      <c r="H5821" t="s">
        <v>20732</v>
      </c>
      <c r="I5821" t="s">
        <v>20733</v>
      </c>
      <c r="J5821" t="s">
        <v>18947</v>
      </c>
      <c r="K5821" t="s">
        <v>6685</v>
      </c>
      <c r="L5821" t="s">
        <v>6686</v>
      </c>
      <c r="M5821" t="s">
        <v>20083</v>
      </c>
      <c r="N5821" t="s">
        <v>6351</v>
      </c>
      <c r="O5821" t="s">
        <v>20061</v>
      </c>
      <c r="P5821" t="s">
        <v>20734</v>
      </c>
      <c r="Q5821" t="s">
        <v>6686</v>
      </c>
      <c r="R5821" t="s">
        <v>20735</v>
      </c>
      <c r="S5821">
        <v>1</v>
      </c>
      <c r="T5821">
        <v>1</v>
      </c>
      <c r="U5821">
        <v>0</v>
      </c>
      <c r="V5821">
        <v>170</v>
      </c>
      <c r="W5821">
        <v>10</v>
      </c>
    </row>
    <row r="5822" spans="1:23" x14ac:dyDescent="0.3">
      <c r="A5822" t="s">
        <v>5831</v>
      </c>
      <c r="B5822" t="s">
        <v>21174</v>
      </c>
      <c r="C5822">
        <v>0</v>
      </c>
      <c r="D5822">
        <v>0</v>
      </c>
      <c r="E5822" t="s">
        <v>20050</v>
      </c>
      <c r="F5822" t="s">
        <v>18948</v>
      </c>
      <c r="G5822" t="s">
        <v>20080</v>
      </c>
      <c r="H5822" t="s">
        <v>20732</v>
      </c>
      <c r="I5822" t="s">
        <v>20733</v>
      </c>
      <c r="J5822" t="s">
        <v>18949</v>
      </c>
      <c r="K5822" t="s">
        <v>6685</v>
      </c>
      <c r="L5822" t="s">
        <v>6686</v>
      </c>
      <c r="M5822" t="s">
        <v>20083</v>
      </c>
      <c r="N5822" t="s">
        <v>6351</v>
      </c>
      <c r="O5822" t="s">
        <v>20061</v>
      </c>
      <c r="P5822" t="s">
        <v>20734</v>
      </c>
      <c r="Q5822" t="s">
        <v>6686</v>
      </c>
      <c r="R5822" t="s">
        <v>20735</v>
      </c>
      <c r="S5822">
        <v>1</v>
      </c>
      <c r="T5822">
        <v>1</v>
      </c>
      <c r="U5822">
        <v>0</v>
      </c>
      <c r="V5822">
        <v>318</v>
      </c>
      <c r="W5822">
        <v>15</v>
      </c>
    </row>
    <row r="5823" spans="1:23" x14ac:dyDescent="0.3">
      <c r="A5823" t="s">
        <v>5832</v>
      </c>
      <c r="B5823" t="s">
        <v>21174</v>
      </c>
      <c r="C5823">
        <v>0</v>
      </c>
      <c r="D5823">
        <v>0</v>
      </c>
      <c r="E5823" t="s">
        <v>20050</v>
      </c>
      <c r="F5823" t="s">
        <v>18950</v>
      </c>
      <c r="G5823" t="s">
        <v>20080</v>
      </c>
      <c r="H5823" t="s">
        <v>20732</v>
      </c>
      <c r="I5823" t="s">
        <v>20733</v>
      </c>
      <c r="J5823" t="s">
        <v>18951</v>
      </c>
      <c r="K5823" t="s">
        <v>6685</v>
      </c>
      <c r="L5823" t="s">
        <v>6686</v>
      </c>
      <c r="M5823" t="s">
        <v>20083</v>
      </c>
      <c r="N5823" t="s">
        <v>6351</v>
      </c>
      <c r="O5823" t="s">
        <v>20061</v>
      </c>
      <c r="P5823" t="s">
        <v>20734</v>
      </c>
      <c r="Q5823" t="s">
        <v>6686</v>
      </c>
      <c r="R5823" t="s">
        <v>20735</v>
      </c>
      <c r="S5823">
        <v>1</v>
      </c>
      <c r="T5823">
        <v>1</v>
      </c>
      <c r="U5823">
        <v>0</v>
      </c>
      <c r="V5823">
        <v>368</v>
      </c>
      <c r="W5823">
        <v>17</v>
      </c>
    </row>
    <row r="5824" spans="1:23" x14ac:dyDescent="0.3">
      <c r="A5824" t="s">
        <v>5833</v>
      </c>
      <c r="B5824" t="s">
        <v>21174</v>
      </c>
      <c r="C5824">
        <v>0</v>
      </c>
      <c r="D5824">
        <v>0</v>
      </c>
      <c r="E5824" t="s">
        <v>20050</v>
      </c>
      <c r="F5824" t="s">
        <v>18952</v>
      </c>
      <c r="G5824" t="s">
        <v>20080</v>
      </c>
      <c r="H5824" t="s">
        <v>20732</v>
      </c>
      <c r="I5824" t="s">
        <v>20733</v>
      </c>
      <c r="J5824" t="s">
        <v>18953</v>
      </c>
      <c r="K5824" t="s">
        <v>6685</v>
      </c>
      <c r="L5824" t="s">
        <v>6686</v>
      </c>
      <c r="M5824" t="s">
        <v>20083</v>
      </c>
      <c r="N5824" t="s">
        <v>6351</v>
      </c>
      <c r="O5824" t="s">
        <v>20061</v>
      </c>
      <c r="P5824" t="s">
        <v>20734</v>
      </c>
      <c r="Q5824" t="s">
        <v>6686</v>
      </c>
      <c r="R5824" t="s">
        <v>20735</v>
      </c>
      <c r="S5824">
        <v>1</v>
      </c>
      <c r="T5824">
        <v>1</v>
      </c>
      <c r="U5824">
        <v>0</v>
      </c>
      <c r="V5824">
        <v>70</v>
      </c>
      <c r="W5824">
        <v>4</v>
      </c>
    </row>
    <row r="5825" spans="1:23" x14ac:dyDescent="0.3">
      <c r="A5825" t="s">
        <v>5834</v>
      </c>
      <c r="B5825" t="s">
        <v>21174</v>
      </c>
      <c r="C5825">
        <v>0</v>
      </c>
      <c r="D5825">
        <v>0</v>
      </c>
      <c r="E5825" t="s">
        <v>20050</v>
      </c>
      <c r="F5825" t="s">
        <v>18954</v>
      </c>
      <c r="G5825" t="s">
        <v>20080</v>
      </c>
      <c r="H5825" t="s">
        <v>20732</v>
      </c>
      <c r="I5825" t="s">
        <v>20733</v>
      </c>
      <c r="J5825" t="s">
        <v>18955</v>
      </c>
      <c r="K5825" t="s">
        <v>6685</v>
      </c>
      <c r="L5825" t="s">
        <v>6686</v>
      </c>
      <c r="M5825" t="s">
        <v>20083</v>
      </c>
      <c r="N5825" t="s">
        <v>6351</v>
      </c>
      <c r="O5825" t="s">
        <v>20061</v>
      </c>
      <c r="P5825" t="s">
        <v>20734</v>
      </c>
      <c r="Q5825" t="s">
        <v>6686</v>
      </c>
      <c r="R5825" t="s">
        <v>20735</v>
      </c>
      <c r="S5825">
        <v>1</v>
      </c>
      <c r="T5825">
        <v>1</v>
      </c>
      <c r="U5825">
        <v>0</v>
      </c>
      <c r="V5825">
        <v>194</v>
      </c>
      <c r="W5825">
        <v>8</v>
      </c>
    </row>
    <row r="5826" spans="1:23" x14ac:dyDescent="0.3">
      <c r="A5826" t="s">
        <v>5835</v>
      </c>
      <c r="B5826" t="s">
        <v>21174</v>
      </c>
      <c r="C5826">
        <v>0</v>
      </c>
      <c r="D5826">
        <v>0</v>
      </c>
      <c r="E5826" t="s">
        <v>20050</v>
      </c>
      <c r="F5826" t="s">
        <v>18956</v>
      </c>
      <c r="G5826" t="s">
        <v>20080</v>
      </c>
      <c r="H5826" t="s">
        <v>20574</v>
      </c>
      <c r="I5826" t="s">
        <v>20575</v>
      </c>
      <c r="J5826" t="s">
        <v>18957</v>
      </c>
      <c r="K5826" t="s">
        <v>6931</v>
      </c>
      <c r="L5826" t="s">
        <v>6350</v>
      </c>
      <c r="M5826" t="s">
        <v>20083</v>
      </c>
      <c r="N5826" t="s">
        <v>6351</v>
      </c>
      <c r="O5826" t="s">
        <v>20061</v>
      </c>
      <c r="P5826" t="s">
        <v>20396</v>
      </c>
      <c r="Q5826" t="s">
        <v>20397</v>
      </c>
      <c r="R5826" t="s">
        <v>20398</v>
      </c>
      <c r="S5826">
        <v>1</v>
      </c>
      <c r="T5826">
        <v>0</v>
      </c>
      <c r="U5826">
        <v>0</v>
      </c>
      <c r="V5826">
        <v>253</v>
      </c>
      <c r="W5826">
        <v>12</v>
      </c>
    </row>
    <row r="5827" spans="1:23" x14ac:dyDescent="0.3">
      <c r="A5827" t="s">
        <v>5836</v>
      </c>
      <c r="B5827" t="s">
        <v>21174</v>
      </c>
      <c r="C5827">
        <v>0</v>
      </c>
      <c r="D5827">
        <v>0</v>
      </c>
      <c r="E5827" t="s">
        <v>20050</v>
      </c>
      <c r="F5827" t="s">
        <v>18958</v>
      </c>
      <c r="G5827" t="s">
        <v>20080</v>
      </c>
      <c r="H5827" t="s">
        <v>20732</v>
      </c>
      <c r="I5827" t="s">
        <v>20733</v>
      </c>
      <c r="J5827" t="s">
        <v>18959</v>
      </c>
      <c r="K5827" t="s">
        <v>6685</v>
      </c>
      <c r="L5827" t="s">
        <v>6686</v>
      </c>
      <c r="M5827" t="s">
        <v>20083</v>
      </c>
      <c r="N5827" t="s">
        <v>6351</v>
      </c>
      <c r="O5827" t="s">
        <v>20061</v>
      </c>
      <c r="P5827" t="s">
        <v>20734</v>
      </c>
      <c r="Q5827" t="s">
        <v>6686</v>
      </c>
      <c r="R5827" t="s">
        <v>20735</v>
      </c>
      <c r="S5827">
        <v>1</v>
      </c>
      <c r="T5827">
        <v>1</v>
      </c>
      <c r="U5827">
        <v>0</v>
      </c>
      <c r="V5827">
        <v>296</v>
      </c>
      <c r="W5827">
        <v>16</v>
      </c>
    </row>
    <row r="5828" spans="1:23" x14ac:dyDescent="0.3">
      <c r="A5828" t="s">
        <v>5837</v>
      </c>
      <c r="B5828" t="s">
        <v>21174</v>
      </c>
      <c r="C5828">
        <v>0</v>
      </c>
      <c r="D5828">
        <v>0</v>
      </c>
      <c r="E5828" t="s">
        <v>20050</v>
      </c>
      <c r="F5828" t="s">
        <v>18960</v>
      </c>
      <c r="G5828" t="s">
        <v>20080</v>
      </c>
      <c r="H5828" t="s">
        <v>20732</v>
      </c>
      <c r="I5828" t="s">
        <v>20733</v>
      </c>
      <c r="J5828" t="s">
        <v>18961</v>
      </c>
      <c r="K5828" t="s">
        <v>6685</v>
      </c>
      <c r="L5828" t="s">
        <v>6686</v>
      </c>
      <c r="M5828" t="s">
        <v>20083</v>
      </c>
      <c r="N5828" t="s">
        <v>6351</v>
      </c>
      <c r="O5828" t="s">
        <v>20061</v>
      </c>
      <c r="P5828" t="s">
        <v>20734</v>
      </c>
      <c r="Q5828" t="s">
        <v>6686</v>
      </c>
      <c r="R5828" t="s">
        <v>20735</v>
      </c>
      <c r="S5828">
        <v>1</v>
      </c>
      <c r="T5828">
        <v>1</v>
      </c>
      <c r="U5828">
        <v>0</v>
      </c>
      <c r="V5828">
        <v>257</v>
      </c>
      <c r="W5828">
        <v>12</v>
      </c>
    </row>
    <row r="5829" spans="1:23" x14ac:dyDescent="0.3">
      <c r="A5829" t="s">
        <v>5838</v>
      </c>
      <c r="B5829" t="s">
        <v>21174</v>
      </c>
      <c r="C5829">
        <v>0</v>
      </c>
      <c r="D5829">
        <v>0</v>
      </c>
      <c r="E5829" t="s">
        <v>20050</v>
      </c>
      <c r="F5829" t="s">
        <v>18962</v>
      </c>
      <c r="G5829" t="s">
        <v>20080</v>
      </c>
      <c r="H5829" t="s">
        <v>20574</v>
      </c>
      <c r="I5829" t="s">
        <v>20575</v>
      </c>
      <c r="J5829" t="s">
        <v>18871</v>
      </c>
      <c r="K5829" t="s">
        <v>6931</v>
      </c>
      <c r="L5829" t="s">
        <v>6350</v>
      </c>
      <c r="M5829" t="s">
        <v>20083</v>
      </c>
      <c r="N5829" t="s">
        <v>6351</v>
      </c>
      <c r="O5829" t="s">
        <v>20061</v>
      </c>
      <c r="P5829" t="s">
        <v>20396</v>
      </c>
      <c r="Q5829" t="s">
        <v>20397</v>
      </c>
      <c r="R5829" t="s">
        <v>20398</v>
      </c>
      <c r="S5829">
        <v>1</v>
      </c>
      <c r="T5829">
        <v>0</v>
      </c>
      <c r="U5829">
        <v>0</v>
      </c>
      <c r="V5829">
        <v>263</v>
      </c>
      <c r="W5829">
        <v>13</v>
      </c>
    </row>
    <row r="5830" spans="1:23" x14ac:dyDescent="0.3">
      <c r="A5830" t="s">
        <v>5839</v>
      </c>
      <c r="B5830" t="s">
        <v>21174</v>
      </c>
      <c r="C5830">
        <v>0</v>
      </c>
      <c r="D5830">
        <v>0</v>
      </c>
      <c r="E5830" t="s">
        <v>20050</v>
      </c>
      <c r="F5830" t="s">
        <v>18963</v>
      </c>
      <c r="G5830" t="s">
        <v>20080</v>
      </c>
      <c r="H5830" t="s">
        <v>20732</v>
      </c>
      <c r="I5830" t="s">
        <v>20733</v>
      </c>
      <c r="J5830" t="s">
        <v>18964</v>
      </c>
      <c r="K5830" t="s">
        <v>6685</v>
      </c>
      <c r="L5830" t="s">
        <v>6686</v>
      </c>
      <c r="M5830" t="s">
        <v>20083</v>
      </c>
      <c r="N5830" t="s">
        <v>6351</v>
      </c>
      <c r="O5830" t="s">
        <v>20061</v>
      </c>
      <c r="P5830" t="s">
        <v>20734</v>
      </c>
      <c r="Q5830" t="s">
        <v>6686</v>
      </c>
      <c r="R5830" t="s">
        <v>20735</v>
      </c>
      <c r="S5830">
        <v>1</v>
      </c>
      <c r="T5830">
        <v>1</v>
      </c>
      <c r="U5830">
        <v>0</v>
      </c>
      <c r="V5830">
        <v>341</v>
      </c>
      <c r="W5830">
        <v>17</v>
      </c>
    </row>
    <row r="5831" spans="1:23" x14ac:dyDescent="0.3">
      <c r="A5831" t="s">
        <v>5840</v>
      </c>
      <c r="B5831" t="s">
        <v>21174</v>
      </c>
      <c r="C5831">
        <v>0</v>
      </c>
      <c r="D5831">
        <v>0</v>
      </c>
      <c r="E5831" t="s">
        <v>20150</v>
      </c>
      <c r="F5831" t="s">
        <v>18965</v>
      </c>
      <c r="G5831" t="s">
        <v>20089</v>
      </c>
      <c r="H5831" t="s">
        <v>26324</v>
      </c>
      <c r="I5831" t="s">
        <v>26325</v>
      </c>
      <c r="J5831" t="s">
        <v>18966</v>
      </c>
      <c r="K5831" t="s">
        <v>6896</v>
      </c>
      <c r="L5831" t="s">
        <v>6897</v>
      </c>
      <c r="M5831" t="s">
        <v>20206</v>
      </c>
      <c r="N5831" t="s">
        <v>6351</v>
      </c>
      <c r="O5831" t="s">
        <v>20061</v>
      </c>
      <c r="P5831" t="s">
        <v>20294</v>
      </c>
      <c r="Q5831" t="s">
        <v>6897</v>
      </c>
      <c r="R5831" t="s">
        <v>20708</v>
      </c>
      <c r="S5831">
        <v>0</v>
      </c>
      <c r="T5831">
        <v>0</v>
      </c>
      <c r="U5831">
        <v>0</v>
      </c>
      <c r="V5831">
        <v>177</v>
      </c>
      <c r="W5831">
        <v>8</v>
      </c>
    </row>
    <row r="5832" spans="1:23" x14ac:dyDescent="0.3">
      <c r="A5832" t="s">
        <v>5841</v>
      </c>
      <c r="B5832" t="s">
        <v>21174</v>
      </c>
      <c r="C5832">
        <v>0</v>
      </c>
      <c r="D5832">
        <v>0</v>
      </c>
      <c r="E5832" t="s">
        <v>20050</v>
      </c>
      <c r="F5832" t="s">
        <v>18967</v>
      </c>
      <c r="G5832" t="s">
        <v>20040</v>
      </c>
      <c r="H5832" t="s">
        <v>26326</v>
      </c>
      <c r="I5832" t="s">
        <v>26327</v>
      </c>
      <c r="J5832" t="s">
        <v>18968</v>
      </c>
      <c r="K5832" t="s">
        <v>6921</v>
      </c>
      <c r="L5832" t="s">
        <v>18426</v>
      </c>
      <c r="M5832" t="s">
        <v>20442</v>
      </c>
      <c r="N5832" t="s">
        <v>6351</v>
      </c>
      <c r="O5832" t="s">
        <v>20061</v>
      </c>
      <c r="P5832" t="s">
        <v>20777</v>
      </c>
      <c r="Q5832" t="s">
        <v>6922</v>
      </c>
      <c r="R5832" t="s">
        <v>26328</v>
      </c>
      <c r="S5832">
        <v>1</v>
      </c>
      <c r="T5832">
        <v>0</v>
      </c>
      <c r="U5832">
        <v>0</v>
      </c>
      <c r="V5832">
        <v>92</v>
      </c>
      <c r="W5832">
        <v>4</v>
      </c>
    </row>
    <row r="5833" spans="1:23" x14ac:dyDescent="0.3">
      <c r="A5833" t="s">
        <v>5842</v>
      </c>
      <c r="B5833" t="s">
        <v>21174</v>
      </c>
      <c r="C5833">
        <v>0</v>
      </c>
      <c r="D5833">
        <v>0</v>
      </c>
      <c r="E5833" t="s">
        <v>20050</v>
      </c>
      <c r="F5833" t="s">
        <v>18969</v>
      </c>
      <c r="G5833" t="s">
        <v>20080</v>
      </c>
      <c r="H5833" t="s">
        <v>20574</v>
      </c>
      <c r="I5833" t="s">
        <v>20575</v>
      </c>
      <c r="J5833" t="s">
        <v>18877</v>
      </c>
      <c r="K5833" t="s">
        <v>6915</v>
      </c>
      <c r="L5833" t="s">
        <v>6350</v>
      </c>
      <c r="M5833" t="s">
        <v>20083</v>
      </c>
      <c r="N5833" t="s">
        <v>6351</v>
      </c>
      <c r="O5833" t="s">
        <v>20061</v>
      </c>
      <c r="P5833" t="s">
        <v>20396</v>
      </c>
      <c r="Q5833" t="s">
        <v>20397</v>
      </c>
      <c r="R5833" t="s">
        <v>20398</v>
      </c>
      <c r="S5833">
        <v>1</v>
      </c>
      <c r="T5833">
        <v>0</v>
      </c>
      <c r="U5833">
        <v>0</v>
      </c>
      <c r="V5833">
        <v>182</v>
      </c>
      <c r="W5833">
        <v>10</v>
      </c>
    </row>
    <row r="5834" spans="1:23" x14ac:dyDescent="0.3">
      <c r="A5834" t="s">
        <v>5843</v>
      </c>
      <c r="B5834" t="s">
        <v>21174</v>
      </c>
      <c r="C5834">
        <v>0</v>
      </c>
      <c r="D5834">
        <v>0</v>
      </c>
      <c r="E5834" t="s">
        <v>20050</v>
      </c>
      <c r="F5834" t="s">
        <v>18970</v>
      </c>
      <c r="G5834" t="s">
        <v>20080</v>
      </c>
      <c r="H5834" t="s">
        <v>20574</v>
      </c>
      <c r="I5834" t="s">
        <v>20575</v>
      </c>
      <c r="J5834" t="s">
        <v>18888</v>
      </c>
      <c r="K5834" t="s">
        <v>6385</v>
      </c>
      <c r="L5834" t="s">
        <v>6350</v>
      </c>
      <c r="M5834" t="s">
        <v>20083</v>
      </c>
      <c r="N5834" t="s">
        <v>6351</v>
      </c>
      <c r="O5834" t="s">
        <v>20061</v>
      </c>
      <c r="P5834" t="s">
        <v>20396</v>
      </c>
      <c r="Q5834" t="s">
        <v>20397</v>
      </c>
      <c r="R5834" t="s">
        <v>20398</v>
      </c>
      <c r="S5834">
        <v>1</v>
      </c>
      <c r="T5834">
        <v>0</v>
      </c>
      <c r="U5834">
        <v>0</v>
      </c>
      <c r="V5834">
        <v>157</v>
      </c>
      <c r="W5834">
        <v>8</v>
      </c>
    </row>
    <row r="5835" spans="1:23" x14ac:dyDescent="0.3">
      <c r="A5835" t="s">
        <v>5844</v>
      </c>
      <c r="B5835" t="s">
        <v>21174</v>
      </c>
      <c r="C5835">
        <v>0</v>
      </c>
      <c r="D5835">
        <v>0</v>
      </c>
      <c r="E5835" t="s">
        <v>20050</v>
      </c>
      <c r="F5835" t="s">
        <v>18971</v>
      </c>
      <c r="G5835" t="s">
        <v>20066</v>
      </c>
      <c r="H5835" t="s">
        <v>26329</v>
      </c>
      <c r="I5835" t="s">
        <v>26330</v>
      </c>
      <c r="J5835" t="s">
        <v>18972</v>
      </c>
      <c r="K5835" t="s">
        <v>18973</v>
      </c>
      <c r="L5835" t="s">
        <v>18974</v>
      </c>
      <c r="M5835" t="s">
        <v>20661</v>
      </c>
      <c r="N5835" t="s">
        <v>6351</v>
      </c>
      <c r="O5835" t="s">
        <v>20061</v>
      </c>
      <c r="P5835" t="s">
        <v>20070</v>
      </c>
      <c r="Q5835" t="s">
        <v>20071</v>
      </c>
      <c r="R5835" t="s">
        <v>26331</v>
      </c>
      <c r="S5835">
        <v>1</v>
      </c>
      <c r="T5835">
        <v>1</v>
      </c>
      <c r="U5835">
        <v>0</v>
      </c>
      <c r="V5835">
        <v>102</v>
      </c>
      <c r="W5835">
        <v>5</v>
      </c>
    </row>
    <row r="5836" spans="1:23" x14ac:dyDescent="0.3">
      <c r="A5836" t="s">
        <v>5845</v>
      </c>
      <c r="B5836" t="s">
        <v>21174</v>
      </c>
      <c r="C5836">
        <v>0</v>
      </c>
      <c r="D5836">
        <v>0</v>
      </c>
      <c r="E5836" t="s">
        <v>20050</v>
      </c>
      <c r="F5836" t="s">
        <v>18975</v>
      </c>
      <c r="G5836" t="s">
        <v>20080</v>
      </c>
      <c r="H5836" t="s">
        <v>20739</v>
      </c>
      <c r="I5836" t="s">
        <v>20740</v>
      </c>
      <c r="J5836" t="s">
        <v>18976</v>
      </c>
      <c r="K5836" t="s">
        <v>6697</v>
      </c>
      <c r="L5836" t="s">
        <v>6462</v>
      </c>
      <c r="M5836" t="s">
        <v>20083</v>
      </c>
      <c r="N5836" t="s">
        <v>6351</v>
      </c>
      <c r="O5836" t="s">
        <v>20061</v>
      </c>
      <c r="P5836" t="s">
        <v>20741</v>
      </c>
      <c r="Q5836" t="s">
        <v>6462</v>
      </c>
      <c r="R5836" t="s">
        <v>20742</v>
      </c>
      <c r="S5836">
        <v>1</v>
      </c>
      <c r="T5836">
        <v>0</v>
      </c>
      <c r="U5836">
        <v>0</v>
      </c>
      <c r="V5836">
        <v>213</v>
      </c>
      <c r="W5836">
        <v>12</v>
      </c>
    </row>
    <row r="5837" spans="1:23" x14ac:dyDescent="0.3">
      <c r="A5837" t="s">
        <v>5846</v>
      </c>
      <c r="B5837" t="s">
        <v>21174</v>
      </c>
      <c r="C5837">
        <v>0</v>
      </c>
      <c r="D5837">
        <v>0</v>
      </c>
      <c r="E5837" t="s">
        <v>20050</v>
      </c>
      <c r="F5837" t="s">
        <v>18977</v>
      </c>
      <c r="G5837" t="s">
        <v>20080</v>
      </c>
      <c r="H5837" t="s">
        <v>20739</v>
      </c>
      <c r="I5837" t="s">
        <v>20740</v>
      </c>
      <c r="J5837" t="s">
        <v>18978</v>
      </c>
      <c r="K5837" t="s">
        <v>6697</v>
      </c>
      <c r="L5837" t="s">
        <v>6462</v>
      </c>
      <c r="M5837" t="s">
        <v>20083</v>
      </c>
      <c r="N5837" t="s">
        <v>6351</v>
      </c>
      <c r="O5837" t="s">
        <v>20061</v>
      </c>
      <c r="P5837" t="s">
        <v>20741</v>
      </c>
      <c r="Q5837" t="s">
        <v>6462</v>
      </c>
      <c r="R5837" t="s">
        <v>20742</v>
      </c>
      <c r="S5837">
        <v>1</v>
      </c>
      <c r="T5837">
        <v>0</v>
      </c>
      <c r="U5837">
        <v>0</v>
      </c>
      <c r="V5837">
        <v>312</v>
      </c>
      <c r="W5837">
        <v>18</v>
      </c>
    </row>
    <row r="5838" spans="1:23" x14ac:dyDescent="0.3">
      <c r="A5838" t="s">
        <v>5847</v>
      </c>
      <c r="B5838" t="s">
        <v>21174</v>
      </c>
      <c r="C5838">
        <v>0</v>
      </c>
      <c r="D5838">
        <v>0</v>
      </c>
      <c r="E5838" t="s">
        <v>20050</v>
      </c>
      <c r="F5838" t="s">
        <v>18979</v>
      </c>
      <c r="G5838" t="s">
        <v>20080</v>
      </c>
      <c r="H5838" t="s">
        <v>20739</v>
      </c>
      <c r="I5838" t="s">
        <v>20740</v>
      </c>
      <c r="J5838" t="s">
        <v>18980</v>
      </c>
      <c r="K5838" t="s">
        <v>18423</v>
      </c>
      <c r="L5838" t="s">
        <v>6462</v>
      </c>
      <c r="M5838" t="s">
        <v>20083</v>
      </c>
      <c r="N5838" t="s">
        <v>6351</v>
      </c>
      <c r="O5838" t="s">
        <v>20061</v>
      </c>
      <c r="P5838" t="s">
        <v>20741</v>
      </c>
      <c r="Q5838" t="s">
        <v>6462</v>
      </c>
      <c r="R5838" t="s">
        <v>20742</v>
      </c>
      <c r="S5838">
        <v>1</v>
      </c>
      <c r="T5838">
        <v>0</v>
      </c>
      <c r="U5838">
        <v>0</v>
      </c>
      <c r="V5838">
        <v>283</v>
      </c>
      <c r="W5838">
        <v>14</v>
      </c>
    </row>
    <row r="5839" spans="1:23" x14ac:dyDescent="0.3">
      <c r="A5839" t="s">
        <v>5848</v>
      </c>
      <c r="B5839" t="s">
        <v>21174</v>
      </c>
      <c r="C5839">
        <v>0</v>
      </c>
      <c r="D5839">
        <v>0</v>
      </c>
      <c r="E5839" t="s">
        <v>20050</v>
      </c>
      <c r="F5839" t="s">
        <v>18981</v>
      </c>
      <c r="G5839" t="s">
        <v>20080</v>
      </c>
      <c r="H5839" t="s">
        <v>20739</v>
      </c>
      <c r="I5839" t="s">
        <v>20740</v>
      </c>
      <c r="J5839" t="s">
        <v>18982</v>
      </c>
      <c r="K5839" t="s">
        <v>6461</v>
      </c>
      <c r="L5839" t="s">
        <v>6462</v>
      </c>
      <c r="M5839" t="s">
        <v>20083</v>
      </c>
      <c r="N5839" t="s">
        <v>6351</v>
      </c>
      <c r="O5839" t="s">
        <v>20061</v>
      </c>
      <c r="P5839" t="s">
        <v>20741</v>
      </c>
      <c r="Q5839" t="s">
        <v>6462</v>
      </c>
      <c r="R5839" t="s">
        <v>20742</v>
      </c>
      <c r="S5839">
        <v>1</v>
      </c>
      <c r="T5839">
        <v>0</v>
      </c>
      <c r="U5839">
        <v>0</v>
      </c>
      <c r="V5839">
        <v>375</v>
      </c>
      <c r="W5839">
        <v>18</v>
      </c>
    </row>
    <row r="5840" spans="1:23" x14ac:dyDescent="0.3">
      <c r="A5840" t="s">
        <v>5849</v>
      </c>
      <c r="B5840" t="s">
        <v>21174</v>
      </c>
      <c r="C5840">
        <v>0</v>
      </c>
      <c r="D5840">
        <v>0</v>
      </c>
      <c r="E5840" t="s">
        <v>20050</v>
      </c>
      <c r="F5840" t="s">
        <v>18983</v>
      </c>
      <c r="G5840" t="s">
        <v>20080</v>
      </c>
      <c r="H5840" t="s">
        <v>20574</v>
      </c>
      <c r="I5840" t="s">
        <v>20575</v>
      </c>
      <c r="J5840" t="s">
        <v>18869</v>
      </c>
      <c r="K5840" t="s">
        <v>6349</v>
      </c>
      <c r="L5840" t="s">
        <v>6350</v>
      </c>
      <c r="M5840" t="s">
        <v>20083</v>
      </c>
      <c r="N5840" t="s">
        <v>6351</v>
      </c>
      <c r="O5840" t="s">
        <v>20061</v>
      </c>
      <c r="P5840" t="s">
        <v>20396</v>
      </c>
      <c r="Q5840" t="s">
        <v>20397</v>
      </c>
      <c r="R5840" t="s">
        <v>20398</v>
      </c>
      <c r="S5840">
        <v>1</v>
      </c>
      <c r="T5840">
        <v>0</v>
      </c>
      <c r="U5840">
        <v>0</v>
      </c>
      <c r="V5840">
        <v>115</v>
      </c>
      <c r="W5840">
        <v>7</v>
      </c>
    </row>
    <row r="5841" spans="1:23" x14ac:dyDescent="0.3">
      <c r="A5841" t="s">
        <v>5850</v>
      </c>
      <c r="B5841" t="s">
        <v>21174</v>
      </c>
      <c r="C5841">
        <v>0</v>
      </c>
      <c r="D5841">
        <v>0</v>
      </c>
      <c r="E5841" t="s">
        <v>20050</v>
      </c>
      <c r="F5841" t="s">
        <v>18984</v>
      </c>
      <c r="G5841" t="s">
        <v>20080</v>
      </c>
      <c r="H5841" t="s">
        <v>20739</v>
      </c>
      <c r="I5841" t="s">
        <v>20740</v>
      </c>
      <c r="J5841" t="s">
        <v>18985</v>
      </c>
      <c r="K5841" t="s">
        <v>18423</v>
      </c>
      <c r="L5841" t="s">
        <v>6462</v>
      </c>
      <c r="M5841" t="s">
        <v>20083</v>
      </c>
      <c r="N5841" t="s">
        <v>6351</v>
      </c>
      <c r="O5841" t="s">
        <v>20061</v>
      </c>
      <c r="P5841" t="s">
        <v>20741</v>
      </c>
      <c r="Q5841" t="s">
        <v>6462</v>
      </c>
      <c r="R5841" t="s">
        <v>20742</v>
      </c>
      <c r="S5841">
        <v>1</v>
      </c>
      <c r="T5841">
        <v>0</v>
      </c>
      <c r="U5841">
        <v>0</v>
      </c>
      <c r="V5841">
        <v>187</v>
      </c>
      <c r="W5841">
        <v>8</v>
      </c>
    </row>
    <row r="5842" spans="1:23" x14ac:dyDescent="0.3">
      <c r="A5842" t="s">
        <v>5851</v>
      </c>
      <c r="B5842" t="s">
        <v>21174</v>
      </c>
      <c r="C5842">
        <v>0</v>
      </c>
      <c r="D5842">
        <v>0</v>
      </c>
      <c r="E5842" t="s">
        <v>20050</v>
      </c>
      <c r="F5842" t="s">
        <v>18986</v>
      </c>
      <c r="G5842" t="s">
        <v>20080</v>
      </c>
      <c r="H5842" t="s">
        <v>20739</v>
      </c>
      <c r="I5842" t="s">
        <v>20740</v>
      </c>
      <c r="J5842" t="s">
        <v>18987</v>
      </c>
      <c r="K5842" t="s">
        <v>18423</v>
      </c>
      <c r="L5842" t="s">
        <v>6462</v>
      </c>
      <c r="M5842" t="s">
        <v>20083</v>
      </c>
      <c r="N5842" t="s">
        <v>6351</v>
      </c>
      <c r="O5842" t="s">
        <v>20061</v>
      </c>
      <c r="P5842" t="s">
        <v>20741</v>
      </c>
      <c r="Q5842" t="s">
        <v>6462</v>
      </c>
      <c r="R5842" t="s">
        <v>20742</v>
      </c>
      <c r="S5842">
        <v>1</v>
      </c>
      <c r="T5842">
        <v>0</v>
      </c>
      <c r="U5842">
        <v>0</v>
      </c>
      <c r="V5842">
        <v>184</v>
      </c>
      <c r="W5842">
        <v>8</v>
      </c>
    </row>
    <row r="5843" spans="1:23" x14ac:dyDescent="0.3">
      <c r="A5843" t="s">
        <v>5852</v>
      </c>
      <c r="B5843" t="s">
        <v>21174</v>
      </c>
      <c r="C5843">
        <v>0</v>
      </c>
      <c r="D5843">
        <v>0</v>
      </c>
      <c r="E5843" t="s">
        <v>20050</v>
      </c>
      <c r="F5843" t="s">
        <v>18988</v>
      </c>
      <c r="G5843" t="s">
        <v>20080</v>
      </c>
      <c r="H5843" t="s">
        <v>20739</v>
      </c>
      <c r="I5843" t="s">
        <v>20740</v>
      </c>
      <c r="J5843" t="s">
        <v>18989</v>
      </c>
      <c r="K5843" t="s">
        <v>18423</v>
      </c>
      <c r="L5843" t="s">
        <v>6462</v>
      </c>
      <c r="M5843" t="s">
        <v>20083</v>
      </c>
      <c r="N5843" t="s">
        <v>6351</v>
      </c>
      <c r="O5843" t="s">
        <v>20061</v>
      </c>
      <c r="P5843" t="s">
        <v>20741</v>
      </c>
      <c r="Q5843" t="s">
        <v>6462</v>
      </c>
      <c r="R5843" t="s">
        <v>20742</v>
      </c>
      <c r="S5843">
        <v>1</v>
      </c>
      <c r="T5843">
        <v>0</v>
      </c>
      <c r="U5843">
        <v>0</v>
      </c>
      <c r="V5843">
        <v>178</v>
      </c>
      <c r="W5843">
        <v>11</v>
      </c>
    </row>
    <row r="5844" spans="1:23" x14ac:dyDescent="0.3">
      <c r="A5844" t="s">
        <v>5853</v>
      </c>
      <c r="B5844" t="s">
        <v>21174</v>
      </c>
      <c r="C5844">
        <v>0</v>
      </c>
      <c r="D5844">
        <v>0</v>
      </c>
      <c r="E5844" t="s">
        <v>20050</v>
      </c>
      <c r="F5844" t="s">
        <v>18990</v>
      </c>
      <c r="G5844" t="s">
        <v>20080</v>
      </c>
      <c r="H5844" t="s">
        <v>20739</v>
      </c>
      <c r="I5844" t="s">
        <v>20740</v>
      </c>
      <c r="J5844" t="s">
        <v>18991</v>
      </c>
      <c r="K5844" t="s">
        <v>6697</v>
      </c>
      <c r="L5844" t="s">
        <v>6462</v>
      </c>
      <c r="M5844" t="s">
        <v>20083</v>
      </c>
      <c r="N5844" t="s">
        <v>6351</v>
      </c>
      <c r="O5844" t="s">
        <v>20061</v>
      </c>
      <c r="P5844" t="s">
        <v>20741</v>
      </c>
      <c r="Q5844" t="s">
        <v>6462</v>
      </c>
      <c r="R5844" t="s">
        <v>20742</v>
      </c>
      <c r="S5844">
        <v>1</v>
      </c>
      <c r="T5844">
        <v>0</v>
      </c>
      <c r="U5844">
        <v>0</v>
      </c>
      <c r="V5844">
        <v>287</v>
      </c>
      <c r="W5844">
        <v>16</v>
      </c>
    </row>
    <row r="5845" spans="1:23" x14ac:dyDescent="0.3">
      <c r="A5845" t="s">
        <v>5854</v>
      </c>
      <c r="B5845" t="s">
        <v>21174</v>
      </c>
      <c r="C5845">
        <v>0</v>
      </c>
      <c r="D5845">
        <v>0</v>
      </c>
      <c r="E5845" t="s">
        <v>20050</v>
      </c>
      <c r="F5845" t="s">
        <v>18992</v>
      </c>
      <c r="G5845" t="s">
        <v>20080</v>
      </c>
      <c r="H5845" t="s">
        <v>20739</v>
      </c>
      <c r="I5845" t="s">
        <v>20740</v>
      </c>
      <c r="J5845" t="s">
        <v>18993</v>
      </c>
      <c r="K5845" t="s">
        <v>18423</v>
      </c>
      <c r="L5845" t="s">
        <v>6462</v>
      </c>
      <c r="M5845" t="s">
        <v>20083</v>
      </c>
      <c r="N5845" t="s">
        <v>6351</v>
      </c>
      <c r="O5845" t="s">
        <v>20061</v>
      </c>
      <c r="P5845" t="s">
        <v>20741</v>
      </c>
      <c r="Q5845" t="s">
        <v>6462</v>
      </c>
      <c r="R5845" t="s">
        <v>20742</v>
      </c>
      <c r="S5845">
        <v>1</v>
      </c>
      <c r="T5845">
        <v>0</v>
      </c>
      <c r="U5845">
        <v>0</v>
      </c>
      <c r="V5845">
        <v>251</v>
      </c>
      <c r="W5845">
        <v>14</v>
      </c>
    </row>
    <row r="5846" spans="1:23" x14ac:dyDescent="0.3">
      <c r="A5846" t="s">
        <v>5855</v>
      </c>
      <c r="B5846" t="s">
        <v>21174</v>
      </c>
      <c r="C5846">
        <v>0</v>
      </c>
      <c r="D5846">
        <v>0</v>
      </c>
      <c r="E5846" t="s">
        <v>20050</v>
      </c>
      <c r="F5846" t="s">
        <v>18994</v>
      </c>
      <c r="G5846" t="s">
        <v>20080</v>
      </c>
      <c r="H5846" t="s">
        <v>20739</v>
      </c>
      <c r="I5846" t="s">
        <v>20740</v>
      </c>
      <c r="J5846" t="s">
        <v>18995</v>
      </c>
      <c r="K5846" t="s">
        <v>6461</v>
      </c>
      <c r="L5846" t="s">
        <v>6462</v>
      </c>
      <c r="M5846" t="s">
        <v>20083</v>
      </c>
      <c r="N5846" t="s">
        <v>6351</v>
      </c>
      <c r="O5846" t="s">
        <v>20061</v>
      </c>
      <c r="P5846" t="s">
        <v>20741</v>
      </c>
      <c r="Q5846" t="s">
        <v>6462</v>
      </c>
      <c r="R5846" t="s">
        <v>20742</v>
      </c>
      <c r="S5846">
        <v>1</v>
      </c>
      <c r="T5846">
        <v>0</v>
      </c>
      <c r="U5846">
        <v>0</v>
      </c>
      <c r="V5846">
        <v>244</v>
      </c>
      <c r="W5846">
        <v>14</v>
      </c>
    </row>
    <row r="5847" spans="1:23" x14ac:dyDescent="0.3">
      <c r="A5847" t="s">
        <v>5856</v>
      </c>
      <c r="B5847" t="s">
        <v>21174</v>
      </c>
      <c r="C5847">
        <v>0</v>
      </c>
      <c r="D5847">
        <v>0</v>
      </c>
      <c r="E5847" t="s">
        <v>20050</v>
      </c>
      <c r="F5847" t="s">
        <v>18996</v>
      </c>
      <c r="G5847" t="s">
        <v>20080</v>
      </c>
      <c r="H5847" t="s">
        <v>20739</v>
      </c>
      <c r="I5847" t="s">
        <v>20740</v>
      </c>
      <c r="J5847" t="s">
        <v>18997</v>
      </c>
      <c r="K5847" t="s">
        <v>6697</v>
      </c>
      <c r="L5847" t="s">
        <v>6462</v>
      </c>
      <c r="M5847" t="s">
        <v>20083</v>
      </c>
      <c r="N5847" t="s">
        <v>6351</v>
      </c>
      <c r="O5847" t="s">
        <v>20061</v>
      </c>
      <c r="P5847" t="s">
        <v>20741</v>
      </c>
      <c r="Q5847" t="s">
        <v>6462</v>
      </c>
      <c r="R5847" t="s">
        <v>20742</v>
      </c>
      <c r="S5847">
        <v>1</v>
      </c>
      <c r="T5847">
        <v>0</v>
      </c>
      <c r="U5847">
        <v>0</v>
      </c>
      <c r="V5847">
        <v>284</v>
      </c>
      <c r="W5847">
        <v>16</v>
      </c>
    </row>
    <row r="5848" spans="1:23" x14ac:dyDescent="0.3">
      <c r="A5848" t="s">
        <v>5857</v>
      </c>
      <c r="B5848" t="s">
        <v>21174</v>
      </c>
      <c r="C5848">
        <v>0</v>
      </c>
      <c r="D5848">
        <v>0</v>
      </c>
      <c r="E5848" t="s">
        <v>20050</v>
      </c>
      <c r="F5848" t="s">
        <v>18998</v>
      </c>
      <c r="G5848" t="s">
        <v>20080</v>
      </c>
      <c r="H5848" t="s">
        <v>20739</v>
      </c>
      <c r="I5848" t="s">
        <v>20740</v>
      </c>
      <c r="J5848" t="s">
        <v>18999</v>
      </c>
      <c r="K5848" t="s">
        <v>6697</v>
      </c>
      <c r="L5848" t="s">
        <v>6462</v>
      </c>
      <c r="M5848" t="s">
        <v>20083</v>
      </c>
      <c r="N5848" t="s">
        <v>6351</v>
      </c>
      <c r="O5848" t="s">
        <v>20061</v>
      </c>
      <c r="P5848" t="s">
        <v>20741</v>
      </c>
      <c r="Q5848" t="s">
        <v>6462</v>
      </c>
      <c r="R5848" t="s">
        <v>20742</v>
      </c>
      <c r="S5848">
        <v>1</v>
      </c>
      <c r="T5848">
        <v>0</v>
      </c>
      <c r="U5848">
        <v>0</v>
      </c>
      <c r="V5848">
        <v>109</v>
      </c>
      <c r="W5848">
        <v>6</v>
      </c>
    </row>
    <row r="5849" spans="1:23" x14ac:dyDescent="0.3">
      <c r="A5849" t="s">
        <v>5858</v>
      </c>
      <c r="B5849" t="s">
        <v>21174</v>
      </c>
      <c r="C5849">
        <v>0</v>
      </c>
      <c r="D5849">
        <v>0</v>
      </c>
      <c r="E5849" t="s">
        <v>20150</v>
      </c>
      <c r="F5849" t="s">
        <v>19000</v>
      </c>
      <c r="G5849" t="s">
        <v>20089</v>
      </c>
      <c r="H5849" t="s">
        <v>21245</v>
      </c>
      <c r="I5849" t="s">
        <v>21246</v>
      </c>
      <c r="J5849" t="s">
        <v>9394</v>
      </c>
      <c r="K5849" t="s">
        <v>6697</v>
      </c>
      <c r="L5849" t="s">
        <v>6462</v>
      </c>
      <c r="M5849" t="s">
        <v>20083</v>
      </c>
      <c r="N5849" t="s">
        <v>6351</v>
      </c>
      <c r="O5849" t="s">
        <v>20061</v>
      </c>
      <c r="P5849" t="s">
        <v>20741</v>
      </c>
      <c r="Q5849" t="s">
        <v>6462</v>
      </c>
      <c r="R5849" t="s">
        <v>20742</v>
      </c>
      <c r="S5849">
        <v>0</v>
      </c>
      <c r="T5849">
        <v>0</v>
      </c>
      <c r="U5849">
        <v>0</v>
      </c>
      <c r="V5849">
        <v>187</v>
      </c>
      <c r="W5849">
        <v>10</v>
      </c>
    </row>
    <row r="5850" spans="1:23" x14ac:dyDescent="0.3">
      <c r="A5850" t="s">
        <v>5859</v>
      </c>
      <c r="B5850" t="s">
        <v>21174</v>
      </c>
      <c r="C5850">
        <v>0</v>
      </c>
      <c r="D5850">
        <v>0</v>
      </c>
      <c r="E5850" t="s">
        <v>20050</v>
      </c>
      <c r="F5850" t="s">
        <v>19001</v>
      </c>
      <c r="G5850" t="s">
        <v>20040</v>
      </c>
      <c r="H5850" t="s">
        <v>26332</v>
      </c>
      <c r="I5850" t="s">
        <v>26333</v>
      </c>
      <c r="J5850" t="s">
        <v>19002</v>
      </c>
      <c r="K5850" t="s">
        <v>19003</v>
      </c>
      <c r="L5850" t="s">
        <v>19004</v>
      </c>
      <c r="M5850" t="s">
        <v>25200</v>
      </c>
      <c r="N5850" t="s">
        <v>6351</v>
      </c>
      <c r="O5850" t="s">
        <v>20061</v>
      </c>
      <c r="P5850" t="s">
        <v>20070</v>
      </c>
      <c r="Q5850" t="s">
        <v>20071</v>
      </c>
      <c r="R5850" t="s">
        <v>26334</v>
      </c>
      <c r="S5850">
        <v>1</v>
      </c>
      <c r="T5850">
        <v>0</v>
      </c>
      <c r="U5850">
        <v>0</v>
      </c>
      <c r="V5850">
        <v>86</v>
      </c>
      <c r="W5850">
        <v>4</v>
      </c>
    </row>
    <row r="5851" spans="1:23" x14ac:dyDescent="0.3">
      <c r="A5851" t="s">
        <v>5860</v>
      </c>
      <c r="B5851" t="s">
        <v>21174</v>
      </c>
      <c r="C5851">
        <v>0</v>
      </c>
      <c r="D5851">
        <v>0</v>
      </c>
      <c r="E5851" t="s">
        <v>20050</v>
      </c>
      <c r="F5851" t="s">
        <v>19005</v>
      </c>
      <c r="G5851" t="s">
        <v>20080</v>
      </c>
      <c r="H5851" t="s">
        <v>26335</v>
      </c>
      <c r="I5851" t="s">
        <v>26336</v>
      </c>
      <c r="J5851" t="s">
        <v>19006</v>
      </c>
      <c r="K5851" t="s">
        <v>7922</v>
      </c>
      <c r="L5851" t="s">
        <v>7923</v>
      </c>
      <c r="M5851" t="s">
        <v>20355</v>
      </c>
      <c r="N5851" t="s">
        <v>6351</v>
      </c>
      <c r="O5851" t="s">
        <v>20061</v>
      </c>
      <c r="P5851" t="s">
        <v>20461</v>
      </c>
      <c r="Q5851" t="s">
        <v>20462</v>
      </c>
      <c r="R5851" t="s">
        <v>20463</v>
      </c>
      <c r="S5851">
        <v>1</v>
      </c>
      <c r="T5851">
        <v>0</v>
      </c>
      <c r="U5851">
        <v>0</v>
      </c>
      <c r="V5851">
        <v>204</v>
      </c>
      <c r="W5851">
        <v>10</v>
      </c>
    </row>
    <row r="5852" spans="1:23" x14ac:dyDescent="0.3">
      <c r="A5852" t="s">
        <v>5861</v>
      </c>
      <c r="B5852" t="s">
        <v>21174</v>
      </c>
      <c r="C5852">
        <v>0</v>
      </c>
      <c r="D5852">
        <v>0</v>
      </c>
      <c r="E5852" t="s">
        <v>20050</v>
      </c>
      <c r="F5852" t="s">
        <v>19007</v>
      </c>
      <c r="G5852" t="s">
        <v>20066</v>
      </c>
      <c r="H5852" t="s">
        <v>26337</v>
      </c>
      <c r="I5852" t="s">
        <v>26338</v>
      </c>
      <c r="J5852" t="s">
        <v>12105</v>
      </c>
      <c r="K5852" t="s">
        <v>19008</v>
      </c>
      <c r="L5852" t="s">
        <v>19009</v>
      </c>
      <c r="M5852" t="s">
        <v>20534</v>
      </c>
      <c r="N5852" t="s">
        <v>6351</v>
      </c>
      <c r="O5852" t="s">
        <v>20061</v>
      </c>
      <c r="P5852" t="s">
        <v>20438</v>
      </c>
      <c r="Q5852" t="s">
        <v>6377</v>
      </c>
      <c r="R5852" t="s">
        <v>26339</v>
      </c>
      <c r="S5852">
        <v>1</v>
      </c>
      <c r="T5852">
        <v>1</v>
      </c>
      <c r="U5852">
        <v>0</v>
      </c>
      <c r="V5852">
        <v>85</v>
      </c>
      <c r="W5852">
        <v>4</v>
      </c>
    </row>
    <row r="5853" spans="1:23" x14ac:dyDescent="0.3">
      <c r="A5853" t="s">
        <v>5862</v>
      </c>
      <c r="B5853" t="s">
        <v>21174</v>
      </c>
      <c r="C5853">
        <v>0</v>
      </c>
      <c r="D5853">
        <v>0</v>
      </c>
      <c r="E5853" t="s">
        <v>20050</v>
      </c>
      <c r="F5853" t="s">
        <v>19010</v>
      </c>
      <c r="G5853" t="s">
        <v>20080</v>
      </c>
      <c r="H5853" t="s">
        <v>20793</v>
      </c>
      <c r="I5853" t="s">
        <v>20794</v>
      </c>
      <c r="J5853" t="s">
        <v>19011</v>
      </c>
      <c r="K5853" t="s">
        <v>6754</v>
      </c>
      <c r="L5853" t="s">
        <v>6755</v>
      </c>
      <c r="M5853" t="s">
        <v>20083</v>
      </c>
      <c r="N5853" t="s">
        <v>6351</v>
      </c>
      <c r="O5853" t="s">
        <v>20061</v>
      </c>
      <c r="P5853" t="s">
        <v>20795</v>
      </c>
      <c r="Q5853" t="s">
        <v>6755</v>
      </c>
      <c r="R5853" t="s">
        <v>20796</v>
      </c>
      <c r="S5853">
        <v>1</v>
      </c>
      <c r="T5853">
        <v>0</v>
      </c>
      <c r="U5853">
        <v>0</v>
      </c>
      <c r="V5853">
        <v>328</v>
      </c>
      <c r="W5853">
        <v>18</v>
      </c>
    </row>
    <row r="5854" spans="1:23" x14ac:dyDescent="0.3">
      <c r="A5854" t="s">
        <v>5863</v>
      </c>
      <c r="B5854" t="s">
        <v>21174</v>
      </c>
      <c r="C5854">
        <v>0</v>
      </c>
      <c r="D5854">
        <v>0</v>
      </c>
      <c r="E5854" t="s">
        <v>20050</v>
      </c>
      <c r="F5854" t="s">
        <v>19012</v>
      </c>
      <c r="G5854" t="s">
        <v>20080</v>
      </c>
      <c r="H5854" t="s">
        <v>20793</v>
      </c>
      <c r="I5854" t="s">
        <v>20794</v>
      </c>
      <c r="J5854" t="s">
        <v>19013</v>
      </c>
      <c r="K5854" t="s">
        <v>6754</v>
      </c>
      <c r="L5854" t="s">
        <v>6755</v>
      </c>
      <c r="M5854" t="s">
        <v>20083</v>
      </c>
      <c r="N5854" t="s">
        <v>6351</v>
      </c>
      <c r="O5854" t="s">
        <v>20061</v>
      </c>
      <c r="P5854" t="s">
        <v>20795</v>
      </c>
      <c r="Q5854" t="s">
        <v>6755</v>
      </c>
      <c r="R5854" t="s">
        <v>20796</v>
      </c>
      <c r="S5854">
        <v>1</v>
      </c>
      <c r="T5854">
        <v>0</v>
      </c>
      <c r="U5854">
        <v>0</v>
      </c>
      <c r="V5854">
        <v>267</v>
      </c>
      <c r="W5854">
        <v>13</v>
      </c>
    </row>
    <row r="5855" spans="1:23" x14ac:dyDescent="0.3">
      <c r="A5855" t="s">
        <v>5864</v>
      </c>
      <c r="B5855" t="s">
        <v>21174</v>
      </c>
      <c r="C5855">
        <v>0</v>
      </c>
      <c r="D5855">
        <v>0</v>
      </c>
      <c r="E5855" t="s">
        <v>20050</v>
      </c>
      <c r="F5855" t="s">
        <v>19014</v>
      </c>
      <c r="G5855" t="s">
        <v>20080</v>
      </c>
      <c r="H5855" t="s">
        <v>20793</v>
      </c>
      <c r="I5855" t="s">
        <v>20794</v>
      </c>
      <c r="J5855" t="s">
        <v>19015</v>
      </c>
      <c r="K5855" t="s">
        <v>6754</v>
      </c>
      <c r="L5855" t="s">
        <v>6755</v>
      </c>
      <c r="M5855" t="s">
        <v>20083</v>
      </c>
      <c r="N5855" t="s">
        <v>6351</v>
      </c>
      <c r="O5855" t="s">
        <v>20061</v>
      </c>
      <c r="P5855" t="s">
        <v>20795</v>
      </c>
      <c r="Q5855" t="s">
        <v>6755</v>
      </c>
      <c r="R5855" t="s">
        <v>20796</v>
      </c>
      <c r="S5855">
        <v>1</v>
      </c>
      <c r="T5855">
        <v>0</v>
      </c>
      <c r="U5855">
        <v>0</v>
      </c>
      <c r="V5855">
        <v>349</v>
      </c>
      <c r="W5855">
        <v>18</v>
      </c>
    </row>
    <row r="5856" spans="1:23" x14ac:dyDescent="0.3">
      <c r="A5856" t="s">
        <v>5865</v>
      </c>
      <c r="B5856" t="s">
        <v>21174</v>
      </c>
      <c r="C5856">
        <v>0</v>
      </c>
      <c r="D5856">
        <v>0</v>
      </c>
      <c r="E5856" t="s">
        <v>20050</v>
      </c>
      <c r="F5856" t="s">
        <v>19016</v>
      </c>
      <c r="G5856" t="s">
        <v>20080</v>
      </c>
      <c r="H5856" t="s">
        <v>20793</v>
      </c>
      <c r="I5856" t="s">
        <v>20794</v>
      </c>
      <c r="J5856" t="s">
        <v>19017</v>
      </c>
      <c r="K5856" t="s">
        <v>6754</v>
      </c>
      <c r="L5856" t="s">
        <v>6755</v>
      </c>
      <c r="M5856" t="s">
        <v>20083</v>
      </c>
      <c r="N5856" t="s">
        <v>6351</v>
      </c>
      <c r="O5856" t="s">
        <v>20061</v>
      </c>
      <c r="P5856" t="s">
        <v>20795</v>
      </c>
      <c r="Q5856" t="s">
        <v>6755</v>
      </c>
      <c r="R5856" t="s">
        <v>20796</v>
      </c>
      <c r="S5856">
        <v>1</v>
      </c>
      <c r="T5856">
        <v>0</v>
      </c>
      <c r="U5856">
        <v>0</v>
      </c>
      <c r="V5856">
        <v>306</v>
      </c>
      <c r="W5856">
        <v>16</v>
      </c>
    </row>
    <row r="5857" spans="1:23" x14ac:dyDescent="0.3">
      <c r="A5857" t="s">
        <v>5866</v>
      </c>
      <c r="B5857" t="s">
        <v>21174</v>
      </c>
      <c r="C5857">
        <v>0</v>
      </c>
      <c r="D5857">
        <v>0</v>
      </c>
      <c r="E5857" t="s">
        <v>20050</v>
      </c>
      <c r="F5857" t="s">
        <v>19018</v>
      </c>
      <c r="G5857" t="s">
        <v>20080</v>
      </c>
      <c r="H5857" t="s">
        <v>20574</v>
      </c>
      <c r="I5857" t="s">
        <v>20575</v>
      </c>
      <c r="J5857" t="s">
        <v>18900</v>
      </c>
      <c r="K5857" t="s">
        <v>18405</v>
      </c>
      <c r="L5857" t="s">
        <v>6350</v>
      </c>
      <c r="M5857" t="s">
        <v>20083</v>
      </c>
      <c r="N5857" t="s">
        <v>6351</v>
      </c>
      <c r="O5857" t="s">
        <v>20061</v>
      </c>
      <c r="P5857" t="s">
        <v>20396</v>
      </c>
      <c r="Q5857" t="s">
        <v>20397</v>
      </c>
      <c r="R5857" t="s">
        <v>20398</v>
      </c>
      <c r="S5857">
        <v>1</v>
      </c>
      <c r="T5857">
        <v>0</v>
      </c>
      <c r="U5857">
        <v>0</v>
      </c>
      <c r="V5857">
        <v>231</v>
      </c>
      <c r="W5857">
        <v>11</v>
      </c>
    </row>
    <row r="5858" spans="1:23" x14ac:dyDescent="0.3">
      <c r="A5858" t="s">
        <v>5867</v>
      </c>
      <c r="B5858" t="s">
        <v>21174</v>
      </c>
      <c r="C5858">
        <v>0</v>
      </c>
      <c r="D5858">
        <v>0</v>
      </c>
      <c r="E5858" t="s">
        <v>20050</v>
      </c>
      <c r="F5858" t="s">
        <v>19019</v>
      </c>
      <c r="G5858" t="s">
        <v>20080</v>
      </c>
      <c r="H5858" t="s">
        <v>20793</v>
      </c>
      <c r="I5858" t="s">
        <v>20794</v>
      </c>
      <c r="J5858" t="s">
        <v>18727</v>
      </c>
      <c r="K5858" t="s">
        <v>6754</v>
      </c>
      <c r="L5858" t="s">
        <v>6755</v>
      </c>
      <c r="M5858" t="s">
        <v>20083</v>
      </c>
      <c r="N5858" t="s">
        <v>6351</v>
      </c>
      <c r="O5858" t="s">
        <v>20061</v>
      </c>
      <c r="P5858" t="s">
        <v>20795</v>
      </c>
      <c r="Q5858" t="s">
        <v>6755</v>
      </c>
      <c r="R5858" t="s">
        <v>20796</v>
      </c>
      <c r="S5858">
        <v>1</v>
      </c>
      <c r="T5858">
        <v>0</v>
      </c>
      <c r="U5858">
        <v>0</v>
      </c>
      <c r="V5858">
        <v>390</v>
      </c>
      <c r="W5858">
        <v>18</v>
      </c>
    </row>
    <row r="5859" spans="1:23" x14ac:dyDescent="0.3">
      <c r="A5859" t="s">
        <v>5868</v>
      </c>
      <c r="B5859" t="s">
        <v>21174</v>
      </c>
      <c r="C5859">
        <v>0</v>
      </c>
      <c r="D5859">
        <v>0</v>
      </c>
      <c r="E5859" t="s">
        <v>20050</v>
      </c>
      <c r="F5859" t="s">
        <v>19020</v>
      </c>
      <c r="G5859" t="s">
        <v>20066</v>
      </c>
      <c r="H5859" t="s">
        <v>26300</v>
      </c>
      <c r="I5859" t="s">
        <v>26301</v>
      </c>
      <c r="J5859" t="s">
        <v>18849</v>
      </c>
      <c r="K5859" t="s">
        <v>6754</v>
      </c>
      <c r="L5859" t="s">
        <v>6755</v>
      </c>
      <c r="M5859" t="s">
        <v>20083</v>
      </c>
      <c r="N5859" t="s">
        <v>6351</v>
      </c>
      <c r="O5859" t="s">
        <v>20061</v>
      </c>
      <c r="P5859" t="s">
        <v>20795</v>
      </c>
      <c r="Q5859" t="s">
        <v>6755</v>
      </c>
      <c r="R5859" t="s">
        <v>20796</v>
      </c>
      <c r="S5859">
        <v>1</v>
      </c>
      <c r="T5859">
        <v>0</v>
      </c>
      <c r="U5859">
        <v>0</v>
      </c>
      <c r="V5859">
        <v>229</v>
      </c>
      <c r="W5859">
        <v>11</v>
      </c>
    </row>
    <row r="5860" spans="1:23" x14ac:dyDescent="0.3">
      <c r="A5860" t="s">
        <v>5869</v>
      </c>
      <c r="B5860" t="s">
        <v>21174</v>
      </c>
      <c r="C5860">
        <v>0</v>
      </c>
      <c r="D5860">
        <v>0</v>
      </c>
      <c r="E5860" t="s">
        <v>20050</v>
      </c>
      <c r="F5860" t="s">
        <v>19021</v>
      </c>
      <c r="G5860" t="s">
        <v>20080</v>
      </c>
      <c r="H5860" t="s">
        <v>26310</v>
      </c>
      <c r="I5860" t="s">
        <v>26311</v>
      </c>
      <c r="J5860" t="s">
        <v>19022</v>
      </c>
      <c r="K5860" t="s">
        <v>7418</v>
      </c>
      <c r="L5860" t="s">
        <v>6450</v>
      </c>
      <c r="M5860" t="s">
        <v>20206</v>
      </c>
      <c r="N5860" t="s">
        <v>6351</v>
      </c>
      <c r="O5860" t="s">
        <v>20061</v>
      </c>
      <c r="P5860" t="s">
        <v>20207</v>
      </c>
      <c r="Q5860" t="s">
        <v>6450</v>
      </c>
      <c r="R5860" t="s">
        <v>20208</v>
      </c>
      <c r="S5860">
        <v>1</v>
      </c>
      <c r="T5860">
        <v>0</v>
      </c>
      <c r="U5860">
        <v>0</v>
      </c>
      <c r="V5860">
        <v>142</v>
      </c>
      <c r="W5860">
        <v>7</v>
      </c>
    </row>
    <row r="5861" spans="1:23" x14ac:dyDescent="0.3">
      <c r="A5861" t="s">
        <v>5870</v>
      </c>
      <c r="B5861" t="s">
        <v>21174</v>
      </c>
      <c r="C5861">
        <v>0</v>
      </c>
      <c r="D5861">
        <v>0</v>
      </c>
      <c r="E5861" t="s">
        <v>20150</v>
      </c>
      <c r="F5861" t="s">
        <v>19023</v>
      </c>
      <c r="G5861" t="s">
        <v>20089</v>
      </c>
      <c r="H5861" t="s">
        <v>26340</v>
      </c>
      <c r="I5861" t="s">
        <v>26341</v>
      </c>
      <c r="J5861" t="s">
        <v>19024</v>
      </c>
      <c r="K5861" t="s">
        <v>7437</v>
      </c>
      <c r="L5861" t="s">
        <v>7438</v>
      </c>
      <c r="M5861" t="s">
        <v>20131</v>
      </c>
      <c r="N5861" t="s">
        <v>6351</v>
      </c>
      <c r="O5861" t="s">
        <v>20061</v>
      </c>
      <c r="P5861" t="s">
        <v>20233</v>
      </c>
      <c r="Q5861" t="s">
        <v>20234</v>
      </c>
      <c r="R5861" t="s">
        <v>20235</v>
      </c>
      <c r="S5861">
        <v>0</v>
      </c>
      <c r="T5861">
        <v>1</v>
      </c>
      <c r="U5861">
        <v>0</v>
      </c>
      <c r="V5861">
        <v>103</v>
      </c>
      <c r="W5861">
        <v>4</v>
      </c>
    </row>
    <row r="5862" spans="1:23" x14ac:dyDescent="0.3">
      <c r="A5862" t="s">
        <v>5871</v>
      </c>
      <c r="B5862" t="s">
        <v>21174</v>
      </c>
      <c r="C5862">
        <v>0</v>
      </c>
      <c r="D5862">
        <v>0</v>
      </c>
      <c r="E5862" t="s">
        <v>20050</v>
      </c>
      <c r="F5862" t="s">
        <v>19025</v>
      </c>
      <c r="G5862" t="s">
        <v>20080</v>
      </c>
      <c r="H5862" t="s">
        <v>26269</v>
      </c>
      <c r="I5862" t="s">
        <v>26270</v>
      </c>
      <c r="J5862" t="s">
        <v>19026</v>
      </c>
      <c r="K5862" t="s">
        <v>6893</v>
      </c>
      <c r="L5862" t="s">
        <v>6894</v>
      </c>
      <c r="M5862" t="s">
        <v>20422</v>
      </c>
      <c r="N5862" t="s">
        <v>6351</v>
      </c>
      <c r="O5862" t="s">
        <v>20061</v>
      </c>
      <c r="P5862" t="s">
        <v>20114</v>
      </c>
      <c r="Q5862" t="s">
        <v>20115</v>
      </c>
      <c r="R5862" t="s">
        <v>20423</v>
      </c>
      <c r="S5862">
        <v>1</v>
      </c>
      <c r="T5862">
        <v>0</v>
      </c>
      <c r="U5862">
        <v>0</v>
      </c>
      <c r="V5862">
        <v>317</v>
      </c>
      <c r="W5862">
        <v>13</v>
      </c>
    </row>
    <row r="5863" spans="1:23" x14ac:dyDescent="0.3">
      <c r="A5863" t="s">
        <v>5872</v>
      </c>
      <c r="B5863" t="s">
        <v>21174</v>
      </c>
      <c r="C5863">
        <v>0</v>
      </c>
      <c r="D5863">
        <v>0</v>
      </c>
      <c r="E5863" t="s">
        <v>20050</v>
      </c>
      <c r="F5863" t="s">
        <v>19027</v>
      </c>
      <c r="G5863" t="s">
        <v>20328</v>
      </c>
      <c r="H5863" t="s">
        <v>26342</v>
      </c>
      <c r="I5863" t="s">
        <v>26343</v>
      </c>
      <c r="J5863" t="s">
        <v>19028</v>
      </c>
      <c r="K5863" t="s">
        <v>19029</v>
      </c>
      <c r="L5863" t="s">
        <v>19030</v>
      </c>
      <c r="M5863" t="s">
        <v>24523</v>
      </c>
      <c r="N5863" t="s">
        <v>6351</v>
      </c>
      <c r="O5863" t="s">
        <v>20061</v>
      </c>
      <c r="P5863" t="s">
        <v>20461</v>
      </c>
      <c r="Q5863" t="s">
        <v>20462</v>
      </c>
      <c r="R5863" t="s">
        <v>26344</v>
      </c>
      <c r="S5863">
        <v>1</v>
      </c>
      <c r="T5863">
        <v>0</v>
      </c>
      <c r="U5863">
        <v>0</v>
      </c>
      <c r="V5863">
        <v>240</v>
      </c>
      <c r="W5863">
        <v>12</v>
      </c>
    </row>
    <row r="5864" spans="1:23" x14ac:dyDescent="0.3">
      <c r="A5864" t="s">
        <v>5873</v>
      </c>
      <c r="B5864" t="s">
        <v>21174</v>
      </c>
      <c r="C5864">
        <v>0</v>
      </c>
      <c r="D5864">
        <v>0</v>
      </c>
      <c r="E5864" t="s">
        <v>20150</v>
      </c>
      <c r="F5864" t="s">
        <v>19031</v>
      </c>
      <c r="G5864" t="s">
        <v>20089</v>
      </c>
      <c r="H5864" t="s">
        <v>26345</v>
      </c>
      <c r="I5864" t="s">
        <v>26346</v>
      </c>
      <c r="J5864" t="s">
        <v>9288</v>
      </c>
      <c r="K5864" t="s">
        <v>7922</v>
      </c>
      <c r="L5864" t="s">
        <v>7923</v>
      </c>
      <c r="M5864" t="s">
        <v>20355</v>
      </c>
      <c r="N5864" t="s">
        <v>6351</v>
      </c>
      <c r="O5864" t="s">
        <v>20061</v>
      </c>
      <c r="P5864" t="s">
        <v>20461</v>
      </c>
      <c r="Q5864" t="s">
        <v>20462</v>
      </c>
      <c r="R5864" t="s">
        <v>20463</v>
      </c>
      <c r="S5864">
        <v>0</v>
      </c>
      <c r="T5864">
        <v>0</v>
      </c>
      <c r="U5864">
        <v>0</v>
      </c>
      <c r="V5864">
        <v>223</v>
      </c>
      <c r="W5864">
        <v>12</v>
      </c>
    </row>
    <row r="5865" spans="1:23" x14ac:dyDescent="0.3">
      <c r="A5865" t="s">
        <v>5874</v>
      </c>
      <c r="B5865" t="s">
        <v>21174</v>
      </c>
      <c r="C5865">
        <v>0</v>
      </c>
      <c r="D5865">
        <v>0</v>
      </c>
      <c r="E5865" t="s">
        <v>20050</v>
      </c>
      <c r="F5865" t="s">
        <v>19032</v>
      </c>
      <c r="G5865" t="s">
        <v>20040</v>
      </c>
      <c r="H5865" t="s">
        <v>26347</v>
      </c>
      <c r="I5865" t="s">
        <v>26348</v>
      </c>
      <c r="J5865" t="s">
        <v>19033</v>
      </c>
      <c r="K5865" t="s">
        <v>9330</v>
      </c>
      <c r="L5865" t="s">
        <v>9331</v>
      </c>
      <c r="M5865" t="s">
        <v>20545</v>
      </c>
      <c r="N5865" t="s">
        <v>6351</v>
      </c>
      <c r="O5865" t="s">
        <v>20061</v>
      </c>
      <c r="P5865" t="s">
        <v>20114</v>
      </c>
      <c r="Q5865" t="s">
        <v>20115</v>
      </c>
      <c r="R5865" t="s">
        <v>21226</v>
      </c>
      <c r="S5865">
        <v>1</v>
      </c>
      <c r="T5865">
        <v>0</v>
      </c>
      <c r="U5865">
        <v>0</v>
      </c>
      <c r="V5865">
        <v>194</v>
      </c>
      <c r="W5865">
        <v>9</v>
      </c>
    </row>
    <row r="5866" spans="1:23" x14ac:dyDescent="0.3">
      <c r="A5866" t="s">
        <v>5875</v>
      </c>
      <c r="B5866" t="s">
        <v>21174</v>
      </c>
      <c r="C5866">
        <v>0</v>
      </c>
      <c r="D5866">
        <v>0</v>
      </c>
      <c r="E5866" t="s">
        <v>20050</v>
      </c>
      <c r="F5866" t="s">
        <v>19034</v>
      </c>
      <c r="G5866" t="s">
        <v>20080</v>
      </c>
      <c r="H5866" t="s">
        <v>26349</v>
      </c>
      <c r="I5866" t="s">
        <v>26350</v>
      </c>
      <c r="J5866" t="s">
        <v>19035</v>
      </c>
      <c r="K5866" t="s">
        <v>6497</v>
      </c>
      <c r="L5866" t="s">
        <v>6498</v>
      </c>
      <c r="M5866" t="s">
        <v>20534</v>
      </c>
      <c r="N5866" t="s">
        <v>6351</v>
      </c>
      <c r="O5866" t="s">
        <v>20061</v>
      </c>
      <c r="P5866" t="s">
        <v>20114</v>
      </c>
      <c r="Q5866" t="s">
        <v>20115</v>
      </c>
      <c r="R5866" t="s">
        <v>20535</v>
      </c>
      <c r="S5866">
        <v>1</v>
      </c>
      <c r="T5866">
        <v>0</v>
      </c>
      <c r="U5866">
        <v>0</v>
      </c>
      <c r="V5866">
        <v>322</v>
      </c>
      <c r="W5866">
        <v>15</v>
      </c>
    </row>
    <row r="5867" spans="1:23" x14ac:dyDescent="0.3">
      <c r="A5867" t="s">
        <v>5876</v>
      </c>
      <c r="B5867" t="s">
        <v>21174</v>
      </c>
      <c r="C5867">
        <v>0</v>
      </c>
      <c r="D5867">
        <v>0</v>
      </c>
      <c r="E5867" t="s">
        <v>20050</v>
      </c>
      <c r="F5867" t="s">
        <v>19036</v>
      </c>
      <c r="G5867" t="s">
        <v>20080</v>
      </c>
      <c r="H5867" t="s">
        <v>26349</v>
      </c>
      <c r="I5867" t="s">
        <v>26350</v>
      </c>
      <c r="J5867" t="s">
        <v>18094</v>
      </c>
      <c r="K5867" t="s">
        <v>6497</v>
      </c>
      <c r="L5867" t="s">
        <v>6498</v>
      </c>
      <c r="M5867" t="s">
        <v>20534</v>
      </c>
      <c r="N5867" t="s">
        <v>6351</v>
      </c>
      <c r="O5867" t="s">
        <v>20061</v>
      </c>
      <c r="P5867" t="s">
        <v>20114</v>
      </c>
      <c r="Q5867" t="s">
        <v>20115</v>
      </c>
      <c r="R5867" t="s">
        <v>20535</v>
      </c>
      <c r="S5867">
        <v>1</v>
      </c>
      <c r="T5867">
        <v>0</v>
      </c>
      <c r="U5867">
        <v>0</v>
      </c>
      <c r="V5867">
        <v>361</v>
      </c>
      <c r="W5867">
        <v>18</v>
      </c>
    </row>
    <row r="5868" spans="1:23" x14ac:dyDescent="0.3">
      <c r="A5868" t="s">
        <v>5877</v>
      </c>
      <c r="B5868" t="s">
        <v>21174</v>
      </c>
      <c r="C5868">
        <v>0</v>
      </c>
      <c r="D5868">
        <v>0</v>
      </c>
      <c r="E5868" t="s">
        <v>20050</v>
      </c>
      <c r="F5868" t="s">
        <v>19037</v>
      </c>
      <c r="G5868" t="s">
        <v>20328</v>
      </c>
      <c r="H5868" t="s">
        <v>26351</v>
      </c>
      <c r="I5868" t="s">
        <v>26352</v>
      </c>
      <c r="J5868" t="s">
        <v>18793</v>
      </c>
      <c r="K5868" t="s">
        <v>18794</v>
      </c>
      <c r="L5868" t="s">
        <v>18795</v>
      </c>
      <c r="M5868" t="s">
        <v>20582</v>
      </c>
      <c r="N5868" t="s">
        <v>6351</v>
      </c>
      <c r="O5868" t="s">
        <v>20061</v>
      </c>
      <c r="P5868" t="s">
        <v>20114</v>
      </c>
      <c r="Q5868" t="s">
        <v>20115</v>
      </c>
      <c r="R5868" t="s">
        <v>26255</v>
      </c>
      <c r="S5868">
        <v>1</v>
      </c>
      <c r="T5868">
        <v>0</v>
      </c>
      <c r="U5868">
        <v>0</v>
      </c>
      <c r="V5868">
        <v>272</v>
      </c>
      <c r="W5868">
        <v>14</v>
      </c>
    </row>
    <row r="5869" spans="1:23" x14ac:dyDescent="0.3">
      <c r="A5869" t="s">
        <v>5878</v>
      </c>
      <c r="B5869" t="s">
        <v>21174</v>
      </c>
      <c r="C5869">
        <v>0</v>
      </c>
      <c r="D5869">
        <v>0</v>
      </c>
      <c r="E5869" t="s">
        <v>20050</v>
      </c>
      <c r="F5869" t="s">
        <v>19040</v>
      </c>
      <c r="G5869" t="s">
        <v>20040</v>
      </c>
      <c r="H5869" t="s">
        <v>26266</v>
      </c>
      <c r="I5869" t="s">
        <v>26267</v>
      </c>
      <c r="J5869" t="s">
        <v>12261</v>
      </c>
      <c r="K5869" t="s">
        <v>18810</v>
      </c>
      <c r="L5869" t="s">
        <v>18811</v>
      </c>
      <c r="M5869" t="s">
        <v>20324</v>
      </c>
      <c r="N5869" t="s">
        <v>6351</v>
      </c>
      <c r="O5869" t="s">
        <v>20061</v>
      </c>
      <c r="P5869" t="s">
        <v>20114</v>
      </c>
      <c r="Q5869" t="s">
        <v>20115</v>
      </c>
      <c r="R5869" t="s">
        <v>26268</v>
      </c>
      <c r="S5869">
        <v>1</v>
      </c>
      <c r="T5869">
        <v>0</v>
      </c>
      <c r="U5869">
        <v>0</v>
      </c>
      <c r="V5869">
        <v>95</v>
      </c>
      <c r="W5869">
        <v>5</v>
      </c>
    </row>
    <row r="5870" spans="1:23" x14ac:dyDescent="0.3">
      <c r="A5870" t="s">
        <v>5879</v>
      </c>
      <c r="B5870" t="s">
        <v>21174</v>
      </c>
      <c r="C5870">
        <v>0</v>
      </c>
      <c r="D5870">
        <v>0</v>
      </c>
      <c r="E5870" t="s">
        <v>20050</v>
      </c>
      <c r="F5870" t="s">
        <v>19041</v>
      </c>
      <c r="G5870" t="s">
        <v>20080</v>
      </c>
      <c r="H5870" t="s">
        <v>26349</v>
      </c>
      <c r="I5870" t="s">
        <v>26350</v>
      </c>
      <c r="J5870" t="s">
        <v>19042</v>
      </c>
      <c r="K5870" t="s">
        <v>6497</v>
      </c>
      <c r="L5870" t="s">
        <v>6498</v>
      </c>
      <c r="M5870" t="s">
        <v>20534</v>
      </c>
      <c r="N5870" t="s">
        <v>6351</v>
      </c>
      <c r="O5870" t="s">
        <v>20061</v>
      </c>
      <c r="P5870" t="s">
        <v>20114</v>
      </c>
      <c r="Q5870" t="s">
        <v>20115</v>
      </c>
      <c r="R5870" t="s">
        <v>20535</v>
      </c>
      <c r="S5870">
        <v>1</v>
      </c>
      <c r="T5870">
        <v>0</v>
      </c>
      <c r="U5870">
        <v>0</v>
      </c>
      <c r="V5870">
        <v>146</v>
      </c>
      <c r="W5870">
        <v>8</v>
      </c>
    </row>
    <row r="5871" spans="1:23" x14ac:dyDescent="0.3">
      <c r="A5871" t="s">
        <v>5880</v>
      </c>
      <c r="B5871" t="s">
        <v>21174</v>
      </c>
      <c r="C5871">
        <v>0</v>
      </c>
      <c r="D5871">
        <v>0</v>
      </c>
      <c r="E5871" t="s">
        <v>20050</v>
      </c>
      <c r="F5871" t="s">
        <v>19043</v>
      </c>
      <c r="G5871" t="s">
        <v>20066</v>
      </c>
      <c r="H5871" t="s">
        <v>26353</v>
      </c>
      <c r="I5871" t="s">
        <v>26354</v>
      </c>
      <c r="J5871" t="s">
        <v>19044</v>
      </c>
      <c r="K5871" t="s">
        <v>19045</v>
      </c>
      <c r="L5871" t="s">
        <v>11086</v>
      </c>
      <c r="M5871" t="s">
        <v>20688</v>
      </c>
      <c r="N5871" t="s">
        <v>6351</v>
      </c>
      <c r="O5871" t="s">
        <v>20061</v>
      </c>
      <c r="P5871" t="s">
        <v>20114</v>
      </c>
      <c r="Q5871" t="s">
        <v>20115</v>
      </c>
      <c r="R5871" t="s">
        <v>26355</v>
      </c>
      <c r="S5871">
        <v>1</v>
      </c>
      <c r="T5871">
        <v>0</v>
      </c>
      <c r="U5871">
        <v>0</v>
      </c>
      <c r="V5871">
        <v>107</v>
      </c>
      <c r="W5871">
        <v>6</v>
      </c>
    </row>
    <row r="5872" spans="1:23" x14ac:dyDescent="0.3">
      <c r="A5872" t="s">
        <v>5881</v>
      </c>
      <c r="B5872" t="s">
        <v>21174</v>
      </c>
      <c r="C5872">
        <v>0</v>
      </c>
      <c r="D5872">
        <v>0</v>
      </c>
      <c r="E5872" t="s">
        <v>20050</v>
      </c>
      <c r="F5872" t="s">
        <v>19046</v>
      </c>
      <c r="G5872" t="s">
        <v>20080</v>
      </c>
      <c r="H5872" t="s">
        <v>26269</v>
      </c>
      <c r="I5872" t="s">
        <v>26270</v>
      </c>
      <c r="J5872" t="s">
        <v>19047</v>
      </c>
      <c r="K5872" t="s">
        <v>6893</v>
      </c>
      <c r="L5872" t="s">
        <v>6894</v>
      </c>
      <c r="M5872" t="s">
        <v>20422</v>
      </c>
      <c r="N5872" t="s">
        <v>6351</v>
      </c>
      <c r="O5872" t="s">
        <v>20061</v>
      </c>
      <c r="P5872" t="s">
        <v>20114</v>
      </c>
      <c r="Q5872" t="s">
        <v>20115</v>
      </c>
      <c r="R5872" t="s">
        <v>20423</v>
      </c>
      <c r="S5872">
        <v>1</v>
      </c>
      <c r="T5872">
        <v>0</v>
      </c>
      <c r="U5872">
        <v>0</v>
      </c>
      <c r="V5872">
        <v>335</v>
      </c>
      <c r="W5872">
        <v>15</v>
      </c>
    </row>
    <row r="5873" spans="1:23" x14ac:dyDescent="0.3">
      <c r="A5873" t="s">
        <v>5882</v>
      </c>
      <c r="B5873" t="s">
        <v>21174</v>
      </c>
      <c r="C5873">
        <v>0</v>
      </c>
      <c r="D5873">
        <v>0</v>
      </c>
      <c r="E5873" t="s">
        <v>20050</v>
      </c>
      <c r="F5873" t="s">
        <v>19048</v>
      </c>
      <c r="G5873" t="s">
        <v>20080</v>
      </c>
      <c r="H5873" t="s">
        <v>26269</v>
      </c>
      <c r="I5873" t="s">
        <v>26270</v>
      </c>
      <c r="J5873" t="s">
        <v>19049</v>
      </c>
      <c r="K5873" t="s">
        <v>6893</v>
      </c>
      <c r="L5873" t="s">
        <v>6894</v>
      </c>
      <c r="M5873" t="s">
        <v>20422</v>
      </c>
      <c r="N5873" t="s">
        <v>6351</v>
      </c>
      <c r="O5873" t="s">
        <v>20061</v>
      </c>
      <c r="P5873" t="s">
        <v>20114</v>
      </c>
      <c r="Q5873" t="s">
        <v>20115</v>
      </c>
      <c r="R5873" t="s">
        <v>20423</v>
      </c>
      <c r="S5873">
        <v>1</v>
      </c>
      <c r="T5873">
        <v>0</v>
      </c>
      <c r="U5873">
        <v>0</v>
      </c>
      <c r="V5873">
        <v>376</v>
      </c>
      <c r="W5873">
        <v>20</v>
      </c>
    </row>
    <row r="5874" spans="1:23" x14ac:dyDescent="0.3">
      <c r="A5874" t="s">
        <v>5883</v>
      </c>
      <c r="B5874" t="s">
        <v>21174</v>
      </c>
      <c r="C5874">
        <v>0</v>
      </c>
      <c r="D5874">
        <v>0</v>
      </c>
      <c r="E5874" t="s">
        <v>20050</v>
      </c>
      <c r="F5874" t="s">
        <v>19050</v>
      </c>
      <c r="G5874" t="s">
        <v>20066</v>
      </c>
      <c r="H5874" t="s">
        <v>26356</v>
      </c>
      <c r="I5874" t="s">
        <v>26357</v>
      </c>
      <c r="J5874" t="s">
        <v>11030</v>
      </c>
      <c r="K5874" t="s">
        <v>6497</v>
      </c>
      <c r="L5874" t="s">
        <v>6498</v>
      </c>
      <c r="M5874" t="s">
        <v>20534</v>
      </c>
      <c r="N5874" t="s">
        <v>6351</v>
      </c>
      <c r="O5874" t="s">
        <v>20061</v>
      </c>
      <c r="P5874" t="s">
        <v>20114</v>
      </c>
      <c r="Q5874" t="s">
        <v>20115</v>
      </c>
      <c r="R5874" t="s">
        <v>20535</v>
      </c>
      <c r="S5874">
        <v>1</v>
      </c>
      <c r="T5874">
        <v>0</v>
      </c>
      <c r="U5874">
        <v>0</v>
      </c>
      <c r="V5874">
        <v>146</v>
      </c>
      <c r="W5874">
        <v>8</v>
      </c>
    </row>
    <row r="5875" spans="1:23" x14ac:dyDescent="0.3">
      <c r="A5875" t="s">
        <v>5884</v>
      </c>
      <c r="B5875" t="s">
        <v>21174</v>
      </c>
      <c r="C5875">
        <v>0</v>
      </c>
      <c r="D5875">
        <v>0</v>
      </c>
      <c r="E5875" t="s">
        <v>20050</v>
      </c>
      <c r="F5875" t="s">
        <v>19051</v>
      </c>
      <c r="G5875" t="s">
        <v>20066</v>
      </c>
      <c r="H5875" t="s">
        <v>26258</v>
      </c>
      <c r="I5875" t="s">
        <v>26259</v>
      </c>
      <c r="J5875" t="s">
        <v>18798</v>
      </c>
      <c r="K5875" t="s">
        <v>18799</v>
      </c>
      <c r="L5875" t="s">
        <v>18800</v>
      </c>
      <c r="M5875" t="s">
        <v>20146</v>
      </c>
      <c r="N5875" t="s">
        <v>6351</v>
      </c>
      <c r="O5875" t="s">
        <v>20061</v>
      </c>
      <c r="P5875" t="s">
        <v>20114</v>
      </c>
      <c r="Q5875" t="s">
        <v>20115</v>
      </c>
      <c r="R5875" t="s">
        <v>26260</v>
      </c>
      <c r="S5875">
        <v>1</v>
      </c>
      <c r="T5875">
        <v>1</v>
      </c>
      <c r="U5875">
        <v>0</v>
      </c>
      <c r="V5875">
        <v>86</v>
      </c>
      <c r="W5875">
        <v>5</v>
      </c>
    </row>
    <row r="5876" spans="1:23" x14ac:dyDescent="0.3">
      <c r="A5876" t="s">
        <v>5885</v>
      </c>
      <c r="B5876" t="s">
        <v>21174</v>
      </c>
      <c r="C5876">
        <v>0</v>
      </c>
      <c r="D5876">
        <v>0</v>
      </c>
      <c r="E5876" t="s">
        <v>20050</v>
      </c>
      <c r="F5876" t="s">
        <v>19052</v>
      </c>
      <c r="G5876" t="s">
        <v>20328</v>
      </c>
      <c r="H5876" t="s">
        <v>26358</v>
      </c>
      <c r="I5876" t="s">
        <v>26359</v>
      </c>
      <c r="J5876" t="s">
        <v>8303</v>
      </c>
      <c r="K5876" t="s">
        <v>19053</v>
      </c>
      <c r="L5876" t="s">
        <v>19054</v>
      </c>
      <c r="M5876" t="s">
        <v>20119</v>
      </c>
      <c r="N5876" t="s">
        <v>6351</v>
      </c>
      <c r="O5876" t="s">
        <v>20061</v>
      </c>
      <c r="P5876" t="s">
        <v>20114</v>
      </c>
      <c r="Q5876" t="s">
        <v>20115</v>
      </c>
      <c r="R5876" t="s">
        <v>26360</v>
      </c>
      <c r="S5876">
        <v>1</v>
      </c>
      <c r="T5876">
        <v>1</v>
      </c>
      <c r="U5876">
        <v>0</v>
      </c>
      <c r="V5876">
        <v>104</v>
      </c>
      <c r="W5876">
        <v>5</v>
      </c>
    </row>
    <row r="5877" spans="1:23" x14ac:dyDescent="0.3">
      <c r="A5877" t="s">
        <v>5886</v>
      </c>
      <c r="B5877" t="s">
        <v>21174</v>
      </c>
      <c r="C5877">
        <v>0</v>
      </c>
      <c r="D5877">
        <v>0</v>
      </c>
      <c r="E5877" t="s">
        <v>20050</v>
      </c>
      <c r="F5877" t="s">
        <v>19055</v>
      </c>
      <c r="G5877" t="s">
        <v>20040</v>
      </c>
      <c r="H5877" t="s">
        <v>26361</v>
      </c>
      <c r="I5877" t="s">
        <v>26362</v>
      </c>
      <c r="J5877" t="s">
        <v>6885</v>
      </c>
      <c r="K5877" t="s">
        <v>19056</v>
      </c>
      <c r="L5877" t="s">
        <v>19057</v>
      </c>
      <c r="M5877" t="s">
        <v>20286</v>
      </c>
      <c r="N5877" t="s">
        <v>6351</v>
      </c>
      <c r="O5877" t="s">
        <v>20061</v>
      </c>
      <c r="P5877" t="s">
        <v>20114</v>
      </c>
      <c r="Q5877" t="s">
        <v>20115</v>
      </c>
      <c r="R5877" t="s">
        <v>26363</v>
      </c>
      <c r="S5877">
        <v>1</v>
      </c>
      <c r="T5877">
        <v>0</v>
      </c>
      <c r="U5877">
        <v>0</v>
      </c>
      <c r="V5877">
        <v>458</v>
      </c>
      <c r="W5877">
        <v>20</v>
      </c>
    </row>
    <row r="5878" spans="1:23" x14ac:dyDescent="0.3">
      <c r="A5878" t="s">
        <v>5887</v>
      </c>
      <c r="B5878" t="s">
        <v>21174</v>
      </c>
      <c r="C5878">
        <v>0</v>
      </c>
      <c r="D5878">
        <v>0</v>
      </c>
      <c r="E5878" t="s">
        <v>20050</v>
      </c>
      <c r="F5878" t="s">
        <v>19058</v>
      </c>
      <c r="G5878" t="s">
        <v>20040</v>
      </c>
      <c r="H5878" t="s">
        <v>26361</v>
      </c>
      <c r="I5878" t="s">
        <v>26362</v>
      </c>
      <c r="J5878" t="s">
        <v>6885</v>
      </c>
      <c r="K5878" t="s">
        <v>19056</v>
      </c>
      <c r="L5878" t="s">
        <v>19057</v>
      </c>
      <c r="M5878" t="s">
        <v>20286</v>
      </c>
      <c r="N5878" t="s">
        <v>6351</v>
      </c>
      <c r="O5878" t="s">
        <v>20061</v>
      </c>
      <c r="P5878" t="s">
        <v>20114</v>
      </c>
      <c r="Q5878" t="s">
        <v>20115</v>
      </c>
      <c r="R5878" t="s">
        <v>26363</v>
      </c>
      <c r="S5878">
        <v>1</v>
      </c>
      <c r="T5878">
        <v>0</v>
      </c>
      <c r="U5878">
        <v>0</v>
      </c>
      <c r="V5878">
        <v>251</v>
      </c>
      <c r="W5878">
        <v>13</v>
      </c>
    </row>
    <row r="5879" spans="1:23" x14ac:dyDescent="0.3">
      <c r="A5879" t="s">
        <v>5888</v>
      </c>
      <c r="B5879" t="s">
        <v>21174</v>
      </c>
      <c r="C5879">
        <v>0</v>
      </c>
      <c r="D5879">
        <v>0</v>
      </c>
      <c r="E5879" t="s">
        <v>20050</v>
      </c>
      <c r="F5879" t="s">
        <v>19059</v>
      </c>
      <c r="G5879" t="s">
        <v>20066</v>
      </c>
      <c r="H5879" t="s">
        <v>26263</v>
      </c>
      <c r="I5879" t="s">
        <v>26264</v>
      </c>
      <c r="J5879" t="s">
        <v>18806</v>
      </c>
      <c r="K5879" t="s">
        <v>18807</v>
      </c>
      <c r="L5879" t="s">
        <v>18808</v>
      </c>
      <c r="M5879" t="s">
        <v>20298</v>
      </c>
      <c r="N5879" t="s">
        <v>6351</v>
      </c>
      <c r="O5879" t="s">
        <v>20061</v>
      </c>
      <c r="P5879" t="s">
        <v>20114</v>
      </c>
      <c r="Q5879" t="s">
        <v>20115</v>
      </c>
      <c r="R5879" t="s">
        <v>26265</v>
      </c>
      <c r="S5879">
        <v>1</v>
      </c>
      <c r="T5879">
        <v>0</v>
      </c>
      <c r="U5879">
        <v>0</v>
      </c>
      <c r="V5879">
        <v>94</v>
      </c>
      <c r="W5879">
        <v>5</v>
      </c>
    </row>
    <row r="5880" spans="1:23" x14ac:dyDescent="0.3">
      <c r="A5880" t="s">
        <v>5889</v>
      </c>
      <c r="B5880" t="s">
        <v>21174</v>
      </c>
      <c r="C5880">
        <v>0</v>
      </c>
      <c r="D5880">
        <v>0</v>
      </c>
      <c r="E5880" t="s">
        <v>20050</v>
      </c>
      <c r="F5880" t="s">
        <v>19060</v>
      </c>
      <c r="G5880" t="s">
        <v>20066</v>
      </c>
      <c r="H5880" t="s">
        <v>26271</v>
      </c>
      <c r="I5880" t="s">
        <v>26272</v>
      </c>
      <c r="J5880" t="s">
        <v>18815</v>
      </c>
      <c r="K5880" t="s">
        <v>18816</v>
      </c>
      <c r="L5880" t="s">
        <v>18817</v>
      </c>
      <c r="M5880" t="s">
        <v>20227</v>
      </c>
      <c r="N5880" t="s">
        <v>6351</v>
      </c>
      <c r="O5880" t="s">
        <v>20061</v>
      </c>
      <c r="P5880" t="s">
        <v>20114</v>
      </c>
      <c r="Q5880" t="s">
        <v>20115</v>
      </c>
      <c r="R5880" t="s">
        <v>26273</v>
      </c>
      <c r="S5880">
        <v>1</v>
      </c>
      <c r="T5880">
        <v>0</v>
      </c>
      <c r="U5880">
        <v>0</v>
      </c>
      <c r="V5880">
        <v>148</v>
      </c>
      <c r="W5880">
        <v>9</v>
      </c>
    </row>
    <row r="5881" spans="1:23" x14ac:dyDescent="0.3">
      <c r="A5881" t="s">
        <v>5890</v>
      </c>
      <c r="B5881" t="s">
        <v>21174</v>
      </c>
      <c r="C5881">
        <v>0</v>
      </c>
      <c r="D5881">
        <v>0</v>
      </c>
      <c r="E5881" t="s">
        <v>20050</v>
      </c>
      <c r="F5881" t="s">
        <v>19061</v>
      </c>
      <c r="G5881" t="s">
        <v>20328</v>
      </c>
      <c r="H5881" t="s">
        <v>26364</v>
      </c>
      <c r="I5881" t="s">
        <v>26365</v>
      </c>
      <c r="J5881" t="s">
        <v>19062</v>
      </c>
      <c r="K5881" t="s">
        <v>7667</v>
      </c>
      <c r="L5881" t="s">
        <v>7668</v>
      </c>
      <c r="M5881" t="s">
        <v>20113</v>
      </c>
      <c r="N5881" t="s">
        <v>6351</v>
      </c>
      <c r="O5881" t="s">
        <v>20061</v>
      </c>
      <c r="P5881" t="s">
        <v>20114</v>
      </c>
      <c r="Q5881" t="s">
        <v>20115</v>
      </c>
      <c r="R5881" t="s">
        <v>20116</v>
      </c>
      <c r="S5881">
        <v>1</v>
      </c>
      <c r="T5881">
        <v>0</v>
      </c>
      <c r="U5881">
        <v>0</v>
      </c>
      <c r="V5881">
        <v>221</v>
      </c>
      <c r="W5881">
        <v>10</v>
      </c>
    </row>
    <row r="5882" spans="1:23" x14ac:dyDescent="0.3">
      <c r="A5882" t="s">
        <v>5891</v>
      </c>
      <c r="B5882" t="s">
        <v>21174</v>
      </c>
      <c r="C5882">
        <v>0</v>
      </c>
      <c r="D5882">
        <v>0</v>
      </c>
      <c r="E5882" t="s">
        <v>20050</v>
      </c>
      <c r="F5882" t="s">
        <v>19063</v>
      </c>
      <c r="G5882" t="s">
        <v>20328</v>
      </c>
      <c r="H5882" t="s">
        <v>26366</v>
      </c>
      <c r="I5882" t="s">
        <v>26367</v>
      </c>
      <c r="J5882" t="s">
        <v>19064</v>
      </c>
      <c r="K5882" t="s">
        <v>7093</v>
      </c>
      <c r="L5882" t="s">
        <v>7094</v>
      </c>
      <c r="M5882" t="s">
        <v>20422</v>
      </c>
      <c r="N5882" t="s">
        <v>6351</v>
      </c>
      <c r="O5882" t="s">
        <v>20061</v>
      </c>
      <c r="P5882" t="s">
        <v>20461</v>
      </c>
      <c r="Q5882" t="s">
        <v>20462</v>
      </c>
      <c r="R5882" t="s">
        <v>20651</v>
      </c>
      <c r="S5882">
        <v>1</v>
      </c>
      <c r="T5882">
        <v>0</v>
      </c>
      <c r="U5882">
        <v>0</v>
      </c>
      <c r="V5882">
        <v>414</v>
      </c>
      <c r="W5882">
        <v>17</v>
      </c>
    </row>
    <row r="5883" spans="1:23" x14ac:dyDescent="0.3">
      <c r="A5883" t="s">
        <v>5892</v>
      </c>
      <c r="B5883" t="s">
        <v>21174</v>
      </c>
      <c r="C5883">
        <v>0</v>
      </c>
      <c r="D5883">
        <v>0</v>
      </c>
      <c r="E5883" t="s">
        <v>20050</v>
      </c>
      <c r="F5883" t="s">
        <v>19065</v>
      </c>
      <c r="G5883" t="s">
        <v>20080</v>
      </c>
      <c r="H5883" t="s">
        <v>26269</v>
      </c>
      <c r="I5883" t="s">
        <v>26270</v>
      </c>
      <c r="J5883" t="s">
        <v>19066</v>
      </c>
      <c r="K5883" t="s">
        <v>6893</v>
      </c>
      <c r="L5883" t="s">
        <v>6894</v>
      </c>
      <c r="M5883" t="s">
        <v>20422</v>
      </c>
      <c r="N5883" t="s">
        <v>6351</v>
      </c>
      <c r="O5883" t="s">
        <v>20061</v>
      </c>
      <c r="P5883" t="s">
        <v>20114</v>
      </c>
      <c r="Q5883" t="s">
        <v>20115</v>
      </c>
      <c r="R5883" t="s">
        <v>20423</v>
      </c>
      <c r="S5883">
        <v>1</v>
      </c>
      <c r="T5883">
        <v>0</v>
      </c>
      <c r="U5883">
        <v>0</v>
      </c>
      <c r="V5883">
        <v>145</v>
      </c>
      <c r="W5883">
        <v>7</v>
      </c>
    </row>
    <row r="5884" spans="1:23" x14ac:dyDescent="0.3">
      <c r="A5884" t="s">
        <v>5893</v>
      </c>
      <c r="B5884" t="s">
        <v>21174</v>
      </c>
      <c r="C5884">
        <v>0</v>
      </c>
      <c r="D5884">
        <v>0</v>
      </c>
      <c r="E5884" t="s">
        <v>20050</v>
      </c>
      <c r="F5884" t="s">
        <v>19067</v>
      </c>
      <c r="G5884" t="s">
        <v>20328</v>
      </c>
      <c r="H5884" t="s">
        <v>26256</v>
      </c>
      <c r="I5884" t="s">
        <v>26257</v>
      </c>
      <c r="J5884" t="s">
        <v>18561</v>
      </c>
      <c r="K5884" t="s">
        <v>18562</v>
      </c>
      <c r="L5884" t="s">
        <v>18563</v>
      </c>
      <c r="M5884" t="s">
        <v>20835</v>
      </c>
      <c r="N5884" t="s">
        <v>6351</v>
      </c>
      <c r="O5884" t="s">
        <v>20061</v>
      </c>
      <c r="P5884" t="s">
        <v>20114</v>
      </c>
      <c r="Q5884" t="s">
        <v>20115</v>
      </c>
      <c r="R5884" t="s">
        <v>26191</v>
      </c>
      <c r="S5884">
        <v>1</v>
      </c>
      <c r="T5884">
        <v>0</v>
      </c>
      <c r="U5884">
        <v>0</v>
      </c>
      <c r="V5884">
        <v>97</v>
      </c>
      <c r="W5884">
        <v>5</v>
      </c>
    </row>
    <row r="5885" spans="1:23" x14ac:dyDescent="0.3">
      <c r="A5885" t="s">
        <v>5894</v>
      </c>
      <c r="B5885" t="s">
        <v>21174</v>
      </c>
      <c r="C5885">
        <v>0</v>
      </c>
      <c r="D5885">
        <v>0</v>
      </c>
      <c r="E5885" t="s">
        <v>20050</v>
      </c>
      <c r="F5885" t="s">
        <v>19068</v>
      </c>
      <c r="G5885" t="s">
        <v>20040</v>
      </c>
      <c r="H5885" t="s">
        <v>26368</v>
      </c>
      <c r="I5885" t="s">
        <v>26369</v>
      </c>
      <c r="J5885" t="s">
        <v>9116</v>
      </c>
      <c r="K5885" t="s">
        <v>19069</v>
      </c>
      <c r="L5885" t="s">
        <v>19070</v>
      </c>
      <c r="M5885" t="s">
        <v>20195</v>
      </c>
      <c r="N5885" t="s">
        <v>6351</v>
      </c>
      <c r="O5885" t="s">
        <v>20061</v>
      </c>
      <c r="P5885" t="s">
        <v>20114</v>
      </c>
      <c r="Q5885" t="s">
        <v>20115</v>
      </c>
      <c r="R5885" t="s">
        <v>26370</v>
      </c>
      <c r="S5885">
        <v>1</v>
      </c>
      <c r="T5885">
        <v>0</v>
      </c>
      <c r="U5885">
        <v>0</v>
      </c>
      <c r="V5885">
        <v>128</v>
      </c>
      <c r="W5885">
        <v>7</v>
      </c>
    </row>
    <row r="5886" spans="1:23" x14ac:dyDescent="0.3">
      <c r="A5886" t="s">
        <v>5895</v>
      </c>
      <c r="B5886" t="s">
        <v>21174</v>
      </c>
      <c r="C5886">
        <v>0</v>
      </c>
      <c r="D5886">
        <v>0</v>
      </c>
      <c r="E5886" t="s">
        <v>20050</v>
      </c>
      <c r="F5886" t="s">
        <v>19071</v>
      </c>
      <c r="G5886" t="s">
        <v>20040</v>
      </c>
      <c r="H5886" t="s">
        <v>26371</v>
      </c>
      <c r="I5886" t="s">
        <v>26372</v>
      </c>
      <c r="J5886" t="s">
        <v>19072</v>
      </c>
      <c r="K5886" t="s">
        <v>19073</v>
      </c>
      <c r="L5886" t="s">
        <v>19074</v>
      </c>
      <c r="M5886" t="s">
        <v>21470</v>
      </c>
      <c r="N5886" t="s">
        <v>6351</v>
      </c>
      <c r="O5886" t="s">
        <v>20061</v>
      </c>
      <c r="P5886" t="s">
        <v>20114</v>
      </c>
      <c r="Q5886" t="s">
        <v>20115</v>
      </c>
      <c r="R5886" t="s">
        <v>26373</v>
      </c>
      <c r="S5886">
        <v>1</v>
      </c>
      <c r="T5886">
        <v>0</v>
      </c>
      <c r="U5886">
        <v>0</v>
      </c>
      <c r="V5886">
        <v>145</v>
      </c>
      <c r="W5886">
        <v>8</v>
      </c>
    </row>
    <row r="5887" spans="1:23" x14ac:dyDescent="0.3">
      <c r="A5887" t="s">
        <v>5896</v>
      </c>
      <c r="B5887" t="s">
        <v>21174</v>
      </c>
      <c r="C5887">
        <v>0</v>
      </c>
      <c r="D5887">
        <v>0</v>
      </c>
      <c r="E5887" t="s">
        <v>20050</v>
      </c>
      <c r="F5887" t="s">
        <v>19075</v>
      </c>
      <c r="G5887" t="s">
        <v>20040</v>
      </c>
      <c r="H5887" t="s">
        <v>26374</v>
      </c>
      <c r="I5887" t="s">
        <v>26375</v>
      </c>
      <c r="J5887" t="s">
        <v>19076</v>
      </c>
      <c r="K5887" t="s">
        <v>19077</v>
      </c>
      <c r="L5887" t="s">
        <v>19078</v>
      </c>
      <c r="M5887" t="s">
        <v>20125</v>
      </c>
      <c r="N5887" t="s">
        <v>6351</v>
      </c>
      <c r="O5887" t="s">
        <v>20061</v>
      </c>
      <c r="P5887" t="s">
        <v>20114</v>
      </c>
      <c r="Q5887" t="s">
        <v>20115</v>
      </c>
      <c r="R5887" t="s">
        <v>26376</v>
      </c>
      <c r="S5887">
        <v>1</v>
      </c>
      <c r="T5887">
        <v>0</v>
      </c>
      <c r="U5887">
        <v>0</v>
      </c>
      <c r="V5887">
        <v>87</v>
      </c>
      <c r="W5887">
        <v>5</v>
      </c>
    </row>
    <row r="5888" spans="1:23" x14ac:dyDescent="0.3">
      <c r="A5888" t="s">
        <v>5897</v>
      </c>
      <c r="B5888" t="s">
        <v>21174</v>
      </c>
      <c r="C5888">
        <v>0</v>
      </c>
      <c r="D5888">
        <v>0</v>
      </c>
      <c r="E5888" t="s">
        <v>20050</v>
      </c>
      <c r="F5888" t="s">
        <v>19079</v>
      </c>
      <c r="G5888" t="s">
        <v>20066</v>
      </c>
      <c r="H5888" t="s">
        <v>26377</v>
      </c>
      <c r="I5888" t="s">
        <v>26378</v>
      </c>
      <c r="J5888" t="s">
        <v>19080</v>
      </c>
      <c r="K5888" t="s">
        <v>19081</v>
      </c>
      <c r="L5888" t="s">
        <v>19082</v>
      </c>
      <c r="M5888" t="s">
        <v>20157</v>
      </c>
      <c r="N5888" t="s">
        <v>6351</v>
      </c>
      <c r="O5888" t="s">
        <v>20061</v>
      </c>
      <c r="P5888" t="s">
        <v>20114</v>
      </c>
      <c r="Q5888" t="s">
        <v>20115</v>
      </c>
      <c r="R5888" t="s">
        <v>26379</v>
      </c>
      <c r="S5888">
        <v>1</v>
      </c>
      <c r="T5888">
        <v>0</v>
      </c>
      <c r="U5888">
        <v>0</v>
      </c>
      <c r="V5888">
        <v>93</v>
      </c>
      <c r="W5888">
        <v>5</v>
      </c>
    </row>
    <row r="5889" spans="1:23" x14ac:dyDescent="0.3">
      <c r="A5889" t="s">
        <v>5898</v>
      </c>
      <c r="B5889" t="s">
        <v>21174</v>
      </c>
      <c r="C5889">
        <v>0</v>
      </c>
      <c r="D5889">
        <v>0</v>
      </c>
      <c r="E5889" t="s">
        <v>20050</v>
      </c>
      <c r="F5889" t="s">
        <v>19083</v>
      </c>
      <c r="G5889" t="s">
        <v>20080</v>
      </c>
      <c r="H5889" t="s">
        <v>26269</v>
      </c>
      <c r="I5889" t="s">
        <v>26270</v>
      </c>
      <c r="J5889" t="s">
        <v>18813</v>
      </c>
      <c r="K5889" t="s">
        <v>6893</v>
      </c>
      <c r="L5889" t="s">
        <v>6894</v>
      </c>
      <c r="M5889" t="s">
        <v>20422</v>
      </c>
      <c r="N5889" t="s">
        <v>6351</v>
      </c>
      <c r="O5889" t="s">
        <v>20061</v>
      </c>
      <c r="P5889" t="s">
        <v>20114</v>
      </c>
      <c r="Q5889" t="s">
        <v>20115</v>
      </c>
      <c r="R5889" t="s">
        <v>20423</v>
      </c>
      <c r="S5889">
        <v>1</v>
      </c>
      <c r="T5889">
        <v>0</v>
      </c>
      <c r="U5889">
        <v>0</v>
      </c>
      <c r="V5889">
        <v>70</v>
      </c>
      <c r="W5889">
        <v>4</v>
      </c>
    </row>
    <row r="5890" spans="1:23" x14ac:dyDescent="0.3">
      <c r="A5890" t="s">
        <v>5899</v>
      </c>
      <c r="B5890" t="s">
        <v>21174</v>
      </c>
      <c r="C5890">
        <v>0</v>
      </c>
      <c r="D5890">
        <v>0</v>
      </c>
      <c r="E5890" t="s">
        <v>20050</v>
      </c>
      <c r="F5890" t="s">
        <v>19084</v>
      </c>
      <c r="G5890" t="s">
        <v>20066</v>
      </c>
      <c r="H5890" t="s">
        <v>26380</v>
      </c>
      <c r="I5890" t="s">
        <v>26381</v>
      </c>
      <c r="J5890" t="s">
        <v>10986</v>
      </c>
      <c r="K5890" t="s">
        <v>19085</v>
      </c>
      <c r="L5890" t="s">
        <v>19086</v>
      </c>
      <c r="M5890" t="s">
        <v>20442</v>
      </c>
      <c r="N5890" t="s">
        <v>6351</v>
      </c>
      <c r="O5890" t="s">
        <v>20061</v>
      </c>
      <c r="P5890" t="s">
        <v>20114</v>
      </c>
      <c r="Q5890" t="s">
        <v>20115</v>
      </c>
      <c r="R5890" t="s">
        <v>26382</v>
      </c>
      <c r="S5890">
        <v>1</v>
      </c>
      <c r="T5890">
        <v>0</v>
      </c>
      <c r="U5890">
        <v>0</v>
      </c>
      <c r="V5890">
        <v>177</v>
      </c>
      <c r="W5890">
        <v>8</v>
      </c>
    </row>
    <row r="5891" spans="1:23" x14ac:dyDescent="0.3">
      <c r="A5891" t="s">
        <v>5900</v>
      </c>
      <c r="B5891" t="s">
        <v>21174</v>
      </c>
      <c r="C5891">
        <v>0</v>
      </c>
      <c r="D5891">
        <v>0</v>
      </c>
      <c r="E5891" t="s">
        <v>20050</v>
      </c>
      <c r="F5891" t="s">
        <v>19087</v>
      </c>
      <c r="G5891" t="s">
        <v>20066</v>
      </c>
      <c r="H5891" t="s">
        <v>26383</v>
      </c>
      <c r="I5891" t="s">
        <v>26384</v>
      </c>
      <c r="J5891" t="s">
        <v>14362</v>
      </c>
      <c r="K5891" t="s">
        <v>19038</v>
      </c>
      <c r="L5891" t="s">
        <v>19039</v>
      </c>
      <c r="M5891" t="s">
        <v>20271</v>
      </c>
      <c r="N5891" t="s">
        <v>6351</v>
      </c>
      <c r="O5891" t="s">
        <v>20061</v>
      </c>
      <c r="P5891" t="s">
        <v>20114</v>
      </c>
      <c r="Q5891" t="s">
        <v>20115</v>
      </c>
      <c r="R5891" t="s">
        <v>26385</v>
      </c>
      <c r="S5891">
        <v>1</v>
      </c>
      <c r="T5891">
        <v>1</v>
      </c>
      <c r="U5891">
        <v>0</v>
      </c>
      <c r="V5891">
        <v>102</v>
      </c>
      <c r="W5891">
        <v>5</v>
      </c>
    </row>
    <row r="5892" spans="1:23" x14ac:dyDescent="0.3">
      <c r="A5892" t="s">
        <v>5901</v>
      </c>
      <c r="B5892" t="s">
        <v>21174</v>
      </c>
      <c r="C5892">
        <v>0</v>
      </c>
      <c r="D5892">
        <v>0</v>
      </c>
      <c r="E5892" t="s">
        <v>20150</v>
      </c>
      <c r="F5892" t="s">
        <v>19088</v>
      </c>
      <c r="G5892" t="s">
        <v>20089</v>
      </c>
      <c r="H5892" t="s">
        <v>26386</v>
      </c>
      <c r="I5892" t="s">
        <v>26387</v>
      </c>
      <c r="J5892" t="s">
        <v>19089</v>
      </c>
      <c r="K5892" t="s">
        <v>6921</v>
      </c>
      <c r="L5892" t="s">
        <v>6922</v>
      </c>
      <c r="M5892" t="s">
        <v>20293</v>
      </c>
      <c r="N5892" t="s">
        <v>6351</v>
      </c>
      <c r="O5892" t="s">
        <v>20061</v>
      </c>
      <c r="P5892" t="s">
        <v>20777</v>
      </c>
      <c r="Q5892" t="s">
        <v>6922</v>
      </c>
      <c r="R5892" t="s">
        <v>20778</v>
      </c>
      <c r="S5892">
        <v>0</v>
      </c>
      <c r="T5892">
        <v>0</v>
      </c>
      <c r="U5892">
        <v>0</v>
      </c>
      <c r="V5892">
        <v>182</v>
      </c>
      <c r="W5892">
        <v>8</v>
      </c>
    </row>
    <row r="5893" spans="1:23" x14ac:dyDescent="0.3">
      <c r="A5893" t="s">
        <v>5902</v>
      </c>
      <c r="B5893" t="s">
        <v>21174</v>
      </c>
      <c r="C5893">
        <v>0</v>
      </c>
      <c r="D5893">
        <v>0</v>
      </c>
      <c r="E5893" t="s">
        <v>20050</v>
      </c>
      <c r="F5893" t="s">
        <v>19090</v>
      </c>
      <c r="G5893" t="s">
        <v>20080</v>
      </c>
      <c r="H5893" t="s">
        <v>26349</v>
      </c>
      <c r="I5893" t="s">
        <v>26350</v>
      </c>
      <c r="J5893" t="s">
        <v>13216</v>
      </c>
      <c r="K5893" t="s">
        <v>6497</v>
      </c>
      <c r="L5893" t="s">
        <v>6498</v>
      </c>
      <c r="M5893" t="s">
        <v>20534</v>
      </c>
      <c r="N5893" t="s">
        <v>6351</v>
      </c>
      <c r="O5893" t="s">
        <v>20061</v>
      </c>
      <c r="P5893" t="s">
        <v>20114</v>
      </c>
      <c r="Q5893" t="s">
        <v>20115</v>
      </c>
      <c r="R5893" t="s">
        <v>20535</v>
      </c>
      <c r="S5893">
        <v>1</v>
      </c>
      <c r="T5893">
        <v>0</v>
      </c>
      <c r="U5893">
        <v>0</v>
      </c>
      <c r="V5893">
        <v>238</v>
      </c>
      <c r="W5893">
        <v>10</v>
      </c>
    </row>
    <row r="5894" spans="1:23" x14ac:dyDescent="0.3">
      <c r="A5894" t="s">
        <v>5903</v>
      </c>
      <c r="B5894" t="s">
        <v>21174</v>
      </c>
      <c r="C5894">
        <v>0</v>
      </c>
      <c r="D5894">
        <v>0</v>
      </c>
      <c r="E5894" t="s">
        <v>20050</v>
      </c>
      <c r="F5894" t="s">
        <v>19091</v>
      </c>
      <c r="G5894" t="s">
        <v>20066</v>
      </c>
      <c r="H5894" t="s">
        <v>26388</v>
      </c>
      <c r="I5894" t="s">
        <v>26389</v>
      </c>
      <c r="J5894" t="s">
        <v>19092</v>
      </c>
      <c r="K5894" t="s">
        <v>18760</v>
      </c>
      <c r="L5894" t="s">
        <v>19093</v>
      </c>
      <c r="M5894" t="s">
        <v>21112</v>
      </c>
      <c r="N5894" t="s">
        <v>6351</v>
      </c>
      <c r="O5894" t="s">
        <v>20061</v>
      </c>
      <c r="P5894" t="s">
        <v>20461</v>
      </c>
      <c r="Q5894" t="s">
        <v>20462</v>
      </c>
      <c r="R5894" t="s">
        <v>26390</v>
      </c>
      <c r="S5894">
        <v>1</v>
      </c>
      <c r="T5894">
        <v>0</v>
      </c>
      <c r="U5894">
        <v>0</v>
      </c>
      <c r="V5894">
        <v>214</v>
      </c>
      <c r="W5894">
        <v>12</v>
      </c>
    </row>
    <row r="5895" spans="1:23" x14ac:dyDescent="0.3">
      <c r="A5895" t="s">
        <v>5904</v>
      </c>
      <c r="B5895" t="s">
        <v>21174</v>
      </c>
      <c r="C5895">
        <v>0</v>
      </c>
      <c r="D5895">
        <v>0</v>
      </c>
      <c r="E5895" t="s">
        <v>20050</v>
      </c>
      <c r="F5895" t="s">
        <v>19094</v>
      </c>
      <c r="G5895" t="s">
        <v>20066</v>
      </c>
      <c r="H5895" t="s">
        <v>26391</v>
      </c>
      <c r="I5895" t="s">
        <v>26392</v>
      </c>
      <c r="J5895" t="s">
        <v>19095</v>
      </c>
      <c r="K5895" t="s">
        <v>19096</v>
      </c>
      <c r="L5895" t="s">
        <v>19097</v>
      </c>
      <c r="M5895" t="s">
        <v>20442</v>
      </c>
      <c r="N5895" t="s">
        <v>6351</v>
      </c>
      <c r="O5895" t="s">
        <v>20061</v>
      </c>
      <c r="P5895" t="s">
        <v>20461</v>
      </c>
      <c r="Q5895" t="s">
        <v>20462</v>
      </c>
      <c r="R5895" t="s">
        <v>26393</v>
      </c>
      <c r="S5895">
        <v>1</v>
      </c>
      <c r="T5895">
        <v>0</v>
      </c>
      <c r="U5895">
        <v>0</v>
      </c>
      <c r="V5895">
        <v>159</v>
      </c>
      <c r="W5895">
        <v>8</v>
      </c>
    </row>
    <row r="5896" spans="1:23" x14ac:dyDescent="0.3">
      <c r="A5896" t="s">
        <v>5905</v>
      </c>
      <c r="B5896" t="s">
        <v>21174</v>
      </c>
      <c r="C5896">
        <v>0</v>
      </c>
      <c r="D5896">
        <v>0</v>
      </c>
      <c r="E5896" t="s">
        <v>20050</v>
      </c>
      <c r="F5896" t="s">
        <v>19098</v>
      </c>
      <c r="G5896" t="s">
        <v>20040</v>
      </c>
      <c r="H5896" t="s">
        <v>26394</v>
      </c>
      <c r="I5896" t="s">
        <v>26395</v>
      </c>
      <c r="J5896" t="s">
        <v>15635</v>
      </c>
      <c r="K5896" t="s">
        <v>19099</v>
      </c>
      <c r="L5896" t="s">
        <v>19100</v>
      </c>
      <c r="M5896" t="s">
        <v>20519</v>
      </c>
      <c r="N5896" t="s">
        <v>6351</v>
      </c>
      <c r="O5896" t="s">
        <v>20061</v>
      </c>
      <c r="P5896" t="s">
        <v>20461</v>
      </c>
      <c r="Q5896" t="s">
        <v>20462</v>
      </c>
      <c r="R5896" t="s">
        <v>26396</v>
      </c>
      <c r="S5896">
        <v>1</v>
      </c>
      <c r="T5896">
        <v>0</v>
      </c>
      <c r="U5896">
        <v>0</v>
      </c>
      <c r="V5896">
        <v>174</v>
      </c>
      <c r="W5896">
        <v>8</v>
      </c>
    </row>
    <row r="5897" spans="1:23" x14ac:dyDescent="0.3">
      <c r="A5897" t="s">
        <v>5906</v>
      </c>
      <c r="B5897" t="s">
        <v>21174</v>
      </c>
      <c r="C5897">
        <v>0</v>
      </c>
      <c r="D5897">
        <v>0</v>
      </c>
      <c r="E5897" t="s">
        <v>20050</v>
      </c>
      <c r="F5897" t="s">
        <v>19101</v>
      </c>
      <c r="G5897" t="s">
        <v>20040</v>
      </c>
      <c r="H5897" t="s">
        <v>26397</v>
      </c>
      <c r="I5897" t="s">
        <v>26398</v>
      </c>
      <c r="J5897" t="s">
        <v>19102</v>
      </c>
      <c r="K5897" t="s">
        <v>19103</v>
      </c>
      <c r="L5897" t="s">
        <v>19104</v>
      </c>
      <c r="M5897" t="s">
        <v>20515</v>
      </c>
      <c r="N5897" t="s">
        <v>6351</v>
      </c>
      <c r="O5897" t="s">
        <v>20061</v>
      </c>
      <c r="P5897" t="s">
        <v>20461</v>
      </c>
      <c r="Q5897" t="s">
        <v>20462</v>
      </c>
      <c r="R5897" t="s">
        <v>26399</v>
      </c>
      <c r="S5897">
        <v>1</v>
      </c>
      <c r="T5897">
        <v>0</v>
      </c>
      <c r="U5897">
        <v>0</v>
      </c>
      <c r="V5897">
        <v>113</v>
      </c>
      <c r="W5897">
        <v>6</v>
      </c>
    </row>
    <row r="5898" spans="1:23" x14ac:dyDescent="0.3">
      <c r="A5898" t="s">
        <v>5907</v>
      </c>
      <c r="B5898" t="s">
        <v>21174</v>
      </c>
      <c r="C5898">
        <v>0</v>
      </c>
      <c r="D5898">
        <v>0</v>
      </c>
      <c r="E5898" t="s">
        <v>20050</v>
      </c>
      <c r="F5898" t="s">
        <v>19105</v>
      </c>
      <c r="G5898" t="s">
        <v>20328</v>
      </c>
      <c r="H5898" t="s">
        <v>26400</v>
      </c>
      <c r="I5898" t="s">
        <v>26401</v>
      </c>
      <c r="J5898" t="s">
        <v>19106</v>
      </c>
      <c r="K5898" t="s">
        <v>19107</v>
      </c>
      <c r="L5898" t="s">
        <v>19108</v>
      </c>
      <c r="M5898" t="s">
        <v>20374</v>
      </c>
      <c r="N5898" t="s">
        <v>6351</v>
      </c>
      <c r="O5898" t="s">
        <v>20061</v>
      </c>
      <c r="P5898" t="s">
        <v>20461</v>
      </c>
      <c r="Q5898" t="s">
        <v>20462</v>
      </c>
      <c r="R5898" t="s">
        <v>26402</v>
      </c>
      <c r="S5898">
        <v>1</v>
      </c>
      <c r="T5898">
        <v>0</v>
      </c>
      <c r="U5898">
        <v>0</v>
      </c>
      <c r="V5898">
        <v>128</v>
      </c>
      <c r="W5898">
        <v>8</v>
      </c>
    </row>
    <row r="5899" spans="1:23" x14ac:dyDescent="0.3">
      <c r="A5899" t="s">
        <v>5908</v>
      </c>
      <c r="B5899" t="s">
        <v>21174</v>
      </c>
      <c r="C5899">
        <v>0</v>
      </c>
      <c r="D5899">
        <v>0</v>
      </c>
      <c r="E5899" t="s">
        <v>20050</v>
      </c>
      <c r="F5899" t="s">
        <v>19109</v>
      </c>
      <c r="G5899" t="s">
        <v>20080</v>
      </c>
      <c r="H5899" t="s">
        <v>26236</v>
      </c>
      <c r="I5899" t="s">
        <v>26237</v>
      </c>
      <c r="J5899" t="s">
        <v>19110</v>
      </c>
      <c r="K5899" t="s">
        <v>8070</v>
      </c>
      <c r="L5899" t="s">
        <v>8071</v>
      </c>
      <c r="M5899" t="s">
        <v>20630</v>
      </c>
      <c r="N5899" t="s">
        <v>6351</v>
      </c>
      <c r="O5899" t="s">
        <v>20061</v>
      </c>
      <c r="P5899" t="s">
        <v>20461</v>
      </c>
      <c r="Q5899" t="s">
        <v>20462</v>
      </c>
      <c r="R5899" t="s">
        <v>20871</v>
      </c>
      <c r="S5899">
        <v>1</v>
      </c>
      <c r="T5899">
        <v>0</v>
      </c>
      <c r="U5899">
        <v>0</v>
      </c>
      <c r="V5899">
        <v>367</v>
      </c>
      <c r="W5899">
        <v>17</v>
      </c>
    </row>
    <row r="5900" spans="1:23" x14ac:dyDescent="0.3">
      <c r="A5900" t="s">
        <v>5909</v>
      </c>
      <c r="B5900" t="s">
        <v>21174</v>
      </c>
      <c r="C5900">
        <v>0</v>
      </c>
      <c r="D5900">
        <v>0</v>
      </c>
      <c r="E5900" t="s">
        <v>20050</v>
      </c>
      <c r="F5900" t="s">
        <v>19111</v>
      </c>
      <c r="G5900" t="s">
        <v>20080</v>
      </c>
      <c r="H5900" t="s">
        <v>26236</v>
      </c>
      <c r="I5900" t="s">
        <v>26237</v>
      </c>
      <c r="J5900" t="s">
        <v>13009</v>
      </c>
      <c r="K5900" t="s">
        <v>8070</v>
      </c>
      <c r="L5900" t="s">
        <v>8071</v>
      </c>
      <c r="M5900" t="s">
        <v>20630</v>
      </c>
      <c r="N5900" t="s">
        <v>6351</v>
      </c>
      <c r="O5900" t="s">
        <v>20061</v>
      </c>
      <c r="P5900" t="s">
        <v>20461</v>
      </c>
      <c r="Q5900" t="s">
        <v>20462</v>
      </c>
      <c r="R5900" t="s">
        <v>20871</v>
      </c>
      <c r="S5900">
        <v>1</v>
      </c>
      <c r="T5900">
        <v>0</v>
      </c>
      <c r="U5900">
        <v>0</v>
      </c>
      <c r="V5900">
        <v>315</v>
      </c>
      <c r="W5900">
        <v>19</v>
      </c>
    </row>
    <row r="5901" spans="1:23" x14ac:dyDescent="0.3">
      <c r="A5901" t="s">
        <v>5910</v>
      </c>
      <c r="B5901" t="s">
        <v>21174</v>
      </c>
      <c r="C5901">
        <v>0</v>
      </c>
      <c r="D5901">
        <v>0</v>
      </c>
      <c r="E5901" t="s">
        <v>20050</v>
      </c>
      <c r="F5901" t="s">
        <v>19112</v>
      </c>
      <c r="G5901" t="s">
        <v>20080</v>
      </c>
      <c r="H5901" t="s">
        <v>26236</v>
      </c>
      <c r="I5901" t="s">
        <v>26237</v>
      </c>
      <c r="J5901" t="s">
        <v>19113</v>
      </c>
      <c r="K5901" t="s">
        <v>8070</v>
      </c>
      <c r="L5901" t="s">
        <v>8071</v>
      </c>
      <c r="M5901" t="s">
        <v>20630</v>
      </c>
      <c r="N5901" t="s">
        <v>6351</v>
      </c>
      <c r="O5901" t="s">
        <v>20061</v>
      </c>
      <c r="P5901" t="s">
        <v>20461</v>
      </c>
      <c r="Q5901" t="s">
        <v>20462</v>
      </c>
      <c r="R5901" t="s">
        <v>20871</v>
      </c>
      <c r="S5901">
        <v>1</v>
      </c>
      <c r="T5901">
        <v>0</v>
      </c>
      <c r="U5901">
        <v>0</v>
      </c>
      <c r="V5901">
        <v>96</v>
      </c>
      <c r="W5901">
        <v>5</v>
      </c>
    </row>
    <row r="5902" spans="1:23" x14ac:dyDescent="0.3">
      <c r="A5902" t="s">
        <v>5911</v>
      </c>
      <c r="B5902" t="s">
        <v>21174</v>
      </c>
      <c r="C5902">
        <v>0</v>
      </c>
      <c r="D5902">
        <v>0</v>
      </c>
      <c r="E5902" t="s">
        <v>20050</v>
      </c>
      <c r="F5902" t="s">
        <v>19114</v>
      </c>
      <c r="G5902" t="s">
        <v>20066</v>
      </c>
      <c r="H5902" t="s">
        <v>26403</v>
      </c>
      <c r="I5902" t="s">
        <v>26404</v>
      </c>
      <c r="J5902" t="s">
        <v>19064</v>
      </c>
      <c r="K5902" t="s">
        <v>7093</v>
      </c>
      <c r="L5902" t="s">
        <v>7094</v>
      </c>
      <c r="M5902" t="s">
        <v>20422</v>
      </c>
      <c r="N5902" t="s">
        <v>6351</v>
      </c>
      <c r="O5902" t="s">
        <v>20061</v>
      </c>
      <c r="P5902" t="s">
        <v>20461</v>
      </c>
      <c r="Q5902" t="s">
        <v>20462</v>
      </c>
      <c r="R5902" t="s">
        <v>20651</v>
      </c>
      <c r="S5902">
        <v>1</v>
      </c>
      <c r="T5902">
        <v>0</v>
      </c>
      <c r="U5902">
        <v>0</v>
      </c>
      <c r="V5902">
        <v>191</v>
      </c>
      <c r="W5902">
        <v>10</v>
      </c>
    </row>
    <row r="5903" spans="1:23" x14ac:dyDescent="0.3">
      <c r="A5903" t="s">
        <v>5912</v>
      </c>
      <c r="B5903" t="s">
        <v>21174</v>
      </c>
      <c r="C5903">
        <v>0</v>
      </c>
      <c r="D5903">
        <v>0</v>
      </c>
      <c r="E5903" t="s">
        <v>20050</v>
      </c>
      <c r="F5903" t="s">
        <v>19115</v>
      </c>
      <c r="G5903" t="s">
        <v>20066</v>
      </c>
      <c r="H5903" t="s">
        <v>26405</v>
      </c>
      <c r="I5903" t="s">
        <v>26406</v>
      </c>
      <c r="J5903" t="s">
        <v>19116</v>
      </c>
      <c r="K5903" t="s">
        <v>18662</v>
      </c>
      <c r="L5903" t="s">
        <v>18663</v>
      </c>
      <c r="M5903" t="s">
        <v>20453</v>
      </c>
      <c r="N5903" t="s">
        <v>6351</v>
      </c>
      <c r="O5903" t="s">
        <v>20061</v>
      </c>
      <c r="P5903" t="s">
        <v>20461</v>
      </c>
      <c r="Q5903" t="s">
        <v>20462</v>
      </c>
      <c r="R5903" t="s">
        <v>26218</v>
      </c>
      <c r="S5903">
        <v>1</v>
      </c>
      <c r="T5903">
        <v>1</v>
      </c>
      <c r="U5903">
        <v>0</v>
      </c>
      <c r="V5903">
        <v>76</v>
      </c>
      <c r="W5903">
        <v>5</v>
      </c>
    </row>
    <row r="5904" spans="1:23" x14ac:dyDescent="0.3">
      <c r="A5904" t="s">
        <v>5913</v>
      </c>
      <c r="B5904" t="s">
        <v>21174</v>
      </c>
      <c r="C5904">
        <v>0</v>
      </c>
      <c r="D5904">
        <v>0</v>
      </c>
      <c r="E5904" t="s">
        <v>20050</v>
      </c>
      <c r="F5904" t="s">
        <v>19117</v>
      </c>
      <c r="G5904" t="s">
        <v>20066</v>
      </c>
      <c r="H5904" t="s">
        <v>26407</v>
      </c>
      <c r="I5904" t="s">
        <v>26408</v>
      </c>
      <c r="J5904" t="s">
        <v>7860</v>
      </c>
      <c r="K5904" t="s">
        <v>19118</v>
      </c>
      <c r="L5904" t="s">
        <v>19119</v>
      </c>
      <c r="M5904" t="s">
        <v>20736</v>
      </c>
      <c r="N5904" t="s">
        <v>6351</v>
      </c>
      <c r="O5904" t="s">
        <v>20061</v>
      </c>
      <c r="P5904" t="s">
        <v>20461</v>
      </c>
      <c r="Q5904" t="s">
        <v>20462</v>
      </c>
      <c r="R5904" t="s">
        <v>26409</v>
      </c>
      <c r="S5904">
        <v>1</v>
      </c>
      <c r="T5904">
        <v>1</v>
      </c>
      <c r="U5904">
        <v>0</v>
      </c>
      <c r="V5904">
        <v>110</v>
      </c>
      <c r="W5904">
        <v>6</v>
      </c>
    </row>
    <row r="5905" spans="1:23" x14ac:dyDescent="0.3">
      <c r="A5905" t="s">
        <v>5914</v>
      </c>
      <c r="B5905" t="s">
        <v>21174</v>
      </c>
      <c r="C5905">
        <v>0</v>
      </c>
      <c r="D5905">
        <v>0</v>
      </c>
      <c r="E5905" t="s">
        <v>20050</v>
      </c>
      <c r="F5905" t="s">
        <v>19120</v>
      </c>
      <c r="G5905" t="s">
        <v>20066</v>
      </c>
      <c r="H5905" t="s">
        <v>26410</v>
      </c>
      <c r="I5905" t="s">
        <v>26411</v>
      </c>
      <c r="J5905" t="s">
        <v>19121</v>
      </c>
      <c r="K5905" t="s">
        <v>19122</v>
      </c>
      <c r="L5905" t="s">
        <v>19123</v>
      </c>
      <c r="M5905" t="s">
        <v>20119</v>
      </c>
      <c r="N5905" t="s">
        <v>6351</v>
      </c>
      <c r="O5905" t="s">
        <v>20061</v>
      </c>
      <c r="P5905" t="s">
        <v>20461</v>
      </c>
      <c r="Q5905" t="s">
        <v>20462</v>
      </c>
      <c r="R5905" t="s">
        <v>26412</v>
      </c>
      <c r="S5905">
        <v>1</v>
      </c>
      <c r="T5905">
        <v>0</v>
      </c>
      <c r="U5905">
        <v>0</v>
      </c>
      <c r="V5905">
        <v>308</v>
      </c>
      <c r="W5905">
        <v>15</v>
      </c>
    </row>
    <row r="5906" spans="1:23" x14ac:dyDescent="0.3">
      <c r="A5906" t="s">
        <v>5915</v>
      </c>
      <c r="B5906" t="s">
        <v>21174</v>
      </c>
      <c r="C5906">
        <v>0</v>
      </c>
      <c r="D5906">
        <v>0</v>
      </c>
      <c r="E5906" t="s">
        <v>20050</v>
      </c>
      <c r="F5906" t="s">
        <v>19124</v>
      </c>
      <c r="G5906" t="s">
        <v>20040</v>
      </c>
      <c r="H5906" t="s">
        <v>26413</v>
      </c>
      <c r="I5906" t="s">
        <v>26414</v>
      </c>
      <c r="J5906" t="s">
        <v>19125</v>
      </c>
      <c r="K5906" t="s">
        <v>19126</v>
      </c>
      <c r="L5906" t="s">
        <v>19127</v>
      </c>
      <c r="M5906" t="s">
        <v>20227</v>
      </c>
      <c r="N5906" t="s">
        <v>6351</v>
      </c>
      <c r="O5906" t="s">
        <v>20061</v>
      </c>
      <c r="P5906" t="s">
        <v>20461</v>
      </c>
      <c r="Q5906" t="s">
        <v>20462</v>
      </c>
      <c r="R5906" t="s">
        <v>26415</v>
      </c>
      <c r="S5906">
        <v>1</v>
      </c>
      <c r="T5906">
        <v>0</v>
      </c>
      <c r="U5906">
        <v>0</v>
      </c>
      <c r="V5906">
        <v>177</v>
      </c>
      <c r="W5906">
        <v>9</v>
      </c>
    </row>
    <row r="5907" spans="1:23" x14ac:dyDescent="0.3">
      <c r="A5907" t="s">
        <v>5916</v>
      </c>
      <c r="B5907" t="s">
        <v>21174</v>
      </c>
      <c r="C5907">
        <v>0</v>
      </c>
      <c r="D5907">
        <v>0</v>
      </c>
      <c r="E5907" t="s">
        <v>20050</v>
      </c>
      <c r="F5907" t="s">
        <v>19128</v>
      </c>
      <c r="G5907" t="s">
        <v>20080</v>
      </c>
      <c r="H5907" t="s">
        <v>26335</v>
      </c>
      <c r="I5907" t="s">
        <v>26336</v>
      </c>
      <c r="J5907" t="s">
        <v>19129</v>
      </c>
      <c r="K5907" t="s">
        <v>7922</v>
      </c>
      <c r="L5907" t="s">
        <v>7923</v>
      </c>
      <c r="M5907" t="s">
        <v>20355</v>
      </c>
      <c r="N5907" t="s">
        <v>6351</v>
      </c>
      <c r="O5907" t="s">
        <v>20061</v>
      </c>
      <c r="P5907" t="s">
        <v>20461</v>
      </c>
      <c r="Q5907" t="s">
        <v>20462</v>
      </c>
      <c r="R5907" t="s">
        <v>20463</v>
      </c>
      <c r="S5907">
        <v>1</v>
      </c>
      <c r="T5907">
        <v>0</v>
      </c>
      <c r="U5907">
        <v>0</v>
      </c>
      <c r="V5907">
        <v>600</v>
      </c>
      <c r="W5907">
        <v>32</v>
      </c>
    </row>
    <row r="5908" spans="1:23" x14ac:dyDescent="0.3">
      <c r="A5908" t="s">
        <v>5917</v>
      </c>
      <c r="B5908" t="s">
        <v>21174</v>
      </c>
      <c r="C5908">
        <v>0</v>
      </c>
      <c r="D5908">
        <v>0</v>
      </c>
      <c r="E5908" t="s">
        <v>20050</v>
      </c>
      <c r="F5908" t="s">
        <v>19130</v>
      </c>
      <c r="G5908" t="s">
        <v>20080</v>
      </c>
      <c r="H5908" t="s">
        <v>26335</v>
      </c>
      <c r="I5908" t="s">
        <v>26336</v>
      </c>
      <c r="J5908" t="s">
        <v>19131</v>
      </c>
      <c r="K5908" t="s">
        <v>7922</v>
      </c>
      <c r="L5908" t="s">
        <v>7923</v>
      </c>
      <c r="M5908" t="s">
        <v>20355</v>
      </c>
      <c r="N5908" t="s">
        <v>6351</v>
      </c>
      <c r="O5908" t="s">
        <v>20061</v>
      </c>
      <c r="P5908" t="s">
        <v>20461</v>
      </c>
      <c r="Q5908" t="s">
        <v>20462</v>
      </c>
      <c r="R5908" t="s">
        <v>20463</v>
      </c>
      <c r="S5908">
        <v>1</v>
      </c>
      <c r="T5908">
        <v>0</v>
      </c>
      <c r="U5908">
        <v>0</v>
      </c>
      <c r="V5908">
        <v>215</v>
      </c>
      <c r="W5908">
        <v>9</v>
      </c>
    </row>
    <row r="5909" spans="1:23" x14ac:dyDescent="0.3">
      <c r="A5909" t="s">
        <v>5918</v>
      </c>
      <c r="B5909" t="s">
        <v>21174</v>
      </c>
      <c r="C5909">
        <v>0</v>
      </c>
      <c r="D5909">
        <v>0</v>
      </c>
      <c r="E5909" t="s">
        <v>20050</v>
      </c>
      <c r="F5909" t="s">
        <v>19132</v>
      </c>
      <c r="G5909" t="s">
        <v>20080</v>
      </c>
      <c r="H5909" t="s">
        <v>26335</v>
      </c>
      <c r="I5909" t="s">
        <v>26336</v>
      </c>
      <c r="J5909" t="s">
        <v>18537</v>
      </c>
      <c r="K5909" t="s">
        <v>7922</v>
      </c>
      <c r="L5909" t="s">
        <v>7923</v>
      </c>
      <c r="M5909" t="s">
        <v>20355</v>
      </c>
      <c r="N5909" t="s">
        <v>6351</v>
      </c>
      <c r="O5909" t="s">
        <v>20061</v>
      </c>
      <c r="P5909" t="s">
        <v>20461</v>
      </c>
      <c r="Q5909" t="s">
        <v>20462</v>
      </c>
      <c r="R5909" t="s">
        <v>20463</v>
      </c>
      <c r="S5909">
        <v>1</v>
      </c>
      <c r="T5909">
        <v>0</v>
      </c>
      <c r="U5909">
        <v>0</v>
      </c>
      <c r="V5909">
        <v>396</v>
      </c>
      <c r="W5909">
        <v>19</v>
      </c>
    </row>
    <row r="5910" spans="1:23" x14ac:dyDescent="0.3">
      <c r="A5910" t="s">
        <v>5919</v>
      </c>
      <c r="B5910" t="s">
        <v>21174</v>
      </c>
      <c r="C5910">
        <v>0</v>
      </c>
      <c r="D5910">
        <v>0</v>
      </c>
      <c r="E5910" t="s">
        <v>20050</v>
      </c>
      <c r="F5910" t="s">
        <v>19133</v>
      </c>
      <c r="G5910" t="s">
        <v>20040</v>
      </c>
      <c r="H5910" t="s">
        <v>26416</v>
      </c>
      <c r="I5910" t="s">
        <v>26417</v>
      </c>
      <c r="J5910" t="s">
        <v>14362</v>
      </c>
      <c r="K5910" t="s">
        <v>19134</v>
      </c>
      <c r="L5910" t="s">
        <v>19135</v>
      </c>
      <c r="M5910" t="s">
        <v>20189</v>
      </c>
      <c r="N5910" t="s">
        <v>6351</v>
      </c>
      <c r="O5910" t="s">
        <v>20061</v>
      </c>
      <c r="P5910" t="s">
        <v>20461</v>
      </c>
      <c r="Q5910" t="s">
        <v>20462</v>
      </c>
      <c r="R5910" t="s">
        <v>26418</v>
      </c>
      <c r="S5910">
        <v>1</v>
      </c>
      <c r="T5910">
        <v>1</v>
      </c>
      <c r="U5910">
        <v>0</v>
      </c>
      <c r="V5910">
        <v>161</v>
      </c>
      <c r="W5910">
        <v>7</v>
      </c>
    </row>
    <row r="5911" spans="1:23" x14ac:dyDescent="0.3">
      <c r="A5911" t="s">
        <v>5920</v>
      </c>
      <c r="B5911" t="s">
        <v>21174</v>
      </c>
      <c r="C5911">
        <v>0</v>
      </c>
      <c r="D5911">
        <v>0</v>
      </c>
      <c r="E5911" t="s">
        <v>20050</v>
      </c>
      <c r="F5911" t="s">
        <v>19136</v>
      </c>
      <c r="G5911" t="s">
        <v>20040</v>
      </c>
      <c r="H5911" t="s">
        <v>26419</v>
      </c>
      <c r="I5911" t="s">
        <v>26420</v>
      </c>
      <c r="J5911" t="s">
        <v>16786</v>
      </c>
      <c r="K5911" t="s">
        <v>19137</v>
      </c>
      <c r="L5911" t="s">
        <v>19138</v>
      </c>
      <c r="M5911" t="s">
        <v>20054</v>
      </c>
      <c r="N5911" t="s">
        <v>6351</v>
      </c>
      <c r="O5911" t="s">
        <v>20061</v>
      </c>
      <c r="P5911" t="s">
        <v>20461</v>
      </c>
      <c r="Q5911" t="s">
        <v>20462</v>
      </c>
      <c r="R5911" t="s">
        <v>26421</v>
      </c>
      <c r="S5911">
        <v>1</v>
      </c>
      <c r="T5911">
        <v>0</v>
      </c>
      <c r="U5911">
        <v>0</v>
      </c>
      <c r="V5911">
        <v>97</v>
      </c>
      <c r="W5911">
        <v>5</v>
      </c>
    </row>
    <row r="5912" spans="1:23" x14ac:dyDescent="0.3">
      <c r="A5912" t="s">
        <v>5921</v>
      </c>
      <c r="B5912" t="s">
        <v>21174</v>
      </c>
      <c r="C5912">
        <v>0</v>
      </c>
      <c r="D5912">
        <v>0</v>
      </c>
      <c r="E5912" t="s">
        <v>20050</v>
      </c>
      <c r="F5912" t="s">
        <v>19139</v>
      </c>
      <c r="G5912" t="s">
        <v>20066</v>
      </c>
      <c r="H5912" t="s">
        <v>26422</v>
      </c>
      <c r="I5912" t="s">
        <v>26423</v>
      </c>
      <c r="J5912" t="s">
        <v>12052</v>
      </c>
      <c r="K5912" t="s">
        <v>19140</v>
      </c>
      <c r="L5912" t="s">
        <v>19141</v>
      </c>
      <c r="M5912" t="s">
        <v>20273</v>
      </c>
      <c r="N5912" t="s">
        <v>6351</v>
      </c>
      <c r="O5912" t="s">
        <v>20061</v>
      </c>
      <c r="P5912" t="s">
        <v>20461</v>
      </c>
      <c r="Q5912" t="s">
        <v>20462</v>
      </c>
      <c r="R5912" t="s">
        <v>26424</v>
      </c>
      <c r="S5912">
        <v>1</v>
      </c>
      <c r="T5912">
        <v>1</v>
      </c>
      <c r="U5912">
        <v>0</v>
      </c>
      <c r="V5912">
        <v>79</v>
      </c>
      <c r="W5912">
        <v>5</v>
      </c>
    </row>
    <row r="5913" spans="1:23" x14ac:dyDescent="0.3">
      <c r="A5913" t="s">
        <v>5922</v>
      </c>
      <c r="B5913" t="s">
        <v>21174</v>
      </c>
      <c r="C5913">
        <v>0</v>
      </c>
      <c r="D5913">
        <v>0</v>
      </c>
      <c r="E5913" t="s">
        <v>20050</v>
      </c>
      <c r="F5913" t="s">
        <v>19142</v>
      </c>
      <c r="G5913" t="s">
        <v>20040</v>
      </c>
      <c r="H5913" t="s">
        <v>26425</v>
      </c>
      <c r="I5913" t="s">
        <v>26426</v>
      </c>
      <c r="J5913" t="s">
        <v>19143</v>
      </c>
      <c r="K5913" t="s">
        <v>19144</v>
      </c>
      <c r="L5913" t="s">
        <v>19145</v>
      </c>
      <c r="M5913" t="s">
        <v>21493</v>
      </c>
      <c r="N5913" t="s">
        <v>6351</v>
      </c>
      <c r="O5913" t="s">
        <v>20061</v>
      </c>
      <c r="P5913" t="s">
        <v>20461</v>
      </c>
      <c r="Q5913" t="s">
        <v>20462</v>
      </c>
      <c r="R5913" t="s">
        <v>26427</v>
      </c>
      <c r="S5913">
        <v>1</v>
      </c>
      <c r="T5913">
        <v>0</v>
      </c>
      <c r="U5913">
        <v>0</v>
      </c>
      <c r="V5913">
        <v>98</v>
      </c>
      <c r="W5913">
        <v>5</v>
      </c>
    </row>
    <row r="5914" spans="1:23" x14ac:dyDescent="0.3">
      <c r="A5914" t="s">
        <v>5923</v>
      </c>
      <c r="B5914" t="s">
        <v>21174</v>
      </c>
      <c r="C5914">
        <v>0</v>
      </c>
      <c r="D5914">
        <v>0</v>
      </c>
      <c r="E5914" t="s">
        <v>20050</v>
      </c>
      <c r="F5914" t="s">
        <v>19146</v>
      </c>
      <c r="G5914" t="s">
        <v>20040</v>
      </c>
      <c r="H5914" t="s">
        <v>26428</v>
      </c>
      <c r="I5914" t="s">
        <v>26429</v>
      </c>
      <c r="J5914" t="s">
        <v>14375</v>
      </c>
      <c r="K5914" t="s">
        <v>18760</v>
      </c>
      <c r="L5914" t="s">
        <v>18761</v>
      </c>
      <c r="M5914" t="s">
        <v>20125</v>
      </c>
      <c r="N5914" t="s">
        <v>6351</v>
      </c>
      <c r="O5914" t="s">
        <v>20061</v>
      </c>
      <c r="P5914" t="s">
        <v>20461</v>
      </c>
      <c r="Q5914" t="s">
        <v>20462</v>
      </c>
      <c r="R5914" t="s">
        <v>26430</v>
      </c>
      <c r="S5914">
        <v>1</v>
      </c>
      <c r="T5914">
        <v>0</v>
      </c>
      <c r="U5914">
        <v>0</v>
      </c>
      <c r="V5914">
        <v>122</v>
      </c>
      <c r="W5914">
        <v>7</v>
      </c>
    </row>
    <row r="5915" spans="1:23" x14ac:dyDescent="0.3">
      <c r="A5915" t="s">
        <v>5924</v>
      </c>
      <c r="B5915" t="s">
        <v>21174</v>
      </c>
      <c r="C5915">
        <v>0</v>
      </c>
      <c r="D5915">
        <v>0</v>
      </c>
      <c r="E5915" t="s">
        <v>20050</v>
      </c>
      <c r="F5915" t="s">
        <v>19147</v>
      </c>
      <c r="G5915" t="s">
        <v>20080</v>
      </c>
      <c r="H5915" t="s">
        <v>26302</v>
      </c>
      <c r="I5915" t="s">
        <v>26303</v>
      </c>
      <c r="J5915" t="s">
        <v>19148</v>
      </c>
      <c r="K5915" t="s">
        <v>6390</v>
      </c>
      <c r="L5915" t="s">
        <v>6391</v>
      </c>
      <c r="M5915" t="s">
        <v>20162</v>
      </c>
      <c r="N5915" t="s">
        <v>6351</v>
      </c>
      <c r="O5915" t="s">
        <v>20061</v>
      </c>
      <c r="P5915" t="s">
        <v>20461</v>
      </c>
      <c r="Q5915" t="s">
        <v>20462</v>
      </c>
      <c r="R5915" t="s">
        <v>20746</v>
      </c>
      <c r="S5915">
        <v>1</v>
      </c>
      <c r="T5915">
        <v>0</v>
      </c>
      <c r="U5915">
        <v>0</v>
      </c>
      <c r="V5915">
        <v>262</v>
      </c>
      <c r="W5915">
        <v>12</v>
      </c>
    </row>
    <row r="5916" spans="1:23" x14ac:dyDescent="0.3">
      <c r="A5916" t="s">
        <v>5925</v>
      </c>
      <c r="B5916" t="s">
        <v>21174</v>
      </c>
      <c r="C5916">
        <v>0</v>
      </c>
      <c r="D5916">
        <v>0</v>
      </c>
      <c r="E5916" t="s">
        <v>20050</v>
      </c>
      <c r="F5916" t="s">
        <v>19149</v>
      </c>
      <c r="G5916" t="s">
        <v>20080</v>
      </c>
      <c r="H5916" t="s">
        <v>26302</v>
      </c>
      <c r="I5916" t="s">
        <v>26303</v>
      </c>
      <c r="J5916" t="s">
        <v>19150</v>
      </c>
      <c r="K5916" t="s">
        <v>6390</v>
      </c>
      <c r="L5916" t="s">
        <v>6391</v>
      </c>
      <c r="M5916" t="s">
        <v>20162</v>
      </c>
      <c r="N5916" t="s">
        <v>6351</v>
      </c>
      <c r="O5916" t="s">
        <v>20061</v>
      </c>
      <c r="P5916" t="s">
        <v>20461</v>
      </c>
      <c r="Q5916" t="s">
        <v>20462</v>
      </c>
      <c r="R5916" t="s">
        <v>20746</v>
      </c>
      <c r="S5916">
        <v>1</v>
      </c>
      <c r="T5916">
        <v>0</v>
      </c>
      <c r="U5916">
        <v>0</v>
      </c>
      <c r="V5916">
        <v>362</v>
      </c>
      <c r="W5916">
        <v>17</v>
      </c>
    </row>
    <row r="5917" spans="1:23" x14ac:dyDescent="0.3">
      <c r="A5917" t="s">
        <v>5926</v>
      </c>
      <c r="B5917" t="s">
        <v>21174</v>
      </c>
      <c r="C5917">
        <v>0</v>
      </c>
      <c r="D5917">
        <v>0</v>
      </c>
      <c r="E5917" t="s">
        <v>20050</v>
      </c>
      <c r="F5917" t="s">
        <v>19151</v>
      </c>
      <c r="G5917" t="s">
        <v>20040</v>
      </c>
      <c r="H5917" t="s">
        <v>26431</v>
      </c>
      <c r="I5917" t="s">
        <v>26432</v>
      </c>
      <c r="J5917" t="s">
        <v>8282</v>
      </c>
      <c r="K5917" t="s">
        <v>19152</v>
      </c>
      <c r="L5917" t="s">
        <v>19153</v>
      </c>
      <c r="M5917" t="s">
        <v>22164</v>
      </c>
      <c r="N5917" t="s">
        <v>6351</v>
      </c>
      <c r="O5917" t="s">
        <v>20061</v>
      </c>
      <c r="P5917" t="s">
        <v>20461</v>
      </c>
      <c r="Q5917" t="s">
        <v>20462</v>
      </c>
      <c r="R5917" t="s">
        <v>26433</v>
      </c>
      <c r="S5917">
        <v>1</v>
      </c>
      <c r="T5917">
        <v>0</v>
      </c>
      <c r="U5917">
        <v>0</v>
      </c>
      <c r="V5917">
        <v>90</v>
      </c>
      <c r="W5917">
        <v>5</v>
      </c>
    </row>
    <row r="5918" spans="1:23" x14ac:dyDescent="0.3">
      <c r="A5918" t="s">
        <v>5927</v>
      </c>
      <c r="B5918" t="s">
        <v>21174</v>
      </c>
      <c r="C5918">
        <v>0</v>
      </c>
      <c r="D5918">
        <v>0</v>
      </c>
      <c r="E5918" t="s">
        <v>20050</v>
      </c>
      <c r="F5918" t="s">
        <v>19154</v>
      </c>
      <c r="G5918" t="s">
        <v>20040</v>
      </c>
      <c r="H5918" t="s">
        <v>26434</v>
      </c>
      <c r="I5918" t="s">
        <v>26435</v>
      </c>
      <c r="J5918" t="s">
        <v>19155</v>
      </c>
      <c r="K5918" t="s">
        <v>19156</v>
      </c>
      <c r="L5918" t="s">
        <v>19157</v>
      </c>
      <c r="M5918" t="s">
        <v>20946</v>
      </c>
      <c r="N5918" t="s">
        <v>6351</v>
      </c>
      <c r="O5918" t="s">
        <v>20061</v>
      </c>
      <c r="P5918" t="s">
        <v>20461</v>
      </c>
      <c r="Q5918" t="s">
        <v>20462</v>
      </c>
      <c r="R5918" t="s">
        <v>26436</v>
      </c>
      <c r="S5918">
        <v>1</v>
      </c>
      <c r="T5918">
        <v>0</v>
      </c>
      <c r="U5918">
        <v>0</v>
      </c>
      <c r="V5918">
        <v>152</v>
      </c>
      <c r="W5918">
        <v>8</v>
      </c>
    </row>
    <row r="5919" spans="1:23" x14ac:dyDescent="0.3">
      <c r="A5919" t="s">
        <v>5928</v>
      </c>
      <c r="B5919" t="s">
        <v>21174</v>
      </c>
      <c r="C5919">
        <v>0</v>
      </c>
      <c r="D5919">
        <v>0</v>
      </c>
      <c r="E5919" t="s">
        <v>20050</v>
      </c>
      <c r="F5919" t="s">
        <v>19158</v>
      </c>
      <c r="G5919" t="s">
        <v>20040</v>
      </c>
      <c r="H5919" t="s">
        <v>26437</v>
      </c>
      <c r="I5919" t="s">
        <v>26438</v>
      </c>
      <c r="J5919" t="s">
        <v>14165</v>
      </c>
      <c r="K5919" t="s">
        <v>18700</v>
      </c>
      <c r="L5919" t="s">
        <v>18701</v>
      </c>
      <c r="M5919" t="s">
        <v>20443</v>
      </c>
      <c r="N5919" t="s">
        <v>6351</v>
      </c>
      <c r="O5919" t="s">
        <v>20061</v>
      </c>
      <c r="P5919" t="s">
        <v>20461</v>
      </c>
      <c r="Q5919" t="s">
        <v>20462</v>
      </c>
      <c r="R5919" t="s">
        <v>26439</v>
      </c>
      <c r="S5919">
        <v>1</v>
      </c>
      <c r="T5919">
        <v>0</v>
      </c>
      <c r="U5919">
        <v>0</v>
      </c>
      <c r="V5919">
        <v>128</v>
      </c>
      <c r="W5919">
        <v>7</v>
      </c>
    </row>
    <row r="5920" spans="1:23" x14ac:dyDescent="0.3">
      <c r="A5920" t="s">
        <v>5929</v>
      </c>
      <c r="B5920" t="s">
        <v>21174</v>
      </c>
      <c r="C5920">
        <v>0</v>
      </c>
      <c r="D5920">
        <v>0</v>
      </c>
      <c r="E5920" t="s">
        <v>20050</v>
      </c>
      <c r="F5920" t="s">
        <v>19159</v>
      </c>
      <c r="G5920" t="s">
        <v>20080</v>
      </c>
      <c r="H5920" t="s">
        <v>26440</v>
      </c>
      <c r="I5920" t="s">
        <v>26441</v>
      </c>
      <c r="J5920" t="s">
        <v>19160</v>
      </c>
      <c r="K5920" t="s">
        <v>19161</v>
      </c>
      <c r="L5920" t="s">
        <v>19162</v>
      </c>
      <c r="M5920" t="s">
        <v>21137</v>
      </c>
      <c r="N5920" t="s">
        <v>6351</v>
      </c>
      <c r="O5920" t="s">
        <v>20061</v>
      </c>
      <c r="P5920" t="s">
        <v>20461</v>
      </c>
      <c r="Q5920" t="s">
        <v>20462</v>
      </c>
      <c r="R5920" t="s">
        <v>26442</v>
      </c>
      <c r="S5920">
        <v>1</v>
      </c>
      <c r="T5920">
        <v>0</v>
      </c>
      <c r="U5920">
        <v>0</v>
      </c>
      <c r="V5920">
        <v>253</v>
      </c>
      <c r="W5920">
        <v>12</v>
      </c>
    </row>
    <row r="5921" spans="1:23" x14ac:dyDescent="0.3">
      <c r="A5921" t="s">
        <v>5930</v>
      </c>
      <c r="B5921" t="s">
        <v>21174</v>
      </c>
      <c r="C5921">
        <v>0</v>
      </c>
      <c r="D5921">
        <v>0</v>
      </c>
      <c r="E5921" t="s">
        <v>20050</v>
      </c>
      <c r="F5921" t="s">
        <v>19163</v>
      </c>
      <c r="G5921" t="s">
        <v>20328</v>
      </c>
      <c r="H5921" t="s">
        <v>26443</v>
      </c>
      <c r="I5921" t="s">
        <v>26444</v>
      </c>
      <c r="J5921" t="s">
        <v>11506</v>
      </c>
      <c r="K5921" t="s">
        <v>8306</v>
      </c>
      <c r="L5921" t="s">
        <v>8307</v>
      </c>
      <c r="M5921" t="s">
        <v>20336</v>
      </c>
      <c r="N5921" t="s">
        <v>6351</v>
      </c>
      <c r="O5921" t="s">
        <v>20061</v>
      </c>
      <c r="P5921" t="s">
        <v>20461</v>
      </c>
      <c r="Q5921" t="s">
        <v>20462</v>
      </c>
      <c r="R5921" t="s">
        <v>20923</v>
      </c>
      <c r="S5921">
        <v>1</v>
      </c>
      <c r="T5921">
        <v>0</v>
      </c>
      <c r="U5921">
        <v>0</v>
      </c>
      <c r="V5921">
        <v>369</v>
      </c>
      <c r="W5921">
        <v>15</v>
      </c>
    </row>
    <row r="5922" spans="1:23" x14ac:dyDescent="0.3">
      <c r="A5922" t="s">
        <v>5931</v>
      </c>
      <c r="B5922" t="s">
        <v>21174</v>
      </c>
      <c r="C5922">
        <v>0</v>
      </c>
      <c r="D5922">
        <v>0</v>
      </c>
      <c r="E5922" t="s">
        <v>20050</v>
      </c>
      <c r="F5922" t="s">
        <v>19164</v>
      </c>
      <c r="G5922" t="s">
        <v>20066</v>
      </c>
      <c r="H5922" t="s">
        <v>26445</v>
      </c>
      <c r="I5922" t="s">
        <v>26446</v>
      </c>
      <c r="J5922" t="s">
        <v>19165</v>
      </c>
      <c r="K5922" t="s">
        <v>8306</v>
      </c>
      <c r="L5922" t="s">
        <v>8307</v>
      </c>
      <c r="M5922" t="s">
        <v>20336</v>
      </c>
      <c r="N5922" t="s">
        <v>6351</v>
      </c>
      <c r="O5922" t="s">
        <v>20061</v>
      </c>
      <c r="P5922" t="s">
        <v>20461</v>
      </c>
      <c r="Q5922" t="s">
        <v>20462</v>
      </c>
      <c r="R5922" t="s">
        <v>20923</v>
      </c>
      <c r="S5922">
        <v>1</v>
      </c>
      <c r="T5922">
        <v>0</v>
      </c>
      <c r="U5922">
        <v>0</v>
      </c>
      <c r="V5922">
        <v>430</v>
      </c>
      <c r="W5922">
        <v>22</v>
      </c>
    </row>
    <row r="5923" spans="1:23" x14ac:dyDescent="0.3">
      <c r="A5923" t="s">
        <v>5932</v>
      </c>
      <c r="B5923" t="s">
        <v>21174</v>
      </c>
      <c r="C5923">
        <v>0</v>
      </c>
      <c r="D5923">
        <v>0</v>
      </c>
      <c r="E5923" t="s">
        <v>20050</v>
      </c>
      <c r="F5923" t="s">
        <v>19166</v>
      </c>
      <c r="G5923" t="s">
        <v>20328</v>
      </c>
      <c r="H5923" t="s">
        <v>26443</v>
      </c>
      <c r="I5923" t="s">
        <v>26444</v>
      </c>
      <c r="J5923" t="s">
        <v>9507</v>
      </c>
      <c r="K5923" t="s">
        <v>8306</v>
      </c>
      <c r="L5923" t="s">
        <v>8307</v>
      </c>
      <c r="M5923" t="s">
        <v>20336</v>
      </c>
      <c r="N5923" t="s">
        <v>6351</v>
      </c>
      <c r="O5923" t="s">
        <v>20061</v>
      </c>
      <c r="P5923" t="s">
        <v>20461</v>
      </c>
      <c r="Q5923" t="s">
        <v>20462</v>
      </c>
      <c r="R5923" t="s">
        <v>20923</v>
      </c>
      <c r="S5923">
        <v>1</v>
      </c>
      <c r="T5923">
        <v>0</v>
      </c>
      <c r="U5923">
        <v>0</v>
      </c>
      <c r="V5923">
        <v>94</v>
      </c>
      <c r="W5923">
        <v>5</v>
      </c>
    </row>
    <row r="5924" spans="1:23" x14ac:dyDescent="0.3">
      <c r="A5924" t="s">
        <v>5933</v>
      </c>
      <c r="B5924" t="s">
        <v>21174</v>
      </c>
      <c r="C5924">
        <v>0</v>
      </c>
      <c r="D5924">
        <v>0</v>
      </c>
      <c r="E5924" t="s">
        <v>20050</v>
      </c>
      <c r="F5924" t="s">
        <v>19167</v>
      </c>
      <c r="G5924" t="s">
        <v>20328</v>
      </c>
      <c r="H5924" t="s">
        <v>26364</v>
      </c>
      <c r="I5924" t="s">
        <v>26365</v>
      </c>
      <c r="J5924" t="s">
        <v>19168</v>
      </c>
      <c r="K5924" t="s">
        <v>7667</v>
      </c>
      <c r="L5924" t="s">
        <v>7668</v>
      </c>
      <c r="M5924" t="s">
        <v>20113</v>
      </c>
      <c r="N5924" t="s">
        <v>6351</v>
      </c>
      <c r="O5924" t="s">
        <v>20061</v>
      </c>
      <c r="P5924" t="s">
        <v>20114</v>
      </c>
      <c r="Q5924" t="s">
        <v>20115</v>
      </c>
      <c r="R5924" t="s">
        <v>20116</v>
      </c>
      <c r="S5924">
        <v>1</v>
      </c>
      <c r="T5924">
        <v>0</v>
      </c>
      <c r="U5924">
        <v>0</v>
      </c>
      <c r="V5924">
        <v>350</v>
      </c>
      <c r="W5924">
        <v>16</v>
      </c>
    </row>
    <row r="5925" spans="1:23" x14ac:dyDescent="0.3">
      <c r="A5925" t="s">
        <v>5934</v>
      </c>
      <c r="B5925" t="s">
        <v>21174</v>
      </c>
      <c r="C5925">
        <v>0</v>
      </c>
      <c r="D5925">
        <v>0</v>
      </c>
      <c r="E5925" t="s">
        <v>20050</v>
      </c>
      <c r="F5925" t="s">
        <v>19169</v>
      </c>
      <c r="G5925" t="s">
        <v>20080</v>
      </c>
      <c r="H5925" t="s">
        <v>26447</v>
      </c>
      <c r="I5925" t="s">
        <v>26448</v>
      </c>
      <c r="J5925" t="s">
        <v>19170</v>
      </c>
      <c r="K5925" t="s">
        <v>6909</v>
      </c>
      <c r="L5925" t="s">
        <v>6910</v>
      </c>
      <c r="M5925" t="s">
        <v>20077</v>
      </c>
      <c r="N5925" t="s">
        <v>6351</v>
      </c>
      <c r="O5925" t="s">
        <v>20061</v>
      </c>
      <c r="P5925" t="s">
        <v>20461</v>
      </c>
      <c r="Q5925" t="s">
        <v>20462</v>
      </c>
      <c r="R5925" t="s">
        <v>20845</v>
      </c>
      <c r="S5925">
        <v>1</v>
      </c>
      <c r="T5925">
        <v>0</v>
      </c>
      <c r="U5925">
        <v>0</v>
      </c>
      <c r="V5925">
        <v>194</v>
      </c>
      <c r="W5925">
        <v>10</v>
      </c>
    </row>
    <row r="5926" spans="1:23" x14ac:dyDescent="0.3">
      <c r="A5926" t="s">
        <v>5935</v>
      </c>
      <c r="B5926" t="s">
        <v>21174</v>
      </c>
      <c r="C5926">
        <v>0</v>
      </c>
      <c r="D5926">
        <v>0</v>
      </c>
      <c r="E5926" t="s">
        <v>20050</v>
      </c>
      <c r="F5926" t="s">
        <v>19171</v>
      </c>
      <c r="G5926" t="s">
        <v>20080</v>
      </c>
      <c r="H5926" t="s">
        <v>26447</v>
      </c>
      <c r="I5926" t="s">
        <v>26448</v>
      </c>
      <c r="J5926" t="s">
        <v>19172</v>
      </c>
      <c r="K5926" t="s">
        <v>6909</v>
      </c>
      <c r="L5926" t="s">
        <v>6910</v>
      </c>
      <c r="M5926" t="s">
        <v>20077</v>
      </c>
      <c r="N5926" t="s">
        <v>6351</v>
      </c>
      <c r="O5926" t="s">
        <v>20061</v>
      </c>
      <c r="P5926" t="s">
        <v>20461</v>
      </c>
      <c r="Q5926" t="s">
        <v>20462</v>
      </c>
      <c r="R5926" t="s">
        <v>20845</v>
      </c>
      <c r="S5926">
        <v>1</v>
      </c>
      <c r="T5926">
        <v>0</v>
      </c>
      <c r="U5926">
        <v>0</v>
      </c>
      <c r="V5926">
        <v>169</v>
      </c>
      <c r="W5926">
        <v>9</v>
      </c>
    </row>
    <row r="5927" spans="1:23" x14ac:dyDescent="0.3">
      <c r="A5927" t="s">
        <v>5936</v>
      </c>
      <c r="B5927" t="s">
        <v>21174</v>
      </c>
      <c r="C5927">
        <v>0</v>
      </c>
      <c r="D5927">
        <v>0</v>
      </c>
      <c r="E5927" t="s">
        <v>20050</v>
      </c>
      <c r="F5927" t="s">
        <v>19173</v>
      </c>
      <c r="G5927" t="s">
        <v>20080</v>
      </c>
      <c r="H5927" t="s">
        <v>26447</v>
      </c>
      <c r="I5927" t="s">
        <v>26448</v>
      </c>
      <c r="J5927" t="s">
        <v>19174</v>
      </c>
      <c r="K5927" t="s">
        <v>6909</v>
      </c>
      <c r="L5927" t="s">
        <v>6910</v>
      </c>
      <c r="M5927" t="s">
        <v>20077</v>
      </c>
      <c r="N5927" t="s">
        <v>6351</v>
      </c>
      <c r="O5927" t="s">
        <v>20061</v>
      </c>
      <c r="P5927" t="s">
        <v>20461</v>
      </c>
      <c r="Q5927" t="s">
        <v>20462</v>
      </c>
      <c r="R5927" t="s">
        <v>20845</v>
      </c>
      <c r="S5927">
        <v>1</v>
      </c>
      <c r="T5927">
        <v>0</v>
      </c>
      <c r="U5927">
        <v>0</v>
      </c>
      <c r="V5927">
        <v>162</v>
      </c>
      <c r="W5927">
        <v>8</v>
      </c>
    </row>
    <row r="5928" spans="1:23" x14ac:dyDescent="0.3">
      <c r="A5928" t="s">
        <v>5937</v>
      </c>
      <c r="B5928" t="s">
        <v>21174</v>
      </c>
      <c r="C5928">
        <v>0</v>
      </c>
      <c r="D5928">
        <v>0</v>
      </c>
      <c r="E5928" t="s">
        <v>20050</v>
      </c>
      <c r="F5928" t="s">
        <v>19175</v>
      </c>
      <c r="G5928" t="s">
        <v>20066</v>
      </c>
      <c r="H5928" t="s">
        <v>26449</v>
      </c>
      <c r="I5928" t="s">
        <v>26450</v>
      </c>
      <c r="J5928" t="s">
        <v>19176</v>
      </c>
      <c r="K5928" t="s">
        <v>19177</v>
      </c>
      <c r="L5928" t="s">
        <v>19178</v>
      </c>
      <c r="M5928" t="s">
        <v>20196</v>
      </c>
      <c r="N5928" t="s">
        <v>6351</v>
      </c>
      <c r="O5928" t="s">
        <v>20061</v>
      </c>
      <c r="P5928" t="s">
        <v>20461</v>
      </c>
      <c r="Q5928" t="s">
        <v>20462</v>
      </c>
      <c r="R5928" t="s">
        <v>26451</v>
      </c>
      <c r="S5928">
        <v>1</v>
      </c>
      <c r="T5928">
        <v>0</v>
      </c>
      <c r="U5928">
        <v>0</v>
      </c>
      <c r="V5928">
        <v>259</v>
      </c>
      <c r="W5928">
        <v>12</v>
      </c>
    </row>
    <row r="5929" spans="1:23" x14ac:dyDescent="0.3">
      <c r="A5929" t="s">
        <v>5938</v>
      </c>
      <c r="B5929" t="s">
        <v>21174</v>
      </c>
      <c r="C5929">
        <v>0</v>
      </c>
      <c r="D5929">
        <v>0</v>
      </c>
      <c r="E5929" t="s">
        <v>20050</v>
      </c>
      <c r="F5929" t="s">
        <v>19179</v>
      </c>
      <c r="G5929" t="s">
        <v>20066</v>
      </c>
      <c r="H5929" t="s">
        <v>26452</v>
      </c>
      <c r="I5929" t="s">
        <v>26453</v>
      </c>
      <c r="J5929" t="s">
        <v>19180</v>
      </c>
      <c r="K5929" t="s">
        <v>8804</v>
      </c>
      <c r="L5929" t="s">
        <v>8805</v>
      </c>
      <c r="M5929" t="s">
        <v>21051</v>
      </c>
      <c r="N5929" t="s">
        <v>6351</v>
      </c>
      <c r="O5929" t="s">
        <v>20061</v>
      </c>
      <c r="P5929" t="s">
        <v>20461</v>
      </c>
      <c r="Q5929" t="s">
        <v>20462</v>
      </c>
      <c r="R5929" t="s">
        <v>21052</v>
      </c>
      <c r="S5929">
        <v>1</v>
      </c>
      <c r="T5929">
        <v>0</v>
      </c>
      <c r="U5929">
        <v>0</v>
      </c>
      <c r="V5929">
        <v>410</v>
      </c>
      <c r="W5929">
        <v>22</v>
      </c>
    </row>
    <row r="5930" spans="1:23" x14ac:dyDescent="0.3">
      <c r="A5930" t="s">
        <v>5939</v>
      </c>
      <c r="B5930" t="s">
        <v>21174</v>
      </c>
      <c r="C5930">
        <v>0</v>
      </c>
      <c r="D5930">
        <v>0</v>
      </c>
      <c r="E5930" t="s">
        <v>20050</v>
      </c>
      <c r="F5930" t="s">
        <v>19181</v>
      </c>
      <c r="G5930" t="s">
        <v>20080</v>
      </c>
      <c r="H5930" t="s">
        <v>26454</v>
      </c>
      <c r="I5930" t="s">
        <v>26455</v>
      </c>
      <c r="J5930" t="s">
        <v>19182</v>
      </c>
      <c r="K5930" t="s">
        <v>8804</v>
      </c>
      <c r="L5930" t="s">
        <v>8805</v>
      </c>
      <c r="M5930" t="s">
        <v>21051</v>
      </c>
      <c r="N5930" t="s">
        <v>6351</v>
      </c>
      <c r="O5930" t="s">
        <v>20061</v>
      </c>
      <c r="P5930" t="s">
        <v>20461</v>
      </c>
      <c r="Q5930" t="s">
        <v>20462</v>
      </c>
      <c r="R5930" t="s">
        <v>21052</v>
      </c>
      <c r="S5930">
        <v>1</v>
      </c>
      <c r="T5930">
        <v>0</v>
      </c>
      <c r="U5930">
        <v>0</v>
      </c>
      <c r="V5930">
        <v>542</v>
      </c>
      <c r="W5930">
        <v>21</v>
      </c>
    </row>
    <row r="5931" spans="1:23" x14ac:dyDescent="0.3">
      <c r="A5931" t="s">
        <v>5940</v>
      </c>
      <c r="B5931" t="s">
        <v>21174</v>
      </c>
      <c r="C5931">
        <v>0</v>
      </c>
      <c r="D5931">
        <v>0</v>
      </c>
      <c r="E5931" t="s">
        <v>20050</v>
      </c>
      <c r="F5931" t="s">
        <v>19183</v>
      </c>
      <c r="G5931" t="s">
        <v>20080</v>
      </c>
      <c r="H5931" t="s">
        <v>20231</v>
      </c>
      <c r="I5931" t="s">
        <v>20232</v>
      </c>
      <c r="J5931" t="s">
        <v>19184</v>
      </c>
      <c r="K5931" t="s">
        <v>7437</v>
      </c>
      <c r="L5931" t="s">
        <v>7438</v>
      </c>
      <c r="M5931" t="s">
        <v>20131</v>
      </c>
      <c r="N5931" t="s">
        <v>6351</v>
      </c>
      <c r="O5931" t="s">
        <v>20061</v>
      </c>
      <c r="P5931" t="s">
        <v>20233</v>
      </c>
      <c r="Q5931" t="s">
        <v>20234</v>
      </c>
      <c r="R5931" t="s">
        <v>20235</v>
      </c>
      <c r="S5931">
        <v>1</v>
      </c>
      <c r="T5931">
        <v>1</v>
      </c>
      <c r="U5931">
        <v>0</v>
      </c>
      <c r="V5931">
        <v>324</v>
      </c>
      <c r="W5931">
        <v>16</v>
      </c>
    </row>
    <row r="5932" spans="1:23" x14ac:dyDescent="0.3">
      <c r="A5932" t="s">
        <v>5941</v>
      </c>
      <c r="B5932" t="s">
        <v>21174</v>
      </c>
      <c r="C5932">
        <v>0</v>
      </c>
      <c r="D5932">
        <v>0</v>
      </c>
      <c r="E5932" t="s">
        <v>20050</v>
      </c>
      <c r="F5932" t="s">
        <v>19185</v>
      </c>
      <c r="G5932" t="s">
        <v>20080</v>
      </c>
      <c r="H5932" t="s">
        <v>26440</v>
      </c>
      <c r="I5932" t="s">
        <v>26441</v>
      </c>
      <c r="J5932" t="s">
        <v>19186</v>
      </c>
      <c r="K5932" t="s">
        <v>19161</v>
      </c>
      <c r="L5932" t="s">
        <v>19162</v>
      </c>
      <c r="M5932" t="s">
        <v>21137</v>
      </c>
      <c r="N5932" t="s">
        <v>6351</v>
      </c>
      <c r="O5932" t="s">
        <v>20061</v>
      </c>
      <c r="P5932" t="s">
        <v>20461</v>
      </c>
      <c r="Q5932" t="s">
        <v>20462</v>
      </c>
      <c r="R5932" t="s">
        <v>26442</v>
      </c>
      <c r="S5932">
        <v>1</v>
      </c>
      <c r="T5932">
        <v>0</v>
      </c>
      <c r="U5932">
        <v>0</v>
      </c>
      <c r="V5932">
        <v>157</v>
      </c>
      <c r="W5932">
        <v>10</v>
      </c>
    </row>
    <row r="5933" spans="1:23" x14ac:dyDescent="0.3">
      <c r="A5933" t="s">
        <v>5942</v>
      </c>
      <c r="B5933" t="s">
        <v>21174</v>
      </c>
      <c r="C5933">
        <v>0</v>
      </c>
      <c r="D5933">
        <v>0</v>
      </c>
      <c r="E5933" t="s">
        <v>20050</v>
      </c>
      <c r="F5933" t="s">
        <v>19187</v>
      </c>
      <c r="G5933" t="s">
        <v>20080</v>
      </c>
      <c r="H5933" t="s">
        <v>26447</v>
      </c>
      <c r="I5933" t="s">
        <v>26448</v>
      </c>
      <c r="J5933" t="s">
        <v>8016</v>
      </c>
      <c r="K5933" t="s">
        <v>6909</v>
      </c>
      <c r="L5933" t="s">
        <v>6910</v>
      </c>
      <c r="M5933" t="s">
        <v>20077</v>
      </c>
      <c r="N5933" t="s">
        <v>6351</v>
      </c>
      <c r="O5933" t="s">
        <v>20061</v>
      </c>
      <c r="P5933" t="s">
        <v>20461</v>
      </c>
      <c r="Q5933" t="s">
        <v>20462</v>
      </c>
      <c r="R5933" t="s">
        <v>20845</v>
      </c>
      <c r="S5933">
        <v>1</v>
      </c>
      <c r="T5933">
        <v>0</v>
      </c>
      <c r="U5933">
        <v>0</v>
      </c>
      <c r="V5933">
        <v>152</v>
      </c>
      <c r="W5933">
        <v>8</v>
      </c>
    </row>
    <row r="5934" spans="1:23" x14ac:dyDescent="0.3">
      <c r="A5934" t="s">
        <v>5943</v>
      </c>
      <c r="B5934" t="s">
        <v>21174</v>
      </c>
      <c r="C5934">
        <v>0</v>
      </c>
      <c r="D5934">
        <v>0</v>
      </c>
      <c r="E5934" t="s">
        <v>20050</v>
      </c>
      <c r="F5934" t="s">
        <v>19188</v>
      </c>
      <c r="G5934" t="s">
        <v>20080</v>
      </c>
      <c r="H5934" t="s">
        <v>26447</v>
      </c>
      <c r="I5934" t="s">
        <v>26448</v>
      </c>
      <c r="J5934" t="s">
        <v>12829</v>
      </c>
      <c r="K5934" t="s">
        <v>6909</v>
      </c>
      <c r="L5934" t="s">
        <v>6910</v>
      </c>
      <c r="M5934" t="s">
        <v>20077</v>
      </c>
      <c r="N5934" t="s">
        <v>6351</v>
      </c>
      <c r="O5934" t="s">
        <v>20061</v>
      </c>
      <c r="P5934" t="s">
        <v>20461</v>
      </c>
      <c r="Q5934" t="s">
        <v>20462</v>
      </c>
      <c r="R5934" t="s">
        <v>20845</v>
      </c>
      <c r="S5934">
        <v>1</v>
      </c>
      <c r="T5934">
        <v>0</v>
      </c>
      <c r="U5934">
        <v>0</v>
      </c>
      <c r="V5934">
        <v>90</v>
      </c>
      <c r="W5934">
        <v>4</v>
      </c>
    </row>
    <row r="5935" spans="1:23" x14ac:dyDescent="0.3">
      <c r="A5935" t="s">
        <v>5944</v>
      </c>
      <c r="B5935" t="s">
        <v>21174</v>
      </c>
      <c r="C5935">
        <v>0</v>
      </c>
      <c r="D5935">
        <v>0</v>
      </c>
      <c r="E5935" t="s">
        <v>20050</v>
      </c>
      <c r="F5935" t="s">
        <v>19189</v>
      </c>
      <c r="G5935" t="s">
        <v>20066</v>
      </c>
      <c r="H5935" t="s">
        <v>26456</v>
      </c>
      <c r="I5935" t="s">
        <v>26457</v>
      </c>
      <c r="J5935" t="s">
        <v>14165</v>
      </c>
      <c r="K5935" t="s">
        <v>18760</v>
      </c>
      <c r="L5935" t="s">
        <v>19093</v>
      </c>
      <c r="M5935" t="s">
        <v>21112</v>
      </c>
      <c r="N5935" t="s">
        <v>6351</v>
      </c>
      <c r="O5935" t="s">
        <v>20061</v>
      </c>
      <c r="P5935" t="s">
        <v>20461</v>
      </c>
      <c r="Q5935" t="s">
        <v>20462</v>
      </c>
      <c r="R5935" t="s">
        <v>26390</v>
      </c>
      <c r="S5935">
        <v>1</v>
      </c>
      <c r="T5935">
        <v>0</v>
      </c>
      <c r="U5935">
        <v>0</v>
      </c>
      <c r="V5935">
        <v>380</v>
      </c>
      <c r="W5935">
        <v>15</v>
      </c>
    </row>
    <row r="5936" spans="1:23" x14ac:dyDescent="0.3">
      <c r="A5936" t="s">
        <v>5945</v>
      </c>
      <c r="B5936" t="s">
        <v>21174</v>
      </c>
      <c r="C5936">
        <v>0</v>
      </c>
      <c r="D5936">
        <v>0</v>
      </c>
      <c r="E5936" t="s">
        <v>20050</v>
      </c>
      <c r="F5936" t="s">
        <v>19190</v>
      </c>
      <c r="G5936" t="s">
        <v>20080</v>
      </c>
      <c r="H5936" t="s">
        <v>20574</v>
      </c>
      <c r="I5936" t="s">
        <v>20575</v>
      </c>
      <c r="J5936" t="s">
        <v>18957</v>
      </c>
      <c r="K5936" t="s">
        <v>6931</v>
      </c>
      <c r="L5936" t="s">
        <v>6350</v>
      </c>
      <c r="M5936" t="s">
        <v>20083</v>
      </c>
      <c r="N5936" t="s">
        <v>6351</v>
      </c>
      <c r="O5936" t="s">
        <v>20061</v>
      </c>
      <c r="P5936" t="s">
        <v>20396</v>
      </c>
      <c r="Q5936" t="s">
        <v>20397</v>
      </c>
      <c r="R5936" t="s">
        <v>20398</v>
      </c>
      <c r="S5936">
        <v>1</v>
      </c>
      <c r="T5936">
        <v>0</v>
      </c>
      <c r="U5936">
        <v>0</v>
      </c>
      <c r="V5936">
        <v>231</v>
      </c>
      <c r="W5936">
        <v>12</v>
      </c>
    </row>
    <row r="5937" spans="1:23" x14ac:dyDescent="0.3">
      <c r="A5937" t="s">
        <v>5946</v>
      </c>
      <c r="B5937" t="s">
        <v>21174</v>
      </c>
      <c r="C5937">
        <v>0</v>
      </c>
      <c r="D5937">
        <v>0</v>
      </c>
      <c r="E5937" t="s">
        <v>20050</v>
      </c>
      <c r="F5937" t="s">
        <v>19191</v>
      </c>
      <c r="G5937" t="s">
        <v>20066</v>
      </c>
      <c r="H5937" t="s">
        <v>26458</v>
      </c>
      <c r="I5937" t="s">
        <v>26459</v>
      </c>
      <c r="J5937" t="s">
        <v>10901</v>
      </c>
      <c r="K5937" t="s">
        <v>18575</v>
      </c>
      <c r="L5937" t="s">
        <v>18576</v>
      </c>
      <c r="M5937" t="s">
        <v>24146</v>
      </c>
      <c r="N5937" t="s">
        <v>6351</v>
      </c>
      <c r="O5937" t="s">
        <v>20061</v>
      </c>
      <c r="P5937" t="s">
        <v>20461</v>
      </c>
      <c r="Q5937" t="s">
        <v>20462</v>
      </c>
      <c r="R5937" t="s">
        <v>26460</v>
      </c>
      <c r="S5937">
        <v>1</v>
      </c>
      <c r="T5937">
        <v>0</v>
      </c>
      <c r="U5937">
        <v>0</v>
      </c>
      <c r="V5937">
        <v>74</v>
      </c>
      <c r="W5937">
        <v>4</v>
      </c>
    </row>
    <row r="5938" spans="1:23" x14ac:dyDescent="0.3">
      <c r="A5938" t="s">
        <v>5947</v>
      </c>
      <c r="B5938" t="s">
        <v>21174</v>
      </c>
      <c r="C5938">
        <v>0</v>
      </c>
      <c r="D5938">
        <v>0</v>
      </c>
      <c r="E5938" t="s">
        <v>20050</v>
      </c>
      <c r="F5938" t="s">
        <v>19192</v>
      </c>
      <c r="G5938" t="s">
        <v>20066</v>
      </c>
      <c r="H5938" t="s">
        <v>26461</v>
      </c>
      <c r="I5938" t="s">
        <v>26462</v>
      </c>
      <c r="J5938" t="s">
        <v>19193</v>
      </c>
      <c r="K5938" t="s">
        <v>19194</v>
      </c>
      <c r="L5938" t="s">
        <v>19195</v>
      </c>
      <c r="M5938" t="s">
        <v>20991</v>
      </c>
      <c r="N5938" t="s">
        <v>6351</v>
      </c>
      <c r="O5938" t="s">
        <v>20061</v>
      </c>
      <c r="P5938" t="s">
        <v>20461</v>
      </c>
      <c r="Q5938" t="s">
        <v>20462</v>
      </c>
      <c r="R5938" t="s">
        <v>26463</v>
      </c>
      <c r="S5938">
        <v>1</v>
      </c>
      <c r="T5938">
        <v>0</v>
      </c>
      <c r="U5938">
        <v>0</v>
      </c>
      <c r="V5938">
        <v>114</v>
      </c>
      <c r="W5938">
        <v>7</v>
      </c>
    </row>
    <row r="5939" spans="1:23" x14ac:dyDescent="0.3">
      <c r="A5939" t="s">
        <v>5948</v>
      </c>
      <c r="B5939" t="s">
        <v>21174</v>
      </c>
      <c r="C5939">
        <v>0</v>
      </c>
      <c r="D5939">
        <v>0</v>
      </c>
      <c r="E5939" t="s">
        <v>20050</v>
      </c>
      <c r="F5939" t="s">
        <v>19196</v>
      </c>
      <c r="G5939" t="s">
        <v>20040</v>
      </c>
      <c r="H5939" t="s">
        <v>26464</v>
      </c>
      <c r="I5939" t="s">
        <v>26465</v>
      </c>
      <c r="J5939" t="s">
        <v>18523</v>
      </c>
      <c r="K5939" t="s">
        <v>19197</v>
      </c>
      <c r="L5939" t="s">
        <v>19198</v>
      </c>
      <c r="M5939" t="s">
        <v>26466</v>
      </c>
      <c r="N5939" t="s">
        <v>6351</v>
      </c>
      <c r="O5939" t="s">
        <v>20061</v>
      </c>
      <c r="P5939" t="s">
        <v>20461</v>
      </c>
      <c r="Q5939" t="s">
        <v>20462</v>
      </c>
      <c r="R5939" t="s">
        <v>26467</v>
      </c>
      <c r="S5939">
        <v>1</v>
      </c>
      <c r="T5939">
        <v>0</v>
      </c>
      <c r="U5939">
        <v>0</v>
      </c>
      <c r="V5939">
        <v>92</v>
      </c>
      <c r="W5939">
        <v>4</v>
      </c>
    </row>
    <row r="5940" spans="1:23" x14ac:dyDescent="0.3">
      <c r="A5940" t="s">
        <v>5949</v>
      </c>
      <c r="B5940" t="s">
        <v>21174</v>
      </c>
      <c r="C5940">
        <v>0</v>
      </c>
      <c r="D5940">
        <v>0</v>
      </c>
      <c r="E5940" t="s">
        <v>20050</v>
      </c>
      <c r="F5940" t="s">
        <v>19199</v>
      </c>
      <c r="G5940" t="s">
        <v>20066</v>
      </c>
      <c r="H5940" t="s">
        <v>26468</v>
      </c>
      <c r="I5940" t="s">
        <v>26469</v>
      </c>
      <c r="J5940" t="s">
        <v>19200</v>
      </c>
      <c r="K5940" t="s">
        <v>19201</v>
      </c>
      <c r="L5940" t="s">
        <v>19202</v>
      </c>
      <c r="M5940" t="s">
        <v>21068</v>
      </c>
      <c r="N5940" t="s">
        <v>6351</v>
      </c>
      <c r="O5940" t="s">
        <v>20061</v>
      </c>
      <c r="P5940" t="s">
        <v>20461</v>
      </c>
      <c r="Q5940" t="s">
        <v>20462</v>
      </c>
      <c r="R5940" t="s">
        <v>26470</v>
      </c>
      <c r="S5940">
        <v>1</v>
      </c>
      <c r="T5940">
        <v>1</v>
      </c>
      <c r="U5940">
        <v>0</v>
      </c>
      <c r="V5940">
        <v>112</v>
      </c>
      <c r="W5940">
        <v>6</v>
      </c>
    </row>
    <row r="5941" spans="1:23" x14ac:dyDescent="0.3">
      <c r="A5941" t="s">
        <v>5950</v>
      </c>
      <c r="B5941" t="s">
        <v>21174</v>
      </c>
      <c r="C5941">
        <v>0</v>
      </c>
      <c r="D5941">
        <v>0</v>
      </c>
      <c r="E5941" t="s">
        <v>20050</v>
      </c>
      <c r="F5941" t="s">
        <v>19203</v>
      </c>
      <c r="G5941" t="s">
        <v>20066</v>
      </c>
      <c r="H5941" t="s">
        <v>26471</v>
      </c>
      <c r="I5941" t="s">
        <v>26472</v>
      </c>
      <c r="J5941" t="s">
        <v>14734</v>
      </c>
      <c r="K5941" t="s">
        <v>19204</v>
      </c>
      <c r="L5941" t="s">
        <v>19205</v>
      </c>
      <c r="M5941" t="s">
        <v>25197</v>
      </c>
      <c r="N5941" t="s">
        <v>6351</v>
      </c>
      <c r="O5941" t="s">
        <v>20061</v>
      </c>
      <c r="P5941" t="s">
        <v>20461</v>
      </c>
      <c r="Q5941" t="s">
        <v>20462</v>
      </c>
      <c r="R5941" t="s">
        <v>26473</v>
      </c>
      <c r="S5941">
        <v>1</v>
      </c>
      <c r="T5941">
        <v>0</v>
      </c>
      <c r="U5941">
        <v>0</v>
      </c>
      <c r="V5941">
        <v>90</v>
      </c>
      <c r="W5941">
        <v>5</v>
      </c>
    </row>
    <row r="5942" spans="1:23" x14ac:dyDescent="0.3">
      <c r="A5942" t="s">
        <v>5951</v>
      </c>
      <c r="B5942" t="s">
        <v>21174</v>
      </c>
      <c r="C5942">
        <v>0</v>
      </c>
      <c r="D5942">
        <v>0</v>
      </c>
      <c r="E5942" t="s">
        <v>20050</v>
      </c>
      <c r="F5942" t="s">
        <v>19206</v>
      </c>
      <c r="G5942" t="s">
        <v>20066</v>
      </c>
      <c r="H5942" t="s">
        <v>26474</v>
      </c>
      <c r="I5942" t="s">
        <v>26475</v>
      </c>
      <c r="J5942" t="s">
        <v>19207</v>
      </c>
      <c r="K5942" t="s">
        <v>8837</v>
      </c>
      <c r="L5942" t="s">
        <v>8838</v>
      </c>
      <c r="M5942" t="s">
        <v>21060</v>
      </c>
      <c r="N5942" t="s">
        <v>6351</v>
      </c>
      <c r="O5942" t="s">
        <v>20061</v>
      </c>
      <c r="P5942" t="s">
        <v>20461</v>
      </c>
      <c r="Q5942" t="s">
        <v>20462</v>
      </c>
      <c r="R5942" t="s">
        <v>21061</v>
      </c>
      <c r="S5942">
        <v>1</v>
      </c>
      <c r="T5942">
        <v>0</v>
      </c>
      <c r="U5942">
        <v>0</v>
      </c>
      <c r="V5942">
        <v>242</v>
      </c>
      <c r="W5942">
        <v>11</v>
      </c>
    </row>
    <row r="5943" spans="1:23" x14ac:dyDescent="0.3">
      <c r="A5943" t="s">
        <v>5952</v>
      </c>
      <c r="B5943" t="s">
        <v>21174</v>
      </c>
      <c r="C5943">
        <v>0</v>
      </c>
      <c r="D5943">
        <v>0</v>
      </c>
      <c r="E5943" t="s">
        <v>20050</v>
      </c>
      <c r="F5943" t="s">
        <v>19208</v>
      </c>
      <c r="G5943" t="s">
        <v>20080</v>
      </c>
      <c r="H5943" t="s">
        <v>26308</v>
      </c>
      <c r="I5943" t="s">
        <v>26309</v>
      </c>
      <c r="J5943" t="s">
        <v>19209</v>
      </c>
      <c r="K5943" t="s">
        <v>6921</v>
      </c>
      <c r="L5943" t="s">
        <v>6922</v>
      </c>
      <c r="M5943" t="s">
        <v>20293</v>
      </c>
      <c r="N5943" t="s">
        <v>6351</v>
      </c>
      <c r="O5943" t="s">
        <v>20061</v>
      </c>
      <c r="P5943" t="s">
        <v>20777</v>
      </c>
      <c r="Q5943" t="s">
        <v>6922</v>
      </c>
      <c r="R5943" t="s">
        <v>20778</v>
      </c>
      <c r="S5943">
        <v>1</v>
      </c>
      <c r="T5943">
        <v>0</v>
      </c>
      <c r="U5943">
        <v>0</v>
      </c>
      <c r="V5943">
        <v>69</v>
      </c>
      <c r="W5943">
        <v>4</v>
      </c>
    </row>
    <row r="5944" spans="1:23" x14ac:dyDescent="0.3">
      <c r="A5944" t="s">
        <v>5953</v>
      </c>
      <c r="B5944" t="s">
        <v>21174</v>
      </c>
      <c r="C5944">
        <v>0</v>
      </c>
      <c r="D5944">
        <v>0</v>
      </c>
      <c r="E5944" t="s">
        <v>20050</v>
      </c>
      <c r="F5944" t="s">
        <v>19210</v>
      </c>
      <c r="G5944" t="s">
        <v>20080</v>
      </c>
      <c r="H5944" t="s">
        <v>26302</v>
      </c>
      <c r="I5944" t="s">
        <v>26303</v>
      </c>
      <c r="J5944" t="s">
        <v>19211</v>
      </c>
      <c r="K5944" t="s">
        <v>6390</v>
      </c>
      <c r="L5944" t="s">
        <v>6391</v>
      </c>
      <c r="M5944" t="s">
        <v>20162</v>
      </c>
      <c r="N5944" t="s">
        <v>6351</v>
      </c>
      <c r="O5944" t="s">
        <v>20061</v>
      </c>
      <c r="P5944" t="s">
        <v>20461</v>
      </c>
      <c r="Q5944" t="s">
        <v>20462</v>
      </c>
      <c r="R5944" t="s">
        <v>20746</v>
      </c>
      <c r="S5944">
        <v>1</v>
      </c>
      <c r="T5944">
        <v>0</v>
      </c>
      <c r="U5944">
        <v>0</v>
      </c>
      <c r="V5944">
        <v>279</v>
      </c>
      <c r="W5944">
        <v>12</v>
      </c>
    </row>
    <row r="5945" spans="1:23" x14ac:dyDescent="0.3">
      <c r="A5945" t="s">
        <v>5954</v>
      </c>
      <c r="B5945" t="s">
        <v>21174</v>
      </c>
      <c r="C5945">
        <v>0</v>
      </c>
      <c r="D5945">
        <v>0</v>
      </c>
      <c r="E5945" t="s">
        <v>20150</v>
      </c>
      <c r="F5945" t="s">
        <v>19212</v>
      </c>
      <c r="G5945" t="s">
        <v>20089</v>
      </c>
      <c r="H5945" t="s">
        <v>26476</v>
      </c>
      <c r="I5945" t="s">
        <v>26477</v>
      </c>
      <c r="J5945" t="s">
        <v>19213</v>
      </c>
      <c r="K5945" t="s">
        <v>18662</v>
      </c>
      <c r="L5945" t="s">
        <v>18663</v>
      </c>
      <c r="M5945" t="s">
        <v>20453</v>
      </c>
      <c r="N5945" t="s">
        <v>6351</v>
      </c>
      <c r="O5945" t="s">
        <v>20061</v>
      </c>
      <c r="P5945" t="s">
        <v>20461</v>
      </c>
      <c r="Q5945" t="s">
        <v>20462</v>
      </c>
      <c r="R5945" t="s">
        <v>26218</v>
      </c>
      <c r="S5945">
        <v>0</v>
      </c>
      <c r="T5945">
        <v>1</v>
      </c>
      <c r="U5945">
        <v>0</v>
      </c>
      <c r="V5945">
        <v>168</v>
      </c>
      <c r="W5945">
        <v>10</v>
      </c>
    </row>
    <row r="5946" spans="1:23" x14ac:dyDescent="0.3">
      <c r="A5946" t="s">
        <v>5955</v>
      </c>
      <c r="B5946" t="s">
        <v>21174</v>
      </c>
      <c r="C5946">
        <v>0</v>
      </c>
      <c r="D5946">
        <v>0</v>
      </c>
      <c r="E5946" t="s">
        <v>20050</v>
      </c>
      <c r="F5946" t="s">
        <v>19214</v>
      </c>
      <c r="G5946" t="s">
        <v>20066</v>
      </c>
      <c r="H5946" t="s">
        <v>26478</v>
      </c>
      <c r="I5946" t="s">
        <v>26479</v>
      </c>
      <c r="J5946" t="s">
        <v>19215</v>
      </c>
      <c r="K5946" t="s">
        <v>19216</v>
      </c>
      <c r="L5946" t="s">
        <v>19217</v>
      </c>
      <c r="M5946" t="s">
        <v>20075</v>
      </c>
      <c r="N5946" t="s">
        <v>6351</v>
      </c>
      <c r="O5946" t="s">
        <v>20061</v>
      </c>
      <c r="P5946" t="s">
        <v>20438</v>
      </c>
      <c r="Q5946" t="s">
        <v>6377</v>
      </c>
      <c r="R5946" t="s">
        <v>26480</v>
      </c>
      <c r="S5946">
        <v>1</v>
      </c>
      <c r="T5946">
        <v>1</v>
      </c>
      <c r="U5946">
        <v>0</v>
      </c>
      <c r="V5946">
        <v>235</v>
      </c>
      <c r="W5946">
        <v>12</v>
      </c>
    </row>
    <row r="5947" spans="1:23" x14ac:dyDescent="0.3">
      <c r="A5947" t="s">
        <v>5956</v>
      </c>
      <c r="B5947" t="s">
        <v>21174</v>
      </c>
      <c r="C5947">
        <v>0</v>
      </c>
      <c r="D5947">
        <v>0</v>
      </c>
      <c r="E5947" t="s">
        <v>20050</v>
      </c>
      <c r="F5947" t="s">
        <v>19218</v>
      </c>
      <c r="G5947" t="s">
        <v>20066</v>
      </c>
      <c r="H5947" t="s">
        <v>26481</v>
      </c>
      <c r="I5947" t="s">
        <v>26482</v>
      </c>
      <c r="J5947" t="s">
        <v>19219</v>
      </c>
      <c r="K5947" t="s">
        <v>19220</v>
      </c>
      <c r="L5947" t="s">
        <v>19221</v>
      </c>
      <c r="M5947" t="s">
        <v>20515</v>
      </c>
      <c r="N5947" t="s">
        <v>6351</v>
      </c>
      <c r="O5947" t="s">
        <v>20061</v>
      </c>
      <c r="P5947" t="s">
        <v>20438</v>
      </c>
      <c r="Q5947" t="s">
        <v>6377</v>
      </c>
      <c r="R5947" t="s">
        <v>26483</v>
      </c>
      <c r="S5947">
        <v>1</v>
      </c>
      <c r="T5947">
        <v>1</v>
      </c>
      <c r="U5947">
        <v>0</v>
      </c>
      <c r="V5947">
        <v>63</v>
      </c>
      <c r="W5947">
        <v>5</v>
      </c>
    </row>
    <row r="5948" spans="1:23" x14ac:dyDescent="0.3">
      <c r="A5948" t="s">
        <v>5957</v>
      </c>
      <c r="B5948" t="s">
        <v>21174</v>
      </c>
      <c r="C5948">
        <v>0</v>
      </c>
      <c r="D5948">
        <v>0</v>
      </c>
      <c r="E5948" t="s">
        <v>20050</v>
      </c>
      <c r="F5948" t="s">
        <v>19223</v>
      </c>
      <c r="G5948" t="s">
        <v>20080</v>
      </c>
      <c r="H5948" t="s">
        <v>26484</v>
      </c>
      <c r="I5948" t="s">
        <v>26485</v>
      </c>
      <c r="J5948" t="s">
        <v>19224</v>
      </c>
      <c r="K5948" t="s">
        <v>6376</v>
      </c>
      <c r="L5948" t="s">
        <v>6377</v>
      </c>
      <c r="M5948" t="s">
        <v>20630</v>
      </c>
      <c r="N5948" t="s">
        <v>6351</v>
      </c>
      <c r="O5948" t="s">
        <v>20061</v>
      </c>
      <c r="P5948" t="s">
        <v>20438</v>
      </c>
      <c r="Q5948" t="s">
        <v>6377</v>
      </c>
      <c r="R5948" t="s">
        <v>20631</v>
      </c>
      <c r="S5948">
        <v>1</v>
      </c>
      <c r="T5948">
        <v>1</v>
      </c>
      <c r="U5948">
        <v>0</v>
      </c>
      <c r="V5948">
        <v>370</v>
      </c>
      <c r="W5948">
        <v>20</v>
      </c>
    </row>
    <row r="5949" spans="1:23" x14ac:dyDescent="0.3">
      <c r="A5949" t="s">
        <v>5958</v>
      </c>
      <c r="B5949" t="s">
        <v>21174</v>
      </c>
      <c r="C5949">
        <v>0</v>
      </c>
      <c r="D5949">
        <v>0</v>
      </c>
      <c r="E5949" t="s">
        <v>20050</v>
      </c>
      <c r="F5949" t="s">
        <v>19225</v>
      </c>
      <c r="G5949" t="s">
        <v>20066</v>
      </c>
      <c r="H5949" t="s">
        <v>26410</v>
      </c>
      <c r="I5949" t="s">
        <v>26411</v>
      </c>
      <c r="J5949" t="s">
        <v>19121</v>
      </c>
      <c r="K5949" t="s">
        <v>19122</v>
      </c>
      <c r="L5949" t="s">
        <v>19123</v>
      </c>
      <c r="M5949" t="s">
        <v>20119</v>
      </c>
      <c r="N5949" t="s">
        <v>6351</v>
      </c>
      <c r="O5949" t="s">
        <v>20061</v>
      </c>
      <c r="P5949" t="s">
        <v>20461</v>
      </c>
      <c r="Q5949" t="s">
        <v>20462</v>
      </c>
      <c r="R5949" t="s">
        <v>26412</v>
      </c>
      <c r="S5949">
        <v>1</v>
      </c>
      <c r="T5949">
        <v>0</v>
      </c>
      <c r="U5949">
        <v>0</v>
      </c>
      <c r="V5949">
        <v>273</v>
      </c>
      <c r="W5949">
        <v>12</v>
      </c>
    </row>
    <row r="5950" spans="1:23" x14ac:dyDescent="0.3">
      <c r="A5950" t="s">
        <v>5959</v>
      </c>
      <c r="B5950" t="s">
        <v>21174</v>
      </c>
      <c r="C5950">
        <v>0</v>
      </c>
      <c r="D5950">
        <v>0</v>
      </c>
      <c r="E5950" t="s">
        <v>20050</v>
      </c>
      <c r="F5950" t="s">
        <v>19226</v>
      </c>
      <c r="G5950" t="s">
        <v>20080</v>
      </c>
      <c r="H5950" t="s">
        <v>26440</v>
      </c>
      <c r="I5950" t="s">
        <v>26441</v>
      </c>
      <c r="J5950" t="s">
        <v>19186</v>
      </c>
      <c r="K5950" t="s">
        <v>19161</v>
      </c>
      <c r="L5950" t="s">
        <v>19162</v>
      </c>
      <c r="M5950" t="s">
        <v>21137</v>
      </c>
      <c r="N5950" t="s">
        <v>6351</v>
      </c>
      <c r="O5950" t="s">
        <v>20061</v>
      </c>
      <c r="P5950" t="s">
        <v>20461</v>
      </c>
      <c r="Q5950" t="s">
        <v>20462</v>
      </c>
      <c r="R5950" t="s">
        <v>26442</v>
      </c>
      <c r="S5950">
        <v>1</v>
      </c>
      <c r="T5950">
        <v>0</v>
      </c>
      <c r="U5950">
        <v>0</v>
      </c>
      <c r="V5950">
        <v>287</v>
      </c>
      <c r="W5950">
        <v>13</v>
      </c>
    </row>
    <row r="5951" spans="1:23" x14ac:dyDescent="0.3">
      <c r="A5951" t="s">
        <v>5960</v>
      </c>
      <c r="B5951" t="s">
        <v>21174</v>
      </c>
      <c r="C5951">
        <v>0</v>
      </c>
      <c r="D5951">
        <v>0</v>
      </c>
      <c r="E5951" t="s">
        <v>20050</v>
      </c>
      <c r="F5951" t="s">
        <v>19227</v>
      </c>
      <c r="G5951" t="s">
        <v>20080</v>
      </c>
      <c r="H5951" t="s">
        <v>26486</v>
      </c>
      <c r="I5951" t="s">
        <v>26487</v>
      </c>
      <c r="J5951" t="s">
        <v>19228</v>
      </c>
      <c r="K5951" t="s">
        <v>19216</v>
      </c>
      <c r="L5951" t="s">
        <v>19217</v>
      </c>
      <c r="M5951" t="s">
        <v>20075</v>
      </c>
      <c r="N5951" t="s">
        <v>6351</v>
      </c>
      <c r="O5951" t="s">
        <v>20061</v>
      </c>
      <c r="P5951" t="s">
        <v>20438</v>
      </c>
      <c r="Q5951" t="s">
        <v>6377</v>
      </c>
      <c r="R5951" t="s">
        <v>26480</v>
      </c>
      <c r="S5951">
        <v>1</v>
      </c>
      <c r="T5951">
        <v>1</v>
      </c>
      <c r="U5951">
        <v>0</v>
      </c>
      <c r="V5951">
        <v>280</v>
      </c>
      <c r="W5951">
        <v>12</v>
      </c>
    </row>
    <row r="5952" spans="1:23" x14ac:dyDescent="0.3">
      <c r="A5952" t="s">
        <v>5961</v>
      </c>
      <c r="B5952" t="s">
        <v>21174</v>
      </c>
      <c r="C5952">
        <v>0</v>
      </c>
      <c r="D5952">
        <v>0</v>
      </c>
      <c r="E5952" t="s">
        <v>20050</v>
      </c>
      <c r="F5952" t="s">
        <v>19229</v>
      </c>
      <c r="G5952" t="s">
        <v>20066</v>
      </c>
      <c r="H5952" t="s">
        <v>26488</v>
      </c>
      <c r="I5952" t="s">
        <v>26489</v>
      </c>
      <c r="J5952" t="s">
        <v>19230</v>
      </c>
      <c r="K5952" t="s">
        <v>19231</v>
      </c>
      <c r="L5952" t="s">
        <v>19232</v>
      </c>
      <c r="M5952" t="s">
        <v>20736</v>
      </c>
      <c r="N5952" t="s">
        <v>6351</v>
      </c>
      <c r="O5952" t="s">
        <v>20061</v>
      </c>
      <c r="P5952" t="s">
        <v>20438</v>
      </c>
      <c r="Q5952" t="s">
        <v>6377</v>
      </c>
      <c r="R5952" t="s">
        <v>26490</v>
      </c>
      <c r="S5952">
        <v>1</v>
      </c>
      <c r="T5952">
        <v>1</v>
      </c>
      <c r="U5952">
        <v>0</v>
      </c>
      <c r="V5952">
        <v>68</v>
      </c>
      <c r="W5952">
        <v>4</v>
      </c>
    </row>
    <row r="5953" spans="1:23" x14ac:dyDescent="0.3">
      <c r="A5953" t="s">
        <v>5962</v>
      </c>
      <c r="B5953" t="s">
        <v>21174</v>
      </c>
      <c r="C5953">
        <v>0</v>
      </c>
      <c r="D5953">
        <v>0</v>
      </c>
      <c r="E5953" t="s">
        <v>20050</v>
      </c>
      <c r="F5953" t="s">
        <v>19233</v>
      </c>
      <c r="G5953" t="s">
        <v>20066</v>
      </c>
      <c r="H5953" t="s">
        <v>26491</v>
      </c>
      <c r="I5953" t="s">
        <v>26492</v>
      </c>
      <c r="J5953" t="s">
        <v>19234</v>
      </c>
      <c r="K5953" t="s">
        <v>6899</v>
      </c>
      <c r="L5953" t="s">
        <v>6900</v>
      </c>
      <c r="M5953" t="s">
        <v>20131</v>
      </c>
      <c r="N5953" t="s">
        <v>6351</v>
      </c>
      <c r="O5953" t="s">
        <v>20061</v>
      </c>
      <c r="P5953" t="s">
        <v>20438</v>
      </c>
      <c r="Q5953" t="s">
        <v>6377</v>
      </c>
      <c r="R5953" t="s">
        <v>26140</v>
      </c>
      <c r="S5953">
        <v>1</v>
      </c>
      <c r="T5953">
        <v>1</v>
      </c>
      <c r="U5953">
        <v>0</v>
      </c>
      <c r="V5953">
        <v>228</v>
      </c>
      <c r="W5953">
        <v>11</v>
      </c>
    </row>
    <row r="5954" spans="1:23" x14ac:dyDescent="0.3">
      <c r="A5954" t="s">
        <v>5963</v>
      </c>
      <c r="B5954" t="s">
        <v>21174</v>
      </c>
      <c r="C5954">
        <v>0</v>
      </c>
      <c r="D5954">
        <v>0</v>
      </c>
      <c r="E5954" t="s">
        <v>20050</v>
      </c>
      <c r="F5954" t="s">
        <v>19235</v>
      </c>
      <c r="G5954" t="s">
        <v>20080</v>
      </c>
      <c r="H5954" t="s">
        <v>26493</v>
      </c>
      <c r="I5954" t="s">
        <v>26494</v>
      </c>
      <c r="J5954" t="s">
        <v>19236</v>
      </c>
      <c r="K5954" t="s">
        <v>6918</v>
      </c>
      <c r="L5954" t="s">
        <v>6919</v>
      </c>
      <c r="M5954" t="s">
        <v>20298</v>
      </c>
      <c r="N5954" t="s">
        <v>6351</v>
      </c>
      <c r="O5954" t="s">
        <v>20061</v>
      </c>
      <c r="P5954" t="s">
        <v>20438</v>
      </c>
      <c r="Q5954" t="s">
        <v>6377</v>
      </c>
      <c r="R5954" t="s">
        <v>20773</v>
      </c>
      <c r="S5954">
        <v>1</v>
      </c>
      <c r="T5954">
        <v>1</v>
      </c>
      <c r="U5954">
        <v>0</v>
      </c>
      <c r="V5954">
        <v>362</v>
      </c>
      <c r="W5954">
        <v>17</v>
      </c>
    </row>
    <row r="5955" spans="1:23" x14ac:dyDescent="0.3">
      <c r="A5955" t="s">
        <v>5964</v>
      </c>
      <c r="B5955" t="s">
        <v>21174</v>
      </c>
      <c r="C5955">
        <v>0</v>
      </c>
      <c r="D5955">
        <v>0</v>
      </c>
      <c r="E5955" t="s">
        <v>20050</v>
      </c>
      <c r="F5955" t="s">
        <v>19237</v>
      </c>
      <c r="G5955" t="s">
        <v>20080</v>
      </c>
      <c r="H5955" t="s">
        <v>26493</v>
      </c>
      <c r="I5955" t="s">
        <v>26494</v>
      </c>
      <c r="J5955" t="s">
        <v>19238</v>
      </c>
      <c r="K5955" t="s">
        <v>6918</v>
      </c>
      <c r="L5955" t="s">
        <v>6919</v>
      </c>
      <c r="M5955" t="s">
        <v>20298</v>
      </c>
      <c r="N5955" t="s">
        <v>6351</v>
      </c>
      <c r="O5955" t="s">
        <v>20061</v>
      </c>
      <c r="P5955" t="s">
        <v>20438</v>
      </c>
      <c r="Q5955" t="s">
        <v>6377</v>
      </c>
      <c r="R5955" t="s">
        <v>20773</v>
      </c>
      <c r="S5955">
        <v>1</v>
      </c>
      <c r="T5955">
        <v>1</v>
      </c>
      <c r="U5955">
        <v>0</v>
      </c>
      <c r="V5955">
        <v>192</v>
      </c>
      <c r="W5955">
        <v>12</v>
      </c>
    </row>
    <row r="5956" spans="1:23" x14ac:dyDescent="0.3">
      <c r="A5956" t="s">
        <v>5965</v>
      </c>
      <c r="B5956" t="s">
        <v>21174</v>
      </c>
      <c r="C5956">
        <v>0</v>
      </c>
      <c r="D5956">
        <v>0</v>
      </c>
      <c r="E5956" t="s">
        <v>20050</v>
      </c>
      <c r="F5956" t="s">
        <v>19239</v>
      </c>
      <c r="G5956" t="s">
        <v>20040</v>
      </c>
      <c r="H5956" t="s">
        <v>26495</v>
      </c>
      <c r="I5956" t="s">
        <v>26496</v>
      </c>
      <c r="J5956" t="s">
        <v>19240</v>
      </c>
      <c r="K5956" t="s">
        <v>9322</v>
      </c>
      <c r="L5956" t="s">
        <v>9323</v>
      </c>
      <c r="M5956" t="s">
        <v>20324</v>
      </c>
      <c r="N5956" t="s">
        <v>6351</v>
      </c>
      <c r="O5956" t="s">
        <v>20061</v>
      </c>
      <c r="P5956" t="s">
        <v>20438</v>
      </c>
      <c r="Q5956" t="s">
        <v>6377</v>
      </c>
      <c r="R5956" t="s">
        <v>21219</v>
      </c>
      <c r="S5956">
        <v>1</v>
      </c>
      <c r="T5956">
        <v>1</v>
      </c>
      <c r="U5956">
        <v>0</v>
      </c>
      <c r="V5956">
        <v>258</v>
      </c>
      <c r="W5956">
        <v>11</v>
      </c>
    </row>
    <row r="5957" spans="1:23" x14ac:dyDescent="0.3">
      <c r="A5957" t="s">
        <v>5966</v>
      </c>
      <c r="B5957" t="s">
        <v>21174</v>
      </c>
      <c r="C5957">
        <v>0</v>
      </c>
      <c r="D5957">
        <v>0</v>
      </c>
      <c r="E5957" t="s">
        <v>20050</v>
      </c>
      <c r="F5957" t="s">
        <v>19241</v>
      </c>
      <c r="G5957" t="s">
        <v>20066</v>
      </c>
      <c r="H5957" t="s">
        <v>26497</v>
      </c>
      <c r="I5957" t="s">
        <v>26498</v>
      </c>
      <c r="J5957" t="s">
        <v>14974</v>
      </c>
      <c r="K5957" t="s">
        <v>19242</v>
      </c>
      <c r="L5957" t="s">
        <v>19243</v>
      </c>
      <c r="M5957" t="s">
        <v>20340</v>
      </c>
      <c r="N5957" t="s">
        <v>6351</v>
      </c>
      <c r="O5957" t="s">
        <v>20061</v>
      </c>
      <c r="P5957" t="s">
        <v>20438</v>
      </c>
      <c r="Q5957" t="s">
        <v>6377</v>
      </c>
      <c r="R5957" t="s">
        <v>26499</v>
      </c>
      <c r="S5957">
        <v>1</v>
      </c>
      <c r="T5957">
        <v>1</v>
      </c>
      <c r="U5957">
        <v>0</v>
      </c>
      <c r="V5957">
        <v>99</v>
      </c>
      <c r="W5957">
        <v>6</v>
      </c>
    </row>
    <row r="5958" spans="1:23" x14ac:dyDescent="0.3">
      <c r="A5958" t="s">
        <v>5967</v>
      </c>
      <c r="B5958" t="s">
        <v>21174</v>
      </c>
      <c r="C5958">
        <v>0</v>
      </c>
      <c r="D5958">
        <v>0</v>
      </c>
      <c r="E5958" t="s">
        <v>20050</v>
      </c>
      <c r="F5958" t="s">
        <v>19244</v>
      </c>
      <c r="G5958" t="s">
        <v>21292</v>
      </c>
      <c r="H5958" t="s">
        <v>26500</v>
      </c>
      <c r="I5958" t="s">
        <v>26501</v>
      </c>
      <c r="J5958" t="s">
        <v>7313</v>
      </c>
      <c r="K5958" t="s">
        <v>19245</v>
      </c>
      <c r="L5958" t="s">
        <v>19246</v>
      </c>
      <c r="M5958" t="s">
        <v>20946</v>
      </c>
      <c r="N5958" t="s">
        <v>6351</v>
      </c>
      <c r="O5958" t="s">
        <v>20061</v>
      </c>
      <c r="P5958" t="s">
        <v>20438</v>
      </c>
      <c r="Q5958" t="s">
        <v>6377</v>
      </c>
      <c r="R5958" t="s">
        <v>26502</v>
      </c>
      <c r="S5958">
        <v>1</v>
      </c>
      <c r="T5958">
        <v>1</v>
      </c>
      <c r="U5958">
        <v>0</v>
      </c>
      <c r="V5958">
        <v>215</v>
      </c>
      <c r="W5958">
        <v>10</v>
      </c>
    </row>
    <row r="5959" spans="1:23" x14ac:dyDescent="0.3">
      <c r="A5959" t="s">
        <v>5968</v>
      </c>
      <c r="B5959" t="s">
        <v>21174</v>
      </c>
      <c r="C5959">
        <v>0</v>
      </c>
      <c r="D5959">
        <v>0</v>
      </c>
      <c r="E5959" t="s">
        <v>20050</v>
      </c>
      <c r="F5959" t="s">
        <v>19247</v>
      </c>
      <c r="G5959" t="s">
        <v>20066</v>
      </c>
      <c r="H5959" t="s">
        <v>26274</v>
      </c>
      <c r="I5959" t="s">
        <v>26275</v>
      </c>
      <c r="J5959" t="s">
        <v>11886</v>
      </c>
      <c r="K5959" t="s">
        <v>18819</v>
      </c>
      <c r="L5959" t="s">
        <v>18820</v>
      </c>
      <c r="M5959" t="s">
        <v>20146</v>
      </c>
      <c r="N5959" t="s">
        <v>6351</v>
      </c>
      <c r="O5959" t="s">
        <v>20061</v>
      </c>
      <c r="P5959" t="s">
        <v>20438</v>
      </c>
      <c r="Q5959" t="s">
        <v>6377</v>
      </c>
      <c r="R5959" t="s">
        <v>26276</v>
      </c>
      <c r="S5959">
        <v>1</v>
      </c>
      <c r="T5959">
        <v>1</v>
      </c>
      <c r="U5959">
        <v>0</v>
      </c>
      <c r="V5959">
        <v>96</v>
      </c>
      <c r="W5959">
        <v>6</v>
      </c>
    </row>
    <row r="5960" spans="1:23" x14ac:dyDescent="0.3">
      <c r="A5960" t="s">
        <v>5969</v>
      </c>
      <c r="B5960" t="s">
        <v>21174</v>
      </c>
      <c r="C5960">
        <v>0</v>
      </c>
      <c r="D5960">
        <v>0</v>
      </c>
      <c r="E5960" t="s">
        <v>20050</v>
      </c>
      <c r="F5960" t="s">
        <v>19248</v>
      </c>
      <c r="G5960" t="s">
        <v>20066</v>
      </c>
      <c r="H5960" t="s">
        <v>26503</v>
      </c>
      <c r="I5960" t="s">
        <v>26504</v>
      </c>
      <c r="J5960" t="s">
        <v>19249</v>
      </c>
      <c r="K5960" t="s">
        <v>7839</v>
      </c>
      <c r="L5960" t="s">
        <v>7840</v>
      </c>
      <c r="M5960" t="s">
        <v>20259</v>
      </c>
      <c r="N5960" t="s">
        <v>6351</v>
      </c>
      <c r="O5960" t="s">
        <v>20061</v>
      </c>
      <c r="P5960" t="s">
        <v>20438</v>
      </c>
      <c r="Q5960" t="s">
        <v>6377</v>
      </c>
      <c r="R5960" t="s">
        <v>20439</v>
      </c>
      <c r="S5960">
        <v>1</v>
      </c>
      <c r="T5960">
        <v>1</v>
      </c>
      <c r="U5960">
        <v>0</v>
      </c>
      <c r="V5960">
        <v>403</v>
      </c>
      <c r="W5960">
        <v>19</v>
      </c>
    </row>
    <row r="5961" spans="1:23" x14ac:dyDescent="0.3">
      <c r="A5961" t="s">
        <v>5970</v>
      </c>
      <c r="B5961" t="s">
        <v>21174</v>
      </c>
      <c r="C5961">
        <v>0</v>
      </c>
      <c r="D5961">
        <v>0</v>
      </c>
      <c r="E5961" t="s">
        <v>20050</v>
      </c>
      <c r="F5961" t="s">
        <v>19250</v>
      </c>
      <c r="G5961" t="s">
        <v>20066</v>
      </c>
      <c r="H5961" t="s">
        <v>26505</v>
      </c>
      <c r="I5961" t="s">
        <v>26506</v>
      </c>
      <c r="J5961" t="s">
        <v>18822</v>
      </c>
      <c r="K5961" t="s">
        <v>18823</v>
      </c>
      <c r="L5961" t="s">
        <v>18824</v>
      </c>
      <c r="M5961" t="s">
        <v>20434</v>
      </c>
      <c r="N5961" t="s">
        <v>6351</v>
      </c>
      <c r="O5961" t="s">
        <v>20061</v>
      </c>
      <c r="P5961" t="s">
        <v>20438</v>
      </c>
      <c r="Q5961" t="s">
        <v>6377</v>
      </c>
      <c r="R5961" t="s">
        <v>26279</v>
      </c>
      <c r="S5961">
        <v>1</v>
      </c>
      <c r="T5961">
        <v>1</v>
      </c>
      <c r="U5961">
        <v>0</v>
      </c>
      <c r="V5961">
        <v>58</v>
      </c>
      <c r="W5961">
        <v>3</v>
      </c>
    </row>
    <row r="5962" spans="1:23" x14ac:dyDescent="0.3">
      <c r="A5962" t="s">
        <v>5971</v>
      </c>
      <c r="B5962" t="s">
        <v>21174</v>
      </c>
      <c r="C5962">
        <v>0</v>
      </c>
      <c r="D5962">
        <v>0</v>
      </c>
      <c r="E5962" t="s">
        <v>20050</v>
      </c>
      <c r="F5962" t="s">
        <v>19251</v>
      </c>
      <c r="G5962" t="s">
        <v>20066</v>
      </c>
      <c r="H5962" t="s">
        <v>26507</v>
      </c>
      <c r="I5962" t="s">
        <v>26508</v>
      </c>
      <c r="J5962" t="s">
        <v>19252</v>
      </c>
      <c r="K5962" t="s">
        <v>7839</v>
      </c>
      <c r="L5962" t="s">
        <v>19253</v>
      </c>
      <c r="M5962" t="s">
        <v>20238</v>
      </c>
      <c r="N5962" t="s">
        <v>6351</v>
      </c>
      <c r="O5962" t="s">
        <v>20061</v>
      </c>
      <c r="P5962" t="s">
        <v>20438</v>
      </c>
      <c r="Q5962" t="s">
        <v>6377</v>
      </c>
      <c r="R5962" t="s">
        <v>26509</v>
      </c>
      <c r="S5962">
        <v>1</v>
      </c>
      <c r="T5962">
        <v>1</v>
      </c>
      <c r="U5962">
        <v>0</v>
      </c>
      <c r="V5962">
        <v>104</v>
      </c>
      <c r="W5962">
        <v>5</v>
      </c>
    </row>
    <row r="5963" spans="1:23" x14ac:dyDescent="0.3">
      <c r="A5963" t="s">
        <v>5972</v>
      </c>
      <c r="B5963" t="s">
        <v>21174</v>
      </c>
      <c r="C5963">
        <v>0</v>
      </c>
      <c r="D5963">
        <v>0</v>
      </c>
      <c r="E5963" t="s">
        <v>20050</v>
      </c>
      <c r="F5963" t="s">
        <v>19254</v>
      </c>
      <c r="G5963" t="s">
        <v>20066</v>
      </c>
      <c r="H5963" t="s">
        <v>26510</v>
      </c>
      <c r="I5963" t="s">
        <v>26511</v>
      </c>
      <c r="J5963" t="s">
        <v>19255</v>
      </c>
      <c r="K5963" t="s">
        <v>7839</v>
      </c>
      <c r="L5963" t="s">
        <v>7840</v>
      </c>
      <c r="M5963" t="s">
        <v>20259</v>
      </c>
      <c r="N5963" t="s">
        <v>6351</v>
      </c>
      <c r="O5963" t="s">
        <v>20061</v>
      </c>
      <c r="P5963" t="s">
        <v>20438</v>
      </c>
      <c r="Q5963" t="s">
        <v>6377</v>
      </c>
      <c r="R5963" t="s">
        <v>20439</v>
      </c>
      <c r="S5963">
        <v>1</v>
      </c>
      <c r="T5963">
        <v>1</v>
      </c>
      <c r="U5963">
        <v>0</v>
      </c>
      <c r="V5963">
        <v>317</v>
      </c>
      <c r="W5963">
        <v>15</v>
      </c>
    </row>
    <row r="5964" spans="1:23" x14ac:dyDescent="0.3">
      <c r="A5964" t="s">
        <v>5973</v>
      </c>
      <c r="B5964" t="s">
        <v>21174</v>
      </c>
      <c r="C5964">
        <v>0</v>
      </c>
      <c r="D5964">
        <v>0</v>
      </c>
      <c r="E5964" t="s">
        <v>20150</v>
      </c>
      <c r="F5964" t="s">
        <v>19256</v>
      </c>
      <c r="G5964" t="s">
        <v>20089</v>
      </c>
      <c r="H5964" t="s">
        <v>27380</v>
      </c>
      <c r="I5964" t="s">
        <v>21114</v>
      </c>
      <c r="J5964" t="s">
        <v>9013</v>
      </c>
      <c r="K5964" t="s">
        <v>7839</v>
      </c>
      <c r="L5964" t="s">
        <v>7840</v>
      </c>
      <c r="M5964" t="s">
        <v>20259</v>
      </c>
      <c r="N5964" t="s">
        <v>6351</v>
      </c>
      <c r="O5964" t="s">
        <v>20061</v>
      </c>
      <c r="P5964" t="s">
        <v>20438</v>
      </c>
      <c r="Q5964" t="s">
        <v>6377</v>
      </c>
      <c r="R5964" t="s">
        <v>20439</v>
      </c>
      <c r="S5964">
        <v>0</v>
      </c>
      <c r="T5964">
        <v>1</v>
      </c>
      <c r="U5964">
        <v>0</v>
      </c>
      <c r="V5964">
        <v>319</v>
      </c>
      <c r="W5964">
        <v>14</v>
      </c>
    </row>
    <row r="5965" spans="1:23" x14ac:dyDescent="0.3">
      <c r="A5965" t="s">
        <v>5974</v>
      </c>
      <c r="B5965" t="s">
        <v>21174</v>
      </c>
      <c r="C5965">
        <v>0</v>
      </c>
      <c r="D5965">
        <v>0</v>
      </c>
      <c r="E5965" t="s">
        <v>20088</v>
      </c>
      <c r="F5965" t="s">
        <v>19257</v>
      </c>
      <c r="G5965" t="s">
        <v>20089</v>
      </c>
      <c r="H5965" t="s">
        <v>20176</v>
      </c>
      <c r="I5965" t="s">
        <v>20344</v>
      </c>
      <c r="J5965" t="s">
        <v>18804</v>
      </c>
      <c r="K5965" t="s">
        <v>6914</v>
      </c>
      <c r="L5965" t="s">
        <v>6350</v>
      </c>
      <c r="M5965" t="s">
        <v>20083</v>
      </c>
      <c r="N5965" t="s">
        <v>6351</v>
      </c>
      <c r="O5965" t="s">
        <v>20061</v>
      </c>
      <c r="P5965" t="s">
        <v>20396</v>
      </c>
      <c r="Q5965" t="s">
        <v>20397</v>
      </c>
      <c r="R5965" t="s">
        <v>20398</v>
      </c>
      <c r="S5965">
        <v>0</v>
      </c>
      <c r="T5965">
        <v>0</v>
      </c>
      <c r="U5965">
        <v>0</v>
      </c>
      <c r="V5965">
        <v>261</v>
      </c>
      <c r="W5965">
        <v>11</v>
      </c>
    </row>
    <row r="5966" spans="1:23" x14ac:dyDescent="0.3">
      <c r="A5966" t="s">
        <v>5975</v>
      </c>
      <c r="B5966" t="s">
        <v>21174</v>
      </c>
      <c r="C5966">
        <v>0</v>
      </c>
      <c r="D5966">
        <v>0</v>
      </c>
      <c r="E5966" t="s">
        <v>20050</v>
      </c>
      <c r="F5966" t="s">
        <v>19258</v>
      </c>
      <c r="G5966" t="s">
        <v>20066</v>
      </c>
      <c r="H5966" t="s">
        <v>26512</v>
      </c>
      <c r="I5966" t="s">
        <v>26513</v>
      </c>
      <c r="J5966" t="s">
        <v>19259</v>
      </c>
      <c r="K5966" t="s">
        <v>19260</v>
      </c>
      <c r="L5966" t="s">
        <v>19261</v>
      </c>
      <c r="M5966" t="s">
        <v>20519</v>
      </c>
      <c r="N5966" t="s">
        <v>6351</v>
      </c>
      <c r="O5966" t="s">
        <v>20061</v>
      </c>
      <c r="P5966" t="s">
        <v>20294</v>
      </c>
      <c r="Q5966" t="s">
        <v>6897</v>
      </c>
      <c r="R5966" t="s">
        <v>26514</v>
      </c>
      <c r="S5966">
        <v>1</v>
      </c>
      <c r="T5966">
        <v>0</v>
      </c>
      <c r="U5966">
        <v>0</v>
      </c>
      <c r="V5966">
        <v>91</v>
      </c>
      <c r="W5966">
        <v>5</v>
      </c>
    </row>
    <row r="5967" spans="1:23" x14ac:dyDescent="0.3">
      <c r="A5967" t="s">
        <v>5976</v>
      </c>
      <c r="B5967" t="s">
        <v>21174</v>
      </c>
      <c r="C5967">
        <v>0</v>
      </c>
      <c r="D5967">
        <v>0</v>
      </c>
      <c r="E5967" t="s">
        <v>20050</v>
      </c>
      <c r="F5967" t="s">
        <v>19262</v>
      </c>
      <c r="G5967" t="s">
        <v>20040</v>
      </c>
      <c r="H5967" t="s">
        <v>26515</v>
      </c>
      <c r="I5967" t="s">
        <v>26516</v>
      </c>
      <c r="J5967" t="s">
        <v>19263</v>
      </c>
      <c r="K5967" t="s">
        <v>7714</v>
      </c>
      <c r="L5967" t="s">
        <v>7715</v>
      </c>
      <c r="M5967" t="s">
        <v>20293</v>
      </c>
      <c r="N5967" t="s">
        <v>6351</v>
      </c>
      <c r="O5967" t="s">
        <v>20061</v>
      </c>
      <c r="P5967" t="s">
        <v>20294</v>
      </c>
      <c r="Q5967" t="s">
        <v>6897</v>
      </c>
      <c r="R5967" t="s">
        <v>20295</v>
      </c>
      <c r="S5967">
        <v>1</v>
      </c>
      <c r="T5967">
        <v>0</v>
      </c>
      <c r="U5967">
        <v>0</v>
      </c>
      <c r="V5967">
        <v>86</v>
      </c>
      <c r="W5967">
        <v>4</v>
      </c>
    </row>
    <row r="5968" spans="1:23" x14ac:dyDescent="0.3">
      <c r="A5968" t="s">
        <v>5977</v>
      </c>
      <c r="B5968" t="s">
        <v>21174</v>
      </c>
      <c r="C5968">
        <v>0</v>
      </c>
      <c r="D5968">
        <v>0</v>
      </c>
      <c r="E5968" t="s">
        <v>20050</v>
      </c>
      <c r="F5968" t="s">
        <v>19264</v>
      </c>
      <c r="G5968" t="s">
        <v>20040</v>
      </c>
      <c r="H5968" t="s">
        <v>26517</v>
      </c>
      <c r="I5968" t="s">
        <v>26518</v>
      </c>
      <c r="J5968" t="s">
        <v>19265</v>
      </c>
      <c r="K5968" t="s">
        <v>19266</v>
      </c>
      <c r="L5968" t="s">
        <v>19267</v>
      </c>
      <c r="M5968" t="s">
        <v>20410</v>
      </c>
      <c r="N5968" t="s">
        <v>6351</v>
      </c>
      <c r="O5968" t="s">
        <v>20061</v>
      </c>
      <c r="P5968" t="s">
        <v>20294</v>
      </c>
      <c r="Q5968" t="s">
        <v>6897</v>
      </c>
      <c r="R5968" t="s">
        <v>26519</v>
      </c>
      <c r="S5968">
        <v>1</v>
      </c>
      <c r="T5968">
        <v>1</v>
      </c>
      <c r="U5968">
        <v>0</v>
      </c>
      <c r="V5968">
        <v>197</v>
      </c>
      <c r="W5968">
        <v>9</v>
      </c>
    </row>
    <row r="5969" spans="1:23" x14ac:dyDescent="0.3">
      <c r="A5969" t="s">
        <v>5978</v>
      </c>
      <c r="B5969" t="s">
        <v>21174</v>
      </c>
      <c r="C5969">
        <v>0</v>
      </c>
      <c r="D5969">
        <v>0</v>
      </c>
      <c r="E5969" t="s">
        <v>20050</v>
      </c>
      <c r="F5969" t="s">
        <v>19268</v>
      </c>
      <c r="G5969" t="s">
        <v>20080</v>
      </c>
      <c r="H5969" t="s">
        <v>26520</v>
      </c>
      <c r="I5969" t="s">
        <v>26521</v>
      </c>
      <c r="J5969" t="s">
        <v>19269</v>
      </c>
      <c r="K5969" t="s">
        <v>8084</v>
      </c>
      <c r="L5969" t="s">
        <v>8085</v>
      </c>
      <c r="M5969" t="s">
        <v>20374</v>
      </c>
      <c r="N5969" t="s">
        <v>6351</v>
      </c>
      <c r="O5969" t="s">
        <v>20061</v>
      </c>
      <c r="P5969" t="s">
        <v>20294</v>
      </c>
      <c r="Q5969" t="s">
        <v>6897</v>
      </c>
      <c r="R5969" t="s">
        <v>20875</v>
      </c>
      <c r="S5969">
        <v>1</v>
      </c>
      <c r="T5969">
        <v>0</v>
      </c>
      <c r="U5969">
        <v>0</v>
      </c>
      <c r="V5969">
        <v>356</v>
      </c>
      <c r="W5969">
        <v>16</v>
      </c>
    </row>
    <row r="5970" spans="1:23" x14ac:dyDescent="0.3">
      <c r="A5970" t="s">
        <v>5979</v>
      </c>
      <c r="B5970" t="s">
        <v>21174</v>
      </c>
      <c r="C5970">
        <v>0</v>
      </c>
      <c r="D5970">
        <v>0</v>
      </c>
      <c r="E5970" t="s">
        <v>20050</v>
      </c>
      <c r="F5970" t="s">
        <v>19270</v>
      </c>
      <c r="G5970" t="s">
        <v>20066</v>
      </c>
      <c r="H5970" t="s">
        <v>26522</v>
      </c>
      <c r="I5970" t="s">
        <v>26523</v>
      </c>
      <c r="J5970" t="s">
        <v>19271</v>
      </c>
      <c r="K5970" t="s">
        <v>8084</v>
      </c>
      <c r="L5970" t="s">
        <v>8085</v>
      </c>
      <c r="M5970" t="s">
        <v>20374</v>
      </c>
      <c r="N5970" t="s">
        <v>6351</v>
      </c>
      <c r="O5970" t="s">
        <v>20061</v>
      </c>
      <c r="P5970" t="s">
        <v>20294</v>
      </c>
      <c r="Q5970" t="s">
        <v>6897</v>
      </c>
      <c r="R5970" t="s">
        <v>20875</v>
      </c>
      <c r="S5970">
        <v>1</v>
      </c>
      <c r="T5970">
        <v>0</v>
      </c>
      <c r="U5970">
        <v>0</v>
      </c>
      <c r="V5970">
        <v>302</v>
      </c>
      <c r="W5970">
        <v>15</v>
      </c>
    </row>
    <row r="5971" spans="1:23" x14ac:dyDescent="0.3">
      <c r="A5971" t="s">
        <v>5980</v>
      </c>
      <c r="B5971" t="s">
        <v>21174</v>
      </c>
      <c r="C5971">
        <v>0</v>
      </c>
      <c r="D5971">
        <v>0</v>
      </c>
      <c r="E5971" t="s">
        <v>20050</v>
      </c>
      <c r="F5971" t="s">
        <v>19272</v>
      </c>
      <c r="G5971" t="s">
        <v>20040</v>
      </c>
      <c r="H5971" t="s">
        <v>26524</v>
      </c>
      <c r="I5971" t="s">
        <v>26525</v>
      </c>
      <c r="J5971" t="s">
        <v>15384</v>
      </c>
      <c r="K5971" t="s">
        <v>18632</v>
      </c>
      <c r="L5971" t="s">
        <v>18633</v>
      </c>
      <c r="M5971" t="s">
        <v>20324</v>
      </c>
      <c r="N5971" t="s">
        <v>6351</v>
      </c>
      <c r="O5971" t="s">
        <v>20061</v>
      </c>
      <c r="P5971" t="s">
        <v>20294</v>
      </c>
      <c r="Q5971" t="s">
        <v>6897</v>
      </c>
      <c r="R5971" t="s">
        <v>26526</v>
      </c>
      <c r="S5971">
        <v>1</v>
      </c>
      <c r="T5971">
        <v>0</v>
      </c>
      <c r="U5971">
        <v>0</v>
      </c>
      <c r="V5971">
        <v>100</v>
      </c>
      <c r="W5971">
        <v>5</v>
      </c>
    </row>
    <row r="5972" spans="1:23" x14ac:dyDescent="0.3">
      <c r="A5972" t="s">
        <v>5981</v>
      </c>
      <c r="B5972" t="s">
        <v>21174</v>
      </c>
      <c r="C5972">
        <v>0</v>
      </c>
      <c r="D5972">
        <v>0</v>
      </c>
      <c r="E5972" t="s">
        <v>20050</v>
      </c>
      <c r="F5972" t="s">
        <v>19273</v>
      </c>
      <c r="G5972" t="s">
        <v>20066</v>
      </c>
      <c r="H5972" t="s">
        <v>26527</v>
      </c>
      <c r="I5972" t="s">
        <v>26528</v>
      </c>
      <c r="J5972" t="s">
        <v>19274</v>
      </c>
      <c r="K5972" t="s">
        <v>19275</v>
      </c>
      <c r="L5972" t="s">
        <v>19276</v>
      </c>
      <c r="M5972" t="s">
        <v>20555</v>
      </c>
      <c r="N5972" t="s">
        <v>6351</v>
      </c>
      <c r="O5972" t="s">
        <v>20061</v>
      </c>
      <c r="P5972" t="s">
        <v>20294</v>
      </c>
      <c r="Q5972" t="s">
        <v>6897</v>
      </c>
      <c r="R5972" t="s">
        <v>26529</v>
      </c>
      <c r="S5972">
        <v>1</v>
      </c>
      <c r="T5972">
        <v>1</v>
      </c>
      <c r="U5972">
        <v>0</v>
      </c>
      <c r="V5972">
        <v>109</v>
      </c>
      <c r="W5972">
        <v>6</v>
      </c>
    </row>
    <row r="5973" spans="1:23" x14ac:dyDescent="0.3">
      <c r="A5973" t="s">
        <v>5982</v>
      </c>
      <c r="B5973" t="s">
        <v>21174</v>
      </c>
      <c r="C5973">
        <v>0</v>
      </c>
      <c r="D5973">
        <v>0</v>
      </c>
      <c r="E5973" t="s">
        <v>20050</v>
      </c>
      <c r="F5973" t="s">
        <v>19277</v>
      </c>
      <c r="G5973" t="s">
        <v>20066</v>
      </c>
      <c r="H5973" t="s">
        <v>26530</v>
      </c>
      <c r="I5973" t="s">
        <v>26531</v>
      </c>
      <c r="J5973" t="s">
        <v>9783</v>
      </c>
      <c r="K5973" t="s">
        <v>18417</v>
      </c>
      <c r="L5973" t="s">
        <v>18418</v>
      </c>
      <c r="M5973" t="s">
        <v>20504</v>
      </c>
      <c r="N5973" t="s">
        <v>6351</v>
      </c>
      <c r="O5973" t="s">
        <v>20061</v>
      </c>
      <c r="P5973" t="s">
        <v>20294</v>
      </c>
      <c r="Q5973" t="s">
        <v>6897</v>
      </c>
      <c r="R5973" t="s">
        <v>26144</v>
      </c>
      <c r="S5973">
        <v>1</v>
      </c>
      <c r="T5973">
        <v>0</v>
      </c>
      <c r="U5973">
        <v>0</v>
      </c>
      <c r="V5973">
        <v>77</v>
      </c>
      <c r="W5973">
        <v>4</v>
      </c>
    </row>
    <row r="5974" spans="1:23" x14ac:dyDescent="0.3">
      <c r="A5974" t="s">
        <v>5983</v>
      </c>
      <c r="B5974" t="s">
        <v>21174</v>
      </c>
      <c r="C5974">
        <v>0</v>
      </c>
      <c r="D5974">
        <v>0</v>
      </c>
      <c r="E5974" t="s">
        <v>20050</v>
      </c>
      <c r="F5974" t="s">
        <v>19278</v>
      </c>
      <c r="G5974" t="s">
        <v>20080</v>
      </c>
      <c r="H5974" t="s">
        <v>26532</v>
      </c>
      <c r="I5974" t="s">
        <v>26533</v>
      </c>
      <c r="J5974" t="s">
        <v>19279</v>
      </c>
      <c r="K5974" t="s">
        <v>6896</v>
      </c>
      <c r="L5974" t="s">
        <v>6897</v>
      </c>
      <c r="M5974" t="s">
        <v>20206</v>
      </c>
      <c r="N5974" t="s">
        <v>6351</v>
      </c>
      <c r="O5974" t="s">
        <v>20061</v>
      </c>
      <c r="P5974" t="s">
        <v>20294</v>
      </c>
      <c r="Q5974" t="s">
        <v>6897</v>
      </c>
      <c r="R5974" t="s">
        <v>20708</v>
      </c>
      <c r="S5974">
        <v>1</v>
      </c>
      <c r="T5974">
        <v>0</v>
      </c>
      <c r="U5974">
        <v>0</v>
      </c>
      <c r="V5974">
        <v>282</v>
      </c>
      <c r="W5974">
        <v>15</v>
      </c>
    </row>
    <row r="5975" spans="1:23" x14ac:dyDescent="0.3">
      <c r="A5975" t="s">
        <v>5984</v>
      </c>
      <c r="B5975" t="s">
        <v>21174</v>
      </c>
      <c r="C5975">
        <v>0</v>
      </c>
      <c r="D5975">
        <v>0</v>
      </c>
      <c r="E5975" t="s">
        <v>20050</v>
      </c>
      <c r="F5975" t="s">
        <v>19280</v>
      </c>
      <c r="G5975" t="s">
        <v>20040</v>
      </c>
      <c r="H5975" t="s">
        <v>26419</v>
      </c>
      <c r="I5975" t="s">
        <v>26420</v>
      </c>
      <c r="J5975" t="s">
        <v>16786</v>
      </c>
      <c r="K5975" t="s">
        <v>19137</v>
      </c>
      <c r="L5975" t="s">
        <v>19138</v>
      </c>
      <c r="M5975" t="s">
        <v>20054</v>
      </c>
      <c r="N5975" t="s">
        <v>6351</v>
      </c>
      <c r="O5975" t="s">
        <v>20061</v>
      </c>
      <c r="P5975" t="s">
        <v>20461</v>
      </c>
      <c r="Q5975" t="s">
        <v>20462</v>
      </c>
      <c r="R5975" t="s">
        <v>26421</v>
      </c>
      <c r="S5975">
        <v>1</v>
      </c>
      <c r="T5975">
        <v>0</v>
      </c>
      <c r="U5975">
        <v>0</v>
      </c>
      <c r="V5975">
        <v>246</v>
      </c>
      <c r="W5975">
        <v>12</v>
      </c>
    </row>
    <row r="5976" spans="1:23" x14ac:dyDescent="0.3">
      <c r="A5976" t="s">
        <v>5985</v>
      </c>
      <c r="B5976" t="s">
        <v>21174</v>
      </c>
      <c r="C5976">
        <v>0</v>
      </c>
      <c r="D5976">
        <v>0</v>
      </c>
      <c r="E5976" t="s">
        <v>20050</v>
      </c>
      <c r="F5976" t="s">
        <v>19281</v>
      </c>
      <c r="G5976" t="s">
        <v>20080</v>
      </c>
      <c r="H5976" t="s">
        <v>26532</v>
      </c>
      <c r="I5976" t="s">
        <v>26533</v>
      </c>
      <c r="J5976" t="s">
        <v>19282</v>
      </c>
      <c r="K5976" t="s">
        <v>6896</v>
      </c>
      <c r="L5976" t="s">
        <v>6897</v>
      </c>
      <c r="M5976" t="s">
        <v>20206</v>
      </c>
      <c r="N5976" t="s">
        <v>6351</v>
      </c>
      <c r="O5976" t="s">
        <v>20061</v>
      </c>
      <c r="P5976" t="s">
        <v>20294</v>
      </c>
      <c r="Q5976" t="s">
        <v>6897</v>
      </c>
      <c r="R5976" t="s">
        <v>20708</v>
      </c>
      <c r="S5976">
        <v>1</v>
      </c>
      <c r="T5976">
        <v>0</v>
      </c>
      <c r="U5976">
        <v>0</v>
      </c>
      <c r="V5976">
        <v>196</v>
      </c>
      <c r="W5976">
        <v>10</v>
      </c>
    </row>
    <row r="5977" spans="1:23" x14ac:dyDescent="0.3">
      <c r="A5977" t="s">
        <v>5986</v>
      </c>
      <c r="B5977" t="s">
        <v>21174</v>
      </c>
      <c r="C5977">
        <v>0</v>
      </c>
      <c r="D5977">
        <v>0</v>
      </c>
      <c r="E5977" t="s">
        <v>20050</v>
      </c>
      <c r="F5977" t="s">
        <v>19283</v>
      </c>
      <c r="G5977" t="s">
        <v>20066</v>
      </c>
      <c r="H5977" t="s">
        <v>26534</v>
      </c>
      <c r="I5977" t="s">
        <v>26535</v>
      </c>
      <c r="J5977" t="s">
        <v>9116</v>
      </c>
      <c r="K5977" t="s">
        <v>19284</v>
      </c>
      <c r="L5977" t="s">
        <v>19285</v>
      </c>
      <c r="M5977" t="s">
        <v>20075</v>
      </c>
      <c r="N5977" t="s">
        <v>6351</v>
      </c>
      <c r="O5977" t="s">
        <v>20061</v>
      </c>
      <c r="P5977" t="s">
        <v>20294</v>
      </c>
      <c r="Q5977" t="s">
        <v>6897</v>
      </c>
      <c r="R5977" t="s">
        <v>26536</v>
      </c>
      <c r="S5977">
        <v>1</v>
      </c>
      <c r="T5977">
        <v>0</v>
      </c>
      <c r="U5977">
        <v>0</v>
      </c>
      <c r="V5977">
        <v>88</v>
      </c>
      <c r="W5977">
        <v>4</v>
      </c>
    </row>
    <row r="5978" spans="1:23" x14ac:dyDescent="0.3">
      <c r="A5978" t="s">
        <v>5987</v>
      </c>
      <c r="B5978" t="s">
        <v>21174</v>
      </c>
      <c r="C5978">
        <v>0</v>
      </c>
      <c r="D5978">
        <v>0</v>
      </c>
      <c r="E5978" t="s">
        <v>20050</v>
      </c>
      <c r="F5978" t="s">
        <v>19286</v>
      </c>
      <c r="G5978" t="s">
        <v>20080</v>
      </c>
      <c r="H5978" t="s">
        <v>26537</v>
      </c>
      <c r="I5978" t="s">
        <v>26538</v>
      </c>
      <c r="J5978" t="s">
        <v>19287</v>
      </c>
      <c r="K5978" t="s">
        <v>8356</v>
      </c>
      <c r="L5978" t="s">
        <v>8357</v>
      </c>
      <c r="M5978" t="s">
        <v>20103</v>
      </c>
      <c r="N5978" t="s">
        <v>6351</v>
      </c>
      <c r="O5978" t="s">
        <v>20061</v>
      </c>
      <c r="P5978" t="s">
        <v>20294</v>
      </c>
      <c r="Q5978" t="s">
        <v>6897</v>
      </c>
      <c r="R5978" t="s">
        <v>20926</v>
      </c>
      <c r="S5978">
        <v>1</v>
      </c>
      <c r="T5978">
        <v>0</v>
      </c>
      <c r="U5978">
        <v>0</v>
      </c>
      <c r="V5978">
        <v>300</v>
      </c>
      <c r="W5978">
        <v>13</v>
      </c>
    </row>
    <row r="5979" spans="1:23" x14ac:dyDescent="0.3">
      <c r="A5979" t="s">
        <v>5988</v>
      </c>
      <c r="B5979" t="s">
        <v>21174</v>
      </c>
      <c r="C5979">
        <v>0</v>
      </c>
      <c r="D5979">
        <v>0</v>
      </c>
      <c r="E5979" t="s">
        <v>20050</v>
      </c>
      <c r="F5979" t="s">
        <v>19288</v>
      </c>
      <c r="G5979" t="s">
        <v>20066</v>
      </c>
      <c r="H5979" t="s">
        <v>26539</v>
      </c>
      <c r="I5979" t="s">
        <v>26540</v>
      </c>
      <c r="J5979" t="s">
        <v>19289</v>
      </c>
      <c r="K5979" t="s">
        <v>8356</v>
      </c>
      <c r="L5979" t="s">
        <v>8357</v>
      </c>
      <c r="M5979" t="s">
        <v>20103</v>
      </c>
      <c r="N5979" t="s">
        <v>6351</v>
      </c>
      <c r="O5979" t="s">
        <v>20061</v>
      </c>
      <c r="P5979" t="s">
        <v>20294</v>
      </c>
      <c r="Q5979" t="s">
        <v>6897</v>
      </c>
      <c r="R5979" t="s">
        <v>20926</v>
      </c>
      <c r="S5979">
        <v>1</v>
      </c>
      <c r="T5979">
        <v>0</v>
      </c>
      <c r="U5979">
        <v>0</v>
      </c>
      <c r="V5979">
        <v>337</v>
      </c>
      <c r="W5979">
        <v>15</v>
      </c>
    </row>
    <row r="5980" spans="1:23" x14ac:dyDescent="0.3">
      <c r="A5980" t="s">
        <v>5989</v>
      </c>
      <c r="B5980" t="s">
        <v>21174</v>
      </c>
      <c r="C5980">
        <v>0</v>
      </c>
      <c r="D5980">
        <v>0</v>
      </c>
      <c r="E5980" t="s">
        <v>20050</v>
      </c>
      <c r="F5980" t="s">
        <v>19290</v>
      </c>
      <c r="G5980" t="s">
        <v>20328</v>
      </c>
      <c r="H5980" t="s">
        <v>26541</v>
      </c>
      <c r="I5980" t="s">
        <v>26542</v>
      </c>
      <c r="J5980" t="s">
        <v>19291</v>
      </c>
      <c r="K5980" t="s">
        <v>8826</v>
      </c>
      <c r="L5980" t="s">
        <v>8827</v>
      </c>
      <c r="M5980" t="s">
        <v>20298</v>
      </c>
      <c r="N5980" t="s">
        <v>6351</v>
      </c>
      <c r="O5980" t="s">
        <v>20061</v>
      </c>
      <c r="P5980" t="s">
        <v>20294</v>
      </c>
      <c r="Q5980" t="s">
        <v>6897</v>
      </c>
      <c r="R5980" t="s">
        <v>21059</v>
      </c>
      <c r="S5980">
        <v>1</v>
      </c>
      <c r="T5980">
        <v>0</v>
      </c>
      <c r="U5980">
        <v>0</v>
      </c>
      <c r="V5980">
        <v>231</v>
      </c>
      <c r="W5980">
        <v>10</v>
      </c>
    </row>
    <row r="5981" spans="1:23" x14ac:dyDescent="0.3">
      <c r="A5981" t="s">
        <v>5990</v>
      </c>
      <c r="B5981" t="s">
        <v>21174</v>
      </c>
      <c r="C5981">
        <v>0</v>
      </c>
      <c r="D5981">
        <v>0</v>
      </c>
      <c r="E5981" t="s">
        <v>20050</v>
      </c>
      <c r="F5981" t="s">
        <v>19292</v>
      </c>
      <c r="G5981" t="s">
        <v>20328</v>
      </c>
      <c r="H5981" t="s">
        <v>26541</v>
      </c>
      <c r="I5981" t="s">
        <v>26542</v>
      </c>
      <c r="J5981" t="s">
        <v>19293</v>
      </c>
      <c r="K5981" t="s">
        <v>8826</v>
      </c>
      <c r="L5981" t="s">
        <v>8827</v>
      </c>
      <c r="M5981" t="s">
        <v>20298</v>
      </c>
      <c r="N5981" t="s">
        <v>6351</v>
      </c>
      <c r="O5981" t="s">
        <v>20061</v>
      </c>
      <c r="P5981" t="s">
        <v>20294</v>
      </c>
      <c r="Q5981" t="s">
        <v>6897</v>
      </c>
      <c r="R5981" t="s">
        <v>21059</v>
      </c>
      <c r="S5981">
        <v>1</v>
      </c>
      <c r="T5981">
        <v>0</v>
      </c>
      <c r="U5981">
        <v>0</v>
      </c>
      <c r="V5981">
        <v>137</v>
      </c>
      <c r="W5981">
        <v>7</v>
      </c>
    </row>
    <row r="5982" spans="1:23" x14ac:dyDescent="0.3">
      <c r="A5982" t="s">
        <v>5991</v>
      </c>
      <c r="B5982" t="s">
        <v>21174</v>
      </c>
      <c r="C5982">
        <v>0</v>
      </c>
      <c r="D5982">
        <v>0</v>
      </c>
      <c r="E5982" t="s">
        <v>20050</v>
      </c>
      <c r="F5982" t="s">
        <v>19294</v>
      </c>
      <c r="G5982" t="s">
        <v>20040</v>
      </c>
      <c r="H5982" t="s">
        <v>26543</v>
      </c>
      <c r="I5982" t="s">
        <v>26544</v>
      </c>
      <c r="J5982" t="s">
        <v>9343</v>
      </c>
      <c r="K5982" t="s">
        <v>7745</v>
      </c>
      <c r="L5982" t="s">
        <v>7746</v>
      </c>
      <c r="M5982" t="s">
        <v>20227</v>
      </c>
      <c r="N5982" t="s">
        <v>6351</v>
      </c>
      <c r="O5982" t="s">
        <v>20061</v>
      </c>
      <c r="P5982" t="s">
        <v>20294</v>
      </c>
      <c r="Q5982" t="s">
        <v>6897</v>
      </c>
      <c r="R5982" t="s">
        <v>20345</v>
      </c>
      <c r="S5982">
        <v>1</v>
      </c>
      <c r="T5982">
        <v>1</v>
      </c>
      <c r="U5982">
        <v>0</v>
      </c>
      <c r="V5982">
        <v>118</v>
      </c>
      <c r="W5982">
        <v>6</v>
      </c>
    </row>
    <row r="5983" spans="1:23" x14ac:dyDescent="0.3">
      <c r="A5983" t="s">
        <v>5992</v>
      </c>
      <c r="B5983" t="s">
        <v>21174</v>
      </c>
      <c r="C5983">
        <v>0</v>
      </c>
      <c r="D5983">
        <v>0</v>
      </c>
      <c r="E5983" t="s">
        <v>20050</v>
      </c>
      <c r="F5983" t="s">
        <v>19295</v>
      </c>
      <c r="G5983" t="s">
        <v>20040</v>
      </c>
      <c r="H5983" t="s">
        <v>20996</v>
      </c>
      <c r="I5983" t="s">
        <v>20997</v>
      </c>
      <c r="J5983" t="s">
        <v>19296</v>
      </c>
      <c r="K5983" t="s">
        <v>7739</v>
      </c>
      <c r="L5983" t="s">
        <v>7740</v>
      </c>
      <c r="M5983" t="s">
        <v>20340</v>
      </c>
      <c r="N5983" t="s">
        <v>6351</v>
      </c>
      <c r="O5983" t="s">
        <v>20061</v>
      </c>
      <c r="P5983" t="s">
        <v>20207</v>
      </c>
      <c r="Q5983" t="s">
        <v>6450</v>
      </c>
      <c r="R5983" t="s">
        <v>20341</v>
      </c>
      <c r="S5983">
        <v>1</v>
      </c>
      <c r="T5983">
        <v>0</v>
      </c>
      <c r="U5983">
        <v>0</v>
      </c>
      <c r="V5983">
        <v>138</v>
      </c>
      <c r="W5983">
        <v>7</v>
      </c>
    </row>
    <row r="5984" spans="1:23" x14ac:dyDescent="0.3">
      <c r="A5984" t="s">
        <v>5993</v>
      </c>
      <c r="B5984" t="s">
        <v>21174</v>
      </c>
      <c r="C5984">
        <v>0</v>
      </c>
      <c r="D5984">
        <v>0</v>
      </c>
      <c r="E5984" t="s">
        <v>20050</v>
      </c>
      <c r="F5984" t="s">
        <v>19297</v>
      </c>
      <c r="G5984" t="s">
        <v>20040</v>
      </c>
      <c r="H5984" t="s">
        <v>26437</v>
      </c>
      <c r="I5984" t="s">
        <v>26438</v>
      </c>
      <c r="J5984" t="s">
        <v>14165</v>
      </c>
      <c r="K5984" t="s">
        <v>18700</v>
      </c>
      <c r="L5984" t="s">
        <v>18701</v>
      </c>
      <c r="M5984" t="s">
        <v>20443</v>
      </c>
      <c r="N5984" t="s">
        <v>6351</v>
      </c>
      <c r="O5984" t="s">
        <v>20061</v>
      </c>
      <c r="P5984" t="s">
        <v>20461</v>
      </c>
      <c r="Q5984" t="s">
        <v>20462</v>
      </c>
      <c r="R5984" t="s">
        <v>26439</v>
      </c>
      <c r="S5984">
        <v>1</v>
      </c>
      <c r="T5984">
        <v>0</v>
      </c>
      <c r="U5984">
        <v>0</v>
      </c>
      <c r="V5984">
        <v>351</v>
      </c>
      <c r="W5984">
        <v>15</v>
      </c>
    </row>
    <row r="5985" spans="1:23" x14ac:dyDescent="0.3">
      <c r="A5985" t="s">
        <v>5994</v>
      </c>
      <c r="B5985" t="s">
        <v>21174</v>
      </c>
      <c r="C5985">
        <v>0</v>
      </c>
      <c r="D5985">
        <v>0</v>
      </c>
      <c r="E5985" t="s">
        <v>20050</v>
      </c>
      <c r="F5985" t="s">
        <v>19298</v>
      </c>
      <c r="G5985" t="s">
        <v>20040</v>
      </c>
      <c r="H5985" t="s">
        <v>26545</v>
      </c>
      <c r="I5985" t="s">
        <v>26546</v>
      </c>
      <c r="J5985" t="s">
        <v>19299</v>
      </c>
      <c r="K5985" t="s">
        <v>19300</v>
      </c>
      <c r="L5985" t="s">
        <v>19301</v>
      </c>
      <c r="M5985" t="s">
        <v>20189</v>
      </c>
      <c r="N5985" t="s">
        <v>6351</v>
      </c>
      <c r="O5985" t="s">
        <v>20061</v>
      </c>
      <c r="P5985" t="s">
        <v>20294</v>
      </c>
      <c r="Q5985" t="s">
        <v>6897</v>
      </c>
      <c r="R5985" t="s">
        <v>26547</v>
      </c>
      <c r="S5985">
        <v>1</v>
      </c>
      <c r="T5985">
        <v>0</v>
      </c>
      <c r="U5985">
        <v>0</v>
      </c>
      <c r="V5985">
        <v>78</v>
      </c>
      <c r="W5985">
        <v>4</v>
      </c>
    </row>
    <row r="5986" spans="1:23" x14ac:dyDescent="0.3">
      <c r="A5986" t="s">
        <v>5995</v>
      </c>
      <c r="B5986" t="s">
        <v>21174</v>
      </c>
      <c r="C5986">
        <v>0</v>
      </c>
      <c r="D5986">
        <v>0</v>
      </c>
      <c r="E5986" t="s">
        <v>20050</v>
      </c>
      <c r="F5986" t="s">
        <v>19302</v>
      </c>
      <c r="G5986" t="s">
        <v>20080</v>
      </c>
      <c r="H5986" t="s">
        <v>26548</v>
      </c>
      <c r="I5986" t="s">
        <v>26549</v>
      </c>
      <c r="J5986" t="s">
        <v>19303</v>
      </c>
      <c r="K5986" t="s">
        <v>6499</v>
      </c>
      <c r="L5986" t="s">
        <v>6500</v>
      </c>
      <c r="M5986" t="s">
        <v>20753</v>
      </c>
      <c r="N5986" t="s">
        <v>6351</v>
      </c>
      <c r="O5986" t="s">
        <v>20061</v>
      </c>
      <c r="P5986" t="s">
        <v>20294</v>
      </c>
      <c r="Q5986" t="s">
        <v>6897</v>
      </c>
      <c r="R5986" t="s">
        <v>20754</v>
      </c>
      <c r="S5986">
        <v>1</v>
      </c>
      <c r="T5986">
        <v>0</v>
      </c>
      <c r="U5986">
        <v>0</v>
      </c>
      <c r="V5986">
        <v>422</v>
      </c>
      <c r="W5986">
        <v>19</v>
      </c>
    </row>
    <row r="5987" spans="1:23" x14ac:dyDescent="0.3">
      <c r="A5987" t="s">
        <v>5996</v>
      </c>
      <c r="B5987" t="s">
        <v>21174</v>
      </c>
      <c r="C5987">
        <v>0</v>
      </c>
      <c r="D5987">
        <v>0</v>
      </c>
      <c r="E5987" t="s">
        <v>20050</v>
      </c>
      <c r="F5987" t="s">
        <v>19304</v>
      </c>
      <c r="G5987" t="s">
        <v>20080</v>
      </c>
      <c r="H5987" t="s">
        <v>26548</v>
      </c>
      <c r="I5987" t="s">
        <v>26549</v>
      </c>
      <c r="J5987" t="s">
        <v>19305</v>
      </c>
      <c r="K5987" t="s">
        <v>6499</v>
      </c>
      <c r="L5987" t="s">
        <v>6500</v>
      </c>
      <c r="M5987" t="s">
        <v>20753</v>
      </c>
      <c r="N5987" t="s">
        <v>6351</v>
      </c>
      <c r="O5987" t="s">
        <v>20061</v>
      </c>
      <c r="P5987" t="s">
        <v>20294</v>
      </c>
      <c r="Q5987" t="s">
        <v>6897</v>
      </c>
      <c r="R5987" t="s">
        <v>20754</v>
      </c>
      <c r="S5987">
        <v>1</v>
      </c>
      <c r="T5987">
        <v>0</v>
      </c>
      <c r="U5987">
        <v>0</v>
      </c>
      <c r="V5987">
        <v>403</v>
      </c>
      <c r="W5987">
        <v>20</v>
      </c>
    </row>
    <row r="5988" spans="1:23" x14ac:dyDescent="0.3">
      <c r="A5988" t="s">
        <v>5997</v>
      </c>
      <c r="B5988" t="s">
        <v>21174</v>
      </c>
      <c r="C5988">
        <v>0</v>
      </c>
      <c r="D5988">
        <v>0</v>
      </c>
      <c r="E5988" t="s">
        <v>20050</v>
      </c>
      <c r="F5988" t="s">
        <v>19306</v>
      </c>
      <c r="G5988" t="s">
        <v>20080</v>
      </c>
      <c r="H5988" t="s">
        <v>26550</v>
      </c>
      <c r="I5988" t="s">
        <v>26551</v>
      </c>
      <c r="J5988" t="s">
        <v>19307</v>
      </c>
      <c r="K5988" t="s">
        <v>19308</v>
      </c>
      <c r="L5988" t="s">
        <v>19309</v>
      </c>
      <c r="M5988" t="s">
        <v>20271</v>
      </c>
      <c r="N5988" t="s">
        <v>6351</v>
      </c>
      <c r="O5988" t="s">
        <v>20061</v>
      </c>
      <c r="P5988" t="s">
        <v>20294</v>
      </c>
      <c r="Q5988" t="s">
        <v>6897</v>
      </c>
      <c r="R5988" t="s">
        <v>26552</v>
      </c>
      <c r="S5988">
        <v>1</v>
      </c>
      <c r="T5988">
        <v>0</v>
      </c>
      <c r="U5988">
        <v>0</v>
      </c>
      <c r="V5988">
        <v>185</v>
      </c>
      <c r="W5988">
        <v>10</v>
      </c>
    </row>
    <row r="5989" spans="1:23" x14ac:dyDescent="0.3">
      <c r="A5989" t="s">
        <v>5998</v>
      </c>
      <c r="B5989" t="s">
        <v>21174</v>
      </c>
      <c r="C5989">
        <v>0</v>
      </c>
      <c r="D5989">
        <v>0</v>
      </c>
      <c r="E5989" t="s">
        <v>20050</v>
      </c>
      <c r="F5989" t="s">
        <v>19310</v>
      </c>
      <c r="G5989" t="s">
        <v>20328</v>
      </c>
      <c r="H5989" t="s">
        <v>26553</v>
      </c>
      <c r="I5989" t="s">
        <v>26554</v>
      </c>
      <c r="J5989" t="s">
        <v>19311</v>
      </c>
      <c r="K5989" t="s">
        <v>19312</v>
      </c>
      <c r="L5989" t="s">
        <v>19313</v>
      </c>
      <c r="M5989" t="s">
        <v>21470</v>
      </c>
      <c r="N5989" t="s">
        <v>6351</v>
      </c>
      <c r="O5989" t="s">
        <v>20061</v>
      </c>
      <c r="P5989" t="s">
        <v>20294</v>
      </c>
      <c r="Q5989" t="s">
        <v>6897</v>
      </c>
      <c r="R5989" t="s">
        <v>26555</v>
      </c>
      <c r="S5989">
        <v>1</v>
      </c>
      <c r="T5989">
        <v>1</v>
      </c>
      <c r="U5989">
        <v>0</v>
      </c>
      <c r="V5989">
        <v>79</v>
      </c>
      <c r="W5989">
        <v>4</v>
      </c>
    </row>
    <row r="5990" spans="1:23" x14ac:dyDescent="0.3">
      <c r="A5990" t="s">
        <v>5999</v>
      </c>
      <c r="B5990" t="s">
        <v>21174</v>
      </c>
      <c r="C5990">
        <v>0</v>
      </c>
      <c r="D5990">
        <v>0</v>
      </c>
      <c r="E5990" t="s">
        <v>20050</v>
      </c>
      <c r="F5990" t="s">
        <v>19314</v>
      </c>
      <c r="G5990" t="s">
        <v>20328</v>
      </c>
      <c r="H5990" t="s">
        <v>26556</v>
      </c>
      <c r="I5990" t="s">
        <v>26557</v>
      </c>
      <c r="J5990" t="s">
        <v>19315</v>
      </c>
      <c r="K5990" t="s">
        <v>19316</v>
      </c>
      <c r="L5990" t="s">
        <v>19317</v>
      </c>
      <c r="M5990" t="s">
        <v>20125</v>
      </c>
      <c r="N5990" t="s">
        <v>6351</v>
      </c>
      <c r="O5990" t="s">
        <v>20061</v>
      </c>
      <c r="P5990" t="s">
        <v>20294</v>
      </c>
      <c r="Q5990" t="s">
        <v>6897</v>
      </c>
      <c r="R5990" t="s">
        <v>26558</v>
      </c>
      <c r="S5990">
        <v>1</v>
      </c>
      <c r="T5990">
        <v>0</v>
      </c>
      <c r="U5990">
        <v>0</v>
      </c>
      <c r="V5990">
        <v>121</v>
      </c>
      <c r="W5990">
        <v>5</v>
      </c>
    </row>
    <row r="5991" spans="1:23" x14ac:dyDescent="0.3">
      <c r="A5991" t="s">
        <v>6000</v>
      </c>
      <c r="B5991" t="s">
        <v>21174</v>
      </c>
      <c r="C5991">
        <v>0</v>
      </c>
      <c r="D5991">
        <v>0</v>
      </c>
      <c r="E5991" t="s">
        <v>20050</v>
      </c>
      <c r="F5991" t="s">
        <v>19318</v>
      </c>
      <c r="G5991" t="s">
        <v>20080</v>
      </c>
      <c r="H5991" t="s">
        <v>26548</v>
      </c>
      <c r="I5991" t="s">
        <v>26549</v>
      </c>
      <c r="J5991" t="s">
        <v>19319</v>
      </c>
      <c r="K5991" t="s">
        <v>6499</v>
      </c>
      <c r="L5991" t="s">
        <v>6500</v>
      </c>
      <c r="M5991" t="s">
        <v>20753</v>
      </c>
      <c r="N5991" t="s">
        <v>6351</v>
      </c>
      <c r="O5991" t="s">
        <v>20061</v>
      </c>
      <c r="P5991" t="s">
        <v>20294</v>
      </c>
      <c r="Q5991" t="s">
        <v>6897</v>
      </c>
      <c r="R5991" t="s">
        <v>20754</v>
      </c>
      <c r="S5991">
        <v>1</v>
      </c>
      <c r="T5991">
        <v>0</v>
      </c>
      <c r="U5991">
        <v>0</v>
      </c>
      <c r="V5991">
        <v>148</v>
      </c>
      <c r="W5991">
        <v>8</v>
      </c>
    </row>
    <row r="5992" spans="1:23" x14ac:dyDescent="0.3">
      <c r="A5992" t="s">
        <v>6001</v>
      </c>
      <c r="B5992" t="s">
        <v>21174</v>
      </c>
      <c r="C5992">
        <v>0</v>
      </c>
      <c r="D5992">
        <v>0</v>
      </c>
      <c r="E5992" t="s">
        <v>20050</v>
      </c>
      <c r="F5992" t="s">
        <v>19320</v>
      </c>
      <c r="G5992" t="s">
        <v>20066</v>
      </c>
      <c r="H5992" t="s">
        <v>26559</v>
      </c>
      <c r="I5992" t="s">
        <v>26560</v>
      </c>
      <c r="J5992" t="s">
        <v>16786</v>
      </c>
      <c r="K5992" t="s">
        <v>19321</v>
      </c>
      <c r="L5992" t="s">
        <v>19322</v>
      </c>
      <c r="M5992" t="s">
        <v>20443</v>
      </c>
      <c r="N5992" t="s">
        <v>6351</v>
      </c>
      <c r="O5992" t="s">
        <v>20061</v>
      </c>
      <c r="P5992" t="s">
        <v>20294</v>
      </c>
      <c r="Q5992" t="s">
        <v>6897</v>
      </c>
      <c r="R5992" t="s">
        <v>26561</v>
      </c>
      <c r="S5992">
        <v>1</v>
      </c>
      <c r="T5992">
        <v>0</v>
      </c>
      <c r="U5992">
        <v>0</v>
      </c>
      <c r="V5992">
        <v>65</v>
      </c>
      <c r="W5992">
        <v>4</v>
      </c>
    </row>
    <row r="5993" spans="1:23" x14ac:dyDescent="0.3">
      <c r="A5993" t="s">
        <v>6002</v>
      </c>
      <c r="B5993" t="s">
        <v>21174</v>
      </c>
      <c r="C5993">
        <v>0</v>
      </c>
      <c r="D5993">
        <v>0</v>
      </c>
      <c r="E5993" t="s">
        <v>20050</v>
      </c>
      <c r="F5993" t="s">
        <v>19323</v>
      </c>
      <c r="G5993" t="s">
        <v>20080</v>
      </c>
      <c r="H5993" t="s">
        <v>26532</v>
      </c>
      <c r="I5993" t="s">
        <v>26533</v>
      </c>
      <c r="J5993" t="s">
        <v>19324</v>
      </c>
      <c r="K5993" t="s">
        <v>6896</v>
      </c>
      <c r="L5993" t="s">
        <v>6897</v>
      </c>
      <c r="M5993" t="s">
        <v>20206</v>
      </c>
      <c r="N5993" t="s">
        <v>6351</v>
      </c>
      <c r="O5993" t="s">
        <v>20061</v>
      </c>
      <c r="P5993" t="s">
        <v>20294</v>
      </c>
      <c r="Q5993" t="s">
        <v>6897</v>
      </c>
      <c r="R5993" t="s">
        <v>20708</v>
      </c>
      <c r="S5993">
        <v>1</v>
      </c>
      <c r="T5993">
        <v>0</v>
      </c>
      <c r="U5993">
        <v>0</v>
      </c>
      <c r="V5993">
        <v>180</v>
      </c>
      <c r="W5993">
        <v>8</v>
      </c>
    </row>
    <row r="5994" spans="1:23" x14ac:dyDescent="0.3">
      <c r="A5994" t="s">
        <v>6003</v>
      </c>
      <c r="B5994" t="s">
        <v>21174</v>
      </c>
      <c r="C5994">
        <v>0</v>
      </c>
      <c r="D5994">
        <v>0</v>
      </c>
      <c r="E5994" t="s">
        <v>20050</v>
      </c>
      <c r="F5994" t="s">
        <v>19325</v>
      </c>
      <c r="G5994" t="s">
        <v>20080</v>
      </c>
      <c r="H5994" t="s">
        <v>26562</v>
      </c>
      <c r="I5994" t="s">
        <v>26563</v>
      </c>
      <c r="J5994" t="s">
        <v>19326</v>
      </c>
      <c r="K5994" t="s">
        <v>7134</v>
      </c>
      <c r="L5994" t="s">
        <v>7135</v>
      </c>
      <c r="M5994" t="s">
        <v>20374</v>
      </c>
      <c r="N5994" t="s">
        <v>6351</v>
      </c>
      <c r="O5994" t="s">
        <v>20061</v>
      </c>
      <c r="P5994" t="s">
        <v>20672</v>
      </c>
      <c r="Q5994" t="s">
        <v>20673</v>
      </c>
      <c r="R5994" t="s">
        <v>20674</v>
      </c>
      <c r="S5994">
        <v>1</v>
      </c>
      <c r="T5994">
        <v>0</v>
      </c>
      <c r="U5994">
        <v>0</v>
      </c>
      <c r="V5994">
        <v>148</v>
      </c>
      <c r="W5994">
        <v>7</v>
      </c>
    </row>
    <row r="5995" spans="1:23" x14ac:dyDescent="0.3">
      <c r="A5995" t="s">
        <v>6004</v>
      </c>
      <c r="B5995" t="s">
        <v>21174</v>
      </c>
      <c r="C5995">
        <v>0</v>
      </c>
      <c r="D5995">
        <v>0</v>
      </c>
      <c r="E5995" t="s">
        <v>20050</v>
      </c>
      <c r="F5995" t="s">
        <v>19327</v>
      </c>
      <c r="G5995" t="s">
        <v>20066</v>
      </c>
      <c r="H5995" t="s">
        <v>26564</v>
      </c>
      <c r="I5995" t="s">
        <v>26565</v>
      </c>
      <c r="J5995" t="s">
        <v>19328</v>
      </c>
      <c r="K5995" t="s">
        <v>19329</v>
      </c>
      <c r="L5995" t="s">
        <v>19330</v>
      </c>
      <c r="M5995" t="s">
        <v>20348</v>
      </c>
      <c r="N5995" t="s">
        <v>6351</v>
      </c>
      <c r="O5995" t="s">
        <v>20061</v>
      </c>
      <c r="P5995" t="s">
        <v>20294</v>
      </c>
      <c r="Q5995" t="s">
        <v>6897</v>
      </c>
      <c r="R5995" t="s">
        <v>26566</v>
      </c>
      <c r="S5995">
        <v>1</v>
      </c>
      <c r="T5995">
        <v>0</v>
      </c>
      <c r="U5995">
        <v>0</v>
      </c>
      <c r="V5995">
        <v>163</v>
      </c>
      <c r="W5995">
        <v>8</v>
      </c>
    </row>
    <row r="5996" spans="1:23" x14ac:dyDescent="0.3">
      <c r="A5996" t="s">
        <v>6005</v>
      </c>
      <c r="B5996" t="s">
        <v>21174</v>
      </c>
      <c r="C5996">
        <v>0</v>
      </c>
      <c r="D5996">
        <v>0</v>
      </c>
      <c r="E5996" t="s">
        <v>20050</v>
      </c>
      <c r="F5996" t="s">
        <v>19331</v>
      </c>
      <c r="G5996" t="s">
        <v>20080</v>
      </c>
      <c r="H5996" t="s">
        <v>26567</v>
      </c>
      <c r="I5996" t="s">
        <v>26568</v>
      </c>
      <c r="J5996" t="s">
        <v>19332</v>
      </c>
      <c r="K5996" t="s">
        <v>8475</v>
      </c>
      <c r="L5996" t="s">
        <v>8476</v>
      </c>
      <c r="M5996" t="s">
        <v>20196</v>
      </c>
      <c r="N5996" t="s">
        <v>6351</v>
      </c>
      <c r="O5996" t="s">
        <v>20061</v>
      </c>
      <c r="P5996" t="s">
        <v>20294</v>
      </c>
      <c r="Q5996" t="s">
        <v>6897</v>
      </c>
      <c r="R5996" t="s">
        <v>20974</v>
      </c>
      <c r="S5996">
        <v>1</v>
      </c>
      <c r="T5996">
        <v>1</v>
      </c>
      <c r="U5996">
        <v>0</v>
      </c>
      <c r="V5996">
        <v>205</v>
      </c>
      <c r="W5996">
        <v>10</v>
      </c>
    </row>
    <row r="5997" spans="1:23" x14ac:dyDescent="0.3">
      <c r="A5997" t="s">
        <v>6006</v>
      </c>
      <c r="B5997" t="s">
        <v>21174</v>
      </c>
      <c r="C5997">
        <v>0</v>
      </c>
      <c r="D5997">
        <v>0</v>
      </c>
      <c r="E5997" t="s">
        <v>20150</v>
      </c>
      <c r="F5997" t="s">
        <v>19333</v>
      </c>
      <c r="G5997" t="s">
        <v>20089</v>
      </c>
      <c r="H5997" t="s">
        <v>26569</v>
      </c>
      <c r="I5997" t="s">
        <v>26570</v>
      </c>
      <c r="J5997" t="s">
        <v>11710</v>
      </c>
      <c r="K5997" t="s">
        <v>6449</v>
      </c>
      <c r="L5997" t="s">
        <v>6450</v>
      </c>
      <c r="M5997" t="s">
        <v>20206</v>
      </c>
      <c r="N5997" t="s">
        <v>6351</v>
      </c>
      <c r="O5997" t="s">
        <v>20061</v>
      </c>
      <c r="P5997" t="s">
        <v>20207</v>
      </c>
      <c r="Q5997" t="s">
        <v>6450</v>
      </c>
      <c r="R5997" t="s">
        <v>20208</v>
      </c>
      <c r="S5997">
        <v>0</v>
      </c>
      <c r="T5997">
        <v>0</v>
      </c>
      <c r="U5997">
        <v>0</v>
      </c>
      <c r="V5997">
        <v>111</v>
      </c>
      <c r="W5997">
        <v>10</v>
      </c>
    </row>
    <row r="5998" spans="1:23" x14ac:dyDescent="0.3">
      <c r="A5998" t="s">
        <v>6007</v>
      </c>
      <c r="B5998" t="s">
        <v>21174</v>
      </c>
      <c r="C5998">
        <v>0</v>
      </c>
      <c r="D5998">
        <v>0</v>
      </c>
      <c r="E5998" t="s">
        <v>20050</v>
      </c>
      <c r="F5998" t="s">
        <v>19334</v>
      </c>
      <c r="G5998" t="s">
        <v>20066</v>
      </c>
      <c r="H5998" t="s">
        <v>26571</v>
      </c>
      <c r="I5998" t="s">
        <v>26572</v>
      </c>
      <c r="J5998" t="s">
        <v>19335</v>
      </c>
      <c r="K5998" t="s">
        <v>19336</v>
      </c>
      <c r="L5998" t="s">
        <v>19337</v>
      </c>
      <c r="M5998" t="s">
        <v>24479</v>
      </c>
      <c r="N5998" t="s">
        <v>6351</v>
      </c>
      <c r="O5998" t="s">
        <v>20061</v>
      </c>
      <c r="P5998" t="s">
        <v>20294</v>
      </c>
      <c r="Q5998" t="s">
        <v>6897</v>
      </c>
      <c r="R5998" t="s">
        <v>26573</v>
      </c>
      <c r="S5998">
        <v>1</v>
      </c>
      <c r="T5998">
        <v>1</v>
      </c>
      <c r="U5998">
        <v>0</v>
      </c>
      <c r="V5998">
        <v>82</v>
      </c>
      <c r="W5998">
        <v>4</v>
      </c>
    </row>
    <row r="5999" spans="1:23" x14ac:dyDescent="0.3">
      <c r="A5999" t="s">
        <v>6008</v>
      </c>
      <c r="B5999" t="s">
        <v>21174</v>
      </c>
      <c r="C5999">
        <v>0</v>
      </c>
      <c r="D5999">
        <v>0</v>
      </c>
      <c r="E5999" t="s">
        <v>20050</v>
      </c>
      <c r="F5999" t="s">
        <v>19338</v>
      </c>
      <c r="G5999" t="s">
        <v>20066</v>
      </c>
      <c r="H5999" t="s">
        <v>26574</v>
      </c>
      <c r="I5999" t="s">
        <v>26575</v>
      </c>
      <c r="J5999" t="s">
        <v>9078</v>
      </c>
      <c r="K5999" t="s">
        <v>6896</v>
      </c>
      <c r="L5999" t="s">
        <v>6897</v>
      </c>
      <c r="M5999" t="s">
        <v>20206</v>
      </c>
      <c r="N5999" t="s">
        <v>6351</v>
      </c>
      <c r="O5999" t="s">
        <v>20061</v>
      </c>
      <c r="P5999" t="s">
        <v>20294</v>
      </c>
      <c r="Q5999" t="s">
        <v>6897</v>
      </c>
      <c r="R5999" t="s">
        <v>20708</v>
      </c>
      <c r="S5999">
        <v>1</v>
      </c>
      <c r="T5999">
        <v>0</v>
      </c>
      <c r="U5999">
        <v>0</v>
      </c>
      <c r="V5999">
        <v>89</v>
      </c>
      <c r="W5999">
        <v>5</v>
      </c>
    </row>
    <row r="6000" spans="1:23" x14ac:dyDescent="0.3">
      <c r="A6000" t="s">
        <v>6009</v>
      </c>
      <c r="B6000" t="s">
        <v>21174</v>
      </c>
      <c r="C6000">
        <v>0</v>
      </c>
      <c r="D6000">
        <v>0</v>
      </c>
      <c r="E6000" t="s">
        <v>20050</v>
      </c>
      <c r="F6000" t="s">
        <v>19339</v>
      </c>
      <c r="G6000" t="s">
        <v>20080</v>
      </c>
      <c r="H6000" t="s">
        <v>26532</v>
      </c>
      <c r="I6000" t="s">
        <v>26533</v>
      </c>
      <c r="J6000" t="s">
        <v>19340</v>
      </c>
      <c r="K6000" t="s">
        <v>6896</v>
      </c>
      <c r="L6000" t="s">
        <v>6897</v>
      </c>
      <c r="M6000" t="s">
        <v>20206</v>
      </c>
      <c r="N6000" t="s">
        <v>6351</v>
      </c>
      <c r="O6000" t="s">
        <v>20061</v>
      </c>
      <c r="P6000" t="s">
        <v>20294</v>
      </c>
      <c r="Q6000" t="s">
        <v>6897</v>
      </c>
      <c r="R6000" t="s">
        <v>20708</v>
      </c>
      <c r="S6000">
        <v>1</v>
      </c>
      <c r="T6000">
        <v>0</v>
      </c>
      <c r="U6000">
        <v>0</v>
      </c>
      <c r="V6000">
        <v>167</v>
      </c>
      <c r="W6000">
        <v>8</v>
      </c>
    </row>
    <row r="6001" spans="1:23" x14ac:dyDescent="0.3">
      <c r="A6001" t="s">
        <v>6010</v>
      </c>
      <c r="B6001" t="s">
        <v>21174</v>
      </c>
      <c r="C6001">
        <v>0</v>
      </c>
      <c r="D6001">
        <v>0</v>
      </c>
      <c r="E6001" t="s">
        <v>20050</v>
      </c>
      <c r="F6001" t="s">
        <v>19341</v>
      </c>
      <c r="G6001" t="s">
        <v>20328</v>
      </c>
      <c r="H6001" t="s">
        <v>26576</v>
      </c>
      <c r="I6001" t="s">
        <v>26577</v>
      </c>
      <c r="J6001" t="s">
        <v>13660</v>
      </c>
      <c r="K6001" t="s">
        <v>19342</v>
      </c>
      <c r="L6001" t="s">
        <v>19343</v>
      </c>
      <c r="M6001" t="s">
        <v>20967</v>
      </c>
      <c r="N6001" t="s">
        <v>6351</v>
      </c>
      <c r="O6001" t="s">
        <v>20061</v>
      </c>
      <c r="P6001" t="s">
        <v>20294</v>
      </c>
      <c r="Q6001" t="s">
        <v>6897</v>
      </c>
      <c r="R6001" t="s">
        <v>26578</v>
      </c>
      <c r="S6001">
        <v>1</v>
      </c>
      <c r="T6001">
        <v>0</v>
      </c>
      <c r="U6001">
        <v>0</v>
      </c>
      <c r="V6001">
        <v>122</v>
      </c>
      <c r="W6001">
        <v>6</v>
      </c>
    </row>
    <row r="6002" spans="1:23" x14ac:dyDescent="0.3">
      <c r="A6002" t="s">
        <v>6011</v>
      </c>
      <c r="B6002" t="s">
        <v>21174</v>
      </c>
      <c r="C6002">
        <v>0</v>
      </c>
      <c r="D6002">
        <v>0</v>
      </c>
      <c r="E6002" t="s">
        <v>20050</v>
      </c>
      <c r="F6002" t="s">
        <v>19344</v>
      </c>
      <c r="G6002" t="s">
        <v>20066</v>
      </c>
      <c r="H6002" t="s">
        <v>26579</v>
      </c>
      <c r="I6002" t="s">
        <v>26580</v>
      </c>
      <c r="J6002" t="s">
        <v>19345</v>
      </c>
      <c r="K6002" t="s">
        <v>8475</v>
      </c>
      <c r="L6002" t="s">
        <v>8476</v>
      </c>
      <c r="M6002" t="s">
        <v>20196</v>
      </c>
      <c r="N6002" t="s">
        <v>6351</v>
      </c>
      <c r="O6002" t="s">
        <v>20061</v>
      </c>
      <c r="P6002" t="s">
        <v>20294</v>
      </c>
      <c r="Q6002" t="s">
        <v>6897</v>
      </c>
      <c r="R6002" t="s">
        <v>20974</v>
      </c>
      <c r="S6002">
        <v>1</v>
      </c>
      <c r="T6002">
        <v>1</v>
      </c>
      <c r="U6002">
        <v>0</v>
      </c>
      <c r="V6002">
        <v>259</v>
      </c>
      <c r="W6002">
        <v>14</v>
      </c>
    </row>
    <row r="6003" spans="1:23" x14ac:dyDescent="0.3">
      <c r="A6003" t="s">
        <v>6012</v>
      </c>
      <c r="B6003" t="s">
        <v>21174</v>
      </c>
      <c r="C6003">
        <v>0</v>
      </c>
      <c r="D6003">
        <v>0</v>
      </c>
      <c r="E6003" t="s">
        <v>20150</v>
      </c>
      <c r="F6003" t="s">
        <v>19346</v>
      </c>
      <c r="G6003" t="s">
        <v>20089</v>
      </c>
      <c r="H6003" t="s">
        <v>26581</v>
      </c>
      <c r="I6003" t="s">
        <v>26582</v>
      </c>
      <c r="J6003" t="s">
        <v>19347</v>
      </c>
      <c r="K6003" t="s">
        <v>6349</v>
      </c>
      <c r="L6003" t="s">
        <v>6350</v>
      </c>
      <c r="M6003" t="s">
        <v>20083</v>
      </c>
      <c r="N6003" t="s">
        <v>6351</v>
      </c>
      <c r="O6003" t="s">
        <v>20061</v>
      </c>
      <c r="P6003" t="s">
        <v>20396</v>
      </c>
      <c r="Q6003" t="s">
        <v>20397</v>
      </c>
      <c r="R6003" t="s">
        <v>20398</v>
      </c>
      <c r="S6003">
        <v>0</v>
      </c>
      <c r="T6003">
        <v>0</v>
      </c>
      <c r="U6003">
        <v>0</v>
      </c>
      <c r="V6003">
        <v>273</v>
      </c>
      <c r="W6003">
        <v>11</v>
      </c>
    </row>
    <row r="6004" spans="1:23" x14ac:dyDescent="0.3">
      <c r="A6004" t="s">
        <v>6013</v>
      </c>
      <c r="B6004" t="s">
        <v>21174</v>
      </c>
      <c r="C6004">
        <v>0</v>
      </c>
      <c r="D6004">
        <v>0</v>
      </c>
      <c r="E6004" t="s">
        <v>20050</v>
      </c>
      <c r="F6004" t="s">
        <v>12310</v>
      </c>
      <c r="G6004" t="s">
        <v>20328</v>
      </c>
      <c r="H6004" t="s">
        <v>26583</v>
      </c>
      <c r="I6004" t="s">
        <v>26584</v>
      </c>
      <c r="J6004" t="s">
        <v>12028</v>
      </c>
      <c r="K6004" t="s">
        <v>19348</v>
      </c>
      <c r="L6004" t="s">
        <v>10338</v>
      </c>
      <c r="M6004" t="s">
        <v>20442</v>
      </c>
      <c r="N6004" t="s">
        <v>6351</v>
      </c>
      <c r="O6004" t="s">
        <v>20061</v>
      </c>
      <c r="P6004" t="s">
        <v>20207</v>
      </c>
      <c r="Q6004" t="s">
        <v>6450</v>
      </c>
      <c r="R6004" t="s">
        <v>26585</v>
      </c>
      <c r="S6004">
        <v>1</v>
      </c>
      <c r="T6004">
        <v>1</v>
      </c>
      <c r="U6004">
        <v>0</v>
      </c>
      <c r="V6004">
        <v>207</v>
      </c>
      <c r="W6004">
        <v>10</v>
      </c>
    </row>
    <row r="6005" spans="1:23" x14ac:dyDescent="0.3">
      <c r="A6005" t="s">
        <v>6014</v>
      </c>
      <c r="B6005" t="s">
        <v>21174</v>
      </c>
      <c r="C6005">
        <v>0</v>
      </c>
      <c r="D6005">
        <v>0</v>
      </c>
      <c r="E6005" t="s">
        <v>20050</v>
      </c>
      <c r="F6005" t="s">
        <v>19349</v>
      </c>
      <c r="G6005" t="s">
        <v>20080</v>
      </c>
      <c r="H6005" t="s">
        <v>26586</v>
      </c>
      <c r="I6005" t="s">
        <v>26587</v>
      </c>
      <c r="J6005" t="s">
        <v>19350</v>
      </c>
      <c r="K6005" t="s">
        <v>6901</v>
      </c>
      <c r="L6005" t="s">
        <v>6902</v>
      </c>
      <c r="M6005" t="s">
        <v>20688</v>
      </c>
      <c r="N6005" t="s">
        <v>6351</v>
      </c>
      <c r="O6005" t="s">
        <v>20061</v>
      </c>
      <c r="P6005" t="s">
        <v>20207</v>
      </c>
      <c r="Q6005" t="s">
        <v>6450</v>
      </c>
      <c r="R6005" t="s">
        <v>20727</v>
      </c>
      <c r="S6005">
        <v>1</v>
      </c>
      <c r="T6005">
        <v>0</v>
      </c>
      <c r="U6005">
        <v>0</v>
      </c>
      <c r="V6005">
        <v>115</v>
      </c>
      <c r="W6005">
        <v>6</v>
      </c>
    </row>
    <row r="6006" spans="1:23" x14ac:dyDescent="0.3">
      <c r="A6006" t="s">
        <v>6015</v>
      </c>
      <c r="B6006" t="s">
        <v>21174</v>
      </c>
      <c r="C6006">
        <v>0</v>
      </c>
      <c r="D6006">
        <v>0</v>
      </c>
      <c r="E6006" t="s">
        <v>20050</v>
      </c>
      <c r="F6006" t="s">
        <v>19351</v>
      </c>
      <c r="G6006" t="s">
        <v>20040</v>
      </c>
      <c r="H6006" t="s">
        <v>26588</v>
      </c>
      <c r="I6006" t="s">
        <v>26589</v>
      </c>
      <c r="J6006" t="s">
        <v>12261</v>
      </c>
      <c r="K6006" t="s">
        <v>19352</v>
      </c>
      <c r="L6006" t="s">
        <v>19353</v>
      </c>
      <c r="M6006" t="s">
        <v>20519</v>
      </c>
      <c r="N6006" t="s">
        <v>6351</v>
      </c>
      <c r="O6006" t="s">
        <v>20061</v>
      </c>
      <c r="P6006" t="s">
        <v>20207</v>
      </c>
      <c r="Q6006" t="s">
        <v>6450</v>
      </c>
      <c r="R6006" t="s">
        <v>26590</v>
      </c>
      <c r="S6006">
        <v>1</v>
      </c>
      <c r="T6006">
        <v>0</v>
      </c>
      <c r="U6006">
        <v>0</v>
      </c>
      <c r="V6006">
        <v>136</v>
      </c>
      <c r="W6006">
        <v>7</v>
      </c>
    </row>
    <row r="6007" spans="1:23" x14ac:dyDescent="0.3">
      <c r="A6007" t="s">
        <v>6016</v>
      </c>
      <c r="B6007" t="s">
        <v>21174</v>
      </c>
      <c r="C6007">
        <v>0</v>
      </c>
      <c r="D6007">
        <v>0</v>
      </c>
      <c r="E6007" t="s">
        <v>20050</v>
      </c>
      <c r="F6007" t="s">
        <v>19354</v>
      </c>
      <c r="G6007" t="s">
        <v>21292</v>
      </c>
      <c r="H6007" t="s">
        <v>26285</v>
      </c>
      <c r="I6007" t="s">
        <v>26286</v>
      </c>
      <c r="J6007" t="s">
        <v>13660</v>
      </c>
      <c r="K6007" t="s">
        <v>18831</v>
      </c>
      <c r="L6007" t="s">
        <v>18832</v>
      </c>
      <c r="M6007" t="s">
        <v>20178</v>
      </c>
      <c r="N6007" t="s">
        <v>6351</v>
      </c>
      <c r="O6007" t="s">
        <v>20061</v>
      </c>
      <c r="P6007" t="s">
        <v>20207</v>
      </c>
      <c r="Q6007" t="s">
        <v>6450</v>
      </c>
      <c r="R6007" t="s">
        <v>26287</v>
      </c>
      <c r="S6007">
        <v>1</v>
      </c>
      <c r="T6007">
        <v>0</v>
      </c>
      <c r="U6007">
        <v>0</v>
      </c>
      <c r="V6007">
        <v>97</v>
      </c>
      <c r="W6007">
        <v>5</v>
      </c>
    </row>
    <row r="6008" spans="1:23" x14ac:dyDescent="0.3">
      <c r="A6008" t="s">
        <v>6017</v>
      </c>
      <c r="B6008" t="s">
        <v>21174</v>
      </c>
      <c r="C6008">
        <v>0</v>
      </c>
      <c r="D6008">
        <v>0</v>
      </c>
      <c r="E6008" t="s">
        <v>20050</v>
      </c>
      <c r="F6008" t="s">
        <v>19355</v>
      </c>
      <c r="G6008" t="s">
        <v>20040</v>
      </c>
      <c r="H6008" t="s">
        <v>26591</v>
      </c>
      <c r="I6008" t="s">
        <v>26592</v>
      </c>
      <c r="J6008" t="s">
        <v>15489</v>
      </c>
      <c r="K6008" t="s">
        <v>19356</v>
      </c>
      <c r="L6008" t="s">
        <v>18820</v>
      </c>
      <c r="M6008" t="s">
        <v>20457</v>
      </c>
      <c r="N6008" t="s">
        <v>6351</v>
      </c>
      <c r="O6008" t="s">
        <v>20061</v>
      </c>
      <c r="P6008" t="s">
        <v>20207</v>
      </c>
      <c r="Q6008" t="s">
        <v>6450</v>
      </c>
      <c r="R6008" t="s">
        <v>26593</v>
      </c>
      <c r="S6008">
        <v>1</v>
      </c>
      <c r="T6008">
        <v>0</v>
      </c>
      <c r="U6008">
        <v>0</v>
      </c>
      <c r="V6008">
        <v>75</v>
      </c>
      <c r="W6008">
        <v>4</v>
      </c>
    </row>
    <row r="6009" spans="1:23" x14ac:dyDescent="0.3">
      <c r="A6009" t="s">
        <v>6018</v>
      </c>
      <c r="B6009" t="s">
        <v>21174</v>
      </c>
      <c r="C6009">
        <v>0</v>
      </c>
      <c r="D6009">
        <v>0</v>
      </c>
      <c r="E6009" t="s">
        <v>20050</v>
      </c>
      <c r="F6009" t="s">
        <v>19357</v>
      </c>
      <c r="G6009" t="s">
        <v>20080</v>
      </c>
      <c r="H6009" t="s">
        <v>26594</v>
      </c>
      <c r="I6009" t="s">
        <v>26595</v>
      </c>
      <c r="J6009" t="s">
        <v>19358</v>
      </c>
      <c r="K6009" t="s">
        <v>7993</v>
      </c>
      <c r="L6009" t="s">
        <v>7994</v>
      </c>
      <c r="M6009" t="s">
        <v>20125</v>
      </c>
      <c r="N6009" t="s">
        <v>6351</v>
      </c>
      <c r="O6009" t="s">
        <v>20061</v>
      </c>
      <c r="P6009" t="s">
        <v>20207</v>
      </c>
      <c r="Q6009" t="s">
        <v>6450</v>
      </c>
      <c r="R6009" t="s">
        <v>20512</v>
      </c>
      <c r="S6009">
        <v>1</v>
      </c>
      <c r="T6009">
        <v>0</v>
      </c>
      <c r="U6009">
        <v>0</v>
      </c>
      <c r="V6009">
        <v>77</v>
      </c>
      <c r="W6009">
        <v>4</v>
      </c>
    </row>
    <row r="6010" spans="1:23" x14ac:dyDescent="0.3">
      <c r="A6010" t="s">
        <v>6019</v>
      </c>
      <c r="B6010" t="s">
        <v>21174</v>
      </c>
      <c r="C6010">
        <v>0</v>
      </c>
      <c r="D6010">
        <v>0</v>
      </c>
      <c r="E6010" t="s">
        <v>20050</v>
      </c>
      <c r="F6010" t="s">
        <v>19359</v>
      </c>
      <c r="G6010" t="s">
        <v>20080</v>
      </c>
      <c r="H6010" t="s">
        <v>26586</v>
      </c>
      <c r="I6010" t="s">
        <v>26587</v>
      </c>
      <c r="J6010" t="s">
        <v>19360</v>
      </c>
      <c r="K6010" t="s">
        <v>6901</v>
      </c>
      <c r="L6010" t="s">
        <v>6902</v>
      </c>
      <c r="M6010" t="s">
        <v>20688</v>
      </c>
      <c r="N6010" t="s">
        <v>6351</v>
      </c>
      <c r="O6010" t="s">
        <v>20061</v>
      </c>
      <c r="P6010" t="s">
        <v>20207</v>
      </c>
      <c r="Q6010" t="s">
        <v>6450</v>
      </c>
      <c r="R6010" t="s">
        <v>20727</v>
      </c>
      <c r="S6010">
        <v>1</v>
      </c>
      <c r="T6010">
        <v>0</v>
      </c>
      <c r="U6010">
        <v>0</v>
      </c>
      <c r="V6010">
        <v>365</v>
      </c>
      <c r="W6010">
        <v>16</v>
      </c>
    </row>
    <row r="6011" spans="1:23" x14ac:dyDescent="0.3">
      <c r="A6011" t="s">
        <v>6020</v>
      </c>
      <c r="B6011" t="s">
        <v>21174</v>
      </c>
      <c r="C6011">
        <v>0</v>
      </c>
      <c r="D6011">
        <v>0</v>
      </c>
      <c r="E6011" t="s">
        <v>20050</v>
      </c>
      <c r="F6011" t="s">
        <v>19361</v>
      </c>
      <c r="G6011" t="s">
        <v>20080</v>
      </c>
      <c r="H6011" t="s">
        <v>26586</v>
      </c>
      <c r="I6011" t="s">
        <v>26587</v>
      </c>
      <c r="J6011" t="s">
        <v>19362</v>
      </c>
      <c r="K6011" t="s">
        <v>6901</v>
      </c>
      <c r="L6011" t="s">
        <v>6902</v>
      </c>
      <c r="M6011" t="s">
        <v>20688</v>
      </c>
      <c r="N6011" t="s">
        <v>6351</v>
      </c>
      <c r="O6011" t="s">
        <v>20061</v>
      </c>
      <c r="P6011" t="s">
        <v>20207</v>
      </c>
      <c r="Q6011" t="s">
        <v>6450</v>
      </c>
      <c r="R6011" t="s">
        <v>20727</v>
      </c>
      <c r="S6011">
        <v>1</v>
      </c>
      <c r="T6011">
        <v>0</v>
      </c>
      <c r="U6011">
        <v>0</v>
      </c>
      <c r="V6011">
        <v>358</v>
      </c>
      <c r="W6011">
        <v>19</v>
      </c>
    </row>
    <row r="6012" spans="1:23" x14ac:dyDescent="0.3">
      <c r="A6012" t="s">
        <v>6021</v>
      </c>
      <c r="B6012" t="s">
        <v>21174</v>
      </c>
      <c r="C6012">
        <v>0</v>
      </c>
      <c r="D6012">
        <v>0</v>
      </c>
      <c r="E6012" t="s">
        <v>20050</v>
      </c>
      <c r="F6012" t="s">
        <v>19363</v>
      </c>
      <c r="G6012" t="s">
        <v>20080</v>
      </c>
      <c r="H6012" t="s">
        <v>26586</v>
      </c>
      <c r="I6012" t="s">
        <v>26587</v>
      </c>
      <c r="J6012" t="s">
        <v>19364</v>
      </c>
      <c r="K6012" t="s">
        <v>6901</v>
      </c>
      <c r="L6012" t="s">
        <v>6902</v>
      </c>
      <c r="M6012" t="s">
        <v>20688</v>
      </c>
      <c r="N6012" t="s">
        <v>6351</v>
      </c>
      <c r="O6012" t="s">
        <v>20061</v>
      </c>
      <c r="P6012" t="s">
        <v>20207</v>
      </c>
      <c r="Q6012" t="s">
        <v>6450</v>
      </c>
      <c r="R6012" t="s">
        <v>20727</v>
      </c>
      <c r="S6012">
        <v>1</v>
      </c>
      <c r="T6012">
        <v>0</v>
      </c>
      <c r="U6012">
        <v>0</v>
      </c>
      <c r="V6012">
        <v>63</v>
      </c>
      <c r="W6012">
        <v>3</v>
      </c>
    </row>
    <row r="6013" spans="1:23" x14ac:dyDescent="0.3">
      <c r="A6013" t="s">
        <v>6022</v>
      </c>
      <c r="B6013" t="s">
        <v>21174</v>
      </c>
      <c r="C6013">
        <v>0</v>
      </c>
      <c r="D6013">
        <v>0</v>
      </c>
      <c r="E6013" t="s">
        <v>20050</v>
      </c>
      <c r="F6013" t="s">
        <v>19365</v>
      </c>
      <c r="G6013" t="s">
        <v>20328</v>
      </c>
      <c r="H6013" t="s">
        <v>26596</v>
      </c>
      <c r="I6013" t="s">
        <v>26597</v>
      </c>
      <c r="J6013" t="s">
        <v>19366</v>
      </c>
      <c r="K6013" t="s">
        <v>19367</v>
      </c>
      <c r="L6013" t="s">
        <v>19368</v>
      </c>
      <c r="M6013" t="s">
        <v>20258</v>
      </c>
      <c r="N6013" t="s">
        <v>6351</v>
      </c>
      <c r="O6013" t="s">
        <v>20061</v>
      </c>
      <c r="P6013" t="s">
        <v>20207</v>
      </c>
      <c r="Q6013" t="s">
        <v>6450</v>
      </c>
      <c r="R6013" t="s">
        <v>26598</v>
      </c>
      <c r="S6013">
        <v>1</v>
      </c>
      <c r="T6013">
        <v>0</v>
      </c>
      <c r="U6013">
        <v>0</v>
      </c>
      <c r="V6013">
        <v>41</v>
      </c>
      <c r="W6013">
        <v>2</v>
      </c>
    </row>
    <row r="6014" spans="1:23" x14ac:dyDescent="0.3">
      <c r="A6014" t="s">
        <v>6023</v>
      </c>
      <c r="B6014" t="s">
        <v>21174</v>
      </c>
      <c r="C6014">
        <v>0</v>
      </c>
      <c r="D6014">
        <v>0</v>
      </c>
      <c r="E6014" t="s">
        <v>20050</v>
      </c>
      <c r="F6014" t="s">
        <v>19369</v>
      </c>
      <c r="G6014" t="s">
        <v>20080</v>
      </c>
      <c r="H6014" t="s">
        <v>26447</v>
      </c>
      <c r="I6014" t="s">
        <v>26448</v>
      </c>
      <c r="J6014" t="s">
        <v>19170</v>
      </c>
      <c r="K6014" t="s">
        <v>6909</v>
      </c>
      <c r="L6014" t="s">
        <v>6910</v>
      </c>
      <c r="M6014" t="s">
        <v>20077</v>
      </c>
      <c r="N6014" t="s">
        <v>6351</v>
      </c>
      <c r="O6014" t="s">
        <v>20061</v>
      </c>
      <c r="P6014" t="s">
        <v>20461</v>
      </c>
      <c r="Q6014" t="s">
        <v>20462</v>
      </c>
      <c r="R6014" t="s">
        <v>20845</v>
      </c>
      <c r="S6014">
        <v>1</v>
      </c>
      <c r="T6014">
        <v>0</v>
      </c>
      <c r="U6014">
        <v>0</v>
      </c>
      <c r="V6014">
        <v>189</v>
      </c>
      <c r="W6014">
        <v>9</v>
      </c>
    </row>
    <row r="6015" spans="1:23" x14ac:dyDescent="0.3">
      <c r="A6015" t="s">
        <v>6024</v>
      </c>
      <c r="B6015" t="s">
        <v>21174</v>
      </c>
      <c r="C6015">
        <v>0</v>
      </c>
      <c r="D6015">
        <v>0</v>
      </c>
      <c r="E6015" t="s">
        <v>20050</v>
      </c>
      <c r="F6015" t="s">
        <v>19370</v>
      </c>
      <c r="G6015" t="s">
        <v>20040</v>
      </c>
      <c r="H6015" t="s">
        <v>26288</v>
      </c>
      <c r="I6015" t="s">
        <v>26289</v>
      </c>
      <c r="J6015" t="s">
        <v>19371</v>
      </c>
      <c r="K6015" t="s">
        <v>18835</v>
      </c>
      <c r="L6015" t="s">
        <v>18836</v>
      </c>
      <c r="M6015" t="s">
        <v>20893</v>
      </c>
      <c r="N6015" t="s">
        <v>6351</v>
      </c>
      <c r="O6015" t="s">
        <v>20061</v>
      </c>
      <c r="P6015" t="s">
        <v>20207</v>
      </c>
      <c r="Q6015" t="s">
        <v>6450</v>
      </c>
      <c r="R6015" t="s">
        <v>26290</v>
      </c>
      <c r="S6015">
        <v>1</v>
      </c>
      <c r="T6015">
        <v>0</v>
      </c>
      <c r="U6015">
        <v>0</v>
      </c>
      <c r="V6015">
        <v>165</v>
      </c>
      <c r="W6015">
        <v>8</v>
      </c>
    </row>
    <row r="6016" spans="1:23" x14ac:dyDescent="0.3">
      <c r="A6016" t="s">
        <v>6025</v>
      </c>
      <c r="B6016" t="s">
        <v>21174</v>
      </c>
      <c r="C6016">
        <v>0</v>
      </c>
      <c r="D6016">
        <v>0</v>
      </c>
      <c r="E6016" t="s">
        <v>20050</v>
      </c>
      <c r="F6016" t="s">
        <v>19372</v>
      </c>
      <c r="G6016" t="s">
        <v>20080</v>
      </c>
      <c r="H6016" t="s">
        <v>26310</v>
      </c>
      <c r="I6016" t="s">
        <v>26311</v>
      </c>
      <c r="J6016" t="s">
        <v>19373</v>
      </c>
      <c r="K6016" t="s">
        <v>6449</v>
      </c>
      <c r="L6016" t="s">
        <v>6450</v>
      </c>
      <c r="M6016" t="s">
        <v>20206</v>
      </c>
      <c r="N6016" t="s">
        <v>6351</v>
      </c>
      <c r="O6016" t="s">
        <v>20061</v>
      </c>
      <c r="P6016" t="s">
        <v>20207</v>
      </c>
      <c r="Q6016" t="s">
        <v>6450</v>
      </c>
      <c r="R6016" t="s">
        <v>20208</v>
      </c>
      <c r="S6016">
        <v>1</v>
      </c>
      <c r="T6016">
        <v>0</v>
      </c>
      <c r="U6016">
        <v>0</v>
      </c>
      <c r="V6016">
        <v>321</v>
      </c>
      <c r="W6016">
        <v>19</v>
      </c>
    </row>
    <row r="6017" spans="1:23" x14ac:dyDescent="0.3">
      <c r="A6017" t="s">
        <v>6026</v>
      </c>
      <c r="B6017" t="s">
        <v>21174</v>
      </c>
      <c r="C6017">
        <v>0</v>
      </c>
      <c r="D6017">
        <v>0</v>
      </c>
      <c r="E6017" t="s">
        <v>20050</v>
      </c>
      <c r="F6017" t="s">
        <v>19374</v>
      </c>
      <c r="G6017" t="s">
        <v>20080</v>
      </c>
      <c r="H6017" t="s">
        <v>26310</v>
      </c>
      <c r="I6017" t="s">
        <v>26311</v>
      </c>
      <c r="J6017" t="s">
        <v>19375</v>
      </c>
      <c r="K6017" t="s">
        <v>7418</v>
      </c>
      <c r="L6017" t="s">
        <v>6450</v>
      </c>
      <c r="M6017" t="s">
        <v>20206</v>
      </c>
      <c r="N6017" t="s">
        <v>6351</v>
      </c>
      <c r="O6017" t="s">
        <v>20061</v>
      </c>
      <c r="P6017" t="s">
        <v>20207</v>
      </c>
      <c r="Q6017" t="s">
        <v>6450</v>
      </c>
      <c r="R6017" t="s">
        <v>20208</v>
      </c>
      <c r="S6017">
        <v>1</v>
      </c>
      <c r="T6017">
        <v>0</v>
      </c>
      <c r="U6017">
        <v>0</v>
      </c>
      <c r="V6017">
        <v>103</v>
      </c>
      <c r="W6017">
        <v>5</v>
      </c>
    </row>
    <row r="6018" spans="1:23" x14ac:dyDescent="0.3">
      <c r="A6018" t="s">
        <v>6027</v>
      </c>
      <c r="B6018" t="s">
        <v>21174</v>
      </c>
      <c r="C6018">
        <v>0</v>
      </c>
      <c r="D6018">
        <v>0</v>
      </c>
      <c r="E6018" t="s">
        <v>20050</v>
      </c>
      <c r="F6018" t="s">
        <v>19376</v>
      </c>
      <c r="G6018" t="s">
        <v>20080</v>
      </c>
      <c r="H6018" t="s">
        <v>26310</v>
      </c>
      <c r="I6018" t="s">
        <v>26311</v>
      </c>
      <c r="J6018" t="s">
        <v>19377</v>
      </c>
      <c r="K6018" t="s">
        <v>6449</v>
      </c>
      <c r="L6018" t="s">
        <v>6450</v>
      </c>
      <c r="M6018" t="s">
        <v>20206</v>
      </c>
      <c r="N6018" t="s">
        <v>6351</v>
      </c>
      <c r="O6018" t="s">
        <v>20061</v>
      </c>
      <c r="P6018" t="s">
        <v>20207</v>
      </c>
      <c r="Q6018" t="s">
        <v>6450</v>
      </c>
      <c r="R6018" t="s">
        <v>20208</v>
      </c>
      <c r="S6018">
        <v>1</v>
      </c>
      <c r="T6018">
        <v>0</v>
      </c>
      <c r="U6018">
        <v>0</v>
      </c>
      <c r="V6018">
        <v>277</v>
      </c>
      <c r="W6018">
        <v>13</v>
      </c>
    </row>
    <row r="6019" spans="1:23" x14ac:dyDescent="0.3">
      <c r="A6019" t="s">
        <v>6028</v>
      </c>
      <c r="B6019" t="s">
        <v>21174</v>
      </c>
      <c r="C6019">
        <v>0</v>
      </c>
      <c r="D6019">
        <v>0</v>
      </c>
      <c r="E6019" t="s">
        <v>20050</v>
      </c>
      <c r="F6019" t="s">
        <v>19378</v>
      </c>
      <c r="G6019" t="s">
        <v>20080</v>
      </c>
      <c r="H6019" t="s">
        <v>26310</v>
      </c>
      <c r="I6019" t="s">
        <v>26311</v>
      </c>
      <c r="J6019" t="s">
        <v>11035</v>
      </c>
      <c r="K6019" t="s">
        <v>6449</v>
      </c>
      <c r="L6019" t="s">
        <v>6450</v>
      </c>
      <c r="M6019" t="s">
        <v>20206</v>
      </c>
      <c r="N6019" t="s">
        <v>6351</v>
      </c>
      <c r="O6019" t="s">
        <v>20061</v>
      </c>
      <c r="P6019" t="s">
        <v>20207</v>
      </c>
      <c r="Q6019" t="s">
        <v>6450</v>
      </c>
      <c r="R6019" t="s">
        <v>20208</v>
      </c>
      <c r="S6019">
        <v>1</v>
      </c>
      <c r="T6019">
        <v>0</v>
      </c>
      <c r="U6019">
        <v>0</v>
      </c>
      <c r="V6019">
        <v>227</v>
      </c>
      <c r="W6019">
        <v>12</v>
      </c>
    </row>
    <row r="6020" spans="1:23" x14ac:dyDescent="0.3">
      <c r="A6020" t="s">
        <v>6029</v>
      </c>
      <c r="B6020" t="s">
        <v>21174</v>
      </c>
      <c r="C6020">
        <v>0</v>
      </c>
      <c r="D6020">
        <v>0</v>
      </c>
      <c r="E6020" t="s">
        <v>20050</v>
      </c>
      <c r="F6020" t="s">
        <v>19379</v>
      </c>
      <c r="G6020" t="s">
        <v>20080</v>
      </c>
      <c r="H6020" t="s">
        <v>26310</v>
      </c>
      <c r="I6020" t="s">
        <v>26311</v>
      </c>
      <c r="J6020" t="s">
        <v>19373</v>
      </c>
      <c r="K6020" t="s">
        <v>6449</v>
      </c>
      <c r="L6020" t="s">
        <v>6450</v>
      </c>
      <c r="M6020" t="s">
        <v>20206</v>
      </c>
      <c r="N6020" t="s">
        <v>6351</v>
      </c>
      <c r="O6020" t="s">
        <v>20061</v>
      </c>
      <c r="P6020" t="s">
        <v>20207</v>
      </c>
      <c r="Q6020" t="s">
        <v>6450</v>
      </c>
      <c r="R6020" t="s">
        <v>20208</v>
      </c>
      <c r="S6020">
        <v>1</v>
      </c>
      <c r="T6020">
        <v>0</v>
      </c>
      <c r="U6020">
        <v>0</v>
      </c>
      <c r="V6020">
        <v>241</v>
      </c>
      <c r="W6020">
        <v>13</v>
      </c>
    </row>
    <row r="6021" spans="1:23" x14ac:dyDescent="0.3">
      <c r="A6021" t="s">
        <v>6030</v>
      </c>
      <c r="B6021" t="s">
        <v>21174</v>
      </c>
      <c r="C6021">
        <v>0</v>
      </c>
      <c r="D6021">
        <v>0</v>
      </c>
      <c r="E6021" t="s">
        <v>20050</v>
      </c>
      <c r="F6021" t="s">
        <v>19380</v>
      </c>
      <c r="G6021" t="s">
        <v>20080</v>
      </c>
      <c r="H6021" t="s">
        <v>26310</v>
      </c>
      <c r="I6021" t="s">
        <v>26311</v>
      </c>
      <c r="J6021" t="s">
        <v>19381</v>
      </c>
      <c r="K6021" t="s">
        <v>6449</v>
      </c>
      <c r="L6021" t="s">
        <v>6450</v>
      </c>
      <c r="M6021" t="s">
        <v>20206</v>
      </c>
      <c r="N6021" t="s">
        <v>6351</v>
      </c>
      <c r="O6021" t="s">
        <v>20061</v>
      </c>
      <c r="P6021" t="s">
        <v>20207</v>
      </c>
      <c r="Q6021" t="s">
        <v>6450</v>
      </c>
      <c r="R6021" t="s">
        <v>20208</v>
      </c>
      <c r="S6021">
        <v>1</v>
      </c>
      <c r="T6021">
        <v>0</v>
      </c>
      <c r="U6021">
        <v>0</v>
      </c>
      <c r="V6021">
        <v>237</v>
      </c>
      <c r="W6021">
        <v>12</v>
      </c>
    </row>
    <row r="6022" spans="1:23" x14ac:dyDescent="0.3">
      <c r="A6022" t="s">
        <v>6031</v>
      </c>
      <c r="B6022" t="s">
        <v>21174</v>
      </c>
      <c r="C6022">
        <v>0</v>
      </c>
      <c r="D6022">
        <v>0</v>
      </c>
      <c r="E6022" t="s">
        <v>20050</v>
      </c>
      <c r="F6022" t="s">
        <v>19382</v>
      </c>
      <c r="G6022" t="s">
        <v>20040</v>
      </c>
      <c r="H6022" t="s">
        <v>26599</v>
      </c>
      <c r="I6022" t="s">
        <v>26600</v>
      </c>
      <c r="J6022" t="s">
        <v>19383</v>
      </c>
      <c r="K6022" t="s">
        <v>19384</v>
      </c>
      <c r="L6022" t="s">
        <v>19385</v>
      </c>
      <c r="M6022" t="s">
        <v>20131</v>
      </c>
      <c r="N6022" t="s">
        <v>6351</v>
      </c>
      <c r="O6022" t="s">
        <v>20061</v>
      </c>
      <c r="P6022" t="s">
        <v>20207</v>
      </c>
      <c r="Q6022" t="s">
        <v>6450</v>
      </c>
      <c r="R6022" t="s">
        <v>26601</v>
      </c>
      <c r="S6022">
        <v>1</v>
      </c>
      <c r="T6022">
        <v>0</v>
      </c>
      <c r="U6022">
        <v>0</v>
      </c>
      <c r="V6022">
        <v>88</v>
      </c>
      <c r="W6022">
        <v>4</v>
      </c>
    </row>
    <row r="6023" spans="1:23" x14ac:dyDescent="0.3">
      <c r="A6023" t="s">
        <v>6032</v>
      </c>
      <c r="B6023" t="s">
        <v>21174</v>
      </c>
      <c r="C6023">
        <v>0</v>
      </c>
      <c r="D6023">
        <v>0</v>
      </c>
      <c r="E6023" t="s">
        <v>20050</v>
      </c>
      <c r="F6023" t="s">
        <v>19386</v>
      </c>
      <c r="G6023" t="s">
        <v>20040</v>
      </c>
      <c r="H6023" t="s">
        <v>26599</v>
      </c>
      <c r="I6023" t="s">
        <v>26600</v>
      </c>
      <c r="J6023" t="s">
        <v>19383</v>
      </c>
      <c r="K6023" t="s">
        <v>19384</v>
      </c>
      <c r="L6023" t="s">
        <v>19385</v>
      </c>
      <c r="M6023" t="s">
        <v>20131</v>
      </c>
      <c r="N6023" t="s">
        <v>6351</v>
      </c>
      <c r="O6023" t="s">
        <v>20061</v>
      </c>
      <c r="P6023" t="s">
        <v>20207</v>
      </c>
      <c r="Q6023" t="s">
        <v>6450</v>
      </c>
      <c r="R6023" t="s">
        <v>26601</v>
      </c>
      <c r="S6023">
        <v>1</v>
      </c>
      <c r="T6023">
        <v>0</v>
      </c>
      <c r="U6023">
        <v>0</v>
      </c>
      <c r="V6023">
        <v>94</v>
      </c>
      <c r="W6023">
        <v>5</v>
      </c>
    </row>
    <row r="6024" spans="1:23" x14ac:dyDescent="0.3">
      <c r="A6024" t="s">
        <v>6033</v>
      </c>
      <c r="B6024" t="s">
        <v>21174</v>
      </c>
      <c r="C6024">
        <v>0</v>
      </c>
      <c r="D6024">
        <v>0</v>
      </c>
      <c r="E6024" t="s">
        <v>20050</v>
      </c>
      <c r="F6024" t="s">
        <v>19387</v>
      </c>
      <c r="G6024" t="s">
        <v>20040</v>
      </c>
      <c r="H6024" t="s">
        <v>26288</v>
      </c>
      <c r="I6024" t="s">
        <v>26289</v>
      </c>
      <c r="J6024" t="s">
        <v>19388</v>
      </c>
      <c r="K6024" t="s">
        <v>18835</v>
      </c>
      <c r="L6024" t="s">
        <v>18836</v>
      </c>
      <c r="M6024" t="s">
        <v>20893</v>
      </c>
      <c r="N6024" t="s">
        <v>6351</v>
      </c>
      <c r="O6024" t="s">
        <v>20061</v>
      </c>
      <c r="P6024" t="s">
        <v>20207</v>
      </c>
      <c r="Q6024" t="s">
        <v>6450</v>
      </c>
      <c r="R6024" t="s">
        <v>26290</v>
      </c>
      <c r="S6024">
        <v>1</v>
      </c>
      <c r="T6024">
        <v>0</v>
      </c>
      <c r="U6024">
        <v>0</v>
      </c>
      <c r="V6024">
        <v>68</v>
      </c>
      <c r="W6024">
        <v>4</v>
      </c>
    </row>
    <row r="6025" spans="1:23" x14ac:dyDescent="0.3">
      <c r="A6025" t="s">
        <v>6034</v>
      </c>
      <c r="B6025" t="s">
        <v>21174</v>
      </c>
      <c r="C6025">
        <v>0</v>
      </c>
      <c r="D6025">
        <v>0</v>
      </c>
      <c r="E6025" t="s">
        <v>20050</v>
      </c>
      <c r="F6025" t="s">
        <v>19389</v>
      </c>
      <c r="G6025" t="s">
        <v>21292</v>
      </c>
      <c r="H6025" t="s">
        <v>26291</v>
      </c>
      <c r="I6025" t="s">
        <v>26292</v>
      </c>
      <c r="J6025" t="s">
        <v>8254</v>
      </c>
      <c r="K6025" t="s">
        <v>18838</v>
      </c>
      <c r="L6025" t="s">
        <v>18839</v>
      </c>
      <c r="M6025" t="s">
        <v>20103</v>
      </c>
      <c r="N6025" t="s">
        <v>6351</v>
      </c>
      <c r="O6025" t="s">
        <v>20061</v>
      </c>
      <c r="P6025" t="s">
        <v>20207</v>
      </c>
      <c r="Q6025" t="s">
        <v>6450</v>
      </c>
      <c r="R6025" t="s">
        <v>26293</v>
      </c>
      <c r="S6025">
        <v>1</v>
      </c>
      <c r="T6025">
        <v>0</v>
      </c>
      <c r="U6025">
        <v>0</v>
      </c>
      <c r="V6025">
        <v>86</v>
      </c>
      <c r="W6025">
        <v>5</v>
      </c>
    </row>
    <row r="6026" spans="1:23" x14ac:dyDescent="0.3">
      <c r="A6026" t="s">
        <v>6035</v>
      </c>
      <c r="B6026" t="s">
        <v>21174</v>
      </c>
      <c r="C6026">
        <v>0</v>
      </c>
      <c r="D6026">
        <v>0</v>
      </c>
      <c r="E6026" t="s">
        <v>20050</v>
      </c>
      <c r="F6026" t="s">
        <v>19390</v>
      </c>
      <c r="G6026" t="s">
        <v>20080</v>
      </c>
      <c r="H6026" t="s">
        <v>26310</v>
      </c>
      <c r="I6026" t="s">
        <v>26311</v>
      </c>
      <c r="J6026" t="s">
        <v>19391</v>
      </c>
      <c r="K6026" t="s">
        <v>7418</v>
      </c>
      <c r="L6026" t="s">
        <v>6450</v>
      </c>
      <c r="M6026" t="s">
        <v>20206</v>
      </c>
      <c r="N6026" t="s">
        <v>6351</v>
      </c>
      <c r="O6026" t="s">
        <v>20061</v>
      </c>
      <c r="P6026" t="s">
        <v>20207</v>
      </c>
      <c r="Q6026" t="s">
        <v>6450</v>
      </c>
      <c r="R6026" t="s">
        <v>20208</v>
      </c>
      <c r="S6026">
        <v>1</v>
      </c>
      <c r="T6026">
        <v>0</v>
      </c>
      <c r="U6026">
        <v>0</v>
      </c>
      <c r="V6026">
        <v>329</v>
      </c>
      <c r="W6026">
        <v>15</v>
      </c>
    </row>
    <row r="6027" spans="1:23" x14ac:dyDescent="0.3">
      <c r="A6027" t="s">
        <v>6036</v>
      </c>
      <c r="B6027" t="s">
        <v>21174</v>
      </c>
      <c r="C6027">
        <v>0</v>
      </c>
      <c r="D6027">
        <v>0</v>
      </c>
      <c r="E6027" t="s">
        <v>20050</v>
      </c>
      <c r="F6027" t="s">
        <v>19392</v>
      </c>
      <c r="G6027" t="s">
        <v>20080</v>
      </c>
      <c r="H6027" t="s">
        <v>26310</v>
      </c>
      <c r="I6027" t="s">
        <v>26311</v>
      </c>
      <c r="J6027" t="s">
        <v>19393</v>
      </c>
      <c r="K6027" t="s">
        <v>7418</v>
      </c>
      <c r="L6027" t="s">
        <v>6450</v>
      </c>
      <c r="M6027" t="s">
        <v>20206</v>
      </c>
      <c r="N6027" t="s">
        <v>6351</v>
      </c>
      <c r="O6027" t="s">
        <v>20061</v>
      </c>
      <c r="P6027" t="s">
        <v>20207</v>
      </c>
      <c r="Q6027" t="s">
        <v>6450</v>
      </c>
      <c r="R6027" t="s">
        <v>20208</v>
      </c>
      <c r="S6027">
        <v>1</v>
      </c>
      <c r="T6027">
        <v>0</v>
      </c>
      <c r="U6027">
        <v>0</v>
      </c>
      <c r="V6027">
        <v>195</v>
      </c>
      <c r="W6027">
        <v>12</v>
      </c>
    </row>
    <row r="6028" spans="1:23" x14ac:dyDescent="0.3">
      <c r="A6028" t="s">
        <v>6037</v>
      </c>
      <c r="B6028" t="s">
        <v>21174</v>
      </c>
      <c r="C6028">
        <v>0</v>
      </c>
      <c r="D6028">
        <v>0</v>
      </c>
      <c r="E6028" t="s">
        <v>20050</v>
      </c>
      <c r="F6028" t="s">
        <v>19394</v>
      </c>
      <c r="G6028" t="s">
        <v>20080</v>
      </c>
      <c r="H6028" t="s">
        <v>26310</v>
      </c>
      <c r="I6028" t="s">
        <v>26311</v>
      </c>
      <c r="J6028" t="s">
        <v>19395</v>
      </c>
      <c r="K6028" t="s">
        <v>7418</v>
      </c>
      <c r="L6028" t="s">
        <v>6450</v>
      </c>
      <c r="M6028" t="s">
        <v>20206</v>
      </c>
      <c r="N6028" t="s">
        <v>6351</v>
      </c>
      <c r="O6028" t="s">
        <v>20061</v>
      </c>
      <c r="P6028" t="s">
        <v>20207</v>
      </c>
      <c r="Q6028" t="s">
        <v>6450</v>
      </c>
      <c r="R6028" t="s">
        <v>20208</v>
      </c>
      <c r="S6028">
        <v>1</v>
      </c>
      <c r="T6028">
        <v>0</v>
      </c>
      <c r="U6028">
        <v>0</v>
      </c>
      <c r="V6028">
        <v>227</v>
      </c>
      <c r="W6028">
        <v>11</v>
      </c>
    </row>
    <row r="6029" spans="1:23" x14ac:dyDescent="0.3">
      <c r="A6029" t="s">
        <v>6038</v>
      </c>
      <c r="B6029" t="s">
        <v>21174</v>
      </c>
      <c r="C6029">
        <v>0</v>
      </c>
      <c r="D6029">
        <v>0</v>
      </c>
      <c r="E6029" t="s">
        <v>20050</v>
      </c>
      <c r="F6029" t="s">
        <v>19396</v>
      </c>
      <c r="G6029" t="s">
        <v>20040</v>
      </c>
      <c r="H6029" t="s">
        <v>26602</v>
      </c>
      <c r="I6029" t="s">
        <v>26603</v>
      </c>
      <c r="J6029" t="s">
        <v>19397</v>
      </c>
      <c r="K6029" t="s">
        <v>19398</v>
      </c>
      <c r="L6029" t="s">
        <v>19399</v>
      </c>
      <c r="M6029" t="s">
        <v>20840</v>
      </c>
      <c r="N6029" t="s">
        <v>6351</v>
      </c>
      <c r="O6029" t="s">
        <v>20061</v>
      </c>
      <c r="P6029" t="s">
        <v>20207</v>
      </c>
      <c r="Q6029" t="s">
        <v>6450</v>
      </c>
      <c r="R6029" t="s">
        <v>26604</v>
      </c>
      <c r="S6029">
        <v>1</v>
      </c>
      <c r="T6029">
        <v>0</v>
      </c>
      <c r="U6029">
        <v>0</v>
      </c>
      <c r="V6029">
        <v>100</v>
      </c>
      <c r="W6029">
        <v>5</v>
      </c>
    </row>
    <row r="6030" spans="1:23" x14ac:dyDescent="0.3">
      <c r="A6030" t="s">
        <v>6039</v>
      </c>
      <c r="B6030" t="s">
        <v>21174</v>
      </c>
      <c r="C6030">
        <v>0</v>
      </c>
      <c r="D6030">
        <v>0</v>
      </c>
      <c r="E6030" t="s">
        <v>20050</v>
      </c>
      <c r="F6030" t="s">
        <v>19400</v>
      </c>
      <c r="G6030" t="s">
        <v>20080</v>
      </c>
      <c r="H6030" t="s">
        <v>26251</v>
      </c>
      <c r="I6030" t="s">
        <v>26252</v>
      </c>
      <c r="J6030" t="s">
        <v>19401</v>
      </c>
      <c r="K6030" t="s">
        <v>18438</v>
      </c>
      <c r="L6030" t="s">
        <v>18439</v>
      </c>
      <c r="M6030" t="s">
        <v>20221</v>
      </c>
      <c r="N6030" t="s">
        <v>6351</v>
      </c>
      <c r="O6030" t="s">
        <v>20061</v>
      </c>
      <c r="P6030" t="s">
        <v>20207</v>
      </c>
      <c r="Q6030" t="s">
        <v>6450</v>
      </c>
      <c r="R6030" t="s">
        <v>26151</v>
      </c>
      <c r="S6030">
        <v>1</v>
      </c>
      <c r="T6030">
        <v>1</v>
      </c>
      <c r="U6030">
        <v>0</v>
      </c>
      <c r="V6030">
        <v>343</v>
      </c>
      <c r="W6030">
        <v>18</v>
      </c>
    </row>
    <row r="6031" spans="1:23" x14ac:dyDescent="0.3">
      <c r="A6031" t="s">
        <v>6040</v>
      </c>
      <c r="B6031" t="s">
        <v>21174</v>
      </c>
      <c r="C6031">
        <v>0</v>
      </c>
      <c r="D6031">
        <v>0</v>
      </c>
      <c r="E6031" t="s">
        <v>20050</v>
      </c>
      <c r="F6031" t="s">
        <v>19402</v>
      </c>
      <c r="G6031" t="s">
        <v>20080</v>
      </c>
      <c r="H6031" t="s">
        <v>26251</v>
      </c>
      <c r="I6031" t="s">
        <v>26252</v>
      </c>
      <c r="J6031" t="s">
        <v>19403</v>
      </c>
      <c r="K6031" t="s">
        <v>18438</v>
      </c>
      <c r="L6031" t="s">
        <v>18439</v>
      </c>
      <c r="M6031" t="s">
        <v>20221</v>
      </c>
      <c r="N6031" t="s">
        <v>6351</v>
      </c>
      <c r="O6031" t="s">
        <v>20061</v>
      </c>
      <c r="P6031" t="s">
        <v>20207</v>
      </c>
      <c r="Q6031" t="s">
        <v>6450</v>
      </c>
      <c r="R6031" t="s">
        <v>26151</v>
      </c>
      <c r="S6031">
        <v>1</v>
      </c>
      <c r="T6031">
        <v>1</v>
      </c>
      <c r="U6031">
        <v>0</v>
      </c>
      <c r="V6031">
        <v>315</v>
      </c>
      <c r="W6031">
        <v>19</v>
      </c>
    </row>
    <row r="6032" spans="1:23" x14ac:dyDescent="0.3">
      <c r="A6032" t="s">
        <v>6041</v>
      </c>
      <c r="B6032" t="s">
        <v>21174</v>
      </c>
      <c r="C6032">
        <v>0</v>
      </c>
      <c r="D6032">
        <v>0</v>
      </c>
      <c r="E6032" t="s">
        <v>20050</v>
      </c>
      <c r="F6032" t="s">
        <v>19404</v>
      </c>
      <c r="G6032" t="s">
        <v>20080</v>
      </c>
      <c r="H6032" t="s">
        <v>26251</v>
      </c>
      <c r="I6032" t="s">
        <v>26252</v>
      </c>
      <c r="J6032" t="s">
        <v>9343</v>
      </c>
      <c r="K6032" t="s">
        <v>18438</v>
      </c>
      <c r="L6032" t="s">
        <v>18439</v>
      </c>
      <c r="M6032" t="s">
        <v>20221</v>
      </c>
      <c r="N6032" t="s">
        <v>6351</v>
      </c>
      <c r="O6032" t="s">
        <v>20061</v>
      </c>
      <c r="P6032" t="s">
        <v>20207</v>
      </c>
      <c r="Q6032" t="s">
        <v>6450</v>
      </c>
      <c r="R6032" t="s">
        <v>26151</v>
      </c>
      <c r="S6032">
        <v>1</v>
      </c>
      <c r="T6032">
        <v>1</v>
      </c>
      <c r="U6032">
        <v>0</v>
      </c>
      <c r="V6032">
        <v>141</v>
      </c>
      <c r="W6032">
        <v>9</v>
      </c>
    </row>
    <row r="6033" spans="1:23" x14ac:dyDescent="0.3">
      <c r="A6033" t="s">
        <v>6042</v>
      </c>
      <c r="B6033" t="s">
        <v>21174</v>
      </c>
      <c r="C6033">
        <v>0</v>
      </c>
      <c r="D6033">
        <v>0</v>
      </c>
      <c r="E6033" t="s">
        <v>20050</v>
      </c>
      <c r="F6033" t="s">
        <v>19405</v>
      </c>
      <c r="G6033" t="s">
        <v>20080</v>
      </c>
      <c r="H6033" t="s">
        <v>26251</v>
      </c>
      <c r="I6033" t="s">
        <v>26252</v>
      </c>
      <c r="J6033" t="s">
        <v>9507</v>
      </c>
      <c r="K6033" t="s">
        <v>18438</v>
      </c>
      <c r="L6033" t="s">
        <v>18439</v>
      </c>
      <c r="M6033" t="s">
        <v>20221</v>
      </c>
      <c r="N6033" t="s">
        <v>6351</v>
      </c>
      <c r="O6033" t="s">
        <v>20061</v>
      </c>
      <c r="P6033" t="s">
        <v>20207</v>
      </c>
      <c r="Q6033" t="s">
        <v>6450</v>
      </c>
      <c r="R6033" t="s">
        <v>26151</v>
      </c>
      <c r="S6033">
        <v>1</v>
      </c>
      <c r="T6033">
        <v>1</v>
      </c>
      <c r="U6033">
        <v>0</v>
      </c>
      <c r="V6033">
        <v>263</v>
      </c>
      <c r="W6033">
        <v>12</v>
      </c>
    </row>
    <row r="6034" spans="1:23" x14ac:dyDescent="0.3">
      <c r="A6034" t="s">
        <v>6043</v>
      </c>
      <c r="B6034" t="s">
        <v>21174</v>
      </c>
      <c r="C6034">
        <v>0</v>
      </c>
      <c r="D6034">
        <v>0</v>
      </c>
      <c r="E6034" t="s">
        <v>20050</v>
      </c>
      <c r="F6034" t="s">
        <v>19406</v>
      </c>
      <c r="G6034" t="s">
        <v>20040</v>
      </c>
      <c r="H6034" t="s">
        <v>26288</v>
      </c>
      <c r="I6034" t="s">
        <v>26289</v>
      </c>
      <c r="J6034" t="s">
        <v>18834</v>
      </c>
      <c r="K6034" t="s">
        <v>18835</v>
      </c>
      <c r="L6034" t="s">
        <v>18836</v>
      </c>
      <c r="M6034" t="s">
        <v>20893</v>
      </c>
      <c r="N6034" t="s">
        <v>6351</v>
      </c>
      <c r="O6034" t="s">
        <v>20061</v>
      </c>
      <c r="P6034" t="s">
        <v>20207</v>
      </c>
      <c r="Q6034" t="s">
        <v>6450</v>
      </c>
      <c r="R6034" t="s">
        <v>26290</v>
      </c>
      <c r="S6034">
        <v>1</v>
      </c>
      <c r="T6034">
        <v>0</v>
      </c>
      <c r="U6034">
        <v>0</v>
      </c>
      <c r="V6034">
        <v>127</v>
      </c>
      <c r="W6034">
        <v>7</v>
      </c>
    </row>
    <row r="6035" spans="1:23" x14ac:dyDescent="0.3">
      <c r="A6035" t="s">
        <v>6044</v>
      </c>
      <c r="B6035" t="s">
        <v>21174</v>
      </c>
      <c r="C6035">
        <v>0</v>
      </c>
      <c r="D6035">
        <v>0</v>
      </c>
      <c r="E6035" t="s">
        <v>20050</v>
      </c>
      <c r="F6035" t="s">
        <v>19407</v>
      </c>
      <c r="G6035" t="s">
        <v>20040</v>
      </c>
      <c r="H6035" t="s">
        <v>26599</v>
      </c>
      <c r="I6035" t="s">
        <v>26600</v>
      </c>
      <c r="J6035" t="s">
        <v>9032</v>
      </c>
      <c r="K6035" t="s">
        <v>19384</v>
      </c>
      <c r="L6035" t="s">
        <v>19385</v>
      </c>
      <c r="M6035" t="s">
        <v>20131</v>
      </c>
      <c r="N6035" t="s">
        <v>6351</v>
      </c>
      <c r="O6035" t="s">
        <v>20061</v>
      </c>
      <c r="P6035" t="s">
        <v>20207</v>
      </c>
      <c r="Q6035" t="s">
        <v>6450</v>
      </c>
      <c r="R6035" t="s">
        <v>26601</v>
      </c>
      <c r="S6035">
        <v>1</v>
      </c>
      <c r="T6035">
        <v>0</v>
      </c>
      <c r="U6035">
        <v>0</v>
      </c>
      <c r="V6035">
        <v>125</v>
      </c>
      <c r="W6035">
        <v>6</v>
      </c>
    </row>
    <row r="6036" spans="1:23" x14ac:dyDescent="0.3">
      <c r="A6036" t="s">
        <v>6045</v>
      </c>
      <c r="B6036" t="s">
        <v>21174</v>
      </c>
      <c r="C6036">
        <v>0</v>
      </c>
      <c r="D6036">
        <v>0</v>
      </c>
      <c r="E6036" t="s">
        <v>20050</v>
      </c>
      <c r="F6036" t="s">
        <v>19408</v>
      </c>
      <c r="G6036" t="s">
        <v>20080</v>
      </c>
      <c r="H6036" t="s">
        <v>26586</v>
      </c>
      <c r="I6036" t="s">
        <v>26587</v>
      </c>
      <c r="J6036" t="s">
        <v>19409</v>
      </c>
      <c r="K6036" t="s">
        <v>6901</v>
      </c>
      <c r="L6036" t="s">
        <v>6902</v>
      </c>
      <c r="M6036" t="s">
        <v>20688</v>
      </c>
      <c r="N6036" t="s">
        <v>6351</v>
      </c>
      <c r="O6036" t="s">
        <v>20061</v>
      </c>
      <c r="P6036" t="s">
        <v>20207</v>
      </c>
      <c r="Q6036" t="s">
        <v>6450</v>
      </c>
      <c r="R6036" t="s">
        <v>20727</v>
      </c>
      <c r="S6036">
        <v>1</v>
      </c>
      <c r="T6036">
        <v>0</v>
      </c>
      <c r="U6036">
        <v>0</v>
      </c>
      <c r="V6036">
        <v>84</v>
      </c>
      <c r="W6036">
        <v>4</v>
      </c>
    </row>
    <row r="6037" spans="1:23" x14ac:dyDescent="0.3">
      <c r="A6037" t="s">
        <v>6046</v>
      </c>
      <c r="B6037" t="s">
        <v>21174</v>
      </c>
      <c r="C6037">
        <v>0</v>
      </c>
      <c r="D6037">
        <v>0</v>
      </c>
      <c r="E6037" t="s">
        <v>20050</v>
      </c>
      <c r="F6037" t="s">
        <v>19410</v>
      </c>
      <c r="G6037" t="s">
        <v>20040</v>
      </c>
      <c r="H6037" t="s">
        <v>26599</v>
      </c>
      <c r="I6037" t="s">
        <v>26600</v>
      </c>
      <c r="J6037" t="s">
        <v>19411</v>
      </c>
      <c r="K6037" t="s">
        <v>19384</v>
      </c>
      <c r="L6037" t="s">
        <v>19385</v>
      </c>
      <c r="M6037" t="s">
        <v>20131</v>
      </c>
      <c r="N6037" t="s">
        <v>6351</v>
      </c>
      <c r="O6037" t="s">
        <v>20061</v>
      </c>
      <c r="P6037" t="s">
        <v>20207</v>
      </c>
      <c r="Q6037" t="s">
        <v>6450</v>
      </c>
      <c r="R6037" t="s">
        <v>26601</v>
      </c>
      <c r="S6037">
        <v>1</v>
      </c>
      <c r="T6037">
        <v>0</v>
      </c>
      <c r="U6037">
        <v>0</v>
      </c>
      <c r="V6037">
        <v>90</v>
      </c>
      <c r="W6037">
        <v>5</v>
      </c>
    </row>
    <row r="6038" spans="1:23" x14ac:dyDescent="0.3">
      <c r="A6038" t="s">
        <v>6047</v>
      </c>
      <c r="B6038" t="s">
        <v>21174</v>
      </c>
      <c r="C6038">
        <v>0</v>
      </c>
      <c r="D6038">
        <v>0</v>
      </c>
      <c r="E6038" t="s">
        <v>20050</v>
      </c>
      <c r="F6038" t="s">
        <v>19412</v>
      </c>
      <c r="G6038" t="s">
        <v>20080</v>
      </c>
      <c r="H6038" t="s">
        <v>26594</v>
      </c>
      <c r="I6038" t="s">
        <v>26595</v>
      </c>
      <c r="J6038" t="s">
        <v>12937</v>
      </c>
      <c r="K6038" t="s">
        <v>7993</v>
      </c>
      <c r="L6038" t="s">
        <v>7994</v>
      </c>
      <c r="M6038" t="s">
        <v>20125</v>
      </c>
      <c r="N6038" t="s">
        <v>6351</v>
      </c>
      <c r="O6038" t="s">
        <v>20061</v>
      </c>
      <c r="P6038" t="s">
        <v>20207</v>
      </c>
      <c r="Q6038" t="s">
        <v>6450</v>
      </c>
      <c r="R6038" t="s">
        <v>20512</v>
      </c>
      <c r="S6038">
        <v>1</v>
      </c>
      <c r="T6038">
        <v>0</v>
      </c>
      <c r="U6038">
        <v>0</v>
      </c>
      <c r="V6038">
        <v>257</v>
      </c>
      <c r="W6038">
        <v>12</v>
      </c>
    </row>
    <row r="6039" spans="1:23" x14ac:dyDescent="0.3">
      <c r="A6039" t="s">
        <v>6048</v>
      </c>
      <c r="B6039" t="s">
        <v>21174</v>
      </c>
      <c r="C6039">
        <v>0</v>
      </c>
      <c r="D6039">
        <v>0</v>
      </c>
      <c r="E6039" t="s">
        <v>20050</v>
      </c>
      <c r="F6039" t="s">
        <v>19413</v>
      </c>
      <c r="G6039" t="s">
        <v>20080</v>
      </c>
      <c r="H6039" t="s">
        <v>26594</v>
      </c>
      <c r="I6039" t="s">
        <v>26595</v>
      </c>
      <c r="J6039" t="s">
        <v>12937</v>
      </c>
      <c r="K6039" t="s">
        <v>7993</v>
      </c>
      <c r="L6039" t="s">
        <v>7994</v>
      </c>
      <c r="M6039" t="s">
        <v>20125</v>
      </c>
      <c r="N6039" t="s">
        <v>6351</v>
      </c>
      <c r="O6039" t="s">
        <v>20061</v>
      </c>
      <c r="P6039" t="s">
        <v>20207</v>
      </c>
      <c r="Q6039" t="s">
        <v>6450</v>
      </c>
      <c r="R6039" t="s">
        <v>20512</v>
      </c>
      <c r="S6039">
        <v>1</v>
      </c>
      <c r="T6039">
        <v>0</v>
      </c>
      <c r="U6039">
        <v>0</v>
      </c>
      <c r="V6039">
        <v>306</v>
      </c>
      <c r="W6039">
        <v>16</v>
      </c>
    </row>
    <row r="6040" spans="1:23" x14ac:dyDescent="0.3">
      <c r="A6040" t="s">
        <v>6049</v>
      </c>
      <c r="B6040" t="s">
        <v>21174</v>
      </c>
      <c r="C6040">
        <v>0</v>
      </c>
      <c r="D6040">
        <v>0</v>
      </c>
      <c r="E6040" t="s">
        <v>20050</v>
      </c>
      <c r="F6040" t="s">
        <v>19414</v>
      </c>
      <c r="G6040" t="s">
        <v>20040</v>
      </c>
      <c r="H6040" t="s">
        <v>20996</v>
      </c>
      <c r="I6040" t="s">
        <v>20997</v>
      </c>
      <c r="J6040" t="s">
        <v>19415</v>
      </c>
      <c r="K6040" t="s">
        <v>7739</v>
      </c>
      <c r="L6040" t="s">
        <v>7740</v>
      </c>
      <c r="M6040" t="s">
        <v>20340</v>
      </c>
      <c r="N6040" t="s">
        <v>6351</v>
      </c>
      <c r="O6040" t="s">
        <v>20061</v>
      </c>
      <c r="P6040" t="s">
        <v>20207</v>
      </c>
      <c r="Q6040" t="s">
        <v>6450</v>
      </c>
      <c r="R6040" t="s">
        <v>20341</v>
      </c>
      <c r="S6040">
        <v>1</v>
      </c>
      <c r="T6040">
        <v>0</v>
      </c>
      <c r="U6040">
        <v>0</v>
      </c>
      <c r="V6040">
        <v>300</v>
      </c>
      <c r="W6040">
        <v>13</v>
      </c>
    </row>
    <row r="6041" spans="1:23" x14ac:dyDescent="0.3">
      <c r="A6041" t="s">
        <v>6050</v>
      </c>
      <c r="B6041" t="s">
        <v>21174</v>
      </c>
      <c r="C6041">
        <v>0</v>
      </c>
      <c r="D6041">
        <v>0</v>
      </c>
      <c r="E6041" t="s">
        <v>20050</v>
      </c>
      <c r="F6041" t="s">
        <v>19416</v>
      </c>
      <c r="G6041" t="s">
        <v>20066</v>
      </c>
      <c r="H6041" t="s">
        <v>26605</v>
      </c>
      <c r="I6041" t="s">
        <v>26606</v>
      </c>
      <c r="J6041" t="s">
        <v>19417</v>
      </c>
      <c r="K6041" t="s">
        <v>7739</v>
      </c>
      <c r="L6041" t="s">
        <v>7740</v>
      </c>
      <c r="M6041" t="s">
        <v>20340</v>
      </c>
      <c r="N6041" t="s">
        <v>6351</v>
      </c>
      <c r="O6041" t="s">
        <v>20061</v>
      </c>
      <c r="P6041" t="s">
        <v>20207</v>
      </c>
      <c r="Q6041" t="s">
        <v>6450</v>
      </c>
      <c r="R6041" t="s">
        <v>20341</v>
      </c>
      <c r="S6041">
        <v>1</v>
      </c>
      <c r="T6041">
        <v>0</v>
      </c>
      <c r="U6041">
        <v>0</v>
      </c>
      <c r="V6041">
        <v>287</v>
      </c>
      <c r="W6041">
        <v>15</v>
      </c>
    </row>
    <row r="6042" spans="1:23" x14ac:dyDescent="0.3">
      <c r="A6042" t="s">
        <v>6051</v>
      </c>
      <c r="B6042" t="s">
        <v>21174</v>
      </c>
      <c r="C6042">
        <v>0</v>
      </c>
      <c r="D6042">
        <v>0</v>
      </c>
      <c r="E6042" t="s">
        <v>20050</v>
      </c>
      <c r="F6042" t="s">
        <v>19418</v>
      </c>
      <c r="G6042" t="s">
        <v>20080</v>
      </c>
      <c r="H6042" t="s">
        <v>26594</v>
      </c>
      <c r="I6042" t="s">
        <v>26595</v>
      </c>
      <c r="J6042" t="s">
        <v>19419</v>
      </c>
      <c r="K6042" t="s">
        <v>7993</v>
      </c>
      <c r="L6042" t="s">
        <v>7994</v>
      </c>
      <c r="M6042" t="s">
        <v>20125</v>
      </c>
      <c r="N6042" t="s">
        <v>6351</v>
      </c>
      <c r="O6042" t="s">
        <v>20061</v>
      </c>
      <c r="P6042" t="s">
        <v>20207</v>
      </c>
      <c r="Q6042" t="s">
        <v>6450</v>
      </c>
      <c r="R6042" t="s">
        <v>20512</v>
      </c>
      <c r="S6042">
        <v>1</v>
      </c>
      <c r="T6042">
        <v>0</v>
      </c>
      <c r="U6042">
        <v>0</v>
      </c>
      <c r="V6042">
        <v>177</v>
      </c>
      <c r="W6042">
        <v>9</v>
      </c>
    </row>
    <row r="6043" spans="1:23" x14ac:dyDescent="0.3">
      <c r="A6043" t="s">
        <v>6052</v>
      </c>
      <c r="B6043" t="s">
        <v>21174</v>
      </c>
      <c r="C6043">
        <v>0</v>
      </c>
      <c r="D6043">
        <v>0</v>
      </c>
      <c r="E6043" t="s">
        <v>20050</v>
      </c>
      <c r="F6043" t="s">
        <v>19420</v>
      </c>
      <c r="G6043" t="s">
        <v>20080</v>
      </c>
      <c r="H6043" t="s">
        <v>26310</v>
      </c>
      <c r="I6043" t="s">
        <v>26311</v>
      </c>
      <c r="J6043" t="s">
        <v>19421</v>
      </c>
      <c r="K6043" t="s">
        <v>6449</v>
      </c>
      <c r="L6043" t="s">
        <v>6450</v>
      </c>
      <c r="M6043" t="s">
        <v>20206</v>
      </c>
      <c r="N6043" t="s">
        <v>6351</v>
      </c>
      <c r="O6043" t="s">
        <v>20061</v>
      </c>
      <c r="P6043" t="s">
        <v>20207</v>
      </c>
      <c r="Q6043" t="s">
        <v>6450</v>
      </c>
      <c r="R6043" t="s">
        <v>20208</v>
      </c>
      <c r="S6043">
        <v>1</v>
      </c>
      <c r="T6043">
        <v>0</v>
      </c>
      <c r="U6043">
        <v>0</v>
      </c>
      <c r="V6043">
        <v>294</v>
      </c>
      <c r="W6043">
        <v>16</v>
      </c>
    </row>
    <row r="6044" spans="1:23" x14ac:dyDescent="0.3">
      <c r="A6044" t="s">
        <v>6053</v>
      </c>
      <c r="B6044" t="s">
        <v>21174</v>
      </c>
      <c r="C6044">
        <v>0</v>
      </c>
      <c r="D6044">
        <v>0</v>
      </c>
      <c r="E6044" t="s">
        <v>20150</v>
      </c>
      <c r="F6044" t="s">
        <v>19422</v>
      </c>
      <c r="G6044" t="s">
        <v>20089</v>
      </c>
      <c r="H6044" t="s">
        <v>26607</v>
      </c>
      <c r="I6044" t="s">
        <v>26608</v>
      </c>
      <c r="J6044" t="s">
        <v>19423</v>
      </c>
      <c r="K6044" t="s">
        <v>7640</v>
      </c>
      <c r="L6044" t="s">
        <v>7641</v>
      </c>
      <c r="M6044" t="s">
        <v>20060</v>
      </c>
      <c r="N6044" t="s">
        <v>6351</v>
      </c>
      <c r="O6044" t="s">
        <v>20061</v>
      </c>
      <c r="P6044" t="s">
        <v>20062</v>
      </c>
      <c r="Q6044" t="s">
        <v>20063</v>
      </c>
      <c r="R6044" t="s">
        <v>20064</v>
      </c>
      <c r="S6044">
        <v>0</v>
      </c>
      <c r="T6044">
        <v>0</v>
      </c>
      <c r="U6044">
        <v>0</v>
      </c>
      <c r="V6044">
        <v>111</v>
      </c>
      <c r="W6044">
        <v>5</v>
      </c>
    </row>
    <row r="6045" spans="1:23" x14ac:dyDescent="0.3">
      <c r="A6045" t="s">
        <v>6054</v>
      </c>
      <c r="B6045" t="s">
        <v>21174</v>
      </c>
      <c r="C6045">
        <v>0</v>
      </c>
      <c r="D6045">
        <v>0</v>
      </c>
      <c r="E6045" t="s">
        <v>20050</v>
      </c>
      <c r="F6045" t="s">
        <v>19424</v>
      </c>
      <c r="G6045" t="s">
        <v>20328</v>
      </c>
      <c r="H6045" t="s">
        <v>26609</v>
      </c>
      <c r="I6045" t="s">
        <v>26610</v>
      </c>
      <c r="J6045" t="s">
        <v>19116</v>
      </c>
      <c r="K6045" t="s">
        <v>18662</v>
      </c>
      <c r="L6045" t="s">
        <v>18663</v>
      </c>
      <c r="M6045" t="s">
        <v>20453</v>
      </c>
      <c r="N6045" t="s">
        <v>6351</v>
      </c>
      <c r="O6045" t="s">
        <v>20061</v>
      </c>
      <c r="P6045" t="s">
        <v>20461</v>
      </c>
      <c r="Q6045" t="s">
        <v>20462</v>
      </c>
      <c r="R6045" t="s">
        <v>26218</v>
      </c>
      <c r="S6045">
        <v>1</v>
      </c>
      <c r="T6045">
        <v>1</v>
      </c>
      <c r="U6045">
        <v>0</v>
      </c>
      <c r="V6045">
        <v>190</v>
      </c>
      <c r="W6045">
        <v>9</v>
      </c>
    </row>
    <row r="6046" spans="1:23" x14ac:dyDescent="0.3">
      <c r="A6046" t="s">
        <v>6055</v>
      </c>
      <c r="B6046" t="s">
        <v>21174</v>
      </c>
      <c r="C6046">
        <v>0</v>
      </c>
      <c r="D6046">
        <v>0</v>
      </c>
      <c r="E6046" t="s">
        <v>20050</v>
      </c>
      <c r="F6046" t="s">
        <v>19425</v>
      </c>
      <c r="G6046" t="s">
        <v>20066</v>
      </c>
      <c r="H6046" t="s">
        <v>26611</v>
      </c>
      <c r="I6046" t="s">
        <v>26612</v>
      </c>
      <c r="J6046" t="s">
        <v>13917</v>
      </c>
      <c r="K6046" t="s">
        <v>19426</v>
      </c>
      <c r="L6046" t="s">
        <v>19427</v>
      </c>
      <c r="M6046" t="s">
        <v>20534</v>
      </c>
      <c r="N6046" t="s">
        <v>6351</v>
      </c>
      <c r="O6046" t="s">
        <v>20061</v>
      </c>
      <c r="P6046" t="s">
        <v>20777</v>
      </c>
      <c r="Q6046" t="s">
        <v>6922</v>
      </c>
      <c r="R6046" t="s">
        <v>26613</v>
      </c>
      <c r="S6046">
        <v>1</v>
      </c>
      <c r="T6046">
        <v>1</v>
      </c>
      <c r="U6046">
        <v>0</v>
      </c>
      <c r="V6046">
        <v>151</v>
      </c>
      <c r="W6046">
        <v>8</v>
      </c>
    </row>
    <row r="6047" spans="1:23" x14ac:dyDescent="0.3">
      <c r="A6047" t="s">
        <v>6056</v>
      </c>
      <c r="B6047" t="s">
        <v>21174</v>
      </c>
      <c r="C6047">
        <v>0</v>
      </c>
      <c r="D6047">
        <v>0</v>
      </c>
      <c r="E6047" t="s">
        <v>20050</v>
      </c>
      <c r="F6047" t="s">
        <v>19428</v>
      </c>
      <c r="G6047" t="s">
        <v>20328</v>
      </c>
      <c r="H6047" t="s">
        <v>26614</v>
      </c>
      <c r="I6047" t="s">
        <v>26615</v>
      </c>
      <c r="J6047" t="s">
        <v>19429</v>
      </c>
      <c r="K6047" t="s">
        <v>19430</v>
      </c>
      <c r="L6047" t="s">
        <v>19431</v>
      </c>
      <c r="M6047" t="s">
        <v>20582</v>
      </c>
      <c r="N6047" t="s">
        <v>6351</v>
      </c>
      <c r="O6047" t="s">
        <v>20061</v>
      </c>
      <c r="P6047" t="s">
        <v>20777</v>
      </c>
      <c r="Q6047" t="s">
        <v>6922</v>
      </c>
      <c r="R6047" t="s">
        <v>26616</v>
      </c>
      <c r="S6047">
        <v>1</v>
      </c>
      <c r="T6047">
        <v>0</v>
      </c>
      <c r="U6047">
        <v>0</v>
      </c>
      <c r="V6047">
        <v>120</v>
      </c>
      <c r="W6047">
        <v>6</v>
      </c>
    </row>
    <row r="6048" spans="1:23" x14ac:dyDescent="0.3">
      <c r="A6048" t="s">
        <v>6057</v>
      </c>
      <c r="B6048" t="s">
        <v>21174</v>
      </c>
      <c r="C6048">
        <v>0</v>
      </c>
      <c r="D6048">
        <v>0</v>
      </c>
      <c r="E6048" t="s">
        <v>20050</v>
      </c>
      <c r="F6048" t="s">
        <v>19432</v>
      </c>
      <c r="G6048" t="s">
        <v>20040</v>
      </c>
      <c r="H6048" t="s">
        <v>26617</v>
      </c>
      <c r="I6048" t="s">
        <v>26618</v>
      </c>
      <c r="J6048" t="s">
        <v>19433</v>
      </c>
      <c r="K6048" t="s">
        <v>19434</v>
      </c>
      <c r="L6048" t="s">
        <v>19435</v>
      </c>
      <c r="M6048" t="s">
        <v>20519</v>
      </c>
      <c r="N6048" t="s">
        <v>6351</v>
      </c>
      <c r="O6048" t="s">
        <v>20061</v>
      </c>
      <c r="P6048" t="s">
        <v>20777</v>
      </c>
      <c r="Q6048" t="s">
        <v>6922</v>
      </c>
      <c r="R6048" t="s">
        <v>26619</v>
      </c>
      <c r="S6048">
        <v>1</v>
      </c>
      <c r="T6048">
        <v>0</v>
      </c>
      <c r="U6048">
        <v>0</v>
      </c>
      <c r="V6048">
        <v>69</v>
      </c>
      <c r="W6048">
        <v>4</v>
      </c>
    </row>
    <row r="6049" spans="1:23" x14ac:dyDescent="0.3">
      <c r="A6049" t="s">
        <v>6058</v>
      </c>
      <c r="B6049" t="s">
        <v>21174</v>
      </c>
      <c r="C6049">
        <v>0</v>
      </c>
      <c r="D6049">
        <v>0</v>
      </c>
      <c r="E6049" t="s">
        <v>20050</v>
      </c>
      <c r="F6049" t="s">
        <v>19436</v>
      </c>
      <c r="G6049" t="s">
        <v>20066</v>
      </c>
      <c r="H6049" t="s">
        <v>26481</v>
      </c>
      <c r="I6049" t="s">
        <v>26482</v>
      </c>
      <c r="J6049" t="s">
        <v>19219</v>
      </c>
      <c r="K6049" t="s">
        <v>19220</v>
      </c>
      <c r="L6049" t="s">
        <v>19221</v>
      </c>
      <c r="M6049" t="s">
        <v>20515</v>
      </c>
      <c r="N6049" t="s">
        <v>6351</v>
      </c>
      <c r="O6049" t="s">
        <v>20061</v>
      </c>
      <c r="P6049" t="s">
        <v>20438</v>
      </c>
      <c r="Q6049" t="s">
        <v>6377</v>
      </c>
      <c r="R6049" t="s">
        <v>26483</v>
      </c>
      <c r="S6049">
        <v>1</v>
      </c>
      <c r="T6049">
        <v>1</v>
      </c>
      <c r="U6049">
        <v>0</v>
      </c>
      <c r="V6049">
        <v>127</v>
      </c>
      <c r="W6049">
        <v>8</v>
      </c>
    </row>
    <row r="6050" spans="1:23" x14ac:dyDescent="0.3">
      <c r="A6050" t="s">
        <v>6059</v>
      </c>
      <c r="B6050" t="s">
        <v>21174</v>
      </c>
      <c r="C6050">
        <v>0</v>
      </c>
      <c r="D6050">
        <v>0</v>
      </c>
      <c r="E6050" t="s">
        <v>20050</v>
      </c>
      <c r="F6050" t="s">
        <v>19437</v>
      </c>
      <c r="G6050" t="s">
        <v>20080</v>
      </c>
      <c r="H6050" t="s">
        <v>26308</v>
      </c>
      <c r="I6050" t="s">
        <v>26309</v>
      </c>
      <c r="J6050" t="s">
        <v>19438</v>
      </c>
      <c r="K6050" t="s">
        <v>6921</v>
      </c>
      <c r="L6050" t="s">
        <v>6922</v>
      </c>
      <c r="M6050" t="s">
        <v>20293</v>
      </c>
      <c r="N6050" t="s">
        <v>6351</v>
      </c>
      <c r="O6050" t="s">
        <v>20061</v>
      </c>
      <c r="P6050" t="s">
        <v>20777</v>
      </c>
      <c r="Q6050" t="s">
        <v>6922</v>
      </c>
      <c r="R6050" t="s">
        <v>20778</v>
      </c>
      <c r="S6050">
        <v>1</v>
      </c>
      <c r="T6050">
        <v>0</v>
      </c>
      <c r="U6050">
        <v>0</v>
      </c>
      <c r="V6050">
        <v>143</v>
      </c>
      <c r="W6050">
        <v>7</v>
      </c>
    </row>
    <row r="6051" spans="1:23" x14ac:dyDescent="0.3">
      <c r="A6051" t="s">
        <v>6060</v>
      </c>
      <c r="B6051" t="s">
        <v>21174</v>
      </c>
      <c r="C6051">
        <v>0</v>
      </c>
      <c r="D6051">
        <v>0</v>
      </c>
      <c r="E6051" t="s">
        <v>20050</v>
      </c>
      <c r="F6051" t="s">
        <v>19439</v>
      </c>
      <c r="G6051" t="s">
        <v>20080</v>
      </c>
      <c r="H6051" t="s">
        <v>26308</v>
      </c>
      <c r="I6051" t="s">
        <v>26309</v>
      </c>
      <c r="J6051" t="s">
        <v>13000</v>
      </c>
      <c r="K6051" t="s">
        <v>6921</v>
      </c>
      <c r="L6051" t="s">
        <v>6922</v>
      </c>
      <c r="M6051" t="s">
        <v>20293</v>
      </c>
      <c r="N6051" t="s">
        <v>6351</v>
      </c>
      <c r="O6051" t="s">
        <v>20061</v>
      </c>
      <c r="P6051" t="s">
        <v>20777</v>
      </c>
      <c r="Q6051" t="s">
        <v>6922</v>
      </c>
      <c r="R6051" t="s">
        <v>20778</v>
      </c>
      <c r="S6051">
        <v>1</v>
      </c>
      <c r="T6051">
        <v>0</v>
      </c>
      <c r="U6051">
        <v>0</v>
      </c>
      <c r="V6051">
        <v>368</v>
      </c>
      <c r="W6051">
        <v>16</v>
      </c>
    </row>
    <row r="6052" spans="1:23" x14ac:dyDescent="0.3">
      <c r="A6052" t="s">
        <v>6061</v>
      </c>
      <c r="B6052" t="s">
        <v>21174</v>
      </c>
      <c r="C6052">
        <v>0</v>
      </c>
      <c r="D6052">
        <v>0</v>
      </c>
      <c r="E6052" t="s">
        <v>20050</v>
      </c>
      <c r="F6052" t="s">
        <v>19440</v>
      </c>
      <c r="G6052" t="s">
        <v>20066</v>
      </c>
      <c r="H6052" t="s">
        <v>26468</v>
      </c>
      <c r="I6052" t="s">
        <v>26469</v>
      </c>
      <c r="J6052" t="s">
        <v>19441</v>
      </c>
      <c r="K6052" t="s">
        <v>19201</v>
      </c>
      <c r="L6052" t="s">
        <v>19202</v>
      </c>
      <c r="M6052" t="s">
        <v>21068</v>
      </c>
      <c r="N6052" t="s">
        <v>6351</v>
      </c>
      <c r="O6052" t="s">
        <v>20061</v>
      </c>
      <c r="P6052" t="s">
        <v>20461</v>
      </c>
      <c r="Q6052" t="s">
        <v>20462</v>
      </c>
      <c r="R6052" t="s">
        <v>26470</v>
      </c>
      <c r="S6052">
        <v>1</v>
      </c>
      <c r="T6052">
        <v>1</v>
      </c>
      <c r="U6052">
        <v>0</v>
      </c>
      <c r="V6052">
        <v>160</v>
      </c>
      <c r="W6052">
        <v>8</v>
      </c>
    </row>
    <row r="6053" spans="1:23" x14ac:dyDescent="0.3">
      <c r="A6053" t="s">
        <v>6062</v>
      </c>
      <c r="B6053" t="s">
        <v>21174</v>
      </c>
      <c r="C6053">
        <v>0</v>
      </c>
      <c r="D6053">
        <v>0</v>
      </c>
      <c r="E6053" t="s">
        <v>20050</v>
      </c>
      <c r="F6053" t="s">
        <v>19442</v>
      </c>
      <c r="G6053" t="s">
        <v>20080</v>
      </c>
      <c r="H6053" t="s">
        <v>26620</v>
      </c>
      <c r="I6053" t="s">
        <v>26621</v>
      </c>
      <c r="J6053" t="s">
        <v>19443</v>
      </c>
      <c r="K6053" t="s">
        <v>7296</v>
      </c>
      <c r="L6053" t="s">
        <v>7297</v>
      </c>
      <c r="M6053" t="s">
        <v>20515</v>
      </c>
      <c r="N6053" t="s">
        <v>6351</v>
      </c>
      <c r="O6053" t="s">
        <v>20061</v>
      </c>
      <c r="P6053" t="s">
        <v>20777</v>
      </c>
      <c r="Q6053" t="s">
        <v>6922</v>
      </c>
      <c r="R6053" t="s">
        <v>20779</v>
      </c>
      <c r="S6053">
        <v>1</v>
      </c>
      <c r="T6053">
        <v>0</v>
      </c>
      <c r="U6053">
        <v>0</v>
      </c>
      <c r="V6053">
        <v>402</v>
      </c>
      <c r="W6053">
        <v>19</v>
      </c>
    </row>
    <row r="6054" spans="1:23" x14ac:dyDescent="0.3">
      <c r="A6054" t="s">
        <v>6063</v>
      </c>
      <c r="B6054" t="s">
        <v>21174</v>
      </c>
      <c r="C6054">
        <v>0</v>
      </c>
      <c r="D6054">
        <v>0</v>
      </c>
      <c r="E6054" t="s">
        <v>20050</v>
      </c>
      <c r="F6054" t="s">
        <v>19444</v>
      </c>
      <c r="G6054" t="s">
        <v>20066</v>
      </c>
      <c r="H6054" t="s">
        <v>26622</v>
      </c>
      <c r="I6054" t="s">
        <v>26623</v>
      </c>
      <c r="J6054" t="s">
        <v>18721</v>
      </c>
      <c r="K6054" t="s">
        <v>7296</v>
      </c>
      <c r="L6054" t="s">
        <v>7297</v>
      </c>
      <c r="M6054" t="s">
        <v>20515</v>
      </c>
      <c r="N6054" t="s">
        <v>6351</v>
      </c>
      <c r="O6054" t="s">
        <v>20061</v>
      </c>
      <c r="P6054" t="s">
        <v>20777</v>
      </c>
      <c r="Q6054" t="s">
        <v>6922</v>
      </c>
      <c r="R6054" t="s">
        <v>20779</v>
      </c>
      <c r="S6054">
        <v>1</v>
      </c>
      <c r="T6054">
        <v>0</v>
      </c>
      <c r="U6054">
        <v>0</v>
      </c>
      <c r="V6054">
        <v>274</v>
      </c>
      <c r="W6054">
        <v>15</v>
      </c>
    </row>
    <row r="6055" spans="1:23" x14ac:dyDescent="0.3">
      <c r="A6055" t="s">
        <v>6064</v>
      </c>
      <c r="B6055" t="s">
        <v>21174</v>
      </c>
      <c r="C6055">
        <v>0</v>
      </c>
      <c r="D6055">
        <v>0</v>
      </c>
      <c r="E6055" t="s">
        <v>20050</v>
      </c>
      <c r="F6055" t="s">
        <v>19445</v>
      </c>
      <c r="G6055" t="s">
        <v>20066</v>
      </c>
      <c r="H6055" t="s">
        <v>26474</v>
      </c>
      <c r="I6055" t="s">
        <v>26475</v>
      </c>
      <c r="J6055" t="s">
        <v>19207</v>
      </c>
      <c r="K6055" t="s">
        <v>8837</v>
      </c>
      <c r="L6055" t="s">
        <v>8838</v>
      </c>
      <c r="M6055" t="s">
        <v>21060</v>
      </c>
      <c r="N6055" t="s">
        <v>6351</v>
      </c>
      <c r="O6055" t="s">
        <v>20061</v>
      </c>
      <c r="P6055" t="s">
        <v>20461</v>
      </c>
      <c r="Q6055" t="s">
        <v>20462</v>
      </c>
      <c r="R6055" t="s">
        <v>21061</v>
      </c>
      <c r="S6055">
        <v>1</v>
      </c>
      <c r="T6055">
        <v>0</v>
      </c>
      <c r="U6055">
        <v>0</v>
      </c>
      <c r="V6055">
        <v>232</v>
      </c>
      <c r="W6055">
        <v>11</v>
      </c>
    </row>
    <row r="6056" spans="1:23" x14ac:dyDescent="0.3">
      <c r="A6056" t="s">
        <v>6065</v>
      </c>
      <c r="B6056" t="s">
        <v>21174</v>
      </c>
      <c r="C6056">
        <v>0</v>
      </c>
      <c r="D6056">
        <v>0</v>
      </c>
      <c r="E6056" t="s">
        <v>20050</v>
      </c>
      <c r="F6056" t="s">
        <v>19446</v>
      </c>
      <c r="G6056" t="s">
        <v>20040</v>
      </c>
      <c r="H6056" t="s">
        <v>26624</v>
      </c>
      <c r="I6056" t="s">
        <v>26625</v>
      </c>
      <c r="J6056" t="s">
        <v>19447</v>
      </c>
      <c r="K6056" t="s">
        <v>19448</v>
      </c>
      <c r="L6056" t="s">
        <v>19449</v>
      </c>
      <c r="M6056" t="s">
        <v>20320</v>
      </c>
      <c r="N6056" t="s">
        <v>6351</v>
      </c>
      <c r="O6056" t="s">
        <v>20061</v>
      </c>
      <c r="P6056" t="s">
        <v>20777</v>
      </c>
      <c r="Q6056" t="s">
        <v>6922</v>
      </c>
      <c r="R6056" t="s">
        <v>26626</v>
      </c>
      <c r="S6056">
        <v>1</v>
      </c>
      <c r="T6056">
        <v>0</v>
      </c>
      <c r="U6056">
        <v>0</v>
      </c>
      <c r="V6056">
        <v>52</v>
      </c>
      <c r="W6056">
        <v>3</v>
      </c>
    </row>
    <row r="6057" spans="1:23" x14ac:dyDescent="0.3">
      <c r="A6057" t="s">
        <v>6066</v>
      </c>
      <c r="B6057" t="s">
        <v>21174</v>
      </c>
      <c r="C6057">
        <v>0</v>
      </c>
      <c r="D6057">
        <v>0</v>
      </c>
      <c r="E6057" t="s">
        <v>20050</v>
      </c>
      <c r="F6057" t="s">
        <v>19450</v>
      </c>
      <c r="G6057" t="s">
        <v>20040</v>
      </c>
      <c r="H6057" t="s">
        <v>26627</v>
      </c>
      <c r="I6057" t="s">
        <v>26628</v>
      </c>
      <c r="J6057" t="s">
        <v>19451</v>
      </c>
      <c r="K6057" t="s">
        <v>19452</v>
      </c>
      <c r="L6057" t="s">
        <v>19453</v>
      </c>
      <c r="M6057" t="s">
        <v>20374</v>
      </c>
      <c r="N6057" t="s">
        <v>6351</v>
      </c>
      <c r="O6057" t="s">
        <v>20061</v>
      </c>
      <c r="P6057" t="s">
        <v>20777</v>
      </c>
      <c r="Q6057" t="s">
        <v>6922</v>
      </c>
      <c r="R6057" t="s">
        <v>26629</v>
      </c>
      <c r="S6057">
        <v>1</v>
      </c>
      <c r="T6057">
        <v>1</v>
      </c>
      <c r="U6057">
        <v>0</v>
      </c>
      <c r="V6057">
        <v>43</v>
      </c>
      <c r="W6057">
        <v>2</v>
      </c>
    </row>
    <row r="6058" spans="1:23" x14ac:dyDescent="0.3">
      <c r="A6058" t="s">
        <v>6067</v>
      </c>
      <c r="B6058" t="s">
        <v>21174</v>
      </c>
      <c r="C6058">
        <v>0</v>
      </c>
      <c r="D6058">
        <v>0</v>
      </c>
      <c r="E6058" t="s">
        <v>20050</v>
      </c>
      <c r="F6058" t="s">
        <v>19454</v>
      </c>
      <c r="G6058" t="s">
        <v>20040</v>
      </c>
      <c r="H6058" t="s">
        <v>26630</v>
      </c>
      <c r="I6058" t="s">
        <v>26631</v>
      </c>
      <c r="J6058" t="s">
        <v>19455</v>
      </c>
      <c r="K6058" t="s">
        <v>19456</v>
      </c>
      <c r="L6058" t="s">
        <v>19457</v>
      </c>
      <c r="M6058" t="s">
        <v>20324</v>
      </c>
      <c r="N6058" t="s">
        <v>6351</v>
      </c>
      <c r="O6058" t="s">
        <v>20061</v>
      </c>
      <c r="P6058" t="s">
        <v>20777</v>
      </c>
      <c r="Q6058" t="s">
        <v>6922</v>
      </c>
      <c r="R6058" t="s">
        <v>26632</v>
      </c>
      <c r="S6058">
        <v>1</v>
      </c>
      <c r="T6058">
        <v>0</v>
      </c>
      <c r="U6058">
        <v>0</v>
      </c>
      <c r="V6058">
        <v>70</v>
      </c>
      <c r="W6058">
        <v>4</v>
      </c>
    </row>
    <row r="6059" spans="1:23" x14ac:dyDescent="0.3">
      <c r="A6059" t="s">
        <v>6068</v>
      </c>
      <c r="B6059" t="s">
        <v>21174</v>
      </c>
      <c r="C6059">
        <v>0</v>
      </c>
      <c r="D6059">
        <v>0</v>
      </c>
      <c r="E6059" t="s">
        <v>20050</v>
      </c>
      <c r="F6059" t="s">
        <v>19458</v>
      </c>
      <c r="G6059" t="s">
        <v>20080</v>
      </c>
      <c r="H6059" t="s">
        <v>26308</v>
      </c>
      <c r="I6059" t="s">
        <v>26309</v>
      </c>
      <c r="J6059" t="s">
        <v>19459</v>
      </c>
      <c r="K6059" t="s">
        <v>6921</v>
      </c>
      <c r="L6059" t="s">
        <v>6922</v>
      </c>
      <c r="M6059" t="s">
        <v>20293</v>
      </c>
      <c r="N6059" t="s">
        <v>6351</v>
      </c>
      <c r="O6059" t="s">
        <v>20061</v>
      </c>
      <c r="P6059" t="s">
        <v>20777</v>
      </c>
      <c r="Q6059" t="s">
        <v>6922</v>
      </c>
      <c r="R6059" t="s">
        <v>20778</v>
      </c>
      <c r="S6059">
        <v>1</v>
      </c>
      <c r="T6059">
        <v>0</v>
      </c>
      <c r="U6059">
        <v>0</v>
      </c>
      <c r="V6059">
        <v>91</v>
      </c>
      <c r="W6059">
        <v>4</v>
      </c>
    </row>
    <row r="6060" spans="1:23" x14ac:dyDescent="0.3">
      <c r="A6060" t="s">
        <v>6069</v>
      </c>
      <c r="B6060" t="s">
        <v>21174</v>
      </c>
      <c r="C6060">
        <v>0</v>
      </c>
      <c r="D6060">
        <v>0</v>
      </c>
      <c r="E6060" t="s">
        <v>20050</v>
      </c>
      <c r="F6060" t="s">
        <v>19460</v>
      </c>
      <c r="G6060" t="s">
        <v>20040</v>
      </c>
      <c r="H6060" t="s">
        <v>26633</v>
      </c>
      <c r="I6060" t="s">
        <v>26634</v>
      </c>
      <c r="J6060" t="s">
        <v>19461</v>
      </c>
      <c r="K6060" t="s">
        <v>19426</v>
      </c>
      <c r="L6060" t="s">
        <v>19462</v>
      </c>
      <c r="M6060" t="s">
        <v>20555</v>
      </c>
      <c r="N6060" t="s">
        <v>6351</v>
      </c>
      <c r="O6060" t="s">
        <v>20061</v>
      </c>
      <c r="P6060" t="s">
        <v>20777</v>
      </c>
      <c r="Q6060" t="s">
        <v>6922</v>
      </c>
      <c r="R6060" t="s">
        <v>26635</v>
      </c>
      <c r="S6060">
        <v>1</v>
      </c>
      <c r="T6060">
        <v>0</v>
      </c>
      <c r="U6060">
        <v>0</v>
      </c>
      <c r="V6060">
        <v>83</v>
      </c>
      <c r="W6060">
        <v>4</v>
      </c>
    </row>
    <row r="6061" spans="1:23" x14ac:dyDescent="0.3">
      <c r="A6061" t="s">
        <v>6070</v>
      </c>
      <c r="B6061" t="s">
        <v>21174</v>
      </c>
      <c r="C6061">
        <v>0</v>
      </c>
      <c r="D6061">
        <v>0</v>
      </c>
      <c r="E6061" t="s">
        <v>20050</v>
      </c>
      <c r="F6061" t="s">
        <v>19463</v>
      </c>
      <c r="G6061" t="s">
        <v>20328</v>
      </c>
      <c r="H6061" t="s">
        <v>26636</v>
      </c>
      <c r="I6061" t="s">
        <v>26637</v>
      </c>
      <c r="J6061" t="s">
        <v>19464</v>
      </c>
      <c r="K6061" t="s">
        <v>18535</v>
      </c>
      <c r="L6061" t="s">
        <v>18536</v>
      </c>
      <c r="M6061" t="s">
        <v>20630</v>
      </c>
      <c r="N6061" t="s">
        <v>6351</v>
      </c>
      <c r="O6061" t="s">
        <v>20061</v>
      </c>
      <c r="P6061" t="s">
        <v>20777</v>
      </c>
      <c r="Q6061" t="s">
        <v>6922</v>
      </c>
      <c r="R6061" t="s">
        <v>26182</v>
      </c>
      <c r="S6061">
        <v>1</v>
      </c>
      <c r="T6061">
        <v>0</v>
      </c>
      <c r="U6061">
        <v>0</v>
      </c>
      <c r="V6061">
        <v>149</v>
      </c>
      <c r="W6061">
        <v>8</v>
      </c>
    </row>
    <row r="6062" spans="1:23" x14ac:dyDescent="0.3">
      <c r="A6062" t="s">
        <v>6071</v>
      </c>
      <c r="B6062" t="s">
        <v>21174</v>
      </c>
      <c r="C6062">
        <v>0</v>
      </c>
      <c r="D6062">
        <v>0</v>
      </c>
      <c r="E6062" t="s">
        <v>20050</v>
      </c>
      <c r="F6062" t="s">
        <v>19465</v>
      </c>
      <c r="G6062" t="s">
        <v>20040</v>
      </c>
      <c r="H6062" t="s">
        <v>26638</v>
      </c>
      <c r="I6062" t="s">
        <v>26639</v>
      </c>
      <c r="J6062" t="s">
        <v>10986</v>
      </c>
      <c r="K6062" t="s">
        <v>19426</v>
      </c>
      <c r="L6062" t="s">
        <v>19466</v>
      </c>
      <c r="M6062" t="s">
        <v>20504</v>
      </c>
      <c r="N6062" t="s">
        <v>6351</v>
      </c>
      <c r="O6062" t="s">
        <v>20061</v>
      </c>
      <c r="P6062" t="s">
        <v>20777</v>
      </c>
      <c r="Q6062" t="s">
        <v>6922</v>
      </c>
      <c r="R6062" t="s">
        <v>26640</v>
      </c>
      <c r="S6062">
        <v>1</v>
      </c>
      <c r="T6062">
        <v>0</v>
      </c>
      <c r="U6062">
        <v>0</v>
      </c>
      <c r="V6062">
        <v>57</v>
      </c>
      <c r="W6062">
        <v>3</v>
      </c>
    </row>
    <row r="6063" spans="1:23" x14ac:dyDescent="0.3">
      <c r="A6063" t="s">
        <v>6072</v>
      </c>
      <c r="B6063" t="s">
        <v>21174</v>
      </c>
      <c r="C6063">
        <v>0</v>
      </c>
      <c r="D6063">
        <v>0</v>
      </c>
      <c r="E6063" t="s">
        <v>20050</v>
      </c>
      <c r="F6063" t="s">
        <v>19467</v>
      </c>
      <c r="G6063" t="s">
        <v>20040</v>
      </c>
      <c r="H6063" t="s">
        <v>26641</v>
      </c>
      <c r="I6063" t="s">
        <v>26642</v>
      </c>
      <c r="J6063" t="s">
        <v>14763</v>
      </c>
      <c r="K6063" t="s">
        <v>19468</v>
      </c>
      <c r="L6063" t="s">
        <v>19469</v>
      </c>
      <c r="M6063" t="s">
        <v>20757</v>
      </c>
      <c r="N6063" t="s">
        <v>6351</v>
      </c>
      <c r="O6063" t="s">
        <v>20061</v>
      </c>
      <c r="P6063" t="s">
        <v>20777</v>
      </c>
      <c r="Q6063" t="s">
        <v>6922</v>
      </c>
      <c r="R6063" t="s">
        <v>26643</v>
      </c>
      <c r="S6063">
        <v>1</v>
      </c>
      <c r="T6063">
        <v>0</v>
      </c>
      <c r="U6063">
        <v>0</v>
      </c>
      <c r="V6063">
        <v>121</v>
      </c>
      <c r="W6063">
        <v>6</v>
      </c>
    </row>
    <row r="6064" spans="1:23" x14ac:dyDescent="0.3">
      <c r="A6064" t="s">
        <v>6073</v>
      </c>
      <c r="B6064" t="s">
        <v>21174</v>
      </c>
      <c r="C6064">
        <v>0</v>
      </c>
      <c r="D6064">
        <v>0</v>
      </c>
      <c r="E6064" t="s">
        <v>20050</v>
      </c>
      <c r="F6064" t="s">
        <v>19470</v>
      </c>
      <c r="G6064" t="s">
        <v>20328</v>
      </c>
      <c r="H6064" t="s">
        <v>26644</v>
      </c>
      <c r="I6064" t="s">
        <v>26645</v>
      </c>
      <c r="J6064" t="s">
        <v>13267</v>
      </c>
      <c r="K6064" t="s">
        <v>19471</v>
      </c>
      <c r="L6064" t="s">
        <v>19472</v>
      </c>
      <c r="M6064" t="s">
        <v>20688</v>
      </c>
      <c r="N6064" t="s">
        <v>6351</v>
      </c>
      <c r="O6064" t="s">
        <v>20061</v>
      </c>
      <c r="P6064" t="s">
        <v>20777</v>
      </c>
      <c r="Q6064" t="s">
        <v>6922</v>
      </c>
      <c r="R6064" t="s">
        <v>26646</v>
      </c>
      <c r="S6064">
        <v>1</v>
      </c>
      <c r="T6064">
        <v>0</v>
      </c>
      <c r="U6064">
        <v>0</v>
      </c>
      <c r="V6064">
        <v>108</v>
      </c>
      <c r="W6064">
        <v>5</v>
      </c>
    </row>
    <row r="6065" spans="1:23" x14ac:dyDescent="0.3">
      <c r="A6065" t="s">
        <v>6074</v>
      </c>
      <c r="B6065" t="s">
        <v>21174</v>
      </c>
      <c r="C6065">
        <v>0</v>
      </c>
      <c r="D6065">
        <v>0</v>
      </c>
      <c r="E6065" t="s">
        <v>20050</v>
      </c>
      <c r="F6065" t="s">
        <v>19473</v>
      </c>
      <c r="G6065" t="s">
        <v>20328</v>
      </c>
      <c r="H6065" t="s">
        <v>26644</v>
      </c>
      <c r="I6065" t="s">
        <v>26645</v>
      </c>
      <c r="J6065" t="s">
        <v>19474</v>
      </c>
      <c r="K6065" t="s">
        <v>19471</v>
      </c>
      <c r="L6065" t="s">
        <v>19472</v>
      </c>
      <c r="M6065" t="s">
        <v>20688</v>
      </c>
      <c r="N6065" t="s">
        <v>6351</v>
      </c>
      <c r="O6065" t="s">
        <v>20061</v>
      </c>
      <c r="P6065" t="s">
        <v>20777</v>
      </c>
      <c r="Q6065" t="s">
        <v>6922</v>
      </c>
      <c r="R6065" t="s">
        <v>26646</v>
      </c>
      <c r="S6065">
        <v>1</v>
      </c>
      <c r="T6065">
        <v>0</v>
      </c>
      <c r="U6065">
        <v>0</v>
      </c>
      <c r="V6065">
        <v>43</v>
      </c>
      <c r="W6065">
        <v>2</v>
      </c>
    </row>
    <row r="6066" spans="1:23" x14ac:dyDescent="0.3">
      <c r="A6066" t="s">
        <v>6075</v>
      </c>
      <c r="B6066" t="s">
        <v>21174</v>
      </c>
      <c r="C6066">
        <v>0</v>
      </c>
      <c r="D6066">
        <v>0</v>
      </c>
      <c r="E6066" t="s">
        <v>20050</v>
      </c>
      <c r="F6066" t="s">
        <v>19475</v>
      </c>
      <c r="G6066" t="s">
        <v>20066</v>
      </c>
      <c r="H6066" t="s">
        <v>26647</v>
      </c>
      <c r="I6066" t="s">
        <v>26648</v>
      </c>
      <c r="J6066" t="s">
        <v>11651</v>
      </c>
      <c r="K6066" t="s">
        <v>19434</v>
      </c>
      <c r="L6066" t="s">
        <v>19476</v>
      </c>
      <c r="M6066" t="s">
        <v>20422</v>
      </c>
      <c r="N6066" t="s">
        <v>6351</v>
      </c>
      <c r="O6066" t="s">
        <v>20061</v>
      </c>
      <c r="P6066" t="s">
        <v>20777</v>
      </c>
      <c r="Q6066" t="s">
        <v>6922</v>
      </c>
      <c r="R6066" t="s">
        <v>26649</v>
      </c>
      <c r="S6066">
        <v>1</v>
      </c>
      <c r="T6066">
        <v>0</v>
      </c>
      <c r="U6066">
        <v>0</v>
      </c>
      <c r="V6066">
        <v>190</v>
      </c>
      <c r="W6066">
        <v>8</v>
      </c>
    </row>
    <row r="6067" spans="1:23" x14ac:dyDescent="0.3">
      <c r="A6067" t="s">
        <v>6076</v>
      </c>
      <c r="B6067" t="s">
        <v>21174</v>
      </c>
      <c r="C6067">
        <v>0</v>
      </c>
      <c r="D6067">
        <v>0</v>
      </c>
      <c r="E6067" t="s">
        <v>20050</v>
      </c>
      <c r="F6067" t="s">
        <v>19477</v>
      </c>
      <c r="G6067" t="s">
        <v>20080</v>
      </c>
      <c r="H6067" t="s">
        <v>26308</v>
      </c>
      <c r="I6067" t="s">
        <v>26309</v>
      </c>
      <c r="J6067" t="s">
        <v>19478</v>
      </c>
      <c r="K6067" t="s">
        <v>6921</v>
      </c>
      <c r="L6067" t="s">
        <v>6922</v>
      </c>
      <c r="M6067" t="s">
        <v>20293</v>
      </c>
      <c r="N6067" t="s">
        <v>6351</v>
      </c>
      <c r="O6067" t="s">
        <v>20061</v>
      </c>
      <c r="P6067" t="s">
        <v>20777</v>
      </c>
      <c r="Q6067" t="s">
        <v>6922</v>
      </c>
      <c r="R6067" t="s">
        <v>20778</v>
      </c>
      <c r="S6067">
        <v>1</v>
      </c>
      <c r="T6067">
        <v>0</v>
      </c>
      <c r="U6067">
        <v>0</v>
      </c>
      <c r="V6067">
        <v>156</v>
      </c>
      <c r="W6067">
        <v>8</v>
      </c>
    </row>
    <row r="6068" spans="1:23" x14ac:dyDescent="0.3">
      <c r="A6068" t="s">
        <v>6077</v>
      </c>
      <c r="B6068" t="s">
        <v>21174</v>
      </c>
      <c r="C6068">
        <v>0</v>
      </c>
      <c r="D6068">
        <v>0</v>
      </c>
      <c r="E6068" t="s">
        <v>20050</v>
      </c>
      <c r="F6068" t="s">
        <v>19479</v>
      </c>
      <c r="G6068" t="s">
        <v>20040</v>
      </c>
      <c r="H6068" t="s">
        <v>26650</v>
      </c>
      <c r="I6068" t="s">
        <v>26651</v>
      </c>
      <c r="J6068" t="s">
        <v>19480</v>
      </c>
      <c r="K6068" t="s">
        <v>19456</v>
      </c>
      <c r="L6068" t="s">
        <v>19481</v>
      </c>
      <c r="M6068" t="s">
        <v>20453</v>
      </c>
      <c r="N6068" t="s">
        <v>6351</v>
      </c>
      <c r="O6068" t="s">
        <v>20061</v>
      </c>
      <c r="P6068" t="s">
        <v>20777</v>
      </c>
      <c r="Q6068" t="s">
        <v>6922</v>
      </c>
      <c r="R6068" t="s">
        <v>26652</v>
      </c>
      <c r="S6068">
        <v>1</v>
      </c>
      <c r="T6068">
        <v>0</v>
      </c>
      <c r="U6068">
        <v>0</v>
      </c>
      <c r="V6068">
        <v>80</v>
      </c>
      <c r="W6068">
        <v>4</v>
      </c>
    </row>
    <row r="6069" spans="1:23" x14ac:dyDescent="0.3">
      <c r="A6069" t="s">
        <v>6078</v>
      </c>
      <c r="B6069" t="s">
        <v>21174</v>
      </c>
      <c r="C6069">
        <v>0</v>
      </c>
      <c r="D6069">
        <v>0</v>
      </c>
      <c r="E6069" t="s">
        <v>20088</v>
      </c>
      <c r="F6069" t="s">
        <v>19482</v>
      </c>
      <c r="G6069" t="s">
        <v>20089</v>
      </c>
      <c r="H6069" t="s">
        <v>20176</v>
      </c>
      <c r="I6069" t="s">
        <v>20344</v>
      </c>
      <c r="J6069" t="s">
        <v>19483</v>
      </c>
      <c r="K6069" t="s">
        <v>6449</v>
      </c>
      <c r="L6069" t="s">
        <v>6450</v>
      </c>
      <c r="M6069" t="s">
        <v>20206</v>
      </c>
      <c r="N6069" t="s">
        <v>6351</v>
      </c>
      <c r="O6069" t="s">
        <v>20061</v>
      </c>
      <c r="P6069" t="s">
        <v>20207</v>
      </c>
      <c r="Q6069" t="s">
        <v>6450</v>
      </c>
      <c r="R6069" t="s">
        <v>20208</v>
      </c>
      <c r="S6069">
        <v>0</v>
      </c>
      <c r="T6069">
        <v>0</v>
      </c>
      <c r="U6069">
        <v>0</v>
      </c>
      <c r="V6069">
        <v>177</v>
      </c>
      <c r="W6069">
        <v>8</v>
      </c>
    </row>
    <row r="6070" spans="1:23" x14ac:dyDescent="0.3">
      <c r="A6070" t="s">
        <v>6079</v>
      </c>
      <c r="B6070" t="s">
        <v>21174</v>
      </c>
      <c r="C6070">
        <v>0</v>
      </c>
      <c r="D6070">
        <v>0</v>
      </c>
      <c r="E6070" t="s">
        <v>20050</v>
      </c>
      <c r="F6070" t="s">
        <v>19484</v>
      </c>
      <c r="G6070" t="s">
        <v>20040</v>
      </c>
      <c r="H6070" t="s">
        <v>26653</v>
      </c>
      <c r="I6070" t="s">
        <v>26654</v>
      </c>
      <c r="J6070" t="s">
        <v>19485</v>
      </c>
      <c r="K6070" t="s">
        <v>19486</v>
      </c>
      <c r="L6070" t="s">
        <v>19487</v>
      </c>
      <c r="M6070" t="s">
        <v>20442</v>
      </c>
      <c r="N6070" t="s">
        <v>6351</v>
      </c>
      <c r="O6070" t="s">
        <v>20061</v>
      </c>
      <c r="P6070" t="s">
        <v>20672</v>
      </c>
      <c r="Q6070" t="s">
        <v>20673</v>
      </c>
      <c r="R6070" t="s">
        <v>26655</v>
      </c>
      <c r="S6070">
        <v>1</v>
      </c>
      <c r="T6070">
        <v>0</v>
      </c>
      <c r="U6070">
        <v>0</v>
      </c>
      <c r="V6070">
        <v>153</v>
      </c>
      <c r="W6070">
        <v>8</v>
      </c>
    </row>
    <row r="6071" spans="1:23" x14ac:dyDescent="0.3">
      <c r="A6071" t="s">
        <v>6080</v>
      </c>
      <c r="B6071" t="s">
        <v>21174</v>
      </c>
      <c r="C6071">
        <v>0</v>
      </c>
      <c r="D6071">
        <v>0</v>
      </c>
      <c r="E6071" t="s">
        <v>20050</v>
      </c>
      <c r="F6071" t="s">
        <v>19488</v>
      </c>
      <c r="G6071" t="s">
        <v>20040</v>
      </c>
      <c r="H6071" t="s">
        <v>26656</v>
      </c>
      <c r="I6071" t="s">
        <v>26657</v>
      </c>
      <c r="J6071" t="s">
        <v>19489</v>
      </c>
      <c r="K6071" t="s">
        <v>19490</v>
      </c>
      <c r="L6071" t="s">
        <v>19491</v>
      </c>
      <c r="M6071" t="s">
        <v>20545</v>
      </c>
      <c r="N6071" t="s">
        <v>6351</v>
      </c>
      <c r="O6071" t="s">
        <v>20061</v>
      </c>
      <c r="P6071" t="s">
        <v>20672</v>
      </c>
      <c r="Q6071" t="s">
        <v>20673</v>
      </c>
      <c r="R6071" t="s">
        <v>26658</v>
      </c>
      <c r="S6071">
        <v>1</v>
      </c>
      <c r="T6071">
        <v>1</v>
      </c>
      <c r="U6071">
        <v>0</v>
      </c>
      <c r="V6071">
        <v>153</v>
      </c>
      <c r="W6071">
        <v>8</v>
      </c>
    </row>
    <row r="6072" spans="1:23" x14ac:dyDescent="0.3">
      <c r="A6072" t="s">
        <v>6081</v>
      </c>
      <c r="B6072" t="s">
        <v>21174</v>
      </c>
      <c r="C6072">
        <v>0</v>
      </c>
      <c r="D6072">
        <v>0</v>
      </c>
      <c r="E6072" t="s">
        <v>20050</v>
      </c>
      <c r="F6072" t="s">
        <v>19492</v>
      </c>
      <c r="G6072" t="s">
        <v>20040</v>
      </c>
      <c r="H6072" t="s">
        <v>26659</v>
      </c>
      <c r="I6072" t="s">
        <v>26660</v>
      </c>
      <c r="J6072" t="s">
        <v>18094</v>
      </c>
      <c r="K6072" t="s">
        <v>19490</v>
      </c>
      <c r="L6072" t="s">
        <v>19491</v>
      </c>
      <c r="M6072" t="s">
        <v>20545</v>
      </c>
      <c r="N6072" t="s">
        <v>6351</v>
      </c>
      <c r="O6072" t="s">
        <v>20061</v>
      </c>
      <c r="P6072" t="s">
        <v>20672</v>
      </c>
      <c r="Q6072" t="s">
        <v>20673</v>
      </c>
      <c r="R6072" t="s">
        <v>26658</v>
      </c>
      <c r="S6072">
        <v>1</v>
      </c>
      <c r="T6072">
        <v>1</v>
      </c>
      <c r="U6072">
        <v>0</v>
      </c>
      <c r="V6072">
        <v>81</v>
      </c>
      <c r="W6072">
        <v>5</v>
      </c>
    </row>
    <row r="6073" spans="1:23" x14ac:dyDescent="0.3">
      <c r="A6073" t="s">
        <v>6082</v>
      </c>
      <c r="B6073" t="s">
        <v>21174</v>
      </c>
      <c r="C6073">
        <v>0</v>
      </c>
      <c r="D6073">
        <v>0</v>
      </c>
      <c r="E6073" t="s">
        <v>20050</v>
      </c>
      <c r="F6073" t="s">
        <v>19493</v>
      </c>
      <c r="G6073" t="s">
        <v>20066</v>
      </c>
      <c r="H6073" t="s">
        <v>26491</v>
      </c>
      <c r="I6073" t="s">
        <v>26492</v>
      </c>
      <c r="J6073" t="s">
        <v>19234</v>
      </c>
      <c r="K6073" t="s">
        <v>6899</v>
      </c>
      <c r="L6073" t="s">
        <v>6900</v>
      </c>
      <c r="M6073" t="s">
        <v>20131</v>
      </c>
      <c r="N6073" t="s">
        <v>6351</v>
      </c>
      <c r="O6073" t="s">
        <v>20061</v>
      </c>
      <c r="P6073" t="s">
        <v>20438</v>
      </c>
      <c r="Q6073" t="s">
        <v>6377</v>
      </c>
      <c r="R6073" t="s">
        <v>26140</v>
      </c>
      <c r="S6073">
        <v>1</v>
      </c>
      <c r="T6073">
        <v>1</v>
      </c>
      <c r="U6073">
        <v>0</v>
      </c>
      <c r="V6073">
        <v>326</v>
      </c>
      <c r="W6073">
        <v>15</v>
      </c>
    </row>
    <row r="6074" spans="1:23" x14ac:dyDescent="0.3">
      <c r="A6074" t="s">
        <v>6083</v>
      </c>
      <c r="B6074" t="s">
        <v>21174</v>
      </c>
      <c r="C6074">
        <v>0</v>
      </c>
      <c r="D6074">
        <v>0</v>
      </c>
      <c r="E6074" t="s">
        <v>20050</v>
      </c>
      <c r="F6074" t="s">
        <v>19494</v>
      </c>
      <c r="G6074" t="s">
        <v>20040</v>
      </c>
      <c r="H6074" t="s">
        <v>26661</v>
      </c>
      <c r="I6074" t="s">
        <v>26662</v>
      </c>
      <c r="J6074" t="s">
        <v>19495</v>
      </c>
      <c r="K6074" t="s">
        <v>19496</v>
      </c>
      <c r="L6074" t="s">
        <v>19497</v>
      </c>
      <c r="M6074" t="s">
        <v>20178</v>
      </c>
      <c r="N6074" t="s">
        <v>6351</v>
      </c>
      <c r="O6074" t="s">
        <v>20061</v>
      </c>
      <c r="P6074" t="s">
        <v>20672</v>
      </c>
      <c r="Q6074" t="s">
        <v>20673</v>
      </c>
      <c r="R6074" t="s">
        <v>26663</v>
      </c>
      <c r="S6074">
        <v>1</v>
      </c>
      <c r="T6074">
        <v>1</v>
      </c>
      <c r="U6074">
        <v>0</v>
      </c>
      <c r="V6074">
        <v>64</v>
      </c>
      <c r="W6074">
        <v>4</v>
      </c>
    </row>
    <row r="6075" spans="1:23" x14ac:dyDescent="0.3">
      <c r="A6075" t="s">
        <v>6084</v>
      </c>
      <c r="B6075" t="s">
        <v>21174</v>
      </c>
      <c r="C6075">
        <v>0</v>
      </c>
      <c r="D6075">
        <v>0</v>
      </c>
      <c r="E6075" t="s">
        <v>20050</v>
      </c>
      <c r="F6075" t="s">
        <v>19498</v>
      </c>
      <c r="G6075" t="s">
        <v>20080</v>
      </c>
      <c r="H6075" t="s">
        <v>26562</v>
      </c>
      <c r="I6075" t="s">
        <v>26563</v>
      </c>
      <c r="J6075" t="s">
        <v>19499</v>
      </c>
      <c r="K6075" t="s">
        <v>7134</v>
      </c>
      <c r="L6075" t="s">
        <v>7135</v>
      </c>
      <c r="M6075" t="s">
        <v>20374</v>
      </c>
      <c r="N6075" t="s">
        <v>6351</v>
      </c>
      <c r="O6075" t="s">
        <v>20061</v>
      </c>
      <c r="P6075" t="s">
        <v>20672</v>
      </c>
      <c r="Q6075" t="s">
        <v>20673</v>
      </c>
      <c r="R6075" t="s">
        <v>20674</v>
      </c>
      <c r="S6075">
        <v>1</v>
      </c>
      <c r="T6075">
        <v>0</v>
      </c>
      <c r="U6075">
        <v>0</v>
      </c>
      <c r="V6075">
        <v>462</v>
      </c>
      <c r="W6075">
        <v>19</v>
      </c>
    </row>
    <row r="6076" spans="1:23" x14ac:dyDescent="0.3">
      <c r="A6076" t="s">
        <v>6085</v>
      </c>
      <c r="B6076" t="s">
        <v>21174</v>
      </c>
      <c r="C6076">
        <v>0</v>
      </c>
      <c r="D6076">
        <v>0</v>
      </c>
      <c r="E6076" t="s">
        <v>20050</v>
      </c>
      <c r="F6076" t="s">
        <v>19500</v>
      </c>
      <c r="G6076" t="s">
        <v>20066</v>
      </c>
      <c r="H6076" t="s">
        <v>26664</v>
      </c>
      <c r="I6076" t="s">
        <v>26665</v>
      </c>
      <c r="J6076" t="s">
        <v>19501</v>
      </c>
      <c r="K6076" t="s">
        <v>7134</v>
      </c>
      <c r="L6076" t="s">
        <v>7135</v>
      </c>
      <c r="M6076" t="s">
        <v>20374</v>
      </c>
      <c r="N6076" t="s">
        <v>6351</v>
      </c>
      <c r="O6076" t="s">
        <v>20061</v>
      </c>
      <c r="P6076" t="s">
        <v>20672</v>
      </c>
      <c r="Q6076" t="s">
        <v>20673</v>
      </c>
      <c r="R6076" t="s">
        <v>20674</v>
      </c>
      <c r="S6076">
        <v>1</v>
      </c>
      <c r="T6076">
        <v>0</v>
      </c>
      <c r="U6076">
        <v>0</v>
      </c>
      <c r="V6076">
        <v>306</v>
      </c>
      <c r="W6076">
        <v>16</v>
      </c>
    </row>
    <row r="6077" spans="1:23" x14ac:dyDescent="0.3">
      <c r="A6077" t="s">
        <v>6086</v>
      </c>
      <c r="B6077" t="s">
        <v>21174</v>
      </c>
      <c r="C6077">
        <v>0</v>
      </c>
      <c r="D6077">
        <v>0</v>
      </c>
      <c r="E6077" t="s">
        <v>20050</v>
      </c>
      <c r="F6077" t="s">
        <v>19502</v>
      </c>
      <c r="G6077" t="s">
        <v>20066</v>
      </c>
      <c r="H6077" t="s">
        <v>26666</v>
      </c>
      <c r="I6077" t="s">
        <v>26667</v>
      </c>
      <c r="J6077" t="s">
        <v>19503</v>
      </c>
      <c r="K6077" t="s">
        <v>19504</v>
      </c>
      <c r="L6077" t="s">
        <v>19505</v>
      </c>
      <c r="M6077" t="s">
        <v>20630</v>
      </c>
      <c r="N6077" t="s">
        <v>6351</v>
      </c>
      <c r="O6077" t="s">
        <v>20061</v>
      </c>
      <c r="P6077" t="s">
        <v>20672</v>
      </c>
      <c r="Q6077" t="s">
        <v>20673</v>
      </c>
      <c r="R6077" t="s">
        <v>26668</v>
      </c>
      <c r="S6077">
        <v>1</v>
      </c>
      <c r="T6077">
        <v>0</v>
      </c>
      <c r="U6077">
        <v>0</v>
      </c>
      <c r="V6077">
        <v>82</v>
      </c>
      <c r="W6077">
        <v>4</v>
      </c>
    </row>
    <row r="6078" spans="1:23" x14ac:dyDescent="0.3">
      <c r="A6078" t="s">
        <v>6087</v>
      </c>
      <c r="B6078" t="s">
        <v>21174</v>
      </c>
      <c r="C6078">
        <v>0</v>
      </c>
      <c r="D6078">
        <v>0</v>
      </c>
      <c r="E6078" t="s">
        <v>20050</v>
      </c>
      <c r="F6078" t="s">
        <v>19506</v>
      </c>
      <c r="G6078" t="s">
        <v>20066</v>
      </c>
      <c r="H6078" t="s">
        <v>26669</v>
      </c>
      <c r="I6078" t="s">
        <v>26670</v>
      </c>
      <c r="J6078" t="s">
        <v>13657</v>
      </c>
      <c r="K6078" t="s">
        <v>19507</v>
      </c>
      <c r="L6078" t="s">
        <v>19508</v>
      </c>
      <c r="M6078" t="s">
        <v>20757</v>
      </c>
      <c r="N6078" t="s">
        <v>6351</v>
      </c>
      <c r="O6078" t="s">
        <v>20061</v>
      </c>
      <c r="P6078" t="s">
        <v>20672</v>
      </c>
      <c r="Q6078" t="s">
        <v>20673</v>
      </c>
      <c r="R6078" t="s">
        <v>26671</v>
      </c>
      <c r="S6078">
        <v>1</v>
      </c>
      <c r="T6078">
        <v>0</v>
      </c>
      <c r="U6078">
        <v>0</v>
      </c>
      <c r="V6078">
        <v>21</v>
      </c>
      <c r="W6078">
        <v>2</v>
      </c>
    </row>
    <row r="6079" spans="1:23" x14ac:dyDescent="0.3">
      <c r="A6079" t="s">
        <v>6088</v>
      </c>
      <c r="B6079" t="s">
        <v>21174</v>
      </c>
      <c r="C6079">
        <v>0</v>
      </c>
      <c r="D6079">
        <v>0</v>
      </c>
      <c r="E6079" t="s">
        <v>20050</v>
      </c>
      <c r="F6079" t="s">
        <v>19509</v>
      </c>
      <c r="G6079" t="s">
        <v>20066</v>
      </c>
      <c r="H6079" t="s">
        <v>26672</v>
      </c>
      <c r="I6079" t="s">
        <v>26673</v>
      </c>
      <c r="J6079" t="s">
        <v>19510</v>
      </c>
      <c r="K6079" t="s">
        <v>19511</v>
      </c>
      <c r="L6079" t="s">
        <v>19512</v>
      </c>
      <c r="M6079" t="s">
        <v>20519</v>
      </c>
      <c r="N6079" t="s">
        <v>6351</v>
      </c>
      <c r="O6079" t="s">
        <v>20061</v>
      </c>
      <c r="P6079" t="s">
        <v>20062</v>
      </c>
      <c r="Q6079" t="s">
        <v>20063</v>
      </c>
      <c r="R6079" t="s">
        <v>26674</v>
      </c>
      <c r="S6079">
        <v>1</v>
      </c>
      <c r="T6079">
        <v>0</v>
      </c>
      <c r="U6079">
        <v>0</v>
      </c>
      <c r="V6079">
        <v>178</v>
      </c>
      <c r="W6079">
        <v>9</v>
      </c>
    </row>
    <row r="6080" spans="1:23" x14ac:dyDescent="0.3">
      <c r="A6080" t="s">
        <v>6089</v>
      </c>
      <c r="B6080" t="s">
        <v>21174</v>
      </c>
      <c r="C6080">
        <v>0</v>
      </c>
      <c r="D6080">
        <v>0</v>
      </c>
      <c r="E6080" t="s">
        <v>20050</v>
      </c>
      <c r="F6080" t="s">
        <v>19513</v>
      </c>
      <c r="G6080" t="s">
        <v>20080</v>
      </c>
      <c r="H6080" t="s">
        <v>26675</v>
      </c>
      <c r="I6080" t="s">
        <v>26676</v>
      </c>
      <c r="J6080" t="s">
        <v>19514</v>
      </c>
      <c r="K6080" t="s">
        <v>7160</v>
      </c>
      <c r="L6080" t="s">
        <v>7161</v>
      </c>
      <c r="M6080" t="s">
        <v>20688</v>
      </c>
      <c r="N6080" t="s">
        <v>6351</v>
      </c>
      <c r="O6080" t="s">
        <v>20061</v>
      </c>
      <c r="P6080" t="s">
        <v>20672</v>
      </c>
      <c r="Q6080" t="s">
        <v>20673</v>
      </c>
      <c r="R6080" t="s">
        <v>20689</v>
      </c>
      <c r="S6080">
        <v>1</v>
      </c>
      <c r="T6080">
        <v>0</v>
      </c>
      <c r="U6080">
        <v>0</v>
      </c>
      <c r="V6080">
        <v>528</v>
      </c>
      <c r="W6080">
        <v>24</v>
      </c>
    </row>
    <row r="6081" spans="1:23" x14ac:dyDescent="0.3">
      <c r="A6081" t="s">
        <v>6090</v>
      </c>
      <c r="B6081" t="s">
        <v>21174</v>
      </c>
      <c r="C6081">
        <v>0</v>
      </c>
      <c r="D6081">
        <v>0</v>
      </c>
      <c r="E6081" t="s">
        <v>20050</v>
      </c>
      <c r="F6081" t="s">
        <v>19515</v>
      </c>
      <c r="G6081" t="s">
        <v>20080</v>
      </c>
      <c r="H6081" t="s">
        <v>26675</v>
      </c>
      <c r="I6081" t="s">
        <v>26676</v>
      </c>
      <c r="J6081" t="s">
        <v>19516</v>
      </c>
      <c r="K6081" t="s">
        <v>7160</v>
      </c>
      <c r="L6081" t="s">
        <v>7161</v>
      </c>
      <c r="M6081" t="s">
        <v>20688</v>
      </c>
      <c r="N6081" t="s">
        <v>6351</v>
      </c>
      <c r="O6081" t="s">
        <v>20061</v>
      </c>
      <c r="P6081" t="s">
        <v>20672</v>
      </c>
      <c r="Q6081" t="s">
        <v>20673</v>
      </c>
      <c r="R6081" t="s">
        <v>20689</v>
      </c>
      <c r="S6081">
        <v>1</v>
      </c>
      <c r="T6081">
        <v>0</v>
      </c>
      <c r="U6081">
        <v>0</v>
      </c>
      <c r="V6081">
        <v>294</v>
      </c>
      <c r="W6081">
        <v>14</v>
      </c>
    </row>
    <row r="6082" spans="1:23" x14ac:dyDescent="0.3">
      <c r="A6082" t="s">
        <v>6091</v>
      </c>
      <c r="B6082" t="s">
        <v>21174</v>
      </c>
      <c r="C6082">
        <v>0</v>
      </c>
      <c r="D6082">
        <v>0</v>
      </c>
      <c r="E6082" t="s">
        <v>20050</v>
      </c>
      <c r="F6082" t="s">
        <v>19517</v>
      </c>
      <c r="G6082" t="s">
        <v>20066</v>
      </c>
      <c r="H6082" t="s">
        <v>26677</v>
      </c>
      <c r="I6082" t="s">
        <v>26678</v>
      </c>
      <c r="J6082" t="s">
        <v>18841</v>
      </c>
      <c r="K6082" t="s">
        <v>18842</v>
      </c>
      <c r="L6082" t="s">
        <v>18843</v>
      </c>
      <c r="M6082" t="s">
        <v>20422</v>
      </c>
      <c r="N6082" t="s">
        <v>6351</v>
      </c>
      <c r="O6082" t="s">
        <v>20061</v>
      </c>
      <c r="P6082" t="s">
        <v>20672</v>
      </c>
      <c r="Q6082" t="s">
        <v>20673</v>
      </c>
      <c r="R6082" t="s">
        <v>26296</v>
      </c>
      <c r="S6082">
        <v>1</v>
      </c>
      <c r="T6082">
        <v>0</v>
      </c>
      <c r="U6082">
        <v>0</v>
      </c>
      <c r="V6082">
        <v>279</v>
      </c>
      <c r="W6082">
        <v>15</v>
      </c>
    </row>
    <row r="6083" spans="1:23" x14ac:dyDescent="0.3">
      <c r="A6083" t="s">
        <v>6092</v>
      </c>
      <c r="B6083" t="s">
        <v>21174</v>
      </c>
      <c r="C6083">
        <v>0</v>
      </c>
      <c r="D6083">
        <v>0</v>
      </c>
      <c r="E6083" t="s">
        <v>20050</v>
      </c>
      <c r="F6083" t="s">
        <v>19518</v>
      </c>
      <c r="G6083" t="s">
        <v>20328</v>
      </c>
      <c r="H6083" t="s">
        <v>26679</v>
      </c>
      <c r="I6083" t="s">
        <v>26680</v>
      </c>
      <c r="J6083" t="s">
        <v>19519</v>
      </c>
      <c r="K6083" t="s">
        <v>19520</v>
      </c>
      <c r="L6083" t="s">
        <v>19521</v>
      </c>
      <c r="M6083" t="s">
        <v>20131</v>
      </c>
      <c r="N6083" t="s">
        <v>6351</v>
      </c>
      <c r="O6083" t="s">
        <v>20061</v>
      </c>
      <c r="P6083" t="s">
        <v>20672</v>
      </c>
      <c r="Q6083" t="s">
        <v>20673</v>
      </c>
      <c r="R6083" t="s">
        <v>26681</v>
      </c>
      <c r="S6083">
        <v>1</v>
      </c>
      <c r="T6083">
        <v>0</v>
      </c>
      <c r="U6083">
        <v>0</v>
      </c>
      <c r="V6083">
        <v>64</v>
      </c>
      <c r="W6083">
        <v>4</v>
      </c>
    </row>
    <row r="6084" spans="1:23" x14ac:dyDescent="0.3">
      <c r="A6084" t="s">
        <v>6093</v>
      </c>
      <c r="B6084" t="s">
        <v>21174</v>
      </c>
      <c r="C6084">
        <v>0</v>
      </c>
      <c r="D6084">
        <v>0</v>
      </c>
      <c r="E6084" t="s">
        <v>20050</v>
      </c>
      <c r="F6084" t="s">
        <v>19522</v>
      </c>
      <c r="G6084" t="s">
        <v>20040</v>
      </c>
      <c r="H6084" t="s">
        <v>26682</v>
      </c>
      <c r="I6084" t="s">
        <v>26683</v>
      </c>
      <c r="J6084" t="s">
        <v>19523</v>
      </c>
      <c r="K6084" t="s">
        <v>19524</v>
      </c>
      <c r="L6084" t="s">
        <v>19525</v>
      </c>
      <c r="M6084" t="s">
        <v>20355</v>
      </c>
      <c r="N6084" t="s">
        <v>6351</v>
      </c>
      <c r="O6084" t="s">
        <v>20061</v>
      </c>
      <c r="P6084" t="s">
        <v>20672</v>
      </c>
      <c r="Q6084" t="s">
        <v>20673</v>
      </c>
      <c r="R6084" t="s">
        <v>26684</v>
      </c>
      <c r="S6084">
        <v>1</v>
      </c>
      <c r="T6084">
        <v>0</v>
      </c>
      <c r="U6084">
        <v>0</v>
      </c>
      <c r="V6084">
        <v>70</v>
      </c>
      <c r="W6084">
        <v>3</v>
      </c>
    </row>
    <row r="6085" spans="1:23" x14ac:dyDescent="0.3">
      <c r="A6085" t="s">
        <v>6094</v>
      </c>
      <c r="B6085" t="s">
        <v>21174</v>
      </c>
      <c r="C6085">
        <v>0</v>
      </c>
      <c r="D6085">
        <v>0</v>
      </c>
      <c r="E6085" t="s">
        <v>20050</v>
      </c>
      <c r="F6085" t="s">
        <v>19526</v>
      </c>
      <c r="G6085" t="s">
        <v>20040</v>
      </c>
      <c r="H6085" t="s">
        <v>26685</v>
      </c>
      <c r="I6085" t="s">
        <v>26686</v>
      </c>
      <c r="J6085" t="s">
        <v>19527</v>
      </c>
      <c r="K6085" t="s">
        <v>19528</v>
      </c>
      <c r="L6085" t="s">
        <v>19529</v>
      </c>
      <c r="M6085" t="s">
        <v>20840</v>
      </c>
      <c r="N6085" t="s">
        <v>6351</v>
      </c>
      <c r="O6085" t="s">
        <v>20061</v>
      </c>
      <c r="P6085" t="s">
        <v>20672</v>
      </c>
      <c r="Q6085" t="s">
        <v>20673</v>
      </c>
      <c r="R6085" t="s">
        <v>26687</v>
      </c>
      <c r="S6085">
        <v>1</v>
      </c>
      <c r="T6085">
        <v>0</v>
      </c>
      <c r="U6085">
        <v>0</v>
      </c>
      <c r="V6085">
        <v>58</v>
      </c>
      <c r="W6085">
        <v>3</v>
      </c>
    </row>
    <row r="6086" spans="1:23" x14ac:dyDescent="0.3">
      <c r="A6086" t="s">
        <v>6095</v>
      </c>
      <c r="B6086" t="s">
        <v>21174</v>
      </c>
      <c r="C6086">
        <v>0</v>
      </c>
      <c r="D6086">
        <v>0</v>
      </c>
      <c r="E6086" t="s">
        <v>20050</v>
      </c>
      <c r="F6086" t="s">
        <v>19530</v>
      </c>
      <c r="G6086" t="s">
        <v>20066</v>
      </c>
      <c r="H6086" t="s">
        <v>26688</v>
      </c>
      <c r="I6086" t="s">
        <v>26689</v>
      </c>
      <c r="J6086" t="s">
        <v>19531</v>
      </c>
      <c r="K6086" t="s">
        <v>6502</v>
      </c>
      <c r="L6086" t="s">
        <v>6503</v>
      </c>
      <c r="M6086" t="s">
        <v>20054</v>
      </c>
      <c r="N6086" t="s">
        <v>6351</v>
      </c>
      <c r="O6086" t="s">
        <v>20061</v>
      </c>
      <c r="P6086" t="s">
        <v>20672</v>
      </c>
      <c r="Q6086" t="s">
        <v>20673</v>
      </c>
      <c r="R6086" t="s">
        <v>20787</v>
      </c>
      <c r="S6086">
        <v>1</v>
      </c>
      <c r="T6086">
        <v>0</v>
      </c>
      <c r="U6086">
        <v>0</v>
      </c>
      <c r="V6086">
        <v>102</v>
      </c>
      <c r="W6086">
        <v>6</v>
      </c>
    </row>
    <row r="6087" spans="1:23" x14ac:dyDescent="0.3">
      <c r="A6087" t="s">
        <v>6096</v>
      </c>
      <c r="B6087" t="s">
        <v>21174</v>
      </c>
      <c r="C6087">
        <v>0</v>
      </c>
      <c r="D6087">
        <v>0</v>
      </c>
      <c r="E6087" t="s">
        <v>20050</v>
      </c>
      <c r="F6087" t="s">
        <v>19532</v>
      </c>
      <c r="G6087" t="s">
        <v>20066</v>
      </c>
      <c r="H6087" t="s">
        <v>26690</v>
      </c>
      <c r="I6087" t="s">
        <v>26691</v>
      </c>
      <c r="J6087" t="s">
        <v>19533</v>
      </c>
      <c r="K6087" t="s">
        <v>6502</v>
      </c>
      <c r="L6087" t="s">
        <v>6503</v>
      </c>
      <c r="M6087" t="s">
        <v>20054</v>
      </c>
      <c r="N6087" t="s">
        <v>6351</v>
      </c>
      <c r="O6087" t="s">
        <v>20061</v>
      </c>
      <c r="P6087" t="s">
        <v>20672</v>
      </c>
      <c r="Q6087" t="s">
        <v>20673</v>
      </c>
      <c r="R6087" t="s">
        <v>20787</v>
      </c>
      <c r="S6087">
        <v>1</v>
      </c>
      <c r="T6087">
        <v>0</v>
      </c>
      <c r="U6087">
        <v>0</v>
      </c>
      <c r="V6087">
        <v>562</v>
      </c>
      <c r="W6087">
        <v>28</v>
      </c>
    </row>
    <row r="6088" spans="1:23" x14ac:dyDescent="0.3">
      <c r="A6088" t="s">
        <v>6097</v>
      </c>
      <c r="B6088" t="s">
        <v>21174</v>
      </c>
      <c r="C6088">
        <v>0</v>
      </c>
      <c r="D6088">
        <v>0</v>
      </c>
      <c r="E6088" t="s">
        <v>20050</v>
      </c>
      <c r="F6088" t="s">
        <v>19534</v>
      </c>
      <c r="G6088" t="s">
        <v>20080</v>
      </c>
      <c r="H6088" t="s">
        <v>26692</v>
      </c>
      <c r="I6088" t="s">
        <v>26693</v>
      </c>
      <c r="J6088" t="s">
        <v>19535</v>
      </c>
      <c r="K6088" t="s">
        <v>6502</v>
      </c>
      <c r="L6088" t="s">
        <v>6503</v>
      </c>
      <c r="M6088" t="s">
        <v>20054</v>
      </c>
      <c r="N6088" t="s">
        <v>6351</v>
      </c>
      <c r="O6088" t="s">
        <v>20061</v>
      </c>
      <c r="P6088" t="s">
        <v>20672</v>
      </c>
      <c r="Q6088" t="s">
        <v>20673</v>
      </c>
      <c r="R6088" t="s">
        <v>20787</v>
      </c>
      <c r="S6088">
        <v>1</v>
      </c>
      <c r="T6088">
        <v>0</v>
      </c>
      <c r="U6088">
        <v>0</v>
      </c>
      <c r="V6088">
        <v>201</v>
      </c>
      <c r="W6088">
        <v>9</v>
      </c>
    </row>
    <row r="6089" spans="1:23" x14ac:dyDescent="0.3">
      <c r="A6089" t="s">
        <v>6098</v>
      </c>
      <c r="B6089" t="s">
        <v>21174</v>
      </c>
      <c r="C6089">
        <v>0</v>
      </c>
      <c r="D6089">
        <v>0</v>
      </c>
      <c r="E6089" t="s">
        <v>20050</v>
      </c>
      <c r="F6089" t="s">
        <v>19536</v>
      </c>
      <c r="G6089" t="s">
        <v>20080</v>
      </c>
      <c r="H6089" t="s">
        <v>26692</v>
      </c>
      <c r="I6089" t="s">
        <v>26693</v>
      </c>
      <c r="J6089" t="s">
        <v>19537</v>
      </c>
      <c r="K6089" t="s">
        <v>6502</v>
      </c>
      <c r="L6089" t="s">
        <v>6503</v>
      </c>
      <c r="M6089" t="s">
        <v>20054</v>
      </c>
      <c r="N6089" t="s">
        <v>6351</v>
      </c>
      <c r="O6089" t="s">
        <v>20061</v>
      </c>
      <c r="P6089" t="s">
        <v>20672</v>
      </c>
      <c r="Q6089" t="s">
        <v>20673</v>
      </c>
      <c r="R6089" t="s">
        <v>20787</v>
      </c>
      <c r="S6089">
        <v>1</v>
      </c>
      <c r="T6089">
        <v>0</v>
      </c>
      <c r="U6089">
        <v>0</v>
      </c>
      <c r="V6089">
        <v>221</v>
      </c>
      <c r="W6089">
        <v>11</v>
      </c>
    </row>
    <row r="6090" spans="1:23" x14ac:dyDescent="0.3">
      <c r="A6090" t="s">
        <v>6099</v>
      </c>
      <c r="B6090" t="s">
        <v>21174</v>
      </c>
      <c r="C6090">
        <v>0</v>
      </c>
      <c r="D6090">
        <v>0</v>
      </c>
      <c r="E6090" t="s">
        <v>20050</v>
      </c>
      <c r="F6090" t="s">
        <v>19538</v>
      </c>
      <c r="G6090" t="s">
        <v>20080</v>
      </c>
      <c r="H6090" t="s">
        <v>26692</v>
      </c>
      <c r="I6090" t="s">
        <v>26693</v>
      </c>
      <c r="J6090" t="s">
        <v>12868</v>
      </c>
      <c r="K6090" t="s">
        <v>6502</v>
      </c>
      <c r="L6090" t="s">
        <v>6503</v>
      </c>
      <c r="M6090" t="s">
        <v>20054</v>
      </c>
      <c r="N6090" t="s">
        <v>6351</v>
      </c>
      <c r="O6090" t="s">
        <v>20061</v>
      </c>
      <c r="P6090" t="s">
        <v>20672</v>
      </c>
      <c r="Q6090" t="s">
        <v>20673</v>
      </c>
      <c r="R6090" t="s">
        <v>20787</v>
      </c>
      <c r="S6090">
        <v>1</v>
      </c>
      <c r="T6090">
        <v>0</v>
      </c>
      <c r="U6090">
        <v>0</v>
      </c>
      <c r="V6090">
        <v>182</v>
      </c>
      <c r="W6090">
        <v>9</v>
      </c>
    </row>
    <row r="6091" spans="1:23" x14ac:dyDescent="0.3">
      <c r="A6091" t="s">
        <v>6100</v>
      </c>
      <c r="B6091" t="s">
        <v>21174</v>
      </c>
      <c r="C6091">
        <v>0</v>
      </c>
      <c r="D6091">
        <v>0</v>
      </c>
      <c r="E6091" t="s">
        <v>20050</v>
      </c>
      <c r="F6091" t="s">
        <v>19539</v>
      </c>
      <c r="G6091" t="s">
        <v>20040</v>
      </c>
      <c r="H6091" t="s">
        <v>26694</v>
      </c>
      <c r="I6091" t="s">
        <v>26695</v>
      </c>
      <c r="J6091" t="s">
        <v>6831</v>
      </c>
      <c r="K6091" t="s">
        <v>19540</v>
      </c>
      <c r="L6091" t="s">
        <v>19541</v>
      </c>
      <c r="M6091" t="s">
        <v>20221</v>
      </c>
      <c r="N6091" t="s">
        <v>6351</v>
      </c>
      <c r="O6091" t="s">
        <v>20061</v>
      </c>
      <c r="P6091" t="s">
        <v>20672</v>
      </c>
      <c r="Q6091" t="s">
        <v>20673</v>
      </c>
      <c r="R6091" t="s">
        <v>26696</v>
      </c>
      <c r="S6091">
        <v>1</v>
      </c>
      <c r="T6091">
        <v>0</v>
      </c>
      <c r="U6091">
        <v>0</v>
      </c>
      <c r="V6091">
        <v>124</v>
      </c>
      <c r="W6091">
        <v>7</v>
      </c>
    </row>
    <row r="6092" spans="1:23" x14ac:dyDescent="0.3">
      <c r="A6092" t="s">
        <v>6101</v>
      </c>
      <c r="B6092" t="s">
        <v>21174</v>
      </c>
      <c r="C6092">
        <v>0</v>
      </c>
      <c r="D6092">
        <v>0</v>
      </c>
      <c r="E6092" t="s">
        <v>20050</v>
      </c>
      <c r="F6092" t="s">
        <v>19542</v>
      </c>
      <c r="G6092" t="s">
        <v>20328</v>
      </c>
      <c r="H6092" t="s">
        <v>26697</v>
      </c>
      <c r="I6092" t="s">
        <v>26698</v>
      </c>
      <c r="J6092" t="s">
        <v>19543</v>
      </c>
      <c r="K6092" t="s">
        <v>19544</v>
      </c>
      <c r="L6092" t="s">
        <v>19545</v>
      </c>
      <c r="M6092" t="s">
        <v>20282</v>
      </c>
      <c r="N6092" t="s">
        <v>6351</v>
      </c>
      <c r="O6092" t="s">
        <v>20061</v>
      </c>
      <c r="P6092" t="s">
        <v>20672</v>
      </c>
      <c r="Q6092" t="s">
        <v>20673</v>
      </c>
      <c r="R6092" t="s">
        <v>26699</v>
      </c>
      <c r="S6092">
        <v>1</v>
      </c>
      <c r="T6092">
        <v>0</v>
      </c>
      <c r="U6092">
        <v>0</v>
      </c>
      <c r="V6092">
        <v>166</v>
      </c>
      <c r="W6092">
        <v>8</v>
      </c>
    </row>
    <row r="6093" spans="1:23" x14ac:dyDescent="0.3">
      <c r="A6093" t="s">
        <v>6102</v>
      </c>
      <c r="B6093" t="s">
        <v>21174</v>
      </c>
      <c r="C6093">
        <v>0</v>
      </c>
      <c r="D6093">
        <v>0</v>
      </c>
      <c r="E6093" t="s">
        <v>20050</v>
      </c>
      <c r="F6093" t="s">
        <v>19546</v>
      </c>
      <c r="G6093" t="s">
        <v>20066</v>
      </c>
      <c r="H6093" t="s">
        <v>26700</v>
      </c>
      <c r="I6093" t="s">
        <v>26701</v>
      </c>
      <c r="J6093" t="s">
        <v>19547</v>
      </c>
      <c r="K6093" t="s">
        <v>8751</v>
      </c>
      <c r="L6093" t="s">
        <v>8752</v>
      </c>
      <c r="M6093" t="s">
        <v>20242</v>
      </c>
      <c r="N6093" t="s">
        <v>6351</v>
      </c>
      <c r="O6093" t="s">
        <v>20061</v>
      </c>
      <c r="P6093" t="s">
        <v>20672</v>
      </c>
      <c r="Q6093" t="s">
        <v>20673</v>
      </c>
      <c r="R6093" t="s">
        <v>21032</v>
      </c>
      <c r="S6093">
        <v>1</v>
      </c>
      <c r="T6093">
        <v>1</v>
      </c>
      <c r="U6093">
        <v>0</v>
      </c>
      <c r="V6093">
        <v>266</v>
      </c>
      <c r="W6093">
        <v>14</v>
      </c>
    </row>
    <row r="6094" spans="1:23" x14ac:dyDescent="0.3">
      <c r="A6094" t="s">
        <v>6103</v>
      </c>
      <c r="B6094" t="s">
        <v>21174</v>
      </c>
      <c r="C6094">
        <v>0</v>
      </c>
      <c r="D6094">
        <v>0</v>
      </c>
      <c r="E6094" t="s">
        <v>20050</v>
      </c>
      <c r="F6094" t="s">
        <v>19548</v>
      </c>
      <c r="G6094" t="s">
        <v>20066</v>
      </c>
      <c r="H6094" t="s">
        <v>26702</v>
      </c>
      <c r="I6094" t="s">
        <v>26703</v>
      </c>
      <c r="J6094" t="s">
        <v>10501</v>
      </c>
      <c r="K6094" t="s">
        <v>19549</v>
      </c>
      <c r="L6094" t="s">
        <v>19550</v>
      </c>
      <c r="M6094" t="s">
        <v>20195</v>
      </c>
      <c r="N6094" t="s">
        <v>6351</v>
      </c>
      <c r="O6094" t="s">
        <v>20061</v>
      </c>
      <c r="P6094" t="s">
        <v>20672</v>
      </c>
      <c r="Q6094" t="s">
        <v>20673</v>
      </c>
      <c r="R6094" t="s">
        <v>26704</v>
      </c>
      <c r="S6094">
        <v>1</v>
      </c>
      <c r="T6094">
        <v>0</v>
      </c>
      <c r="U6094">
        <v>0</v>
      </c>
      <c r="V6094">
        <v>174</v>
      </c>
      <c r="W6094">
        <v>9</v>
      </c>
    </row>
    <row r="6095" spans="1:23" x14ac:dyDescent="0.3">
      <c r="A6095" t="s">
        <v>6104</v>
      </c>
      <c r="B6095" t="s">
        <v>21174</v>
      </c>
      <c r="C6095">
        <v>0</v>
      </c>
      <c r="D6095">
        <v>0</v>
      </c>
      <c r="E6095" t="s">
        <v>20050</v>
      </c>
      <c r="F6095" t="s">
        <v>19551</v>
      </c>
      <c r="G6095" t="s">
        <v>20040</v>
      </c>
      <c r="H6095" t="s">
        <v>26705</v>
      </c>
      <c r="I6095" t="s">
        <v>26706</v>
      </c>
      <c r="J6095" t="s">
        <v>19552</v>
      </c>
      <c r="K6095" t="s">
        <v>19553</v>
      </c>
      <c r="L6095" t="s">
        <v>19554</v>
      </c>
      <c r="M6095" t="s">
        <v>21493</v>
      </c>
      <c r="N6095" t="s">
        <v>6351</v>
      </c>
      <c r="O6095" t="s">
        <v>20061</v>
      </c>
      <c r="P6095" t="s">
        <v>20672</v>
      </c>
      <c r="Q6095" t="s">
        <v>20673</v>
      </c>
      <c r="R6095" t="s">
        <v>26707</v>
      </c>
      <c r="S6095">
        <v>1</v>
      </c>
      <c r="T6095">
        <v>0</v>
      </c>
      <c r="U6095">
        <v>0</v>
      </c>
      <c r="V6095">
        <v>233</v>
      </c>
      <c r="W6095">
        <v>10</v>
      </c>
    </row>
    <row r="6096" spans="1:23" x14ac:dyDescent="0.3">
      <c r="A6096" t="s">
        <v>6105</v>
      </c>
      <c r="B6096" t="s">
        <v>21174</v>
      </c>
      <c r="C6096">
        <v>0</v>
      </c>
      <c r="D6096">
        <v>0</v>
      </c>
      <c r="E6096" t="s">
        <v>20050</v>
      </c>
      <c r="F6096" t="s">
        <v>19555</v>
      </c>
      <c r="G6096" t="s">
        <v>20328</v>
      </c>
      <c r="H6096" t="s">
        <v>26708</v>
      </c>
      <c r="I6096" t="s">
        <v>26709</v>
      </c>
      <c r="J6096" t="s">
        <v>11506</v>
      </c>
      <c r="K6096" t="s">
        <v>19556</v>
      </c>
      <c r="L6096" t="s">
        <v>19557</v>
      </c>
      <c r="M6096" t="s">
        <v>20157</v>
      </c>
      <c r="N6096" t="s">
        <v>6351</v>
      </c>
      <c r="O6096" t="s">
        <v>20061</v>
      </c>
      <c r="P6096" t="s">
        <v>20672</v>
      </c>
      <c r="Q6096" t="s">
        <v>20673</v>
      </c>
      <c r="R6096" t="s">
        <v>26710</v>
      </c>
      <c r="S6096">
        <v>1</v>
      </c>
      <c r="T6096">
        <v>0</v>
      </c>
      <c r="U6096">
        <v>0</v>
      </c>
      <c r="V6096">
        <v>66</v>
      </c>
      <c r="W6096">
        <v>4</v>
      </c>
    </row>
    <row r="6097" spans="1:23" x14ac:dyDescent="0.3">
      <c r="A6097" t="s">
        <v>6106</v>
      </c>
      <c r="B6097" t="s">
        <v>21174</v>
      </c>
      <c r="C6097">
        <v>0</v>
      </c>
      <c r="D6097">
        <v>0</v>
      </c>
      <c r="E6097" t="s">
        <v>20050</v>
      </c>
      <c r="F6097" t="s">
        <v>19558</v>
      </c>
      <c r="G6097" t="s">
        <v>20040</v>
      </c>
      <c r="H6097" t="s">
        <v>26711</v>
      </c>
      <c r="I6097" t="s">
        <v>26712</v>
      </c>
      <c r="J6097" t="s">
        <v>19559</v>
      </c>
      <c r="K6097" t="s">
        <v>19560</v>
      </c>
      <c r="L6097" t="s">
        <v>19561</v>
      </c>
      <c r="M6097" t="s">
        <v>20955</v>
      </c>
      <c r="N6097" t="s">
        <v>6351</v>
      </c>
      <c r="O6097" t="s">
        <v>20061</v>
      </c>
      <c r="P6097" t="s">
        <v>20672</v>
      </c>
      <c r="Q6097" t="s">
        <v>20673</v>
      </c>
      <c r="R6097" t="s">
        <v>26713</v>
      </c>
      <c r="S6097">
        <v>1</v>
      </c>
      <c r="T6097">
        <v>0</v>
      </c>
      <c r="U6097">
        <v>0</v>
      </c>
      <c r="V6097">
        <v>127</v>
      </c>
      <c r="W6097">
        <v>6</v>
      </c>
    </row>
    <row r="6098" spans="1:23" x14ac:dyDescent="0.3">
      <c r="A6098" t="s">
        <v>6107</v>
      </c>
      <c r="B6098" t="s">
        <v>21174</v>
      </c>
      <c r="C6098">
        <v>0</v>
      </c>
      <c r="D6098">
        <v>0</v>
      </c>
      <c r="E6098" t="s">
        <v>20050</v>
      </c>
      <c r="F6098" t="s">
        <v>19562</v>
      </c>
      <c r="G6098" t="s">
        <v>20066</v>
      </c>
      <c r="H6098" t="s">
        <v>26714</v>
      </c>
      <c r="I6098" t="s">
        <v>26715</v>
      </c>
      <c r="J6098" t="s">
        <v>19563</v>
      </c>
      <c r="K6098" t="s">
        <v>19560</v>
      </c>
      <c r="L6098" t="s">
        <v>19561</v>
      </c>
      <c r="M6098" t="s">
        <v>20955</v>
      </c>
      <c r="N6098" t="s">
        <v>6351</v>
      </c>
      <c r="O6098" t="s">
        <v>20061</v>
      </c>
      <c r="P6098" t="s">
        <v>20672</v>
      </c>
      <c r="Q6098" t="s">
        <v>20673</v>
      </c>
      <c r="R6098" t="s">
        <v>26713</v>
      </c>
      <c r="S6098">
        <v>1</v>
      </c>
      <c r="T6098">
        <v>0</v>
      </c>
      <c r="U6098">
        <v>0</v>
      </c>
      <c r="V6098">
        <v>186</v>
      </c>
      <c r="W6098">
        <v>10</v>
      </c>
    </row>
    <row r="6099" spans="1:23" x14ac:dyDescent="0.3">
      <c r="A6099" t="s">
        <v>6108</v>
      </c>
      <c r="B6099" t="s">
        <v>21174</v>
      </c>
      <c r="C6099">
        <v>0</v>
      </c>
      <c r="D6099">
        <v>0</v>
      </c>
      <c r="E6099" t="s">
        <v>20050</v>
      </c>
      <c r="F6099" t="s">
        <v>19564</v>
      </c>
      <c r="G6099" t="s">
        <v>20080</v>
      </c>
      <c r="H6099" t="s">
        <v>26716</v>
      </c>
      <c r="I6099" t="s">
        <v>26717</v>
      </c>
      <c r="J6099" t="s">
        <v>14376</v>
      </c>
      <c r="K6099" t="s">
        <v>19565</v>
      </c>
      <c r="L6099" t="s">
        <v>19566</v>
      </c>
      <c r="M6099" t="s">
        <v>20271</v>
      </c>
      <c r="N6099" t="s">
        <v>6351</v>
      </c>
      <c r="O6099" t="s">
        <v>20061</v>
      </c>
      <c r="P6099" t="s">
        <v>20062</v>
      </c>
      <c r="Q6099" t="s">
        <v>20063</v>
      </c>
      <c r="R6099" t="s">
        <v>26718</v>
      </c>
      <c r="S6099">
        <v>1</v>
      </c>
      <c r="T6099">
        <v>0</v>
      </c>
      <c r="U6099">
        <v>0</v>
      </c>
      <c r="V6099">
        <v>175</v>
      </c>
      <c r="W6099">
        <v>9</v>
      </c>
    </row>
    <row r="6100" spans="1:23" x14ac:dyDescent="0.3">
      <c r="A6100" t="s">
        <v>6109</v>
      </c>
      <c r="B6100" t="s">
        <v>21174</v>
      </c>
      <c r="C6100">
        <v>0</v>
      </c>
      <c r="D6100">
        <v>0</v>
      </c>
      <c r="E6100" t="s">
        <v>20050</v>
      </c>
      <c r="F6100" t="s">
        <v>19567</v>
      </c>
      <c r="G6100" t="s">
        <v>20066</v>
      </c>
      <c r="H6100" t="s">
        <v>26719</v>
      </c>
      <c r="I6100" t="s">
        <v>26720</v>
      </c>
      <c r="J6100" t="s">
        <v>19568</v>
      </c>
      <c r="K6100" t="s">
        <v>19504</v>
      </c>
      <c r="L6100" t="s">
        <v>19569</v>
      </c>
      <c r="M6100" t="s">
        <v>20946</v>
      </c>
      <c r="N6100" t="s">
        <v>6351</v>
      </c>
      <c r="O6100" t="s">
        <v>20061</v>
      </c>
      <c r="P6100" t="s">
        <v>20672</v>
      </c>
      <c r="Q6100" t="s">
        <v>20673</v>
      </c>
      <c r="R6100" t="s">
        <v>26721</v>
      </c>
      <c r="S6100">
        <v>1</v>
      </c>
      <c r="T6100">
        <v>0</v>
      </c>
      <c r="U6100">
        <v>0</v>
      </c>
      <c r="V6100">
        <v>133</v>
      </c>
      <c r="W6100">
        <v>8</v>
      </c>
    </row>
    <row r="6101" spans="1:23" x14ac:dyDescent="0.3">
      <c r="A6101" t="s">
        <v>6110</v>
      </c>
      <c r="B6101" t="s">
        <v>21174</v>
      </c>
      <c r="C6101">
        <v>0</v>
      </c>
      <c r="D6101">
        <v>0</v>
      </c>
      <c r="E6101" t="s">
        <v>20050</v>
      </c>
      <c r="F6101" t="s">
        <v>19570</v>
      </c>
      <c r="G6101" t="s">
        <v>20040</v>
      </c>
      <c r="H6101" t="s">
        <v>26722</v>
      </c>
      <c r="I6101" t="s">
        <v>26723</v>
      </c>
      <c r="J6101" t="s">
        <v>8172</v>
      </c>
      <c r="K6101" t="s">
        <v>19571</v>
      </c>
      <c r="L6101" t="s">
        <v>19572</v>
      </c>
      <c r="M6101" t="s">
        <v>20443</v>
      </c>
      <c r="N6101" t="s">
        <v>6351</v>
      </c>
      <c r="O6101" t="s">
        <v>20061</v>
      </c>
      <c r="P6101" t="s">
        <v>20672</v>
      </c>
      <c r="Q6101" t="s">
        <v>20673</v>
      </c>
      <c r="R6101" t="s">
        <v>26724</v>
      </c>
      <c r="S6101">
        <v>1</v>
      </c>
      <c r="T6101">
        <v>0</v>
      </c>
      <c r="U6101">
        <v>0</v>
      </c>
      <c r="V6101">
        <v>97</v>
      </c>
      <c r="W6101">
        <v>5</v>
      </c>
    </row>
    <row r="6102" spans="1:23" x14ac:dyDescent="0.3">
      <c r="A6102" t="s">
        <v>6111</v>
      </c>
      <c r="B6102" t="s">
        <v>21174</v>
      </c>
      <c r="C6102">
        <v>0</v>
      </c>
      <c r="D6102">
        <v>0</v>
      </c>
      <c r="E6102" t="s">
        <v>20050</v>
      </c>
      <c r="F6102" t="s">
        <v>19573</v>
      </c>
      <c r="G6102" t="s">
        <v>20066</v>
      </c>
      <c r="H6102" t="s">
        <v>26725</v>
      </c>
      <c r="I6102" t="s">
        <v>26726</v>
      </c>
      <c r="J6102" t="s">
        <v>16786</v>
      </c>
      <c r="K6102" t="s">
        <v>19574</v>
      </c>
      <c r="L6102" t="s">
        <v>19575</v>
      </c>
      <c r="M6102" t="s">
        <v>20069</v>
      </c>
      <c r="N6102" t="s">
        <v>6351</v>
      </c>
      <c r="O6102" t="s">
        <v>20061</v>
      </c>
      <c r="P6102" t="s">
        <v>20062</v>
      </c>
      <c r="Q6102" t="s">
        <v>20063</v>
      </c>
      <c r="R6102" t="s">
        <v>26727</v>
      </c>
      <c r="S6102">
        <v>1</v>
      </c>
      <c r="T6102">
        <v>0</v>
      </c>
      <c r="U6102">
        <v>0</v>
      </c>
      <c r="V6102">
        <v>278</v>
      </c>
      <c r="W6102">
        <v>13</v>
      </c>
    </row>
    <row r="6103" spans="1:23" x14ac:dyDescent="0.3">
      <c r="A6103" t="s">
        <v>6112</v>
      </c>
      <c r="B6103" t="s">
        <v>21174</v>
      </c>
      <c r="C6103">
        <v>0</v>
      </c>
      <c r="D6103">
        <v>0</v>
      </c>
      <c r="E6103" t="s">
        <v>20050</v>
      </c>
      <c r="F6103" t="s">
        <v>19576</v>
      </c>
      <c r="G6103" t="s">
        <v>20040</v>
      </c>
      <c r="H6103" t="s">
        <v>26728</v>
      </c>
      <c r="I6103" t="s">
        <v>26729</v>
      </c>
      <c r="J6103" t="s">
        <v>19577</v>
      </c>
      <c r="K6103" t="s">
        <v>19578</v>
      </c>
      <c r="L6103" t="s">
        <v>19579</v>
      </c>
      <c r="M6103" t="s">
        <v>20147</v>
      </c>
      <c r="N6103" t="s">
        <v>6351</v>
      </c>
      <c r="O6103" t="s">
        <v>20061</v>
      </c>
      <c r="P6103" t="s">
        <v>20672</v>
      </c>
      <c r="Q6103" t="s">
        <v>20673</v>
      </c>
      <c r="R6103" t="s">
        <v>26730</v>
      </c>
      <c r="S6103">
        <v>1</v>
      </c>
      <c r="T6103">
        <v>0</v>
      </c>
      <c r="U6103">
        <v>0</v>
      </c>
      <c r="V6103">
        <v>106</v>
      </c>
      <c r="W6103">
        <v>6</v>
      </c>
    </row>
    <row r="6104" spans="1:23" x14ac:dyDescent="0.3">
      <c r="A6104" t="s">
        <v>6113</v>
      </c>
      <c r="B6104" t="s">
        <v>21174</v>
      </c>
      <c r="C6104">
        <v>0</v>
      </c>
      <c r="D6104">
        <v>0</v>
      </c>
      <c r="E6104" t="s">
        <v>20050</v>
      </c>
      <c r="F6104" t="s">
        <v>19580</v>
      </c>
      <c r="G6104" t="s">
        <v>20066</v>
      </c>
      <c r="H6104" t="s">
        <v>26731</v>
      </c>
      <c r="I6104" t="s">
        <v>26732</v>
      </c>
      <c r="J6104" t="s">
        <v>19581</v>
      </c>
      <c r="K6104" t="s">
        <v>19582</v>
      </c>
      <c r="L6104" t="s">
        <v>19583</v>
      </c>
      <c r="M6104" t="s">
        <v>20096</v>
      </c>
      <c r="N6104" t="s">
        <v>6351</v>
      </c>
      <c r="O6104" t="s">
        <v>20061</v>
      </c>
      <c r="P6104" t="s">
        <v>20672</v>
      </c>
      <c r="Q6104" t="s">
        <v>20673</v>
      </c>
      <c r="R6104" t="s">
        <v>26733</v>
      </c>
      <c r="S6104">
        <v>1</v>
      </c>
      <c r="T6104">
        <v>0</v>
      </c>
      <c r="U6104">
        <v>0</v>
      </c>
      <c r="V6104">
        <v>83</v>
      </c>
      <c r="W6104">
        <v>5</v>
      </c>
    </row>
    <row r="6105" spans="1:23" x14ac:dyDescent="0.3">
      <c r="A6105" t="s">
        <v>6114</v>
      </c>
      <c r="B6105" t="s">
        <v>21174</v>
      </c>
      <c r="C6105">
        <v>0</v>
      </c>
      <c r="D6105">
        <v>0</v>
      </c>
      <c r="E6105" t="s">
        <v>20050</v>
      </c>
      <c r="F6105" t="s">
        <v>19584</v>
      </c>
      <c r="G6105" t="s">
        <v>20066</v>
      </c>
      <c r="H6105" t="s">
        <v>26734</v>
      </c>
      <c r="I6105" t="s">
        <v>26735</v>
      </c>
      <c r="J6105" t="s">
        <v>19585</v>
      </c>
      <c r="K6105" t="s">
        <v>8545</v>
      </c>
      <c r="L6105" t="s">
        <v>8546</v>
      </c>
      <c r="M6105" t="s">
        <v>20998</v>
      </c>
      <c r="N6105" t="s">
        <v>6351</v>
      </c>
      <c r="O6105" t="s">
        <v>20061</v>
      </c>
      <c r="P6105" t="s">
        <v>20062</v>
      </c>
      <c r="Q6105" t="s">
        <v>20063</v>
      </c>
      <c r="R6105" t="s">
        <v>20999</v>
      </c>
      <c r="S6105">
        <v>1</v>
      </c>
      <c r="T6105">
        <v>0</v>
      </c>
      <c r="U6105">
        <v>0</v>
      </c>
      <c r="V6105">
        <v>191</v>
      </c>
      <c r="W6105">
        <v>9</v>
      </c>
    </row>
    <row r="6106" spans="1:23" x14ac:dyDescent="0.3">
      <c r="A6106" t="s">
        <v>6115</v>
      </c>
      <c r="B6106" t="s">
        <v>21174</v>
      </c>
      <c r="C6106">
        <v>0</v>
      </c>
      <c r="D6106">
        <v>0</v>
      </c>
      <c r="E6106" t="s">
        <v>20050</v>
      </c>
      <c r="F6106" t="s">
        <v>19586</v>
      </c>
      <c r="G6106" t="s">
        <v>20328</v>
      </c>
      <c r="H6106" t="s">
        <v>26736</v>
      </c>
      <c r="I6106" t="s">
        <v>26737</v>
      </c>
      <c r="J6106" t="s">
        <v>13660</v>
      </c>
      <c r="K6106" t="s">
        <v>19587</v>
      </c>
      <c r="L6106" t="s">
        <v>19588</v>
      </c>
      <c r="M6106" t="s">
        <v>20336</v>
      </c>
      <c r="N6106" t="s">
        <v>6351</v>
      </c>
      <c r="O6106" t="s">
        <v>20061</v>
      </c>
      <c r="P6106" t="s">
        <v>20672</v>
      </c>
      <c r="Q6106" t="s">
        <v>20673</v>
      </c>
      <c r="R6106" t="s">
        <v>26738</v>
      </c>
      <c r="S6106">
        <v>1</v>
      </c>
      <c r="T6106">
        <v>0</v>
      </c>
      <c r="U6106">
        <v>0</v>
      </c>
      <c r="V6106">
        <v>85</v>
      </c>
      <c r="W6106">
        <v>5</v>
      </c>
    </row>
    <row r="6107" spans="1:23" x14ac:dyDescent="0.3">
      <c r="A6107" t="s">
        <v>6116</v>
      </c>
      <c r="B6107" t="s">
        <v>21174</v>
      </c>
      <c r="C6107">
        <v>0</v>
      </c>
      <c r="D6107">
        <v>0</v>
      </c>
      <c r="E6107" t="s">
        <v>20050</v>
      </c>
      <c r="F6107" t="s">
        <v>19589</v>
      </c>
      <c r="G6107" t="s">
        <v>20066</v>
      </c>
      <c r="H6107" t="s">
        <v>26739</v>
      </c>
      <c r="I6107" t="s">
        <v>26740</v>
      </c>
      <c r="J6107" t="s">
        <v>19590</v>
      </c>
      <c r="K6107" t="s">
        <v>19591</v>
      </c>
      <c r="L6107" t="s">
        <v>19205</v>
      </c>
      <c r="M6107" t="s">
        <v>20259</v>
      </c>
      <c r="N6107" t="s">
        <v>6351</v>
      </c>
      <c r="O6107" t="s">
        <v>20061</v>
      </c>
      <c r="P6107" t="s">
        <v>20672</v>
      </c>
      <c r="Q6107" t="s">
        <v>20673</v>
      </c>
      <c r="R6107" t="s">
        <v>26741</v>
      </c>
      <c r="S6107">
        <v>1</v>
      </c>
      <c r="T6107">
        <v>1</v>
      </c>
      <c r="U6107">
        <v>0</v>
      </c>
      <c r="V6107">
        <v>289</v>
      </c>
      <c r="W6107">
        <v>12</v>
      </c>
    </row>
    <row r="6108" spans="1:23" x14ac:dyDescent="0.3">
      <c r="A6108" t="s">
        <v>6117</v>
      </c>
      <c r="B6108" t="s">
        <v>21174</v>
      </c>
      <c r="C6108">
        <v>0</v>
      </c>
      <c r="D6108">
        <v>0</v>
      </c>
      <c r="E6108" t="s">
        <v>20050</v>
      </c>
      <c r="F6108" t="s">
        <v>19592</v>
      </c>
      <c r="G6108" t="s">
        <v>20066</v>
      </c>
      <c r="H6108" t="s">
        <v>26742</v>
      </c>
      <c r="I6108" t="s">
        <v>26743</v>
      </c>
      <c r="J6108" t="s">
        <v>19593</v>
      </c>
      <c r="K6108" t="s">
        <v>19553</v>
      </c>
      <c r="L6108" t="s">
        <v>19554</v>
      </c>
      <c r="M6108" t="s">
        <v>21493</v>
      </c>
      <c r="N6108" t="s">
        <v>6351</v>
      </c>
      <c r="O6108" t="s">
        <v>20061</v>
      </c>
      <c r="P6108" t="s">
        <v>20672</v>
      </c>
      <c r="Q6108" t="s">
        <v>20673</v>
      </c>
      <c r="R6108" t="s">
        <v>26707</v>
      </c>
      <c r="S6108">
        <v>1</v>
      </c>
      <c r="T6108">
        <v>0</v>
      </c>
      <c r="U6108">
        <v>0</v>
      </c>
      <c r="V6108">
        <v>198</v>
      </c>
      <c r="W6108">
        <v>11</v>
      </c>
    </row>
    <row r="6109" spans="1:23" x14ac:dyDescent="0.3">
      <c r="A6109" t="s">
        <v>6118</v>
      </c>
      <c r="B6109" t="s">
        <v>21174</v>
      </c>
      <c r="C6109">
        <v>0</v>
      </c>
      <c r="D6109">
        <v>0</v>
      </c>
      <c r="E6109" t="s">
        <v>20050</v>
      </c>
      <c r="F6109" t="s">
        <v>19594</v>
      </c>
      <c r="G6109" t="s">
        <v>20066</v>
      </c>
      <c r="H6109" t="s">
        <v>26744</v>
      </c>
      <c r="I6109" t="s">
        <v>26745</v>
      </c>
      <c r="J6109" t="s">
        <v>19595</v>
      </c>
      <c r="K6109" t="s">
        <v>7640</v>
      </c>
      <c r="L6109" t="s">
        <v>7641</v>
      </c>
      <c r="M6109" t="s">
        <v>20060</v>
      </c>
      <c r="N6109" t="s">
        <v>6351</v>
      </c>
      <c r="O6109" t="s">
        <v>20061</v>
      </c>
      <c r="P6109" t="s">
        <v>20062</v>
      </c>
      <c r="Q6109" t="s">
        <v>20063</v>
      </c>
      <c r="R6109" t="s">
        <v>20064</v>
      </c>
      <c r="S6109">
        <v>1</v>
      </c>
      <c r="T6109">
        <v>0</v>
      </c>
      <c r="U6109">
        <v>0</v>
      </c>
      <c r="V6109">
        <v>219</v>
      </c>
      <c r="W6109">
        <v>10</v>
      </c>
    </row>
    <row r="6110" spans="1:23" x14ac:dyDescent="0.3">
      <c r="A6110" t="s">
        <v>6119</v>
      </c>
      <c r="B6110" t="s">
        <v>21174</v>
      </c>
      <c r="C6110">
        <v>0</v>
      </c>
      <c r="D6110">
        <v>0</v>
      </c>
      <c r="E6110" t="s">
        <v>20050</v>
      </c>
      <c r="F6110" t="s">
        <v>19596</v>
      </c>
      <c r="G6110" t="s">
        <v>20066</v>
      </c>
      <c r="H6110" t="s">
        <v>26559</v>
      </c>
      <c r="I6110" t="s">
        <v>26560</v>
      </c>
      <c r="J6110" t="s">
        <v>16786</v>
      </c>
      <c r="K6110" t="s">
        <v>19321</v>
      </c>
      <c r="L6110" t="s">
        <v>19322</v>
      </c>
      <c r="M6110" t="s">
        <v>20443</v>
      </c>
      <c r="N6110" t="s">
        <v>6351</v>
      </c>
      <c r="O6110" t="s">
        <v>20061</v>
      </c>
      <c r="P6110" t="s">
        <v>20294</v>
      </c>
      <c r="Q6110" t="s">
        <v>6897</v>
      </c>
      <c r="R6110" t="s">
        <v>26561</v>
      </c>
      <c r="S6110">
        <v>1</v>
      </c>
      <c r="T6110">
        <v>0</v>
      </c>
      <c r="U6110">
        <v>0</v>
      </c>
      <c r="V6110">
        <v>163</v>
      </c>
      <c r="W6110">
        <v>8</v>
      </c>
    </row>
    <row r="6111" spans="1:23" x14ac:dyDescent="0.3">
      <c r="A6111" t="s">
        <v>6120</v>
      </c>
      <c r="B6111" t="s">
        <v>21174</v>
      </c>
      <c r="C6111">
        <v>0</v>
      </c>
      <c r="D6111">
        <v>0</v>
      </c>
      <c r="E6111" t="s">
        <v>20050</v>
      </c>
      <c r="F6111" t="s">
        <v>19597</v>
      </c>
      <c r="G6111" t="s">
        <v>20066</v>
      </c>
      <c r="H6111" t="s">
        <v>26746</v>
      </c>
      <c r="I6111" t="s">
        <v>26747</v>
      </c>
      <c r="J6111" t="s">
        <v>15775</v>
      </c>
      <c r="K6111" t="s">
        <v>8671</v>
      </c>
      <c r="L6111" t="s">
        <v>8672</v>
      </c>
      <c r="M6111" t="s">
        <v>20519</v>
      </c>
      <c r="N6111" t="s">
        <v>6351</v>
      </c>
      <c r="O6111" t="s">
        <v>20061</v>
      </c>
      <c r="P6111" t="s">
        <v>20070</v>
      </c>
      <c r="Q6111" t="s">
        <v>20071</v>
      </c>
      <c r="R6111" t="s">
        <v>21029</v>
      </c>
      <c r="S6111">
        <v>1</v>
      </c>
      <c r="T6111">
        <v>0</v>
      </c>
      <c r="U6111">
        <v>0</v>
      </c>
      <c r="V6111">
        <v>321</v>
      </c>
      <c r="W6111">
        <v>14</v>
      </c>
    </row>
    <row r="6112" spans="1:23" x14ac:dyDescent="0.3">
      <c r="A6112" t="s">
        <v>6121</v>
      </c>
      <c r="B6112" t="s">
        <v>21174</v>
      </c>
      <c r="C6112">
        <v>0</v>
      </c>
      <c r="D6112">
        <v>0</v>
      </c>
      <c r="E6112" t="s">
        <v>20050</v>
      </c>
      <c r="F6112" t="s">
        <v>19598</v>
      </c>
      <c r="G6112" t="s">
        <v>20066</v>
      </c>
      <c r="H6112" t="s">
        <v>26748</v>
      </c>
      <c r="I6112" t="s">
        <v>26749</v>
      </c>
      <c r="J6112" t="s">
        <v>19599</v>
      </c>
      <c r="K6112" t="s">
        <v>8671</v>
      </c>
      <c r="L6112" t="s">
        <v>8672</v>
      </c>
      <c r="M6112" t="s">
        <v>20519</v>
      </c>
      <c r="N6112" t="s">
        <v>6351</v>
      </c>
      <c r="O6112" t="s">
        <v>20061</v>
      </c>
      <c r="P6112" t="s">
        <v>20070</v>
      </c>
      <c r="Q6112" t="s">
        <v>20071</v>
      </c>
      <c r="R6112" t="s">
        <v>21029</v>
      </c>
      <c r="S6112">
        <v>1</v>
      </c>
      <c r="T6112">
        <v>0</v>
      </c>
      <c r="U6112">
        <v>0</v>
      </c>
      <c r="V6112">
        <v>370</v>
      </c>
      <c r="W6112">
        <v>19</v>
      </c>
    </row>
    <row r="6113" spans="1:23" x14ac:dyDescent="0.3">
      <c r="A6113" t="s">
        <v>6122</v>
      </c>
      <c r="B6113" t="s">
        <v>21174</v>
      </c>
      <c r="C6113">
        <v>0</v>
      </c>
      <c r="D6113">
        <v>0</v>
      </c>
      <c r="E6113" t="s">
        <v>20050</v>
      </c>
      <c r="F6113" t="s">
        <v>19600</v>
      </c>
      <c r="G6113" t="s">
        <v>20080</v>
      </c>
      <c r="H6113" t="s">
        <v>26750</v>
      </c>
      <c r="I6113" t="s">
        <v>26751</v>
      </c>
      <c r="J6113" t="s">
        <v>19601</v>
      </c>
      <c r="K6113" t="s">
        <v>6928</v>
      </c>
      <c r="L6113" t="s">
        <v>6929</v>
      </c>
      <c r="M6113" t="s">
        <v>20293</v>
      </c>
      <c r="N6113" t="s">
        <v>6351</v>
      </c>
      <c r="O6113" t="s">
        <v>20061</v>
      </c>
      <c r="P6113" t="s">
        <v>20070</v>
      </c>
      <c r="Q6113" t="s">
        <v>20071</v>
      </c>
      <c r="R6113" t="s">
        <v>21096</v>
      </c>
      <c r="S6113">
        <v>1</v>
      </c>
      <c r="T6113">
        <v>0</v>
      </c>
      <c r="U6113">
        <v>0</v>
      </c>
      <c r="V6113">
        <v>154</v>
      </c>
      <c r="W6113">
        <v>9</v>
      </c>
    </row>
    <row r="6114" spans="1:23" x14ac:dyDescent="0.3">
      <c r="A6114" t="s">
        <v>6123</v>
      </c>
      <c r="B6114" t="s">
        <v>21174</v>
      </c>
      <c r="C6114">
        <v>0</v>
      </c>
      <c r="D6114">
        <v>0</v>
      </c>
      <c r="E6114" t="s">
        <v>20050</v>
      </c>
      <c r="F6114" t="s">
        <v>19602</v>
      </c>
      <c r="G6114" t="s">
        <v>20066</v>
      </c>
      <c r="H6114" t="s">
        <v>26752</v>
      </c>
      <c r="I6114" t="s">
        <v>26753</v>
      </c>
      <c r="J6114" t="s">
        <v>19603</v>
      </c>
      <c r="K6114" t="s">
        <v>19604</v>
      </c>
      <c r="L6114" t="s">
        <v>19605</v>
      </c>
      <c r="M6114" t="s">
        <v>20178</v>
      </c>
      <c r="N6114" t="s">
        <v>6351</v>
      </c>
      <c r="O6114" t="s">
        <v>20061</v>
      </c>
      <c r="P6114" t="s">
        <v>20070</v>
      </c>
      <c r="Q6114" t="s">
        <v>20071</v>
      </c>
      <c r="R6114" t="s">
        <v>26754</v>
      </c>
      <c r="S6114">
        <v>1</v>
      </c>
      <c r="T6114">
        <v>0</v>
      </c>
      <c r="U6114">
        <v>0</v>
      </c>
      <c r="V6114">
        <v>120</v>
      </c>
      <c r="W6114">
        <v>6</v>
      </c>
    </row>
    <row r="6115" spans="1:23" x14ac:dyDescent="0.3">
      <c r="A6115" t="s">
        <v>6124</v>
      </c>
      <c r="B6115" t="s">
        <v>21174</v>
      </c>
      <c r="C6115">
        <v>0</v>
      </c>
      <c r="D6115">
        <v>0</v>
      </c>
      <c r="E6115" t="s">
        <v>20050</v>
      </c>
      <c r="F6115" t="s">
        <v>19606</v>
      </c>
      <c r="G6115" t="s">
        <v>20066</v>
      </c>
      <c r="H6115" t="s">
        <v>26755</v>
      </c>
      <c r="I6115" t="s">
        <v>26756</v>
      </c>
      <c r="J6115" t="s">
        <v>19607</v>
      </c>
      <c r="K6115" t="s">
        <v>19608</v>
      </c>
      <c r="L6115" t="s">
        <v>19609</v>
      </c>
      <c r="M6115" t="s">
        <v>20320</v>
      </c>
      <c r="N6115" t="s">
        <v>6351</v>
      </c>
      <c r="O6115" t="s">
        <v>20061</v>
      </c>
      <c r="P6115" t="s">
        <v>20070</v>
      </c>
      <c r="Q6115" t="s">
        <v>20071</v>
      </c>
      <c r="R6115" t="s">
        <v>26757</v>
      </c>
      <c r="S6115">
        <v>1</v>
      </c>
      <c r="T6115">
        <v>0</v>
      </c>
      <c r="U6115">
        <v>0</v>
      </c>
      <c r="V6115">
        <v>113</v>
      </c>
      <c r="W6115">
        <v>6</v>
      </c>
    </row>
    <row r="6116" spans="1:23" x14ac:dyDescent="0.3">
      <c r="A6116" t="s">
        <v>6125</v>
      </c>
      <c r="B6116" t="s">
        <v>21174</v>
      </c>
      <c r="C6116">
        <v>0</v>
      </c>
      <c r="D6116">
        <v>0</v>
      </c>
      <c r="E6116" t="s">
        <v>20050</v>
      </c>
      <c r="F6116" t="s">
        <v>11251</v>
      </c>
      <c r="G6116" t="s">
        <v>20040</v>
      </c>
      <c r="H6116" t="s">
        <v>26758</v>
      </c>
      <c r="I6116" t="s">
        <v>26759</v>
      </c>
      <c r="J6116" t="s">
        <v>19610</v>
      </c>
      <c r="K6116" t="s">
        <v>7051</v>
      </c>
      <c r="L6116" t="s">
        <v>7052</v>
      </c>
      <c r="M6116" t="s">
        <v>20484</v>
      </c>
      <c r="N6116" t="s">
        <v>6351</v>
      </c>
      <c r="O6116" t="s">
        <v>20061</v>
      </c>
      <c r="P6116" t="s">
        <v>20070</v>
      </c>
      <c r="Q6116" t="s">
        <v>20071</v>
      </c>
      <c r="R6116" t="s">
        <v>20615</v>
      </c>
      <c r="S6116">
        <v>1</v>
      </c>
      <c r="T6116">
        <v>0</v>
      </c>
      <c r="U6116">
        <v>0</v>
      </c>
      <c r="V6116">
        <v>123</v>
      </c>
      <c r="W6116">
        <v>6</v>
      </c>
    </row>
    <row r="6117" spans="1:23" x14ac:dyDescent="0.3">
      <c r="A6117" t="s">
        <v>6126</v>
      </c>
      <c r="B6117" t="s">
        <v>21174</v>
      </c>
      <c r="C6117">
        <v>0</v>
      </c>
      <c r="D6117">
        <v>0</v>
      </c>
      <c r="E6117" t="s">
        <v>20050</v>
      </c>
      <c r="F6117" t="s">
        <v>19611</v>
      </c>
      <c r="G6117" t="s">
        <v>20080</v>
      </c>
      <c r="H6117" t="s">
        <v>20793</v>
      </c>
      <c r="I6117" t="s">
        <v>20794</v>
      </c>
      <c r="J6117" t="s">
        <v>19612</v>
      </c>
      <c r="K6117" t="s">
        <v>6754</v>
      </c>
      <c r="L6117" t="s">
        <v>6755</v>
      </c>
      <c r="M6117" t="s">
        <v>20083</v>
      </c>
      <c r="N6117" t="s">
        <v>6351</v>
      </c>
      <c r="O6117" t="s">
        <v>20061</v>
      </c>
      <c r="P6117" t="s">
        <v>20795</v>
      </c>
      <c r="Q6117" t="s">
        <v>6755</v>
      </c>
      <c r="R6117" t="s">
        <v>20796</v>
      </c>
      <c r="S6117">
        <v>1</v>
      </c>
      <c r="T6117">
        <v>0</v>
      </c>
      <c r="U6117">
        <v>0</v>
      </c>
      <c r="V6117">
        <v>110</v>
      </c>
      <c r="W6117">
        <v>6</v>
      </c>
    </row>
    <row r="6118" spans="1:23" x14ac:dyDescent="0.3">
      <c r="A6118" t="s">
        <v>6127</v>
      </c>
      <c r="B6118" t="s">
        <v>21174</v>
      </c>
      <c r="C6118">
        <v>0</v>
      </c>
      <c r="D6118">
        <v>0</v>
      </c>
      <c r="E6118" t="s">
        <v>20050</v>
      </c>
      <c r="F6118" t="s">
        <v>19613</v>
      </c>
      <c r="G6118" t="s">
        <v>20066</v>
      </c>
      <c r="H6118" t="s">
        <v>26760</v>
      </c>
      <c r="I6118" t="s">
        <v>26761</v>
      </c>
      <c r="J6118" t="s">
        <v>19614</v>
      </c>
      <c r="K6118" t="s">
        <v>19615</v>
      </c>
      <c r="L6118" t="s">
        <v>19616</v>
      </c>
      <c r="M6118" t="s">
        <v>20504</v>
      </c>
      <c r="N6118" t="s">
        <v>6351</v>
      </c>
      <c r="O6118" t="s">
        <v>20061</v>
      </c>
      <c r="P6118" t="s">
        <v>20070</v>
      </c>
      <c r="Q6118" t="s">
        <v>20071</v>
      </c>
      <c r="R6118" t="s">
        <v>26762</v>
      </c>
      <c r="S6118">
        <v>1</v>
      </c>
      <c r="T6118">
        <v>0</v>
      </c>
      <c r="U6118">
        <v>0</v>
      </c>
      <c r="V6118">
        <v>186</v>
      </c>
      <c r="W6118">
        <v>8</v>
      </c>
    </row>
    <row r="6119" spans="1:23" x14ac:dyDescent="0.3">
      <c r="A6119" t="s">
        <v>6128</v>
      </c>
      <c r="B6119" t="s">
        <v>21174</v>
      </c>
      <c r="C6119">
        <v>0</v>
      </c>
      <c r="D6119">
        <v>0</v>
      </c>
      <c r="E6119" t="s">
        <v>20050</v>
      </c>
      <c r="F6119" t="s">
        <v>19617</v>
      </c>
      <c r="G6119" t="s">
        <v>20066</v>
      </c>
      <c r="H6119" t="s">
        <v>26763</v>
      </c>
      <c r="I6119" t="s">
        <v>26764</v>
      </c>
      <c r="J6119" t="s">
        <v>19618</v>
      </c>
      <c r="K6119" t="s">
        <v>19619</v>
      </c>
      <c r="L6119" t="s">
        <v>19620</v>
      </c>
      <c r="M6119" t="s">
        <v>20422</v>
      </c>
      <c r="N6119" t="s">
        <v>6351</v>
      </c>
      <c r="O6119" t="s">
        <v>20061</v>
      </c>
      <c r="P6119" t="s">
        <v>20070</v>
      </c>
      <c r="Q6119" t="s">
        <v>20071</v>
      </c>
      <c r="R6119" t="s">
        <v>26765</v>
      </c>
      <c r="S6119">
        <v>1</v>
      </c>
      <c r="T6119">
        <v>0</v>
      </c>
      <c r="U6119">
        <v>0</v>
      </c>
      <c r="V6119">
        <v>114</v>
      </c>
      <c r="W6119">
        <v>6</v>
      </c>
    </row>
    <row r="6120" spans="1:23" x14ac:dyDescent="0.3">
      <c r="A6120" t="s">
        <v>6129</v>
      </c>
      <c r="B6120" t="s">
        <v>21174</v>
      </c>
      <c r="C6120">
        <v>0</v>
      </c>
      <c r="D6120">
        <v>0</v>
      </c>
      <c r="E6120" t="s">
        <v>20050</v>
      </c>
      <c r="F6120" t="s">
        <v>19621</v>
      </c>
      <c r="G6120" t="s">
        <v>20066</v>
      </c>
      <c r="H6120" t="s">
        <v>26766</v>
      </c>
      <c r="I6120" t="s">
        <v>26767</v>
      </c>
      <c r="J6120" t="s">
        <v>9078</v>
      </c>
      <c r="K6120" t="s">
        <v>19622</v>
      </c>
      <c r="L6120" t="s">
        <v>19623</v>
      </c>
      <c r="M6120" t="s">
        <v>20075</v>
      </c>
      <c r="N6120" t="s">
        <v>6351</v>
      </c>
      <c r="O6120" t="s">
        <v>20061</v>
      </c>
      <c r="P6120" t="s">
        <v>20070</v>
      </c>
      <c r="Q6120" t="s">
        <v>20071</v>
      </c>
      <c r="R6120" t="s">
        <v>26768</v>
      </c>
      <c r="S6120">
        <v>1</v>
      </c>
      <c r="T6120">
        <v>0</v>
      </c>
      <c r="U6120">
        <v>0</v>
      </c>
      <c r="V6120">
        <v>112</v>
      </c>
      <c r="W6120">
        <v>5</v>
      </c>
    </row>
    <row r="6121" spans="1:23" x14ac:dyDescent="0.3">
      <c r="A6121" t="s">
        <v>6130</v>
      </c>
      <c r="B6121" t="s">
        <v>21174</v>
      </c>
      <c r="C6121">
        <v>0</v>
      </c>
      <c r="D6121">
        <v>0</v>
      </c>
      <c r="E6121" t="s">
        <v>20050</v>
      </c>
      <c r="F6121" t="s">
        <v>19624</v>
      </c>
      <c r="G6121" t="s">
        <v>20066</v>
      </c>
      <c r="H6121" t="s">
        <v>26769</v>
      </c>
      <c r="I6121" t="s">
        <v>26770</v>
      </c>
      <c r="J6121" t="s">
        <v>12599</v>
      </c>
      <c r="K6121" t="s">
        <v>19625</v>
      </c>
      <c r="L6121" t="s">
        <v>19626</v>
      </c>
      <c r="M6121" t="s">
        <v>20736</v>
      </c>
      <c r="N6121" t="s">
        <v>6351</v>
      </c>
      <c r="O6121" t="s">
        <v>20061</v>
      </c>
      <c r="P6121" t="s">
        <v>20070</v>
      </c>
      <c r="Q6121" t="s">
        <v>20071</v>
      </c>
      <c r="R6121" t="s">
        <v>26771</v>
      </c>
      <c r="S6121">
        <v>1</v>
      </c>
      <c r="T6121">
        <v>0</v>
      </c>
      <c r="U6121">
        <v>0</v>
      </c>
      <c r="V6121">
        <v>73</v>
      </c>
      <c r="W6121">
        <v>4</v>
      </c>
    </row>
    <row r="6122" spans="1:23" x14ac:dyDescent="0.3">
      <c r="A6122" t="s">
        <v>6131</v>
      </c>
      <c r="B6122" t="s">
        <v>21174</v>
      </c>
      <c r="C6122">
        <v>0</v>
      </c>
      <c r="D6122">
        <v>0</v>
      </c>
      <c r="E6122" t="s">
        <v>20050</v>
      </c>
      <c r="F6122" t="s">
        <v>19627</v>
      </c>
      <c r="G6122" t="s">
        <v>20066</v>
      </c>
      <c r="H6122" t="s">
        <v>26772</v>
      </c>
      <c r="I6122" t="s">
        <v>26773</v>
      </c>
      <c r="J6122" t="s">
        <v>19628</v>
      </c>
      <c r="K6122" t="s">
        <v>19629</v>
      </c>
      <c r="L6122" t="s">
        <v>19630</v>
      </c>
      <c r="M6122" t="s">
        <v>20298</v>
      </c>
      <c r="N6122" t="s">
        <v>6351</v>
      </c>
      <c r="O6122" t="s">
        <v>20061</v>
      </c>
      <c r="P6122" t="s">
        <v>20070</v>
      </c>
      <c r="Q6122" t="s">
        <v>20071</v>
      </c>
      <c r="R6122" t="s">
        <v>26774</v>
      </c>
      <c r="S6122">
        <v>1</v>
      </c>
      <c r="T6122">
        <v>0</v>
      </c>
      <c r="U6122">
        <v>0</v>
      </c>
      <c r="V6122">
        <v>101</v>
      </c>
      <c r="W6122">
        <v>5</v>
      </c>
    </row>
    <row r="6123" spans="1:23" x14ac:dyDescent="0.3">
      <c r="A6123" t="s">
        <v>6132</v>
      </c>
      <c r="B6123" t="s">
        <v>21174</v>
      </c>
      <c r="C6123">
        <v>0</v>
      </c>
      <c r="D6123">
        <v>0</v>
      </c>
      <c r="E6123" t="s">
        <v>20050</v>
      </c>
      <c r="F6123" t="s">
        <v>19631</v>
      </c>
      <c r="G6123" t="s">
        <v>20066</v>
      </c>
      <c r="H6123" t="s">
        <v>26775</v>
      </c>
      <c r="I6123" t="s">
        <v>26776</v>
      </c>
      <c r="J6123" t="s">
        <v>19632</v>
      </c>
      <c r="K6123" t="s">
        <v>19633</v>
      </c>
      <c r="L6123" t="s">
        <v>19634</v>
      </c>
      <c r="M6123" t="s">
        <v>20753</v>
      </c>
      <c r="N6123" t="s">
        <v>6351</v>
      </c>
      <c r="O6123" t="s">
        <v>20061</v>
      </c>
      <c r="P6123" t="s">
        <v>20070</v>
      </c>
      <c r="Q6123" t="s">
        <v>20071</v>
      </c>
      <c r="R6123" t="s">
        <v>26777</v>
      </c>
      <c r="S6123">
        <v>1</v>
      </c>
      <c r="T6123">
        <v>0</v>
      </c>
      <c r="U6123">
        <v>0</v>
      </c>
      <c r="V6123">
        <v>148</v>
      </c>
      <c r="W6123">
        <v>7</v>
      </c>
    </row>
    <row r="6124" spans="1:23" x14ac:dyDescent="0.3">
      <c r="A6124" t="s">
        <v>6133</v>
      </c>
      <c r="B6124" t="s">
        <v>21174</v>
      </c>
      <c r="C6124">
        <v>0</v>
      </c>
      <c r="D6124">
        <v>0</v>
      </c>
      <c r="E6124" t="s">
        <v>20050</v>
      </c>
      <c r="F6124" t="s">
        <v>19635</v>
      </c>
      <c r="G6124" t="s">
        <v>20066</v>
      </c>
      <c r="H6124" t="s">
        <v>26669</v>
      </c>
      <c r="I6124" t="s">
        <v>26670</v>
      </c>
      <c r="J6124" t="s">
        <v>13657</v>
      </c>
      <c r="K6124" t="s">
        <v>19507</v>
      </c>
      <c r="L6124" t="s">
        <v>19508</v>
      </c>
      <c r="M6124" t="s">
        <v>20757</v>
      </c>
      <c r="N6124" t="s">
        <v>6351</v>
      </c>
      <c r="O6124" t="s">
        <v>20061</v>
      </c>
      <c r="P6124" t="s">
        <v>20672</v>
      </c>
      <c r="Q6124" t="s">
        <v>20673</v>
      </c>
      <c r="R6124" t="s">
        <v>26671</v>
      </c>
      <c r="S6124">
        <v>1</v>
      </c>
      <c r="T6124">
        <v>0</v>
      </c>
      <c r="U6124">
        <v>0</v>
      </c>
      <c r="V6124">
        <v>149</v>
      </c>
      <c r="W6124">
        <v>7</v>
      </c>
    </row>
    <row r="6125" spans="1:23" x14ac:dyDescent="0.3">
      <c r="A6125" t="s">
        <v>6134</v>
      </c>
      <c r="B6125" t="s">
        <v>21174</v>
      </c>
      <c r="C6125">
        <v>0</v>
      </c>
      <c r="D6125">
        <v>0</v>
      </c>
      <c r="E6125" t="s">
        <v>20050</v>
      </c>
      <c r="F6125" t="s">
        <v>19636</v>
      </c>
      <c r="G6125" t="s">
        <v>20066</v>
      </c>
      <c r="H6125" t="s">
        <v>26778</v>
      </c>
      <c r="I6125" t="s">
        <v>26779</v>
      </c>
      <c r="J6125" t="s">
        <v>19637</v>
      </c>
      <c r="K6125" t="s">
        <v>19638</v>
      </c>
      <c r="L6125" t="s">
        <v>19639</v>
      </c>
      <c r="M6125" t="s">
        <v>20195</v>
      </c>
      <c r="N6125" t="s">
        <v>6351</v>
      </c>
      <c r="O6125" t="s">
        <v>20061</v>
      </c>
      <c r="P6125" t="s">
        <v>20070</v>
      </c>
      <c r="Q6125" t="s">
        <v>20071</v>
      </c>
      <c r="R6125" t="s">
        <v>26780</v>
      </c>
      <c r="S6125">
        <v>1</v>
      </c>
      <c r="T6125">
        <v>0</v>
      </c>
      <c r="U6125">
        <v>0</v>
      </c>
      <c r="V6125">
        <v>46</v>
      </c>
      <c r="W6125">
        <v>2</v>
      </c>
    </row>
    <row r="6126" spans="1:23" x14ac:dyDescent="0.3">
      <c r="A6126" t="s">
        <v>6135</v>
      </c>
      <c r="B6126" t="s">
        <v>21174</v>
      </c>
      <c r="C6126">
        <v>0</v>
      </c>
      <c r="D6126">
        <v>0</v>
      </c>
      <c r="E6126" t="s">
        <v>20050</v>
      </c>
      <c r="F6126" t="s">
        <v>19640</v>
      </c>
      <c r="G6126" t="s">
        <v>20066</v>
      </c>
      <c r="H6126" t="s">
        <v>26781</v>
      </c>
      <c r="I6126" t="s">
        <v>26782</v>
      </c>
      <c r="J6126" t="s">
        <v>19641</v>
      </c>
      <c r="K6126" t="s">
        <v>19642</v>
      </c>
      <c r="L6126" t="s">
        <v>19643</v>
      </c>
      <c r="M6126" t="s">
        <v>20183</v>
      </c>
      <c r="N6126" t="s">
        <v>6351</v>
      </c>
      <c r="O6126" t="s">
        <v>20061</v>
      </c>
      <c r="P6126" t="s">
        <v>20070</v>
      </c>
      <c r="Q6126" t="s">
        <v>20071</v>
      </c>
      <c r="R6126" t="s">
        <v>26783</v>
      </c>
      <c r="S6126">
        <v>1</v>
      </c>
      <c r="T6126">
        <v>0</v>
      </c>
      <c r="U6126">
        <v>0</v>
      </c>
      <c r="V6126">
        <v>94</v>
      </c>
      <c r="W6126">
        <v>4</v>
      </c>
    </row>
    <row r="6127" spans="1:23" x14ac:dyDescent="0.3">
      <c r="A6127" t="s">
        <v>6136</v>
      </c>
      <c r="B6127" t="s">
        <v>21174</v>
      </c>
      <c r="C6127">
        <v>0</v>
      </c>
      <c r="D6127">
        <v>0</v>
      </c>
      <c r="E6127" t="s">
        <v>20050</v>
      </c>
      <c r="F6127" t="s">
        <v>19644</v>
      </c>
      <c r="G6127" t="s">
        <v>20066</v>
      </c>
      <c r="H6127" t="s">
        <v>26784</v>
      </c>
      <c r="I6127" t="s">
        <v>26785</v>
      </c>
      <c r="J6127" t="s">
        <v>19645</v>
      </c>
      <c r="K6127" t="s">
        <v>19646</v>
      </c>
      <c r="L6127" t="s">
        <v>19647</v>
      </c>
      <c r="M6127" t="s">
        <v>20157</v>
      </c>
      <c r="N6127" t="s">
        <v>6351</v>
      </c>
      <c r="O6127" t="s">
        <v>20061</v>
      </c>
      <c r="P6127" t="s">
        <v>20070</v>
      </c>
      <c r="Q6127" t="s">
        <v>20071</v>
      </c>
      <c r="R6127" t="s">
        <v>26786</v>
      </c>
      <c r="S6127">
        <v>1</v>
      </c>
      <c r="T6127">
        <v>0</v>
      </c>
      <c r="U6127">
        <v>0</v>
      </c>
      <c r="V6127">
        <v>80</v>
      </c>
      <c r="W6127">
        <v>5</v>
      </c>
    </row>
    <row r="6128" spans="1:23" x14ac:dyDescent="0.3">
      <c r="A6128" t="s">
        <v>6137</v>
      </c>
      <c r="B6128" t="s">
        <v>21174</v>
      </c>
      <c r="C6128">
        <v>0</v>
      </c>
      <c r="D6128">
        <v>0</v>
      </c>
      <c r="E6128" t="s">
        <v>20050</v>
      </c>
      <c r="F6128" t="s">
        <v>19648</v>
      </c>
      <c r="G6128" t="s">
        <v>20328</v>
      </c>
      <c r="H6128" t="s">
        <v>26787</v>
      </c>
      <c r="I6128" t="s">
        <v>26788</v>
      </c>
      <c r="J6128" t="s">
        <v>15752</v>
      </c>
      <c r="K6128" t="s">
        <v>19649</v>
      </c>
      <c r="L6128" t="s">
        <v>19650</v>
      </c>
      <c r="M6128" t="s">
        <v>20280</v>
      </c>
      <c r="N6128" t="s">
        <v>6351</v>
      </c>
      <c r="O6128" t="s">
        <v>20061</v>
      </c>
      <c r="P6128" t="s">
        <v>20070</v>
      </c>
      <c r="Q6128" t="s">
        <v>20071</v>
      </c>
      <c r="R6128" t="s">
        <v>26789</v>
      </c>
      <c r="S6128">
        <v>1</v>
      </c>
      <c r="T6128">
        <v>0</v>
      </c>
      <c r="U6128">
        <v>0</v>
      </c>
      <c r="V6128">
        <v>90</v>
      </c>
      <c r="W6128">
        <v>5</v>
      </c>
    </row>
    <row r="6129" spans="1:23" x14ac:dyDescent="0.3">
      <c r="A6129" t="s">
        <v>6138</v>
      </c>
      <c r="B6129" t="s">
        <v>21174</v>
      </c>
      <c r="C6129">
        <v>0</v>
      </c>
      <c r="D6129">
        <v>0</v>
      </c>
      <c r="E6129" t="s">
        <v>20050</v>
      </c>
      <c r="F6129" t="s">
        <v>19651</v>
      </c>
      <c r="G6129" t="s">
        <v>20328</v>
      </c>
      <c r="H6129" t="s">
        <v>26790</v>
      </c>
      <c r="I6129" t="s">
        <v>26791</v>
      </c>
      <c r="J6129" t="s">
        <v>19652</v>
      </c>
      <c r="K6129" t="s">
        <v>19653</v>
      </c>
      <c r="L6129" t="s">
        <v>19654</v>
      </c>
      <c r="M6129" t="s">
        <v>20369</v>
      </c>
      <c r="N6129" t="s">
        <v>6351</v>
      </c>
      <c r="O6129" t="s">
        <v>20061</v>
      </c>
      <c r="P6129" t="s">
        <v>20070</v>
      </c>
      <c r="Q6129" t="s">
        <v>20071</v>
      </c>
      <c r="R6129" t="s">
        <v>26792</v>
      </c>
      <c r="S6129">
        <v>1</v>
      </c>
      <c r="T6129">
        <v>0</v>
      </c>
      <c r="U6129">
        <v>0</v>
      </c>
      <c r="V6129">
        <v>78</v>
      </c>
      <c r="W6129">
        <v>4</v>
      </c>
    </row>
    <row r="6130" spans="1:23" x14ac:dyDescent="0.3">
      <c r="A6130" t="s">
        <v>6139</v>
      </c>
      <c r="B6130" t="s">
        <v>21174</v>
      </c>
      <c r="C6130">
        <v>0</v>
      </c>
      <c r="D6130">
        <v>0</v>
      </c>
      <c r="E6130" t="s">
        <v>20050</v>
      </c>
      <c r="F6130" t="s">
        <v>19655</v>
      </c>
      <c r="G6130" t="s">
        <v>20066</v>
      </c>
      <c r="H6130" t="s">
        <v>26297</v>
      </c>
      <c r="I6130" t="s">
        <v>26298</v>
      </c>
      <c r="J6130" t="s">
        <v>18845</v>
      </c>
      <c r="K6130" t="s">
        <v>18846</v>
      </c>
      <c r="L6130" t="s">
        <v>18847</v>
      </c>
      <c r="M6130" t="s">
        <v>20443</v>
      </c>
      <c r="N6130" t="s">
        <v>6351</v>
      </c>
      <c r="O6130" t="s">
        <v>20061</v>
      </c>
      <c r="P6130" t="s">
        <v>20070</v>
      </c>
      <c r="Q6130" t="s">
        <v>20071</v>
      </c>
      <c r="R6130" t="s">
        <v>26299</v>
      </c>
      <c r="S6130">
        <v>1</v>
      </c>
      <c r="T6130">
        <v>0</v>
      </c>
      <c r="U6130">
        <v>0</v>
      </c>
      <c r="V6130">
        <v>196</v>
      </c>
      <c r="W6130">
        <v>11</v>
      </c>
    </row>
    <row r="6131" spans="1:23" x14ac:dyDescent="0.3">
      <c r="A6131" t="s">
        <v>6140</v>
      </c>
      <c r="B6131" t="s">
        <v>21174</v>
      </c>
      <c r="C6131">
        <v>0</v>
      </c>
      <c r="D6131">
        <v>0</v>
      </c>
      <c r="E6131" t="s">
        <v>20050</v>
      </c>
      <c r="F6131" t="s">
        <v>19656</v>
      </c>
      <c r="G6131" t="s">
        <v>20080</v>
      </c>
      <c r="H6131" t="s">
        <v>26793</v>
      </c>
      <c r="I6131" t="s">
        <v>26794</v>
      </c>
      <c r="J6131" t="s">
        <v>19657</v>
      </c>
      <c r="K6131" t="s">
        <v>6495</v>
      </c>
      <c r="L6131" t="s">
        <v>6496</v>
      </c>
      <c r="M6131" t="s">
        <v>20147</v>
      </c>
      <c r="N6131" t="s">
        <v>6351</v>
      </c>
      <c r="O6131" t="s">
        <v>20061</v>
      </c>
      <c r="P6131" t="s">
        <v>20070</v>
      </c>
      <c r="Q6131" t="s">
        <v>20071</v>
      </c>
      <c r="R6131" t="s">
        <v>20802</v>
      </c>
      <c r="S6131">
        <v>1</v>
      </c>
      <c r="T6131">
        <v>0</v>
      </c>
      <c r="U6131">
        <v>0</v>
      </c>
      <c r="V6131">
        <v>553</v>
      </c>
      <c r="W6131">
        <v>25</v>
      </c>
    </row>
    <row r="6132" spans="1:23" x14ac:dyDescent="0.3">
      <c r="A6132" t="s">
        <v>6141</v>
      </c>
      <c r="B6132" t="s">
        <v>21174</v>
      </c>
      <c r="C6132">
        <v>0</v>
      </c>
      <c r="D6132">
        <v>0</v>
      </c>
      <c r="E6132" t="s">
        <v>20050</v>
      </c>
      <c r="F6132" t="s">
        <v>19658</v>
      </c>
      <c r="G6132" t="s">
        <v>20066</v>
      </c>
      <c r="H6132" t="s">
        <v>26795</v>
      </c>
      <c r="I6132" t="s">
        <v>26796</v>
      </c>
      <c r="J6132" t="s">
        <v>19659</v>
      </c>
      <c r="K6132" t="s">
        <v>6495</v>
      </c>
      <c r="L6132" t="s">
        <v>6496</v>
      </c>
      <c r="M6132" t="s">
        <v>20147</v>
      </c>
      <c r="N6132" t="s">
        <v>6351</v>
      </c>
      <c r="O6132" t="s">
        <v>20061</v>
      </c>
      <c r="P6132" t="s">
        <v>20070</v>
      </c>
      <c r="Q6132" t="s">
        <v>20071</v>
      </c>
      <c r="R6132" t="s">
        <v>20802</v>
      </c>
      <c r="S6132">
        <v>1</v>
      </c>
      <c r="T6132">
        <v>0</v>
      </c>
      <c r="U6132">
        <v>0</v>
      </c>
      <c r="V6132">
        <v>321</v>
      </c>
      <c r="W6132">
        <v>16</v>
      </c>
    </row>
    <row r="6133" spans="1:23" x14ac:dyDescent="0.3">
      <c r="A6133" t="s">
        <v>6142</v>
      </c>
      <c r="B6133" t="s">
        <v>21174</v>
      </c>
      <c r="C6133">
        <v>0</v>
      </c>
      <c r="D6133">
        <v>0</v>
      </c>
      <c r="E6133" t="s">
        <v>20050</v>
      </c>
      <c r="F6133" t="s">
        <v>19660</v>
      </c>
      <c r="G6133" t="s">
        <v>20066</v>
      </c>
      <c r="H6133" t="s">
        <v>26797</v>
      </c>
      <c r="I6133" t="s">
        <v>26798</v>
      </c>
      <c r="J6133" t="s">
        <v>19661</v>
      </c>
      <c r="K6133" t="s">
        <v>7644</v>
      </c>
      <c r="L6133" t="s">
        <v>7645</v>
      </c>
      <c r="M6133" t="s">
        <v>20069</v>
      </c>
      <c r="N6133" t="s">
        <v>6351</v>
      </c>
      <c r="O6133" t="s">
        <v>20061</v>
      </c>
      <c r="P6133" t="s">
        <v>20070</v>
      </c>
      <c r="Q6133" t="s">
        <v>20071</v>
      </c>
      <c r="R6133" t="s">
        <v>20072</v>
      </c>
      <c r="S6133">
        <v>1</v>
      </c>
      <c r="T6133">
        <v>0</v>
      </c>
      <c r="U6133">
        <v>0</v>
      </c>
      <c r="V6133">
        <v>366</v>
      </c>
      <c r="W6133">
        <v>16</v>
      </c>
    </row>
    <row r="6134" spans="1:23" x14ac:dyDescent="0.3">
      <c r="A6134" t="s">
        <v>6143</v>
      </c>
      <c r="B6134" t="s">
        <v>21174</v>
      </c>
      <c r="C6134">
        <v>0</v>
      </c>
      <c r="D6134">
        <v>0</v>
      </c>
      <c r="E6134" t="s">
        <v>20050</v>
      </c>
      <c r="F6134" t="s">
        <v>19662</v>
      </c>
      <c r="G6134" t="s">
        <v>20066</v>
      </c>
      <c r="H6134" t="s">
        <v>26797</v>
      </c>
      <c r="I6134" t="s">
        <v>26798</v>
      </c>
      <c r="J6134" t="s">
        <v>19663</v>
      </c>
      <c r="K6134" t="s">
        <v>7644</v>
      </c>
      <c r="L6134" t="s">
        <v>7645</v>
      </c>
      <c r="M6134" t="s">
        <v>20069</v>
      </c>
      <c r="N6134" t="s">
        <v>6351</v>
      </c>
      <c r="O6134" t="s">
        <v>20061</v>
      </c>
      <c r="P6134" t="s">
        <v>20070</v>
      </c>
      <c r="Q6134" t="s">
        <v>20071</v>
      </c>
      <c r="R6134" t="s">
        <v>20072</v>
      </c>
      <c r="S6134">
        <v>1</v>
      </c>
      <c r="T6134">
        <v>0</v>
      </c>
      <c r="U6134">
        <v>0</v>
      </c>
      <c r="V6134">
        <v>261</v>
      </c>
      <c r="W6134">
        <v>13</v>
      </c>
    </row>
    <row r="6135" spans="1:23" x14ac:dyDescent="0.3">
      <c r="A6135" t="s">
        <v>6144</v>
      </c>
      <c r="B6135" t="s">
        <v>21174</v>
      </c>
      <c r="C6135">
        <v>0</v>
      </c>
      <c r="D6135">
        <v>0</v>
      </c>
      <c r="E6135" t="s">
        <v>20050</v>
      </c>
      <c r="F6135" t="s">
        <v>19664</v>
      </c>
      <c r="G6135" t="s">
        <v>20066</v>
      </c>
      <c r="H6135" t="s">
        <v>26799</v>
      </c>
      <c r="I6135" t="s">
        <v>26800</v>
      </c>
      <c r="J6135" t="s">
        <v>14165</v>
      </c>
      <c r="K6135" t="s">
        <v>19665</v>
      </c>
      <c r="L6135" t="s">
        <v>19666</v>
      </c>
      <c r="M6135" t="s">
        <v>20126</v>
      </c>
      <c r="N6135" t="s">
        <v>6351</v>
      </c>
      <c r="O6135" t="s">
        <v>20061</v>
      </c>
      <c r="P6135" t="s">
        <v>20070</v>
      </c>
      <c r="Q6135" t="s">
        <v>20071</v>
      </c>
      <c r="R6135" t="s">
        <v>26801</v>
      </c>
      <c r="S6135">
        <v>1</v>
      </c>
      <c r="T6135">
        <v>0</v>
      </c>
      <c r="U6135">
        <v>0</v>
      </c>
      <c r="V6135">
        <v>184</v>
      </c>
      <c r="W6135">
        <v>9</v>
      </c>
    </row>
    <row r="6136" spans="1:23" x14ac:dyDescent="0.3">
      <c r="A6136" t="s">
        <v>6145</v>
      </c>
      <c r="B6136" t="s">
        <v>21174</v>
      </c>
      <c r="C6136">
        <v>0</v>
      </c>
      <c r="D6136">
        <v>0</v>
      </c>
      <c r="E6136" t="s">
        <v>20050</v>
      </c>
      <c r="F6136" t="s">
        <v>19667</v>
      </c>
      <c r="G6136" t="s">
        <v>20040</v>
      </c>
      <c r="H6136" t="s">
        <v>26802</v>
      </c>
      <c r="I6136" t="s">
        <v>26803</v>
      </c>
      <c r="J6136" t="s">
        <v>19668</v>
      </c>
      <c r="K6136" t="s">
        <v>19669</v>
      </c>
      <c r="L6136" t="s">
        <v>19670</v>
      </c>
      <c r="M6136" t="s">
        <v>23869</v>
      </c>
      <c r="N6136" t="s">
        <v>6351</v>
      </c>
      <c r="O6136" t="s">
        <v>20061</v>
      </c>
      <c r="P6136" t="s">
        <v>20070</v>
      </c>
      <c r="Q6136" t="s">
        <v>20071</v>
      </c>
      <c r="R6136" t="s">
        <v>26804</v>
      </c>
      <c r="S6136">
        <v>1</v>
      </c>
      <c r="T6136">
        <v>0</v>
      </c>
      <c r="U6136">
        <v>0</v>
      </c>
      <c r="V6136">
        <v>123</v>
      </c>
      <c r="W6136">
        <v>6</v>
      </c>
    </row>
    <row r="6137" spans="1:23" x14ac:dyDescent="0.3">
      <c r="A6137" t="s">
        <v>6146</v>
      </c>
      <c r="B6137" t="s">
        <v>21174</v>
      </c>
      <c r="C6137">
        <v>0</v>
      </c>
      <c r="D6137">
        <v>0</v>
      </c>
      <c r="E6137" t="s">
        <v>20050</v>
      </c>
      <c r="F6137" t="s">
        <v>19671</v>
      </c>
      <c r="G6137" t="s">
        <v>20080</v>
      </c>
      <c r="H6137" t="s">
        <v>20793</v>
      </c>
      <c r="I6137" t="s">
        <v>20794</v>
      </c>
      <c r="J6137" t="s">
        <v>10901</v>
      </c>
      <c r="K6137" t="s">
        <v>6754</v>
      </c>
      <c r="L6137" t="s">
        <v>6755</v>
      </c>
      <c r="M6137" t="s">
        <v>20083</v>
      </c>
      <c r="N6137" t="s">
        <v>6351</v>
      </c>
      <c r="O6137" t="s">
        <v>20061</v>
      </c>
      <c r="P6137" t="s">
        <v>20795</v>
      </c>
      <c r="Q6137" t="s">
        <v>6755</v>
      </c>
      <c r="R6137" t="s">
        <v>20796</v>
      </c>
      <c r="S6137">
        <v>1</v>
      </c>
      <c r="T6137">
        <v>0</v>
      </c>
      <c r="U6137">
        <v>0</v>
      </c>
      <c r="V6137">
        <v>135</v>
      </c>
      <c r="W6137">
        <v>6</v>
      </c>
    </row>
    <row r="6138" spans="1:23" x14ac:dyDescent="0.3">
      <c r="A6138" t="s">
        <v>6147</v>
      </c>
      <c r="B6138" t="s">
        <v>21174</v>
      </c>
      <c r="C6138">
        <v>0</v>
      </c>
      <c r="D6138">
        <v>0</v>
      </c>
      <c r="E6138" t="s">
        <v>20050</v>
      </c>
      <c r="F6138" t="s">
        <v>19672</v>
      </c>
      <c r="G6138" t="s">
        <v>20328</v>
      </c>
      <c r="H6138" t="s">
        <v>26805</v>
      </c>
      <c r="I6138" t="s">
        <v>26806</v>
      </c>
      <c r="J6138" t="s">
        <v>19673</v>
      </c>
      <c r="K6138" t="s">
        <v>7786</v>
      </c>
      <c r="L6138" t="s">
        <v>7787</v>
      </c>
      <c r="M6138" t="s">
        <v>20379</v>
      </c>
      <c r="N6138" t="s">
        <v>6351</v>
      </c>
      <c r="O6138" t="s">
        <v>20061</v>
      </c>
      <c r="P6138" t="s">
        <v>20070</v>
      </c>
      <c r="Q6138" t="s">
        <v>20071</v>
      </c>
      <c r="R6138" t="s">
        <v>20380</v>
      </c>
      <c r="S6138">
        <v>1</v>
      </c>
      <c r="T6138">
        <v>0</v>
      </c>
      <c r="U6138">
        <v>0</v>
      </c>
      <c r="V6138">
        <v>338</v>
      </c>
      <c r="W6138">
        <v>15</v>
      </c>
    </row>
    <row r="6139" spans="1:23" x14ac:dyDescent="0.3">
      <c r="A6139" t="s">
        <v>6148</v>
      </c>
      <c r="B6139" t="s">
        <v>21174</v>
      </c>
      <c r="C6139">
        <v>0</v>
      </c>
      <c r="D6139">
        <v>0</v>
      </c>
      <c r="E6139" t="s">
        <v>20050</v>
      </c>
      <c r="F6139" t="s">
        <v>19674</v>
      </c>
      <c r="G6139" t="s">
        <v>20066</v>
      </c>
      <c r="H6139" t="s">
        <v>26807</v>
      </c>
      <c r="I6139" t="s">
        <v>26808</v>
      </c>
      <c r="J6139" t="s">
        <v>19675</v>
      </c>
      <c r="K6139" t="s">
        <v>7786</v>
      </c>
      <c r="L6139" t="s">
        <v>7787</v>
      </c>
      <c r="M6139" t="s">
        <v>20379</v>
      </c>
      <c r="N6139" t="s">
        <v>6351</v>
      </c>
      <c r="O6139" t="s">
        <v>20061</v>
      </c>
      <c r="P6139" t="s">
        <v>20070</v>
      </c>
      <c r="Q6139" t="s">
        <v>20071</v>
      </c>
      <c r="R6139" t="s">
        <v>20380</v>
      </c>
      <c r="S6139">
        <v>1</v>
      </c>
      <c r="T6139">
        <v>0</v>
      </c>
      <c r="U6139">
        <v>0</v>
      </c>
      <c r="V6139">
        <v>216</v>
      </c>
      <c r="W6139">
        <v>10</v>
      </c>
    </row>
    <row r="6140" spans="1:23" x14ac:dyDescent="0.3">
      <c r="A6140" t="s">
        <v>6149</v>
      </c>
      <c r="B6140" t="s">
        <v>21174</v>
      </c>
      <c r="C6140">
        <v>0</v>
      </c>
      <c r="D6140">
        <v>0</v>
      </c>
      <c r="E6140" t="s">
        <v>20050</v>
      </c>
      <c r="F6140" t="s">
        <v>19676</v>
      </c>
      <c r="G6140" t="s">
        <v>20328</v>
      </c>
      <c r="H6140" t="s">
        <v>26809</v>
      </c>
      <c r="I6140" t="s">
        <v>26810</v>
      </c>
      <c r="J6140" t="s">
        <v>19677</v>
      </c>
      <c r="K6140" t="s">
        <v>19678</v>
      </c>
      <c r="L6140" t="s">
        <v>19679</v>
      </c>
      <c r="M6140" t="s">
        <v>23631</v>
      </c>
      <c r="N6140" t="s">
        <v>6351</v>
      </c>
      <c r="O6140" t="s">
        <v>20061</v>
      </c>
      <c r="P6140" t="s">
        <v>20070</v>
      </c>
      <c r="Q6140" t="s">
        <v>20071</v>
      </c>
      <c r="R6140" t="s">
        <v>26811</v>
      </c>
      <c r="S6140">
        <v>1</v>
      </c>
      <c r="T6140">
        <v>0</v>
      </c>
      <c r="U6140">
        <v>0</v>
      </c>
      <c r="V6140">
        <v>92</v>
      </c>
      <c r="W6140">
        <v>4</v>
      </c>
    </row>
    <row r="6141" spans="1:23" x14ac:dyDescent="0.3">
      <c r="A6141" t="s">
        <v>6150</v>
      </c>
      <c r="B6141" t="s">
        <v>21174</v>
      </c>
      <c r="C6141">
        <v>0</v>
      </c>
      <c r="D6141">
        <v>0</v>
      </c>
      <c r="E6141" t="s">
        <v>20050</v>
      </c>
      <c r="F6141" t="s">
        <v>19680</v>
      </c>
      <c r="G6141" t="s">
        <v>20040</v>
      </c>
      <c r="H6141" t="s">
        <v>26812</v>
      </c>
      <c r="I6141" t="s">
        <v>26813</v>
      </c>
      <c r="J6141" t="s">
        <v>19681</v>
      </c>
      <c r="K6141" t="s">
        <v>19682</v>
      </c>
      <c r="L6141" t="s">
        <v>19683</v>
      </c>
      <c r="M6141" t="s">
        <v>20991</v>
      </c>
      <c r="N6141" t="s">
        <v>6351</v>
      </c>
      <c r="O6141" t="s">
        <v>20061</v>
      </c>
      <c r="P6141" t="s">
        <v>20070</v>
      </c>
      <c r="Q6141" t="s">
        <v>20071</v>
      </c>
      <c r="R6141" t="s">
        <v>26814</v>
      </c>
      <c r="S6141">
        <v>1</v>
      </c>
      <c r="T6141">
        <v>0</v>
      </c>
      <c r="U6141">
        <v>0</v>
      </c>
      <c r="V6141">
        <v>95</v>
      </c>
      <c r="W6141">
        <v>5</v>
      </c>
    </row>
    <row r="6142" spans="1:23" x14ac:dyDescent="0.3">
      <c r="A6142" t="s">
        <v>6151</v>
      </c>
      <c r="B6142" t="s">
        <v>21174</v>
      </c>
      <c r="C6142">
        <v>0</v>
      </c>
      <c r="D6142">
        <v>0</v>
      </c>
      <c r="E6142" t="s">
        <v>20050</v>
      </c>
      <c r="F6142" t="s">
        <v>19684</v>
      </c>
      <c r="G6142" t="s">
        <v>20066</v>
      </c>
      <c r="H6142" t="s">
        <v>26815</v>
      </c>
      <c r="I6142" t="s">
        <v>26816</v>
      </c>
      <c r="J6142" t="s">
        <v>19685</v>
      </c>
      <c r="K6142" t="s">
        <v>19686</v>
      </c>
      <c r="L6142" t="s">
        <v>19687</v>
      </c>
      <c r="M6142" t="s">
        <v>21068</v>
      </c>
      <c r="N6142" t="s">
        <v>6351</v>
      </c>
      <c r="O6142" t="s">
        <v>20061</v>
      </c>
      <c r="P6142" t="s">
        <v>20070</v>
      </c>
      <c r="Q6142" t="s">
        <v>20071</v>
      </c>
      <c r="R6142" t="s">
        <v>26817</v>
      </c>
      <c r="S6142">
        <v>1</v>
      </c>
      <c r="T6142">
        <v>1</v>
      </c>
      <c r="U6142">
        <v>0</v>
      </c>
      <c r="V6142">
        <v>100</v>
      </c>
      <c r="W6142">
        <v>5</v>
      </c>
    </row>
    <row r="6143" spans="1:23" x14ac:dyDescent="0.3">
      <c r="A6143" t="s">
        <v>6152</v>
      </c>
      <c r="B6143" t="s">
        <v>21174</v>
      </c>
      <c r="C6143">
        <v>0</v>
      </c>
      <c r="D6143">
        <v>0</v>
      </c>
      <c r="E6143" t="s">
        <v>20050</v>
      </c>
      <c r="F6143" t="s">
        <v>19688</v>
      </c>
      <c r="G6143" t="s">
        <v>20066</v>
      </c>
      <c r="H6143" t="s">
        <v>26818</v>
      </c>
      <c r="I6143" t="s">
        <v>26819</v>
      </c>
      <c r="J6143" t="s">
        <v>19689</v>
      </c>
      <c r="K6143" t="s">
        <v>19690</v>
      </c>
      <c r="L6143" t="s">
        <v>19691</v>
      </c>
      <c r="M6143" t="s">
        <v>26820</v>
      </c>
      <c r="N6143" t="s">
        <v>6351</v>
      </c>
      <c r="O6143" t="s">
        <v>20061</v>
      </c>
      <c r="P6143" t="s">
        <v>20070</v>
      </c>
      <c r="Q6143" t="s">
        <v>20071</v>
      </c>
      <c r="R6143" t="s">
        <v>26821</v>
      </c>
      <c r="S6143">
        <v>1</v>
      </c>
      <c r="T6143">
        <v>0</v>
      </c>
      <c r="U6143">
        <v>0</v>
      </c>
      <c r="V6143">
        <v>131</v>
      </c>
      <c r="W6143">
        <v>7</v>
      </c>
    </row>
    <row r="6144" spans="1:23" x14ac:dyDescent="0.3">
      <c r="A6144" t="s">
        <v>6153</v>
      </c>
      <c r="B6144" t="s">
        <v>21174</v>
      </c>
      <c r="C6144">
        <v>0</v>
      </c>
      <c r="D6144">
        <v>0</v>
      </c>
      <c r="E6144" t="s">
        <v>20050</v>
      </c>
      <c r="F6144" t="s">
        <v>19692</v>
      </c>
      <c r="G6144" t="s">
        <v>20040</v>
      </c>
      <c r="H6144" t="s">
        <v>26822</v>
      </c>
      <c r="I6144" t="s">
        <v>26823</v>
      </c>
      <c r="J6144" t="s">
        <v>10501</v>
      </c>
      <c r="K6144" t="s">
        <v>19693</v>
      </c>
      <c r="L6144" t="s">
        <v>19694</v>
      </c>
      <c r="M6144" t="s">
        <v>25877</v>
      </c>
      <c r="N6144" t="s">
        <v>6351</v>
      </c>
      <c r="O6144" t="s">
        <v>20061</v>
      </c>
      <c r="P6144" t="s">
        <v>20070</v>
      </c>
      <c r="Q6144" t="s">
        <v>20071</v>
      </c>
      <c r="R6144" t="s">
        <v>26824</v>
      </c>
      <c r="S6144">
        <v>1</v>
      </c>
      <c r="T6144">
        <v>0</v>
      </c>
      <c r="U6144">
        <v>0</v>
      </c>
      <c r="V6144">
        <v>68</v>
      </c>
      <c r="W6144">
        <v>4</v>
      </c>
    </row>
    <row r="6145" spans="1:23" x14ac:dyDescent="0.3">
      <c r="A6145" t="s">
        <v>6154</v>
      </c>
      <c r="B6145" t="s">
        <v>21174</v>
      </c>
      <c r="C6145">
        <v>0</v>
      </c>
      <c r="D6145">
        <v>0</v>
      </c>
      <c r="E6145" t="s">
        <v>20050</v>
      </c>
      <c r="F6145" t="s">
        <v>19695</v>
      </c>
      <c r="G6145" t="s">
        <v>20080</v>
      </c>
      <c r="H6145" t="s">
        <v>26550</v>
      </c>
      <c r="I6145" t="s">
        <v>26551</v>
      </c>
      <c r="J6145" t="s">
        <v>19307</v>
      </c>
      <c r="K6145" t="s">
        <v>19308</v>
      </c>
      <c r="L6145" t="s">
        <v>19309</v>
      </c>
      <c r="M6145" t="s">
        <v>20271</v>
      </c>
      <c r="N6145" t="s">
        <v>6351</v>
      </c>
      <c r="O6145" t="s">
        <v>20061</v>
      </c>
      <c r="P6145" t="s">
        <v>20294</v>
      </c>
      <c r="Q6145" t="s">
        <v>6897</v>
      </c>
      <c r="R6145" t="s">
        <v>26552</v>
      </c>
      <c r="S6145">
        <v>1</v>
      </c>
      <c r="T6145">
        <v>0</v>
      </c>
      <c r="U6145">
        <v>0</v>
      </c>
      <c r="V6145">
        <v>250</v>
      </c>
      <c r="W6145">
        <v>11</v>
      </c>
    </row>
    <row r="6146" spans="1:23" x14ac:dyDescent="0.3">
      <c r="A6146" t="s">
        <v>6155</v>
      </c>
      <c r="B6146" t="s">
        <v>21174</v>
      </c>
      <c r="C6146">
        <v>0</v>
      </c>
      <c r="D6146">
        <v>0</v>
      </c>
      <c r="E6146" t="s">
        <v>20050</v>
      </c>
      <c r="F6146" t="s">
        <v>19696</v>
      </c>
      <c r="G6146" t="s">
        <v>20066</v>
      </c>
      <c r="H6146" t="s">
        <v>26825</v>
      </c>
      <c r="I6146" t="s">
        <v>26826</v>
      </c>
      <c r="J6146" t="s">
        <v>19697</v>
      </c>
      <c r="K6146" t="s">
        <v>19698</v>
      </c>
      <c r="L6146" t="s">
        <v>19699</v>
      </c>
      <c r="M6146" t="s">
        <v>20442</v>
      </c>
      <c r="N6146" t="s">
        <v>6351</v>
      </c>
      <c r="O6146" t="s">
        <v>20061</v>
      </c>
      <c r="P6146" t="s">
        <v>20062</v>
      </c>
      <c r="Q6146" t="s">
        <v>20063</v>
      </c>
      <c r="R6146" t="s">
        <v>26827</v>
      </c>
      <c r="S6146">
        <v>1</v>
      </c>
      <c r="T6146">
        <v>1</v>
      </c>
      <c r="U6146">
        <v>0</v>
      </c>
      <c r="V6146">
        <v>74</v>
      </c>
      <c r="W6146">
        <v>4</v>
      </c>
    </row>
    <row r="6147" spans="1:23" x14ac:dyDescent="0.3">
      <c r="A6147" t="s">
        <v>6156</v>
      </c>
      <c r="B6147" t="s">
        <v>21174</v>
      </c>
      <c r="C6147">
        <v>0</v>
      </c>
      <c r="D6147">
        <v>0</v>
      </c>
      <c r="E6147" t="s">
        <v>20050</v>
      </c>
      <c r="F6147" t="s">
        <v>19700</v>
      </c>
      <c r="G6147" t="s">
        <v>20066</v>
      </c>
      <c r="H6147" t="s">
        <v>26828</v>
      </c>
      <c r="I6147" t="s">
        <v>26829</v>
      </c>
      <c r="J6147" t="s">
        <v>8282</v>
      </c>
      <c r="K6147" t="s">
        <v>19701</v>
      </c>
      <c r="L6147" t="s">
        <v>19702</v>
      </c>
      <c r="M6147" t="s">
        <v>20545</v>
      </c>
      <c r="N6147" t="s">
        <v>6351</v>
      </c>
      <c r="O6147" t="s">
        <v>20061</v>
      </c>
      <c r="P6147" t="s">
        <v>20062</v>
      </c>
      <c r="Q6147" t="s">
        <v>20063</v>
      </c>
      <c r="R6147" t="s">
        <v>26830</v>
      </c>
      <c r="S6147">
        <v>1</v>
      </c>
      <c r="T6147">
        <v>0</v>
      </c>
      <c r="U6147">
        <v>0</v>
      </c>
      <c r="V6147">
        <v>40</v>
      </c>
      <c r="W6147">
        <v>2</v>
      </c>
    </row>
    <row r="6148" spans="1:23" x14ac:dyDescent="0.3">
      <c r="A6148" t="s">
        <v>6157</v>
      </c>
      <c r="B6148" t="s">
        <v>21174</v>
      </c>
      <c r="C6148">
        <v>0</v>
      </c>
      <c r="D6148">
        <v>0</v>
      </c>
      <c r="E6148" t="s">
        <v>20050</v>
      </c>
      <c r="F6148" t="s">
        <v>19703</v>
      </c>
      <c r="G6148" t="s">
        <v>20066</v>
      </c>
      <c r="H6148" t="s">
        <v>26672</v>
      </c>
      <c r="I6148" t="s">
        <v>26673</v>
      </c>
      <c r="J6148" t="s">
        <v>19510</v>
      </c>
      <c r="K6148" t="s">
        <v>19511</v>
      </c>
      <c r="L6148" t="s">
        <v>19512</v>
      </c>
      <c r="M6148" t="s">
        <v>20519</v>
      </c>
      <c r="N6148" t="s">
        <v>6351</v>
      </c>
      <c r="O6148" t="s">
        <v>20061</v>
      </c>
      <c r="P6148" t="s">
        <v>20062</v>
      </c>
      <c r="Q6148" t="s">
        <v>20063</v>
      </c>
      <c r="R6148" t="s">
        <v>26674</v>
      </c>
      <c r="S6148">
        <v>1</v>
      </c>
      <c r="T6148">
        <v>0</v>
      </c>
      <c r="U6148">
        <v>0</v>
      </c>
      <c r="V6148">
        <v>112</v>
      </c>
      <c r="W6148">
        <v>6</v>
      </c>
    </row>
    <row r="6149" spans="1:23" x14ac:dyDescent="0.3">
      <c r="A6149" t="s">
        <v>6158</v>
      </c>
      <c r="B6149" t="s">
        <v>21174</v>
      </c>
      <c r="C6149">
        <v>0</v>
      </c>
      <c r="D6149">
        <v>0</v>
      </c>
      <c r="E6149" t="s">
        <v>20050</v>
      </c>
      <c r="F6149" t="s">
        <v>19704</v>
      </c>
      <c r="G6149" t="s">
        <v>20066</v>
      </c>
      <c r="H6149" t="s">
        <v>26574</v>
      </c>
      <c r="I6149" t="s">
        <v>26575</v>
      </c>
      <c r="J6149" t="s">
        <v>9078</v>
      </c>
      <c r="K6149" t="s">
        <v>6896</v>
      </c>
      <c r="L6149" t="s">
        <v>6897</v>
      </c>
      <c r="M6149" t="s">
        <v>20206</v>
      </c>
      <c r="N6149" t="s">
        <v>6351</v>
      </c>
      <c r="O6149" t="s">
        <v>20061</v>
      </c>
      <c r="P6149" t="s">
        <v>20294</v>
      </c>
      <c r="Q6149" t="s">
        <v>6897</v>
      </c>
      <c r="R6149" t="s">
        <v>20708</v>
      </c>
      <c r="S6149">
        <v>1</v>
      </c>
      <c r="T6149">
        <v>0</v>
      </c>
      <c r="U6149">
        <v>0</v>
      </c>
      <c r="V6149">
        <v>151</v>
      </c>
      <c r="W6149">
        <v>8</v>
      </c>
    </row>
    <row r="6150" spans="1:23" x14ac:dyDescent="0.3">
      <c r="A6150" t="s">
        <v>6159</v>
      </c>
      <c r="B6150" t="s">
        <v>21174</v>
      </c>
      <c r="C6150">
        <v>0</v>
      </c>
      <c r="D6150">
        <v>0</v>
      </c>
      <c r="E6150" t="s">
        <v>20050</v>
      </c>
      <c r="F6150" t="s">
        <v>19705</v>
      </c>
      <c r="G6150" t="s">
        <v>20080</v>
      </c>
      <c r="H6150" t="s">
        <v>26831</v>
      </c>
      <c r="I6150" t="s">
        <v>26832</v>
      </c>
      <c r="J6150" t="s">
        <v>19706</v>
      </c>
      <c r="K6150" t="s">
        <v>6504</v>
      </c>
      <c r="L6150" t="s">
        <v>6505</v>
      </c>
      <c r="M6150" t="s">
        <v>20453</v>
      </c>
      <c r="N6150" t="s">
        <v>6351</v>
      </c>
      <c r="O6150" t="s">
        <v>20061</v>
      </c>
      <c r="P6150" t="s">
        <v>20062</v>
      </c>
      <c r="Q6150" t="s">
        <v>20063</v>
      </c>
      <c r="R6150" t="s">
        <v>20638</v>
      </c>
      <c r="S6150">
        <v>1</v>
      </c>
      <c r="T6150">
        <v>0</v>
      </c>
      <c r="U6150">
        <v>0</v>
      </c>
      <c r="V6150">
        <v>160</v>
      </c>
      <c r="W6150">
        <v>8</v>
      </c>
    </row>
    <row r="6151" spans="1:23" x14ac:dyDescent="0.3">
      <c r="A6151" t="s">
        <v>6160</v>
      </c>
      <c r="B6151" t="s">
        <v>21174</v>
      </c>
      <c r="C6151">
        <v>0</v>
      </c>
      <c r="D6151">
        <v>0</v>
      </c>
      <c r="E6151" t="s">
        <v>20050</v>
      </c>
      <c r="F6151" t="s">
        <v>19707</v>
      </c>
      <c r="G6151" t="s">
        <v>20066</v>
      </c>
      <c r="H6151" t="s">
        <v>26280</v>
      </c>
      <c r="I6151" t="s">
        <v>26281</v>
      </c>
      <c r="J6151" t="s">
        <v>12261</v>
      </c>
      <c r="K6151" t="s">
        <v>18826</v>
      </c>
      <c r="L6151" t="s">
        <v>18827</v>
      </c>
      <c r="M6151" t="s">
        <v>20422</v>
      </c>
      <c r="N6151" t="s">
        <v>6351</v>
      </c>
      <c r="O6151" t="s">
        <v>20061</v>
      </c>
      <c r="P6151" t="s">
        <v>20062</v>
      </c>
      <c r="Q6151" t="s">
        <v>20063</v>
      </c>
      <c r="R6151" t="s">
        <v>26282</v>
      </c>
      <c r="S6151">
        <v>1</v>
      </c>
      <c r="T6151">
        <v>1</v>
      </c>
      <c r="U6151">
        <v>0</v>
      </c>
      <c r="V6151">
        <v>67</v>
      </c>
      <c r="W6151">
        <v>4</v>
      </c>
    </row>
    <row r="6152" spans="1:23" x14ac:dyDescent="0.3">
      <c r="A6152" t="s">
        <v>6161</v>
      </c>
      <c r="B6152" t="s">
        <v>21174</v>
      </c>
      <c r="C6152">
        <v>0</v>
      </c>
      <c r="D6152">
        <v>0</v>
      </c>
      <c r="E6152" t="s">
        <v>20050</v>
      </c>
      <c r="F6152" t="s">
        <v>19708</v>
      </c>
      <c r="G6152" t="s">
        <v>20080</v>
      </c>
      <c r="H6152" t="s">
        <v>26831</v>
      </c>
      <c r="I6152" t="s">
        <v>26832</v>
      </c>
      <c r="J6152" t="s">
        <v>19709</v>
      </c>
      <c r="K6152" t="s">
        <v>6504</v>
      </c>
      <c r="L6152" t="s">
        <v>6505</v>
      </c>
      <c r="M6152" t="s">
        <v>20453</v>
      </c>
      <c r="N6152" t="s">
        <v>6351</v>
      </c>
      <c r="O6152" t="s">
        <v>20061</v>
      </c>
      <c r="P6152" t="s">
        <v>20062</v>
      </c>
      <c r="Q6152" t="s">
        <v>20063</v>
      </c>
      <c r="R6152" t="s">
        <v>20638</v>
      </c>
      <c r="S6152">
        <v>1</v>
      </c>
      <c r="T6152">
        <v>0</v>
      </c>
      <c r="U6152">
        <v>0</v>
      </c>
      <c r="V6152">
        <v>316</v>
      </c>
      <c r="W6152">
        <v>14</v>
      </c>
    </row>
    <row r="6153" spans="1:23" x14ac:dyDescent="0.3">
      <c r="A6153" t="s">
        <v>6162</v>
      </c>
      <c r="B6153" t="s">
        <v>21174</v>
      </c>
      <c r="C6153">
        <v>0</v>
      </c>
      <c r="D6153">
        <v>0</v>
      </c>
      <c r="E6153" t="s">
        <v>20050</v>
      </c>
      <c r="F6153" t="s">
        <v>19710</v>
      </c>
      <c r="G6153" t="s">
        <v>20066</v>
      </c>
      <c r="H6153" t="s">
        <v>26833</v>
      </c>
      <c r="I6153" t="s">
        <v>26834</v>
      </c>
      <c r="J6153" t="s">
        <v>19711</v>
      </c>
      <c r="K6153" t="s">
        <v>6504</v>
      </c>
      <c r="L6153" t="s">
        <v>6505</v>
      </c>
      <c r="M6153" t="s">
        <v>20453</v>
      </c>
      <c r="N6153" t="s">
        <v>6351</v>
      </c>
      <c r="O6153" t="s">
        <v>20061</v>
      </c>
      <c r="P6153" t="s">
        <v>20062</v>
      </c>
      <c r="Q6153" t="s">
        <v>20063</v>
      </c>
      <c r="R6153" t="s">
        <v>20638</v>
      </c>
      <c r="S6153">
        <v>1</v>
      </c>
      <c r="T6153">
        <v>0</v>
      </c>
      <c r="U6153">
        <v>0</v>
      </c>
      <c r="V6153">
        <v>425</v>
      </c>
      <c r="W6153">
        <v>21</v>
      </c>
    </row>
    <row r="6154" spans="1:23" x14ac:dyDescent="0.3">
      <c r="A6154" t="s">
        <v>6163</v>
      </c>
      <c r="B6154" t="s">
        <v>21174</v>
      </c>
      <c r="C6154">
        <v>0</v>
      </c>
      <c r="D6154">
        <v>0</v>
      </c>
      <c r="E6154" t="s">
        <v>20050</v>
      </c>
      <c r="F6154" t="s">
        <v>19712</v>
      </c>
      <c r="G6154" t="s">
        <v>20080</v>
      </c>
      <c r="H6154" t="s">
        <v>26831</v>
      </c>
      <c r="I6154" t="s">
        <v>26832</v>
      </c>
      <c r="J6154" t="s">
        <v>11071</v>
      </c>
      <c r="K6154" t="s">
        <v>6504</v>
      </c>
      <c r="L6154" t="s">
        <v>6505</v>
      </c>
      <c r="M6154" t="s">
        <v>20453</v>
      </c>
      <c r="N6154" t="s">
        <v>6351</v>
      </c>
      <c r="O6154" t="s">
        <v>20061</v>
      </c>
      <c r="P6154" t="s">
        <v>20062</v>
      </c>
      <c r="Q6154" t="s">
        <v>20063</v>
      </c>
      <c r="R6154" t="s">
        <v>20638</v>
      </c>
      <c r="S6154">
        <v>1</v>
      </c>
      <c r="T6154">
        <v>0</v>
      </c>
      <c r="U6154">
        <v>0</v>
      </c>
      <c r="V6154">
        <v>206</v>
      </c>
      <c r="W6154">
        <v>9</v>
      </c>
    </row>
    <row r="6155" spans="1:23" x14ac:dyDescent="0.3">
      <c r="A6155" t="s">
        <v>6164</v>
      </c>
      <c r="B6155" t="s">
        <v>21174</v>
      </c>
      <c r="C6155">
        <v>0</v>
      </c>
      <c r="D6155">
        <v>0</v>
      </c>
      <c r="E6155" t="s">
        <v>20050</v>
      </c>
      <c r="F6155" t="s">
        <v>19713</v>
      </c>
      <c r="G6155" t="s">
        <v>20066</v>
      </c>
      <c r="H6155" t="s">
        <v>26835</v>
      </c>
      <c r="I6155" t="s">
        <v>26836</v>
      </c>
      <c r="J6155" t="s">
        <v>18171</v>
      </c>
      <c r="K6155" t="s">
        <v>18571</v>
      </c>
      <c r="L6155" t="s">
        <v>18572</v>
      </c>
      <c r="M6155" t="s">
        <v>20355</v>
      </c>
      <c r="N6155" t="s">
        <v>6351</v>
      </c>
      <c r="O6155" t="s">
        <v>20061</v>
      </c>
      <c r="P6155" t="s">
        <v>20062</v>
      </c>
      <c r="Q6155" t="s">
        <v>20063</v>
      </c>
      <c r="R6155" t="s">
        <v>26837</v>
      </c>
      <c r="S6155">
        <v>1</v>
      </c>
      <c r="T6155">
        <v>0</v>
      </c>
      <c r="U6155">
        <v>0</v>
      </c>
      <c r="V6155">
        <v>99</v>
      </c>
      <c r="W6155">
        <v>5</v>
      </c>
    </row>
    <row r="6156" spans="1:23" x14ac:dyDescent="0.3">
      <c r="A6156" t="s">
        <v>6165</v>
      </c>
      <c r="B6156" t="s">
        <v>21174</v>
      </c>
      <c r="C6156">
        <v>0</v>
      </c>
      <c r="D6156">
        <v>0</v>
      </c>
      <c r="E6156" t="s">
        <v>20050</v>
      </c>
      <c r="F6156" t="s">
        <v>19714</v>
      </c>
      <c r="G6156" t="s">
        <v>20066</v>
      </c>
      <c r="H6156" t="s">
        <v>26838</v>
      </c>
      <c r="I6156" t="s">
        <v>26839</v>
      </c>
      <c r="J6156" t="s">
        <v>19715</v>
      </c>
      <c r="K6156" t="s">
        <v>19716</v>
      </c>
      <c r="L6156" t="s">
        <v>19717</v>
      </c>
      <c r="M6156" t="s">
        <v>20189</v>
      </c>
      <c r="N6156" t="s">
        <v>6351</v>
      </c>
      <c r="O6156" t="s">
        <v>20061</v>
      </c>
      <c r="P6156" t="s">
        <v>20062</v>
      </c>
      <c r="Q6156" t="s">
        <v>20063</v>
      </c>
      <c r="R6156" t="s">
        <v>26840</v>
      </c>
      <c r="S6156">
        <v>1</v>
      </c>
      <c r="T6156">
        <v>1</v>
      </c>
      <c r="U6156">
        <v>0</v>
      </c>
      <c r="V6156">
        <v>113</v>
      </c>
      <c r="W6156">
        <v>6</v>
      </c>
    </row>
    <row r="6157" spans="1:23" x14ac:dyDescent="0.3">
      <c r="A6157" t="s">
        <v>6166</v>
      </c>
      <c r="B6157" t="s">
        <v>21174</v>
      </c>
      <c r="C6157">
        <v>0</v>
      </c>
      <c r="D6157">
        <v>0</v>
      </c>
      <c r="E6157" t="s">
        <v>20050</v>
      </c>
      <c r="F6157" t="s">
        <v>19718</v>
      </c>
      <c r="G6157" t="s">
        <v>20066</v>
      </c>
      <c r="H6157" t="s">
        <v>26700</v>
      </c>
      <c r="I6157" t="s">
        <v>26701</v>
      </c>
      <c r="J6157" t="s">
        <v>19547</v>
      </c>
      <c r="K6157" t="s">
        <v>8751</v>
      </c>
      <c r="L6157" t="s">
        <v>8752</v>
      </c>
      <c r="M6157" t="s">
        <v>20242</v>
      </c>
      <c r="N6157" t="s">
        <v>6351</v>
      </c>
      <c r="O6157" t="s">
        <v>20061</v>
      </c>
      <c r="P6157" t="s">
        <v>20672</v>
      </c>
      <c r="Q6157" t="s">
        <v>20673</v>
      </c>
      <c r="R6157" t="s">
        <v>21032</v>
      </c>
      <c r="S6157">
        <v>1</v>
      </c>
      <c r="T6157">
        <v>1</v>
      </c>
      <c r="U6157">
        <v>0</v>
      </c>
      <c r="V6157">
        <v>299</v>
      </c>
      <c r="W6157">
        <v>13</v>
      </c>
    </row>
    <row r="6158" spans="1:23" x14ac:dyDescent="0.3">
      <c r="A6158" t="s">
        <v>6167</v>
      </c>
      <c r="B6158" t="s">
        <v>21174</v>
      </c>
      <c r="C6158">
        <v>0</v>
      </c>
      <c r="D6158">
        <v>0</v>
      </c>
      <c r="E6158" t="s">
        <v>20050</v>
      </c>
      <c r="F6158" t="s">
        <v>19719</v>
      </c>
      <c r="G6158" t="s">
        <v>20066</v>
      </c>
      <c r="H6158" t="s">
        <v>26731</v>
      </c>
      <c r="I6158" t="s">
        <v>26732</v>
      </c>
      <c r="J6158" t="s">
        <v>19581</v>
      </c>
      <c r="K6158" t="s">
        <v>19582</v>
      </c>
      <c r="L6158" t="s">
        <v>19583</v>
      </c>
      <c r="M6158" t="s">
        <v>20096</v>
      </c>
      <c r="N6158" t="s">
        <v>6351</v>
      </c>
      <c r="O6158" t="s">
        <v>20061</v>
      </c>
      <c r="P6158" t="s">
        <v>20672</v>
      </c>
      <c r="Q6158" t="s">
        <v>20673</v>
      </c>
      <c r="R6158" t="s">
        <v>26733</v>
      </c>
      <c r="S6158">
        <v>1</v>
      </c>
      <c r="T6158">
        <v>0</v>
      </c>
      <c r="U6158">
        <v>0</v>
      </c>
      <c r="V6158">
        <v>200</v>
      </c>
      <c r="W6158">
        <v>10</v>
      </c>
    </row>
    <row r="6159" spans="1:23" x14ac:dyDescent="0.3">
      <c r="A6159" t="s">
        <v>6168</v>
      </c>
      <c r="B6159" t="s">
        <v>21174</v>
      </c>
      <c r="C6159">
        <v>0</v>
      </c>
      <c r="D6159">
        <v>0</v>
      </c>
      <c r="E6159" t="s">
        <v>20050</v>
      </c>
      <c r="F6159" t="s">
        <v>19720</v>
      </c>
      <c r="G6159" t="s">
        <v>20040</v>
      </c>
      <c r="H6159" t="s">
        <v>26841</v>
      </c>
      <c r="I6159" t="s">
        <v>26842</v>
      </c>
      <c r="J6159" t="s">
        <v>19721</v>
      </c>
      <c r="K6159" t="s">
        <v>19722</v>
      </c>
      <c r="L6159" t="s">
        <v>19723</v>
      </c>
      <c r="M6159" t="s">
        <v>20242</v>
      </c>
      <c r="N6159" t="s">
        <v>6351</v>
      </c>
      <c r="O6159" t="s">
        <v>20061</v>
      </c>
      <c r="P6159" t="s">
        <v>20062</v>
      </c>
      <c r="Q6159" t="s">
        <v>20063</v>
      </c>
      <c r="R6159" t="s">
        <v>26843</v>
      </c>
      <c r="S6159">
        <v>1</v>
      </c>
      <c r="T6159">
        <v>1</v>
      </c>
      <c r="U6159">
        <v>0</v>
      </c>
      <c r="V6159">
        <v>47</v>
      </c>
      <c r="W6159">
        <v>3</v>
      </c>
    </row>
    <row r="6160" spans="1:23" x14ac:dyDescent="0.3">
      <c r="A6160" t="s">
        <v>6169</v>
      </c>
      <c r="B6160" t="s">
        <v>21174</v>
      </c>
      <c r="C6160">
        <v>0</v>
      </c>
      <c r="D6160">
        <v>0</v>
      </c>
      <c r="E6160" t="s">
        <v>20050</v>
      </c>
      <c r="F6160" t="s">
        <v>19724</v>
      </c>
      <c r="G6160" t="s">
        <v>20066</v>
      </c>
      <c r="H6160" t="s">
        <v>26844</v>
      </c>
      <c r="I6160" t="s">
        <v>26845</v>
      </c>
      <c r="J6160" t="s">
        <v>14376</v>
      </c>
      <c r="K6160" t="s">
        <v>19565</v>
      </c>
      <c r="L6160" t="s">
        <v>19566</v>
      </c>
      <c r="M6160" t="s">
        <v>20271</v>
      </c>
      <c r="N6160" t="s">
        <v>6351</v>
      </c>
      <c r="O6160" t="s">
        <v>20061</v>
      </c>
      <c r="P6160" t="s">
        <v>20062</v>
      </c>
      <c r="Q6160" t="s">
        <v>20063</v>
      </c>
      <c r="R6160" t="s">
        <v>26718</v>
      </c>
      <c r="S6160">
        <v>1</v>
      </c>
      <c r="T6160">
        <v>0</v>
      </c>
      <c r="U6160">
        <v>0</v>
      </c>
      <c r="V6160">
        <v>123</v>
      </c>
      <c r="W6160">
        <v>6</v>
      </c>
    </row>
    <row r="6161" spans="1:23" x14ac:dyDescent="0.3">
      <c r="A6161" t="s">
        <v>6170</v>
      </c>
      <c r="B6161" t="s">
        <v>21174</v>
      </c>
      <c r="C6161">
        <v>0</v>
      </c>
      <c r="D6161">
        <v>0</v>
      </c>
      <c r="E6161" t="s">
        <v>20050</v>
      </c>
      <c r="F6161" t="s">
        <v>14407</v>
      </c>
      <c r="G6161" t="s">
        <v>20066</v>
      </c>
      <c r="H6161" t="s">
        <v>26846</v>
      </c>
      <c r="I6161" t="s">
        <v>26847</v>
      </c>
      <c r="J6161" t="s">
        <v>8303</v>
      </c>
      <c r="K6161" t="s">
        <v>19725</v>
      </c>
      <c r="L6161" t="s">
        <v>18820</v>
      </c>
      <c r="M6161" t="s">
        <v>20162</v>
      </c>
      <c r="N6161" t="s">
        <v>6351</v>
      </c>
      <c r="O6161" t="s">
        <v>20061</v>
      </c>
      <c r="P6161" t="s">
        <v>20062</v>
      </c>
      <c r="Q6161" t="s">
        <v>20063</v>
      </c>
      <c r="R6161" t="s">
        <v>26848</v>
      </c>
      <c r="S6161">
        <v>1</v>
      </c>
      <c r="T6161">
        <v>0</v>
      </c>
      <c r="U6161">
        <v>0</v>
      </c>
      <c r="V6161">
        <v>95</v>
      </c>
      <c r="W6161">
        <v>5</v>
      </c>
    </row>
    <row r="6162" spans="1:23" x14ac:dyDescent="0.3">
      <c r="A6162" t="s">
        <v>6171</v>
      </c>
      <c r="B6162" t="s">
        <v>21174</v>
      </c>
      <c r="C6162">
        <v>0</v>
      </c>
      <c r="D6162">
        <v>0</v>
      </c>
      <c r="E6162" t="s">
        <v>20050</v>
      </c>
      <c r="F6162" t="s">
        <v>19726</v>
      </c>
      <c r="G6162" t="s">
        <v>20328</v>
      </c>
      <c r="H6162" t="s">
        <v>26849</v>
      </c>
      <c r="I6162" t="s">
        <v>26850</v>
      </c>
      <c r="J6162" t="s">
        <v>17064</v>
      </c>
      <c r="K6162" t="s">
        <v>18665</v>
      </c>
      <c r="L6162" t="s">
        <v>18666</v>
      </c>
      <c r="M6162" t="s">
        <v>20369</v>
      </c>
      <c r="N6162" t="s">
        <v>6351</v>
      </c>
      <c r="O6162" t="s">
        <v>20061</v>
      </c>
      <c r="P6162" t="s">
        <v>20062</v>
      </c>
      <c r="Q6162" t="s">
        <v>20063</v>
      </c>
      <c r="R6162" t="s">
        <v>26219</v>
      </c>
      <c r="S6162">
        <v>1</v>
      </c>
      <c r="T6162">
        <v>0</v>
      </c>
      <c r="U6162">
        <v>0</v>
      </c>
      <c r="V6162">
        <v>114</v>
      </c>
      <c r="W6162">
        <v>7</v>
      </c>
    </row>
    <row r="6163" spans="1:23" x14ac:dyDescent="0.3">
      <c r="A6163" t="s">
        <v>6172</v>
      </c>
      <c r="B6163" t="s">
        <v>21174</v>
      </c>
      <c r="C6163">
        <v>0</v>
      </c>
      <c r="D6163">
        <v>0</v>
      </c>
      <c r="E6163" t="s">
        <v>20050</v>
      </c>
      <c r="F6163" t="s">
        <v>19727</v>
      </c>
      <c r="G6163" t="s">
        <v>20080</v>
      </c>
      <c r="H6163" t="s">
        <v>26851</v>
      </c>
      <c r="I6163" t="s">
        <v>26852</v>
      </c>
      <c r="J6163" t="s">
        <v>7723</v>
      </c>
      <c r="K6163" t="s">
        <v>6924</v>
      </c>
      <c r="L6163" t="s">
        <v>6925</v>
      </c>
      <c r="M6163" t="s">
        <v>20856</v>
      </c>
      <c r="N6163" t="s">
        <v>6351</v>
      </c>
      <c r="O6163" t="s">
        <v>20061</v>
      </c>
      <c r="P6163" t="s">
        <v>20062</v>
      </c>
      <c r="Q6163" t="s">
        <v>20063</v>
      </c>
      <c r="R6163" t="s">
        <v>20857</v>
      </c>
      <c r="S6163">
        <v>1</v>
      </c>
      <c r="T6163">
        <v>0</v>
      </c>
      <c r="U6163">
        <v>0</v>
      </c>
      <c r="V6163">
        <v>70</v>
      </c>
      <c r="W6163">
        <v>4</v>
      </c>
    </row>
    <row r="6164" spans="1:23" x14ac:dyDescent="0.3">
      <c r="A6164" t="s">
        <v>6173</v>
      </c>
      <c r="B6164" t="s">
        <v>21174</v>
      </c>
      <c r="C6164">
        <v>0</v>
      </c>
      <c r="D6164">
        <v>0</v>
      </c>
      <c r="E6164" t="s">
        <v>20050</v>
      </c>
      <c r="F6164" t="s">
        <v>19728</v>
      </c>
      <c r="G6164" t="s">
        <v>20066</v>
      </c>
      <c r="H6164" t="s">
        <v>26853</v>
      </c>
      <c r="I6164" t="s">
        <v>26854</v>
      </c>
      <c r="J6164" t="s">
        <v>12052</v>
      </c>
      <c r="K6164" t="s">
        <v>19729</v>
      </c>
      <c r="L6164" t="s">
        <v>19730</v>
      </c>
      <c r="M6164" t="s">
        <v>20336</v>
      </c>
      <c r="N6164" t="s">
        <v>6351</v>
      </c>
      <c r="O6164" t="s">
        <v>20061</v>
      </c>
      <c r="P6164" t="s">
        <v>20062</v>
      </c>
      <c r="Q6164" t="s">
        <v>20063</v>
      </c>
      <c r="R6164" t="s">
        <v>26855</v>
      </c>
      <c r="S6164">
        <v>1</v>
      </c>
      <c r="T6164">
        <v>1</v>
      </c>
      <c r="U6164">
        <v>0</v>
      </c>
      <c r="V6164">
        <v>79</v>
      </c>
      <c r="W6164">
        <v>4</v>
      </c>
    </row>
    <row r="6165" spans="1:23" x14ac:dyDescent="0.3">
      <c r="A6165" t="s">
        <v>6174</v>
      </c>
      <c r="B6165" t="s">
        <v>21174</v>
      </c>
      <c r="C6165">
        <v>0</v>
      </c>
      <c r="D6165">
        <v>0</v>
      </c>
      <c r="E6165" t="s">
        <v>20050</v>
      </c>
      <c r="F6165" t="s">
        <v>19731</v>
      </c>
      <c r="G6165" t="s">
        <v>20040</v>
      </c>
      <c r="H6165" t="s">
        <v>26856</v>
      </c>
      <c r="I6165" t="s">
        <v>26857</v>
      </c>
      <c r="J6165" t="s">
        <v>19732</v>
      </c>
      <c r="K6165" t="s">
        <v>19733</v>
      </c>
      <c r="L6165" t="s">
        <v>19734</v>
      </c>
      <c r="M6165" t="s">
        <v>20348</v>
      </c>
      <c r="N6165" t="s">
        <v>6351</v>
      </c>
      <c r="O6165" t="s">
        <v>20061</v>
      </c>
      <c r="P6165" t="s">
        <v>20062</v>
      </c>
      <c r="Q6165" t="s">
        <v>20063</v>
      </c>
      <c r="R6165" t="s">
        <v>26858</v>
      </c>
      <c r="S6165">
        <v>1</v>
      </c>
      <c r="T6165">
        <v>0</v>
      </c>
      <c r="U6165">
        <v>0</v>
      </c>
      <c r="V6165">
        <v>76</v>
      </c>
      <c r="W6165">
        <v>4</v>
      </c>
    </row>
    <row r="6166" spans="1:23" x14ac:dyDescent="0.3">
      <c r="A6166" t="s">
        <v>6175</v>
      </c>
      <c r="B6166" t="s">
        <v>21174</v>
      </c>
      <c r="C6166">
        <v>0</v>
      </c>
      <c r="D6166">
        <v>0</v>
      </c>
      <c r="E6166" t="s">
        <v>20050</v>
      </c>
      <c r="F6166" t="s">
        <v>19735</v>
      </c>
      <c r="G6166" t="s">
        <v>20066</v>
      </c>
      <c r="H6166" t="s">
        <v>26859</v>
      </c>
      <c r="I6166" t="s">
        <v>26860</v>
      </c>
      <c r="J6166" t="s">
        <v>19736</v>
      </c>
      <c r="K6166" t="s">
        <v>19737</v>
      </c>
      <c r="L6166" t="s">
        <v>19738</v>
      </c>
      <c r="M6166" t="s">
        <v>20661</v>
      </c>
      <c r="N6166" t="s">
        <v>6351</v>
      </c>
      <c r="O6166" t="s">
        <v>20061</v>
      </c>
      <c r="P6166" t="s">
        <v>20062</v>
      </c>
      <c r="Q6166" t="s">
        <v>20063</v>
      </c>
      <c r="R6166" t="s">
        <v>26861</v>
      </c>
      <c r="S6166">
        <v>1</v>
      </c>
      <c r="T6166">
        <v>0</v>
      </c>
      <c r="U6166">
        <v>0</v>
      </c>
      <c r="V6166">
        <v>88</v>
      </c>
      <c r="W6166">
        <v>4</v>
      </c>
    </row>
    <row r="6167" spans="1:23" x14ac:dyDescent="0.3">
      <c r="A6167" t="s">
        <v>6176</v>
      </c>
      <c r="B6167" t="s">
        <v>21174</v>
      </c>
      <c r="C6167">
        <v>0</v>
      </c>
      <c r="D6167">
        <v>0</v>
      </c>
      <c r="E6167" t="s">
        <v>20050</v>
      </c>
      <c r="F6167" t="s">
        <v>19739</v>
      </c>
      <c r="G6167" t="s">
        <v>20040</v>
      </c>
      <c r="H6167" t="s">
        <v>26862</v>
      </c>
      <c r="I6167" t="s">
        <v>26863</v>
      </c>
      <c r="J6167" t="s">
        <v>19740</v>
      </c>
      <c r="K6167" t="s">
        <v>18765</v>
      </c>
      <c r="L6167" t="s">
        <v>18766</v>
      </c>
      <c r="M6167" t="s">
        <v>20757</v>
      </c>
      <c r="N6167" t="s">
        <v>6351</v>
      </c>
      <c r="O6167" t="s">
        <v>20061</v>
      </c>
      <c r="P6167" t="s">
        <v>20233</v>
      </c>
      <c r="Q6167" t="s">
        <v>20234</v>
      </c>
      <c r="R6167" t="s">
        <v>26249</v>
      </c>
      <c r="S6167">
        <v>1</v>
      </c>
      <c r="T6167">
        <v>0</v>
      </c>
      <c r="U6167">
        <v>0</v>
      </c>
      <c r="V6167">
        <v>159</v>
      </c>
      <c r="W6167">
        <v>8</v>
      </c>
    </row>
    <row r="6168" spans="1:23" x14ac:dyDescent="0.3">
      <c r="A6168" t="s">
        <v>6177</v>
      </c>
      <c r="B6168" t="s">
        <v>21174</v>
      </c>
      <c r="C6168">
        <v>0</v>
      </c>
      <c r="D6168">
        <v>0</v>
      </c>
      <c r="E6168" t="s">
        <v>20050</v>
      </c>
      <c r="F6168" t="s">
        <v>19741</v>
      </c>
      <c r="G6168" t="s">
        <v>20040</v>
      </c>
      <c r="H6168" t="s">
        <v>26864</v>
      </c>
      <c r="I6168" t="s">
        <v>26865</v>
      </c>
      <c r="J6168" t="s">
        <v>19742</v>
      </c>
      <c r="K6168" t="s">
        <v>19743</v>
      </c>
      <c r="L6168" t="s">
        <v>19744</v>
      </c>
      <c r="M6168" t="s">
        <v>20179</v>
      </c>
      <c r="N6168" t="s">
        <v>6351</v>
      </c>
      <c r="O6168" t="s">
        <v>20061</v>
      </c>
      <c r="P6168" t="s">
        <v>20062</v>
      </c>
      <c r="Q6168" t="s">
        <v>20063</v>
      </c>
      <c r="R6168" t="s">
        <v>26866</v>
      </c>
      <c r="S6168">
        <v>1</v>
      </c>
      <c r="T6168">
        <v>0</v>
      </c>
      <c r="U6168">
        <v>0</v>
      </c>
      <c r="V6168">
        <v>168</v>
      </c>
      <c r="W6168">
        <v>8</v>
      </c>
    </row>
    <row r="6169" spans="1:23" x14ac:dyDescent="0.3">
      <c r="A6169" t="s">
        <v>6178</v>
      </c>
      <c r="B6169" t="s">
        <v>21174</v>
      </c>
      <c r="C6169">
        <v>0</v>
      </c>
      <c r="D6169">
        <v>0</v>
      </c>
      <c r="E6169" t="s">
        <v>20050</v>
      </c>
      <c r="F6169" t="s">
        <v>19745</v>
      </c>
      <c r="G6169" t="s">
        <v>20066</v>
      </c>
      <c r="H6169" t="s">
        <v>26867</v>
      </c>
      <c r="I6169" t="s">
        <v>26868</v>
      </c>
      <c r="J6169" t="s">
        <v>19746</v>
      </c>
      <c r="K6169" t="s">
        <v>19747</v>
      </c>
      <c r="L6169" t="s">
        <v>19748</v>
      </c>
      <c r="M6169" t="s">
        <v>20077</v>
      </c>
      <c r="N6169" t="s">
        <v>6351</v>
      </c>
      <c r="O6169" t="s">
        <v>20061</v>
      </c>
      <c r="P6169" t="s">
        <v>20062</v>
      </c>
      <c r="Q6169" t="s">
        <v>20063</v>
      </c>
      <c r="R6169" t="s">
        <v>26869</v>
      </c>
      <c r="S6169">
        <v>1</v>
      </c>
      <c r="T6169">
        <v>1</v>
      </c>
      <c r="U6169">
        <v>0</v>
      </c>
      <c r="V6169">
        <v>159</v>
      </c>
      <c r="W6169">
        <v>8</v>
      </c>
    </row>
    <row r="6170" spans="1:23" x14ac:dyDescent="0.3">
      <c r="A6170" t="s">
        <v>6179</v>
      </c>
      <c r="B6170" t="s">
        <v>21174</v>
      </c>
      <c r="C6170">
        <v>0</v>
      </c>
      <c r="D6170">
        <v>0</v>
      </c>
      <c r="E6170" t="s">
        <v>20050</v>
      </c>
      <c r="F6170" t="s">
        <v>19749</v>
      </c>
      <c r="G6170" t="s">
        <v>20080</v>
      </c>
      <c r="H6170" t="s">
        <v>20732</v>
      </c>
      <c r="I6170" t="s">
        <v>20733</v>
      </c>
      <c r="J6170" t="s">
        <v>18947</v>
      </c>
      <c r="K6170" t="s">
        <v>6685</v>
      </c>
      <c r="L6170" t="s">
        <v>6686</v>
      </c>
      <c r="M6170" t="s">
        <v>20083</v>
      </c>
      <c r="N6170" t="s">
        <v>6351</v>
      </c>
      <c r="O6170" t="s">
        <v>20061</v>
      </c>
      <c r="P6170" t="s">
        <v>20734</v>
      </c>
      <c r="Q6170" t="s">
        <v>6686</v>
      </c>
      <c r="R6170" t="s">
        <v>20735</v>
      </c>
      <c r="S6170">
        <v>1</v>
      </c>
      <c r="T6170">
        <v>1</v>
      </c>
      <c r="U6170">
        <v>0</v>
      </c>
      <c r="V6170">
        <v>140</v>
      </c>
      <c r="W6170">
        <v>8</v>
      </c>
    </row>
    <row r="6171" spans="1:23" x14ac:dyDescent="0.3">
      <c r="A6171" t="s">
        <v>6180</v>
      </c>
      <c r="B6171" t="s">
        <v>21174</v>
      </c>
      <c r="C6171">
        <v>0</v>
      </c>
      <c r="D6171">
        <v>0</v>
      </c>
      <c r="E6171" t="s">
        <v>20050</v>
      </c>
      <c r="F6171" t="s">
        <v>19750</v>
      </c>
      <c r="G6171" t="s">
        <v>20066</v>
      </c>
      <c r="H6171" t="s">
        <v>26725</v>
      </c>
      <c r="I6171" t="s">
        <v>26726</v>
      </c>
      <c r="J6171" t="s">
        <v>16786</v>
      </c>
      <c r="K6171" t="s">
        <v>19574</v>
      </c>
      <c r="L6171" t="s">
        <v>19575</v>
      </c>
      <c r="M6171" t="s">
        <v>20069</v>
      </c>
      <c r="N6171" t="s">
        <v>6351</v>
      </c>
      <c r="O6171" t="s">
        <v>20061</v>
      </c>
      <c r="P6171" t="s">
        <v>20062</v>
      </c>
      <c r="Q6171" t="s">
        <v>20063</v>
      </c>
      <c r="R6171" t="s">
        <v>26727</v>
      </c>
      <c r="S6171">
        <v>1</v>
      </c>
      <c r="T6171">
        <v>0</v>
      </c>
      <c r="U6171">
        <v>0</v>
      </c>
      <c r="V6171">
        <v>119</v>
      </c>
      <c r="W6171">
        <v>6</v>
      </c>
    </row>
    <row r="6172" spans="1:23" x14ac:dyDescent="0.3">
      <c r="A6172" t="s">
        <v>6181</v>
      </c>
      <c r="B6172" t="s">
        <v>21174</v>
      </c>
      <c r="C6172">
        <v>0</v>
      </c>
      <c r="D6172">
        <v>0</v>
      </c>
      <c r="E6172" t="s">
        <v>20050</v>
      </c>
      <c r="F6172" t="s">
        <v>19751</v>
      </c>
      <c r="G6172" t="s">
        <v>20080</v>
      </c>
      <c r="H6172" t="s">
        <v>26851</v>
      </c>
      <c r="I6172" t="s">
        <v>26852</v>
      </c>
      <c r="J6172" t="s">
        <v>19752</v>
      </c>
      <c r="K6172" t="s">
        <v>6924</v>
      </c>
      <c r="L6172" t="s">
        <v>6925</v>
      </c>
      <c r="M6172" t="s">
        <v>20856</v>
      </c>
      <c r="N6172" t="s">
        <v>6351</v>
      </c>
      <c r="O6172" t="s">
        <v>20061</v>
      </c>
      <c r="P6172" t="s">
        <v>20062</v>
      </c>
      <c r="Q6172" t="s">
        <v>20063</v>
      </c>
      <c r="R6172" t="s">
        <v>20857</v>
      </c>
      <c r="S6172">
        <v>1</v>
      </c>
      <c r="T6172">
        <v>0</v>
      </c>
      <c r="U6172">
        <v>0</v>
      </c>
      <c r="V6172">
        <v>369</v>
      </c>
      <c r="W6172">
        <v>20</v>
      </c>
    </row>
    <row r="6173" spans="1:23" x14ac:dyDescent="0.3">
      <c r="A6173" t="s">
        <v>6182</v>
      </c>
      <c r="B6173" t="s">
        <v>21174</v>
      </c>
      <c r="C6173">
        <v>0</v>
      </c>
      <c r="D6173">
        <v>0</v>
      </c>
      <c r="E6173" t="s">
        <v>20050</v>
      </c>
      <c r="F6173" t="s">
        <v>19753</v>
      </c>
      <c r="G6173" t="s">
        <v>20080</v>
      </c>
      <c r="H6173" t="s">
        <v>26851</v>
      </c>
      <c r="I6173" t="s">
        <v>26852</v>
      </c>
      <c r="J6173" t="s">
        <v>19754</v>
      </c>
      <c r="K6173" t="s">
        <v>6924</v>
      </c>
      <c r="L6173" t="s">
        <v>6925</v>
      </c>
      <c r="M6173" t="s">
        <v>20856</v>
      </c>
      <c r="N6173" t="s">
        <v>6351</v>
      </c>
      <c r="O6173" t="s">
        <v>20061</v>
      </c>
      <c r="P6173" t="s">
        <v>20062</v>
      </c>
      <c r="Q6173" t="s">
        <v>20063</v>
      </c>
      <c r="R6173" t="s">
        <v>20857</v>
      </c>
      <c r="S6173">
        <v>1</v>
      </c>
      <c r="T6173">
        <v>0</v>
      </c>
      <c r="U6173">
        <v>0</v>
      </c>
      <c r="V6173">
        <v>187</v>
      </c>
      <c r="W6173">
        <v>8</v>
      </c>
    </row>
    <row r="6174" spans="1:23" x14ac:dyDescent="0.3">
      <c r="A6174" t="s">
        <v>6183</v>
      </c>
      <c r="B6174" t="s">
        <v>21174</v>
      </c>
      <c r="C6174">
        <v>0</v>
      </c>
      <c r="D6174">
        <v>0</v>
      </c>
      <c r="E6174" t="s">
        <v>20050</v>
      </c>
      <c r="F6174" t="s">
        <v>19755</v>
      </c>
      <c r="G6174" t="s">
        <v>20066</v>
      </c>
      <c r="H6174" t="s">
        <v>26870</v>
      </c>
      <c r="I6174" t="s">
        <v>26871</v>
      </c>
      <c r="J6174" t="s">
        <v>12868</v>
      </c>
      <c r="K6174" t="s">
        <v>19756</v>
      </c>
      <c r="L6174" t="s">
        <v>19757</v>
      </c>
      <c r="M6174" t="s">
        <v>20075</v>
      </c>
      <c r="N6174" t="s">
        <v>6351</v>
      </c>
      <c r="O6174" t="s">
        <v>20061</v>
      </c>
      <c r="P6174" t="s">
        <v>20062</v>
      </c>
      <c r="Q6174" t="s">
        <v>20063</v>
      </c>
      <c r="R6174" t="s">
        <v>26872</v>
      </c>
      <c r="S6174">
        <v>1</v>
      </c>
      <c r="T6174">
        <v>0</v>
      </c>
      <c r="U6174">
        <v>0</v>
      </c>
      <c r="V6174">
        <v>69</v>
      </c>
      <c r="W6174">
        <v>4</v>
      </c>
    </row>
    <row r="6175" spans="1:23" x14ac:dyDescent="0.3">
      <c r="A6175" t="s">
        <v>6184</v>
      </c>
      <c r="B6175" t="s">
        <v>21174</v>
      </c>
      <c r="C6175">
        <v>0</v>
      </c>
      <c r="D6175">
        <v>0</v>
      </c>
      <c r="E6175" t="s">
        <v>20050</v>
      </c>
      <c r="F6175" t="s">
        <v>19758</v>
      </c>
      <c r="G6175" t="s">
        <v>20080</v>
      </c>
      <c r="H6175" t="s">
        <v>26851</v>
      </c>
      <c r="I6175" t="s">
        <v>26852</v>
      </c>
      <c r="J6175" t="s">
        <v>19759</v>
      </c>
      <c r="K6175" t="s">
        <v>6924</v>
      </c>
      <c r="L6175" t="s">
        <v>6925</v>
      </c>
      <c r="M6175" t="s">
        <v>20856</v>
      </c>
      <c r="N6175" t="s">
        <v>6351</v>
      </c>
      <c r="O6175" t="s">
        <v>20061</v>
      </c>
      <c r="P6175" t="s">
        <v>20062</v>
      </c>
      <c r="Q6175" t="s">
        <v>20063</v>
      </c>
      <c r="R6175" t="s">
        <v>20857</v>
      </c>
      <c r="S6175">
        <v>1</v>
      </c>
      <c r="T6175">
        <v>0</v>
      </c>
      <c r="U6175">
        <v>0</v>
      </c>
      <c r="V6175">
        <v>194</v>
      </c>
      <c r="W6175">
        <v>12</v>
      </c>
    </row>
    <row r="6176" spans="1:23" x14ac:dyDescent="0.3">
      <c r="A6176" t="s">
        <v>6185</v>
      </c>
      <c r="B6176" t="s">
        <v>21174</v>
      </c>
      <c r="C6176">
        <v>0</v>
      </c>
      <c r="D6176">
        <v>0</v>
      </c>
      <c r="E6176" t="s">
        <v>20050</v>
      </c>
      <c r="F6176" t="s">
        <v>19760</v>
      </c>
      <c r="G6176" t="s">
        <v>20080</v>
      </c>
      <c r="H6176" t="s">
        <v>26851</v>
      </c>
      <c r="I6176" t="s">
        <v>26852</v>
      </c>
      <c r="J6176" t="s">
        <v>19752</v>
      </c>
      <c r="K6176" t="s">
        <v>6924</v>
      </c>
      <c r="L6176" t="s">
        <v>6925</v>
      </c>
      <c r="M6176" t="s">
        <v>20856</v>
      </c>
      <c r="N6176" t="s">
        <v>6351</v>
      </c>
      <c r="O6176" t="s">
        <v>20061</v>
      </c>
      <c r="P6176" t="s">
        <v>20062</v>
      </c>
      <c r="Q6176" t="s">
        <v>20063</v>
      </c>
      <c r="R6176" t="s">
        <v>20857</v>
      </c>
      <c r="S6176">
        <v>1</v>
      </c>
      <c r="T6176">
        <v>0</v>
      </c>
      <c r="U6176">
        <v>0</v>
      </c>
      <c r="V6176">
        <v>136</v>
      </c>
      <c r="W6176">
        <v>8</v>
      </c>
    </row>
    <row r="6177" spans="1:23" x14ac:dyDescent="0.3">
      <c r="A6177" t="s">
        <v>6186</v>
      </c>
      <c r="B6177" t="s">
        <v>21174</v>
      </c>
      <c r="C6177">
        <v>0</v>
      </c>
      <c r="D6177">
        <v>0</v>
      </c>
      <c r="E6177" t="s">
        <v>20050</v>
      </c>
      <c r="F6177" t="s">
        <v>19761</v>
      </c>
      <c r="G6177" t="s">
        <v>20040</v>
      </c>
      <c r="H6177" t="s">
        <v>26873</v>
      </c>
      <c r="I6177" t="s">
        <v>26874</v>
      </c>
      <c r="J6177" t="s">
        <v>19762</v>
      </c>
      <c r="K6177" t="s">
        <v>19763</v>
      </c>
      <c r="L6177" t="s">
        <v>19764</v>
      </c>
      <c r="M6177" t="s">
        <v>23869</v>
      </c>
      <c r="N6177" t="s">
        <v>6351</v>
      </c>
      <c r="O6177" t="s">
        <v>20061</v>
      </c>
      <c r="P6177" t="s">
        <v>20062</v>
      </c>
      <c r="Q6177" t="s">
        <v>20063</v>
      </c>
      <c r="R6177" t="s">
        <v>26875</v>
      </c>
      <c r="S6177">
        <v>1</v>
      </c>
      <c r="T6177">
        <v>0</v>
      </c>
      <c r="U6177">
        <v>0</v>
      </c>
      <c r="V6177">
        <v>117</v>
      </c>
      <c r="W6177">
        <v>6</v>
      </c>
    </row>
    <row r="6178" spans="1:23" x14ac:dyDescent="0.3">
      <c r="A6178" t="s">
        <v>6187</v>
      </c>
      <c r="B6178" t="s">
        <v>21174</v>
      </c>
      <c r="C6178">
        <v>0</v>
      </c>
      <c r="D6178">
        <v>0</v>
      </c>
      <c r="E6178" t="s">
        <v>20050</v>
      </c>
      <c r="F6178" t="s">
        <v>19765</v>
      </c>
      <c r="G6178" t="s">
        <v>20066</v>
      </c>
      <c r="H6178" t="s">
        <v>26744</v>
      </c>
      <c r="I6178" t="s">
        <v>26745</v>
      </c>
      <c r="J6178" t="s">
        <v>19595</v>
      </c>
      <c r="K6178" t="s">
        <v>7640</v>
      </c>
      <c r="L6178" t="s">
        <v>7641</v>
      </c>
      <c r="M6178" t="s">
        <v>20060</v>
      </c>
      <c r="N6178" t="s">
        <v>6351</v>
      </c>
      <c r="O6178" t="s">
        <v>20061</v>
      </c>
      <c r="P6178" t="s">
        <v>20062</v>
      </c>
      <c r="Q6178" t="s">
        <v>20063</v>
      </c>
      <c r="R6178" t="s">
        <v>20064</v>
      </c>
      <c r="S6178">
        <v>1</v>
      </c>
      <c r="T6178">
        <v>0</v>
      </c>
      <c r="U6178">
        <v>0</v>
      </c>
      <c r="V6178">
        <v>284</v>
      </c>
      <c r="W6178">
        <v>14</v>
      </c>
    </row>
    <row r="6179" spans="1:23" x14ac:dyDescent="0.3">
      <c r="A6179" t="s">
        <v>6188</v>
      </c>
      <c r="B6179" t="s">
        <v>21174</v>
      </c>
      <c r="C6179">
        <v>0</v>
      </c>
      <c r="D6179">
        <v>0</v>
      </c>
      <c r="E6179" t="s">
        <v>20050</v>
      </c>
      <c r="F6179" t="s">
        <v>19766</v>
      </c>
      <c r="G6179" t="s">
        <v>20066</v>
      </c>
      <c r="H6179" t="s">
        <v>26876</v>
      </c>
      <c r="I6179" t="s">
        <v>26877</v>
      </c>
      <c r="J6179" t="s">
        <v>19767</v>
      </c>
      <c r="K6179" t="s">
        <v>8587</v>
      </c>
      <c r="L6179" t="s">
        <v>8588</v>
      </c>
      <c r="M6179" t="s">
        <v>21005</v>
      </c>
      <c r="N6179" t="s">
        <v>6351</v>
      </c>
      <c r="O6179" t="s">
        <v>20061</v>
      </c>
      <c r="P6179" t="s">
        <v>20062</v>
      </c>
      <c r="Q6179" t="s">
        <v>20063</v>
      </c>
      <c r="R6179" t="s">
        <v>21006</v>
      </c>
      <c r="S6179">
        <v>1</v>
      </c>
      <c r="T6179">
        <v>0</v>
      </c>
      <c r="U6179">
        <v>0</v>
      </c>
      <c r="V6179">
        <v>405</v>
      </c>
      <c r="W6179">
        <v>18</v>
      </c>
    </row>
    <row r="6180" spans="1:23" x14ac:dyDescent="0.3">
      <c r="A6180" t="s">
        <v>6189</v>
      </c>
      <c r="B6180" t="s">
        <v>21174</v>
      </c>
      <c r="C6180">
        <v>0</v>
      </c>
      <c r="D6180">
        <v>0</v>
      </c>
      <c r="E6180" t="s">
        <v>20050</v>
      </c>
      <c r="F6180" t="s">
        <v>19768</v>
      </c>
      <c r="G6180" t="s">
        <v>20066</v>
      </c>
      <c r="H6180" t="s">
        <v>26878</v>
      </c>
      <c r="I6180" t="s">
        <v>26879</v>
      </c>
      <c r="J6180" t="s">
        <v>19769</v>
      </c>
      <c r="K6180" t="s">
        <v>8587</v>
      </c>
      <c r="L6180" t="s">
        <v>19770</v>
      </c>
      <c r="M6180" t="s">
        <v>21005</v>
      </c>
      <c r="N6180" t="s">
        <v>6351</v>
      </c>
      <c r="O6180" t="s">
        <v>20061</v>
      </c>
      <c r="P6180" t="s">
        <v>20062</v>
      </c>
      <c r="Q6180" t="s">
        <v>20063</v>
      </c>
      <c r="R6180" t="s">
        <v>21006</v>
      </c>
      <c r="S6180">
        <v>1</v>
      </c>
      <c r="T6180">
        <v>0</v>
      </c>
      <c r="U6180">
        <v>0</v>
      </c>
      <c r="V6180">
        <v>324</v>
      </c>
      <c r="W6180">
        <v>19</v>
      </c>
    </row>
    <row r="6181" spans="1:23" x14ac:dyDescent="0.3">
      <c r="A6181" t="s">
        <v>6190</v>
      </c>
      <c r="B6181" t="s">
        <v>21174</v>
      </c>
      <c r="C6181">
        <v>0</v>
      </c>
      <c r="D6181">
        <v>0</v>
      </c>
      <c r="E6181" t="s">
        <v>20050</v>
      </c>
      <c r="F6181" t="s">
        <v>19771</v>
      </c>
      <c r="G6181" t="s">
        <v>20066</v>
      </c>
      <c r="H6181" t="s">
        <v>26880</v>
      </c>
      <c r="I6181" t="s">
        <v>26881</v>
      </c>
      <c r="J6181" t="s">
        <v>19772</v>
      </c>
      <c r="K6181" t="s">
        <v>19773</v>
      </c>
      <c r="L6181" t="s">
        <v>19774</v>
      </c>
      <c r="M6181" t="s">
        <v>20379</v>
      </c>
      <c r="N6181" t="s">
        <v>6351</v>
      </c>
      <c r="O6181" t="s">
        <v>20061</v>
      </c>
      <c r="P6181" t="s">
        <v>20062</v>
      </c>
      <c r="Q6181" t="s">
        <v>20063</v>
      </c>
      <c r="R6181" t="s">
        <v>26882</v>
      </c>
      <c r="S6181">
        <v>1</v>
      </c>
      <c r="T6181">
        <v>1</v>
      </c>
      <c r="U6181">
        <v>0</v>
      </c>
      <c r="V6181">
        <v>80</v>
      </c>
      <c r="W6181">
        <v>4</v>
      </c>
    </row>
    <row r="6182" spans="1:23" x14ac:dyDescent="0.3">
      <c r="A6182" t="s">
        <v>6191</v>
      </c>
      <c r="B6182" t="s">
        <v>21174</v>
      </c>
      <c r="C6182">
        <v>0</v>
      </c>
      <c r="D6182">
        <v>0</v>
      </c>
      <c r="E6182" t="s">
        <v>20050</v>
      </c>
      <c r="F6182" t="s">
        <v>19775</v>
      </c>
      <c r="G6182" t="s">
        <v>20066</v>
      </c>
      <c r="H6182" t="s">
        <v>26883</v>
      </c>
      <c r="I6182" t="s">
        <v>26884</v>
      </c>
      <c r="J6182" t="s">
        <v>19776</v>
      </c>
      <c r="K6182" t="s">
        <v>19777</v>
      </c>
      <c r="L6182" t="s">
        <v>19778</v>
      </c>
      <c r="M6182" t="s">
        <v>25197</v>
      </c>
      <c r="N6182" t="s">
        <v>6351</v>
      </c>
      <c r="O6182" t="s">
        <v>20061</v>
      </c>
      <c r="P6182" t="s">
        <v>20062</v>
      </c>
      <c r="Q6182" t="s">
        <v>20063</v>
      </c>
      <c r="R6182" t="s">
        <v>26885</v>
      </c>
      <c r="S6182">
        <v>1</v>
      </c>
      <c r="T6182">
        <v>0</v>
      </c>
      <c r="U6182">
        <v>0</v>
      </c>
      <c r="V6182">
        <v>79</v>
      </c>
      <c r="W6182">
        <v>4</v>
      </c>
    </row>
    <row r="6183" spans="1:23" x14ac:dyDescent="0.3">
      <c r="A6183" t="s">
        <v>6192</v>
      </c>
      <c r="B6183" t="s">
        <v>21174</v>
      </c>
      <c r="C6183">
        <v>0</v>
      </c>
      <c r="D6183">
        <v>0</v>
      </c>
      <c r="E6183" t="s">
        <v>20050</v>
      </c>
      <c r="F6183" t="s">
        <v>19779</v>
      </c>
      <c r="G6183" t="s">
        <v>20040</v>
      </c>
      <c r="H6183" t="s">
        <v>26886</v>
      </c>
      <c r="I6183" t="s">
        <v>26887</v>
      </c>
      <c r="J6183" t="s">
        <v>10957</v>
      </c>
      <c r="K6183" t="s">
        <v>19780</v>
      </c>
      <c r="L6183" t="s">
        <v>19781</v>
      </c>
      <c r="M6183" t="s">
        <v>25200</v>
      </c>
      <c r="N6183" t="s">
        <v>6351</v>
      </c>
      <c r="O6183" t="s">
        <v>20061</v>
      </c>
      <c r="P6183" t="s">
        <v>20062</v>
      </c>
      <c r="Q6183" t="s">
        <v>20063</v>
      </c>
      <c r="R6183" t="s">
        <v>26888</v>
      </c>
      <c r="S6183">
        <v>1</v>
      </c>
      <c r="T6183">
        <v>0</v>
      </c>
      <c r="U6183">
        <v>0</v>
      </c>
      <c r="V6183">
        <v>139</v>
      </c>
      <c r="W6183">
        <v>8</v>
      </c>
    </row>
    <row r="6184" spans="1:23" x14ac:dyDescent="0.3">
      <c r="A6184" t="s">
        <v>6193</v>
      </c>
      <c r="B6184" t="s">
        <v>21174</v>
      </c>
      <c r="C6184">
        <v>0</v>
      </c>
      <c r="D6184">
        <v>0</v>
      </c>
      <c r="E6184" t="s">
        <v>20050</v>
      </c>
      <c r="F6184" t="s">
        <v>19782</v>
      </c>
      <c r="G6184" t="s">
        <v>20066</v>
      </c>
      <c r="H6184" t="s">
        <v>26283</v>
      </c>
      <c r="I6184" t="s">
        <v>26284</v>
      </c>
      <c r="J6184" t="s">
        <v>18829</v>
      </c>
      <c r="K6184" t="s">
        <v>8518</v>
      </c>
      <c r="L6184" t="s">
        <v>8519</v>
      </c>
      <c r="M6184" t="s">
        <v>20988</v>
      </c>
      <c r="N6184" t="s">
        <v>6351</v>
      </c>
      <c r="O6184" t="s">
        <v>20061</v>
      </c>
      <c r="P6184" t="s">
        <v>20062</v>
      </c>
      <c r="Q6184" t="s">
        <v>20063</v>
      </c>
      <c r="R6184" t="s">
        <v>20989</v>
      </c>
      <c r="S6184">
        <v>1</v>
      </c>
      <c r="T6184">
        <v>0</v>
      </c>
      <c r="U6184">
        <v>0</v>
      </c>
      <c r="V6184">
        <v>106</v>
      </c>
      <c r="W6184">
        <v>6</v>
      </c>
    </row>
    <row r="6185" spans="1:23" x14ac:dyDescent="0.3">
      <c r="A6185" t="s">
        <v>6194</v>
      </c>
      <c r="B6185" t="s">
        <v>21174</v>
      </c>
      <c r="C6185">
        <v>0</v>
      </c>
      <c r="D6185">
        <v>0</v>
      </c>
      <c r="E6185" t="s">
        <v>20050</v>
      </c>
      <c r="F6185" t="s">
        <v>19783</v>
      </c>
      <c r="G6185" t="s">
        <v>20066</v>
      </c>
      <c r="H6185" t="s">
        <v>26734</v>
      </c>
      <c r="I6185" t="s">
        <v>26735</v>
      </c>
      <c r="J6185" t="s">
        <v>19585</v>
      </c>
      <c r="K6185" t="s">
        <v>8545</v>
      </c>
      <c r="L6185" t="s">
        <v>8546</v>
      </c>
      <c r="M6185" t="s">
        <v>20998</v>
      </c>
      <c r="N6185" t="s">
        <v>6351</v>
      </c>
      <c r="O6185" t="s">
        <v>20061</v>
      </c>
      <c r="P6185" t="s">
        <v>20062</v>
      </c>
      <c r="Q6185" t="s">
        <v>20063</v>
      </c>
      <c r="R6185" t="s">
        <v>20999</v>
      </c>
      <c r="S6185">
        <v>1</v>
      </c>
      <c r="T6185">
        <v>0</v>
      </c>
      <c r="U6185">
        <v>0</v>
      </c>
      <c r="V6185">
        <v>209</v>
      </c>
      <c r="W6185">
        <v>12</v>
      </c>
    </row>
    <row r="6186" spans="1:23" x14ac:dyDescent="0.3">
      <c r="A6186" t="s">
        <v>6195</v>
      </c>
      <c r="B6186" t="s">
        <v>21174</v>
      </c>
      <c r="C6186">
        <v>0</v>
      </c>
      <c r="D6186">
        <v>0</v>
      </c>
      <c r="E6186" t="s">
        <v>20050</v>
      </c>
      <c r="F6186" t="s">
        <v>19784</v>
      </c>
      <c r="G6186" t="s">
        <v>20066</v>
      </c>
      <c r="H6186" t="s">
        <v>26889</v>
      </c>
      <c r="I6186" t="s">
        <v>26890</v>
      </c>
      <c r="J6186" t="s">
        <v>19785</v>
      </c>
      <c r="K6186" t="s">
        <v>19786</v>
      </c>
      <c r="L6186" t="s">
        <v>19787</v>
      </c>
      <c r="M6186" t="s">
        <v>26891</v>
      </c>
      <c r="N6186" t="s">
        <v>6351</v>
      </c>
      <c r="O6186" t="s">
        <v>20061</v>
      </c>
      <c r="P6186" t="s">
        <v>20062</v>
      </c>
      <c r="Q6186" t="s">
        <v>20063</v>
      </c>
      <c r="R6186" t="s">
        <v>26892</v>
      </c>
      <c r="S6186">
        <v>1</v>
      </c>
      <c r="T6186">
        <v>0</v>
      </c>
      <c r="U6186">
        <v>0</v>
      </c>
      <c r="V6186">
        <v>73</v>
      </c>
      <c r="W6186">
        <v>4</v>
      </c>
    </row>
    <row r="6187" spans="1:23" x14ac:dyDescent="0.3">
      <c r="A6187" t="s">
        <v>6196</v>
      </c>
      <c r="B6187" t="s">
        <v>21174</v>
      </c>
      <c r="C6187">
        <v>0</v>
      </c>
      <c r="D6187">
        <v>0</v>
      </c>
      <c r="E6187" t="s">
        <v>20050</v>
      </c>
      <c r="F6187" t="s">
        <v>19788</v>
      </c>
      <c r="G6187" t="s">
        <v>20080</v>
      </c>
      <c r="H6187" t="s">
        <v>20732</v>
      </c>
      <c r="I6187" t="s">
        <v>20733</v>
      </c>
      <c r="J6187" t="s">
        <v>18964</v>
      </c>
      <c r="K6187" t="s">
        <v>6685</v>
      </c>
      <c r="L6187" t="s">
        <v>6686</v>
      </c>
      <c r="M6187" t="s">
        <v>20083</v>
      </c>
      <c r="N6187" t="s">
        <v>6351</v>
      </c>
      <c r="O6187" t="s">
        <v>20061</v>
      </c>
      <c r="P6187" t="s">
        <v>20734</v>
      </c>
      <c r="Q6187" t="s">
        <v>6686</v>
      </c>
      <c r="R6187" t="s">
        <v>20735</v>
      </c>
      <c r="S6187">
        <v>1</v>
      </c>
      <c r="T6187">
        <v>1</v>
      </c>
      <c r="U6187">
        <v>0</v>
      </c>
      <c r="V6187">
        <v>175</v>
      </c>
      <c r="W6187">
        <v>9</v>
      </c>
    </row>
    <row r="6188" spans="1:23" x14ac:dyDescent="0.3">
      <c r="A6188" t="s">
        <v>6197</v>
      </c>
      <c r="B6188" t="s">
        <v>21174</v>
      </c>
      <c r="C6188">
        <v>0</v>
      </c>
      <c r="D6188">
        <v>0</v>
      </c>
      <c r="E6188" t="s">
        <v>20050</v>
      </c>
      <c r="F6188" t="s">
        <v>19789</v>
      </c>
      <c r="G6188" t="s">
        <v>20040</v>
      </c>
      <c r="H6188" t="s">
        <v>26893</v>
      </c>
      <c r="I6188" t="s">
        <v>26894</v>
      </c>
      <c r="J6188" t="s">
        <v>19790</v>
      </c>
      <c r="K6188" t="s">
        <v>19791</v>
      </c>
      <c r="L6188" t="s">
        <v>19792</v>
      </c>
      <c r="M6188" t="s">
        <v>20320</v>
      </c>
      <c r="N6188" t="s">
        <v>6351</v>
      </c>
      <c r="O6188" t="s">
        <v>20061</v>
      </c>
      <c r="P6188" t="s">
        <v>20233</v>
      </c>
      <c r="Q6188" t="s">
        <v>20234</v>
      </c>
      <c r="R6188" t="s">
        <v>26895</v>
      </c>
      <c r="S6188">
        <v>1</v>
      </c>
      <c r="T6188">
        <v>0</v>
      </c>
      <c r="U6188">
        <v>0</v>
      </c>
      <c r="V6188">
        <v>240</v>
      </c>
      <c r="W6188">
        <v>12</v>
      </c>
    </row>
    <row r="6189" spans="1:23" x14ac:dyDescent="0.3">
      <c r="A6189" t="s">
        <v>6198</v>
      </c>
      <c r="B6189" t="s">
        <v>21174</v>
      </c>
      <c r="C6189">
        <v>0</v>
      </c>
      <c r="D6189">
        <v>0</v>
      </c>
      <c r="E6189" t="s">
        <v>20050</v>
      </c>
      <c r="F6189" t="s">
        <v>19793</v>
      </c>
      <c r="G6189" t="s">
        <v>20328</v>
      </c>
      <c r="H6189" t="s">
        <v>26896</v>
      </c>
      <c r="I6189" t="s">
        <v>26897</v>
      </c>
      <c r="J6189" t="s">
        <v>19794</v>
      </c>
      <c r="K6189" t="s">
        <v>18770</v>
      </c>
      <c r="L6189" t="s">
        <v>18771</v>
      </c>
      <c r="M6189" t="s">
        <v>20484</v>
      </c>
      <c r="N6189" t="s">
        <v>6351</v>
      </c>
      <c r="O6189" t="s">
        <v>20061</v>
      </c>
      <c r="P6189" t="s">
        <v>20233</v>
      </c>
      <c r="Q6189" t="s">
        <v>20234</v>
      </c>
      <c r="R6189" t="s">
        <v>26250</v>
      </c>
      <c r="S6189">
        <v>1</v>
      </c>
      <c r="T6189">
        <v>0</v>
      </c>
      <c r="U6189">
        <v>0</v>
      </c>
      <c r="V6189">
        <v>157</v>
      </c>
      <c r="W6189">
        <v>8</v>
      </c>
    </row>
    <row r="6190" spans="1:23" x14ac:dyDescent="0.3">
      <c r="A6190" t="s">
        <v>6199</v>
      </c>
      <c r="B6190" t="s">
        <v>21174</v>
      </c>
      <c r="C6190">
        <v>0</v>
      </c>
      <c r="D6190">
        <v>0</v>
      </c>
      <c r="E6190" t="s">
        <v>20050</v>
      </c>
      <c r="F6190" t="s">
        <v>19795</v>
      </c>
      <c r="G6190" t="s">
        <v>20040</v>
      </c>
      <c r="H6190" t="s">
        <v>26898</v>
      </c>
      <c r="I6190" t="s">
        <v>26899</v>
      </c>
      <c r="J6190" t="s">
        <v>12261</v>
      </c>
      <c r="K6190" t="s">
        <v>19796</v>
      </c>
      <c r="L6190" t="s">
        <v>19797</v>
      </c>
      <c r="M6190" t="s">
        <v>20545</v>
      </c>
      <c r="N6190" t="s">
        <v>6351</v>
      </c>
      <c r="O6190" t="s">
        <v>20061</v>
      </c>
      <c r="P6190" t="s">
        <v>20233</v>
      </c>
      <c r="Q6190" t="s">
        <v>20234</v>
      </c>
      <c r="R6190" t="s">
        <v>26900</v>
      </c>
      <c r="S6190">
        <v>1</v>
      </c>
      <c r="T6190">
        <v>0</v>
      </c>
      <c r="U6190">
        <v>0</v>
      </c>
      <c r="V6190">
        <v>211</v>
      </c>
      <c r="W6190">
        <v>12</v>
      </c>
    </row>
    <row r="6191" spans="1:23" x14ac:dyDescent="0.3">
      <c r="A6191" t="s">
        <v>6200</v>
      </c>
      <c r="B6191" t="s">
        <v>21174</v>
      </c>
      <c r="C6191">
        <v>0</v>
      </c>
      <c r="D6191">
        <v>0</v>
      </c>
      <c r="E6191" t="s">
        <v>20150</v>
      </c>
      <c r="F6191" t="s">
        <v>19798</v>
      </c>
      <c r="G6191" t="s">
        <v>20089</v>
      </c>
      <c r="H6191" t="s">
        <v>26901</v>
      </c>
      <c r="I6191" t="s">
        <v>26902</v>
      </c>
      <c r="J6191" t="s">
        <v>19799</v>
      </c>
      <c r="K6191" t="s">
        <v>19800</v>
      </c>
      <c r="L6191" t="s">
        <v>19801</v>
      </c>
      <c r="M6191" t="s">
        <v>20258</v>
      </c>
      <c r="N6191" t="s">
        <v>6351</v>
      </c>
      <c r="O6191" t="s">
        <v>20061</v>
      </c>
      <c r="P6191" t="s">
        <v>20233</v>
      </c>
      <c r="Q6191" t="s">
        <v>20234</v>
      </c>
      <c r="R6191" t="s">
        <v>26903</v>
      </c>
      <c r="S6191">
        <v>0</v>
      </c>
      <c r="T6191">
        <v>0</v>
      </c>
      <c r="U6191">
        <v>0</v>
      </c>
      <c r="V6191">
        <v>110</v>
      </c>
      <c r="W6191">
        <v>5</v>
      </c>
    </row>
    <row r="6192" spans="1:23" x14ac:dyDescent="0.3">
      <c r="A6192" t="s">
        <v>6201</v>
      </c>
      <c r="B6192" t="s">
        <v>21174</v>
      </c>
      <c r="C6192">
        <v>0</v>
      </c>
      <c r="D6192">
        <v>0</v>
      </c>
      <c r="E6192" t="s">
        <v>20050</v>
      </c>
      <c r="F6192" t="s">
        <v>19802</v>
      </c>
      <c r="G6192" t="s">
        <v>20080</v>
      </c>
      <c r="H6192" t="s">
        <v>26236</v>
      </c>
      <c r="I6192" t="s">
        <v>26237</v>
      </c>
      <c r="J6192" t="s">
        <v>19803</v>
      </c>
      <c r="K6192" t="s">
        <v>8070</v>
      </c>
      <c r="L6192" t="s">
        <v>8071</v>
      </c>
      <c r="M6192" t="s">
        <v>20630</v>
      </c>
      <c r="N6192" t="s">
        <v>6351</v>
      </c>
      <c r="O6192" t="s">
        <v>20061</v>
      </c>
      <c r="P6192" t="s">
        <v>20461</v>
      </c>
      <c r="Q6192" t="s">
        <v>20462</v>
      </c>
      <c r="R6192" t="s">
        <v>20871</v>
      </c>
      <c r="S6192">
        <v>1</v>
      </c>
      <c r="T6192">
        <v>0</v>
      </c>
      <c r="U6192">
        <v>0</v>
      </c>
      <c r="V6192">
        <v>278</v>
      </c>
      <c r="W6192">
        <v>13</v>
      </c>
    </row>
    <row r="6193" spans="1:23" x14ac:dyDescent="0.3">
      <c r="A6193" t="s">
        <v>6202</v>
      </c>
      <c r="B6193" t="s">
        <v>21174</v>
      </c>
      <c r="C6193">
        <v>0</v>
      </c>
      <c r="D6193">
        <v>0</v>
      </c>
      <c r="E6193" t="s">
        <v>20050</v>
      </c>
      <c r="F6193" t="s">
        <v>19804</v>
      </c>
      <c r="G6193" t="s">
        <v>20040</v>
      </c>
      <c r="H6193" t="s">
        <v>26898</v>
      </c>
      <c r="I6193" t="s">
        <v>26899</v>
      </c>
      <c r="J6193" t="s">
        <v>19805</v>
      </c>
      <c r="K6193" t="s">
        <v>19796</v>
      </c>
      <c r="L6193" t="s">
        <v>19797</v>
      </c>
      <c r="M6193" t="s">
        <v>20545</v>
      </c>
      <c r="N6193" t="s">
        <v>6351</v>
      </c>
      <c r="O6193" t="s">
        <v>20061</v>
      </c>
      <c r="P6193" t="s">
        <v>20233</v>
      </c>
      <c r="Q6193" t="s">
        <v>20234</v>
      </c>
      <c r="R6193" t="s">
        <v>26900</v>
      </c>
      <c r="S6193">
        <v>1</v>
      </c>
      <c r="T6193">
        <v>0</v>
      </c>
      <c r="U6193">
        <v>0</v>
      </c>
      <c r="V6193">
        <v>77</v>
      </c>
      <c r="W6193">
        <v>4</v>
      </c>
    </row>
    <row r="6194" spans="1:23" x14ac:dyDescent="0.3">
      <c r="A6194" t="s">
        <v>6203</v>
      </c>
      <c r="B6194" t="s">
        <v>21174</v>
      </c>
      <c r="C6194">
        <v>0</v>
      </c>
      <c r="D6194">
        <v>0</v>
      </c>
      <c r="E6194" t="s">
        <v>20050</v>
      </c>
      <c r="F6194" t="s">
        <v>19806</v>
      </c>
      <c r="G6194" t="s">
        <v>20040</v>
      </c>
      <c r="H6194" t="s">
        <v>26904</v>
      </c>
      <c r="I6194" t="s">
        <v>26905</v>
      </c>
      <c r="J6194" t="s">
        <v>19807</v>
      </c>
      <c r="K6194" t="s">
        <v>19808</v>
      </c>
      <c r="L6194" t="s">
        <v>19809</v>
      </c>
      <c r="M6194" t="s">
        <v>20582</v>
      </c>
      <c r="N6194" t="s">
        <v>6351</v>
      </c>
      <c r="O6194" t="s">
        <v>20061</v>
      </c>
      <c r="P6194" t="s">
        <v>20233</v>
      </c>
      <c r="Q6194" t="s">
        <v>20234</v>
      </c>
      <c r="R6194" t="s">
        <v>26906</v>
      </c>
      <c r="S6194">
        <v>1</v>
      </c>
      <c r="T6194">
        <v>0</v>
      </c>
      <c r="U6194">
        <v>0</v>
      </c>
      <c r="V6194">
        <v>130</v>
      </c>
      <c r="W6194">
        <v>7</v>
      </c>
    </row>
    <row r="6195" spans="1:23" x14ac:dyDescent="0.3">
      <c r="A6195" t="s">
        <v>6204</v>
      </c>
      <c r="B6195" t="s">
        <v>21174</v>
      </c>
      <c r="C6195">
        <v>0</v>
      </c>
      <c r="D6195">
        <v>0</v>
      </c>
      <c r="E6195" t="s">
        <v>20050</v>
      </c>
      <c r="F6195" t="s">
        <v>19810</v>
      </c>
      <c r="G6195" t="s">
        <v>20066</v>
      </c>
      <c r="H6195" t="s">
        <v>26907</v>
      </c>
      <c r="I6195" t="s">
        <v>26908</v>
      </c>
      <c r="J6195" t="s">
        <v>19811</v>
      </c>
      <c r="K6195" t="s">
        <v>19812</v>
      </c>
      <c r="L6195" t="s">
        <v>19813</v>
      </c>
      <c r="M6195" t="s">
        <v>20519</v>
      </c>
      <c r="N6195" t="s">
        <v>6351</v>
      </c>
      <c r="O6195" t="s">
        <v>20061</v>
      </c>
      <c r="P6195" t="s">
        <v>20233</v>
      </c>
      <c r="Q6195" t="s">
        <v>20234</v>
      </c>
      <c r="R6195" t="s">
        <v>26909</v>
      </c>
      <c r="S6195">
        <v>1</v>
      </c>
      <c r="T6195">
        <v>1</v>
      </c>
      <c r="U6195">
        <v>0</v>
      </c>
      <c r="V6195">
        <v>150</v>
      </c>
      <c r="W6195">
        <v>9</v>
      </c>
    </row>
    <row r="6196" spans="1:23" x14ac:dyDescent="0.3">
      <c r="A6196" t="s">
        <v>6205</v>
      </c>
      <c r="B6196" t="s">
        <v>21174</v>
      </c>
      <c r="C6196">
        <v>0</v>
      </c>
      <c r="D6196">
        <v>0</v>
      </c>
      <c r="E6196" t="s">
        <v>20050</v>
      </c>
      <c r="F6196" t="s">
        <v>19814</v>
      </c>
      <c r="G6196" t="s">
        <v>20328</v>
      </c>
      <c r="H6196" t="s">
        <v>26910</v>
      </c>
      <c r="I6196" t="s">
        <v>26911</v>
      </c>
      <c r="J6196" t="s">
        <v>10986</v>
      </c>
      <c r="K6196" t="s">
        <v>9274</v>
      </c>
      <c r="L6196" t="s">
        <v>9275</v>
      </c>
      <c r="M6196" t="s">
        <v>20515</v>
      </c>
      <c r="N6196" t="s">
        <v>6351</v>
      </c>
      <c r="O6196" t="s">
        <v>20061</v>
      </c>
      <c r="P6196" t="s">
        <v>20233</v>
      </c>
      <c r="Q6196" t="s">
        <v>20234</v>
      </c>
      <c r="R6196" t="s">
        <v>21186</v>
      </c>
      <c r="S6196">
        <v>1</v>
      </c>
      <c r="T6196">
        <v>0</v>
      </c>
      <c r="U6196">
        <v>0</v>
      </c>
      <c r="V6196">
        <v>156</v>
      </c>
      <c r="W6196">
        <v>9</v>
      </c>
    </row>
    <row r="6197" spans="1:23" x14ac:dyDescent="0.3">
      <c r="A6197" t="s">
        <v>6206</v>
      </c>
      <c r="B6197" t="s">
        <v>21174</v>
      </c>
      <c r="C6197">
        <v>0</v>
      </c>
      <c r="D6197">
        <v>0</v>
      </c>
      <c r="E6197" t="s">
        <v>20050</v>
      </c>
      <c r="F6197" t="s">
        <v>19815</v>
      </c>
      <c r="G6197" t="s">
        <v>20040</v>
      </c>
      <c r="H6197" t="s">
        <v>26912</v>
      </c>
      <c r="I6197" t="s">
        <v>26913</v>
      </c>
      <c r="J6197" t="s">
        <v>19816</v>
      </c>
      <c r="K6197" t="s">
        <v>19817</v>
      </c>
      <c r="L6197" t="s">
        <v>19818</v>
      </c>
      <c r="M6197" t="s">
        <v>20178</v>
      </c>
      <c r="N6197" t="s">
        <v>6351</v>
      </c>
      <c r="O6197" t="s">
        <v>20061</v>
      </c>
      <c r="P6197" t="s">
        <v>20233</v>
      </c>
      <c r="Q6197" t="s">
        <v>20234</v>
      </c>
      <c r="R6197" t="s">
        <v>26914</v>
      </c>
      <c r="S6197">
        <v>1</v>
      </c>
      <c r="T6197">
        <v>0</v>
      </c>
      <c r="U6197">
        <v>0</v>
      </c>
      <c r="V6197">
        <v>110</v>
      </c>
      <c r="W6197">
        <v>6</v>
      </c>
    </row>
    <row r="6198" spans="1:23" x14ac:dyDescent="0.3">
      <c r="A6198" t="s">
        <v>6207</v>
      </c>
      <c r="B6198" t="s">
        <v>21174</v>
      </c>
      <c r="C6198">
        <v>0</v>
      </c>
      <c r="D6198">
        <v>0</v>
      </c>
      <c r="E6198" t="s">
        <v>20050</v>
      </c>
      <c r="F6198" t="s">
        <v>19819</v>
      </c>
      <c r="G6198" t="s">
        <v>20066</v>
      </c>
      <c r="H6198" t="s">
        <v>26915</v>
      </c>
      <c r="I6198" t="s">
        <v>26916</v>
      </c>
      <c r="J6198" t="s">
        <v>14376</v>
      </c>
      <c r="K6198" t="s">
        <v>19820</v>
      </c>
      <c r="L6198" t="s">
        <v>19821</v>
      </c>
      <c r="M6198" t="s">
        <v>20410</v>
      </c>
      <c r="N6198" t="s">
        <v>6351</v>
      </c>
      <c r="O6198" t="s">
        <v>20061</v>
      </c>
      <c r="P6198" t="s">
        <v>20233</v>
      </c>
      <c r="Q6198" t="s">
        <v>20234</v>
      </c>
      <c r="R6198" t="s">
        <v>26917</v>
      </c>
      <c r="S6198">
        <v>1</v>
      </c>
      <c r="T6198">
        <v>0</v>
      </c>
      <c r="U6198">
        <v>0</v>
      </c>
      <c r="V6198">
        <v>240</v>
      </c>
      <c r="W6198">
        <v>11</v>
      </c>
    </row>
    <row r="6199" spans="1:23" x14ac:dyDescent="0.3">
      <c r="A6199" t="s">
        <v>6208</v>
      </c>
      <c r="B6199" t="s">
        <v>21174</v>
      </c>
      <c r="C6199">
        <v>0</v>
      </c>
      <c r="D6199">
        <v>0</v>
      </c>
      <c r="E6199" t="s">
        <v>20050</v>
      </c>
      <c r="F6199" t="s">
        <v>19822</v>
      </c>
      <c r="G6199" t="s">
        <v>20040</v>
      </c>
      <c r="H6199" t="s">
        <v>26893</v>
      </c>
      <c r="I6199" t="s">
        <v>26894</v>
      </c>
      <c r="J6199" t="s">
        <v>19790</v>
      </c>
      <c r="K6199" t="s">
        <v>19791</v>
      </c>
      <c r="L6199" t="s">
        <v>19792</v>
      </c>
      <c r="M6199" t="s">
        <v>20320</v>
      </c>
      <c r="N6199" t="s">
        <v>6351</v>
      </c>
      <c r="O6199" t="s">
        <v>20061</v>
      </c>
      <c r="P6199" t="s">
        <v>20233</v>
      </c>
      <c r="Q6199" t="s">
        <v>20234</v>
      </c>
      <c r="R6199" t="s">
        <v>26895</v>
      </c>
      <c r="S6199">
        <v>1</v>
      </c>
      <c r="T6199">
        <v>0</v>
      </c>
      <c r="U6199">
        <v>0</v>
      </c>
      <c r="V6199">
        <v>308</v>
      </c>
      <c r="W6199">
        <v>17</v>
      </c>
    </row>
    <row r="6200" spans="1:23" x14ac:dyDescent="0.3">
      <c r="A6200" t="s">
        <v>6209</v>
      </c>
      <c r="B6200" t="s">
        <v>21174</v>
      </c>
      <c r="C6200">
        <v>0</v>
      </c>
      <c r="D6200">
        <v>0</v>
      </c>
      <c r="E6200" t="s">
        <v>20050</v>
      </c>
      <c r="F6200" t="s">
        <v>19823</v>
      </c>
      <c r="G6200" t="s">
        <v>20066</v>
      </c>
      <c r="H6200" t="s">
        <v>26918</v>
      </c>
      <c r="I6200" t="s">
        <v>26919</v>
      </c>
      <c r="J6200" t="s">
        <v>19824</v>
      </c>
      <c r="K6200" t="s">
        <v>19825</v>
      </c>
      <c r="L6200" t="s">
        <v>19826</v>
      </c>
      <c r="M6200" t="s">
        <v>20374</v>
      </c>
      <c r="N6200" t="s">
        <v>6351</v>
      </c>
      <c r="O6200" t="s">
        <v>20061</v>
      </c>
      <c r="P6200" t="s">
        <v>20233</v>
      </c>
      <c r="Q6200" t="s">
        <v>20234</v>
      </c>
      <c r="R6200" t="s">
        <v>26920</v>
      </c>
      <c r="S6200">
        <v>1</v>
      </c>
      <c r="T6200">
        <v>1</v>
      </c>
      <c r="U6200">
        <v>0</v>
      </c>
      <c r="V6200">
        <v>239</v>
      </c>
      <c r="W6200">
        <v>12</v>
      </c>
    </row>
    <row r="6201" spans="1:23" x14ac:dyDescent="0.3">
      <c r="A6201" t="s">
        <v>6210</v>
      </c>
      <c r="B6201" t="s">
        <v>21174</v>
      </c>
      <c r="C6201">
        <v>0</v>
      </c>
      <c r="D6201">
        <v>0</v>
      </c>
      <c r="E6201" t="s">
        <v>20050</v>
      </c>
      <c r="F6201" t="s">
        <v>19827</v>
      </c>
      <c r="G6201" t="s">
        <v>20040</v>
      </c>
      <c r="H6201" t="s">
        <v>26921</v>
      </c>
      <c r="I6201" t="s">
        <v>26922</v>
      </c>
      <c r="J6201" t="s">
        <v>19828</v>
      </c>
      <c r="K6201" t="s">
        <v>19829</v>
      </c>
      <c r="L6201" t="s">
        <v>19830</v>
      </c>
      <c r="M6201" t="s">
        <v>20324</v>
      </c>
      <c r="N6201" t="s">
        <v>6351</v>
      </c>
      <c r="O6201" t="s">
        <v>20061</v>
      </c>
      <c r="P6201" t="s">
        <v>20233</v>
      </c>
      <c r="Q6201" t="s">
        <v>20234</v>
      </c>
      <c r="R6201" t="s">
        <v>26923</v>
      </c>
      <c r="S6201">
        <v>1</v>
      </c>
      <c r="T6201">
        <v>0</v>
      </c>
      <c r="U6201">
        <v>0</v>
      </c>
      <c r="V6201">
        <v>197</v>
      </c>
      <c r="W6201">
        <v>9</v>
      </c>
    </row>
    <row r="6202" spans="1:23" x14ac:dyDescent="0.3">
      <c r="A6202" t="s">
        <v>6211</v>
      </c>
      <c r="B6202" t="s">
        <v>21174</v>
      </c>
      <c r="C6202">
        <v>0</v>
      </c>
      <c r="D6202">
        <v>0</v>
      </c>
      <c r="E6202" t="s">
        <v>20050</v>
      </c>
      <c r="F6202" t="s">
        <v>19831</v>
      </c>
      <c r="G6202" t="s">
        <v>20328</v>
      </c>
      <c r="H6202" t="s">
        <v>26896</v>
      </c>
      <c r="I6202" t="s">
        <v>26897</v>
      </c>
      <c r="J6202" t="s">
        <v>19794</v>
      </c>
      <c r="K6202" t="s">
        <v>18770</v>
      </c>
      <c r="L6202" t="s">
        <v>18771</v>
      </c>
      <c r="M6202" t="s">
        <v>20484</v>
      </c>
      <c r="N6202" t="s">
        <v>6351</v>
      </c>
      <c r="O6202" t="s">
        <v>20061</v>
      </c>
      <c r="P6202" t="s">
        <v>20233</v>
      </c>
      <c r="Q6202" t="s">
        <v>20234</v>
      </c>
      <c r="R6202" t="s">
        <v>26250</v>
      </c>
      <c r="S6202">
        <v>1</v>
      </c>
      <c r="T6202">
        <v>0</v>
      </c>
      <c r="U6202">
        <v>0</v>
      </c>
      <c r="V6202">
        <v>75</v>
      </c>
      <c r="W6202">
        <v>5</v>
      </c>
    </row>
    <row r="6203" spans="1:23" x14ac:dyDescent="0.3">
      <c r="A6203" t="s">
        <v>6212</v>
      </c>
      <c r="B6203" t="s">
        <v>21174</v>
      </c>
      <c r="C6203">
        <v>0</v>
      </c>
      <c r="D6203">
        <v>0</v>
      </c>
      <c r="E6203" t="s">
        <v>20050</v>
      </c>
      <c r="F6203" t="s">
        <v>19832</v>
      </c>
      <c r="G6203" t="s">
        <v>20080</v>
      </c>
      <c r="H6203" t="s">
        <v>20907</v>
      </c>
      <c r="I6203" t="s">
        <v>20908</v>
      </c>
      <c r="J6203" t="s">
        <v>18755</v>
      </c>
      <c r="K6203" t="s">
        <v>6493</v>
      </c>
      <c r="L6203" t="s">
        <v>6494</v>
      </c>
      <c r="M6203" t="s">
        <v>20555</v>
      </c>
      <c r="N6203" t="s">
        <v>6351</v>
      </c>
      <c r="O6203" t="s">
        <v>20061</v>
      </c>
      <c r="P6203" t="s">
        <v>20233</v>
      </c>
      <c r="Q6203" t="s">
        <v>20234</v>
      </c>
      <c r="R6203" t="s">
        <v>20909</v>
      </c>
      <c r="S6203">
        <v>1</v>
      </c>
      <c r="T6203">
        <v>1</v>
      </c>
      <c r="U6203">
        <v>0</v>
      </c>
      <c r="V6203">
        <v>372</v>
      </c>
      <c r="W6203">
        <v>20</v>
      </c>
    </row>
    <row r="6204" spans="1:23" x14ac:dyDescent="0.3">
      <c r="A6204" t="s">
        <v>6213</v>
      </c>
      <c r="B6204" t="s">
        <v>21174</v>
      </c>
      <c r="C6204">
        <v>0</v>
      </c>
      <c r="D6204">
        <v>0</v>
      </c>
      <c r="E6204" t="s">
        <v>20050</v>
      </c>
      <c r="F6204" t="s">
        <v>19833</v>
      </c>
      <c r="G6204" t="s">
        <v>20080</v>
      </c>
      <c r="H6204" t="s">
        <v>20907</v>
      </c>
      <c r="I6204" t="s">
        <v>20908</v>
      </c>
      <c r="J6204" t="s">
        <v>19834</v>
      </c>
      <c r="K6204" t="s">
        <v>6493</v>
      </c>
      <c r="L6204" t="s">
        <v>6494</v>
      </c>
      <c r="M6204" t="s">
        <v>20555</v>
      </c>
      <c r="N6204" t="s">
        <v>6351</v>
      </c>
      <c r="O6204" t="s">
        <v>20061</v>
      </c>
      <c r="P6204" t="s">
        <v>20233</v>
      </c>
      <c r="Q6204" t="s">
        <v>20234</v>
      </c>
      <c r="R6204" t="s">
        <v>20909</v>
      </c>
      <c r="S6204">
        <v>1</v>
      </c>
      <c r="T6204">
        <v>1</v>
      </c>
      <c r="U6204">
        <v>0</v>
      </c>
      <c r="V6204">
        <v>274</v>
      </c>
      <c r="W6204">
        <v>13</v>
      </c>
    </row>
    <row r="6205" spans="1:23" x14ac:dyDescent="0.3">
      <c r="A6205" t="s">
        <v>6214</v>
      </c>
      <c r="B6205" t="s">
        <v>21174</v>
      </c>
      <c r="C6205">
        <v>0</v>
      </c>
      <c r="D6205">
        <v>0</v>
      </c>
      <c r="E6205" t="s">
        <v>20050</v>
      </c>
      <c r="F6205" t="s">
        <v>19835</v>
      </c>
      <c r="G6205" t="s">
        <v>20080</v>
      </c>
      <c r="H6205" t="s">
        <v>20907</v>
      </c>
      <c r="I6205" t="s">
        <v>20908</v>
      </c>
      <c r="J6205" t="s">
        <v>19836</v>
      </c>
      <c r="K6205" t="s">
        <v>6493</v>
      </c>
      <c r="L6205" t="s">
        <v>6494</v>
      </c>
      <c r="M6205" t="s">
        <v>20555</v>
      </c>
      <c r="N6205" t="s">
        <v>6351</v>
      </c>
      <c r="O6205" t="s">
        <v>20061</v>
      </c>
      <c r="P6205" t="s">
        <v>20233</v>
      </c>
      <c r="Q6205" t="s">
        <v>20234</v>
      </c>
      <c r="R6205" t="s">
        <v>20909</v>
      </c>
      <c r="S6205">
        <v>1</v>
      </c>
      <c r="T6205">
        <v>1</v>
      </c>
      <c r="U6205">
        <v>0</v>
      </c>
      <c r="V6205">
        <v>157</v>
      </c>
      <c r="W6205">
        <v>7</v>
      </c>
    </row>
    <row r="6206" spans="1:23" x14ac:dyDescent="0.3">
      <c r="A6206" t="s">
        <v>6215</v>
      </c>
      <c r="B6206" t="s">
        <v>21174</v>
      </c>
      <c r="C6206">
        <v>0</v>
      </c>
      <c r="D6206">
        <v>0</v>
      </c>
      <c r="E6206" t="s">
        <v>20050</v>
      </c>
      <c r="F6206" t="s">
        <v>19837</v>
      </c>
      <c r="G6206" t="s">
        <v>20040</v>
      </c>
      <c r="H6206" t="s">
        <v>26898</v>
      </c>
      <c r="I6206" t="s">
        <v>26899</v>
      </c>
      <c r="J6206" t="s">
        <v>12261</v>
      </c>
      <c r="K6206" t="s">
        <v>19796</v>
      </c>
      <c r="L6206" t="s">
        <v>19797</v>
      </c>
      <c r="M6206" t="s">
        <v>20545</v>
      </c>
      <c r="N6206" t="s">
        <v>6351</v>
      </c>
      <c r="O6206" t="s">
        <v>20061</v>
      </c>
      <c r="P6206" t="s">
        <v>20233</v>
      </c>
      <c r="Q6206" t="s">
        <v>20234</v>
      </c>
      <c r="R6206" t="s">
        <v>26900</v>
      </c>
      <c r="S6206">
        <v>1</v>
      </c>
      <c r="T6206">
        <v>0</v>
      </c>
      <c r="U6206">
        <v>0</v>
      </c>
      <c r="V6206">
        <v>197</v>
      </c>
      <c r="W6206">
        <v>10</v>
      </c>
    </row>
    <row r="6207" spans="1:23" x14ac:dyDescent="0.3">
      <c r="A6207" t="s">
        <v>6216</v>
      </c>
      <c r="B6207" t="s">
        <v>21174</v>
      </c>
      <c r="C6207">
        <v>0</v>
      </c>
      <c r="D6207">
        <v>0</v>
      </c>
      <c r="E6207" t="s">
        <v>20050</v>
      </c>
      <c r="F6207" t="s">
        <v>19838</v>
      </c>
      <c r="G6207" t="s">
        <v>20040</v>
      </c>
      <c r="H6207" t="s">
        <v>26924</v>
      </c>
      <c r="I6207" t="s">
        <v>26925</v>
      </c>
      <c r="J6207" t="s">
        <v>19839</v>
      </c>
      <c r="K6207" t="s">
        <v>19840</v>
      </c>
      <c r="L6207" t="s">
        <v>19841</v>
      </c>
      <c r="M6207" t="s">
        <v>20630</v>
      </c>
      <c r="N6207" t="s">
        <v>6351</v>
      </c>
      <c r="O6207" t="s">
        <v>20061</v>
      </c>
      <c r="P6207" t="s">
        <v>20233</v>
      </c>
      <c r="Q6207" t="s">
        <v>20234</v>
      </c>
      <c r="R6207" t="s">
        <v>26926</v>
      </c>
      <c r="S6207">
        <v>1</v>
      </c>
      <c r="T6207">
        <v>0</v>
      </c>
      <c r="U6207">
        <v>0</v>
      </c>
      <c r="V6207">
        <v>111</v>
      </c>
      <c r="W6207">
        <v>6</v>
      </c>
    </row>
    <row r="6208" spans="1:23" x14ac:dyDescent="0.3">
      <c r="A6208" t="s">
        <v>6217</v>
      </c>
      <c r="B6208" t="s">
        <v>21174</v>
      </c>
      <c r="C6208">
        <v>0</v>
      </c>
      <c r="D6208">
        <v>0</v>
      </c>
      <c r="E6208" t="s">
        <v>20050</v>
      </c>
      <c r="F6208" t="s">
        <v>19842</v>
      </c>
      <c r="G6208" t="s">
        <v>20040</v>
      </c>
      <c r="H6208" t="s">
        <v>26927</v>
      </c>
      <c r="I6208" t="s">
        <v>26928</v>
      </c>
      <c r="J6208" t="s">
        <v>19843</v>
      </c>
      <c r="K6208" t="s">
        <v>19844</v>
      </c>
      <c r="L6208" t="s">
        <v>19845</v>
      </c>
      <c r="M6208" t="s">
        <v>20103</v>
      </c>
      <c r="N6208" t="s">
        <v>6351</v>
      </c>
      <c r="O6208" t="s">
        <v>20061</v>
      </c>
      <c r="P6208" t="s">
        <v>20233</v>
      </c>
      <c r="Q6208" t="s">
        <v>20234</v>
      </c>
      <c r="R6208" t="s">
        <v>26929</v>
      </c>
      <c r="S6208">
        <v>1</v>
      </c>
      <c r="T6208">
        <v>0</v>
      </c>
      <c r="U6208">
        <v>0</v>
      </c>
      <c r="V6208">
        <v>91</v>
      </c>
      <c r="W6208">
        <v>4</v>
      </c>
    </row>
    <row r="6209" spans="1:23" x14ac:dyDescent="0.3">
      <c r="A6209" t="s">
        <v>6218</v>
      </c>
      <c r="B6209" t="s">
        <v>21174</v>
      </c>
      <c r="C6209">
        <v>0</v>
      </c>
      <c r="D6209">
        <v>0</v>
      </c>
      <c r="E6209" t="s">
        <v>20050</v>
      </c>
      <c r="F6209" t="s">
        <v>19846</v>
      </c>
      <c r="G6209" t="s">
        <v>20040</v>
      </c>
      <c r="H6209" t="s">
        <v>26930</v>
      </c>
      <c r="I6209" t="s">
        <v>26931</v>
      </c>
      <c r="J6209" t="s">
        <v>10901</v>
      </c>
      <c r="K6209" t="s">
        <v>19847</v>
      </c>
      <c r="L6209" t="s">
        <v>19848</v>
      </c>
      <c r="M6209" t="s">
        <v>20504</v>
      </c>
      <c r="N6209" t="s">
        <v>6351</v>
      </c>
      <c r="O6209" t="s">
        <v>20061</v>
      </c>
      <c r="P6209" t="s">
        <v>20233</v>
      </c>
      <c r="Q6209" t="s">
        <v>20234</v>
      </c>
      <c r="R6209" t="s">
        <v>26932</v>
      </c>
      <c r="S6209">
        <v>1</v>
      </c>
      <c r="T6209">
        <v>0</v>
      </c>
      <c r="U6209">
        <v>0</v>
      </c>
      <c r="V6209">
        <v>68</v>
      </c>
      <c r="W6209">
        <v>4</v>
      </c>
    </row>
    <row r="6210" spans="1:23" x14ac:dyDescent="0.3">
      <c r="A6210" t="s">
        <v>6219</v>
      </c>
      <c r="B6210" t="s">
        <v>21174</v>
      </c>
      <c r="C6210">
        <v>0</v>
      </c>
      <c r="D6210">
        <v>0</v>
      </c>
      <c r="E6210" t="s">
        <v>20050</v>
      </c>
      <c r="F6210" t="s">
        <v>19849</v>
      </c>
      <c r="G6210" t="s">
        <v>20040</v>
      </c>
      <c r="H6210" t="s">
        <v>26862</v>
      </c>
      <c r="I6210" t="s">
        <v>26863</v>
      </c>
      <c r="J6210" t="s">
        <v>19740</v>
      </c>
      <c r="K6210" t="s">
        <v>18765</v>
      </c>
      <c r="L6210" t="s">
        <v>18766</v>
      </c>
      <c r="M6210" t="s">
        <v>20757</v>
      </c>
      <c r="N6210" t="s">
        <v>6351</v>
      </c>
      <c r="O6210" t="s">
        <v>20061</v>
      </c>
      <c r="P6210" t="s">
        <v>20233</v>
      </c>
      <c r="Q6210" t="s">
        <v>20234</v>
      </c>
      <c r="R6210" t="s">
        <v>26249</v>
      </c>
      <c r="S6210">
        <v>1</v>
      </c>
      <c r="T6210">
        <v>0</v>
      </c>
      <c r="U6210">
        <v>0</v>
      </c>
      <c r="V6210">
        <v>167</v>
      </c>
      <c r="W6210">
        <v>10</v>
      </c>
    </row>
    <row r="6211" spans="1:23" x14ac:dyDescent="0.3">
      <c r="A6211" t="s">
        <v>6220</v>
      </c>
      <c r="B6211" t="s">
        <v>21174</v>
      </c>
      <c r="C6211">
        <v>0</v>
      </c>
      <c r="D6211">
        <v>0</v>
      </c>
      <c r="E6211" t="s">
        <v>20050</v>
      </c>
      <c r="F6211" t="s">
        <v>19850</v>
      </c>
      <c r="G6211" t="s">
        <v>20066</v>
      </c>
      <c r="H6211" t="s">
        <v>26784</v>
      </c>
      <c r="I6211" t="s">
        <v>26785</v>
      </c>
      <c r="J6211" t="s">
        <v>19645</v>
      </c>
      <c r="K6211" t="s">
        <v>19646</v>
      </c>
      <c r="L6211" t="s">
        <v>19647</v>
      </c>
      <c r="M6211" t="s">
        <v>20157</v>
      </c>
      <c r="N6211" t="s">
        <v>6351</v>
      </c>
      <c r="O6211" t="s">
        <v>20061</v>
      </c>
      <c r="P6211" t="s">
        <v>20070</v>
      </c>
      <c r="Q6211" t="s">
        <v>20071</v>
      </c>
      <c r="R6211" t="s">
        <v>26786</v>
      </c>
      <c r="S6211">
        <v>1</v>
      </c>
      <c r="T6211">
        <v>0</v>
      </c>
      <c r="U6211">
        <v>0</v>
      </c>
      <c r="V6211">
        <v>116</v>
      </c>
      <c r="W6211">
        <v>6</v>
      </c>
    </row>
    <row r="6212" spans="1:23" x14ac:dyDescent="0.3">
      <c r="A6212" t="s">
        <v>6221</v>
      </c>
      <c r="B6212" t="s">
        <v>21174</v>
      </c>
      <c r="C6212">
        <v>0</v>
      </c>
      <c r="D6212">
        <v>0</v>
      </c>
      <c r="E6212" t="s">
        <v>20050</v>
      </c>
      <c r="F6212" t="s">
        <v>19851</v>
      </c>
      <c r="G6212" t="s">
        <v>20066</v>
      </c>
      <c r="H6212" t="s">
        <v>26933</v>
      </c>
      <c r="I6212" t="s">
        <v>26934</v>
      </c>
      <c r="J6212" t="s">
        <v>19852</v>
      </c>
      <c r="K6212" t="s">
        <v>19800</v>
      </c>
      <c r="L6212" t="s">
        <v>19801</v>
      </c>
      <c r="M6212" t="s">
        <v>20258</v>
      </c>
      <c r="N6212" t="s">
        <v>6351</v>
      </c>
      <c r="O6212" t="s">
        <v>20061</v>
      </c>
      <c r="P6212" t="s">
        <v>20233</v>
      </c>
      <c r="Q6212" t="s">
        <v>20234</v>
      </c>
      <c r="R6212" t="s">
        <v>26903</v>
      </c>
      <c r="S6212">
        <v>1</v>
      </c>
      <c r="T6212">
        <v>0</v>
      </c>
      <c r="U6212">
        <v>0</v>
      </c>
      <c r="V6212">
        <v>107</v>
      </c>
      <c r="W6212">
        <v>6</v>
      </c>
    </row>
    <row r="6213" spans="1:23" x14ac:dyDescent="0.3">
      <c r="A6213" t="s">
        <v>6222</v>
      </c>
      <c r="B6213" t="s">
        <v>21174</v>
      </c>
      <c r="C6213">
        <v>0</v>
      </c>
      <c r="D6213">
        <v>0</v>
      </c>
      <c r="E6213" t="s">
        <v>20050</v>
      </c>
      <c r="F6213" t="s">
        <v>19853</v>
      </c>
      <c r="G6213" t="s">
        <v>20328</v>
      </c>
      <c r="H6213" t="s">
        <v>20329</v>
      </c>
      <c r="I6213" t="s">
        <v>20330</v>
      </c>
      <c r="J6213" t="s">
        <v>6438</v>
      </c>
      <c r="K6213" t="s">
        <v>7632</v>
      </c>
      <c r="L6213" t="s">
        <v>7633</v>
      </c>
      <c r="M6213" t="s">
        <v>20331</v>
      </c>
      <c r="N6213" t="s">
        <v>6351</v>
      </c>
      <c r="O6213" t="s">
        <v>20061</v>
      </c>
      <c r="P6213" t="s">
        <v>20233</v>
      </c>
      <c r="Q6213" t="s">
        <v>20234</v>
      </c>
      <c r="R6213" t="s">
        <v>20332</v>
      </c>
      <c r="S6213">
        <v>1</v>
      </c>
      <c r="T6213">
        <v>0</v>
      </c>
      <c r="U6213">
        <v>0</v>
      </c>
      <c r="V6213">
        <v>272</v>
      </c>
      <c r="W6213">
        <v>13</v>
      </c>
    </row>
    <row r="6214" spans="1:23" x14ac:dyDescent="0.3">
      <c r="A6214" t="s">
        <v>6223</v>
      </c>
      <c r="B6214" t="s">
        <v>21174</v>
      </c>
      <c r="C6214">
        <v>0</v>
      </c>
      <c r="D6214">
        <v>0</v>
      </c>
      <c r="E6214" t="s">
        <v>20050</v>
      </c>
      <c r="F6214" t="s">
        <v>19854</v>
      </c>
      <c r="G6214" t="s">
        <v>20066</v>
      </c>
      <c r="H6214" t="s">
        <v>26935</v>
      </c>
      <c r="I6214" t="s">
        <v>26936</v>
      </c>
      <c r="J6214" t="s">
        <v>19855</v>
      </c>
      <c r="K6214" t="s">
        <v>7632</v>
      </c>
      <c r="L6214" t="s">
        <v>7633</v>
      </c>
      <c r="M6214" t="s">
        <v>20331</v>
      </c>
      <c r="N6214" t="s">
        <v>6351</v>
      </c>
      <c r="O6214" t="s">
        <v>20061</v>
      </c>
      <c r="P6214" t="s">
        <v>20233</v>
      </c>
      <c r="Q6214" t="s">
        <v>20234</v>
      </c>
      <c r="R6214" t="s">
        <v>20332</v>
      </c>
      <c r="S6214">
        <v>1</v>
      </c>
      <c r="T6214">
        <v>0</v>
      </c>
      <c r="U6214">
        <v>0</v>
      </c>
      <c r="V6214">
        <v>246</v>
      </c>
      <c r="W6214">
        <v>12</v>
      </c>
    </row>
    <row r="6215" spans="1:23" x14ac:dyDescent="0.3">
      <c r="A6215" t="s">
        <v>6224</v>
      </c>
      <c r="B6215" t="s">
        <v>21174</v>
      </c>
      <c r="C6215">
        <v>0</v>
      </c>
      <c r="D6215">
        <v>0</v>
      </c>
      <c r="E6215" t="s">
        <v>20050</v>
      </c>
      <c r="F6215" t="s">
        <v>19856</v>
      </c>
      <c r="G6215" t="s">
        <v>20040</v>
      </c>
      <c r="H6215" t="s">
        <v>26937</v>
      </c>
      <c r="I6215" t="s">
        <v>26938</v>
      </c>
      <c r="J6215" t="s">
        <v>14376</v>
      </c>
      <c r="K6215" t="s">
        <v>19820</v>
      </c>
      <c r="L6215" t="s">
        <v>19821</v>
      </c>
      <c r="M6215" t="s">
        <v>20410</v>
      </c>
      <c r="N6215" t="s">
        <v>6351</v>
      </c>
      <c r="O6215" t="s">
        <v>20061</v>
      </c>
      <c r="P6215" t="s">
        <v>20233</v>
      </c>
      <c r="Q6215" t="s">
        <v>20234</v>
      </c>
      <c r="R6215" t="s">
        <v>26917</v>
      </c>
      <c r="S6215">
        <v>1</v>
      </c>
      <c r="T6215">
        <v>0</v>
      </c>
      <c r="U6215">
        <v>0</v>
      </c>
      <c r="V6215">
        <v>268</v>
      </c>
      <c r="W6215">
        <v>12</v>
      </c>
    </row>
    <row r="6216" spans="1:23" x14ac:dyDescent="0.3">
      <c r="A6216" t="s">
        <v>6225</v>
      </c>
      <c r="B6216" t="s">
        <v>21174</v>
      </c>
      <c r="C6216">
        <v>0</v>
      </c>
      <c r="D6216">
        <v>0</v>
      </c>
      <c r="E6216" t="s">
        <v>20050</v>
      </c>
      <c r="F6216" t="s">
        <v>19857</v>
      </c>
      <c r="G6216" t="s">
        <v>20040</v>
      </c>
      <c r="H6216" t="s">
        <v>26939</v>
      </c>
      <c r="I6216" t="s">
        <v>26940</v>
      </c>
      <c r="J6216" t="s">
        <v>19811</v>
      </c>
      <c r="K6216" t="s">
        <v>19812</v>
      </c>
      <c r="L6216" t="s">
        <v>19813</v>
      </c>
      <c r="M6216" t="s">
        <v>20519</v>
      </c>
      <c r="N6216" t="s">
        <v>6351</v>
      </c>
      <c r="O6216" t="s">
        <v>20061</v>
      </c>
      <c r="P6216" t="s">
        <v>20233</v>
      </c>
      <c r="Q6216" t="s">
        <v>20234</v>
      </c>
      <c r="R6216" t="s">
        <v>26909</v>
      </c>
      <c r="S6216">
        <v>1</v>
      </c>
      <c r="T6216">
        <v>1</v>
      </c>
      <c r="U6216">
        <v>0</v>
      </c>
      <c r="V6216">
        <v>164</v>
      </c>
      <c r="W6216">
        <v>8</v>
      </c>
    </row>
    <row r="6217" spans="1:23" x14ac:dyDescent="0.3">
      <c r="A6217" t="s">
        <v>6226</v>
      </c>
      <c r="B6217" t="s">
        <v>21174</v>
      </c>
      <c r="C6217">
        <v>0</v>
      </c>
      <c r="D6217">
        <v>0</v>
      </c>
      <c r="E6217" t="s">
        <v>20050</v>
      </c>
      <c r="F6217" t="s">
        <v>19858</v>
      </c>
      <c r="G6217" t="s">
        <v>20040</v>
      </c>
      <c r="H6217" t="s">
        <v>26941</v>
      </c>
      <c r="I6217" t="s">
        <v>26942</v>
      </c>
      <c r="J6217" t="s">
        <v>19859</v>
      </c>
      <c r="K6217" t="s">
        <v>19860</v>
      </c>
      <c r="L6217" t="s">
        <v>19861</v>
      </c>
      <c r="M6217" t="s">
        <v>20736</v>
      </c>
      <c r="N6217" t="s">
        <v>6351</v>
      </c>
      <c r="O6217" t="s">
        <v>20061</v>
      </c>
      <c r="P6217" t="s">
        <v>20233</v>
      </c>
      <c r="Q6217" t="s">
        <v>20234</v>
      </c>
      <c r="R6217" t="s">
        <v>26943</v>
      </c>
      <c r="S6217">
        <v>1</v>
      </c>
      <c r="T6217">
        <v>0</v>
      </c>
      <c r="U6217">
        <v>0</v>
      </c>
      <c r="V6217">
        <v>194</v>
      </c>
      <c r="W6217">
        <v>9</v>
      </c>
    </row>
    <row r="6218" spans="1:23" x14ac:dyDescent="0.3">
      <c r="A6218" t="s">
        <v>6227</v>
      </c>
      <c r="B6218" t="s">
        <v>21174</v>
      </c>
      <c r="C6218">
        <v>0</v>
      </c>
      <c r="D6218">
        <v>0</v>
      </c>
      <c r="E6218" t="s">
        <v>20050</v>
      </c>
      <c r="F6218" t="s">
        <v>19862</v>
      </c>
      <c r="G6218" t="s">
        <v>20080</v>
      </c>
      <c r="H6218" t="s">
        <v>20231</v>
      </c>
      <c r="I6218" t="s">
        <v>20232</v>
      </c>
      <c r="J6218" t="s">
        <v>19863</v>
      </c>
      <c r="K6218" t="s">
        <v>7437</v>
      </c>
      <c r="L6218" t="s">
        <v>7438</v>
      </c>
      <c r="M6218" t="s">
        <v>20131</v>
      </c>
      <c r="N6218" t="s">
        <v>6351</v>
      </c>
      <c r="O6218" t="s">
        <v>20061</v>
      </c>
      <c r="P6218" t="s">
        <v>20233</v>
      </c>
      <c r="Q6218" t="s">
        <v>20234</v>
      </c>
      <c r="R6218" t="s">
        <v>20235</v>
      </c>
      <c r="S6218">
        <v>1</v>
      </c>
      <c r="T6218">
        <v>1</v>
      </c>
      <c r="U6218">
        <v>0</v>
      </c>
      <c r="V6218">
        <v>317</v>
      </c>
      <c r="W6218">
        <v>16</v>
      </c>
    </row>
    <row r="6219" spans="1:23" x14ac:dyDescent="0.3">
      <c r="A6219" t="s">
        <v>6228</v>
      </c>
      <c r="B6219" t="s">
        <v>21174</v>
      </c>
      <c r="C6219">
        <v>0</v>
      </c>
      <c r="D6219">
        <v>0</v>
      </c>
      <c r="E6219" t="s">
        <v>20050</v>
      </c>
      <c r="F6219" t="s">
        <v>19864</v>
      </c>
      <c r="G6219" t="s">
        <v>20080</v>
      </c>
      <c r="H6219" t="s">
        <v>20231</v>
      </c>
      <c r="I6219" t="s">
        <v>20232</v>
      </c>
      <c r="J6219" t="s">
        <v>19865</v>
      </c>
      <c r="K6219" t="s">
        <v>7437</v>
      </c>
      <c r="L6219" t="s">
        <v>7438</v>
      </c>
      <c r="M6219" t="s">
        <v>20131</v>
      </c>
      <c r="N6219" t="s">
        <v>6351</v>
      </c>
      <c r="O6219" t="s">
        <v>20061</v>
      </c>
      <c r="P6219" t="s">
        <v>20233</v>
      </c>
      <c r="Q6219" t="s">
        <v>20234</v>
      </c>
      <c r="R6219" t="s">
        <v>20235</v>
      </c>
      <c r="S6219">
        <v>1</v>
      </c>
      <c r="T6219">
        <v>1</v>
      </c>
      <c r="U6219">
        <v>0</v>
      </c>
      <c r="V6219">
        <v>293</v>
      </c>
      <c r="W6219">
        <v>14</v>
      </c>
    </row>
    <row r="6220" spans="1:23" x14ac:dyDescent="0.3">
      <c r="A6220" t="s">
        <v>6229</v>
      </c>
      <c r="B6220" t="s">
        <v>21174</v>
      </c>
      <c r="C6220">
        <v>0</v>
      </c>
      <c r="D6220">
        <v>0</v>
      </c>
      <c r="E6220" t="s">
        <v>20050</v>
      </c>
      <c r="F6220" t="s">
        <v>19866</v>
      </c>
      <c r="G6220" t="s">
        <v>20328</v>
      </c>
      <c r="H6220" t="s">
        <v>26944</v>
      </c>
      <c r="I6220" t="s">
        <v>26945</v>
      </c>
      <c r="J6220" t="s">
        <v>15635</v>
      </c>
      <c r="K6220" t="s">
        <v>19867</v>
      </c>
      <c r="L6220" t="s">
        <v>19868</v>
      </c>
      <c r="M6220" t="s">
        <v>20146</v>
      </c>
      <c r="N6220" t="s">
        <v>6351</v>
      </c>
      <c r="O6220" t="s">
        <v>20061</v>
      </c>
      <c r="P6220" t="s">
        <v>20233</v>
      </c>
      <c r="Q6220" t="s">
        <v>20234</v>
      </c>
      <c r="R6220" t="s">
        <v>26946</v>
      </c>
      <c r="S6220">
        <v>1</v>
      </c>
      <c r="T6220">
        <v>0</v>
      </c>
      <c r="U6220">
        <v>0</v>
      </c>
      <c r="V6220">
        <v>153</v>
      </c>
      <c r="W6220">
        <v>8</v>
      </c>
    </row>
    <row r="6221" spans="1:23" x14ac:dyDescent="0.3">
      <c r="A6221" t="s">
        <v>6230</v>
      </c>
      <c r="B6221" t="s">
        <v>21174</v>
      </c>
      <c r="C6221">
        <v>0</v>
      </c>
      <c r="D6221">
        <v>0</v>
      </c>
      <c r="E6221" t="s">
        <v>20050</v>
      </c>
      <c r="F6221" t="s">
        <v>19869</v>
      </c>
      <c r="G6221" t="s">
        <v>20040</v>
      </c>
      <c r="H6221" t="s">
        <v>26927</v>
      </c>
      <c r="I6221" t="s">
        <v>26928</v>
      </c>
      <c r="J6221" t="s">
        <v>19870</v>
      </c>
      <c r="K6221" t="s">
        <v>19844</v>
      </c>
      <c r="L6221" t="s">
        <v>19845</v>
      </c>
      <c r="M6221" t="s">
        <v>20103</v>
      </c>
      <c r="N6221" t="s">
        <v>6351</v>
      </c>
      <c r="O6221" t="s">
        <v>20061</v>
      </c>
      <c r="P6221" t="s">
        <v>20233</v>
      </c>
      <c r="Q6221" t="s">
        <v>20234</v>
      </c>
      <c r="R6221" t="s">
        <v>26929</v>
      </c>
      <c r="S6221">
        <v>1</v>
      </c>
      <c r="T6221">
        <v>0</v>
      </c>
      <c r="U6221">
        <v>0</v>
      </c>
      <c r="V6221">
        <v>86</v>
      </c>
      <c r="W6221">
        <v>5</v>
      </c>
    </row>
    <row r="6222" spans="1:23" x14ac:dyDescent="0.3">
      <c r="A6222" t="s">
        <v>6231</v>
      </c>
      <c r="B6222" t="s">
        <v>21174</v>
      </c>
      <c r="C6222">
        <v>0</v>
      </c>
      <c r="D6222">
        <v>0</v>
      </c>
      <c r="E6222" t="s">
        <v>20050</v>
      </c>
      <c r="F6222" t="s">
        <v>19871</v>
      </c>
      <c r="G6222" t="s">
        <v>20040</v>
      </c>
      <c r="H6222" t="s">
        <v>26927</v>
      </c>
      <c r="I6222" t="s">
        <v>26928</v>
      </c>
      <c r="J6222" t="s">
        <v>19872</v>
      </c>
      <c r="K6222" t="s">
        <v>19844</v>
      </c>
      <c r="L6222" t="s">
        <v>19845</v>
      </c>
      <c r="M6222" t="s">
        <v>20103</v>
      </c>
      <c r="N6222" t="s">
        <v>6351</v>
      </c>
      <c r="O6222" t="s">
        <v>20061</v>
      </c>
      <c r="P6222" t="s">
        <v>20233</v>
      </c>
      <c r="Q6222" t="s">
        <v>20234</v>
      </c>
      <c r="R6222" t="s">
        <v>26929</v>
      </c>
      <c r="S6222">
        <v>1</v>
      </c>
      <c r="T6222">
        <v>0</v>
      </c>
      <c r="U6222">
        <v>0</v>
      </c>
      <c r="V6222">
        <v>103</v>
      </c>
      <c r="W6222">
        <v>5</v>
      </c>
    </row>
    <row r="6223" spans="1:23" x14ac:dyDescent="0.3">
      <c r="A6223" t="s">
        <v>6232</v>
      </c>
      <c r="B6223" t="s">
        <v>21174</v>
      </c>
      <c r="C6223">
        <v>0</v>
      </c>
      <c r="D6223">
        <v>0</v>
      </c>
      <c r="E6223" t="s">
        <v>20050</v>
      </c>
      <c r="F6223" t="s">
        <v>19873</v>
      </c>
      <c r="G6223" t="s">
        <v>20328</v>
      </c>
      <c r="H6223" t="s">
        <v>26947</v>
      </c>
      <c r="I6223" t="s">
        <v>26948</v>
      </c>
      <c r="J6223" t="s">
        <v>19874</v>
      </c>
      <c r="K6223" t="s">
        <v>19875</v>
      </c>
      <c r="L6223" t="s">
        <v>19876</v>
      </c>
      <c r="M6223" t="s">
        <v>20298</v>
      </c>
      <c r="N6223" t="s">
        <v>6351</v>
      </c>
      <c r="O6223" t="s">
        <v>20061</v>
      </c>
      <c r="P6223" t="s">
        <v>20233</v>
      </c>
      <c r="Q6223" t="s">
        <v>20234</v>
      </c>
      <c r="R6223" t="s">
        <v>26949</v>
      </c>
      <c r="S6223">
        <v>1</v>
      </c>
      <c r="T6223">
        <v>0</v>
      </c>
      <c r="U6223">
        <v>0</v>
      </c>
      <c r="V6223">
        <v>88</v>
      </c>
      <c r="W6223">
        <v>5</v>
      </c>
    </row>
    <row r="6224" spans="1:23" x14ac:dyDescent="0.3">
      <c r="A6224" t="s">
        <v>6233</v>
      </c>
      <c r="B6224" t="s">
        <v>21174</v>
      </c>
      <c r="C6224">
        <v>0</v>
      </c>
      <c r="D6224">
        <v>0</v>
      </c>
      <c r="E6224" t="s">
        <v>20050</v>
      </c>
      <c r="F6224" t="s">
        <v>19877</v>
      </c>
      <c r="G6224" t="s">
        <v>20066</v>
      </c>
      <c r="H6224" t="s">
        <v>26933</v>
      </c>
      <c r="I6224" t="s">
        <v>26934</v>
      </c>
      <c r="J6224" t="s">
        <v>19852</v>
      </c>
      <c r="K6224" t="s">
        <v>19800</v>
      </c>
      <c r="L6224" t="s">
        <v>19801</v>
      </c>
      <c r="M6224" t="s">
        <v>20258</v>
      </c>
      <c r="N6224" t="s">
        <v>6351</v>
      </c>
      <c r="O6224" t="s">
        <v>20061</v>
      </c>
      <c r="P6224" t="s">
        <v>20233</v>
      </c>
      <c r="Q6224" t="s">
        <v>20234</v>
      </c>
      <c r="R6224" t="s">
        <v>26903</v>
      </c>
      <c r="S6224">
        <v>1</v>
      </c>
      <c r="T6224">
        <v>0</v>
      </c>
      <c r="U6224">
        <v>0</v>
      </c>
      <c r="V6224">
        <v>219</v>
      </c>
      <c r="W6224">
        <v>10</v>
      </c>
    </row>
    <row r="6225" spans="1:23" x14ac:dyDescent="0.3">
      <c r="A6225" t="s">
        <v>6234</v>
      </c>
      <c r="B6225" t="s">
        <v>21174</v>
      </c>
      <c r="C6225">
        <v>0</v>
      </c>
      <c r="D6225">
        <v>0</v>
      </c>
      <c r="E6225" t="s">
        <v>20050</v>
      </c>
      <c r="F6225" t="s">
        <v>19878</v>
      </c>
      <c r="G6225" t="s">
        <v>20328</v>
      </c>
      <c r="H6225" t="s">
        <v>26950</v>
      </c>
      <c r="I6225" t="s">
        <v>26951</v>
      </c>
      <c r="J6225" t="s">
        <v>19879</v>
      </c>
      <c r="K6225" t="s">
        <v>19880</v>
      </c>
      <c r="L6225" t="s">
        <v>19881</v>
      </c>
      <c r="M6225" t="s">
        <v>20227</v>
      </c>
      <c r="N6225" t="s">
        <v>6351</v>
      </c>
      <c r="O6225" t="s">
        <v>20061</v>
      </c>
      <c r="P6225" t="s">
        <v>20233</v>
      </c>
      <c r="Q6225" t="s">
        <v>20234</v>
      </c>
      <c r="R6225" t="s">
        <v>26952</v>
      </c>
      <c r="S6225">
        <v>1</v>
      </c>
      <c r="T6225">
        <v>0</v>
      </c>
      <c r="U6225">
        <v>0</v>
      </c>
      <c r="V6225">
        <v>114</v>
      </c>
      <c r="W6225">
        <v>6</v>
      </c>
    </row>
    <row r="6226" spans="1:23" x14ac:dyDescent="0.3">
      <c r="A6226" t="s">
        <v>6235</v>
      </c>
      <c r="B6226" t="s">
        <v>21174</v>
      </c>
      <c r="C6226">
        <v>0</v>
      </c>
      <c r="D6226">
        <v>0</v>
      </c>
      <c r="E6226" t="s">
        <v>20050</v>
      </c>
      <c r="F6226" t="s">
        <v>19882</v>
      </c>
      <c r="G6226" t="s">
        <v>20328</v>
      </c>
      <c r="H6226" t="s">
        <v>26953</v>
      </c>
      <c r="I6226" t="s">
        <v>26954</v>
      </c>
      <c r="J6226" t="s">
        <v>19883</v>
      </c>
      <c r="K6226" t="s">
        <v>19884</v>
      </c>
      <c r="L6226" t="s">
        <v>19885</v>
      </c>
      <c r="M6226" t="s">
        <v>20113</v>
      </c>
      <c r="N6226" t="s">
        <v>6351</v>
      </c>
      <c r="O6226" t="s">
        <v>20061</v>
      </c>
      <c r="P6226" t="s">
        <v>20233</v>
      </c>
      <c r="Q6226" t="s">
        <v>20234</v>
      </c>
      <c r="R6226" t="s">
        <v>26955</v>
      </c>
      <c r="S6226">
        <v>1</v>
      </c>
      <c r="T6226">
        <v>0</v>
      </c>
      <c r="U6226">
        <v>0</v>
      </c>
      <c r="V6226">
        <v>216</v>
      </c>
      <c r="W6226">
        <v>10</v>
      </c>
    </row>
    <row r="6227" spans="1:23" x14ac:dyDescent="0.3">
      <c r="A6227" t="s">
        <v>6236</v>
      </c>
      <c r="B6227" t="s">
        <v>21174</v>
      </c>
      <c r="C6227">
        <v>0</v>
      </c>
      <c r="D6227">
        <v>0</v>
      </c>
      <c r="E6227" t="s">
        <v>20050</v>
      </c>
      <c r="F6227" t="s">
        <v>19886</v>
      </c>
      <c r="G6227" t="s">
        <v>20040</v>
      </c>
      <c r="H6227" t="s">
        <v>26956</v>
      </c>
      <c r="I6227" t="s">
        <v>26957</v>
      </c>
      <c r="J6227" t="s">
        <v>16786</v>
      </c>
      <c r="K6227" t="s">
        <v>19887</v>
      </c>
      <c r="L6227" t="s">
        <v>19888</v>
      </c>
      <c r="M6227" t="s">
        <v>20355</v>
      </c>
      <c r="N6227" t="s">
        <v>6351</v>
      </c>
      <c r="O6227" t="s">
        <v>20061</v>
      </c>
      <c r="P6227" t="s">
        <v>20233</v>
      </c>
      <c r="Q6227" t="s">
        <v>20234</v>
      </c>
      <c r="R6227" t="s">
        <v>26958</v>
      </c>
      <c r="S6227">
        <v>1</v>
      </c>
      <c r="T6227">
        <v>0</v>
      </c>
      <c r="U6227">
        <v>0</v>
      </c>
      <c r="V6227">
        <v>101</v>
      </c>
      <c r="W6227">
        <v>5</v>
      </c>
    </row>
    <row r="6228" spans="1:23" x14ac:dyDescent="0.3">
      <c r="A6228" t="s">
        <v>6237</v>
      </c>
      <c r="B6228" t="s">
        <v>21174</v>
      </c>
      <c r="C6228">
        <v>0</v>
      </c>
      <c r="D6228">
        <v>0</v>
      </c>
      <c r="E6228" t="s">
        <v>20050</v>
      </c>
      <c r="F6228" t="s">
        <v>19889</v>
      </c>
      <c r="G6228" t="s">
        <v>20040</v>
      </c>
      <c r="H6228" t="s">
        <v>26898</v>
      </c>
      <c r="I6228" t="s">
        <v>26899</v>
      </c>
      <c r="J6228" t="s">
        <v>19890</v>
      </c>
      <c r="K6228" t="s">
        <v>19796</v>
      </c>
      <c r="L6228" t="s">
        <v>19891</v>
      </c>
      <c r="M6228" t="s">
        <v>20545</v>
      </c>
      <c r="N6228" t="s">
        <v>6351</v>
      </c>
      <c r="O6228" t="s">
        <v>20061</v>
      </c>
      <c r="P6228" t="s">
        <v>20233</v>
      </c>
      <c r="Q6228" t="s">
        <v>20234</v>
      </c>
      <c r="R6228" t="s">
        <v>26900</v>
      </c>
      <c r="S6228">
        <v>1</v>
      </c>
      <c r="T6228">
        <v>0</v>
      </c>
      <c r="U6228">
        <v>0</v>
      </c>
      <c r="V6228">
        <v>123</v>
      </c>
      <c r="W6228">
        <v>6</v>
      </c>
    </row>
    <row r="6229" spans="1:23" x14ac:dyDescent="0.3">
      <c r="A6229" t="s">
        <v>6238</v>
      </c>
      <c r="B6229" t="s">
        <v>21174</v>
      </c>
      <c r="C6229">
        <v>0</v>
      </c>
      <c r="D6229">
        <v>0</v>
      </c>
      <c r="E6229" t="s">
        <v>20050</v>
      </c>
      <c r="F6229" t="s">
        <v>19892</v>
      </c>
      <c r="G6229" t="s">
        <v>20066</v>
      </c>
      <c r="H6229" t="s">
        <v>26799</v>
      </c>
      <c r="I6229" t="s">
        <v>26800</v>
      </c>
      <c r="J6229" t="s">
        <v>14165</v>
      </c>
      <c r="K6229" t="s">
        <v>19665</v>
      </c>
      <c r="L6229" t="s">
        <v>19666</v>
      </c>
      <c r="M6229" t="s">
        <v>20126</v>
      </c>
      <c r="N6229" t="s">
        <v>6351</v>
      </c>
      <c r="O6229" t="s">
        <v>20061</v>
      </c>
      <c r="P6229" t="s">
        <v>20070</v>
      </c>
      <c r="Q6229" t="s">
        <v>20071</v>
      </c>
      <c r="R6229" t="s">
        <v>26801</v>
      </c>
      <c r="S6229">
        <v>1</v>
      </c>
      <c r="T6229">
        <v>0</v>
      </c>
      <c r="U6229">
        <v>0</v>
      </c>
      <c r="V6229">
        <v>279</v>
      </c>
      <c r="W6229">
        <v>12</v>
      </c>
    </row>
    <row r="6230" spans="1:23" x14ac:dyDescent="0.3">
      <c r="A6230" t="s">
        <v>6239</v>
      </c>
      <c r="B6230" t="s">
        <v>21174</v>
      </c>
      <c r="C6230">
        <v>0</v>
      </c>
      <c r="D6230">
        <v>0</v>
      </c>
      <c r="E6230" t="s">
        <v>20050</v>
      </c>
      <c r="F6230" t="s">
        <v>19893</v>
      </c>
      <c r="G6230" t="s">
        <v>20066</v>
      </c>
      <c r="H6230" t="s">
        <v>26766</v>
      </c>
      <c r="I6230" t="s">
        <v>26767</v>
      </c>
      <c r="J6230" t="s">
        <v>9078</v>
      </c>
      <c r="K6230" t="s">
        <v>19622</v>
      </c>
      <c r="L6230" t="s">
        <v>19623</v>
      </c>
      <c r="M6230" t="s">
        <v>20075</v>
      </c>
      <c r="N6230" t="s">
        <v>6351</v>
      </c>
      <c r="O6230" t="s">
        <v>20061</v>
      </c>
      <c r="P6230" t="s">
        <v>20070</v>
      </c>
      <c r="Q6230" t="s">
        <v>20071</v>
      </c>
      <c r="R6230" t="s">
        <v>26768</v>
      </c>
      <c r="S6230">
        <v>1</v>
      </c>
      <c r="T6230">
        <v>0</v>
      </c>
      <c r="U6230">
        <v>0</v>
      </c>
      <c r="V6230">
        <v>101</v>
      </c>
      <c r="W6230">
        <v>5</v>
      </c>
    </row>
    <row r="6231" spans="1:23" x14ac:dyDescent="0.3">
      <c r="A6231" t="s">
        <v>6240</v>
      </c>
      <c r="B6231" t="s">
        <v>21174</v>
      </c>
      <c r="C6231">
        <v>0</v>
      </c>
      <c r="D6231">
        <v>0</v>
      </c>
      <c r="E6231" t="s">
        <v>20050</v>
      </c>
      <c r="F6231" t="s">
        <v>19894</v>
      </c>
      <c r="G6231" t="s">
        <v>20328</v>
      </c>
      <c r="H6231" t="s">
        <v>26910</v>
      </c>
      <c r="I6231" t="s">
        <v>26911</v>
      </c>
      <c r="J6231" t="s">
        <v>10986</v>
      </c>
      <c r="K6231" t="s">
        <v>9274</v>
      </c>
      <c r="L6231" t="s">
        <v>9275</v>
      </c>
      <c r="M6231" t="s">
        <v>20515</v>
      </c>
      <c r="N6231" t="s">
        <v>6351</v>
      </c>
      <c r="O6231" t="s">
        <v>20061</v>
      </c>
      <c r="P6231" t="s">
        <v>20233</v>
      </c>
      <c r="Q6231" t="s">
        <v>20234</v>
      </c>
      <c r="R6231" t="s">
        <v>21186</v>
      </c>
      <c r="S6231">
        <v>1</v>
      </c>
      <c r="T6231">
        <v>0</v>
      </c>
      <c r="U6231">
        <v>0</v>
      </c>
      <c r="V6231">
        <v>152</v>
      </c>
      <c r="W6231">
        <v>7</v>
      </c>
    </row>
    <row r="6232" spans="1:23" x14ac:dyDescent="0.3">
      <c r="A6232" t="s">
        <v>6241</v>
      </c>
      <c r="B6232" t="s">
        <v>21174</v>
      </c>
      <c r="C6232">
        <v>0</v>
      </c>
      <c r="D6232">
        <v>0</v>
      </c>
      <c r="E6232" t="s">
        <v>20050</v>
      </c>
      <c r="F6232" t="s">
        <v>19895</v>
      </c>
      <c r="G6232" t="s">
        <v>20040</v>
      </c>
      <c r="H6232" t="s">
        <v>26927</v>
      </c>
      <c r="I6232" t="s">
        <v>26928</v>
      </c>
      <c r="J6232" t="s">
        <v>19870</v>
      </c>
      <c r="K6232" t="s">
        <v>19844</v>
      </c>
      <c r="L6232" t="s">
        <v>19845</v>
      </c>
      <c r="M6232" t="s">
        <v>20103</v>
      </c>
      <c r="N6232" t="s">
        <v>6351</v>
      </c>
      <c r="O6232" t="s">
        <v>20061</v>
      </c>
      <c r="P6232" t="s">
        <v>20233</v>
      </c>
      <c r="Q6232" t="s">
        <v>20234</v>
      </c>
      <c r="R6232" t="s">
        <v>26929</v>
      </c>
      <c r="S6232">
        <v>1</v>
      </c>
      <c r="T6232">
        <v>0</v>
      </c>
      <c r="U6232">
        <v>0</v>
      </c>
      <c r="V6232">
        <v>160</v>
      </c>
      <c r="W6232">
        <v>8</v>
      </c>
    </row>
    <row r="6233" spans="1:23" x14ac:dyDescent="0.3">
      <c r="A6233" t="s">
        <v>6242</v>
      </c>
      <c r="B6233" t="s">
        <v>21174</v>
      </c>
      <c r="C6233">
        <v>0</v>
      </c>
      <c r="D6233">
        <v>0</v>
      </c>
      <c r="E6233" t="s">
        <v>20050</v>
      </c>
      <c r="F6233" t="s">
        <v>19896</v>
      </c>
      <c r="G6233" t="s">
        <v>20328</v>
      </c>
      <c r="H6233" t="s">
        <v>26947</v>
      </c>
      <c r="I6233" t="s">
        <v>26948</v>
      </c>
      <c r="J6233" t="s">
        <v>19874</v>
      </c>
      <c r="K6233" t="s">
        <v>19875</v>
      </c>
      <c r="L6233" t="s">
        <v>19876</v>
      </c>
      <c r="M6233" t="s">
        <v>20298</v>
      </c>
      <c r="N6233" t="s">
        <v>6351</v>
      </c>
      <c r="O6233" t="s">
        <v>20061</v>
      </c>
      <c r="P6233" t="s">
        <v>20233</v>
      </c>
      <c r="Q6233" t="s">
        <v>20234</v>
      </c>
      <c r="R6233" t="s">
        <v>26949</v>
      </c>
      <c r="S6233">
        <v>1</v>
      </c>
      <c r="T6233">
        <v>0</v>
      </c>
      <c r="U6233">
        <v>0</v>
      </c>
      <c r="V6233">
        <v>169</v>
      </c>
      <c r="W6233">
        <v>8</v>
      </c>
    </row>
    <row r="6234" spans="1:23" x14ac:dyDescent="0.3">
      <c r="A6234" t="s">
        <v>6243</v>
      </c>
      <c r="B6234" t="s">
        <v>21174</v>
      </c>
      <c r="C6234">
        <v>0</v>
      </c>
      <c r="D6234">
        <v>0</v>
      </c>
      <c r="E6234" t="s">
        <v>20050</v>
      </c>
      <c r="F6234" t="s">
        <v>19897</v>
      </c>
      <c r="G6234" t="s">
        <v>20328</v>
      </c>
      <c r="H6234" t="s">
        <v>26644</v>
      </c>
      <c r="I6234" t="s">
        <v>26645</v>
      </c>
      <c r="J6234" t="s">
        <v>13267</v>
      </c>
      <c r="K6234" t="s">
        <v>19471</v>
      </c>
      <c r="L6234" t="s">
        <v>19472</v>
      </c>
      <c r="M6234" t="s">
        <v>20688</v>
      </c>
      <c r="N6234" t="s">
        <v>6351</v>
      </c>
      <c r="O6234" t="s">
        <v>20061</v>
      </c>
      <c r="P6234" t="s">
        <v>20777</v>
      </c>
      <c r="Q6234" t="s">
        <v>6922</v>
      </c>
      <c r="R6234" t="s">
        <v>26646</v>
      </c>
      <c r="S6234">
        <v>1</v>
      </c>
      <c r="T6234">
        <v>0</v>
      </c>
      <c r="U6234">
        <v>0</v>
      </c>
      <c r="V6234">
        <v>170</v>
      </c>
      <c r="W6234">
        <v>8</v>
      </c>
    </row>
    <row r="6235" spans="1:23" x14ac:dyDescent="0.3">
      <c r="A6235" t="s">
        <v>6244</v>
      </c>
      <c r="B6235" t="s">
        <v>21174</v>
      </c>
      <c r="C6235">
        <v>0</v>
      </c>
      <c r="D6235">
        <v>0</v>
      </c>
      <c r="E6235" t="s">
        <v>20050</v>
      </c>
      <c r="F6235" t="s">
        <v>19898</v>
      </c>
      <c r="G6235" t="s">
        <v>20080</v>
      </c>
      <c r="H6235" t="s">
        <v>26750</v>
      </c>
      <c r="I6235" t="s">
        <v>26751</v>
      </c>
      <c r="J6235" t="s">
        <v>19601</v>
      </c>
      <c r="K6235" t="s">
        <v>6928</v>
      </c>
      <c r="L6235" t="s">
        <v>6929</v>
      </c>
      <c r="M6235" t="s">
        <v>20293</v>
      </c>
      <c r="N6235" t="s">
        <v>6351</v>
      </c>
      <c r="O6235" t="s">
        <v>20061</v>
      </c>
      <c r="P6235" t="s">
        <v>20070</v>
      </c>
      <c r="Q6235" t="s">
        <v>20071</v>
      </c>
      <c r="R6235" t="s">
        <v>21096</v>
      </c>
      <c r="S6235">
        <v>1</v>
      </c>
      <c r="T6235">
        <v>0</v>
      </c>
      <c r="U6235">
        <v>0</v>
      </c>
      <c r="V6235">
        <v>468</v>
      </c>
      <c r="W6235">
        <v>20</v>
      </c>
    </row>
    <row r="6236" spans="1:23" x14ac:dyDescent="0.3">
      <c r="A6236" t="s">
        <v>6245</v>
      </c>
      <c r="B6236" t="s">
        <v>21174</v>
      </c>
      <c r="C6236">
        <v>0</v>
      </c>
      <c r="D6236">
        <v>0</v>
      </c>
      <c r="E6236" t="s">
        <v>20050</v>
      </c>
      <c r="F6236" t="s">
        <v>19899</v>
      </c>
      <c r="G6236" t="s">
        <v>20066</v>
      </c>
      <c r="H6236" t="s">
        <v>26769</v>
      </c>
      <c r="I6236" t="s">
        <v>26770</v>
      </c>
      <c r="J6236" t="s">
        <v>12599</v>
      </c>
      <c r="K6236" t="s">
        <v>19625</v>
      </c>
      <c r="L6236" t="s">
        <v>19626</v>
      </c>
      <c r="M6236" t="s">
        <v>20736</v>
      </c>
      <c r="N6236" t="s">
        <v>6351</v>
      </c>
      <c r="O6236" t="s">
        <v>20061</v>
      </c>
      <c r="P6236" t="s">
        <v>20070</v>
      </c>
      <c r="Q6236" t="s">
        <v>20071</v>
      </c>
      <c r="R6236" t="s">
        <v>26771</v>
      </c>
      <c r="S6236">
        <v>1</v>
      </c>
      <c r="T6236">
        <v>0</v>
      </c>
      <c r="U6236">
        <v>0</v>
      </c>
      <c r="V6236">
        <v>144</v>
      </c>
      <c r="W6236">
        <v>7</v>
      </c>
    </row>
    <row r="6237" spans="1:23" x14ac:dyDescent="0.3">
      <c r="A6237" t="s">
        <v>6246</v>
      </c>
      <c r="B6237" t="s">
        <v>21174</v>
      </c>
      <c r="C6237">
        <v>0</v>
      </c>
      <c r="D6237">
        <v>0</v>
      </c>
      <c r="E6237" t="s">
        <v>20050</v>
      </c>
      <c r="F6237" t="s">
        <v>19900</v>
      </c>
      <c r="G6237" t="s">
        <v>20066</v>
      </c>
      <c r="H6237" t="s">
        <v>26778</v>
      </c>
      <c r="I6237" t="s">
        <v>26779</v>
      </c>
      <c r="J6237" t="s">
        <v>19637</v>
      </c>
      <c r="K6237" t="s">
        <v>19638</v>
      </c>
      <c r="L6237" t="s">
        <v>19639</v>
      </c>
      <c r="M6237" t="s">
        <v>20195</v>
      </c>
      <c r="N6237" t="s">
        <v>6351</v>
      </c>
      <c r="O6237" t="s">
        <v>20061</v>
      </c>
      <c r="P6237" t="s">
        <v>20070</v>
      </c>
      <c r="Q6237" t="s">
        <v>20071</v>
      </c>
      <c r="R6237" t="s">
        <v>26780</v>
      </c>
      <c r="S6237">
        <v>1</v>
      </c>
      <c r="T6237">
        <v>0</v>
      </c>
      <c r="U6237">
        <v>0</v>
      </c>
      <c r="V6237">
        <v>147</v>
      </c>
      <c r="W6237">
        <v>6</v>
      </c>
    </row>
    <row r="6238" spans="1:23" x14ac:dyDescent="0.3">
      <c r="A6238" t="s">
        <v>6247</v>
      </c>
      <c r="B6238" t="s">
        <v>21174</v>
      </c>
      <c r="C6238">
        <v>0</v>
      </c>
      <c r="D6238">
        <v>0</v>
      </c>
      <c r="E6238" t="s">
        <v>20050</v>
      </c>
      <c r="F6238" t="s">
        <v>19901</v>
      </c>
      <c r="G6238" t="s">
        <v>20080</v>
      </c>
      <c r="H6238" t="s">
        <v>26484</v>
      </c>
      <c r="I6238" t="s">
        <v>26485</v>
      </c>
      <c r="J6238" t="s">
        <v>19222</v>
      </c>
      <c r="K6238" t="s">
        <v>6376</v>
      </c>
      <c r="L6238" t="s">
        <v>6377</v>
      </c>
      <c r="M6238" t="s">
        <v>20630</v>
      </c>
      <c r="N6238" t="s">
        <v>6351</v>
      </c>
      <c r="O6238" t="s">
        <v>20061</v>
      </c>
      <c r="P6238" t="s">
        <v>20438</v>
      </c>
      <c r="Q6238" t="s">
        <v>6377</v>
      </c>
      <c r="R6238" t="s">
        <v>20631</v>
      </c>
      <c r="S6238">
        <v>1</v>
      </c>
      <c r="T6238">
        <v>1</v>
      </c>
      <c r="U6238">
        <v>0</v>
      </c>
      <c r="V6238">
        <v>706</v>
      </c>
      <c r="W6238">
        <v>31</v>
      </c>
    </row>
    <row r="6239" spans="1:23" x14ac:dyDescent="0.3">
      <c r="A6239" t="s">
        <v>6248</v>
      </c>
      <c r="B6239" t="s">
        <v>21174</v>
      </c>
      <c r="C6239">
        <v>0</v>
      </c>
      <c r="D6239">
        <v>0</v>
      </c>
      <c r="E6239" t="s">
        <v>20050</v>
      </c>
      <c r="F6239" t="s">
        <v>19902</v>
      </c>
      <c r="G6239" t="s">
        <v>20328</v>
      </c>
      <c r="H6239" t="s">
        <v>26787</v>
      </c>
      <c r="I6239" t="s">
        <v>26788</v>
      </c>
      <c r="J6239" t="s">
        <v>15752</v>
      </c>
      <c r="K6239" t="s">
        <v>19649</v>
      </c>
      <c r="L6239" t="s">
        <v>19650</v>
      </c>
      <c r="M6239" t="s">
        <v>20280</v>
      </c>
      <c r="N6239" t="s">
        <v>6351</v>
      </c>
      <c r="O6239" t="s">
        <v>20061</v>
      </c>
      <c r="P6239" t="s">
        <v>20070</v>
      </c>
      <c r="Q6239" t="s">
        <v>20071</v>
      </c>
      <c r="R6239" t="s">
        <v>26789</v>
      </c>
      <c r="S6239">
        <v>1</v>
      </c>
      <c r="T6239">
        <v>0</v>
      </c>
      <c r="U6239">
        <v>0</v>
      </c>
      <c r="V6239">
        <v>174</v>
      </c>
      <c r="W6239">
        <v>8</v>
      </c>
    </row>
    <row r="6240" spans="1:23" x14ac:dyDescent="0.3">
      <c r="A6240" t="s">
        <v>6249</v>
      </c>
      <c r="B6240" t="s">
        <v>21174</v>
      </c>
      <c r="C6240">
        <v>0</v>
      </c>
      <c r="D6240">
        <v>0</v>
      </c>
      <c r="E6240" t="s">
        <v>20050</v>
      </c>
      <c r="F6240" t="s">
        <v>19903</v>
      </c>
      <c r="G6240" t="s">
        <v>20066</v>
      </c>
      <c r="H6240" t="s">
        <v>26772</v>
      </c>
      <c r="I6240" t="s">
        <v>26773</v>
      </c>
      <c r="J6240" t="s">
        <v>19628</v>
      </c>
      <c r="K6240" t="s">
        <v>19629</v>
      </c>
      <c r="L6240" t="s">
        <v>19630</v>
      </c>
      <c r="M6240" t="s">
        <v>20298</v>
      </c>
      <c r="N6240" t="s">
        <v>6351</v>
      </c>
      <c r="O6240" t="s">
        <v>20061</v>
      </c>
      <c r="P6240" t="s">
        <v>20070</v>
      </c>
      <c r="Q6240" t="s">
        <v>20071</v>
      </c>
      <c r="R6240" t="s">
        <v>26774</v>
      </c>
      <c r="S6240">
        <v>1</v>
      </c>
      <c r="T6240">
        <v>0</v>
      </c>
      <c r="U6240">
        <v>0</v>
      </c>
      <c r="V6240">
        <v>183</v>
      </c>
      <c r="W6240">
        <v>8</v>
      </c>
    </row>
    <row r="6241" spans="1:23" x14ac:dyDescent="0.3">
      <c r="A6241" t="s">
        <v>6250</v>
      </c>
      <c r="B6241" t="s">
        <v>26959</v>
      </c>
      <c r="C6241">
        <v>0</v>
      </c>
      <c r="D6241">
        <v>0</v>
      </c>
      <c r="E6241" t="s">
        <v>20050</v>
      </c>
      <c r="F6241" t="s">
        <v>19904</v>
      </c>
      <c r="H6241" t="s">
        <v>26960</v>
      </c>
      <c r="I6241" t="s">
        <v>26961</v>
      </c>
      <c r="J6241" t="s">
        <v>19905</v>
      </c>
      <c r="K6241" t="s">
        <v>6328</v>
      </c>
      <c r="L6241" t="s">
        <v>6321</v>
      </c>
      <c r="M6241" t="s">
        <v>20083</v>
      </c>
      <c r="N6241" t="s">
        <v>6322</v>
      </c>
      <c r="O6241" t="s">
        <v>20076</v>
      </c>
      <c r="P6241" t="s">
        <v>20125</v>
      </c>
      <c r="Q6241" t="s">
        <v>20153</v>
      </c>
      <c r="R6241" t="s">
        <v>20154</v>
      </c>
      <c r="S6241">
        <v>1</v>
      </c>
      <c r="T6241">
        <v>0</v>
      </c>
      <c r="U6241">
        <v>0</v>
      </c>
      <c r="V6241">
        <v>0</v>
      </c>
      <c r="W6241">
        <v>0</v>
      </c>
    </row>
    <row r="6242" spans="1:23" x14ac:dyDescent="0.3">
      <c r="A6242" t="s">
        <v>6251</v>
      </c>
      <c r="B6242" t="s">
        <v>26959</v>
      </c>
      <c r="C6242">
        <v>0</v>
      </c>
      <c r="D6242">
        <v>0</v>
      </c>
      <c r="E6242" t="s">
        <v>20050</v>
      </c>
      <c r="F6242" t="s">
        <v>19906</v>
      </c>
      <c r="H6242" t="s">
        <v>26962</v>
      </c>
      <c r="I6242" t="s">
        <v>26963</v>
      </c>
      <c r="J6242" t="s">
        <v>19907</v>
      </c>
      <c r="K6242" t="s">
        <v>6445</v>
      </c>
      <c r="L6242" t="s">
        <v>6446</v>
      </c>
      <c r="M6242" t="s">
        <v>20083</v>
      </c>
      <c r="N6242" t="s">
        <v>6334</v>
      </c>
      <c r="O6242" t="s">
        <v>20097</v>
      </c>
      <c r="P6242" t="s">
        <v>20622</v>
      </c>
      <c r="Q6242" t="s">
        <v>20623</v>
      </c>
      <c r="R6242" t="s">
        <v>20624</v>
      </c>
      <c r="S6242">
        <v>1</v>
      </c>
      <c r="T6242">
        <v>1</v>
      </c>
      <c r="U6242">
        <v>0</v>
      </c>
      <c r="V6242">
        <v>0</v>
      </c>
      <c r="W6242">
        <v>0</v>
      </c>
    </row>
    <row r="6243" spans="1:23" x14ac:dyDescent="0.3">
      <c r="A6243" t="s">
        <v>6252</v>
      </c>
      <c r="B6243" t="s">
        <v>21501</v>
      </c>
      <c r="C6243">
        <v>1</v>
      </c>
      <c r="D6243">
        <v>1</v>
      </c>
      <c r="E6243" t="s">
        <v>26964</v>
      </c>
      <c r="F6243" t="s">
        <v>19908</v>
      </c>
      <c r="G6243" t="s">
        <v>20051</v>
      </c>
      <c r="H6243" t="s">
        <v>20429</v>
      </c>
      <c r="I6243" t="s">
        <v>20430</v>
      </c>
      <c r="J6243" t="s">
        <v>6542</v>
      </c>
      <c r="K6243" t="s">
        <v>6543</v>
      </c>
      <c r="L6243" t="s">
        <v>6544</v>
      </c>
      <c r="M6243" t="s">
        <v>20519</v>
      </c>
      <c r="N6243" t="s">
        <v>6322</v>
      </c>
      <c r="O6243" t="s">
        <v>20076</v>
      </c>
      <c r="P6243" t="s">
        <v>20096</v>
      </c>
      <c r="Q6243" t="s">
        <v>6544</v>
      </c>
      <c r="R6243" t="s">
        <v>20877</v>
      </c>
      <c r="S6243">
        <v>1</v>
      </c>
      <c r="T6243">
        <v>0</v>
      </c>
      <c r="U6243">
        <v>0</v>
      </c>
      <c r="V6243">
        <v>19</v>
      </c>
      <c r="W6243">
        <v>1</v>
      </c>
    </row>
    <row r="6244" spans="1:23" x14ac:dyDescent="0.3">
      <c r="A6244" t="s">
        <v>6253</v>
      </c>
      <c r="B6244" t="s">
        <v>21501</v>
      </c>
      <c r="C6244">
        <v>1</v>
      </c>
      <c r="D6244">
        <v>1</v>
      </c>
      <c r="E6244" t="s">
        <v>26964</v>
      </c>
      <c r="F6244" t="s">
        <v>19909</v>
      </c>
      <c r="G6244" t="s">
        <v>20051</v>
      </c>
      <c r="H6244" t="s">
        <v>20517</v>
      </c>
      <c r="I6244" t="s">
        <v>20518</v>
      </c>
      <c r="J6244" t="s">
        <v>19910</v>
      </c>
      <c r="K6244" t="s">
        <v>6545</v>
      </c>
      <c r="L6244" t="s">
        <v>6546</v>
      </c>
      <c r="M6244" t="s">
        <v>20515</v>
      </c>
      <c r="N6244" t="s">
        <v>6322</v>
      </c>
      <c r="O6244" t="s">
        <v>20076</v>
      </c>
      <c r="P6244" t="s">
        <v>20336</v>
      </c>
      <c r="Q6244" t="s">
        <v>6546</v>
      </c>
      <c r="R6244" t="s">
        <v>20652</v>
      </c>
      <c r="S6244">
        <v>1</v>
      </c>
      <c r="T6244">
        <v>0</v>
      </c>
      <c r="U6244">
        <v>0</v>
      </c>
      <c r="V6244">
        <v>29</v>
      </c>
      <c r="W6244">
        <v>2</v>
      </c>
    </row>
    <row r="6245" spans="1:23" x14ac:dyDescent="0.3">
      <c r="A6245" t="s">
        <v>6254</v>
      </c>
      <c r="B6245" t="s">
        <v>21501</v>
      </c>
      <c r="C6245">
        <v>1</v>
      </c>
      <c r="D6245">
        <v>1</v>
      </c>
      <c r="E6245" t="s">
        <v>26964</v>
      </c>
      <c r="F6245" t="s">
        <v>19911</v>
      </c>
      <c r="G6245" t="s">
        <v>20051</v>
      </c>
      <c r="H6245" t="s">
        <v>20265</v>
      </c>
      <c r="I6245" t="s">
        <v>20266</v>
      </c>
      <c r="J6245" t="s">
        <v>19912</v>
      </c>
      <c r="K6245" t="s">
        <v>6464</v>
      </c>
      <c r="L6245" t="s">
        <v>6465</v>
      </c>
      <c r="M6245" t="s">
        <v>20374</v>
      </c>
      <c r="N6245" t="s">
        <v>6322</v>
      </c>
      <c r="O6245" t="s">
        <v>20076</v>
      </c>
      <c r="P6245" t="s">
        <v>20267</v>
      </c>
      <c r="Q6245" t="s">
        <v>6465</v>
      </c>
      <c r="R6245" t="s">
        <v>20503</v>
      </c>
      <c r="S6245">
        <v>1</v>
      </c>
      <c r="T6245">
        <v>0</v>
      </c>
      <c r="U6245">
        <v>0</v>
      </c>
      <c r="V6245">
        <v>32</v>
      </c>
      <c r="W6245">
        <v>2</v>
      </c>
    </row>
    <row r="6246" spans="1:23" x14ac:dyDescent="0.3">
      <c r="A6246" t="s">
        <v>6255</v>
      </c>
      <c r="B6246" t="s">
        <v>21501</v>
      </c>
      <c r="C6246">
        <v>1</v>
      </c>
      <c r="D6246">
        <v>1</v>
      </c>
      <c r="E6246" t="s">
        <v>26964</v>
      </c>
      <c r="F6246" t="s">
        <v>19913</v>
      </c>
      <c r="G6246" t="s">
        <v>20051</v>
      </c>
      <c r="H6246" t="s">
        <v>20868</v>
      </c>
      <c r="I6246" t="s">
        <v>20869</v>
      </c>
      <c r="J6246" t="s">
        <v>19914</v>
      </c>
      <c r="K6246" t="s">
        <v>6447</v>
      </c>
      <c r="L6246" t="s">
        <v>6448</v>
      </c>
      <c r="M6246" t="s">
        <v>20083</v>
      </c>
      <c r="N6246" t="s">
        <v>6322</v>
      </c>
      <c r="O6246" t="s">
        <v>20076</v>
      </c>
      <c r="P6246" t="s">
        <v>20183</v>
      </c>
      <c r="Q6246" t="s">
        <v>6448</v>
      </c>
      <c r="R6246" t="s">
        <v>20466</v>
      </c>
      <c r="S6246">
        <v>1</v>
      </c>
      <c r="T6246">
        <v>0</v>
      </c>
      <c r="U6246">
        <v>0</v>
      </c>
      <c r="V6246">
        <v>20</v>
      </c>
      <c r="W6246">
        <v>1</v>
      </c>
    </row>
    <row r="6247" spans="1:23" x14ac:dyDescent="0.3">
      <c r="A6247" t="s">
        <v>6256</v>
      </c>
      <c r="B6247" t="s">
        <v>21501</v>
      </c>
      <c r="C6247">
        <v>1</v>
      </c>
      <c r="D6247">
        <v>1</v>
      </c>
      <c r="E6247" t="s">
        <v>26964</v>
      </c>
      <c r="F6247" t="s">
        <v>19915</v>
      </c>
      <c r="G6247" t="s">
        <v>20051</v>
      </c>
      <c r="H6247" t="s">
        <v>20589</v>
      </c>
      <c r="I6247" t="s">
        <v>20590</v>
      </c>
      <c r="J6247" t="s">
        <v>19916</v>
      </c>
      <c r="K6247" t="s">
        <v>7281</v>
      </c>
      <c r="L6247" t="s">
        <v>7282</v>
      </c>
      <c r="M6247" t="s">
        <v>20324</v>
      </c>
      <c r="N6247" t="s">
        <v>6322</v>
      </c>
      <c r="O6247" t="s">
        <v>20076</v>
      </c>
      <c r="P6247" t="s">
        <v>20591</v>
      </c>
      <c r="Q6247" t="s">
        <v>20592</v>
      </c>
      <c r="R6247" t="s">
        <v>20772</v>
      </c>
      <c r="S6247">
        <v>1</v>
      </c>
      <c r="T6247">
        <v>1</v>
      </c>
      <c r="U6247">
        <v>0</v>
      </c>
      <c r="V6247">
        <v>34</v>
      </c>
      <c r="W6247">
        <v>1</v>
      </c>
    </row>
    <row r="6248" spans="1:23" x14ac:dyDescent="0.3">
      <c r="A6248" t="s">
        <v>6257</v>
      </c>
      <c r="B6248" t="s">
        <v>21501</v>
      </c>
      <c r="C6248">
        <v>1</v>
      </c>
      <c r="D6248">
        <v>1</v>
      </c>
      <c r="E6248" t="s">
        <v>26964</v>
      </c>
      <c r="F6248" t="s">
        <v>19917</v>
      </c>
      <c r="G6248" t="s">
        <v>20051</v>
      </c>
      <c r="H6248" t="s">
        <v>20440</v>
      </c>
      <c r="I6248" t="s">
        <v>20441</v>
      </c>
      <c r="J6248" t="s">
        <v>19918</v>
      </c>
      <c r="K6248" t="s">
        <v>10833</v>
      </c>
      <c r="L6248" t="s">
        <v>10834</v>
      </c>
      <c r="M6248" t="s">
        <v>20258</v>
      </c>
      <c r="N6248" t="s">
        <v>6322</v>
      </c>
      <c r="O6248" t="s">
        <v>20076</v>
      </c>
      <c r="P6248" t="s">
        <v>20443</v>
      </c>
      <c r="Q6248" t="s">
        <v>6508</v>
      </c>
      <c r="R6248" t="s">
        <v>21877</v>
      </c>
      <c r="S6248">
        <v>1</v>
      </c>
      <c r="T6248">
        <v>1</v>
      </c>
      <c r="U6248">
        <v>0</v>
      </c>
      <c r="V6248">
        <v>78</v>
      </c>
      <c r="W6248">
        <v>4</v>
      </c>
    </row>
    <row r="6249" spans="1:23" x14ac:dyDescent="0.3">
      <c r="A6249" t="s">
        <v>6258</v>
      </c>
      <c r="B6249" t="s">
        <v>21501</v>
      </c>
      <c r="C6249">
        <v>1</v>
      </c>
      <c r="D6249">
        <v>1</v>
      </c>
      <c r="E6249" t="s">
        <v>26964</v>
      </c>
      <c r="F6249" t="s">
        <v>19919</v>
      </c>
      <c r="G6249" t="s">
        <v>20051</v>
      </c>
      <c r="H6249" t="s">
        <v>20101</v>
      </c>
      <c r="I6249" t="s">
        <v>20102</v>
      </c>
      <c r="J6249" t="s">
        <v>19920</v>
      </c>
      <c r="K6249" t="s">
        <v>6519</v>
      </c>
      <c r="L6249" t="s">
        <v>6520</v>
      </c>
      <c r="M6249" t="s">
        <v>20103</v>
      </c>
      <c r="N6249" t="s">
        <v>6322</v>
      </c>
      <c r="O6249" t="s">
        <v>20076</v>
      </c>
      <c r="P6249" t="s">
        <v>20069</v>
      </c>
      <c r="Q6249" t="s">
        <v>6520</v>
      </c>
      <c r="R6249" t="s">
        <v>20104</v>
      </c>
      <c r="S6249">
        <v>1</v>
      </c>
      <c r="T6249">
        <v>0</v>
      </c>
      <c r="U6249">
        <v>0</v>
      </c>
      <c r="V6249">
        <v>70</v>
      </c>
      <c r="W6249">
        <v>3</v>
      </c>
    </row>
    <row r="6250" spans="1:23" x14ac:dyDescent="0.3">
      <c r="A6250" t="s">
        <v>6259</v>
      </c>
      <c r="B6250" t="s">
        <v>21501</v>
      </c>
      <c r="C6250">
        <v>1</v>
      </c>
      <c r="D6250">
        <v>1</v>
      </c>
      <c r="E6250" t="s">
        <v>26964</v>
      </c>
      <c r="F6250" t="s">
        <v>19921</v>
      </c>
      <c r="G6250" t="s">
        <v>20051</v>
      </c>
      <c r="H6250" t="s">
        <v>20123</v>
      </c>
      <c r="I6250" t="s">
        <v>20124</v>
      </c>
      <c r="J6250" t="s">
        <v>19922</v>
      </c>
      <c r="K6250" t="s">
        <v>6536</v>
      </c>
      <c r="L6250" t="s">
        <v>6458</v>
      </c>
      <c r="M6250" t="s">
        <v>20083</v>
      </c>
      <c r="N6250" t="s">
        <v>6322</v>
      </c>
      <c r="O6250" t="s">
        <v>20076</v>
      </c>
      <c r="P6250" t="s">
        <v>20162</v>
      </c>
      <c r="Q6250" t="s">
        <v>20163</v>
      </c>
      <c r="R6250" t="s">
        <v>20164</v>
      </c>
      <c r="S6250">
        <v>1</v>
      </c>
      <c r="T6250">
        <v>0</v>
      </c>
      <c r="U6250">
        <v>0</v>
      </c>
      <c r="V6250">
        <v>104</v>
      </c>
      <c r="W6250">
        <v>5</v>
      </c>
    </row>
    <row r="6251" spans="1:23" x14ac:dyDescent="0.3">
      <c r="A6251" t="s">
        <v>6260</v>
      </c>
      <c r="B6251" t="s">
        <v>21501</v>
      </c>
      <c r="C6251">
        <v>1</v>
      </c>
      <c r="D6251">
        <v>1</v>
      </c>
      <c r="E6251" t="s">
        <v>26964</v>
      </c>
      <c r="F6251" t="s">
        <v>19923</v>
      </c>
      <c r="G6251" t="s">
        <v>20051</v>
      </c>
      <c r="H6251" t="s">
        <v>20193</v>
      </c>
      <c r="I6251" t="s">
        <v>20194</v>
      </c>
      <c r="J6251" t="s">
        <v>19924</v>
      </c>
      <c r="K6251" t="s">
        <v>7408</v>
      </c>
      <c r="L6251" t="s">
        <v>7409</v>
      </c>
      <c r="M6251" t="s">
        <v>20195</v>
      </c>
      <c r="N6251" t="s">
        <v>6322</v>
      </c>
      <c r="O6251" t="s">
        <v>20076</v>
      </c>
      <c r="P6251" t="s">
        <v>20196</v>
      </c>
      <c r="Q6251" t="s">
        <v>20197</v>
      </c>
      <c r="R6251" t="s">
        <v>20198</v>
      </c>
      <c r="S6251">
        <v>1</v>
      </c>
      <c r="T6251">
        <v>0</v>
      </c>
      <c r="U6251">
        <v>0</v>
      </c>
      <c r="V6251">
        <v>19</v>
      </c>
      <c r="W6251">
        <v>1</v>
      </c>
    </row>
    <row r="6252" spans="1:23" x14ac:dyDescent="0.3">
      <c r="A6252" t="s">
        <v>6261</v>
      </c>
      <c r="B6252" t="s">
        <v>21501</v>
      </c>
      <c r="C6252">
        <v>1</v>
      </c>
      <c r="D6252">
        <v>1</v>
      </c>
      <c r="E6252" t="s">
        <v>26964</v>
      </c>
      <c r="F6252" t="s">
        <v>19925</v>
      </c>
      <c r="G6252" t="s">
        <v>20051</v>
      </c>
      <c r="H6252" t="s">
        <v>20269</v>
      </c>
      <c r="I6252" t="s">
        <v>20270</v>
      </c>
      <c r="J6252" t="s">
        <v>19926</v>
      </c>
      <c r="K6252" t="s">
        <v>6554</v>
      </c>
      <c r="L6252" t="s">
        <v>6555</v>
      </c>
      <c r="M6252" t="s">
        <v>20271</v>
      </c>
      <c r="N6252" t="s">
        <v>6322</v>
      </c>
      <c r="O6252" t="s">
        <v>20076</v>
      </c>
      <c r="P6252" t="s">
        <v>20243</v>
      </c>
      <c r="Q6252" t="s">
        <v>6555</v>
      </c>
      <c r="R6252" t="s">
        <v>20272</v>
      </c>
      <c r="S6252">
        <v>1</v>
      </c>
      <c r="T6252">
        <v>0</v>
      </c>
      <c r="U6252">
        <v>0</v>
      </c>
      <c r="V6252">
        <v>59</v>
      </c>
      <c r="W6252">
        <v>3</v>
      </c>
    </row>
    <row r="6253" spans="1:23" x14ac:dyDescent="0.3">
      <c r="A6253" t="s">
        <v>6262</v>
      </c>
      <c r="B6253" t="s">
        <v>21501</v>
      </c>
      <c r="C6253">
        <v>1</v>
      </c>
      <c r="D6253">
        <v>1</v>
      </c>
      <c r="E6253" t="s">
        <v>26964</v>
      </c>
      <c r="F6253" t="s">
        <v>19927</v>
      </c>
      <c r="G6253" t="s">
        <v>20051</v>
      </c>
      <c r="H6253" t="s">
        <v>20187</v>
      </c>
      <c r="I6253" t="s">
        <v>20188</v>
      </c>
      <c r="J6253" t="s">
        <v>19928</v>
      </c>
      <c r="K6253" t="s">
        <v>6556</v>
      </c>
      <c r="L6253" t="s">
        <v>7734</v>
      </c>
      <c r="M6253" t="s">
        <v>20273</v>
      </c>
      <c r="N6253" t="s">
        <v>6322</v>
      </c>
      <c r="O6253" t="s">
        <v>20076</v>
      </c>
      <c r="P6253" t="s">
        <v>20190</v>
      </c>
      <c r="Q6253" t="s">
        <v>20191</v>
      </c>
      <c r="R6253" t="s">
        <v>20333</v>
      </c>
      <c r="S6253">
        <v>1</v>
      </c>
      <c r="T6253">
        <v>0</v>
      </c>
      <c r="U6253">
        <v>0</v>
      </c>
      <c r="V6253">
        <v>24</v>
      </c>
      <c r="W6253">
        <v>1</v>
      </c>
    </row>
    <row r="6254" spans="1:23" x14ac:dyDescent="0.3">
      <c r="A6254" t="s">
        <v>6263</v>
      </c>
      <c r="B6254" t="s">
        <v>21501</v>
      </c>
      <c r="C6254">
        <v>1</v>
      </c>
      <c r="D6254">
        <v>1</v>
      </c>
      <c r="E6254" t="s">
        <v>26964</v>
      </c>
      <c r="F6254" t="s">
        <v>19929</v>
      </c>
      <c r="G6254" t="s">
        <v>20051</v>
      </c>
      <c r="H6254" t="s">
        <v>20531</v>
      </c>
      <c r="I6254" t="s">
        <v>20532</v>
      </c>
      <c r="J6254" t="s">
        <v>19930</v>
      </c>
      <c r="K6254" t="s">
        <v>8013</v>
      </c>
      <c r="L6254" t="s">
        <v>8014</v>
      </c>
      <c r="M6254" t="s">
        <v>20442</v>
      </c>
      <c r="N6254" t="s">
        <v>6338</v>
      </c>
      <c r="O6254" t="s">
        <v>20084</v>
      </c>
      <c r="P6254" t="s">
        <v>20158</v>
      </c>
      <c r="Q6254" t="s">
        <v>6562</v>
      </c>
      <c r="R6254" t="s">
        <v>20533</v>
      </c>
      <c r="S6254">
        <v>1</v>
      </c>
      <c r="T6254">
        <v>0</v>
      </c>
      <c r="U6254">
        <v>0</v>
      </c>
      <c r="V6254">
        <v>20</v>
      </c>
      <c r="W6254">
        <v>1</v>
      </c>
    </row>
    <row r="6255" spans="1:23" x14ac:dyDescent="0.3">
      <c r="A6255" t="s">
        <v>6264</v>
      </c>
      <c r="B6255" t="s">
        <v>21501</v>
      </c>
      <c r="C6255">
        <v>1</v>
      </c>
      <c r="D6255">
        <v>1</v>
      </c>
      <c r="E6255" t="s">
        <v>26964</v>
      </c>
      <c r="F6255" t="s">
        <v>19931</v>
      </c>
      <c r="G6255" t="s">
        <v>20051</v>
      </c>
      <c r="H6255" t="s">
        <v>20632</v>
      </c>
      <c r="I6255" t="s">
        <v>20633</v>
      </c>
      <c r="J6255" t="s">
        <v>19932</v>
      </c>
      <c r="K6255" t="s">
        <v>7269</v>
      </c>
      <c r="L6255" t="s">
        <v>7270</v>
      </c>
      <c r="M6255" t="s">
        <v>20324</v>
      </c>
      <c r="N6255" t="s">
        <v>6338</v>
      </c>
      <c r="O6255" t="s">
        <v>20084</v>
      </c>
      <c r="P6255" t="s">
        <v>20634</v>
      </c>
      <c r="Q6255" t="s">
        <v>20635</v>
      </c>
      <c r="R6255" t="s">
        <v>20760</v>
      </c>
      <c r="S6255">
        <v>1</v>
      </c>
      <c r="T6255">
        <v>0</v>
      </c>
      <c r="U6255">
        <v>0</v>
      </c>
      <c r="V6255">
        <v>18</v>
      </c>
      <c r="W6255">
        <v>1</v>
      </c>
    </row>
    <row r="6256" spans="1:23" x14ac:dyDescent="0.3">
      <c r="A6256" t="s">
        <v>6265</v>
      </c>
      <c r="B6256" t="s">
        <v>21501</v>
      </c>
      <c r="C6256">
        <v>1</v>
      </c>
      <c r="D6256">
        <v>1</v>
      </c>
      <c r="E6256" t="s">
        <v>26964</v>
      </c>
      <c r="F6256" t="s">
        <v>19933</v>
      </c>
      <c r="G6256" t="s">
        <v>20051</v>
      </c>
      <c r="H6256" t="s">
        <v>20477</v>
      </c>
      <c r="I6256" t="s">
        <v>20478</v>
      </c>
      <c r="J6256" t="s">
        <v>19934</v>
      </c>
      <c r="K6256" t="s">
        <v>6413</v>
      </c>
      <c r="L6256" t="s">
        <v>6337</v>
      </c>
      <c r="M6256" t="s">
        <v>20083</v>
      </c>
      <c r="N6256" t="s">
        <v>6338</v>
      </c>
      <c r="O6256" t="s">
        <v>20084</v>
      </c>
      <c r="P6256" t="s">
        <v>20766</v>
      </c>
      <c r="Q6256" t="s">
        <v>20767</v>
      </c>
      <c r="R6256" t="s">
        <v>20768</v>
      </c>
      <c r="S6256">
        <v>1</v>
      </c>
      <c r="T6256">
        <v>0</v>
      </c>
      <c r="U6256">
        <v>0</v>
      </c>
      <c r="V6256">
        <v>35</v>
      </c>
      <c r="W6256">
        <v>2</v>
      </c>
    </row>
    <row r="6257" spans="1:23" x14ac:dyDescent="0.3">
      <c r="A6257" t="s">
        <v>6266</v>
      </c>
      <c r="B6257" t="s">
        <v>21501</v>
      </c>
      <c r="C6257">
        <v>1</v>
      </c>
      <c r="D6257">
        <v>1</v>
      </c>
      <c r="E6257" t="s">
        <v>26964</v>
      </c>
      <c r="F6257" t="s">
        <v>19935</v>
      </c>
      <c r="G6257" t="s">
        <v>20051</v>
      </c>
      <c r="H6257" t="s">
        <v>20117</v>
      </c>
      <c r="I6257" t="s">
        <v>20118</v>
      </c>
      <c r="J6257" t="s">
        <v>12485</v>
      </c>
      <c r="K6257" t="s">
        <v>6782</v>
      </c>
      <c r="L6257" t="s">
        <v>6402</v>
      </c>
      <c r="M6257" t="s">
        <v>20083</v>
      </c>
      <c r="N6257" t="s">
        <v>6338</v>
      </c>
      <c r="O6257" t="s">
        <v>20084</v>
      </c>
      <c r="P6257" t="s">
        <v>20085</v>
      </c>
      <c r="Q6257" t="s">
        <v>20086</v>
      </c>
      <c r="R6257" t="s">
        <v>20087</v>
      </c>
      <c r="S6257">
        <v>1</v>
      </c>
      <c r="T6257">
        <v>1</v>
      </c>
      <c r="U6257">
        <v>0</v>
      </c>
      <c r="V6257">
        <v>60</v>
      </c>
      <c r="W6257">
        <v>3</v>
      </c>
    </row>
    <row r="6258" spans="1:23" x14ac:dyDescent="0.3">
      <c r="A6258" t="s">
        <v>6267</v>
      </c>
      <c r="B6258" t="s">
        <v>21501</v>
      </c>
      <c r="C6258">
        <v>1</v>
      </c>
      <c r="D6258">
        <v>1</v>
      </c>
      <c r="E6258" t="s">
        <v>26964</v>
      </c>
      <c r="F6258" t="s">
        <v>19936</v>
      </c>
      <c r="G6258" t="s">
        <v>20051</v>
      </c>
      <c r="H6258" t="s">
        <v>20225</v>
      </c>
      <c r="I6258" t="s">
        <v>20226</v>
      </c>
      <c r="J6258" t="s">
        <v>19937</v>
      </c>
      <c r="K6258" t="s">
        <v>6735</v>
      </c>
      <c r="L6258" t="s">
        <v>6736</v>
      </c>
      <c r="M6258" t="s">
        <v>20107</v>
      </c>
      <c r="N6258" t="s">
        <v>6338</v>
      </c>
      <c r="O6258" t="s">
        <v>20084</v>
      </c>
      <c r="P6258" t="s">
        <v>20108</v>
      </c>
      <c r="Q6258" t="s">
        <v>20109</v>
      </c>
      <c r="R6258" t="s">
        <v>20110</v>
      </c>
      <c r="S6258">
        <v>1</v>
      </c>
      <c r="T6258">
        <v>1</v>
      </c>
      <c r="U6258">
        <v>0</v>
      </c>
      <c r="V6258">
        <v>48</v>
      </c>
      <c r="W6258">
        <v>3</v>
      </c>
    </row>
    <row r="6259" spans="1:23" x14ac:dyDescent="0.3">
      <c r="A6259" t="s">
        <v>6268</v>
      </c>
      <c r="B6259" t="s">
        <v>21501</v>
      </c>
      <c r="C6259">
        <v>1</v>
      </c>
      <c r="D6259">
        <v>1</v>
      </c>
      <c r="E6259" t="s">
        <v>26964</v>
      </c>
      <c r="F6259" t="s">
        <v>19938</v>
      </c>
      <c r="G6259" t="s">
        <v>20051</v>
      </c>
      <c r="H6259" t="s">
        <v>20296</v>
      </c>
      <c r="I6259" t="s">
        <v>20297</v>
      </c>
      <c r="J6259" t="s">
        <v>19939</v>
      </c>
      <c r="K6259" t="s">
        <v>6563</v>
      </c>
      <c r="L6259" t="s">
        <v>6564</v>
      </c>
      <c r="M6259" t="s">
        <v>20107</v>
      </c>
      <c r="N6259" t="s">
        <v>6338</v>
      </c>
      <c r="O6259" t="s">
        <v>20084</v>
      </c>
      <c r="P6259" t="s">
        <v>20299</v>
      </c>
      <c r="Q6259" t="s">
        <v>6564</v>
      </c>
      <c r="R6259" t="s">
        <v>20957</v>
      </c>
      <c r="S6259">
        <v>1</v>
      </c>
      <c r="T6259">
        <v>1</v>
      </c>
      <c r="U6259">
        <v>0</v>
      </c>
      <c r="V6259">
        <v>16</v>
      </c>
      <c r="W6259">
        <v>1</v>
      </c>
    </row>
    <row r="6260" spans="1:23" x14ac:dyDescent="0.3">
      <c r="A6260" t="s">
        <v>6269</v>
      </c>
      <c r="B6260" t="s">
        <v>21501</v>
      </c>
      <c r="C6260">
        <v>1</v>
      </c>
      <c r="D6260">
        <v>1</v>
      </c>
      <c r="E6260" t="s">
        <v>26964</v>
      </c>
      <c r="F6260" t="s">
        <v>19940</v>
      </c>
      <c r="G6260" t="s">
        <v>20051</v>
      </c>
      <c r="H6260" t="s">
        <v>20403</v>
      </c>
      <c r="I6260" t="s">
        <v>20404</v>
      </c>
      <c r="J6260" t="s">
        <v>19941</v>
      </c>
      <c r="K6260" t="s">
        <v>6491</v>
      </c>
      <c r="L6260" t="s">
        <v>6492</v>
      </c>
      <c r="M6260" t="s">
        <v>20083</v>
      </c>
      <c r="N6260" t="s">
        <v>6338</v>
      </c>
      <c r="O6260" t="s">
        <v>20084</v>
      </c>
      <c r="P6260" t="s">
        <v>20247</v>
      </c>
      <c r="Q6260" t="s">
        <v>6492</v>
      </c>
      <c r="R6260" t="s">
        <v>20248</v>
      </c>
      <c r="S6260">
        <v>1</v>
      </c>
      <c r="T6260">
        <v>0</v>
      </c>
      <c r="U6260">
        <v>0</v>
      </c>
      <c r="V6260">
        <v>66</v>
      </c>
      <c r="W6260">
        <v>3</v>
      </c>
    </row>
    <row r="6261" spans="1:23" x14ac:dyDescent="0.3">
      <c r="A6261" t="s">
        <v>6270</v>
      </c>
      <c r="B6261" t="s">
        <v>21501</v>
      </c>
      <c r="C6261">
        <v>1</v>
      </c>
      <c r="D6261">
        <v>1</v>
      </c>
      <c r="E6261" t="s">
        <v>26964</v>
      </c>
      <c r="F6261" t="s">
        <v>19942</v>
      </c>
      <c r="G6261" t="s">
        <v>20051</v>
      </c>
      <c r="H6261" t="s">
        <v>20251</v>
      </c>
      <c r="I6261" t="s">
        <v>20252</v>
      </c>
      <c r="J6261" t="s">
        <v>19943</v>
      </c>
      <c r="K6261" t="s">
        <v>6358</v>
      </c>
      <c r="L6261" t="s">
        <v>6359</v>
      </c>
      <c r="M6261" t="s">
        <v>20083</v>
      </c>
      <c r="N6261" t="s">
        <v>6331</v>
      </c>
      <c r="O6261" t="s">
        <v>20055</v>
      </c>
      <c r="P6261" t="s">
        <v>20541</v>
      </c>
      <c r="Q6261" t="s">
        <v>6359</v>
      </c>
      <c r="R6261" t="s">
        <v>20542</v>
      </c>
      <c r="S6261">
        <v>1</v>
      </c>
      <c r="T6261">
        <v>1</v>
      </c>
      <c r="U6261">
        <v>0</v>
      </c>
      <c r="V6261">
        <v>14</v>
      </c>
      <c r="W6261">
        <v>1</v>
      </c>
    </row>
    <row r="6262" spans="1:23" x14ac:dyDescent="0.3">
      <c r="A6262" t="s">
        <v>6271</v>
      </c>
      <c r="B6262" t="s">
        <v>21501</v>
      </c>
      <c r="C6262">
        <v>1</v>
      </c>
      <c r="D6262">
        <v>1</v>
      </c>
      <c r="E6262" t="s">
        <v>26964</v>
      </c>
      <c r="F6262" t="s">
        <v>19944</v>
      </c>
      <c r="G6262" t="s">
        <v>20051</v>
      </c>
      <c r="H6262" t="s">
        <v>20616</v>
      </c>
      <c r="I6262" t="s">
        <v>20617</v>
      </c>
      <c r="J6262" t="s">
        <v>19945</v>
      </c>
      <c r="K6262" t="s">
        <v>6572</v>
      </c>
      <c r="L6262" t="s">
        <v>6573</v>
      </c>
      <c r="M6262" t="s">
        <v>20293</v>
      </c>
      <c r="N6262" t="s">
        <v>6331</v>
      </c>
      <c r="O6262" t="s">
        <v>20055</v>
      </c>
      <c r="P6262" t="s">
        <v>20618</v>
      </c>
      <c r="Q6262" t="s">
        <v>6573</v>
      </c>
      <c r="R6262" t="s">
        <v>20619</v>
      </c>
      <c r="S6262">
        <v>1</v>
      </c>
      <c r="T6262">
        <v>1</v>
      </c>
      <c r="U6262">
        <v>0</v>
      </c>
      <c r="V6262">
        <v>34</v>
      </c>
      <c r="W6262">
        <v>2</v>
      </c>
    </row>
    <row r="6263" spans="1:23" x14ac:dyDescent="0.3">
      <c r="A6263" t="s">
        <v>6272</v>
      </c>
      <c r="B6263" t="s">
        <v>21501</v>
      </c>
      <c r="C6263">
        <v>1</v>
      </c>
      <c r="D6263">
        <v>1</v>
      </c>
      <c r="E6263" t="s">
        <v>26964</v>
      </c>
      <c r="F6263" t="s">
        <v>19946</v>
      </c>
      <c r="G6263" t="s">
        <v>20051</v>
      </c>
      <c r="H6263" t="s">
        <v>20052</v>
      </c>
      <c r="I6263" t="s">
        <v>20053</v>
      </c>
      <c r="J6263" t="s">
        <v>19947</v>
      </c>
      <c r="K6263" t="s">
        <v>7560</v>
      </c>
      <c r="L6263" t="s">
        <v>7561</v>
      </c>
      <c r="M6263" t="s">
        <v>20298</v>
      </c>
      <c r="N6263" t="s">
        <v>6331</v>
      </c>
      <c r="O6263" t="s">
        <v>20055</v>
      </c>
      <c r="P6263" t="s">
        <v>20056</v>
      </c>
      <c r="Q6263" t="s">
        <v>6749</v>
      </c>
      <c r="R6263" t="s">
        <v>20834</v>
      </c>
      <c r="S6263">
        <v>1</v>
      </c>
      <c r="T6263">
        <v>1</v>
      </c>
      <c r="U6263">
        <v>0</v>
      </c>
      <c r="V6263">
        <v>42</v>
      </c>
      <c r="W6263">
        <v>2</v>
      </c>
    </row>
    <row r="6264" spans="1:23" x14ac:dyDescent="0.3">
      <c r="A6264" t="s">
        <v>6273</v>
      </c>
      <c r="B6264" t="s">
        <v>21501</v>
      </c>
      <c r="C6264">
        <v>1</v>
      </c>
      <c r="D6264">
        <v>1</v>
      </c>
      <c r="E6264" t="s">
        <v>26964</v>
      </c>
      <c r="F6264" t="s">
        <v>19948</v>
      </c>
      <c r="G6264" t="s">
        <v>20051</v>
      </c>
      <c r="H6264" t="s">
        <v>20521</v>
      </c>
      <c r="I6264" t="s">
        <v>20522</v>
      </c>
      <c r="J6264" t="s">
        <v>19949</v>
      </c>
      <c r="K6264" t="s">
        <v>6477</v>
      </c>
      <c r="L6264" t="s">
        <v>6340</v>
      </c>
      <c r="M6264" t="s">
        <v>20083</v>
      </c>
      <c r="N6264" t="s">
        <v>6331</v>
      </c>
      <c r="O6264" t="s">
        <v>20055</v>
      </c>
      <c r="P6264" t="s">
        <v>20137</v>
      </c>
      <c r="Q6264" t="s">
        <v>20138</v>
      </c>
      <c r="R6264" t="s">
        <v>20139</v>
      </c>
      <c r="S6264">
        <v>1</v>
      </c>
      <c r="T6264">
        <v>0</v>
      </c>
      <c r="U6264">
        <v>0</v>
      </c>
      <c r="V6264">
        <v>14</v>
      </c>
      <c r="W6264">
        <v>1</v>
      </c>
    </row>
    <row r="6265" spans="1:23" x14ac:dyDescent="0.3">
      <c r="A6265" t="s">
        <v>6274</v>
      </c>
      <c r="B6265" t="s">
        <v>21501</v>
      </c>
      <c r="C6265">
        <v>1</v>
      </c>
      <c r="D6265">
        <v>1</v>
      </c>
      <c r="E6265" t="s">
        <v>26964</v>
      </c>
      <c r="F6265" t="s">
        <v>19950</v>
      </c>
      <c r="G6265" t="s">
        <v>20051</v>
      </c>
      <c r="H6265" t="s">
        <v>20261</v>
      </c>
      <c r="I6265" t="s">
        <v>20262</v>
      </c>
      <c r="J6265" t="s">
        <v>19951</v>
      </c>
      <c r="K6265" t="s">
        <v>6578</v>
      </c>
      <c r="L6265" t="s">
        <v>6579</v>
      </c>
      <c r="M6265" t="s">
        <v>20242</v>
      </c>
      <c r="N6265" t="s">
        <v>6331</v>
      </c>
      <c r="O6265" t="s">
        <v>20055</v>
      </c>
      <c r="P6265" t="s">
        <v>20263</v>
      </c>
      <c r="Q6265" t="s">
        <v>6579</v>
      </c>
      <c r="R6265" t="s">
        <v>20264</v>
      </c>
      <c r="S6265">
        <v>1</v>
      </c>
      <c r="T6265">
        <v>1</v>
      </c>
      <c r="U6265">
        <v>0</v>
      </c>
      <c r="V6265">
        <v>17</v>
      </c>
      <c r="W6265">
        <v>1</v>
      </c>
    </row>
    <row r="6266" spans="1:23" x14ac:dyDescent="0.3">
      <c r="A6266" t="s">
        <v>6275</v>
      </c>
      <c r="B6266" t="s">
        <v>21501</v>
      </c>
      <c r="C6266">
        <v>1</v>
      </c>
      <c r="D6266">
        <v>1</v>
      </c>
      <c r="E6266" t="s">
        <v>26964</v>
      </c>
      <c r="F6266" t="s">
        <v>19952</v>
      </c>
      <c r="G6266" t="s">
        <v>20051</v>
      </c>
      <c r="H6266" t="s">
        <v>20486</v>
      </c>
      <c r="I6266" t="s">
        <v>20487</v>
      </c>
      <c r="J6266" t="s">
        <v>19953</v>
      </c>
      <c r="K6266" t="s">
        <v>6739</v>
      </c>
      <c r="L6266" t="s">
        <v>6740</v>
      </c>
      <c r="M6266" t="s">
        <v>20083</v>
      </c>
      <c r="N6266" t="s">
        <v>6331</v>
      </c>
      <c r="O6266" t="s">
        <v>20055</v>
      </c>
      <c r="P6266" t="s">
        <v>20310</v>
      </c>
      <c r="Q6266" t="s">
        <v>6740</v>
      </c>
      <c r="R6266" t="s">
        <v>20311</v>
      </c>
      <c r="S6266">
        <v>1</v>
      </c>
      <c r="T6266">
        <v>1</v>
      </c>
      <c r="U6266">
        <v>0</v>
      </c>
      <c r="V6266">
        <v>56</v>
      </c>
      <c r="W6266">
        <v>3</v>
      </c>
    </row>
    <row r="6267" spans="1:23" x14ac:dyDescent="0.3">
      <c r="A6267" t="s">
        <v>6276</v>
      </c>
      <c r="B6267" t="s">
        <v>21501</v>
      </c>
      <c r="C6267">
        <v>1</v>
      </c>
      <c r="D6267">
        <v>1</v>
      </c>
      <c r="E6267" t="s">
        <v>26964</v>
      </c>
      <c r="F6267" t="s">
        <v>19954</v>
      </c>
      <c r="G6267" t="s">
        <v>20051</v>
      </c>
      <c r="H6267" t="s">
        <v>20878</v>
      </c>
      <c r="I6267" t="s">
        <v>20879</v>
      </c>
      <c r="J6267" t="s">
        <v>19955</v>
      </c>
      <c r="K6267" t="s">
        <v>6422</v>
      </c>
      <c r="L6267" t="s">
        <v>6375</v>
      </c>
      <c r="M6267" t="s">
        <v>20083</v>
      </c>
      <c r="N6267" t="s">
        <v>6334</v>
      </c>
      <c r="O6267" t="s">
        <v>20097</v>
      </c>
      <c r="P6267" t="s">
        <v>20383</v>
      </c>
      <c r="Q6267" t="s">
        <v>20384</v>
      </c>
      <c r="R6267" t="s">
        <v>20385</v>
      </c>
      <c r="S6267">
        <v>1</v>
      </c>
      <c r="T6267">
        <v>0</v>
      </c>
      <c r="U6267">
        <v>0</v>
      </c>
      <c r="V6267">
        <v>9</v>
      </c>
      <c r="W6267">
        <v>1</v>
      </c>
    </row>
    <row r="6268" spans="1:23" x14ac:dyDescent="0.3">
      <c r="A6268" t="s">
        <v>6277</v>
      </c>
      <c r="B6268" t="s">
        <v>21501</v>
      </c>
      <c r="C6268">
        <v>1</v>
      </c>
      <c r="D6268">
        <v>1</v>
      </c>
      <c r="E6268" t="s">
        <v>26964</v>
      </c>
      <c r="F6268" t="s">
        <v>19956</v>
      </c>
      <c r="G6268" t="s">
        <v>20051</v>
      </c>
      <c r="H6268" t="s">
        <v>20866</v>
      </c>
      <c r="I6268" t="s">
        <v>20867</v>
      </c>
      <c r="J6268" t="s">
        <v>6478</v>
      </c>
      <c r="K6268" t="s">
        <v>6423</v>
      </c>
      <c r="L6268" t="s">
        <v>6342</v>
      </c>
      <c r="M6268" t="s">
        <v>20083</v>
      </c>
      <c r="N6268" t="s">
        <v>6334</v>
      </c>
      <c r="O6268" t="s">
        <v>20097</v>
      </c>
      <c r="P6268" t="s">
        <v>20559</v>
      </c>
      <c r="Q6268" t="s">
        <v>20560</v>
      </c>
      <c r="R6268" t="s">
        <v>20561</v>
      </c>
      <c r="S6268">
        <v>1</v>
      </c>
      <c r="T6268">
        <v>1</v>
      </c>
      <c r="U6268">
        <v>0</v>
      </c>
      <c r="V6268">
        <v>29</v>
      </c>
      <c r="W6268">
        <v>2</v>
      </c>
    </row>
    <row r="6269" spans="1:23" x14ac:dyDescent="0.3">
      <c r="A6269" t="s">
        <v>6278</v>
      </c>
      <c r="B6269" t="s">
        <v>21501</v>
      </c>
      <c r="C6269">
        <v>1</v>
      </c>
      <c r="D6269">
        <v>1</v>
      </c>
      <c r="E6269" t="s">
        <v>26964</v>
      </c>
      <c r="F6269" t="s">
        <v>19957</v>
      </c>
      <c r="H6269" t="s">
        <v>26965</v>
      </c>
      <c r="I6269" t="s">
        <v>26966</v>
      </c>
      <c r="J6269" t="s">
        <v>6860</v>
      </c>
      <c r="K6269" t="s">
        <v>6445</v>
      </c>
      <c r="L6269" t="s">
        <v>6446</v>
      </c>
      <c r="M6269" t="s">
        <v>20083</v>
      </c>
      <c r="N6269" t="s">
        <v>6334</v>
      </c>
      <c r="O6269" t="s">
        <v>20097</v>
      </c>
      <c r="P6269" t="s">
        <v>20622</v>
      </c>
      <c r="Q6269" t="s">
        <v>20623</v>
      </c>
      <c r="R6269" t="s">
        <v>20624</v>
      </c>
      <c r="S6269">
        <v>1</v>
      </c>
      <c r="T6269">
        <v>1</v>
      </c>
      <c r="U6269">
        <v>0</v>
      </c>
      <c r="V6269">
        <v>32</v>
      </c>
      <c r="W6269">
        <v>2</v>
      </c>
    </row>
    <row r="6270" spans="1:23" x14ac:dyDescent="0.3">
      <c r="A6270" t="s">
        <v>6279</v>
      </c>
      <c r="B6270" t="s">
        <v>21501</v>
      </c>
      <c r="C6270">
        <v>1</v>
      </c>
      <c r="D6270">
        <v>1</v>
      </c>
      <c r="E6270" t="s">
        <v>26964</v>
      </c>
      <c r="F6270" t="s">
        <v>19958</v>
      </c>
      <c r="G6270" t="s">
        <v>20051</v>
      </c>
      <c r="H6270" t="s">
        <v>20187</v>
      </c>
      <c r="I6270" t="s">
        <v>20188</v>
      </c>
      <c r="J6270" t="s">
        <v>19959</v>
      </c>
      <c r="K6270" t="s">
        <v>6556</v>
      </c>
      <c r="L6270" t="s">
        <v>7734</v>
      </c>
      <c r="M6270" t="s">
        <v>20273</v>
      </c>
      <c r="N6270" t="s">
        <v>6322</v>
      </c>
      <c r="O6270" t="s">
        <v>20076</v>
      </c>
      <c r="P6270" t="s">
        <v>20190</v>
      </c>
      <c r="Q6270" t="s">
        <v>20191</v>
      </c>
      <c r="R6270" t="s">
        <v>20333</v>
      </c>
      <c r="S6270">
        <v>1</v>
      </c>
      <c r="T6270">
        <v>0</v>
      </c>
      <c r="U6270">
        <v>0</v>
      </c>
      <c r="V6270">
        <v>42</v>
      </c>
      <c r="W6270">
        <v>2</v>
      </c>
    </row>
    <row r="6271" spans="1:23" x14ac:dyDescent="0.3">
      <c r="A6271" t="s">
        <v>6280</v>
      </c>
      <c r="B6271" t="s">
        <v>21501</v>
      </c>
      <c r="C6271">
        <v>1</v>
      </c>
      <c r="D6271">
        <v>1</v>
      </c>
      <c r="E6271" t="s">
        <v>26964</v>
      </c>
      <c r="F6271" t="s">
        <v>19960</v>
      </c>
      <c r="G6271" t="s">
        <v>20051</v>
      </c>
      <c r="H6271" t="s">
        <v>20755</v>
      </c>
      <c r="I6271" t="s">
        <v>20756</v>
      </c>
      <c r="J6271" t="s">
        <v>19961</v>
      </c>
      <c r="K6271" t="s">
        <v>6587</v>
      </c>
      <c r="L6271" t="s">
        <v>6588</v>
      </c>
      <c r="M6271" t="s">
        <v>20757</v>
      </c>
      <c r="N6271" t="s">
        <v>6334</v>
      </c>
      <c r="O6271" t="s">
        <v>20097</v>
      </c>
      <c r="P6271" t="s">
        <v>20758</v>
      </c>
      <c r="Q6271" t="s">
        <v>6588</v>
      </c>
      <c r="R6271" t="s">
        <v>20759</v>
      </c>
      <c r="S6271">
        <v>1</v>
      </c>
      <c r="T6271">
        <v>1</v>
      </c>
      <c r="U6271">
        <v>0</v>
      </c>
      <c r="V6271">
        <v>15</v>
      </c>
      <c r="W6271">
        <v>1</v>
      </c>
    </row>
    <row r="6272" spans="1:23" x14ac:dyDescent="0.3">
      <c r="A6272" t="s">
        <v>6281</v>
      </c>
      <c r="B6272" t="s">
        <v>21501</v>
      </c>
      <c r="C6272">
        <v>1</v>
      </c>
      <c r="D6272">
        <v>1</v>
      </c>
      <c r="E6272" t="s">
        <v>26964</v>
      </c>
      <c r="F6272" t="s">
        <v>19962</v>
      </c>
      <c r="G6272" t="s">
        <v>20051</v>
      </c>
      <c r="H6272" t="s">
        <v>20807</v>
      </c>
      <c r="I6272" t="s">
        <v>20808</v>
      </c>
      <c r="J6272" t="s">
        <v>19963</v>
      </c>
      <c r="K6272" t="s">
        <v>6815</v>
      </c>
      <c r="L6272" t="s">
        <v>6816</v>
      </c>
      <c r="M6272" t="s">
        <v>20242</v>
      </c>
      <c r="N6272" t="s">
        <v>6334</v>
      </c>
      <c r="O6272" t="s">
        <v>20097</v>
      </c>
      <c r="P6272" t="s">
        <v>20809</v>
      </c>
      <c r="Q6272" t="s">
        <v>20810</v>
      </c>
      <c r="R6272" t="s">
        <v>20811</v>
      </c>
      <c r="S6272">
        <v>1</v>
      </c>
      <c r="T6272">
        <v>1</v>
      </c>
      <c r="U6272">
        <v>0</v>
      </c>
      <c r="V6272">
        <v>41</v>
      </c>
      <c r="W6272">
        <v>2</v>
      </c>
    </row>
    <row r="6273" spans="1:23" x14ac:dyDescent="0.3">
      <c r="A6273" t="s">
        <v>6282</v>
      </c>
      <c r="B6273" t="s">
        <v>21501</v>
      </c>
      <c r="C6273">
        <v>1</v>
      </c>
      <c r="D6273">
        <v>1</v>
      </c>
      <c r="E6273" t="s">
        <v>26964</v>
      </c>
      <c r="F6273" t="s">
        <v>19964</v>
      </c>
      <c r="G6273" t="s">
        <v>20051</v>
      </c>
      <c r="H6273" t="s">
        <v>20170</v>
      </c>
      <c r="I6273" t="s">
        <v>20171</v>
      </c>
      <c r="J6273" t="s">
        <v>19965</v>
      </c>
      <c r="K6273" t="s">
        <v>6343</v>
      </c>
      <c r="L6273" t="s">
        <v>6344</v>
      </c>
      <c r="M6273" t="s">
        <v>20083</v>
      </c>
      <c r="N6273" t="s">
        <v>6345</v>
      </c>
      <c r="O6273" t="s">
        <v>20167</v>
      </c>
      <c r="P6273" t="s">
        <v>20569</v>
      </c>
      <c r="Q6273" t="s">
        <v>20570</v>
      </c>
      <c r="R6273" t="s">
        <v>20571</v>
      </c>
      <c r="S6273">
        <v>1</v>
      </c>
      <c r="T6273">
        <v>1</v>
      </c>
      <c r="U6273">
        <v>0</v>
      </c>
      <c r="V6273">
        <v>54</v>
      </c>
      <c r="W6273">
        <v>3</v>
      </c>
    </row>
    <row r="6274" spans="1:23" x14ac:dyDescent="0.3">
      <c r="A6274" t="s">
        <v>6283</v>
      </c>
      <c r="B6274" t="s">
        <v>21501</v>
      </c>
      <c r="C6274">
        <v>1</v>
      </c>
      <c r="D6274">
        <v>1</v>
      </c>
      <c r="E6274" t="s">
        <v>26964</v>
      </c>
      <c r="F6274" t="s">
        <v>19966</v>
      </c>
      <c r="G6274" t="s">
        <v>20051</v>
      </c>
      <c r="H6274" t="s">
        <v>20170</v>
      </c>
      <c r="I6274" t="s">
        <v>20171</v>
      </c>
      <c r="J6274" t="s">
        <v>9660</v>
      </c>
      <c r="K6274" t="s">
        <v>7077</v>
      </c>
      <c r="L6274" t="s">
        <v>7078</v>
      </c>
      <c r="M6274" t="s">
        <v>20075</v>
      </c>
      <c r="N6274" t="s">
        <v>6345</v>
      </c>
      <c r="O6274" t="s">
        <v>20167</v>
      </c>
      <c r="P6274" t="s">
        <v>20173</v>
      </c>
      <c r="Q6274" t="s">
        <v>20174</v>
      </c>
      <c r="R6274" t="s">
        <v>20637</v>
      </c>
      <c r="S6274">
        <v>1</v>
      </c>
      <c r="T6274">
        <v>1</v>
      </c>
      <c r="U6274">
        <v>0</v>
      </c>
      <c r="V6274">
        <v>16</v>
      </c>
      <c r="W6274">
        <v>1</v>
      </c>
    </row>
    <row r="6275" spans="1:23" x14ac:dyDescent="0.3">
      <c r="A6275" t="s">
        <v>6284</v>
      </c>
      <c r="B6275" t="s">
        <v>21501</v>
      </c>
      <c r="C6275">
        <v>1</v>
      </c>
      <c r="D6275">
        <v>1</v>
      </c>
      <c r="E6275" t="s">
        <v>26964</v>
      </c>
      <c r="F6275" t="s">
        <v>19967</v>
      </c>
      <c r="G6275" t="s">
        <v>20051</v>
      </c>
      <c r="H6275" t="s">
        <v>20322</v>
      </c>
      <c r="I6275" t="s">
        <v>20323</v>
      </c>
      <c r="J6275" t="s">
        <v>19607</v>
      </c>
      <c r="K6275" t="s">
        <v>6594</v>
      </c>
      <c r="L6275" t="s">
        <v>6595</v>
      </c>
      <c r="M6275" t="s">
        <v>20083</v>
      </c>
      <c r="N6275" t="s">
        <v>6345</v>
      </c>
      <c r="O6275" t="s">
        <v>20167</v>
      </c>
      <c r="P6275" t="s">
        <v>20685</v>
      </c>
      <c r="Q6275" t="s">
        <v>20686</v>
      </c>
      <c r="R6275" t="s">
        <v>20687</v>
      </c>
      <c r="S6275">
        <v>1</v>
      </c>
      <c r="T6275">
        <v>0</v>
      </c>
      <c r="U6275">
        <v>0</v>
      </c>
      <c r="V6275">
        <v>16</v>
      </c>
      <c r="W6275">
        <v>1</v>
      </c>
    </row>
    <row r="6276" spans="1:23" x14ac:dyDescent="0.3">
      <c r="A6276" t="s">
        <v>6285</v>
      </c>
      <c r="B6276" t="s">
        <v>21501</v>
      </c>
      <c r="C6276">
        <v>1</v>
      </c>
      <c r="D6276">
        <v>1</v>
      </c>
      <c r="E6276" t="s">
        <v>26964</v>
      </c>
      <c r="F6276" t="s">
        <v>19968</v>
      </c>
      <c r="G6276" t="s">
        <v>20051</v>
      </c>
      <c r="H6276" t="s">
        <v>20165</v>
      </c>
      <c r="I6276" t="s">
        <v>20166</v>
      </c>
      <c r="J6276" t="s">
        <v>18919</v>
      </c>
      <c r="K6276" t="s">
        <v>6597</v>
      </c>
      <c r="L6276" t="s">
        <v>6598</v>
      </c>
      <c r="M6276" t="s">
        <v>20103</v>
      </c>
      <c r="N6276" t="s">
        <v>6345</v>
      </c>
      <c r="O6276" t="s">
        <v>20167</v>
      </c>
      <c r="P6276" t="s">
        <v>20168</v>
      </c>
      <c r="Q6276" t="s">
        <v>6598</v>
      </c>
      <c r="R6276" t="s">
        <v>20169</v>
      </c>
      <c r="S6276">
        <v>1</v>
      </c>
      <c r="T6276">
        <v>1</v>
      </c>
      <c r="U6276">
        <v>0</v>
      </c>
      <c r="V6276">
        <v>56</v>
      </c>
      <c r="W6276">
        <v>3</v>
      </c>
    </row>
    <row r="6277" spans="1:23" x14ac:dyDescent="0.3">
      <c r="A6277" t="s">
        <v>6286</v>
      </c>
      <c r="B6277" t="s">
        <v>21501</v>
      </c>
      <c r="C6277">
        <v>1</v>
      </c>
      <c r="D6277">
        <v>1</v>
      </c>
      <c r="E6277" t="s">
        <v>26964</v>
      </c>
      <c r="F6277" t="s">
        <v>19969</v>
      </c>
      <c r="G6277" t="s">
        <v>20051</v>
      </c>
      <c r="H6277" t="s">
        <v>20181</v>
      </c>
      <c r="I6277" t="s">
        <v>20182</v>
      </c>
      <c r="J6277" t="s">
        <v>19970</v>
      </c>
      <c r="K6277" t="s">
        <v>7698</v>
      </c>
      <c r="L6277" t="s">
        <v>7699</v>
      </c>
      <c r="M6277" t="s">
        <v>20280</v>
      </c>
      <c r="N6277" t="s">
        <v>6345</v>
      </c>
      <c r="O6277" t="s">
        <v>20167</v>
      </c>
      <c r="P6277" t="s">
        <v>20184</v>
      </c>
      <c r="Q6277" t="s">
        <v>20185</v>
      </c>
      <c r="R6277" t="s">
        <v>20281</v>
      </c>
      <c r="S6277">
        <v>1</v>
      </c>
      <c r="T6277">
        <v>1</v>
      </c>
      <c r="U6277">
        <v>0</v>
      </c>
      <c r="V6277">
        <v>18</v>
      </c>
      <c r="W6277">
        <v>1</v>
      </c>
    </row>
    <row r="6278" spans="1:23" x14ac:dyDescent="0.3">
      <c r="A6278" t="s">
        <v>6287</v>
      </c>
      <c r="B6278" t="s">
        <v>21501</v>
      </c>
      <c r="C6278">
        <v>1</v>
      </c>
      <c r="D6278">
        <v>1</v>
      </c>
      <c r="E6278" t="s">
        <v>26964</v>
      </c>
      <c r="F6278" t="s">
        <v>19971</v>
      </c>
      <c r="G6278" t="s">
        <v>20051</v>
      </c>
      <c r="H6278" t="s">
        <v>20334</v>
      </c>
      <c r="I6278" t="s">
        <v>20335</v>
      </c>
      <c r="J6278" t="s">
        <v>19972</v>
      </c>
      <c r="K6278" t="s">
        <v>6603</v>
      </c>
      <c r="L6278" t="s">
        <v>6604</v>
      </c>
      <c r="M6278" t="s">
        <v>20336</v>
      </c>
      <c r="N6278" t="s">
        <v>6345</v>
      </c>
      <c r="O6278" t="s">
        <v>20167</v>
      </c>
      <c r="P6278" t="s">
        <v>20337</v>
      </c>
      <c r="Q6278" t="s">
        <v>20338</v>
      </c>
      <c r="R6278" t="s">
        <v>20339</v>
      </c>
      <c r="S6278">
        <v>1</v>
      </c>
      <c r="T6278">
        <v>1</v>
      </c>
      <c r="U6278">
        <v>0</v>
      </c>
      <c r="V6278">
        <v>20</v>
      </c>
      <c r="W6278">
        <v>1</v>
      </c>
    </row>
    <row r="6279" spans="1:23" x14ac:dyDescent="0.3">
      <c r="A6279" t="s">
        <v>6288</v>
      </c>
      <c r="B6279" t="s">
        <v>21501</v>
      </c>
      <c r="C6279">
        <v>1</v>
      </c>
      <c r="D6279">
        <v>1</v>
      </c>
      <c r="E6279" t="s">
        <v>26964</v>
      </c>
      <c r="F6279" t="s">
        <v>19973</v>
      </c>
      <c r="G6279" t="s">
        <v>20051</v>
      </c>
      <c r="H6279" t="s">
        <v>20436</v>
      </c>
      <c r="I6279" t="s">
        <v>20437</v>
      </c>
      <c r="J6279" t="s">
        <v>6836</v>
      </c>
      <c r="K6279" t="s">
        <v>7839</v>
      </c>
      <c r="L6279" t="s">
        <v>7840</v>
      </c>
      <c r="M6279" t="s">
        <v>20259</v>
      </c>
      <c r="N6279" t="s">
        <v>6351</v>
      </c>
      <c r="O6279" t="s">
        <v>20061</v>
      </c>
      <c r="P6279" t="s">
        <v>20438</v>
      </c>
      <c r="Q6279" t="s">
        <v>6377</v>
      </c>
      <c r="R6279" t="s">
        <v>20439</v>
      </c>
      <c r="S6279">
        <v>1</v>
      </c>
      <c r="T6279">
        <v>1</v>
      </c>
      <c r="U6279">
        <v>0</v>
      </c>
      <c r="V6279">
        <v>38</v>
      </c>
      <c r="W6279">
        <v>2</v>
      </c>
    </row>
    <row r="6280" spans="1:23" x14ac:dyDescent="0.3">
      <c r="A6280" t="s">
        <v>6289</v>
      </c>
      <c r="B6280" t="s">
        <v>21501</v>
      </c>
      <c r="C6280">
        <v>1</v>
      </c>
      <c r="D6280">
        <v>1</v>
      </c>
      <c r="E6280" t="s">
        <v>26964</v>
      </c>
      <c r="F6280" t="s">
        <v>19974</v>
      </c>
      <c r="G6280" t="s">
        <v>20051</v>
      </c>
      <c r="H6280" t="s">
        <v>20584</v>
      </c>
      <c r="I6280" t="s">
        <v>20585</v>
      </c>
      <c r="J6280" t="s">
        <v>19975</v>
      </c>
      <c r="K6280" t="s">
        <v>17358</v>
      </c>
      <c r="L6280" t="s">
        <v>17359</v>
      </c>
      <c r="M6280" t="s">
        <v>20515</v>
      </c>
      <c r="N6280" t="s">
        <v>6348</v>
      </c>
      <c r="O6280" t="s">
        <v>20213</v>
      </c>
      <c r="P6280" t="s">
        <v>20586</v>
      </c>
      <c r="Q6280" t="s">
        <v>20587</v>
      </c>
      <c r="R6280" t="s">
        <v>25502</v>
      </c>
      <c r="S6280">
        <v>1</v>
      </c>
      <c r="T6280">
        <v>1</v>
      </c>
      <c r="U6280">
        <v>0</v>
      </c>
      <c r="V6280">
        <v>17</v>
      </c>
      <c r="W6280">
        <v>1</v>
      </c>
    </row>
    <row r="6281" spans="1:23" x14ac:dyDescent="0.3">
      <c r="A6281" t="s">
        <v>6290</v>
      </c>
      <c r="B6281" t="s">
        <v>21501</v>
      </c>
      <c r="C6281">
        <v>1</v>
      </c>
      <c r="D6281">
        <v>1</v>
      </c>
      <c r="E6281" t="s">
        <v>26964</v>
      </c>
      <c r="F6281" t="s">
        <v>19976</v>
      </c>
      <c r="G6281" t="s">
        <v>20051</v>
      </c>
      <c r="H6281" t="s">
        <v>20743</v>
      </c>
      <c r="I6281" t="s">
        <v>20744</v>
      </c>
      <c r="J6281" t="s">
        <v>19977</v>
      </c>
      <c r="K6281" t="s">
        <v>6616</v>
      </c>
      <c r="L6281" t="s">
        <v>6617</v>
      </c>
      <c r="M6281" t="s">
        <v>20119</v>
      </c>
      <c r="N6281" t="s">
        <v>6348</v>
      </c>
      <c r="O6281" t="s">
        <v>20213</v>
      </c>
      <c r="P6281" t="s">
        <v>20349</v>
      </c>
      <c r="Q6281" t="s">
        <v>6617</v>
      </c>
      <c r="R6281" t="s">
        <v>20745</v>
      </c>
      <c r="S6281">
        <v>1</v>
      </c>
      <c r="T6281">
        <v>1</v>
      </c>
      <c r="U6281">
        <v>0</v>
      </c>
      <c r="V6281">
        <v>18</v>
      </c>
      <c r="W6281">
        <v>1</v>
      </c>
    </row>
    <row r="6282" spans="1:23" x14ac:dyDescent="0.3">
      <c r="A6282" t="s">
        <v>6291</v>
      </c>
      <c r="B6282" t="s">
        <v>21501</v>
      </c>
      <c r="C6282">
        <v>1</v>
      </c>
      <c r="D6282">
        <v>1</v>
      </c>
      <c r="E6282" t="s">
        <v>26964</v>
      </c>
      <c r="F6282" t="s">
        <v>19978</v>
      </c>
      <c r="G6282" t="s">
        <v>20051</v>
      </c>
      <c r="H6282" t="s">
        <v>20211</v>
      </c>
      <c r="I6282" t="s">
        <v>20212</v>
      </c>
      <c r="J6282" t="s">
        <v>19979</v>
      </c>
      <c r="K6282" t="s">
        <v>6606</v>
      </c>
      <c r="L6282" t="s">
        <v>6607</v>
      </c>
      <c r="M6282" t="s">
        <v>20083</v>
      </c>
      <c r="N6282" t="s">
        <v>6348</v>
      </c>
      <c r="O6282" t="s">
        <v>20213</v>
      </c>
      <c r="P6282" t="s">
        <v>20214</v>
      </c>
      <c r="Q6282" t="s">
        <v>20215</v>
      </c>
      <c r="R6282" t="s">
        <v>20216</v>
      </c>
      <c r="S6282">
        <v>1</v>
      </c>
      <c r="T6282">
        <v>1</v>
      </c>
      <c r="U6282">
        <v>0</v>
      </c>
      <c r="V6282">
        <v>33</v>
      </c>
      <c r="W6282">
        <v>2</v>
      </c>
    </row>
    <row r="6283" spans="1:23" x14ac:dyDescent="0.3">
      <c r="A6283" t="s">
        <v>6292</v>
      </c>
      <c r="B6283" t="s">
        <v>21501</v>
      </c>
      <c r="C6283">
        <v>1</v>
      </c>
      <c r="D6283">
        <v>1</v>
      </c>
      <c r="E6283" t="s">
        <v>26964</v>
      </c>
      <c r="F6283" t="s">
        <v>19980</v>
      </c>
      <c r="G6283" t="s">
        <v>20051</v>
      </c>
      <c r="H6283" t="s">
        <v>20495</v>
      </c>
      <c r="I6283" t="s">
        <v>20496</v>
      </c>
      <c r="J6283" t="s">
        <v>19981</v>
      </c>
      <c r="K6283" t="s">
        <v>6878</v>
      </c>
      <c r="L6283" t="s">
        <v>6347</v>
      </c>
      <c r="M6283" t="s">
        <v>20083</v>
      </c>
      <c r="N6283" t="s">
        <v>6348</v>
      </c>
      <c r="O6283" t="s">
        <v>20213</v>
      </c>
      <c r="P6283" t="s">
        <v>20359</v>
      </c>
      <c r="Q6283" t="s">
        <v>20360</v>
      </c>
      <c r="R6283" t="s">
        <v>20361</v>
      </c>
      <c r="S6283">
        <v>1</v>
      </c>
      <c r="T6283">
        <v>0</v>
      </c>
      <c r="U6283">
        <v>0</v>
      </c>
      <c r="V6283">
        <v>15</v>
      </c>
      <c r="W6283">
        <v>1</v>
      </c>
    </row>
    <row r="6284" spans="1:23" x14ac:dyDescent="0.3">
      <c r="A6284" t="s">
        <v>6293</v>
      </c>
      <c r="B6284" t="s">
        <v>21501</v>
      </c>
      <c r="C6284">
        <v>1</v>
      </c>
      <c r="D6284">
        <v>1</v>
      </c>
      <c r="E6284" t="s">
        <v>26964</v>
      </c>
      <c r="F6284" t="s">
        <v>19982</v>
      </c>
      <c r="G6284" t="s">
        <v>20051</v>
      </c>
      <c r="H6284" t="s">
        <v>20111</v>
      </c>
      <c r="I6284" t="s">
        <v>20112</v>
      </c>
      <c r="J6284" t="s">
        <v>19983</v>
      </c>
      <c r="K6284" t="s">
        <v>6893</v>
      </c>
      <c r="L6284" t="s">
        <v>6894</v>
      </c>
      <c r="M6284" t="s">
        <v>20422</v>
      </c>
      <c r="N6284" t="s">
        <v>6351</v>
      </c>
      <c r="O6284" t="s">
        <v>20061</v>
      </c>
      <c r="P6284" t="s">
        <v>20114</v>
      </c>
      <c r="Q6284" t="s">
        <v>20115</v>
      </c>
      <c r="R6284" t="s">
        <v>20423</v>
      </c>
      <c r="S6284">
        <v>1</v>
      </c>
      <c r="T6284">
        <v>0</v>
      </c>
      <c r="U6284">
        <v>0</v>
      </c>
      <c r="V6284">
        <v>13</v>
      </c>
      <c r="W6284">
        <v>1</v>
      </c>
    </row>
    <row r="6285" spans="1:23" x14ac:dyDescent="0.3">
      <c r="A6285" t="s">
        <v>6294</v>
      </c>
      <c r="B6285" t="s">
        <v>21501</v>
      </c>
      <c r="C6285">
        <v>1</v>
      </c>
      <c r="D6285">
        <v>1</v>
      </c>
      <c r="E6285" t="s">
        <v>26964</v>
      </c>
      <c r="F6285" t="s">
        <v>19984</v>
      </c>
      <c r="G6285" t="s">
        <v>21576</v>
      </c>
      <c r="H6285" t="s">
        <v>26967</v>
      </c>
      <c r="I6285" t="s">
        <v>26968</v>
      </c>
      <c r="J6285" t="s">
        <v>18553</v>
      </c>
      <c r="K6285" t="s">
        <v>6493</v>
      </c>
      <c r="L6285" t="s">
        <v>6494</v>
      </c>
      <c r="M6285" t="s">
        <v>20555</v>
      </c>
      <c r="N6285" t="s">
        <v>6351</v>
      </c>
      <c r="O6285" t="s">
        <v>20061</v>
      </c>
      <c r="P6285" t="s">
        <v>20233</v>
      </c>
      <c r="Q6285" t="s">
        <v>20234</v>
      </c>
      <c r="R6285" t="s">
        <v>20909</v>
      </c>
      <c r="S6285">
        <v>1</v>
      </c>
      <c r="T6285">
        <v>1</v>
      </c>
      <c r="U6285">
        <v>0</v>
      </c>
      <c r="V6285">
        <v>0</v>
      </c>
      <c r="W6285">
        <v>0</v>
      </c>
    </row>
    <row r="6286" spans="1:23" x14ac:dyDescent="0.3">
      <c r="A6286" t="s">
        <v>6295</v>
      </c>
      <c r="B6286" t="s">
        <v>21501</v>
      </c>
      <c r="C6286">
        <v>1</v>
      </c>
      <c r="D6286">
        <v>1</v>
      </c>
      <c r="E6286" t="s">
        <v>26964</v>
      </c>
      <c r="F6286" t="s">
        <v>19985</v>
      </c>
      <c r="G6286" t="s">
        <v>20051</v>
      </c>
      <c r="H6286" t="s">
        <v>20670</v>
      </c>
      <c r="I6286" t="s">
        <v>20671</v>
      </c>
      <c r="J6286" t="s">
        <v>19986</v>
      </c>
      <c r="K6286" t="s">
        <v>6685</v>
      </c>
      <c r="L6286" t="s">
        <v>6686</v>
      </c>
      <c r="M6286" t="s">
        <v>20083</v>
      </c>
      <c r="N6286" t="s">
        <v>6351</v>
      </c>
      <c r="O6286" t="s">
        <v>20061</v>
      </c>
      <c r="P6286" t="s">
        <v>20734</v>
      </c>
      <c r="Q6286" t="s">
        <v>6686</v>
      </c>
      <c r="R6286" t="s">
        <v>20735</v>
      </c>
      <c r="S6286">
        <v>1</v>
      </c>
      <c r="T6286">
        <v>1</v>
      </c>
      <c r="U6286">
        <v>0</v>
      </c>
      <c r="V6286">
        <v>34</v>
      </c>
      <c r="W6286">
        <v>2</v>
      </c>
    </row>
    <row r="6287" spans="1:23" x14ac:dyDescent="0.3">
      <c r="A6287" t="s">
        <v>6296</v>
      </c>
      <c r="B6287" t="s">
        <v>21501</v>
      </c>
      <c r="C6287">
        <v>1</v>
      </c>
      <c r="D6287">
        <v>1</v>
      </c>
      <c r="E6287" t="s">
        <v>26964</v>
      </c>
      <c r="F6287" t="s">
        <v>19987</v>
      </c>
      <c r="G6287" t="s">
        <v>20066</v>
      </c>
      <c r="H6287" t="s">
        <v>26969</v>
      </c>
      <c r="I6287" t="s">
        <v>26970</v>
      </c>
      <c r="J6287" t="s">
        <v>19988</v>
      </c>
      <c r="K6287" t="s">
        <v>6697</v>
      </c>
      <c r="L6287" t="s">
        <v>6462</v>
      </c>
      <c r="M6287" t="s">
        <v>20083</v>
      </c>
      <c r="N6287" t="s">
        <v>6351</v>
      </c>
      <c r="O6287" t="s">
        <v>20061</v>
      </c>
      <c r="P6287" t="s">
        <v>20741</v>
      </c>
      <c r="Q6287" t="s">
        <v>6462</v>
      </c>
      <c r="R6287" t="s">
        <v>20742</v>
      </c>
      <c r="S6287">
        <v>1</v>
      </c>
      <c r="T6287">
        <v>0</v>
      </c>
      <c r="U6287">
        <v>0</v>
      </c>
      <c r="V6287">
        <v>53</v>
      </c>
      <c r="W6287">
        <v>3</v>
      </c>
    </row>
    <row r="6288" spans="1:23" x14ac:dyDescent="0.3">
      <c r="A6288" t="s">
        <v>6297</v>
      </c>
      <c r="B6288" t="s">
        <v>21501</v>
      </c>
      <c r="C6288">
        <v>1</v>
      </c>
      <c r="D6288">
        <v>1</v>
      </c>
      <c r="E6288" t="s">
        <v>26964</v>
      </c>
      <c r="F6288" t="s">
        <v>19989</v>
      </c>
      <c r="G6288" t="s">
        <v>20051</v>
      </c>
      <c r="H6288" t="s">
        <v>20706</v>
      </c>
      <c r="I6288" t="s">
        <v>20707</v>
      </c>
      <c r="J6288" t="s">
        <v>19990</v>
      </c>
      <c r="K6288" t="s">
        <v>6499</v>
      </c>
      <c r="L6288" t="s">
        <v>6500</v>
      </c>
      <c r="M6288" t="s">
        <v>20753</v>
      </c>
      <c r="N6288" t="s">
        <v>6351</v>
      </c>
      <c r="O6288" t="s">
        <v>20061</v>
      </c>
      <c r="P6288" t="s">
        <v>20294</v>
      </c>
      <c r="Q6288" t="s">
        <v>6897</v>
      </c>
      <c r="R6288" t="s">
        <v>20754</v>
      </c>
      <c r="S6288">
        <v>1</v>
      </c>
      <c r="T6288">
        <v>0</v>
      </c>
      <c r="U6288">
        <v>0</v>
      </c>
      <c r="V6288">
        <v>10</v>
      </c>
      <c r="W6288">
        <v>1</v>
      </c>
    </row>
    <row r="6289" spans="1:23" x14ac:dyDescent="0.3">
      <c r="A6289" t="s">
        <v>6298</v>
      </c>
      <c r="B6289" t="s">
        <v>21501</v>
      </c>
      <c r="C6289">
        <v>1</v>
      </c>
      <c r="D6289">
        <v>1</v>
      </c>
      <c r="E6289" t="s">
        <v>26964</v>
      </c>
      <c r="F6289" t="s">
        <v>19991</v>
      </c>
      <c r="G6289" t="s">
        <v>20051</v>
      </c>
      <c r="H6289" t="s">
        <v>26147</v>
      </c>
      <c r="I6289" t="s">
        <v>26148</v>
      </c>
      <c r="J6289" t="s">
        <v>19992</v>
      </c>
      <c r="K6289" t="s">
        <v>6754</v>
      </c>
      <c r="L6289" t="s">
        <v>6755</v>
      </c>
      <c r="M6289" t="s">
        <v>20083</v>
      </c>
      <c r="N6289" t="s">
        <v>6351</v>
      </c>
      <c r="O6289" t="s">
        <v>20061</v>
      </c>
      <c r="P6289" t="s">
        <v>20795</v>
      </c>
      <c r="Q6289" t="s">
        <v>6755</v>
      </c>
      <c r="R6289" t="s">
        <v>20796</v>
      </c>
      <c r="S6289">
        <v>1</v>
      </c>
      <c r="T6289">
        <v>0</v>
      </c>
      <c r="U6289">
        <v>0</v>
      </c>
      <c r="V6289">
        <v>18</v>
      </c>
      <c r="W6289">
        <v>1</v>
      </c>
    </row>
    <row r="6290" spans="1:23" x14ac:dyDescent="0.3">
      <c r="A6290" t="s">
        <v>6299</v>
      </c>
      <c r="B6290" t="s">
        <v>21501</v>
      </c>
      <c r="C6290">
        <v>1</v>
      </c>
      <c r="D6290">
        <v>1</v>
      </c>
      <c r="E6290" t="s">
        <v>26964</v>
      </c>
      <c r="F6290" t="s">
        <v>19993</v>
      </c>
      <c r="G6290" t="s">
        <v>20051</v>
      </c>
      <c r="H6290" t="s">
        <v>26147</v>
      </c>
      <c r="I6290" t="s">
        <v>26148</v>
      </c>
      <c r="J6290" t="s">
        <v>19994</v>
      </c>
      <c r="K6290" t="s">
        <v>6495</v>
      </c>
      <c r="L6290" t="s">
        <v>6496</v>
      </c>
      <c r="M6290" t="s">
        <v>20147</v>
      </c>
      <c r="N6290" t="s">
        <v>6351</v>
      </c>
      <c r="O6290" t="s">
        <v>20061</v>
      </c>
      <c r="P6290" t="s">
        <v>20070</v>
      </c>
      <c r="Q6290" t="s">
        <v>20071</v>
      </c>
      <c r="R6290" t="s">
        <v>20802</v>
      </c>
      <c r="S6290">
        <v>1</v>
      </c>
      <c r="T6290">
        <v>0</v>
      </c>
      <c r="U6290">
        <v>0</v>
      </c>
      <c r="V6290">
        <v>47</v>
      </c>
      <c r="W6290">
        <v>3</v>
      </c>
    </row>
    <row r="6291" spans="1:23" x14ac:dyDescent="0.3">
      <c r="A6291" t="s">
        <v>6300</v>
      </c>
      <c r="B6291" t="s">
        <v>21501</v>
      </c>
      <c r="C6291">
        <v>1</v>
      </c>
      <c r="D6291">
        <v>1</v>
      </c>
      <c r="E6291" t="s">
        <v>26964</v>
      </c>
      <c r="F6291" t="s">
        <v>19995</v>
      </c>
      <c r="G6291" t="s">
        <v>20051</v>
      </c>
      <c r="H6291" t="s">
        <v>20058</v>
      </c>
      <c r="I6291" t="s">
        <v>20059</v>
      </c>
      <c r="J6291" t="s">
        <v>19996</v>
      </c>
      <c r="K6291" t="s">
        <v>6924</v>
      </c>
      <c r="L6291" t="s">
        <v>6925</v>
      </c>
      <c r="M6291" t="s">
        <v>20856</v>
      </c>
      <c r="N6291" t="s">
        <v>6351</v>
      </c>
      <c r="O6291" t="s">
        <v>20061</v>
      </c>
      <c r="P6291" t="s">
        <v>20062</v>
      </c>
      <c r="Q6291" t="s">
        <v>20063</v>
      </c>
      <c r="R6291" t="s">
        <v>20857</v>
      </c>
      <c r="S6291">
        <v>1</v>
      </c>
      <c r="T6291">
        <v>0</v>
      </c>
      <c r="U6291">
        <v>0</v>
      </c>
      <c r="V6291">
        <v>16</v>
      </c>
      <c r="W6291">
        <v>1</v>
      </c>
    </row>
    <row r="6292" spans="1:23" x14ac:dyDescent="0.3">
      <c r="A6292" t="s">
        <v>6301</v>
      </c>
      <c r="B6292" t="s">
        <v>21501</v>
      </c>
      <c r="C6292">
        <v>1</v>
      </c>
      <c r="D6292">
        <v>1</v>
      </c>
      <c r="E6292" t="s">
        <v>26964</v>
      </c>
      <c r="F6292" t="s">
        <v>19997</v>
      </c>
      <c r="G6292" t="s">
        <v>20051</v>
      </c>
      <c r="H6292" t="s">
        <v>20459</v>
      </c>
      <c r="I6292" t="s">
        <v>20460</v>
      </c>
      <c r="J6292" t="s">
        <v>19998</v>
      </c>
      <c r="K6292" t="s">
        <v>8804</v>
      </c>
      <c r="L6292" t="s">
        <v>8805</v>
      </c>
      <c r="M6292" t="s">
        <v>21051</v>
      </c>
      <c r="N6292" t="s">
        <v>6351</v>
      </c>
      <c r="O6292" t="s">
        <v>20061</v>
      </c>
      <c r="P6292" t="s">
        <v>20461</v>
      </c>
      <c r="Q6292" t="s">
        <v>20462</v>
      </c>
      <c r="R6292" t="s">
        <v>21052</v>
      </c>
      <c r="S6292">
        <v>1</v>
      </c>
      <c r="T6292">
        <v>0</v>
      </c>
      <c r="U6292">
        <v>0</v>
      </c>
      <c r="V6292">
        <v>18</v>
      </c>
      <c r="W6292">
        <v>1</v>
      </c>
    </row>
    <row r="6293" spans="1:23" x14ac:dyDescent="0.3">
      <c r="A6293" t="s">
        <v>6302</v>
      </c>
      <c r="B6293" t="s">
        <v>21501</v>
      </c>
      <c r="C6293">
        <v>1</v>
      </c>
      <c r="D6293">
        <v>1</v>
      </c>
      <c r="E6293" t="s">
        <v>26964</v>
      </c>
      <c r="F6293" t="s">
        <v>19999</v>
      </c>
      <c r="G6293" t="s">
        <v>20051</v>
      </c>
      <c r="H6293" t="s">
        <v>20459</v>
      </c>
      <c r="I6293" t="s">
        <v>20460</v>
      </c>
      <c r="J6293" t="s">
        <v>20000</v>
      </c>
      <c r="K6293" t="s">
        <v>19161</v>
      </c>
      <c r="L6293" t="s">
        <v>19162</v>
      </c>
      <c r="M6293" t="s">
        <v>21137</v>
      </c>
      <c r="N6293" t="s">
        <v>6351</v>
      </c>
      <c r="O6293" t="s">
        <v>20061</v>
      </c>
      <c r="P6293" t="s">
        <v>20461</v>
      </c>
      <c r="Q6293" t="s">
        <v>20462</v>
      </c>
      <c r="R6293" t="s">
        <v>26442</v>
      </c>
      <c r="S6293">
        <v>1</v>
      </c>
      <c r="T6293">
        <v>0</v>
      </c>
      <c r="U6293">
        <v>0</v>
      </c>
      <c r="V6293">
        <v>19</v>
      </c>
      <c r="W6293">
        <v>1</v>
      </c>
    </row>
    <row r="6294" spans="1:23" x14ac:dyDescent="0.3">
      <c r="A6294" t="s">
        <v>6303</v>
      </c>
      <c r="B6294" t="s">
        <v>21501</v>
      </c>
      <c r="C6294">
        <v>1</v>
      </c>
      <c r="D6294">
        <v>1</v>
      </c>
      <c r="E6294" t="s">
        <v>26964</v>
      </c>
      <c r="F6294" t="s">
        <v>20001</v>
      </c>
      <c r="G6294" t="s">
        <v>20051</v>
      </c>
      <c r="H6294" t="s">
        <v>20256</v>
      </c>
      <c r="I6294" t="s">
        <v>20257</v>
      </c>
      <c r="J6294" t="s">
        <v>20002</v>
      </c>
      <c r="K6294" t="s">
        <v>7624</v>
      </c>
      <c r="L6294" t="s">
        <v>7625</v>
      </c>
      <c r="M6294" t="s">
        <v>20320</v>
      </c>
      <c r="N6294" t="s">
        <v>6322</v>
      </c>
      <c r="O6294" t="s">
        <v>20076</v>
      </c>
      <c r="P6294" t="s">
        <v>20259</v>
      </c>
      <c r="Q6294" t="s">
        <v>6552</v>
      </c>
      <c r="R6294" t="s">
        <v>20321</v>
      </c>
      <c r="S6294">
        <v>1</v>
      </c>
      <c r="T6294">
        <v>0</v>
      </c>
      <c r="U6294">
        <v>0</v>
      </c>
      <c r="V6294">
        <v>50</v>
      </c>
      <c r="W6294">
        <v>3</v>
      </c>
    </row>
    <row r="6295" spans="1:23" x14ac:dyDescent="0.3">
      <c r="A6295" t="s">
        <v>6304</v>
      </c>
      <c r="B6295" t="s">
        <v>21501</v>
      </c>
      <c r="C6295">
        <v>1</v>
      </c>
      <c r="D6295">
        <v>1</v>
      </c>
      <c r="E6295" t="s">
        <v>26964</v>
      </c>
      <c r="F6295" t="s">
        <v>20003</v>
      </c>
      <c r="G6295" t="s">
        <v>20041</v>
      </c>
      <c r="H6295" t="s">
        <v>21622</v>
      </c>
      <c r="I6295" t="s">
        <v>21623</v>
      </c>
      <c r="J6295" t="s">
        <v>20004</v>
      </c>
      <c r="K6295" t="s">
        <v>6548</v>
      </c>
      <c r="L6295" t="s">
        <v>6549</v>
      </c>
      <c r="M6295" t="s">
        <v>20422</v>
      </c>
      <c r="N6295" t="s">
        <v>6322</v>
      </c>
      <c r="O6295" t="s">
        <v>20076</v>
      </c>
      <c r="P6295" t="s">
        <v>20179</v>
      </c>
      <c r="Q6295" t="s">
        <v>6549</v>
      </c>
      <c r="R6295" t="s">
        <v>20763</v>
      </c>
      <c r="S6295">
        <v>1</v>
      </c>
      <c r="T6295">
        <v>0</v>
      </c>
      <c r="U6295">
        <v>0</v>
      </c>
      <c r="V6295">
        <v>62</v>
      </c>
      <c r="W6295">
        <v>2</v>
      </c>
    </row>
    <row r="6296" spans="1:23" x14ac:dyDescent="0.3">
      <c r="A6296" t="s">
        <v>6305</v>
      </c>
      <c r="B6296" t="s">
        <v>21501</v>
      </c>
      <c r="C6296">
        <v>1</v>
      </c>
      <c r="D6296">
        <v>1</v>
      </c>
      <c r="E6296" t="s">
        <v>26964</v>
      </c>
      <c r="F6296" t="s">
        <v>20005</v>
      </c>
      <c r="G6296" t="s">
        <v>20041</v>
      </c>
      <c r="H6296" t="s">
        <v>24866</v>
      </c>
      <c r="I6296" t="s">
        <v>24867</v>
      </c>
      <c r="J6296" t="s">
        <v>20006</v>
      </c>
      <c r="K6296" t="s">
        <v>8875</v>
      </c>
      <c r="L6296" t="s">
        <v>8876</v>
      </c>
      <c r="M6296" t="s">
        <v>21068</v>
      </c>
      <c r="N6296" t="s">
        <v>6345</v>
      </c>
      <c r="O6296" t="s">
        <v>20167</v>
      </c>
      <c r="P6296" t="s">
        <v>20173</v>
      </c>
      <c r="Q6296" t="s">
        <v>20174</v>
      </c>
      <c r="R6296" t="s">
        <v>21069</v>
      </c>
      <c r="S6296">
        <v>1</v>
      </c>
      <c r="T6296">
        <v>1</v>
      </c>
      <c r="U6296">
        <v>0</v>
      </c>
      <c r="V6296">
        <v>152</v>
      </c>
      <c r="W6296">
        <v>8</v>
      </c>
    </row>
    <row r="6297" spans="1:23" x14ac:dyDescent="0.3">
      <c r="A6297" t="s">
        <v>6306</v>
      </c>
      <c r="B6297" t="s">
        <v>21501</v>
      </c>
      <c r="C6297">
        <v>1</v>
      </c>
      <c r="D6297">
        <v>1</v>
      </c>
      <c r="E6297" t="s">
        <v>26964</v>
      </c>
      <c r="F6297" t="s">
        <v>20007</v>
      </c>
      <c r="G6297" t="s">
        <v>20041</v>
      </c>
      <c r="H6297" t="s">
        <v>21076</v>
      </c>
      <c r="I6297" t="s">
        <v>21077</v>
      </c>
      <c r="J6297" t="s">
        <v>20008</v>
      </c>
      <c r="K6297" t="s">
        <v>6463</v>
      </c>
      <c r="L6297" t="s">
        <v>6337</v>
      </c>
      <c r="M6297" t="s">
        <v>20083</v>
      </c>
      <c r="N6297" t="s">
        <v>6338</v>
      </c>
      <c r="O6297" t="s">
        <v>20084</v>
      </c>
      <c r="P6297" t="s">
        <v>20766</v>
      </c>
      <c r="Q6297" t="s">
        <v>20767</v>
      </c>
      <c r="R6297" t="s">
        <v>20768</v>
      </c>
      <c r="S6297">
        <v>1</v>
      </c>
      <c r="T6297">
        <v>0</v>
      </c>
      <c r="U6297">
        <v>0</v>
      </c>
      <c r="V6297">
        <v>49</v>
      </c>
      <c r="W6297">
        <v>3</v>
      </c>
    </row>
    <row r="6298" spans="1:23" x14ac:dyDescent="0.3">
      <c r="A6298" t="s">
        <v>6307</v>
      </c>
      <c r="B6298" t="s">
        <v>21501</v>
      </c>
      <c r="C6298">
        <v>1</v>
      </c>
      <c r="D6298">
        <v>1</v>
      </c>
      <c r="E6298" t="s">
        <v>26964</v>
      </c>
      <c r="F6298" t="s">
        <v>20009</v>
      </c>
      <c r="G6298" t="s">
        <v>20051</v>
      </c>
      <c r="H6298" t="s">
        <v>20670</v>
      </c>
      <c r="I6298" t="s">
        <v>20671</v>
      </c>
      <c r="J6298" t="s">
        <v>20010</v>
      </c>
      <c r="K6298" t="s">
        <v>6685</v>
      </c>
      <c r="L6298" t="s">
        <v>6686</v>
      </c>
      <c r="M6298" t="s">
        <v>20083</v>
      </c>
      <c r="N6298" t="s">
        <v>6351</v>
      </c>
      <c r="O6298" t="s">
        <v>20061</v>
      </c>
      <c r="P6298" t="s">
        <v>20734</v>
      </c>
      <c r="Q6298" t="s">
        <v>6686</v>
      </c>
      <c r="R6298" t="s">
        <v>20735</v>
      </c>
      <c r="S6298">
        <v>1</v>
      </c>
      <c r="T6298">
        <v>1</v>
      </c>
      <c r="U6298">
        <v>0</v>
      </c>
      <c r="V6298">
        <v>24</v>
      </c>
      <c r="W6298">
        <v>5</v>
      </c>
    </row>
    <row r="6299" spans="1:23" x14ac:dyDescent="0.3">
      <c r="A6299" t="s">
        <v>6308</v>
      </c>
      <c r="B6299" t="s">
        <v>21501</v>
      </c>
      <c r="C6299">
        <v>1</v>
      </c>
      <c r="D6299">
        <v>1</v>
      </c>
      <c r="E6299" t="s">
        <v>20088</v>
      </c>
      <c r="F6299" t="s">
        <v>20011</v>
      </c>
      <c r="G6299" t="s">
        <v>20089</v>
      </c>
      <c r="H6299" t="s">
        <v>26971</v>
      </c>
      <c r="I6299" t="s">
        <v>26972</v>
      </c>
      <c r="J6299" t="s">
        <v>20012</v>
      </c>
      <c r="K6299" t="s">
        <v>6515</v>
      </c>
      <c r="L6299" t="s">
        <v>6516</v>
      </c>
      <c r="M6299" t="s">
        <v>20840</v>
      </c>
      <c r="N6299" t="s">
        <v>6322</v>
      </c>
      <c r="O6299" t="s">
        <v>20076</v>
      </c>
      <c r="P6299" t="s">
        <v>20196</v>
      </c>
      <c r="Q6299" t="s">
        <v>20197</v>
      </c>
      <c r="R6299" t="s">
        <v>20841</v>
      </c>
      <c r="S6299">
        <v>0</v>
      </c>
      <c r="T6299">
        <v>0</v>
      </c>
      <c r="U6299">
        <v>0</v>
      </c>
      <c r="V6299">
        <v>15</v>
      </c>
      <c r="W6299">
        <v>1</v>
      </c>
    </row>
    <row r="6300" spans="1:23" x14ac:dyDescent="0.3">
      <c r="A6300" t="s">
        <v>6309</v>
      </c>
      <c r="B6300" t="s">
        <v>21483</v>
      </c>
      <c r="C6300">
        <v>1</v>
      </c>
      <c r="D6300">
        <v>1</v>
      </c>
      <c r="E6300" t="s">
        <v>26964</v>
      </c>
      <c r="F6300" t="s">
        <v>20013</v>
      </c>
      <c r="H6300" t="s">
        <v>26965</v>
      </c>
      <c r="I6300" t="s">
        <v>26966</v>
      </c>
      <c r="J6300" t="s">
        <v>16049</v>
      </c>
      <c r="K6300" t="s">
        <v>8875</v>
      </c>
      <c r="L6300" t="s">
        <v>8876</v>
      </c>
      <c r="M6300" t="s">
        <v>21068</v>
      </c>
      <c r="N6300" t="s">
        <v>6345</v>
      </c>
      <c r="O6300" t="s">
        <v>20167</v>
      </c>
      <c r="P6300" t="s">
        <v>20173</v>
      </c>
      <c r="Q6300" t="s">
        <v>20174</v>
      </c>
      <c r="R6300" t="s">
        <v>21069</v>
      </c>
      <c r="S6300">
        <v>1</v>
      </c>
      <c r="T6300">
        <v>1</v>
      </c>
      <c r="U6300">
        <v>0</v>
      </c>
      <c r="V6300">
        <v>54</v>
      </c>
      <c r="W6300">
        <v>3</v>
      </c>
    </row>
    <row r="6301" spans="1:23" x14ac:dyDescent="0.3">
      <c r="A6301" t="s">
        <v>6310</v>
      </c>
      <c r="B6301" t="s">
        <v>21501</v>
      </c>
      <c r="C6301">
        <v>1</v>
      </c>
      <c r="D6301">
        <v>1</v>
      </c>
      <c r="E6301" t="s">
        <v>26964</v>
      </c>
      <c r="F6301" t="s">
        <v>20015</v>
      </c>
      <c r="G6301" t="s">
        <v>21576</v>
      </c>
      <c r="H6301" t="s">
        <v>26973</v>
      </c>
      <c r="I6301" t="s">
        <v>26974</v>
      </c>
      <c r="J6301" t="s">
        <v>20016</v>
      </c>
      <c r="K6301" t="s">
        <v>18423</v>
      </c>
      <c r="L6301" t="s">
        <v>6462</v>
      </c>
      <c r="M6301" t="s">
        <v>20083</v>
      </c>
      <c r="N6301" t="s">
        <v>6351</v>
      </c>
      <c r="O6301" t="s">
        <v>20061</v>
      </c>
      <c r="P6301" t="s">
        <v>20741</v>
      </c>
      <c r="Q6301" t="s">
        <v>6462</v>
      </c>
      <c r="R6301" t="s">
        <v>20742</v>
      </c>
      <c r="S6301">
        <v>1</v>
      </c>
      <c r="T6301">
        <v>0</v>
      </c>
      <c r="U6301">
        <v>0</v>
      </c>
      <c r="V6301">
        <v>23</v>
      </c>
      <c r="W6301">
        <v>1</v>
      </c>
    </row>
    <row r="6302" spans="1:23" x14ac:dyDescent="0.3">
      <c r="A6302" t="s">
        <v>6311</v>
      </c>
      <c r="B6302" t="s">
        <v>21501</v>
      </c>
      <c r="C6302">
        <v>1</v>
      </c>
      <c r="D6302">
        <v>1</v>
      </c>
      <c r="E6302" t="s">
        <v>26964</v>
      </c>
      <c r="F6302" t="s">
        <v>20017</v>
      </c>
      <c r="H6302" t="s">
        <v>26965</v>
      </c>
      <c r="I6302" t="s">
        <v>26966</v>
      </c>
      <c r="J6302" t="s">
        <v>20018</v>
      </c>
      <c r="K6302" t="s">
        <v>12565</v>
      </c>
      <c r="L6302" t="s">
        <v>12566</v>
      </c>
      <c r="M6302" t="s">
        <v>20103</v>
      </c>
      <c r="N6302" t="s">
        <v>6338</v>
      </c>
      <c r="O6302" t="s">
        <v>20084</v>
      </c>
      <c r="P6302" t="s">
        <v>20120</v>
      </c>
      <c r="Q6302" t="s">
        <v>20121</v>
      </c>
      <c r="R6302" t="s">
        <v>22885</v>
      </c>
      <c r="S6302">
        <v>1</v>
      </c>
      <c r="T6302">
        <v>1</v>
      </c>
      <c r="U6302">
        <v>0</v>
      </c>
      <c r="V6302">
        <v>44</v>
      </c>
      <c r="W6302">
        <v>1</v>
      </c>
    </row>
    <row r="6303" spans="1:23" x14ac:dyDescent="0.3">
      <c r="A6303" t="s">
        <v>6312</v>
      </c>
      <c r="B6303" t="s">
        <v>21501</v>
      </c>
      <c r="C6303">
        <v>1</v>
      </c>
      <c r="D6303">
        <v>1</v>
      </c>
      <c r="E6303" t="s">
        <v>26964</v>
      </c>
      <c r="F6303" t="s">
        <v>20019</v>
      </c>
      <c r="H6303" t="s">
        <v>26965</v>
      </c>
      <c r="I6303" t="s">
        <v>26966</v>
      </c>
      <c r="J6303" t="s">
        <v>20006</v>
      </c>
      <c r="K6303" t="s">
        <v>8875</v>
      </c>
      <c r="L6303" t="s">
        <v>8876</v>
      </c>
      <c r="M6303" t="s">
        <v>21068</v>
      </c>
      <c r="N6303" t="s">
        <v>6345</v>
      </c>
      <c r="O6303" t="s">
        <v>20167</v>
      </c>
      <c r="P6303" t="s">
        <v>20173</v>
      </c>
      <c r="Q6303" t="s">
        <v>20174</v>
      </c>
      <c r="R6303" t="s">
        <v>21069</v>
      </c>
      <c r="S6303">
        <v>1</v>
      </c>
      <c r="T6303">
        <v>1</v>
      </c>
      <c r="U6303">
        <v>0</v>
      </c>
      <c r="V6303">
        <v>23</v>
      </c>
      <c r="W6303">
        <v>1</v>
      </c>
    </row>
    <row r="6304" spans="1:23" x14ac:dyDescent="0.3">
      <c r="A6304" t="s">
        <v>6313</v>
      </c>
      <c r="B6304" t="s">
        <v>21501</v>
      </c>
      <c r="C6304">
        <v>1</v>
      </c>
      <c r="D6304">
        <v>1</v>
      </c>
      <c r="E6304" t="s">
        <v>26964</v>
      </c>
      <c r="F6304" t="s">
        <v>20020</v>
      </c>
      <c r="G6304" t="s">
        <v>20051</v>
      </c>
      <c r="H6304" t="s">
        <v>20322</v>
      </c>
      <c r="I6304" t="s">
        <v>20323</v>
      </c>
      <c r="J6304" t="s">
        <v>19607</v>
      </c>
      <c r="K6304" t="s">
        <v>6594</v>
      </c>
      <c r="L6304" t="s">
        <v>6595</v>
      </c>
      <c r="M6304" t="s">
        <v>20083</v>
      </c>
      <c r="N6304" t="s">
        <v>6345</v>
      </c>
      <c r="O6304" t="s">
        <v>20167</v>
      </c>
      <c r="P6304" t="s">
        <v>20685</v>
      </c>
      <c r="Q6304" t="s">
        <v>20686</v>
      </c>
      <c r="R6304" t="s">
        <v>20687</v>
      </c>
      <c r="S6304">
        <v>1</v>
      </c>
      <c r="T6304">
        <v>0</v>
      </c>
      <c r="U6304">
        <v>0</v>
      </c>
      <c r="V6304">
        <v>19</v>
      </c>
      <c r="W6304">
        <v>1</v>
      </c>
    </row>
    <row r="6305" spans="1:23" x14ac:dyDescent="0.3">
      <c r="A6305" t="s">
        <v>6314</v>
      </c>
      <c r="B6305" t="s">
        <v>21501</v>
      </c>
      <c r="C6305">
        <v>1</v>
      </c>
      <c r="D6305">
        <v>1</v>
      </c>
      <c r="E6305" t="s">
        <v>26964</v>
      </c>
      <c r="F6305" t="s">
        <v>20021</v>
      </c>
      <c r="G6305" t="s">
        <v>20041</v>
      </c>
      <c r="H6305" t="s">
        <v>21076</v>
      </c>
      <c r="I6305" t="s">
        <v>21077</v>
      </c>
      <c r="J6305" t="s">
        <v>20022</v>
      </c>
      <c r="K6305" t="s">
        <v>6463</v>
      </c>
      <c r="L6305" t="s">
        <v>6337</v>
      </c>
      <c r="M6305" t="s">
        <v>20083</v>
      </c>
      <c r="N6305" t="s">
        <v>6338</v>
      </c>
      <c r="O6305" t="s">
        <v>20084</v>
      </c>
      <c r="P6305" t="s">
        <v>20766</v>
      </c>
      <c r="Q6305" t="s">
        <v>20767</v>
      </c>
      <c r="R6305" t="s">
        <v>20768</v>
      </c>
      <c r="S6305">
        <v>1</v>
      </c>
      <c r="T6305">
        <v>0</v>
      </c>
      <c r="U6305">
        <v>0</v>
      </c>
      <c r="V6305">
        <v>72</v>
      </c>
      <c r="W6305">
        <v>4</v>
      </c>
    </row>
    <row r="6306" spans="1:23" x14ac:dyDescent="0.3">
      <c r="A6306" t="s">
        <v>6315</v>
      </c>
      <c r="B6306" t="s">
        <v>21501</v>
      </c>
      <c r="C6306">
        <v>1</v>
      </c>
      <c r="D6306">
        <v>1</v>
      </c>
      <c r="E6306" t="s">
        <v>26964</v>
      </c>
      <c r="F6306" t="s">
        <v>20023</v>
      </c>
      <c r="H6306" t="s">
        <v>26965</v>
      </c>
      <c r="I6306" t="s">
        <v>26966</v>
      </c>
      <c r="J6306" t="s">
        <v>20024</v>
      </c>
      <c r="K6306" t="s">
        <v>6739</v>
      </c>
      <c r="L6306" t="s">
        <v>6740</v>
      </c>
      <c r="M6306" t="s">
        <v>20083</v>
      </c>
      <c r="N6306" t="s">
        <v>6331</v>
      </c>
      <c r="O6306" t="s">
        <v>20055</v>
      </c>
      <c r="P6306" t="s">
        <v>20310</v>
      </c>
      <c r="Q6306" t="s">
        <v>6740</v>
      </c>
      <c r="R6306" t="s">
        <v>20311</v>
      </c>
      <c r="S6306">
        <v>1</v>
      </c>
      <c r="T6306">
        <v>1</v>
      </c>
      <c r="U6306">
        <v>0</v>
      </c>
      <c r="V6306">
        <v>13</v>
      </c>
      <c r="W6306">
        <v>1</v>
      </c>
    </row>
    <row r="6307" spans="1:23" x14ac:dyDescent="0.3">
      <c r="A6307" t="s">
        <v>6316</v>
      </c>
      <c r="B6307" t="s">
        <v>21501</v>
      </c>
      <c r="C6307">
        <v>1</v>
      </c>
      <c r="D6307">
        <v>1</v>
      </c>
      <c r="E6307" t="s">
        <v>26964</v>
      </c>
      <c r="F6307" t="s">
        <v>20025</v>
      </c>
      <c r="G6307" t="s">
        <v>21576</v>
      </c>
      <c r="H6307" t="s">
        <v>26975</v>
      </c>
      <c r="I6307" t="s">
        <v>26976</v>
      </c>
      <c r="J6307" t="s">
        <v>20026</v>
      </c>
      <c r="K6307" t="s">
        <v>8875</v>
      </c>
      <c r="L6307" t="s">
        <v>8876</v>
      </c>
      <c r="M6307" t="s">
        <v>21068</v>
      </c>
      <c r="N6307" t="s">
        <v>6345</v>
      </c>
      <c r="O6307" t="s">
        <v>20167</v>
      </c>
      <c r="P6307" t="s">
        <v>20173</v>
      </c>
      <c r="Q6307" t="s">
        <v>20174</v>
      </c>
      <c r="R6307" t="s">
        <v>21069</v>
      </c>
      <c r="S6307">
        <v>1</v>
      </c>
      <c r="T6307">
        <v>1</v>
      </c>
      <c r="U6307">
        <v>0</v>
      </c>
      <c r="V6307">
        <v>13</v>
      </c>
      <c r="W6307">
        <v>1</v>
      </c>
    </row>
    <row r="6308" spans="1:23" x14ac:dyDescent="0.3">
      <c r="A6308" t="s">
        <v>6317</v>
      </c>
      <c r="B6308" t="s">
        <v>21501</v>
      </c>
      <c r="C6308">
        <v>1</v>
      </c>
      <c r="D6308">
        <v>1</v>
      </c>
      <c r="E6308" t="s">
        <v>26964</v>
      </c>
      <c r="F6308" t="s">
        <v>20027</v>
      </c>
      <c r="H6308" t="s">
        <v>26965</v>
      </c>
      <c r="I6308" t="s">
        <v>26966</v>
      </c>
      <c r="J6308" t="s">
        <v>20014</v>
      </c>
      <c r="K6308" t="s">
        <v>6886</v>
      </c>
      <c r="L6308" t="s">
        <v>6887</v>
      </c>
      <c r="M6308" t="s">
        <v>21137</v>
      </c>
      <c r="N6308" t="s">
        <v>6348</v>
      </c>
      <c r="O6308" t="s">
        <v>20213</v>
      </c>
      <c r="P6308" t="s">
        <v>20390</v>
      </c>
      <c r="Q6308" t="s">
        <v>20391</v>
      </c>
      <c r="R6308" t="s">
        <v>21138</v>
      </c>
      <c r="S6308">
        <v>1</v>
      </c>
      <c r="T6308">
        <v>1</v>
      </c>
      <c r="U6308">
        <v>0</v>
      </c>
      <c r="V6308">
        <v>131</v>
      </c>
      <c r="W6308">
        <v>9</v>
      </c>
    </row>
    <row r="6309" spans="1:23" x14ac:dyDescent="0.3">
      <c r="A6309" t="s">
        <v>6318</v>
      </c>
      <c r="B6309" t="s">
        <v>21501</v>
      </c>
      <c r="C6309">
        <v>1</v>
      </c>
      <c r="D6309">
        <v>1</v>
      </c>
      <c r="E6309" t="s">
        <v>26964</v>
      </c>
      <c r="F6309" t="s">
        <v>20028</v>
      </c>
      <c r="G6309" t="s">
        <v>21576</v>
      </c>
      <c r="H6309" t="s">
        <v>26973</v>
      </c>
      <c r="I6309" t="s">
        <v>26974</v>
      </c>
      <c r="J6309" t="s">
        <v>20016</v>
      </c>
      <c r="K6309" t="s">
        <v>18423</v>
      </c>
      <c r="L6309" t="s">
        <v>6462</v>
      </c>
      <c r="M6309" t="s">
        <v>20083</v>
      </c>
      <c r="N6309" t="s">
        <v>6351</v>
      </c>
      <c r="O6309" t="s">
        <v>20061</v>
      </c>
      <c r="P6309" t="s">
        <v>20741</v>
      </c>
      <c r="Q6309" t="s">
        <v>6462</v>
      </c>
      <c r="R6309" t="s">
        <v>20742</v>
      </c>
      <c r="S6309">
        <v>1</v>
      </c>
      <c r="T6309">
        <v>0</v>
      </c>
      <c r="U6309">
        <v>0</v>
      </c>
      <c r="V6309">
        <v>41</v>
      </c>
      <c r="W6309">
        <v>2</v>
      </c>
    </row>
    <row r="6310" spans="1:23" x14ac:dyDescent="0.3">
      <c r="A6310" t="s">
        <v>6319</v>
      </c>
      <c r="B6310" t="s">
        <v>21501</v>
      </c>
      <c r="C6310">
        <v>1</v>
      </c>
      <c r="D6310">
        <v>1</v>
      </c>
      <c r="E6310" t="s">
        <v>26964</v>
      </c>
      <c r="F6310" t="s">
        <v>20029</v>
      </c>
      <c r="H6310" t="s">
        <v>26965</v>
      </c>
      <c r="I6310" t="s">
        <v>26966</v>
      </c>
      <c r="J6310" t="s">
        <v>20030</v>
      </c>
      <c r="K6310" t="s">
        <v>7300</v>
      </c>
      <c r="L6310" t="s">
        <v>7301</v>
      </c>
      <c r="M6310" t="s">
        <v>20271</v>
      </c>
      <c r="N6310" t="s">
        <v>6348</v>
      </c>
      <c r="O6310" t="s">
        <v>20213</v>
      </c>
      <c r="P6310" t="s">
        <v>20426</v>
      </c>
      <c r="Q6310" t="s">
        <v>20427</v>
      </c>
      <c r="R6310" t="s">
        <v>20782</v>
      </c>
      <c r="S6310">
        <v>1</v>
      </c>
      <c r="T6310">
        <v>1</v>
      </c>
      <c r="U6310">
        <v>0</v>
      </c>
      <c r="V6310">
        <v>19</v>
      </c>
      <c r="W6310">
        <v>1</v>
      </c>
    </row>
    <row r="6311" spans="1:23" x14ac:dyDescent="0.3">
      <c r="A6311" t="s">
        <v>5</v>
      </c>
      <c r="B6311" t="s">
        <v>20552</v>
      </c>
      <c r="C6311">
        <v>1</v>
      </c>
      <c r="D6311">
        <v>0</v>
      </c>
      <c r="E6311" t="s">
        <v>20050</v>
      </c>
      <c r="F6311" t="s">
        <v>6361</v>
      </c>
      <c r="H6311" t="s">
        <v>26977</v>
      </c>
      <c r="I6311" t="s">
        <v>26978</v>
      </c>
      <c r="J6311" t="s">
        <v>6362</v>
      </c>
      <c r="K6311" t="s">
        <v>6349</v>
      </c>
      <c r="L6311" t="s">
        <v>6350</v>
      </c>
      <c r="M6311" t="s">
        <v>20083</v>
      </c>
      <c r="N6311" t="s">
        <v>6351</v>
      </c>
      <c r="O6311" t="s">
        <v>20061</v>
      </c>
      <c r="P6311" t="s">
        <v>20396</v>
      </c>
      <c r="Q6311" t="s">
        <v>20397</v>
      </c>
      <c r="R6311" t="s">
        <v>20398</v>
      </c>
      <c r="S6311">
        <v>1</v>
      </c>
      <c r="T6311">
        <v>0</v>
      </c>
      <c r="U6311">
        <v>0</v>
      </c>
      <c r="V6311">
        <v>0</v>
      </c>
      <c r="W6311">
        <v>0</v>
      </c>
    </row>
    <row r="6312" spans="1:23" x14ac:dyDescent="0.3">
      <c r="A6312" t="s">
        <v>6</v>
      </c>
      <c r="B6312" t="s">
        <v>20552</v>
      </c>
      <c r="C6312">
        <v>1</v>
      </c>
      <c r="D6312">
        <v>0</v>
      </c>
      <c r="E6312" t="s">
        <v>20050</v>
      </c>
      <c r="F6312" t="s">
        <v>6363</v>
      </c>
      <c r="H6312" t="s">
        <v>26979</v>
      </c>
      <c r="I6312" t="s">
        <v>26980</v>
      </c>
      <c r="J6312" t="s">
        <v>6364</v>
      </c>
      <c r="K6312" t="s">
        <v>6365</v>
      </c>
      <c r="L6312" t="s">
        <v>6321</v>
      </c>
      <c r="M6312" t="s">
        <v>20083</v>
      </c>
      <c r="N6312" t="s">
        <v>6322</v>
      </c>
      <c r="O6312" t="s">
        <v>20076</v>
      </c>
      <c r="P6312" t="s">
        <v>20125</v>
      </c>
      <c r="Q6312" t="s">
        <v>20153</v>
      </c>
      <c r="R6312" t="s">
        <v>20154</v>
      </c>
      <c r="S6312">
        <v>1</v>
      </c>
      <c r="T6312">
        <v>0</v>
      </c>
      <c r="U6312">
        <v>0</v>
      </c>
      <c r="V6312">
        <v>0</v>
      </c>
      <c r="W6312">
        <v>0</v>
      </c>
    </row>
    <row r="6313" spans="1:23" x14ac:dyDescent="0.3">
      <c r="A6313" t="s">
        <v>7</v>
      </c>
      <c r="B6313" t="s">
        <v>20552</v>
      </c>
      <c r="C6313">
        <v>1</v>
      </c>
      <c r="D6313">
        <v>0</v>
      </c>
      <c r="E6313" t="s">
        <v>20050</v>
      </c>
      <c r="F6313" t="s">
        <v>6366</v>
      </c>
      <c r="H6313" t="s">
        <v>26981</v>
      </c>
      <c r="I6313" t="s">
        <v>26982</v>
      </c>
      <c r="J6313" t="s">
        <v>6367</v>
      </c>
      <c r="K6313" t="s">
        <v>6343</v>
      </c>
      <c r="L6313" t="s">
        <v>6344</v>
      </c>
      <c r="M6313" t="s">
        <v>20083</v>
      </c>
      <c r="N6313" t="s">
        <v>6345</v>
      </c>
      <c r="O6313" t="s">
        <v>20167</v>
      </c>
      <c r="P6313" t="s">
        <v>20569</v>
      </c>
      <c r="Q6313" t="s">
        <v>20570</v>
      </c>
      <c r="R6313" t="s">
        <v>20571</v>
      </c>
      <c r="S6313">
        <v>1</v>
      </c>
      <c r="T6313">
        <v>1</v>
      </c>
      <c r="U6313">
        <v>0</v>
      </c>
      <c r="V6313">
        <v>0</v>
      </c>
      <c r="W6313">
        <v>0</v>
      </c>
    </row>
    <row r="6314" spans="1:23" x14ac:dyDescent="0.3">
      <c r="A6314" t="s">
        <v>8</v>
      </c>
      <c r="B6314" t="s">
        <v>20552</v>
      </c>
      <c r="C6314">
        <v>1</v>
      </c>
      <c r="D6314">
        <v>0</v>
      </c>
      <c r="E6314" t="s">
        <v>20050</v>
      </c>
      <c r="F6314" t="s">
        <v>6369</v>
      </c>
      <c r="H6314" t="s">
        <v>26983</v>
      </c>
      <c r="I6314" t="s">
        <v>26984</v>
      </c>
      <c r="J6314" t="s">
        <v>6370</v>
      </c>
      <c r="K6314" t="s">
        <v>6371</v>
      </c>
      <c r="L6314" t="s">
        <v>6342</v>
      </c>
      <c r="M6314" t="s">
        <v>20083</v>
      </c>
      <c r="N6314" t="s">
        <v>6334</v>
      </c>
      <c r="O6314" t="s">
        <v>20097</v>
      </c>
      <c r="P6314" t="s">
        <v>20559</v>
      </c>
      <c r="Q6314" t="s">
        <v>20560</v>
      </c>
      <c r="R6314" t="s">
        <v>20561</v>
      </c>
      <c r="S6314">
        <v>1</v>
      </c>
      <c r="T6314">
        <v>1</v>
      </c>
      <c r="U6314">
        <v>0</v>
      </c>
      <c r="V6314">
        <v>0</v>
      </c>
      <c r="W6314">
        <v>0</v>
      </c>
    </row>
    <row r="6315" spans="1:23" x14ac:dyDescent="0.3">
      <c r="A6315" t="s">
        <v>9</v>
      </c>
      <c r="B6315" t="s">
        <v>20552</v>
      </c>
      <c r="C6315">
        <v>1</v>
      </c>
      <c r="D6315">
        <v>0</v>
      </c>
      <c r="E6315" t="s">
        <v>20050</v>
      </c>
      <c r="F6315" t="s">
        <v>6372</v>
      </c>
      <c r="H6315" t="s">
        <v>26985</v>
      </c>
      <c r="I6315" t="s">
        <v>26986</v>
      </c>
      <c r="J6315" t="s">
        <v>6373</v>
      </c>
      <c r="K6315" t="s">
        <v>6343</v>
      </c>
      <c r="L6315" t="s">
        <v>6344</v>
      </c>
      <c r="M6315" t="s">
        <v>20083</v>
      </c>
      <c r="N6315" t="s">
        <v>6345</v>
      </c>
      <c r="O6315" t="s">
        <v>20167</v>
      </c>
      <c r="P6315" t="s">
        <v>20569</v>
      </c>
      <c r="Q6315" t="s">
        <v>20570</v>
      </c>
      <c r="R6315" t="s">
        <v>20571</v>
      </c>
      <c r="S6315">
        <v>1</v>
      </c>
      <c r="T6315">
        <v>1</v>
      </c>
      <c r="U6315">
        <v>0</v>
      </c>
      <c r="V6315">
        <v>0</v>
      </c>
      <c r="W6315">
        <v>0</v>
      </c>
    </row>
    <row r="6316" spans="1:23" x14ac:dyDescent="0.3">
      <c r="A6316" t="s">
        <v>10</v>
      </c>
      <c r="B6316" t="s">
        <v>20552</v>
      </c>
      <c r="C6316">
        <v>1</v>
      </c>
      <c r="D6316">
        <v>0</v>
      </c>
      <c r="E6316" t="s">
        <v>20050</v>
      </c>
      <c r="F6316" t="s">
        <v>6381</v>
      </c>
      <c r="H6316" t="s">
        <v>20553</v>
      </c>
      <c r="I6316" t="s">
        <v>20554</v>
      </c>
      <c r="J6316" t="s">
        <v>6382</v>
      </c>
      <c r="K6316" t="s">
        <v>6383</v>
      </c>
      <c r="L6316" t="s">
        <v>6384</v>
      </c>
      <c r="M6316" t="s">
        <v>20555</v>
      </c>
      <c r="N6316" t="s">
        <v>6322</v>
      </c>
      <c r="O6316" t="s">
        <v>20076</v>
      </c>
      <c r="P6316" t="s">
        <v>20348</v>
      </c>
      <c r="Q6316" t="s">
        <v>6384</v>
      </c>
      <c r="R6316" t="s">
        <v>20556</v>
      </c>
      <c r="S6316">
        <v>1</v>
      </c>
      <c r="T6316">
        <v>0</v>
      </c>
      <c r="U6316">
        <v>0</v>
      </c>
      <c r="V6316">
        <v>0</v>
      </c>
      <c r="W6316">
        <v>0</v>
      </c>
    </row>
    <row r="6317" spans="1:23" x14ac:dyDescent="0.3">
      <c r="A6317" t="s">
        <v>11</v>
      </c>
      <c r="B6317" t="s">
        <v>20552</v>
      </c>
      <c r="C6317">
        <v>1</v>
      </c>
      <c r="D6317">
        <v>0</v>
      </c>
      <c r="E6317" t="s">
        <v>20050</v>
      </c>
      <c r="F6317" t="s">
        <v>6386</v>
      </c>
      <c r="H6317" t="s">
        <v>20557</v>
      </c>
      <c r="I6317" t="s">
        <v>20558</v>
      </c>
      <c r="J6317" t="s">
        <v>6370</v>
      </c>
      <c r="K6317" t="s">
        <v>6371</v>
      </c>
      <c r="L6317" t="s">
        <v>6342</v>
      </c>
      <c r="M6317" t="s">
        <v>20083</v>
      </c>
      <c r="N6317" t="s">
        <v>6334</v>
      </c>
      <c r="O6317" t="s">
        <v>20097</v>
      </c>
      <c r="P6317" t="s">
        <v>20559</v>
      </c>
      <c r="Q6317" t="s">
        <v>20560</v>
      </c>
      <c r="R6317" t="s">
        <v>20561</v>
      </c>
      <c r="S6317">
        <v>1</v>
      </c>
      <c r="T6317">
        <v>1</v>
      </c>
      <c r="U6317">
        <v>0</v>
      </c>
      <c r="V6317" s="434">
        <v>0</v>
      </c>
      <c r="W6317" s="434">
        <v>0</v>
      </c>
    </row>
  </sheetData>
  <sheetProtection algorithmName="SHA-512" hashValue="yN2o0pvFMKJmC15ho3CihEgrAguTqPmK1NX2q1SlD0bAydb5EhbygfvgQQjwhvNm0s5O+fnTbrsPzl3vxWjYaQ==" saltValue="PLnQFEjVRjNuxMeN/P8XVg==" spinCount="100000" sheet="1" objects="1" scenarios="1"/>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dimension ref="A1:Q44"/>
  <sheetViews>
    <sheetView topLeftCell="A16" workbookViewId="0">
      <selection activeCell="C30" sqref="C30"/>
    </sheetView>
  </sheetViews>
  <sheetFormatPr baseColWidth="10" defaultRowHeight="14.4" x14ac:dyDescent="0.3"/>
  <cols>
    <col min="1" max="3" width="27.6640625" customWidth="1"/>
    <col min="4" max="4" width="34.33203125" customWidth="1"/>
    <col min="5" max="7" width="27.6640625" customWidth="1"/>
    <col min="10" max="10" width="33.33203125" customWidth="1"/>
    <col min="13" max="13" width="35.6640625" customWidth="1"/>
    <col min="16" max="16" width="27.6640625" customWidth="1"/>
  </cols>
  <sheetData>
    <row r="1" spans="1:17" ht="15" thickBot="1" x14ac:dyDescent="0.35">
      <c r="A1" s="3" t="s">
        <v>4</v>
      </c>
      <c r="B1" s="3" t="s">
        <v>1</v>
      </c>
      <c r="C1" s="3" t="s">
        <v>26998</v>
      </c>
      <c r="D1" s="3" t="s">
        <v>27006</v>
      </c>
      <c r="E1" s="3" t="s">
        <v>27104</v>
      </c>
      <c r="F1" s="3" t="s">
        <v>27105</v>
      </c>
      <c r="G1" s="3" t="s">
        <v>27106</v>
      </c>
      <c r="J1" s="137" t="s">
        <v>27222</v>
      </c>
      <c r="K1" s="137" t="s">
        <v>27199</v>
      </c>
      <c r="M1" s="137" t="s">
        <v>27223</v>
      </c>
      <c r="N1" s="137" t="s">
        <v>27200</v>
      </c>
      <c r="P1" s="137" t="s">
        <v>27223</v>
      </c>
      <c r="Q1" s="137" t="s">
        <v>27200</v>
      </c>
    </row>
    <row r="2" spans="1:17" x14ac:dyDescent="0.3">
      <c r="A2" s="9" t="s">
        <v>6322</v>
      </c>
      <c r="B2" t="s">
        <v>20076</v>
      </c>
      <c r="C2" t="s">
        <v>26999</v>
      </c>
      <c r="D2" s="10" t="s">
        <v>27007</v>
      </c>
      <c r="E2" s="7">
        <f>IF(LEFT(tab_HAUPT[TKZ],1)=tab_RBZ[[#This Row],[RBZ]],tab_HAUPT[Budget*)],0)+SUMIFS(tab_MIT[Budget*)],tab_MIT[RBZ],tab_RBZ[[#This Row],[RBZ]])</f>
        <v>0</v>
      </c>
      <c r="F2" s="3" t="str">
        <f>IF(AND(tab_RBZ[[#This Row],[Maximalbudget der SAT im Antrag]]&gt;0,tab_RBZ[[#This Row],[Maximalbudget der SAT im Antrag]]=MAX(tab_RBZ[Maximalbudget der SAT im Antrag])),"x","")</f>
        <v/>
      </c>
      <c r="G2" s="3" t="str">
        <f>tab_RBZ[[#This Row],[RBZ]]</f>
        <v>1</v>
      </c>
      <c r="J2" s="138" t="s">
        <v>27162</v>
      </c>
      <c r="K2" s="162">
        <v>1</v>
      </c>
      <c r="M2" s="138" t="s">
        <v>27228</v>
      </c>
      <c r="N2" s="162">
        <v>1</v>
      </c>
      <c r="P2" s="138" t="s">
        <v>27230</v>
      </c>
      <c r="Q2" s="162">
        <v>1</v>
      </c>
    </row>
    <row r="3" spans="1:17" x14ac:dyDescent="0.3">
      <c r="A3" s="9" t="s">
        <v>6338</v>
      </c>
      <c r="B3" t="s">
        <v>20084</v>
      </c>
      <c r="C3" t="s">
        <v>27000</v>
      </c>
      <c r="D3" s="10" t="s">
        <v>27008</v>
      </c>
      <c r="E3" s="7">
        <f>IF(LEFT(tab_HAUPT[TKZ],1)=tab_RBZ[[#This Row],[RBZ]],tab_HAUPT[Budget*)],0)+SUMIFS(tab_MIT[Budget*)],tab_MIT[RBZ],tab_RBZ[[#This Row],[RBZ]])</f>
        <v>0</v>
      </c>
      <c r="F3" s="3" t="str">
        <f>IF(AND(tab_RBZ[[#This Row],[Maximalbudget der SAT im Antrag]]&gt;0,tab_RBZ[[#This Row],[Maximalbudget der SAT im Antrag]]=MAX(tab_RBZ[Maximalbudget der SAT im Antrag])),"x","")</f>
        <v/>
      </c>
      <c r="G3" s="3" t="str">
        <f>tab_RBZ[[#This Row],[RBZ]]</f>
        <v>2</v>
      </c>
      <c r="J3" s="139" t="s">
        <v>27163</v>
      </c>
      <c r="K3" s="163">
        <v>2</v>
      </c>
      <c r="M3" s="139" t="s">
        <v>27227</v>
      </c>
      <c r="N3" s="163">
        <v>2</v>
      </c>
      <c r="P3" s="139" t="s">
        <v>27231</v>
      </c>
      <c r="Q3" s="163">
        <v>2</v>
      </c>
    </row>
    <row r="4" spans="1:17" x14ac:dyDescent="0.3">
      <c r="A4" s="9" t="s">
        <v>6331</v>
      </c>
      <c r="B4" t="s">
        <v>20055</v>
      </c>
      <c r="C4" t="s">
        <v>27005</v>
      </c>
      <c r="D4" s="10" t="s">
        <v>27009</v>
      </c>
      <c r="E4" s="7">
        <f>IF(LEFT(tab_HAUPT[TKZ],1)=tab_RBZ[[#This Row],[RBZ]],tab_HAUPT[Budget*)],0)+SUMIFS(tab_MIT[Budget*)],tab_MIT[RBZ],tab_RBZ[[#This Row],[RBZ]])</f>
        <v>0</v>
      </c>
      <c r="F4" s="3" t="str">
        <f>IF(AND(tab_RBZ[[#This Row],[Maximalbudget der SAT im Antrag]]&gt;0,tab_RBZ[[#This Row],[Maximalbudget der SAT im Antrag]]=MAX(tab_RBZ[Maximalbudget der SAT im Antrag])),"x","")</f>
        <v/>
      </c>
      <c r="G4" s="3" t="str">
        <f>tab_RBZ[[#This Row],[RBZ]]</f>
        <v>3</v>
      </c>
      <c r="J4" s="139" t="s">
        <v>27158</v>
      </c>
      <c r="K4" s="163">
        <v>3</v>
      </c>
      <c r="M4" s="139" t="s">
        <v>27226</v>
      </c>
      <c r="N4" s="163">
        <v>3</v>
      </c>
    </row>
    <row r="5" spans="1:17" x14ac:dyDescent="0.3">
      <c r="A5" s="9" t="s">
        <v>6334</v>
      </c>
      <c r="B5" t="s">
        <v>20097</v>
      </c>
      <c r="C5" t="s">
        <v>27001</v>
      </c>
      <c r="D5" s="10" t="s">
        <v>27010</v>
      </c>
      <c r="E5" s="7">
        <f>IF(LEFT(tab_HAUPT[TKZ],1)=tab_RBZ[[#This Row],[RBZ]],tab_HAUPT[Budget*)],0)+SUMIFS(tab_MIT[Budget*)],tab_MIT[RBZ],tab_RBZ[[#This Row],[RBZ]])</f>
        <v>0</v>
      </c>
      <c r="F5" s="3" t="str">
        <f>IF(AND(tab_RBZ[[#This Row],[Maximalbudget der SAT im Antrag]]&gt;0,tab_RBZ[[#This Row],[Maximalbudget der SAT im Antrag]]=MAX(tab_RBZ[Maximalbudget der SAT im Antrag])),"x","")</f>
        <v/>
      </c>
      <c r="G5" s="3" t="str">
        <f>tab_RBZ[[#This Row],[RBZ]]</f>
        <v>4</v>
      </c>
      <c r="J5" s="139" t="s">
        <v>27160</v>
      </c>
      <c r="K5" s="163">
        <v>4</v>
      </c>
      <c r="M5" s="139" t="s">
        <v>27229</v>
      </c>
      <c r="N5" s="163">
        <v>4</v>
      </c>
    </row>
    <row r="6" spans="1:17" x14ac:dyDescent="0.3">
      <c r="A6" s="9" t="s">
        <v>6345</v>
      </c>
      <c r="B6" t="s">
        <v>20167</v>
      </c>
      <c r="C6" t="s">
        <v>27002</v>
      </c>
      <c r="D6" s="10" t="s">
        <v>27011</v>
      </c>
      <c r="E6" s="7">
        <f>IF(LEFT(tab_HAUPT[TKZ],1)=tab_RBZ[[#This Row],[RBZ]],tab_HAUPT[Budget*)],0)+SUMIFS(tab_MIT[Budget*)],tab_MIT[RBZ],tab_RBZ[[#This Row],[RBZ]])</f>
        <v>0</v>
      </c>
      <c r="F6" s="3" t="str">
        <f>IF(AND(tab_RBZ[[#This Row],[Maximalbudget der SAT im Antrag]]&gt;0,tab_RBZ[[#This Row],[Maximalbudget der SAT im Antrag]]=MAX(tab_RBZ[Maximalbudget der SAT im Antrag])),"x","")</f>
        <v/>
      </c>
      <c r="G6" s="3" t="str">
        <f>tab_RBZ[[#This Row],[RBZ]]</f>
        <v>5</v>
      </c>
      <c r="J6" s="140" t="s">
        <v>27205</v>
      </c>
      <c r="K6" s="164">
        <v>5</v>
      </c>
      <c r="M6" s="140" t="s">
        <v>27224</v>
      </c>
      <c r="N6" s="164">
        <v>5</v>
      </c>
    </row>
    <row r="7" spans="1:17" x14ac:dyDescent="0.3">
      <c r="A7" s="9" t="s">
        <v>6348</v>
      </c>
      <c r="B7" t="s">
        <v>20213</v>
      </c>
      <c r="C7" t="s">
        <v>27003</v>
      </c>
      <c r="D7" s="10" t="s">
        <v>27012</v>
      </c>
      <c r="E7" s="7">
        <f>IF(LEFT(tab_HAUPT[TKZ],1)=tab_RBZ[[#This Row],[RBZ]],tab_HAUPT[Budget*)],0)+SUMIFS(tab_MIT[Budget*)],tab_MIT[RBZ],tab_RBZ[[#This Row],[RBZ]])</f>
        <v>0</v>
      </c>
      <c r="F7" s="3" t="str">
        <f>IF(AND(tab_RBZ[[#This Row],[Maximalbudget der SAT im Antrag]]&gt;0,tab_RBZ[[#This Row],[Maximalbudget der SAT im Antrag]]=MAX(tab_RBZ[Maximalbudget der SAT im Antrag])),"x","")</f>
        <v/>
      </c>
      <c r="G7" s="3" t="str">
        <f>tab_RBZ[[#This Row],[RBZ]]</f>
        <v>6</v>
      </c>
      <c r="J7" s="140" t="s">
        <v>27159</v>
      </c>
      <c r="K7" s="164">
        <v>6</v>
      </c>
      <c r="M7" s="140" t="s">
        <v>27225</v>
      </c>
      <c r="N7" s="164">
        <v>6</v>
      </c>
    </row>
    <row r="8" spans="1:17" x14ac:dyDescent="0.3">
      <c r="A8" s="9" t="s">
        <v>6351</v>
      </c>
      <c r="B8" t="s">
        <v>20061</v>
      </c>
      <c r="C8" t="s">
        <v>27004</v>
      </c>
      <c r="D8" s="10" t="s">
        <v>27013</v>
      </c>
      <c r="E8" s="7">
        <f>IF(LEFT(tab_HAUPT[TKZ],1)=tab_RBZ[[#This Row],[RBZ]],tab_HAUPT[Budget*)],0)+SUMIFS(tab_MIT[Budget*)],tab_MIT[RBZ],tab_RBZ[[#This Row],[RBZ]])</f>
        <v>0</v>
      </c>
      <c r="F8" s="3" t="str">
        <f>IF(AND(tab_RBZ[[#This Row],[Maximalbudget der SAT im Antrag]]&gt;0,tab_RBZ[[#This Row],[Maximalbudget der SAT im Antrag]]=MAX(tab_RBZ[Maximalbudget der SAT im Antrag])),"x","")</f>
        <v/>
      </c>
      <c r="G8" s="3" t="str">
        <f>tab_RBZ[[#This Row],[RBZ]]</f>
        <v>7</v>
      </c>
    </row>
    <row r="9" spans="1:17" x14ac:dyDescent="0.3">
      <c r="A9" s="3" t="s">
        <v>26996</v>
      </c>
      <c r="B9" t="s">
        <v>26997</v>
      </c>
      <c r="C9" t="s">
        <v>26997</v>
      </c>
      <c r="D9" s="10" t="s">
        <v>27014</v>
      </c>
      <c r="E9" s="7">
        <f>IF(LEFT(tab_HAUPT[TKZ],1)=tab_RBZ[[#This Row],[RBZ]],tab_HAUPT[Budget*)],0)+SUMIFS(tab_MIT[Budget*)],tab_MIT[RBZ],tab_RBZ[[#This Row],[RBZ]])</f>
        <v>0</v>
      </c>
      <c r="F9" s="3" t="str">
        <f>IF(AND(tab_RBZ[[#This Row],[Maximalbudget der SAT im Antrag]]&gt;0,tab_RBZ[[#This Row],[Maximalbudget der SAT im Antrag]]=MAX(tab_RBZ[Maximalbudget der SAT im Antrag])),"x","")</f>
        <v/>
      </c>
      <c r="G9" s="3" t="str">
        <f>tab_RBZ[[#This Row],[RBZ]]</f>
        <v>x</v>
      </c>
      <c r="P9" s="122"/>
      <c r="Q9" s="122"/>
    </row>
    <row r="10" spans="1:17" ht="15" thickBot="1" x14ac:dyDescent="0.35">
      <c r="J10" s="137" t="s">
        <v>27222</v>
      </c>
      <c r="K10" s="137" t="s">
        <v>27199</v>
      </c>
      <c r="P10" s="122"/>
      <c r="Q10" s="122"/>
    </row>
    <row r="11" spans="1:17" x14ac:dyDescent="0.3">
      <c r="J11" s="138" t="s">
        <v>27206</v>
      </c>
      <c r="K11" s="162">
        <v>1</v>
      </c>
      <c r="P11" s="122"/>
      <c r="Q11" s="122"/>
    </row>
    <row r="12" spans="1:17" ht="15" thickBot="1" x14ac:dyDescent="0.35">
      <c r="A12" s="165" t="s">
        <v>27111</v>
      </c>
      <c r="B12" s="123" t="s">
        <v>27112</v>
      </c>
      <c r="C12" s="166" t="s">
        <v>27149</v>
      </c>
      <c r="D12" s="165" t="s">
        <v>27202</v>
      </c>
      <c r="E12" s="165" t="s">
        <v>27142</v>
      </c>
      <c r="G12" s="134">
        <f>1+COUNTIFS(tab_MIT[Budget*)],"&gt;0")</f>
        <v>1</v>
      </c>
      <c r="J12" s="139" t="s">
        <v>27207</v>
      </c>
      <c r="K12" s="163">
        <v>2</v>
      </c>
      <c r="P12" s="122"/>
      <c r="Q12" s="122"/>
    </row>
    <row r="13" spans="1:17" s="122" customFormat="1" x14ac:dyDescent="0.3">
      <c r="A13" s="124" t="s">
        <v>27114</v>
      </c>
      <c r="B13" s="125">
        <v>0</v>
      </c>
      <c r="C13" s="336" t="str">
        <f>IFERROR(tab_GEGENSTAND[[#This Row],[geplante Kosten laut Antrag]]/tab_GEGENSTAND[[#Totals],[geplante Kosten laut Antrag]],"")</f>
        <v/>
      </c>
      <c r="D13" s="338">
        <v>1</v>
      </c>
      <c r="E13" s="339">
        <f>COUNTIFS(tab_MP[ID_geg],tab_GEGENSTAND[[#This Row],[ID_geg]],tab_MP[mp_zuw],"&gt;0")</f>
        <v>0</v>
      </c>
      <c r="G13" s="135">
        <f>COUNTIFS(tab_MP[mp_zuw],"&gt;0")</f>
        <v>0</v>
      </c>
      <c r="J13" s="139" t="s">
        <v>27208</v>
      </c>
      <c r="K13" s="163">
        <v>3</v>
      </c>
      <c r="P13"/>
      <c r="Q13"/>
    </row>
    <row r="14" spans="1:17" s="122" customFormat="1" x14ac:dyDescent="0.3">
      <c r="A14" s="126" t="s">
        <v>27115</v>
      </c>
      <c r="B14" s="127">
        <v>0</v>
      </c>
      <c r="C14" s="337" t="str">
        <f>IFERROR(tab_GEGENSTAND[[#This Row],[geplante Kosten laut Antrag]]/tab_GEGENSTAND[[#Totals],[geplante Kosten laut Antrag]],"")</f>
        <v/>
      </c>
      <c r="D14" s="340">
        <v>2</v>
      </c>
      <c r="E14" s="341">
        <f>COUNTIFS(tab_MP[ID_geg],tab_GEGENSTAND[[#This Row],[ID_geg]],tab_MP[mp_zuw],"&gt;0")</f>
        <v>0</v>
      </c>
      <c r="J14" s="139" t="s">
        <v>27209</v>
      </c>
      <c r="K14" s="163">
        <v>4</v>
      </c>
      <c r="P14"/>
      <c r="Q14"/>
    </row>
    <row r="15" spans="1:17" s="122" customFormat="1" x14ac:dyDescent="0.3">
      <c r="A15" s="126" t="s">
        <v>27116</v>
      </c>
      <c r="B15" s="127">
        <v>0</v>
      </c>
      <c r="C15" s="337" t="str">
        <f>IFERROR(tab_GEGENSTAND[[#This Row],[geplante Kosten laut Antrag]]/tab_GEGENSTAND[[#Totals],[geplante Kosten laut Antrag]],"")</f>
        <v/>
      </c>
      <c r="D15" s="340">
        <v>3</v>
      </c>
      <c r="E15" s="341">
        <f>COUNTIFS(tab_MP[ID_geg],tab_GEGENSTAND[[#This Row],[ID_geg]],tab_MP[mp_zuw],"&gt;0")</f>
        <v>0</v>
      </c>
      <c r="G15" s="122" t="s">
        <v>27372</v>
      </c>
      <c r="J15" s="140" t="s">
        <v>27210</v>
      </c>
      <c r="K15" s="164">
        <v>5</v>
      </c>
      <c r="P15"/>
      <c r="Q15"/>
    </row>
    <row r="16" spans="1:17" s="122" customFormat="1" ht="15" thickBot="1" x14ac:dyDescent="0.35">
      <c r="A16" s="128" t="s">
        <v>27117</v>
      </c>
      <c r="B16" s="129">
        <v>0</v>
      </c>
      <c r="C16" s="130" t="str">
        <f>IFERROR(tab_GEGENSTAND[[#This Row],[geplante Kosten laut Antrag]]/tab_GEGENSTAND[[#Totals],[geplante Kosten laut Antrag]],"")</f>
        <v/>
      </c>
      <c r="D16" s="342">
        <v>4</v>
      </c>
      <c r="E16" s="343">
        <f>COUNTIFS(tab_MP[ID_geg],tab_GEGENSTAND[[#This Row],[ID_geg]],tab_MP[mp_zuw],"&gt;0")</f>
        <v>0</v>
      </c>
      <c r="G16" s="311">
        <f>MIN(tab_MD[md_rechnungsdatum])</f>
        <v>0</v>
      </c>
      <c r="J16" s="140" t="s">
        <v>27211</v>
      </c>
      <c r="K16" s="164">
        <v>6</v>
      </c>
      <c r="P16"/>
      <c r="Q16"/>
    </row>
    <row r="17" spans="1:11" x14ac:dyDescent="0.3">
      <c r="A17" s="346" t="s">
        <v>27113</v>
      </c>
      <c r="B17" s="347">
        <f>SUM(tab_GEGENSTAND[geplante Kosten laut Antrag])</f>
        <v>0</v>
      </c>
      <c r="C17" s="347">
        <f>SUM(tab_GEGENSTAND[Anteil am Investitionsvolumen])</f>
        <v>0</v>
      </c>
      <c r="D17" s="346"/>
      <c r="E17" s="348">
        <f>SUBTOTAL(9,tab_GEGENSTAND[Anzahl])</f>
        <v>0</v>
      </c>
      <c r="G17" t="s">
        <v>27373</v>
      </c>
      <c r="J17" s="140" t="s">
        <v>27159</v>
      </c>
      <c r="K17" s="164">
        <v>7</v>
      </c>
    </row>
    <row r="18" spans="1:11" x14ac:dyDescent="0.3">
      <c r="A18" s="349"/>
      <c r="B18" s="349"/>
      <c r="C18" s="349"/>
      <c r="D18" s="349"/>
      <c r="E18" s="350"/>
      <c r="G18" s="310">
        <f>MAX(tab_MD[md_rechnungsdatum])</f>
        <v>0</v>
      </c>
    </row>
    <row r="20" spans="1:11" ht="15" thickBot="1" x14ac:dyDescent="0.35">
      <c r="A20" s="3" t="s">
        <v>3</v>
      </c>
      <c r="B20" s="3" t="s">
        <v>27201</v>
      </c>
      <c r="C20" s="3" t="s">
        <v>27142</v>
      </c>
      <c r="D20" s="3" t="s">
        <v>27150</v>
      </c>
      <c r="E20" s="3" t="s">
        <v>27029</v>
      </c>
      <c r="J20" s="137" t="s">
        <v>27222</v>
      </c>
      <c r="K20" s="137" t="s">
        <v>27199</v>
      </c>
    </row>
    <row r="21" spans="1:11" x14ac:dyDescent="0.3">
      <c r="A21" s="131" t="s">
        <v>27141</v>
      </c>
      <c r="B21" s="136">
        <v>1</v>
      </c>
      <c r="C21" s="136">
        <f>COUNTIFS(tab_MP[mp_zuw],"&gt;0",tab_MP[mp_ort],tab_ORT[[#This Row],[Ort]])</f>
        <v>0</v>
      </c>
      <c r="D21" s="132" t="s">
        <v>27153</v>
      </c>
      <c r="E21" s="344" t="s">
        <v>27128</v>
      </c>
      <c r="J21" s="138" t="s">
        <v>27212</v>
      </c>
      <c r="K21" s="162">
        <v>1</v>
      </c>
    </row>
    <row r="22" spans="1:11" x14ac:dyDescent="0.3">
      <c r="A22" s="131" t="s">
        <v>27143</v>
      </c>
      <c r="B22" s="136">
        <v>2</v>
      </c>
      <c r="C22" s="136">
        <f>COUNTIFS(tab_MP[mp_zuw],"&gt;0",tab_MP[mp_ort],tab_ORT[[#This Row],[Ort]])</f>
        <v>0</v>
      </c>
      <c r="D22" s="132" t="s">
        <v>27152</v>
      </c>
      <c r="E22" s="344" t="s">
        <v>27128</v>
      </c>
      <c r="J22" s="139" t="s">
        <v>27213</v>
      </c>
      <c r="K22" s="163">
        <v>2</v>
      </c>
    </row>
    <row r="23" spans="1:11" x14ac:dyDescent="0.3">
      <c r="A23" s="131" t="s">
        <v>27144</v>
      </c>
      <c r="B23" s="136">
        <v>3</v>
      </c>
      <c r="C23" s="136">
        <f>COUNTIFS(tab_MP[mp_zuw],"&gt;0",tab_MP[mp_ort],tab_ORT[[#This Row],[Ort]])</f>
        <v>0</v>
      </c>
      <c r="D23" s="132" t="s">
        <v>27151</v>
      </c>
      <c r="E23" s="345" t="str">
        <f>IF(zahl_antragsteller&gt;1,"der Antragsteller ","des Antragstellers ")</f>
        <v xml:space="preserve">des Antragstellers </v>
      </c>
      <c r="J23" s="139" t="s">
        <v>27214</v>
      </c>
      <c r="K23" s="163">
        <v>3</v>
      </c>
    </row>
    <row r="24" spans="1:11" x14ac:dyDescent="0.3">
      <c r="A24" s="131" t="s">
        <v>27148</v>
      </c>
      <c r="B24" s="136">
        <v>4</v>
      </c>
      <c r="C24" s="136">
        <f>COUNTIFS(tab_MP[mp_zuw],"&gt;0",tab_MP[mp_ort],tab_ORT[[#This Row],[Ort]])</f>
        <v>0</v>
      </c>
      <c r="D24" s="132" t="s">
        <v>27157</v>
      </c>
      <c r="E24" s="345" t="str">
        <f>IF(zahl_antragsteller&gt;1,"der Antragsteller ","des Antragstellers ")</f>
        <v xml:space="preserve">des Antragstellers </v>
      </c>
      <c r="J24" s="139" t="s">
        <v>27215</v>
      </c>
      <c r="K24" s="163">
        <v>4</v>
      </c>
    </row>
    <row r="25" spans="1:11" x14ac:dyDescent="0.3">
      <c r="A25" s="131" t="s">
        <v>27145</v>
      </c>
      <c r="B25" s="136">
        <v>5</v>
      </c>
      <c r="C25" s="136">
        <f>COUNTIFS(tab_MP[mp_zuw],"&gt;0",tab_MP[mp_ort],tab_ORT[[#This Row],[Ort]])</f>
        <v>0</v>
      </c>
      <c r="D25" s="132" t="s">
        <v>27154</v>
      </c>
      <c r="E25" s="344" t="s">
        <v>27128</v>
      </c>
      <c r="J25" s="140" t="s">
        <v>27216</v>
      </c>
      <c r="K25" s="164">
        <v>5</v>
      </c>
    </row>
    <row r="26" spans="1:11" x14ac:dyDescent="0.3">
      <c r="A26" s="131" t="s">
        <v>27146</v>
      </c>
      <c r="B26" s="136">
        <v>6</v>
      </c>
      <c r="C26" s="136">
        <f>COUNTIFS(tab_MP[mp_zuw],"&gt;0",tab_MP[mp_ort],tab_ORT[[#This Row],[Ort]])</f>
        <v>0</v>
      </c>
      <c r="D26" s="132" t="s">
        <v>27155</v>
      </c>
      <c r="E26" s="345" t="str">
        <f>IF(zahl_antragsteller&gt;1,"der Antragsteller ","des Antragstellers ")</f>
        <v xml:space="preserve">des Antragstellers </v>
      </c>
      <c r="J26" s="140" t="s">
        <v>27217</v>
      </c>
      <c r="K26" s="164">
        <v>6</v>
      </c>
    </row>
    <row r="27" spans="1:11" x14ac:dyDescent="0.3">
      <c r="A27" s="131" t="s">
        <v>27147</v>
      </c>
      <c r="B27" s="136">
        <v>7</v>
      </c>
      <c r="C27" s="136">
        <f>COUNTIFS(tab_MP[mp_zuw],"&gt;0",tab_MP[mp_ort],tab_ORT[[#This Row],[Ort]])</f>
        <v>0</v>
      </c>
      <c r="D27" s="133" t="s">
        <v>27156</v>
      </c>
      <c r="E27" s="345" t="str">
        <f>IF(zahl_antragsteller&gt;1,"der Antragsteller ","des Antragstellers ")</f>
        <v xml:space="preserve">des Antragstellers </v>
      </c>
      <c r="J27" s="140" t="s">
        <v>27159</v>
      </c>
      <c r="K27" s="164">
        <v>7</v>
      </c>
    </row>
    <row r="30" spans="1:11" ht="15" thickBot="1" x14ac:dyDescent="0.35">
      <c r="J30" s="137" t="s">
        <v>27222</v>
      </c>
      <c r="K30" s="137" t="s">
        <v>27199</v>
      </c>
    </row>
    <row r="31" spans="1:11" x14ac:dyDescent="0.3">
      <c r="J31" s="138" t="s">
        <v>27218</v>
      </c>
      <c r="K31" s="164">
        <v>1</v>
      </c>
    </row>
    <row r="32" spans="1:11" x14ac:dyDescent="0.3">
      <c r="A32" s="4" t="s">
        <v>27262</v>
      </c>
      <c r="J32" s="139" t="s">
        <v>27161</v>
      </c>
      <c r="K32" s="163">
        <v>2</v>
      </c>
    </row>
    <row r="33" spans="1:11" x14ac:dyDescent="0.3">
      <c r="A33" t="s">
        <v>27263</v>
      </c>
      <c r="B33" s="335" t="b">
        <v>0</v>
      </c>
      <c r="C33" s="335"/>
      <c r="D33" s="335"/>
      <c r="J33" s="139" t="s">
        <v>27164</v>
      </c>
      <c r="K33" s="163">
        <v>3</v>
      </c>
    </row>
    <row r="34" spans="1:11" x14ac:dyDescent="0.3">
      <c r="A34" t="s">
        <v>27057</v>
      </c>
      <c r="B34" s="335" t="b">
        <v>0</v>
      </c>
      <c r="C34" s="335"/>
      <c r="D34" s="335"/>
      <c r="J34" s="139" t="s">
        <v>27219</v>
      </c>
      <c r="K34" s="163">
        <v>4</v>
      </c>
    </row>
    <row r="35" spans="1:11" x14ac:dyDescent="0.3">
      <c r="A35" t="s">
        <v>27264</v>
      </c>
      <c r="B35" s="335" t="b">
        <f>OR(AND(C35=TRUE,D35=FALSE),AND(D35=TRUE,C35=FALSE))</f>
        <v>0</v>
      </c>
      <c r="C35" s="335" t="b">
        <v>0</v>
      </c>
      <c r="D35" s="335" t="b">
        <v>0</v>
      </c>
      <c r="J35" s="140" t="s">
        <v>27220</v>
      </c>
      <c r="K35" s="164">
        <v>5</v>
      </c>
    </row>
    <row r="36" spans="1:11" x14ac:dyDescent="0.3">
      <c r="A36" t="s">
        <v>27265</v>
      </c>
      <c r="B36" s="335" t="b">
        <v>0</v>
      </c>
      <c r="C36" s="335"/>
      <c r="D36" s="335"/>
      <c r="J36" s="140" t="s">
        <v>27221</v>
      </c>
      <c r="K36" s="164">
        <v>6</v>
      </c>
    </row>
    <row r="37" spans="1:11" x14ac:dyDescent="0.3">
      <c r="A37" t="s">
        <v>27266</v>
      </c>
      <c r="B37" s="335" t="b">
        <v>0</v>
      </c>
      <c r="C37" s="335"/>
      <c r="D37" s="335"/>
      <c r="J37" s="140" t="s">
        <v>27159</v>
      </c>
      <c r="K37" s="164">
        <v>7</v>
      </c>
    </row>
    <row r="38" spans="1:11" x14ac:dyDescent="0.3">
      <c r="A38" t="s">
        <v>27267</v>
      </c>
      <c r="B38" s="335" t="b">
        <v>0</v>
      </c>
      <c r="C38" s="335"/>
      <c r="D38" s="335"/>
    </row>
    <row r="39" spans="1:11" x14ac:dyDescent="0.3">
      <c r="A39" t="s">
        <v>27268</v>
      </c>
      <c r="B39" s="335" t="b">
        <v>0</v>
      </c>
      <c r="C39" s="335"/>
      <c r="D39" s="335"/>
    </row>
    <row r="40" spans="1:11" x14ac:dyDescent="0.3">
      <c r="A40" t="s">
        <v>27269</v>
      </c>
      <c r="B40" s="335" t="b">
        <v>0</v>
      </c>
      <c r="C40" s="335"/>
      <c r="D40" s="335"/>
    </row>
    <row r="41" spans="1:11" x14ac:dyDescent="0.3">
      <c r="A41" t="s">
        <v>27270</v>
      </c>
      <c r="B41" s="335" t="b">
        <v>0</v>
      </c>
      <c r="C41" s="335"/>
      <c r="D41" s="335"/>
    </row>
    <row r="42" spans="1:11" x14ac:dyDescent="0.3">
      <c r="A42" t="s">
        <v>27271</v>
      </c>
      <c r="B42" s="335" t="b">
        <v>0</v>
      </c>
      <c r="C42" s="335"/>
      <c r="D42" s="335"/>
    </row>
    <row r="43" spans="1:11" x14ac:dyDescent="0.3">
      <c r="A43" t="s">
        <v>27272</v>
      </c>
      <c r="B43" s="335" t="b">
        <f>OR(AND(C43=TRUE,D43=FALSE),AND(D43=TRUE,C43=FALSE))</f>
        <v>1</v>
      </c>
      <c r="C43" s="335" t="b">
        <v>1</v>
      </c>
      <c r="D43" s="335" t="b">
        <v>0</v>
      </c>
    </row>
    <row r="44" spans="1:11" x14ac:dyDescent="0.3">
      <c r="A44" t="s">
        <v>27273</v>
      </c>
      <c r="B44" s="335" t="b">
        <f>OR(AND(C44=TRUE,D44=FALSE),AND(D44=TRUE,C44=FALSE))</f>
        <v>1</v>
      </c>
      <c r="C44" s="335" t="b">
        <v>1</v>
      </c>
      <c r="D44" s="335" t="b">
        <v>0</v>
      </c>
    </row>
  </sheetData>
  <sheetProtection algorithmName="SHA-512" hashValue="MmWDlnpjsiqidbG04Q3gY30yuf/tRLrCn2qmRvhmgbOGWfP5eX0SzejY+FO/tDNWAEDJdSF5YwSL966YoHPjfg==" saltValue="gX4TaEtAxN22ii0+NAwMIg==" spinCount="100000" sheet="1" objects="1" scenarios="1"/>
  <hyperlinks>
    <hyperlink ref="D2" r:id="rId1"/>
    <hyperlink ref="D3" r:id="rId2"/>
    <hyperlink ref="D4" r:id="rId3"/>
    <hyperlink ref="D5" r:id="rId4"/>
    <hyperlink ref="D6" r:id="rId5"/>
    <hyperlink ref="D7" r:id="rId6"/>
    <hyperlink ref="D8" r:id="rId7"/>
    <hyperlink ref="D9" r:id="rId8"/>
  </hyperlinks>
  <pageMargins left="0.7" right="0.7" top="0.78740157499999996" bottom="0.78740157499999996" header="0.3" footer="0.3"/>
  <ignoredErrors>
    <ignoredError sqref="A2:A8" numberStoredAsText="1"/>
    <ignoredError sqref="B43:B44 B35" unlockedFormula="1"/>
  </ignoredErrors>
  <tableParts count="9">
    <tablePart r:id="rId9"/>
    <tablePart r:id="rId10"/>
    <tablePart r:id="rId11"/>
    <tablePart r:id="rId12"/>
    <tablePart r:id="rId13"/>
    <tablePart r:id="rId14"/>
    <tablePart r:id="rId15"/>
    <tablePart r:id="rId16"/>
    <tablePart r:id="rId17"/>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32</vt:i4>
      </vt:variant>
    </vt:vector>
  </HeadingPairs>
  <TitlesOfParts>
    <vt:vector size="42" baseType="lpstr">
      <vt:lpstr>Maßnahmendurchführung</vt:lpstr>
      <vt:lpstr>Verwendungsnachweis</vt:lpstr>
      <vt:lpstr>ABRECHNUNG</vt:lpstr>
      <vt:lpstr>Antragsteller</vt:lpstr>
      <vt:lpstr>Maßnahmenplanung</vt:lpstr>
      <vt:lpstr>Antrag</vt:lpstr>
      <vt:lpstr>MUSTERBEFÜLLUNG</vt:lpstr>
      <vt:lpstr>Anlage_dBIR</vt:lpstr>
      <vt:lpstr>SCHULLISTE</vt:lpstr>
      <vt:lpstr>Diverses</vt:lpstr>
      <vt:lpstr>Anlage_dBIR</vt:lpstr>
      <vt:lpstr>ANT_datum</vt:lpstr>
      <vt:lpstr>ANT_unterschrift</vt:lpstr>
      <vt:lpstr>ABRECHNUNG!Druckbereich</vt:lpstr>
      <vt:lpstr>Antrag!Druckbereich</vt:lpstr>
      <vt:lpstr>Maßnahmendurchführung!Druckbereich</vt:lpstr>
      <vt:lpstr>Maßnahmenplanung!Druckbereich</vt:lpstr>
      <vt:lpstr>MUSTERBEFÜLLUNG!Druckbereich</vt:lpstr>
      <vt:lpstr>erg_budgets</vt:lpstr>
      <vt:lpstr>ID_antrag</vt:lpstr>
      <vt:lpstr>Antrag!Kontrollkästchen7</vt:lpstr>
      <vt:lpstr>md_zupruefen</vt:lpstr>
      <vt:lpstr>mp_zupruefen</vt:lpstr>
      <vt:lpstr>Rechnungsdatum_max</vt:lpstr>
      <vt:lpstr>Rechnungsdatum_min</vt:lpstr>
      <vt:lpstr>SAT_anz</vt:lpstr>
      <vt:lpstr>SCH_anz</vt:lpstr>
      <vt:lpstr>SCHULLISTE</vt:lpstr>
      <vt:lpstr>SuS_anz</vt:lpstr>
      <vt:lpstr>teil1_aus</vt:lpstr>
      <vt:lpstr>teil2_aus</vt:lpstr>
      <vt:lpstr>teil3_aus</vt:lpstr>
      <vt:lpstr>Antrag!Text26</vt:lpstr>
      <vt:lpstr>Antrag!Text3</vt:lpstr>
      <vt:lpstr>Antrag!Text5</vt:lpstr>
      <vt:lpstr>zahl_antragsteller</vt:lpstr>
      <vt:lpstr>zahl_massnahmen</vt:lpstr>
      <vt:lpstr>zuw_bew_1</vt:lpstr>
      <vt:lpstr>zuw_bew_2</vt:lpstr>
      <vt:lpstr>zuw_bew_3</vt:lpstr>
      <vt:lpstr>zuw_bew_4</vt:lpstr>
      <vt:lpstr>zuw_nach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Ostermann, Matthias, Dr. (StMUK)</cp:lastModifiedBy>
  <dcterms:created xsi:type="dcterms:W3CDTF">2021-12-08T15:56:16Z</dcterms:created>
  <dcterms:modified xsi:type="dcterms:W3CDTF">2022-03-25T16:49:20Z</dcterms:modified>
</cp:coreProperties>
</file>